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兄弟連絡票" sheetId="8" state="visible" r:id="rId8"/>
    <sheet xmlns:r="http://schemas.openxmlformats.org/officeDocument/2006/relationships" name="計算A" sheetId="9" state="hidden" r:id="rId9"/>
    <sheet xmlns:r="http://schemas.openxmlformats.org/officeDocument/2006/relationships" name="計算B" sheetId="10" state="hidden" r:id="rId10"/>
    <sheet xmlns:r="http://schemas.openxmlformats.org/officeDocument/2006/relationships" name="計算C" sheetId="11" state="hidden" r:id="rId11"/>
  </sheets>
  <definedNames>
    <definedName name="自動案Aの表">'自動案A'!$C$6:$L$29</definedName>
    <definedName name="自動案Bの表">'自動案B'!$C$6:$L$29</definedName>
    <definedName name="決定の表">'調整・決定'!$C$6:$L$29</definedName>
    <definedName name="_xlnm._FilterDatabase" localSheetId="2" hidden="1">'名簿'!$A$4:$R$49</definedName>
    <definedName name="_xlnm.Print_Area" localSheetId="7">'兄弟連絡票'!$A$3:$I$53</definedName>
  </definedNames>
  <calcPr calcId="124519" fullCalcOnLoad="1"/>
</workbook>
</file>

<file path=xl/styles.xml><?xml version="1.0" encoding="utf-8"?>
<styleSheet xmlns="http://schemas.openxmlformats.org/spreadsheetml/2006/main">
  <numFmts count="3">
    <numFmt numFmtId="164" formatCode="0&quot;人&quot;"/>
    <numFmt numFmtId="165" formatCode="yyyy-mm-dd"/>
    <numFmt numFmtId="166" formatCode="m/d"/>
  </numFmts>
  <fonts count="46">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b val="1"/>
      <color rgb="00B23A3A"/>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b val="1"/>
      <color rgb="00B23A3A"/>
      <sz val="11"/>
    </font>
    <font>
      <name val="BIZ UDPゴシック"/>
      <color rgb="001B365D"/>
      <sz val="9"/>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1B365D"/>
    </font>
    <font>
      <name val="BIZ UDPゴシック"/>
      <b val="1"/>
      <color rgb="00FFFFFF"/>
      <sz val="10"/>
    </font>
    <font>
      <name val="BIZ UDPゴシック"/>
      <color rgb="00444444"/>
      <sz val="9"/>
    </font>
    <font>
      <name val="BIZ UDPゴシック"/>
      <b val="1"/>
      <color rgb="001B365D"/>
      <sz val="14"/>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s>
  <fills count="25">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FFF4D6"/>
        <bgColor rgb="00FFF4D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3">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s>
  <cellStyleXfs count="1">
    <xf numFmtId="0" fontId="0" fillId="0" borderId="0"/>
  </cellStyleXfs>
  <cellXfs count="98">
    <xf numFmtId="0" fontId="0" fillId="0" borderId="0" pivotButton="0" quotePrefix="0" xfId="0"/>
    <xf numFmtId="0" fontId="41" fillId="22" borderId="0" applyAlignment="1" pivotButton="0" quotePrefix="0" xfId="0">
      <alignment vertical="center" indent="1"/>
    </xf>
    <xf numFmtId="0" fontId="0" fillId="22" borderId="0" pivotButton="0" quotePrefix="0" xfId="0"/>
    <xf numFmtId="0" fontId="42"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3" fillId="6" borderId="9" applyAlignment="1" pivotButton="0" quotePrefix="0" xfId="0">
      <alignment horizontal="center" vertical="center" wrapText="1"/>
    </xf>
    <xf numFmtId="0" fontId="44" fillId="23" borderId="9" applyAlignment="1" pivotButton="0" quotePrefix="0" xfId="0">
      <alignment horizontal="center" vertical="center" wrapText="1"/>
    </xf>
    <xf numFmtId="0" fontId="0" fillId="0" borderId="12" pivotButton="0" quotePrefix="0" xfId="0"/>
    <xf numFmtId="0" fontId="37"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5" fillId="0" borderId="0" pivotButton="0" quotePrefix="0" xfId="0"/>
    <xf numFmtId="1" fontId="1" fillId="8" borderId="4" applyAlignment="1" pivotButton="0" quotePrefix="0" xfId="0">
      <alignment horizontal="center" vertical="center" wrapText="1"/>
    </xf>
    <xf numFmtId="0" fontId="14"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8" fillId="0" borderId="0" applyAlignment="1" pivotButton="0" quotePrefix="0" xfId="0">
      <alignment horizontal="right" vertical="center"/>
    </xf>
    <xf numFmtId="0" fontId="19" fillId="10" borderId="0" applyAlignment="1" pivotButton="0" quotePrefix="0" xfId="0">
      <alignment horizontal="center" vertical="center" wrapText="1"/>
    </xf>
    <xf numFmtId="0" fontId="45" fillId="4" borderId="4" applyAlignment="1" pivotButton="0" quotePrefix="0" xfId="0">
      <alignment horizontal="center" vertical="center" wrapText="1"/>
    </xf>
    <xf numFmtId="0" fontId="18" fillId="9" borderId="4" applyAlignment="1" pivotButton="0" quotePrefix="0" xfId="0">
      <alignment horizontal="center" vertical="center" wrapText="1"/>
    </xf>
    <xf numFmtId="0" fontId="1" fillId="9" borderId="0" pivotButton="0" quotePrefix="0" xfId="0"/>
    <xf numFmtId="0" fontId="45" fillId="4" borderId="0" applyAlignment="1" pivotButton="0" quotePrefix="0" xfId="0">
      <alignment horizontal="center" vertical="center" wrapText="1"/>
    </xf>
    <xf numFmtId="166"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7"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6" fillId="9" borderId="0" applyAlignment="1" pivotButton="0" quotePrefix="0" xfId="0">
      <alignment horizontal="center" vertical="center" wrapText="1"/>
    </xf>
    <xf numFmtId="0" fontId="19" fillId="0" borderId="0" applyAlignment="1" pivotButton="0" quotePrefix="0" xfId="0">
      <alignment horizontal="center" vertical="center" wrapText="1"/>
    </xf>
    <xf numFmtId="0" fontId="14" fillId="0" borderId="0" applyAlignment="1" pivotButton="0" quotePrefix="0" xfId="0">
      <alignment vertical="top" wrapText="1"/>
    </xf>
    <xf numFmtId="0" fontId="20" fillId="0" borderId="0" pivotButton="0" quotePrefix="0" xfId="0"/>
    <xf numFmtId="0" fontId="38" fillId="24" borderId="4" applyAlignment="1" pivotButton="0" quotePrefix="0" xfId="0">
      <alignment horizontal="center" vertical="center" wrapText="1"/>
    </xf>
    <xf numFmtId="0" fontId="38"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1" fillId="0" borderId="0" applyAlignment="1" pivotButton="0" quotePrefix="0" xfId="0">
      <alignment horizontal="center" vertical="center" wrapText="1"/>
    </xf>
    <xf numFmtId="0" fontId="41" fillId="22" borderId="0" applyAlignment="1" pivotButton="0" quotePrefix="0" xfId="0">
      <alignment vertical="center"/>
    </xf>
    <xf numFmtId="0" fontId="42" fillId="2" borderId="0" applyAlignment="1" pivotButton="0" quotePrefix="0" xfId="0">
      <alignment vertical="center"/>
    </xf>
    <xf numFmtId="0" fontId="40"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6" fillId="2" borderId="0" pivotButton="0" quotePrefix="0" xfId="0"/>
    <xf numFmtId="0" fontId="16" fillId="2" borderId="0" applyAlignment="1" pivotButton="0" quotePrefix="0" xfId="0">
      <alignment horizontal="left"/>
    </xf>
    <xf numFmtId="0" fontId="23" fillId="2" borderId="0" applyAlignment="1" pivotButton="0" quotePrefix="0" xfId="0">
      <alignment horizontal="center" vertical="center" wrapText="1"/>
    </xf>
    <xf numFmtId="0" fontId="24" fillId="10" borderId="0" applyAlignment="1" pivotButton="0" quotePrefix="0" xfId="0">
      <alignment horizontal="center" vertical="center" wrapText="1"/>
    </xf>
    <xf numFmtId="0" fontId="25" fillId="0" borderId="0" applyAlignment="1" pivotButton="0" quotePrefix="0" xfId="0">
      <alignment horizontal="center" vertical="center" wrapText="1"/>
    </xf>
    <xf numFmtId="0" fontId="31" fillId="13" borderId="4" applyAlignment="1" pivotButton="0" quotePrefix="0" xfId="0">
      <alignment horizontal="center" vertical="center" wrapText="1"/>
    </xf>
    <xf numFmtId="0" fontId="31" fillId="20" borderId="4" applyAlignment="1" pivotButton="0" quotePrefix="0" xfId="0">
      <alignment horizontal="center" vertical="center" wrapText="1"/>
    </xf>
    <xf numFmtId="0" fontId="31" fillId="21" borderId="4" applyAlignment="1" pivotButton="0" quotePrefix="0" xfId="0">
      <alignment horizontal="center" vertical="center" wrapText="1"/>
    </xf>
    <xf numFmtId="0" fontId="31" fillId="19" borderId="4" applyAlignment="1" pivotButton="0" quotePrefix="0" xfId="0">
      <alignment horizontal="center" vertical="center" wrapText="1"/>
    </xf>
    <xf numFmtId="0" fontId="28" fillId="0" borderId="0" pivotButton="0" quotePrefix="0" xfId="0"/>
    <xf numFmtId="0" fontId="16" fillId="0" borderId="0" pivotButton="0" quotePrefix="0" xfId="0"/>
    <xf numFmtId="0" fontId="33" fillId="0" borderId="0" pivotButton="0" quotePrefix="0" xfId="0"/>
    <xf numFmtId="0" fontId="33" fillId="0" borderId="0" applyAlignment="1" pivotButton="0" quotePrefix="0" xfId="0">
      <alignment vertical="top" wrapText="1"/>
    </xf>
    <xf numFmtId="0" fontId="34" fillId="0" borderId="0" pivotButton="0" quotePrefix="0" xfId="0"/>
    <xf numFmtId="0" fontId="1" fillId="0" borderId="0" applyAlignment="1" pivotButton="0" quotePrefix="0" xfId="0">
      <alignment vertical="top" wrapText="1"/>
    </xf>
    <xf numFmtId="0" fontId="35" fillId="0" borderId="0" applyAlignment="1" pivotButton="0" quotePrefix="0" xfId="0">
      <alignment horizontal="right"/>
    </xf>
    <xf numFmtId="0" fontId="36" fillId="0" borderId="0" pivotButton="0" quotePrefix="0" xfId="0"/>
    <xf numFmtId="0" fontId="3" fillId="11" borderId="0" applyAlignment="1" pivotButton="0" quotePrefix="0" xfId="0">
      <alignment vertical="center" wrapText="1" indent="1"/>
    </xf>
    <xf numFmtId="0" fontId="27" fillId="11" borderId="0" applyAlignment="1" pivotButton="0" quotePrefix="0" xfId="0">
      <alignment vertical="center" wrapText="1" indent="1"/>
    </xf>
    <xf numFmtId="0" fontId="18" fillId="11" borderId="0" applyAlignment="1" pivotButton="0" quotePrefix="0" xfId="0">
      <alignment vertical="center" wrapText="1" indent="1"/>
    </xf>
    <xf numFmtId="0" fontId="29" fillId="12" borderId="4" applyAlignment="1" pivotButton="0" quotePrefix="0" xfId="0">
      <alignment horizontal="center" vertical="center" wrapText="1"/>
    </xf>
    <xf numFmtId="0" fontId="29" fillId="13" borderId="4" applyAlignment="1" pivotButton="0" quotePrefix="0" xfId="0">
      <alignment horizontal="center" vertical="center" wrapText="1"/>
    </xf>
    <xf numFmtId="0" fontId="29" fillId="14" borderId="4" applyAlignment="1" pivotButton="0" quotePrefix="0" xfId="0">
      <alignment horizontal="center" vertical="center" wrapText="1"/>
    </xf>
    <xf numFmtId="0" fontId="29" fillId="15" borderId="4" applyAlignment="1" pivotButton="0" quotePrefix="0" xfId="0">
      <alignment horizontal="center" vertical="center" wrapText="1"/>
    </xf>
    <xf numFmtId="0" fontId="30" fillId="16" borderId="4" applyAlignment="1" pivotButton="0" quotePrefix="0" xfId="0">
      <alignment horizontal="center" vertical="center" wrapText="1"/>
    </xf>
    <xf numFmtId="0" fontId="29" fillId="17" borderId="4" applyAlignment="1" pivotButton="0" quotePrefix="0" xfId="0">
      <alignment horizontal="center" vertical="center" wrapText="1"/>
    </xf>
    <xf numFmtId="0" fontId="29" fillId="18" borderId="4" applyAlignment="1" pivotButton="0" quotePrefix="0" xfId="0">
      <alignment horizontal="center" vertical="center" wrapText="1"/>
    </xf>
    <xf numFmtId="0" fontId="29" fillId="19" borderId="4" applyAlignment="1" pivotButton="0" quotePrefix="0" xfId="0">
      <alignment horizontal="center" vertical="center" wrapText="1"/>
    </xf>
    <xf numFmtId="0" fontId="26" fillId="0" borderId="0" applyAlignment="1" pivotButton="0" quotePrefix="0" xfId="0">
      <alignment vertical="center"/>
    </xf>
    <xf numFmtId="0" fontId="9" fillId="8" borderId="4" pivotButton="0" quotePrefix="0" xfId="0"/>
    <xf numFmtId="0" fontId="16" fillId="0" borderId="0" applyAlignment="1" pivotButton="0" quotePrefix="0" xfId="0">
      <alignment horizontal="left"/>
    </xf>
    <xf numFmtId="0" fontId="6" fillId="0" borderId="0" pivotButton="0" quotePrefix="0" xfId="0"/>
    <xf numFmtId="0" fontId="32" fillId="0" borderId="0" applyAlignment="1" pivotButton="0" quotePrefix="0" xfId="0">
      <alignment vertical="top" wrapText="1"/>
    </xf>
    <xf numFmtId="0" fontId="40" fillId="0" borderId="0" pivotButton="0" quotePrefix="0" xfId="0"/>
    <xf numFmtId="0" fontId="37" fillId="0" borderId="0" applyAlignment="1" pivotButton="0" quotePrefix="0" xfId="0">
      <alignment horizontal="right"/>
    </xf>
    <xf numFmtId="0" fontId="16" fillId="0" borderId="0" applyAlignment="1" pivotButton="0" quotePrefix="0" xfId="0">
      <alignment horizontal="right"/>
    </xf>
    <xf numFmtId="0" fontId="1" fillId="0" borderId="0" pivotButton="0" quotePrefix="0" xfId="0"/>
    <xf numFmtId="0" fontId="1" fillId="0" borderId="0" applyAlignment="1" pivotButton="0" quotePrefix="0" xfId="0">
      <alignment vertical="center" shrinkToFit="1"/>
    </xf>
    <xf numFmtId="0" fontId="16" fillId="0" borderId="0" applyAlignment="1" pivotButton="0" quotePrefix="0" xfId="0">
      <alignment horizontal="center" vertical="center" wrapText="1"/>
    </xf>
    <xf numFmtId="0" fontId="39" fillId="0" borderId="0" pivotButton="0" quotePrefix="0" xfId="0"/>
  </cellXfs>
  <cellStyles count="1">
    <cellStyle name="Normal" xfId="0" builtinId="0" hidden="0"/>
  </cellStyles>
  <dxfs count="22">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8"/>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3"/>
    <row r="4">
      <c r="B4" s="5" t="inlineStr">
        <is>
          <t>いまの状況</t>
        </is>
      </c>
    </row>
    <row r="5" ht="22" customHeight="1">
      <c r="B5" s="6" t="inlineStr">
        <is>
          <t>名簿の人数</t>
        </is>
      </c>
      <c r="C5" s="7" t="n"/>
      <c r="D5" s="6" t="inlineStr">
        <is>
          <t>×入力済み</t>
        </is>
      </c>
      <c r="E5" s="7" t="n"/>
      <c r="F5" s="6" t="inlineStr">
        <is>
          <t>未入力</t>
        </is>
      </c>
      <c r="G5" s="7" t="n"/>
      <c r="H5" s="6" t="inlineStr">
        <is>
          <t>未提出</t>
        </is>
      </c>
      <c r="I5" s="7" t="n"/>
      <c r="J5" s="6" t="inlineStr">
        <is>
          <t>決定済み</t>
        </is>
      </c>
      <c r="K5" s="7" t="n"/>
      <c r="L5" s="6" t="inlineStr">
        <is>
          <t>未決定</t>
        </is>
      </c>
      <c r="M5" s="7" t="n"/>
    </row>
    <row r="6" ht="46" customHeight="1">
      <c r="B6" s="8">
        <f>COUNTIF('名簿'!$B$5:$B$49,"?*")</f>
        <v/>
      </c>
      <c r="C6" s="9" t="n"/>
      <c r="D6" s="8">
        <f>COUNTIF('名簿'!$J$5:$J$49,"入力済み")+COUNTIF('名簿'!$J$5:$J$49,"×なし")</f>
        <v/>
      </c>
      <c r="E6" s="9" t="n"/>
      <c r="F6" s="8">
        <f>COUNTIF('名簿'!$J$5:$J$49,"未入力")</f>
        <v/>
      </c>
      <c r="G6" s="9" t="n"/>
      <c r="H6" s="8">
        <f>COUNTIF('名簿'!$J$5:$J$49,"未提出")</f>
        <v/>
      </c>
      <c r="I6" s="9" t="n"/>
      <c r="J6" s="8">
        <f>SUMPRODUCT(('名簿'!$N$5:$N$49&lt;&gt;"")*1)</f>
        <v/>
      </c>
      <c r="K6" s="9" t="n"/>
      <c r="L6" s="8">
        <f>COUNTIF('名簿'!$P$5:$P$49,"未決定")</f>
        <v/>
      </c>
      <c r="M6" s="9" t="n"/>
    </row>
    <row r="7"/>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14" t="n"/>
      <c r="E10" s="14" t="n"/>
      <c r="F10" s="14" t="n"/>
      <c r="G10" s="14" t="n"/>
      <c r="H10" s="14" t="n"/>
      <c r="I10" s="14" t="n"/>
      <c r="J10" s="14" t="n"/>
    </row>
    <row r="11"/>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4" t="n"/>
      <c r="E13" s="14" t="n"/>
      <c r="F13" s="14" t="n"/>
      <c r="G13" s="14" t="n"/>
      <c r="H13" s="14" t="n"/>
      <c r="I13" s="14" t="n"/>
      <c r="J13" s="14" t="n"/>
    </row>
    <row r="14"/>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14" t="n"/>
      <c r="E16" s="14" t="n"/>
      <c r="F16" s="14" t="n"/>
      <c r="G16" s="14" t="n"/>
      <c r="H16" s="14" t="n"/>
      <c r="I16" s="14" t="n"/>
      <c r="J16" s="14" t="n"/>
    </row>
    <row r="17"/>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14" t="n"/>
      <c r="E19" s="14" t="n"/>
      <c r="F19" s="14" t="n"/>
      <c r="G19" s="14" t="n"/>
      <c r="H19" s="14" t="n"/>
      <c r="I19" s="14" t="n"/>
      <c r="J19" s="14" t="n"/>
    </row>
    <row r="20"/>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14" t="n"/>
      <c r="E22" s="14" t="n"/>
      <c r="F22" s="14" t="n"/>
      <c r="G22" s="14" t="n"/>
      <c r="H22" s="14" t="n"/>
      <c r="I22" s="14" t="n"/>
      <c r="J22" s="14" t="n"/>
    </row>
    <row r="23"/>
    <row r="24" ht="24" customHeight="1">
      <c r="B24" s="10" t="n">
        <v>6</v>
      </c>
      <c r="C24" s="11" t="inlineStr">
        <is>
          <t>兄弟の担任に渡す</t>
        </is>
      </c>
      <c r="K24" s="12">
        <f>HYPERLINK("#'兄弟連絡票'!A1","開く ▶")</f>
        <v/>
      </c>
    </row>
    <row r="25" ht="30" customHeight="1">
      <c r="C25" s="13" t="inlineStr">
        <is>
          <t>兄弟がいる家庭の日時と「前／後に入れるなら」の時刻の一覧。印刷して渡します。</t>
        </is>
      </c>
      <c r="D25" s="14" t="n"/>
      <c r="E25" s="14" t="n"/>
      <c r="F25" s="14" t="n"/>
      <c r="G25" s="14" t="n"/>
      <c r="H25" s="14" t="n"/>
      <c r="I25" s="14" t="n"/>
      <c r="J25" s="14" t="n"/>
    </row>
    <row r="26"/>
    <row r="27"/>
    <row r="28"/>
    <row r="29">
      <c r="B29" s="5" t="inlineStr">
        <is>
          <t>くわしい使い方</t>
        </is>
      </c>
    </row>
    <row r="30">
      <c r="B30" s="16" t="inlineStr">
        <is>
          <t>1. 「設定」シート</t>
        </is>
      </c>
    </row>
    <row r="31">
      <c r="B31" s="17" t="inlineStr">
        <is>
          <t>・面談の日付（上から順に、最大10日）、時間帯（午前と午後に分けるときは2つ）と1枠の長さを入れます（1日最大24枠）。</t>
        </is>
      </c>
    </row>
    <row r="32">
      <c r="B32" s="17" t="inlineStr">
        <is>
          <t>・空けたい日や休憩の時刻には「〇」を選びます。自動案では、ほかに入る枠がないときだけ使われます。</t>
        </is>
      </c>
    </row>
    <row r="33" ht="30" customHeight="1">
      <c r="B33" s="17" t="inlineStr">
        <is>
          <t>・出張や会議などで面談を組まない日・時間・枠は、右の「先生の都合で使えない枠」で「×」を選びます。止めた枠は、×入力・自動案・調整・決定で灰色になり、使われません。</t>
        </is>
      </c>
    </row>
    <row r="34">
      <c r="B34" s="16" t="inlineStr">
        <is>
          <t>2. 「名簿」シート</t>
        </is>
      </c>
    </row>
    <row r="35">
      <c r="B35" s="17" t="inlineStr">
        <is>
          <t>・Excelの名簿から「出席番号」と「名前」をコピーして、「番号」の列のいちばん上のマスに貼り付けます（最大45人）。</t>
        </is>
      </c>
    </row>
    <row r="36">
      <c r="B36" s="17" t="inlineStr">
        <is>
          <t>・他のクラスに兄弟がいる家庭は、「兄弟」の列で「〇」を選び、「兄弟メモ」に兄弟のクラスなどをメモします。</t>
        </is>
      </c>
    </row>
    <row r="37" ht="30" customHeight="1">
      <c r="B37" s="17" t="inlineStr">
        <is>
          <t>・「希望」：早い時刻／遅い時刻／早い日／遅い日 から選べます。自動案で、×のない枠の中からできるだけ希望に合う枠を選びます（希望なので、合わないこともあります）。</t>
        </is>
      </c>
    </row>
    <row r="38" ht="30" customHeight="1">
      <c r="B38"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9">
      <c r="B39" s="17" t="inlineStr">
        <is>
          <t>・名簿の行は並べ替えないでください（×入力の内容とずれてしまいます）。絞り込み（フィルター）は使えます。</t>
        </is>
      </c>
    </row>
    <row r="40">
      <c r="B40" s="17" t="inlineStr">
        <is>
          <t>・自動案や調整・決定には名前だけが出ます。同じ名前の児童がいるときだけ、「番号 名前」で区別して表示します。</t>
        </is>
      </c>
    </row>
    <row r="41">
      <c r="B41" s="16" t="inlineStr">
        <is>
          <t>3. 「×入力」シート</t>
        </is>
      </c>
    </row>
    <row r="42">
      <c r="B42" s="17" t="inlineStr">
        <is>
          <t>・1人ずつ、予定表と同じ形の表があります。名簿の「×入力へ」をクリックすると、その人の表に移動します。</t>
        </is>
      </c>
    </row>
    <row r="43">
      <c r="B43" s="17" t="inlineStr">
        <is>
          <t>・都合の悪い枠に「×」を入れます（何か文字が入っていれば×として扱います）。消すときは Delete キー。</t>
        </is>
      </c>
    </row>
    <row r="44">
      <c r="B44" s="17" t="inlineStr">
        <is>
          <t>・まとめて入れるとき：マウスでなぞって範囲を選び、「×」と打って Ctrl + Enter を押すと、選んだ枠が全部×になります。</t>
        </is>
      </c>
    </row>
    <row r="45" ht="30" customHeight="1">
      <c r="B45" s="17" t="inlineStr">
        <is>
          <t>・その日全部：日付の上の「この日全部」の欄で「×」を選びます。その時間全部：時刻の左の「この時間全部」の欄で「×」を選びます（表のマスはピンクになります）。</t>
        </is>
      </c>
    </row>
    <row r="46">
      <c r="B46" s="17" t="inlineStr">
        <is>
          <t>・×が1つもない家庭は「提出状況」で「×なし（どこでもOK）」、提出していない家庭は「未提出」を選びます。</t>
        </is>
      </c>
    </row>
    <row r="47">
      <c r="B47" s="16" t="inlineStr">
        <is>
          <t>4. 「自動案A」「自動案B」シート</t>
        </is>
      </c>
    </row>
    <row r="48">
      <c r="B48" s="17" t="inlineStr">
        <is>
          <t>・自動で組んだ案が2つ出ます（どちらも、入れられる枠が少ない家庭から先に決めます。未入力・未提出の家庭は外れます）。</t>
        </is>
      </c>
    </row>
    <row r="49">
      <c r="B49" s="17" t="inlineStr">
        <is>
          <t>・自動案A（詰める）：設定の「詰め方」に従って、早い時間や前の日から詰めて組みます。</t>
        </is>
      </c>
    </row>
    <row r="50">
      <c r="B50" s="17" t="inlineStr">
        <is>
          <t>・自動案B（散らす）：日ごとの人数がそろい、面談と面談のあいだがなるべく空くように組みます（希望がある家庭は希望を優先）。</t>
        </is>
      </c>
    </row>
    <row r="51" ht="30" customHeight="1">
      <c r="B51" s="17" t="inlineStr">
        <is>
          <t>・よいほうの表をコピーして、「調整・決定」シートの表の左上（いちばん早い日・時刻のマス）に［値の貼り付け］（右クリック →「値」、または Ctrl + Shift + V）をします。左上の名前ボックスで「自動案Aの表」「自動案Bの表」を選ぶと、表全体をまとめて選べます。</t>
        </is>
      </c>
    </row>
    <row r="52" ht="30" customHeight="1">
      <c r="B52" s="18" t="inlineStr">
        <is>
          <t>・ふつうの貼り付け（Ctrl + V）は使わないでください。計算式ごと貼り付けられて「循環参照」の注意が出て、色分けも消えます。出てしまったら、すぐ Ctrl + Z で元に戻します。</t>
        </is>
      </c>
    </row>
    <row r="53">
      <c r="B53" s="17" t="inlineStr">
        <is>
          <t>・「調整・決定」シートですでに決めた人はそのまま残り、残りの人だけで案が作られます。やり直したいときは調整・決定の表を消します。</t>
        </is>
      </c>
    </row>
    <row r="54">
      <c r="B54" s="16" t="inlineStr">
        <is>
          <t>5. 「調整・決定」シート</t>
        </is>
      </c>
    </row>
    <row r="55">
      <c r="B55" s="17" t="inlineStr">
        <is>
          <t>・各枠のセルで、プルダウンから児童を選びます。</t>
        </is>
      </c>
    </row>
    <row r="56" ht="30" customHeight="1">
      <c r="B56" s="17" t="inlineStr">
        <is>
          <t>・右の「児童を選ぶ」で児童を選ぶと、表の色が変わります：緑＝入れられる空き枠／黄＝入れられる（ほかの人がいる）／ピンク＝×の枠／青＝今いる枠。</t>
        </is>
      </c>
    </row>
    <row r="57">
      <c r="B57" s="17" t="inlineStr">
        <is>
          <t>・赤い枠は「×の枠に入れてしまった」、オレンジの枠は「同じ人が2か所に入っている」です。</t>
        </is>
      </c>
    </row>
    <row r="58">
      <c r="B58" s="17" t="inlineStr">
        <is>
          <t>・青い斜線の枠は「前の人の後ろを空ける枠」です。紫の枠は、空けるはずの枠に人が入っています。</t>
        </is>
      </c>
    </row>
    <row r="59">
      <c r="B59" s="17" t="inlineStr">
        <is>
          <t>・下の「候補」の表には、その枠に入れられる、まだ決まっていない児童が表示されます。「1人」の枠は先に決めると楽です。</t>
        </is>
      </c>
    </row>
    <row r="60">
      <c r="B60" s="16" t="inlineStr">
        <is>
          <t>6. 兄弟の調整</t>
        </is>
      </c>
    </row>
    <row r="61" ht="30" customHeight="1">
      <c r="B61" s="17" t="inlineStr">
        <is>
          <t>・先に日程を決めたら、「兄弟連絡票」を印刷して兄弟の担任に渡します（名簿の「兄弟」に〇がついた家庭が自動で並び、決まった日時と、兄弟を前／後に入れるときの時刻が出ます）。</t>
        </is>
      </c>
    </row>
    <row r="62" ht="30" customHeight="1">
      <c r="B62" s="17" t="inlineStr">
        <is>
          <t>・兄弟の担任から日時を受け取ったら、名簿の「兄弟の日付」「兄弟の時刻」を選びます。自動案や調整・決定では、その家庭は兄弟のすぐ前かすぐ後の枠にだけ入ります（同じ日、昼休みはまたぎません）。</t>
        </is>
      </c>
    </row>
    <row r="63">
      <c r="B63" s="16" t="inlineStr">
        <is>
          <t>7. 結果</t>
        </is>
      </c>
    </row>
    <row r="64">
      <c r="B64" s="17" t="inlineStr">
        <is>
          <t>・「名簿」シートの右側に、決まった日時・注意（×の枠／2か所／後ろが空いていない／使えない枠／未決定）・自動案が表示されます。</t>
        </is>
      </c>
    </row>
    <row r="65">
      <c r="B65" s="17" t="inlineStr">
        <is>
          <t>・CSVが必要なときは「名簿」シートを開いて［ファイル］→［名前を付けて保存］→ 種類を「CSV UTF-8」にします。</t>
        </is>
      </c>
    </row>
    <row r="66">
      <c r="B66" s="17" t="inlineStr">
        <is>
          <t>・兄弟ありの家庭だけ見たいときは、名簿の「兄弟」の列でフィルターをかけます。</t>
        </is>
      </c>
    </row>
    <row r="67">
      <c r="B67" s="17" t="inlineStr"/>
    </row>
    <row r="68">
      <c r="B68" s="19" t="inlineStr">
        <is>
          <t>※ 「計算A」「計算B」「計算C」は計算用の隠しシートです。さわらないでください。</t>
        </is>
      </c>
    </row>
  </sheetData>
  <mergeCells count="76">
    <mergeCell ref="B48:M48"/>
    <mergeCell ref="B42:M42"/>
    <mergeCell ref="J5:K5"/>
    <mergeCell ref="B12:B13"/>
    <mergeCell ref="K12:L13"/>
    <mergeCell ref="C15:J15"/>
    <mergeCell ref="B18:B19"/>
    <mergeCell ref="B60:M60"/>
    <mergeCell ref="C24:J24"/>
    <mergeCell ref="B61:M61"/>
    <mergeCell ref="B67:M67"/>
    <mergeCell ref="F6:G6"/>
    <mergeCell ref="B57:M57"/>
    <mergeCell ref="B44:M44"/>
    <mergeCell ref="B53:M53"/>
    <mergeCell ref="L18:L19"/>
    <mergeCell ref="D6:E6"/>
    <mergeCell ref="B38:M38"/>
    <mergeCell ref="B34:M34"/>
    <mergeCell ref="H6:I6"/>
    <mergeCell ref="J6:K6"/>
    <mergeCell ref="B37:M37"/>
    <mergeCell ref="C25:J25"/>
    <mergeCell ref="F5:G5"/>
    <mergeCell ref="C10:J10"/>
    <mergeCell ref="C16:J16"/>
    <mergeCell ref="L5:M5"/>
    <mergeCell ref="C22:J22"/>
    <mergeCell ref="B40:M40"/>
    <mergeCell ref="B49:M49"/>
    <mergeCell ref="B30:M30"/>
    <mergeCell ref="B24:B25"/>
    <mergeCell ref="B65:M65"/>
    <mergeCell ref="B68:M68"/>
    <mergeCell ref="B15:B16"/>
    <mergeCell ref="C9:J9"/>
    <mergeCell ref="B55:M55"/>
    <mergeCell ref="K9:L10"/>
    <mergeCell ref="B9:B10"/>
    <mergeCell ref="C12:J12"/>
    <mergeCell ref="B64:M64"/>
    <mergeCell ref="B33:M33"/>
    <mergeCell ref="C21:J21"/>
    <mergeCell ref="K15:L16"/>
    <mergeCell ref="B51:M51"/>
    <mergeCell ref="K24:L25"/>
    <mergeCell ref="B45:M45"/>
    <mergeCell ref="B63:M63"/>
    <mergeCell ref="B36:M36"/>
    <mergeCell ref="B32:M32"/>
    <mergeCell ref="B50:M50"/>
    <mergeCell ref="B41:M41"/>
    <mergeCell ref="B35:M35"/>
    <mergeCell ref="K21:L22"/>
    <mergeCell ref="B6:C6"/>
    <mergeCell ref="B47:M47"/>
    <mergeCell ref="B54:M54"/>
    <mergeCell ref="B62:M62"/>
    <mergeCell ref="L6:M6"/>
    <mergeCell ref="B59:M59"/>
    <mergeCell ref="B5:C5"/>
    <mergeCell ref="B31:M31"/>
    <mergeCell ref="D5:E5"/>
    <mergeCell ref="B46:M46"/>
    <mergeCell ref="B66:M66"/>
    <mergeCell ref="H5:I5"/>
    <mergeCell ref="C13:J13"/>
    <mergeCell ref="C19:J19"/>
    <mergeCell ref="B56:M56"/>
    <mergeCell ref="B52:M52"/>
    <mergeCell ref="B58:M58"/>
    <mergeCell ref="B21:B22"/>
    <mergeCell ref="B43:M43"/>
    <mergeCell ref="K18:K19"/>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20">
        <f>HYPERLINK("#'ホーム'!A1","ホーム")</f>
        <v/>
      </c>
      <c r="E1" s="21">
        <f>HYPERLINK("#'設定'!A1","① 設定")</f>
        <v/>
      </c>
      <c r="F1" s="20">
        <f>HYPERLINK("#'名簿'!A1","② 名簿")</f>
        <v/>
      </c>
      <c r="G1" s="22" t="n"/>
      <c r="H1" s="20">
        <f>HYPERLINK("#'×入力'!A1","③ ×入力")</f>
        <v/>
      </c>
      <c r="I1" s="20">
        <f>HYPERLINK("#'自動案A'!A1","④ 自動案A")</f>
        <v/>
      </c>
      <c r="J1" s="2" t="n"/>
      <c r="K1" s="20">
        <f>HYPERLINK("#'自動案B'!A1","④ 自動案B")</f>
        <v/>
      </c>
      <c r="L1" s="22" t="n"/>
      <c r="M1" s="20">
        <f>HYPERLINK("#'調整・決定'!A1","⑤ 調整・決定")</f>
        <v/>
      </c>
      <c r="N1" s="20">
        <f>HYPERLINK("#'兄弟連絡票'!A1","兄弟連絡票")</f>
        <v/>
      </c>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3" t="inlineStr">
        <is>
          <t>時間帯1</t>
        </is>
      </c>
      <c r="B3" s="24" t="n">
        <v>0.5625</v>
      </c>
      <c r="C3" s="25" t="inlineStr">
        <is>
          <t>〜</t>
        </is>
      </c>
      <c r="D3" s="24" t="n">
        <v>0.6458333333333334</v>
      </c>
      <c r="E3" s="26">
        <f>IF(OR(NOT(ISNUMBER(B3)),NOT(ISNUMBER(D3))),"← 始まりと終わりの時刻を入れてください",IF(D3&lt;B3,"← 終わりは始まりより後の時刻にしてください",""))</f>
        <v/>
      </c>
    </row>
    <row r="4">
      <c r="A4" s="23" t="inlineStr">
        <is>
          <t>時間帯2（なければ空欄）</t>
        </is>
      </c>
      <c r="B4" s="24" t="n"/>
      <c r="C4" s="25" t="inlineStr">
        <is>
          <t>〜</t>
        </is>
      </c>
      <c r="D4" s="24" t="n"/>
      <c r="E4" s="26">
        <f>IF(AND(B4="",D4=""),"",IF(OR(NOT(ISNUMBER(B4)),NOT(ISNUMBER(D4))),"← 始まりと終わりの両方を入れてください",IF(D4&lt;B4,"← 終わりは始まりより後の時刻にしてください",IF(AND(ISNUMBER(D3),B4&lt;=D3),"← 時間帯1より後の時刻にしてください",""))))</f>
        <v/>
      </c>
    </row>
    <row r="5">
      <c r="A5" s="23" t="inlineStr">
        <is>
          <t>1枠の長さ（分）</t>
        </is>
      </c>
      <c r="B5" s="27" t="n">
        <v>15</v>
      </c>
      <c r="E5" s="26">
        <f>IF(AND(ISNUMBER(B5),B5&gt;0),"","← 5〜120の数字を入れてください")</f>
        <v/>
      </c>
    </row>
    <row r="6">
      <c r="A6" s="23" t="inlineStr">
        <is>
          <t>1日の枠の数</t>
        </is>
      </c>
      <c r="B6" s="25">
        <f>MIN(24,'計算A'!$A$3+'計算A'!$A$4)</f>
        <v/>
      </c>
      <c r="D6" s="28" t="inlineStr">
        <is>
          <t>（最大24枠）</t>
        </is>
      </c>
      <c r="E6" s="26">
        <f>IF('計算A'!$A$3+'計算A'!$A$4&gt;24,"← 枠が24をこえています。こえた分は使いません","")</f>
        <v/>
      </c>
    </row>
    <row r="7">
      <c r="K7" s="5" t="inlineStr">
        <is>
          <t>先生の都合で使えない枠（出張・会議など）</t>
        </is>
      </c>
    </row>
    <row r="8">
      <c r="A8" s="23" t="inlineStr">
        <is>
          <t>自動案の詰め方</t>
        </is>
      </c>
      <c r="B8" s="29" t="inlineStr">
        <is>
          <t>早い時間から（各日の最後を空ける）</t>
        </is>
      </c>
      <c r="C8" s="30" t="n"/>
      <c r="D8" s="30" t="n"/>
      <c r="E8" s="31" t="n"/>
      <c r="K8" s="28" t="inlineStr">
        <is>
          <t>「×」を選んだ日・時間・枠は、自動案にも調整・決定にも使いません。</t>
        </is>
      </c>
    </row>
    <row r="9">
      <c r="K9" s="32" t="inlineStr">
        <is>
          <t>この日は組まない ▶</t>
        </is>
      </c>
      <c r="M9" s="33" t="n"/>
      <c r="N9" s="33" t="n"/>
      <c r="O9" s="33" t="n"/>
      <c r="P9" s="33" t="n"/>
      <c r="Q9" s="33" t="n"/>
      <c r="R9" s="33" t="n"/>
      <c r="S9" s="33" t="n"/>
      <c r="T9" s="33" t="n"/>
      <c r="U9" s="33" t="n"/>
      <c r="V9" s="33" t="n"/>
    </row>
    <row r="10" ht="44" customHeight="1">
      <c r="B10" s="34" t="inlineStr">
        <is>
          <t>日付</t>
        </is>
      </c>
      <c r="C10" s="34" t="inlineStr">
        <is>
          <t>曜日</t>
        </is>
      </c>
      <c r="D10" s="34" t="inlineStr">
        <is>
          <t>なるべく空ける</t>
        </is>
      </c>
      <c r="E10" s="34" t="inlineStr">
        <is>
          <t>表示</t>
        </is>
      </c>
      <c r="G10" s="34" t="inlineStr">
        <is>
          <t>時刻</t>
        </is>
      </c>
      <c r="H10" s="34" t="inlineStr">
        <is>
          <t>休憩（なるべく空ける）</t>
        </is>
      </c>
      <c r="I10" s="34" t="inlineStr">
        <is>
          <t>表示</t>
        </is>
      </c>
      <c r="K10" s="35" t="inlineStr">
        <is>
          <t>この時間は
組まない ▼</t>
        </is>
      </c>
      <c r="L10" s="36" t="inlineStr"/>
      <c r="M10" s="37">
        <f>'設定'!$E$11</f>
        <v/>
      </c>
      <c r="N10" s="37">
        <f>'設定'!$E$12</f>
        <v/>
      </c>
      <c r="O10" s="37">
        <f>'設定'!$E$13</f>
        <v/>
      </c>
      <c r="P10" s="37">
        <f>'設定'!$E$14</f>
        <v/>
      </c>
      <c r="Q10" s="37">
        <f>'設定'!$E$15</f>
        <v/>
      </c>
      <c r="R10" s="37">
        <f>'設定'!$E$16</f>
        <v/>
      </c>
      <c r="S10" s="37">
        <f>'設定'!$E$17</f>
        <v/>
      </c>
      <c r="T10" s="37">
        <f>'設定'!$E$18</f>
        <v/>
      </c>
      <c r="U10" s="37">
        <f>'設定'!$E$19</f>
        <v/>
      </c>
      <c r="V10" s="37">
        <f>'設定'!$E$20</f>
        <v/>
      </c>
    </row>
    <row r="11">
      <c r="A11" s="25" t="inlineStr">
        <is>
          <t>1日目</t>
        </is>
      </c>
      <c r="B11" s="38" t="n">
        <v>46350</v>
      </c>
      <c r="C11" s="39">
        <f>IF(B11="","",CHOOSE(WEEKDAY(B11),"日","月","火","水","木","金","土"))</f>
        <v/>
      </c>
      <c r="D11" s="40" t="n"/>
      <c r="E11" s="41">
        <f>IF(B11="","",MONTH(B11)&amp;"月"&amp;DAY(B11)&amp;"日（"&amp;C11&amp;"）")</f>
        <v/>
      </c>
      <c r="F11" s="42" t="n">
        <v>1</v>
      </c>
      <c r="G11" s="43">
        <f>IF(F11&lt;=MIN('計算A'!$A$3,24),$B$3+(F11-1)*$B$5/1440,IF(F11&lt;=$B$6,$B$4+(F11-'計算A'!$A$3-1)*$B$5/1440,""))</f>
        <v/>
      </c>
      <c r="H11" s="40" t="n"/>
      <c r="I11" s="39">
        <f>IF(G11="","",TEXT(G11,"h:mm")&amp;"〜")</f>
        <v/>
      </c>
      <c r="K11" s="33" t="n"/>
      <c r="L11" s="44">
        <f>$I$11</f>
        <v/>
      </c>
      <c r="M11" s="45" t="n"/>
      <c r="N11" s="45" t="n"/>
      <c r="O11" s="45" t="n"/>
      <c r="P11" s="45" t="n"/>
      <c r="Q11" s="45" t="n"/>
      <c r="R11" s="45" t="n"/>
      <c r="S11" s="45" t="n"/>
      <c r="T11" s="45" t="n"/>
      <c r="U11" s="45" t="n"/>
      <c r="V11" s="45" t="n"/>
    </row>
    <row r="12">
      <c r="A12" s="25" t="inlineStr">
        <is>
          <t>2日目</t>
        </is>
      </c>
      <c r="B12" s="38" t="n">
        <v>46351</v>
      </c>
      <c r="C12" s="39">
        <f>IF(B12="","",CHOOSE(WEEKDAY(B12),"日","月","火","水","木","金","土"))</f>
        <v/>
      </c>
      <c r="D12" s="40" t="n"/>
      <c r="E12" s="41">
        <f>IF(B12="","",MONTH(B12)&amp;"月"&amp;DAY(B12)&amp;"日（"&amp;C12&amp;"）")</f>
        <v/>
      </c>
      <c r="F12" s="42" t="n">
        <v>2</v>
      </c>
      <c r="G12" s="43">
        <f>IF(F12&lt;=MIN('計算A'!$A$3,24),$B$3+(F12-1)*$B$5/1440,IF(F12&lt;=$B$6,$B$4+(F12-'計算A'!$A$3-1)*$B$5/1440,""))</f>
        <v/>
      </c>
      <c r="H12" s="40" t="n"/>
      <c r="I12" s="39">
        <f>IF(G12="","",TEXT(G12,"h:mm")&amp;"〜")</f>
        <v/>
      </c>
      <c r="K12" s="33" t="n"/>
      <c r="L12" s="44">
        <f>$I$12</f>
        <v/>
      </c>
      <c r="M12" s="45" t="n"/>
      <c r="N12" s="45" t="n"/>
      <c r="O12" s="45" t="n"/>
      <c r="P12" s="45" t="n"/>
      <c r="Q12" s="45" t="n"/>
      <c r="R12" s="45" t="n"/>
      <c r="S12" s="45" t="n"/>
      <c r="T12" s="45" t="n"/>
      <c r="U12" s="45" t="n"/>
      <c r="V12" s="45" t="n"/>
    </row>
    <row r="13">
      <c r="A13" s="25" t="inlineStr">
        <is>
          <t>3日目</t>
        </is>
      </c>
      <c r="B13" s="38" t="n">
        <v>46352</v>
      </c>
      <c r="C13" s="39">
        <f>IF(B13="","",CHOOSE(WEEKDAY(B13),"日","月","火","水","木","金","土"))</f>
        <v/>
      </c>
      <c r="D13" s="40" t="n"/>
      <c r="E13" s="41">
        <f>IF(B13="","",MONTH(B13)&amp;"月"&amp;DAY(B13)&amp;"日（"&amp;C13&amp;"）")</f>
        <v/>
      </c>
      <c r="F13" s="42" t="n">
        <v>3</v>
      </c>
      <c r="G13" s="43">
        <f>IF(F13&lt;=MIN('計算A'!$A$3,24),$B$3+(F13-1)*$B$5/1440,IF(F13&lt;=$B$6,$B$4+(F13-'計算A'!$A$3-1)*$B$5/1440,""))</f>
        <v/>
      </c>
      <c r="H13" s="40" t="n"/>
      <c r="I13" s="39">
        <f>IF(G13="","",TEXT(G13,"h:mm")&amp;"〜")</f>
        <v/>
      </c>
      <c r="K13" s="33" t="n"/>
      <c r="L13" s="44">
        <f>$I$13</f>
        <v/>
      </c>
      <c r="M13" s="45" t="n"/>
      <c r="N13" s="45" t="n"/>
      <c r="O13" s="45" t="n"/>
      <c r="P13" s="45" t="n"/>
      <c r="Q13" s="45" t="n"/>
      <c r="R13" s="45" t="n"/>
      <c r="S13" s="45" t="n"/>
      <c r="T13" s="45" t="n"/>
      <c r="U13" s="45" t="n"/>
      <c r="V13" s="45" t="n"/>
    </row>
    <row r="14">
      <c r="A14" s="25" t="inlineStr">
        <is>
          <t>4日目</t>
        </is>
      </c>
      <c r="B14" s="38" t="n">
        <v>46353</v>
      </c>
      <c r="C14" s="39">
        <f>IF(B14="","",CHOOSE(WEEKDAY(B14),"日","月","火","水","木","金","土"))</f>
        <v/>
      </c>
      <c r="D14" s="40" t="n"/>
      <c r="E14" s="41">
        <f>IF(B14="","",MONTH(B14)&amp;"月"&amp;DAY(B14)&amp;"日（"&amp;C14&amp;"）")</f>
        <v/>
      </c>
      <c r="F14" s="42" t="n">
        <v>4</v>
      </c>
      <c r="G14" s="43">
        <f>IF(F14&lt;=MIN('計算A'!$A$3,24),$B$3+(F14-1)*$B$5/1440,IF(F14&lt;=$B$6,$B$4+(F14-'計算A'!$A$3-1)*$B$5/1440,""))</f>
        <v/>
      </c>
      <c r="H14" s="40" t="n"/>
      <c r="I14" s="39">
        <f>IF(G14="","",TEXT(G14,"h:mm")&amp;"〜")</f>
        <v/>
      </c>
      <c r="K14" s="33" t="n"/>
      <c r="L14" s="44">
        <f>$I$14</f>
        <v/>
      </c>
      <c r="M14" s="45" t="n"/>
      <c r="N14" s="45" t="n"/>
      <c r="O14" s="45" t="n"/>
      <c r="P14" s="45" t="n"/>
      <c r="Q14" s="45" t="n"/>
      <c r="R14" s="45" t="n"/>
      <c r="S14" s="45" t="n"/>
      <c r="T14" s="45" t="n"/>
      <c r="U14" s="45" t="n"/>
      <c r="V14" s="45" t="n"/>
    </row>
    <row r="15">
      <c r="A15" s="25" t="inlineStr">
        <is>
          <t>5日目</t>
        </is>
      </c>
      <c r="B15" s="38" t="n">
        <v>46356</v>
      </c>
      <c r="C15" s="39">
        <f>IF(B15="","",CHOOSE(WEEKDAY(B15),"日","月","火","水","木","金","土"))</f>
        <v/>
      </c>
      <c r="D15" s="40" t="n"/>
      <c r="E15" s="41">
        <f>IF(B15="","",MONTH(B15)&amp;"月"&amp;DAY(B15)&amp;"日（"&amp;C15&amp;"）")</f>
        <v/>
      </c>
      <c r="F15" s="42" t="n">
        <v>5</v>
      </c>
      <c r="G15" s="43">
        <f>IF(F15&lt;=MIN('計算A'!$A$3,24),$B$3+(F15-1)*$B$5/1440,IF(F15&lt;=$B$6,$B$4+(F15-'計算A'!$A$3-1)*$B$5/1440,""))</f>
        <v/>
      </c>
      <c r="H15" s="40" t="n"/>
      <c r="I15" s="39">
        <f>IF(G15="","",TEXT(G15,"h:mm")&amp;"〜")</f>
        <v/>
      </c>
      <c r="K15" s="33" t="n"/>
      <c r="L15" s="44">
        <f>$I$15</f>
        <v/>
      </c>
      <c r="M15" s="45" t="n"/>
      <c r="N15" s="45" t="n"/>
      <c r="O15" s="45" t="n"/>
      <c r="P15" s="45" t="n"/>
      <c r="Q15" s="45" t="n"/>
      <c r="R15" s="45" t="n"/>
      <c r="S15" s="45" t="n"/>
      <c r="T15" s="45" t="n"/>
      <c r="U15" s="45" t="n"/>
      <c r="V15" s="45" t="n"/>
    </row>
    <row r="16">
      <c r="A16" s="25" t="inlineStr">
        <is>
          <t>6日目</t>
        </is>
      </c>
      <c r="B16" s="38" t="n"/>
      <c r="C16" s="39">
        <f>IF(B16="","",CHOOSE(WEEKDAY(B16),"日","月","火","水","木","金","土"))</f>
        <v/>
      </c>
      <c r="D16" s="40" t="n"/>
      <c r="E16" s="41">
        <f>IF(B16="","",MONTH(B16)&amp;"月"&amp;DAY(B16)&amp;"日（"&amp;C16&amp;"）")</f>
        <v/>
      </c>
      <c r="F16" s="42" t="n">
        <v>6</v>
      </c>
      <c r="G16" s="43">
        <f>IF(F16&lt;=MIN('計算A'!$A$3,24),$B$3+(F16-1)*$B$5/1440,IF(F16&lt;=$B$6,$B$4+(F16-'計算A'!$A$3-1)*$B$5/1440,""))</f>
        <v/>
      </c>
      <c r="H16" s="40" t="n"/>
      <c r="I16" s="39">
        <f>IF(G16="","",TEXT(G16,"h:mm")&amp;"〜")</f>
        <v/>
      </c>
      <c r="K16" s="33" t="n"/>
      <c r="L16" s="44">
        <f>$I$16</f>
        <v/>
      </c>
      <c r="M16" s="45" t="n"/>
      <c r="N16" s="45" t="n"/>
      <c r="O16" s="45" t="n"/>
      <c r="P16" s="45" t="n"/>
      <c r="Q16" s="45" t="n"/>
      <c r="R16" s="45" t="n"/>
      <c r="S16" s="45" t="n"/>
      <c r="T16" s="45" t="n"/>
      <c r="U16" s="45" t="n"/>
      <c r="V16" s="45" t="n"/>
    </row>
    <row r="17">
      <c r="A17" s="25" t="inlineStr">
        <is>
          <t>7日目</t>
        </is>
      </c>
      <c r="B17" s="38" t="n"/>
      <c r="C17" s="39">
        <f>IF(B17="","",CHOOSE(WEEKDAY(B17),"日","月","火","水","木","金","土"))</f>
        <v/>
      </c>
      <c r="D17" s="40" t="n"/>
      <c r="E17" s="41">
        <f>IF(B17="","",MONTH(B17)&amp;"月"&amp;DAY(B17)&amp;"日（"&amp;C17&amp;"）")</f>
        <v/>
      </c>
      <c r="F17" s="42" t="n">
        <v>7</v>
      </c>
      <c r="G17" s="43">
        <f>IF(F17&lt;=MIN('計算A'!$A$3,24),$B$3+(F17-1)*$B$5/1440,IF(F17&lt;=$B$6,$B$4+(F17-'計算A'!$A$3-1)*$B$5/1440,""))</f>
        <v/>
      </c>
      <c r="H17" s="40" t="n"/>
      <c r="I17" s="39">
        <f>IF(G17="","",TEXT(G17,"h:mm")&amp;"〜")</f>
        <v/>
      </c>
      <c r="K17" s="33" t="n"/>
      <c r="L17" s="44">
        <f>$I$17</f>
        <v/>
      </c>
      <c r="M17" s="45" t="n"/>
      <c r="N17" s="45" t="n"/>
      <c r="O17" s="45" t="n"/>
      <c r="P17" s="45" t="n"/>
      <c r="Q17" s="45" t="n"/>
      <c r="R17" s="45" t="n"/>
      <c r="S17" s="45" t="n"/>
      <c r="T17" s="45" t="n"/>
      <c r="U17" s="45" t="n"/>
      <c r="V17" s="45" t="n"/>
    </row>
    <row r="18">
      <c r="A18" s="25" t="inlineStr">
        <is>
          <t>8日目</t>
        </is>
      </c>
      <c r="B18" s="38" t="n"/>
      <c r="C18" s="39">
        <f>IF(B18="","",CHOOSE(WEEKDAY(B18),"日","月","火","水","木","金","土"))</f>
        <v/>
      </c>
      <c r="D18" s="40" t="n"/>
      <c r="E18" s="41">
        <f>IF(B18="","",MONTH(B18)&amp;"月"&amp;DAY(B18)&amp;"日（"&amp;C18&amp;"）")</f>
        <v/>
      </c>
      <c r="F18" s="42" t="n">
        <v>8</v>
      </c>
      <c r="G18" s="43">
        <f>IF(F18&lt;=MIN('計算A'!$A$3,24),$B$3+(F18-1)*$B$5/1440,IF(F18&lt;=$B$6,$B$4+(F18-'計算A'!$A$3-1)*$B$5/1440,""))</f>
        <v/>
      </c>
      <c r="H18" s="40" t="n"/>
      <c r="I18" s="39">
        <f>IF(G18="","",TEXT(G18,"h:mm")&amp;"〜")</f>
        <v/>
      </c>
      <c r="K18" s="33" t="n"/>
      <c r="L18" s="44">
        <f>$I$18</f>
        <v/>
      </c>
      <c r="M18" s="45" t="n"/>
      <c r="N18" s="45" t="n"/>
      <c r="O18" s="45" t="n"/>
      <c r="P18" s="45" t="n"/>
      <c r="Q18" s="45" t="n"/>
      <c r="R18" s="45" t="n"/>
      <c r="S18" s="45" t="n"/>
      <c r="T18" s="45" t="n"/>
      <c r="U18" s="45" t="n"/>
      <c r="V18" s="45" t="n"/>
    </row>
    <row r="19">
      <c r="A19" s="25" t="inlineStr">
        <is>
          <t>9日目</t>
        </is>
      </c>
      <c r="B19" s="38" t="n"/>
      <c r="C19" s="39">
        <f>IF(B19="","",CHOOSE(WEEKDAY(B19),"日","月","火","水","木","金","土"))</f>
        <v/>
      </c>
      <c r="D19" s="40" t="n"/>
      <c r="E19" s="41">
        <f>IF(B19="","",MONTH(B19)&amp;"月"&amp;DAY(B19)&amp;"日（"&amp;C19&amp;"）")</f>
        <v/>
      </c>
      <c r="F19" s="42" t="n">
        <v>9</v>
      </c>
      <c r="G19" s="43">
        <f>IF(F19&lt;=MIN('計算A'!$A$3,24),$B$3+(F19-1)*$B$5/1440,IF(F19&lt;=$B$6,$B$4+(F19-'計算A'!$A$3-1)*$B$5/1440,""))</f>
        <v/>
      </c>
      <c r="H19" s="40" t="n"/>
      <c r="I19" s="39">
        <f>IF(G19="","",TEXT(G19,"h:mm")&amp;"〜")</f>
        <v/>
      </c>
      <c r="K19" s="33" t="n"/>
      <c r="L19" s="44">
        <f>$I$19</f>
        <v/>
      </c>
      <c r="M19" s="45" t="n"/>
      <c r="N19" s="45" t="n"/>
      <c r="O19" s="45" t="n"/>
      <c r="P19" s="45" t="n"/>
      <c r="Q19" s="45" t="n"/>
      <c r="R19" s="45" t="n"/>
      <c r="S19" s="45" t="n"/>
      <c r="T19" s="45" t="n"/>
      <c r="U19" s="45" t="n"/>
      <c r="V19" s="45" t="n"/>
    </row>
    <row r="20">
      <c r="A20" s="25" t="inlineStr">
        <is>
          <t>10日目</t>
        </is>
      </c>
      <c r="B20" s="38" t="n"/>
      <c r="C20" s="39">
        <f>IF(B20="","",CHOOSE(WEEKDAY(B20),"日","月","火","水","木","金","土"))</f>
        <v/>
      </c>
      <c r="D20" s="40" t="n"/>
      <c r="E20" s="41">
        <f>IF(B20="","",MONTH(B20)&amp;"月"&amp;DAY(B20)&amp;"日（"&amp;C20&amp;"）")</f>
        <v/>
      </c>
      <c r="F20" s="42" t="n">
        <v>10</v>
      </c>
      <c r="G20" s="43">
        <f>IF(F20&lt;=MIN('計算A'!$A$3,24),$B$3+(F20-1)*$B$5/1440,IF(F20&lt;=$B$6,$B$4+(F20-'計算A'!$A$3-1)*$B$5/1440,""))</f>
        <v/>
      </c>
      <c r="H20" s="40" t="n"/>
      <c r="I20" s="39">
        <f>IF(G20="","",TEXT(G20,"h:mm")&amp;"〜")</f>
        <v/>
      </c>
      <c r="K20" s="33" t="n"/>
      <c r="L20" s="44">
        <f>$I$20</f>
        <v/>
      </c>
      <c r="M20" s="45" t="n"/>
      <c r="N20" s="45" t="n"/>
      <c r="O20" s="45" t="n"/>
      <c r="P20" s="45" t="n"/>
      <c r="Q20" s="45" t="n"/>
      <c r="R20" s="45" t="n"/>
      <c r="S20" s="45" t="n"/>
      <c r="T20" s="45" t="n"/>
      <c r="U20" s="45" t="n"/>
      <c r="V20" s="45" t="n"/>
    </row>
    <row r="21">
      <c r="F21" s="42" t="n">
        <v>11</v>
      </c>
      <c r="G21" s="43">
        <f>IF(F21&lt;=MIN('計算A'!$A$3,24),$B$3+(F21-1)*$B$5/1440,IF(F21&lt;=$B$6,$B$4+(F21-'計算A'!$A$3-1)*$B$5/1440,""))</f>
        <v/>
      </c>
      <c r="H21" s="40" t="n"/>
      <c r="I21" s="39">
        <f>IF(G21="","",TEXT(G21,"h:mm")&amp;"〜")</f>
        <v/>
      </c>
      <c r="K21" s="33" t="n"/>
      <c r="L21" s="44">
        <f>$I$21</f>
        <v/>
      </c>
      <c r="M21" s="45" t="n"/>
      <c r="N21" s="45" t="n"/>
      <c r="O21" s="45" t="n"/>
      <c r="P21" s="45" t="n"/>
      <c r="Q21" s="45" t="n"/>
      <c r="R21" s="45" t="n"/>
      <c r="S21" s="45" t="n"/>
      <c r="T21" s="45" t="n"/>
      <c r="U21" s="45" t="n"/>
      <c r="V21" s="45" t="n"/>
    </row>
    <row r="22">
      <c r="A22" s="46" t="inlineStr">
        <is>
          <t>※ 日付は上から詰めて入れてください。曜日・表示・時刻は自動で出ます。午前と午後に分けるときは、時間帯2も入れます（昼休みは表に出ません）。</t>
        </is>
      </c>
      <c r="F22" s="42" t="n">
        <v>12</v>
      </c>
      <c r="G22" s="43">
        <f>IF(F22&lt;=MIN('計算A'!$A$3,24),$B$3+(F22-1)*$B$5/1440,IF(F22&lt;=$B$6,$B$4+(F22-'計算A'!$A$3-1)*$B$5/1440,""))</f>
        <v/>
      </c>
      <c r="H22" s="40" t="n"/>
      <c r="I22" s="39">
        <f>IF(G22="","",TEXT(G22,"h:mm")&amp;"〜")</f>
        <v/>
      </c>
      <c r="K22" s="33" t="n"/>
      <c r="L22" s="44">
        <f>$I$22</f>
        <v/>
      </c>
      <c r="M22" s="45" t="n"/>
      <c r="N22" s="45" t="n"/>
      <c r="O22" s="45" t="n"/>
      <c r="P22" s="45" t="n"/>
      <c r="Q22" s="45" t="n"/>
      <c r="R22" s="45" t="n"/>
      <c r="S22" s="45" t="n"/>
      <c r="T22" s="45" t="n"/>
      <c r="U22" s="45" t="n"/>
      <c r="V22" s="45" t="n"/>
    </row>
    <row r="23">
      <c r="F23" s="42" t="n">
        <v>13</v>
      </c>
      <c r="G23" s="43">
        <f>IF(F23&lt;=MIN('計算A'!$A$3,24),$B$3+(F23-1)*$B$5/1440,IF(F23&lt;=$B$6,$B$4+(F23-'計算A'!$A$3-1)*$B$5/1440,""))</f>
        <v/>
      </c>
      <c r="H23" s="40" t="n"/>
      <c r="I23" s="39">
        <f>IF(G23="","",TEXT(G23,"h:mm")&amp;"〜")</f>
        <v/>
      </c>
      <c r="K23" s="33" t="n"/>
      <c r="L23" s="44">
        <f>$I$23</f>
        <v/>
      </c>
      <c r="M23" s="45" t="n"/>
      <c r="N23" s="45" t="n"/>
      <c r="O23" s="45" t="n"/>
      <c r="P23" s="45" t="n"/>
      <c r="Q23" s="45" t="n"/>
      <c r="R23" s="45" t="n"/>
      <c r="S23" s="45" t="n"/>
      <c r="T23" s="45" t="n"/>
      <c r="U23" s="45" t="n"/>
      <c r="V23" s="45" t="n"/>
    </row>
    <row r="24">
      <c r="F24" s="42" t="n">
        <v>14</v>
      </c>
      <c r="G24" s="43">
        <f>IF(F24&lt;=MIN('計算A'!$A$3,24),$B$3+(F24-1)*$B$5/1440,IF(F24&lt;=$B$6,$B$4+(F24-'計算A'!$A$3-1)*$B$5/1440,""))</f>
        <v/>
      </c>
      <c r="H24" s="40" t="n"/>
      <c r="I24" s="39">
        <f>IF(G24="","",TEXT(G24,"h:mm")&amp;"〜")</f>
        <v/>
      </c>
      <c r="K24" s="33" t="n"/>
      <c r="L24" s="44">
        <f>$I$24</f>
        <v/>
      </c>
      <c r="M24" s="45" t="n"/>
      <c r="N24" s="45" t="n"/>
      <c r="O24" s="45" t="n"/>
      <c r="P24" s="45" t="n"/>
      <c r="Q24" s="45" t="n"/>
      <c r="R24" s="45" t="n"/>
      <c r="S24" s="45" t="n"/>
      <c r="T24" s="45" t="n"/>
      <c r="U24" s="45" t="n"/>
      <c r="V24" s="45" t="n"/>
    </row>
    <row r="25">
      <c r="A25" s="46" t="inlineStr">
        <is>
          <t>※「なるべく空ける」「休憩」は、ほかに入る枠がないときだけ使います。必ず使わない枠は、右の「先生の都合で使えない枠」で止めてください。</t>
        </is>
      </c>
      <c r="F25" s="42" t="n">
        <v>15</v>
      </c>
      <c r="G25" s="43">
        <f>IF(F25&lt;=MIN('計算A'!$A$3,24),$B$3+(F25-1)*$B$5/1440,IF(F25&lt;=$B$6,$B$4+(F25-'計算A'!$A$3-1)*$B$5/1440,""))</f>
        <v/>
      </c>
      <c r="H25" s="40" t="n"/>
      <c r="I25" s="39">
        <f>IF(G25="","",TEXT(G25,"h:mm")&amp;"〜")</f>
        <v/>
      </c>
      <c r="K25" s="33" t="n"/>
      <c r="L25" s="44">
        <f>$I$25</f>
        <v/>
      </c>
      <c r="M25" s="45" t="n"/>
      <c r="N25" s="45" t="n"/>
      <c r="O25" s="45" t="n"/>
      <c r="P25" s="45" t="n"/>
      <c r="Q25" s="45" t="n"/>
      <c r="R25" s="45" t="n"/>
      <c r="S25" s="45" t="n"/>
      <c r="T25" s="45" t="n"/>
      <c r="U25" s="45" t="n"/>
      <c r="V25" s="45" t="n"/>
    </row>
    <row r="26">
      <c r="F26" s="42" t="n">
        <v>16</v>
      </c>
      <c r="G26" s="43">
        <f>IF(F26&lt;=MIN('計算A'!$A$3,24),$B$3+(F26-1)*$B$5/1440,IF(F26&lt;=$B$6,$B$4+(F26-'計算A'!$A$3-1)*$B$5/1440,""))</f>
        <v/>
      </c>
      <c r="H26" s="40" t="n"/>
      <c r="I26" s="39">
        <f>IF(G26="","",TEXT(G26,"h:mm")&amp;"〜")</f>
        <v/>
      </c>
      <c r="K26" s="33" t="n"/>
      <c r="L26" s="44">
        <f>$I$26</f>
        <v/>
      </c>
      <c r="M26" s="45" t="n"/>
      <c r="N26" s="45" t="n"/>
      <c r="O26" s="45" t="n"/>
      <c r="P26" s="45" t="n"/>
      <c r="Q26" s="45" t="n"/>
      <c r="R26" s="45" t="n"/>
      <c r="S26" s="45" t="n"/>
      <c r="T26" s="45" t="n"/>
      <c r="U26" s="45" t="n"/>
      <c r="V26" s="45" t="n"/>
    </row>
    <row r="27">
      <c r="F27" s="42" t="n">
        <v>17</v>
      </c>
      <c r="G27" s="43">
        <f>IF(F27&lt;=MIN('計算A'!$A$3,24),$B$3+(F27-1)*$B$5/1440,IF(F27&lt;=$B$6,$B$4+(F27-'計算A'!$A$3-1)*$B$5/1440,""))</f>
        <v/>
      </c>
      <c r="H27" s="40" t="n"/>
      <c r="I27" s="39">
        <f>IF(G27="","",TEXT(G27,"h:mm")&amp;"〜")</f>
        <v/>
      </c>
      <c r="K27" s="33" t="n"/>
      <c r="L27" s="44">
        <f>$I$27</f>
        <v/>
      </c>
      <c r="M27" s="45" t="n"/>
      <c r="N27" s="45" t="n"/>
      <c r="O27" s="45" t="n"/>
      <c r="P27" s="45" t="n"/>
      <c r="Q27" s="45" t="n"/>
      <c r="R27" s="45" t="n"/>
      <c r="S27" s="45" t="n"/>
      <c r="T27" s="45" t="n"/>
      <c r="U27" s="45" t="n"/>
      <c r="V27" s="45" t="n"/>
    </row>
    <row r="28">
      <c r="F28" s="42" t="n">
        <v>18</v>
      </c>
      <c r="G28" s="43">
        <f>IF(F28&lt;=MIN('計算A'!$A$3,24),$B$3+(F28-1)*$B$5/1440,IF(F28&lt;=$B$6,$B$4+(F28-'計算A'!$A$3-1)*$B$5/1440,""))</f>
        <v/>
      </c>
      <c r="H28" s="40" t="n"/>
      <c r="I28" s="39">
        <f>IF(G28="","",TEXT(G28,"h:mm")&amp;"〜")</f>
        <v/>
      </c>
      <c r="K28" s="33" t="n"/>
      <c r="L28" s="44">
        <f>$I$28</f>
        <v/>
      </c>
      <c r="M28" s="45" t="n"/>
      <c r="N28" s="45" t="n"/>
      <c r="O28" s="45" t="n"/>
      <c r="P28" s="45" t="n"/>
      <c r="Q28" s="45" t="n"/>
      <c r="R28" s="45" t="n"/>
      <c r="S28" s="45" t="n"/>
      <c r="T28" s="45" t="n"/>
      <c r="U28" s="45" t="n"/>
      <c r="V28" s="45" t="n"/>
    </row>
    <row r="29">
      <c r="F29" s="42" t="n">
        <v>19</v>
      </c>
      <c r="G29" s="43">
        <f>IF(F29&lt;=MIN('計算A'!$A$3,24),$B$3+(F29-1)*$B$5/1440,IF(F29&lt;=$B$6,$B$4+(F29-'計算A'!$A$3-1)*$B$5/1440,""))</f>
        <v/>
      </c>
      <c r="H29" s="40" t="n"/>
      <c r="I29" s="39">
        <f>IF(G29="","",TEXT(G29,"h:mm")&amp;"〜")</f>
        <v/>
      </c>
      <c r="K29" s="33" t="n"/>
      <c r="L29" s="44">
        <f>$I$29</f>
        <v/>
      </c>
      <c r="M29" s="45" t="n"/>
      <c r="N29" s="45" t="n"/>
      <c r="O29" s="45" t="n"/>
      <c r="P29" s="45" t="n"/>
      <c r="Q29" s="45" t="n"/>
      <c r="R29" s="45" t="n"/>
      <c r="S29" s="45" t="n"/>
      <c r="T29" s="45" t="n"/>
      <c r="U29" s="45" t="n"/>
      <c r="V29" s="45" t="n"/>
    </row>
    <row r="30">
      <c r="F30" s="42" t="n">
        <v>20</v>
      </c>
      <c r="G30" s="43">
        <f>IF(F30&lt;=MIN('計算A'!$A$3,24),$B$3+(F30-1)*$B$5/1440,IF(F30&lt;=$B$6,$B$4+(F30-'計算A'!$A$3-1)*$B$5/1440,""))</f>
        <v/>
      </c>
      <c r="H30" s="40" t="n"/>
      <c r="I30" s="39">
        <f>IF(G30="","",TEXT(G30,"h:mm")&amp;"〜")</f>
        <v/>
      </c>
      <c r="K30" s="33" t="n"/>
      <c r="L30" s="44">
        <f>$I$30</f>
        <v/>
      </c>
      <c r="M30" s="45" t="n"/>
      <c r="N30" s="45" t="n"/>
      <c r="O30" s="45" t="n"/>
      <c r="P30" s="45" t="n"/>
      <c r="Q30" s="45" t="n"/>
      <c r="R30" s="45" t="n"/>
      <c r="S30" s="45" t="n"/>
      <c r="T30" s="45" t="n"/>
      <c r="U30" s="45" t="n"/>
      <c r="V30" s="45" t="n"/>
    </row>
    <row r="31">
      <c r="F31" s="42" t="n">
        <v>21</v>
      </c>
      <c r="G31" s="43">
        <f>IF(F31&lt;=MIN('計算A'!$A$3,24),$B$3+(F31-1)*$B$5/1440,IF(F31&lt;=$B$6,$B$4+(F31-'計算A'!$A$3-1)*$B$5/1440,""))</f>
        <v/>
      </c>
      <c r="H31" s="40" t="n"/>
      <c r="I31" s="39">
        <f>IF(G31="","",TEXT(G31,"h:mm")&amp;"〜")</f>
        <v/>
      </c>
      <c r="K31" s="33" t="n"/>
      <c r="L31" s="44">
        <f>$I$31</f>
        <v/>
      </c>
      <c r="M31" s="45" t="n"/>
      <c r="N31" s="45" t="n"/>
      <c r="O31" s="45" t="n"/>
      <c r="P31" s="45" t="n"/>
      <c r="Q31" s="45" t="n"/>
      <c r="R31" s="45" t="n"/>
      <c r="S31" s="45" t="n"/>
      <c r="T31" s="45" t="n"/>
      <c r="U31" s="45" t="n"/>
      <c r="V31" s="45" t="n"/>
    </row>
    <row r="32">
      <c r="F32" s="42" t="n">
        <v>22</v>
      </c>
      <c r="G32" s="43">
        <f>IF(F32&lt;=MIN('計算A'!$A$3,24),$B$3+(F32-1)*$B$5/1440,IF(F32&lt;=$B$6,$B$4+(F32-'計算A'!$A$3-1)*$B$5/1440,""))</f>
        <v/>
      </c>
      <c r="H32" s="40" t="n"/>
      <c r="I32" s="39">
        <f>IF(G32="","",TEXT(G32,"h:mm")&amp;"〜")</f>
        <v/>
      </c>
      <c r="K32" s="33" t="n"/>
      <c r="L32" s="44">
        <f>$I$32</f>
        <v/>
      </c>
      <c r="M32" s="45" t="n"/>
      <c r="N32" s="45" t="n"/>
      <c r="O32" s="45" t="n"/>
      <c r="P32" s="45" t="n"/>
      <c r="Q32" s="45" t="n"/>
      <c r="R32" s="45" t="n"/>
      <c r="S32" s="45" t="n"/>
      <c r="T32" s="45" t="n"/>
      <c r="U32" s="45" t="n"/>
      <c r="V32" s="45" t="n"/>
    </row>
    <row r="33">
      <c r="F33" s="42" t="n">
        <v>23</v>
      </c>
      <c r="G33" s="43">
        <f>IF(F33&lt;=MIN('計算A'!$A$3,24),$B$3+(F33-1)*$B$5/1440,IF(F33&lt;=$B$6,$B$4+(F33-'計算A'!$A$3-1)*$B$5/1440,""))</f>
        <v/>
      </c>
      <c r="H33" s="40" t="n"/>
      <c r="I33" s="39">
        <f>IF(G33="","",TEXT(G33,"h:mm")&amp;"〜")</f>
        <v/>
      </c>
      <c r="K33" s="33" t="n"/>
      <c r="L33" s="44">
        <f>$I$33</f>
        <v/>
      </c>
      <c r="M33" s="45" t="n"/>
      <c r="N33" s="45" t="n"/>
      <c r="O33" s="45" t="n"/>
      <c r="P33" s="45" t="n"/>
      <c r="Q33" s="45" t="n"/>
      <c r="R33" s="45" t="n"/>
      <c r="S33" s="45" t="n"/>
      <c r="T33" s="45" t="n"/>
      <c r="U33" s="45" t="n"/>
      <c r="V33" s="45" t="n"/>
    </row>
    <row r="34">
      <c r="F34" s="42" t="n">
        <v>24</v>
      </c>
      <c r="G34" s="43">
        <f>IF(F34&lt;=MIN('計算A'!$A$3,24),$B$3+(F34-1)*$B$5/1440,IF(F34&lt;=$B$6,$B$4+(F34-'計算A'!$A$3-1)*$B$5/1440,""))</f>
        <v/>
      </c>
      <c r="H34" s="40" t="n"/>
      <c r="I34" s="39">
        <f>IF(G34="","",TEXT(G34,"h:mm")&amp;"〜")</f>
        <v/>
      </c>
      <c r="K34" s="33" t="n"/>
      <c r="L34" s="44">
        <f>$I$34</f>
        <v/>
      </c>
      <c r="M34" s="45" t="n"/>
      <c r="N34" s="45" t="n"/>
      <c r="O34" s="45" t="n"/>
      <c r="P34" s="45" t="n"/>
      <c r="Q34" s="45" t="n"/>
      <c r="R34" s="45" t="n"/>
      <c r="S34" s="45" t="n"/>
      <c r="T34" s="45" t="n"/>
      <c r="U34" s="45" t="n"/>
      <c r="V34" s="45"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S49"/>
  <sheetViews>
    <sheetView showGridLines="0" showRowColHeader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6" customWidth="1" min="4" max="4"/>
    <col width="15" customWidth="1" min="5" max="5"/>
    <col width="9" customWidth="1" min="6" max="6"/>
    <col width="10" customWidth="1" min="7" max="7"/>
    <col width="16" customWidth="1" min="8" max="8"/>
    <col width="18" customWidth="1" min="9" max="9"/>
    <col width="10" customWidth="1" min="10" max="10"/>
    <col width="7" customWidth="1" min="11" max="11"/>
    <col width="9" customWidth="1" min="12" max="12"/>
    <col width="7" customWidth="1" min="13" max="13"/>
    <col width="15" customWidth="1" min="14" max="14"/>
    <col width="8" customWidth="1" min="15" max="15"/>
    <col width="30" customWidth="1" min="16" max="16"/>
    <col width="22" customWidth="1" min="17" max="17"/>
    <col width="22" customWidth="1" min="18" max="18"/>
    <col width="9" customWidth="1" min="19" max="19"/>
  </cols>
  <sheetData>
    <row r="1" ht="44" customHeight="1">
      <c r="A1" s="1" t="inlineStr">
        <is>
          <t>名簿・結果</t>
        </is>
      </c>
      <c r="B1" s="2" t="n"/>
      <c r="C1" s="2" t="n"/>
      <c r="D1" s="2" t="n"/>
      <c r="E1" s="20">
        <f>HYPERLINK("#'ホーム'!A1","ホーム")</f>
        <v/>
      </c>
      <c r="F1" s="20">
        <f>HYPERLINK("#'設定'!A1","① 設定")</f>
        <v/>
      </c>
      <c r="G1" s="22" t="n"/>
      <c r="H1" s="21">
        <f>HYPERLINK("#'名簿'!A1","② 名簿")</f>
        <v/>
      </c>
      <c r="I1" s="20">
        <f>HYPERLINK("#'×入力'!A1","③ ×入力")</f>
        <v/>
      </c>
      <c r="J1" s="20">
        <f>HYPERLINK("#'自動案A'!A1","④ 自動案A")</f>
        <v/>
      </c>
      <c r="K1" s="22" t="n"/>
      <c r="L1" s="20">
        <f>HYPERLINK("#'自動案B'!A1","④ 自動案B")</f>
        <v/>
      </c>
      <c r="M1" s="22" t="n"/>
      <c r="N1" s="20">
        <f>HYPERLINK("#'調整・決定'!A1","⑤ 調整・決定")</f>
        <v/>
      </c>
      <c r="O1" s="22" t="n"/>
      <c r="P1" s="20">
        <f>HYPERLINK("#'兄弟連絡票'!A1","兄弟連絡票")</f>
        <v/>
      </c>
      <c r="Q1" s="2" t="n"/>
      <c r="R1" s="2" t="n"/>
      <c r="S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c r="R2" s="4" t="n"/>
      <c r="S2" s="4" t="n"/>
    </row>
    <row r="3">
      <c r="A3" s="47" t="inlineStr">
        <is>
          <t>兄弟の日付・時刻：兄弟の担任から受け取った面談の日時を選ぶと、その前後の枠にだけ入れます。希望：早い時刻／遅い時刻／早い日／遅い日。後ろを空ける：必ず空けたい／出来れば空けたい。</t>
        </is>
      </c>
    </row>
    <row r="4" ht="32" customHeight="1">
      <c r="A4" s="48" t="inlineStr">
        <is>
          <t>番号</t>
        </is>
      </c>
      <c r="B4" s="48" t="inlineStr">
        <is>
          <t>名前</t>
        </is>
      </c>
      <c r="C4" s="48" t="inlineStr">
        <is>
          <t>兄弟</t>
        </is>
      </c>
      <c r="D4" s="48" t="inlineStr">
        <is>
          <t>兄弟メモ</t>
        </is>
      </c>
      <c r="E4" s="48" t="inlineStr">
        <is>
          <t>兄弟の日付</t>
        </is>
      </c>
      <c r="F4" s="48" t="inlineStr">
        <is>
          <t>兄弟の時刻</t>
        </is>
      </c>
      <c r="G4" s="48" t="inlineStr">
        <is>
          <t>希望</t>
        </is>
      </c>
      <c r="H4" s="48" t="inlineStr">
        <is>
          <t>後ろを空ける</t>
        </is>
      </c>
      <c r="I4" s="49" t="inlineStr">
        <is>
          <t>表示名</t>
        </is>
      </c>
      <c r="J4" s="49" t="inlineStr">
        <is>
          <t>状況</t>
        </is>
      </c>
      <c r="K4" s="49" t="inlineStr">
        <is>
          <t>×の数</t>
        </is>
      </c>
      <c r="L4" s="49" t="inlineStr">
        <is>
          <t>入れられる空き枠</t>
        </is>
      </c>
      <c r="M4" s="49" t="inlineStr">
        <is>
          <t>決める順</t>
        </is>
      </c>
      <c r="N4" s="49" t="inlineStr">
        <is>
          <t>日付</t>
        </is>
      </c>
      <c r="O4" s="49" t="inlineStr">
        <is>
          <t>時刻</t>
        </is>
      </c>
      <c r="P4" s="49" t="inlineStr">
        <is>
          <t>注意</t>
        </is>
      </c>
      <c r="Q4" s="49" t="inlineStr">
        <is>
          <t>自動案A（詰める）</t>
        </is>
      </c>
      <c r="R4" s="49" t="inlineStr">
        <is>
          <t>自動案B（散らす）</t>
        </is>
      </c>
    </row>
    <row r="5" ht="19" customHeight="1">
      <c r="A5" s="50" t="n"/>
      <c r="B5" s="51" t="n"/>
      <c r="C5" s="50" t="n"/>
      <c r="D5" s="51" t="n"/>
      <c r="E5" s="50" t="n"/>
      <c r="F5" s="50" t="n"/>
      <c r="G5" s="50" t="n"/>
      <c r="H5" s="50" t="n"/>
      <c r="I5" s="41">
        <f>IF(B5="","",IF(COUNTIF($B$5:$B$49,B5)&gt;1,IF(A5="","",A5&amp;" ")&amp;B5,B5))</f>
        <v/>
      </c>
      <c r="J5" s="39">
        <f>IF(B5="","",IF('×入力'!F5="未提出","未提出",IF(K5&gt;0,"入力済み",IF('×入力'!F5="×なし（どこでもOK）","×なし","未入力"))))</f>
        <v/>
      </c>
      <c r="K5" s="39">
        <f>IF(B5="","",'計算A'!IN10)</f>
        <v/>
      </c>
      <c r="L5" s="39">
        <f>IF(OR(J5="入力済み",J5="×なし"),'計算A'!IM10,"")</f>
        <v/>
      </c>
      <c r="M5" s="39">
        <f>IF('計算A'!C10=1,COUNTIFS('計算A'!$C$10:$C$54,1,'計算A'!$IM$10:$IM$54,"&lt;"&amp;'計算A'!IM10)+1,"")</f>
        <v/>
      </c>
      <c r="N5" s="41">
        <f>IF('計算A'!IO10=0,"",INDEX('設定'!$E$11:$E$20,INDEX('計算A'!$D$2:$II$2,'計算A'!IO10)))</f>
        <v/>
      </c>
      <c r="O5" s="39">
        <f>IF('計算A'!IO10=0,"",INDEX('設定'!$I$11:$I$34,INDEX('計算A'!$D$3:$II$3,'計算A'!IO10)))</f>
        <v/>
      </c>
      <c r="P5" s="41">
        <f>IF(I5="","",IF('計算A'!IT10&lt;0,"兄弟の日付・時刻が表にありません",IF(COUNTIF('調整・決定'!$C$6:$L$29,I5)&gt;1,"2か所以上に入っています",IF('計算A'!IO10&gt;0,IF(INDEX('計算A'!$D$4:$II$4,'計算A'!IO10)=0,"使えない枠に入っています",IF(INDEX('計算A'!$D$10:$II$10,'計算A'!IO10)=1,"×の枠に入っています",IF('計算A'!IV10=0,"兄弟の前後に入っていません",IF(AND(H5&lt;&gt;"",INDEX('計算A'!$D$106:$II$106,'計算A'!IO10)=1,INDEX('計算A'!$D$109:$II$109,'計算A'!IO10+1)=1),IF(H5="必ず空けたい","後ろの枠が空いていません","（出来れば）後ろが空いていません"),"")))),IF(OR(J5="入力済み",J5="×なし"),"未決定","")))))</f>
        <v/>
      </c>
      <c r="Q5" s="41">
        <f>IF('計算A'!IK10=0,IF('計算A'!IL10=1,"入る枠がありません",""),INDEX('計算A'!$D$8:$II$8,'計算A'!IK10))</f>
        <v/>
      </c>
      <c r="R5" s="41">
        <f>IF('計算A'!IR10=0,IF('計算A'!IS10=1,"入る枠がありません",""),INDEX('計算A'!$D$8:$II$8,'計算A'!IR10))</f>
        <v/>
      </c>
      <c r="S5" s="52">
        <f>HYPERLINK("#'×入力'!B5","×入力へ")</f>
        <v/>
      </c>
    </row>
    <row r="6" ht="19" customHeight="1">
      <c r="A6" s="50" t="n"/>
      <c r="B6" s="51" t="n"/>
      <c r="C6" s="50" t="n"/>
      <c r="D6" s="51" t="n"/>
      <c r="E6" s="50" t="n"/>
      <c r="F6" s="50" t="n"/>
      <c r="G6" s="50" t="n"/>
      <c r="H6" s="50" t="n"/>
      <c r="I6" s="41">
        <f>IF(B6="","",IF(COUNTIF($B$5:$B$49,B6)&gt;1,IF(A6="","",A6&amp;" ")&amp;B6,B6))</f>
        <v/>
      </c>
      <c r="J6" s="39">
        <f>IF(B6="","",IF('×入力'!F33="未提出","未提出",IF(K6&gt;0,"入力済み",IF('×入力'!F33="×なし（どこでもOK）","×なし","未入力"))))</f>
        <v/>
      </c>
      <c r="K6" s="39">
        <f>IF(B6="","",'計算A'!IN11)</f>
        <v/>
      </c>
      <c r="L6" s="39">
        <f>IF(OR(J6="入力済み",J6="×なし"),'計算A'!IM11,"")</f>
        <v/>
      </c>
      <c r="M6" s="39">
        <f>IF('計算A'!C11=1,COUNTIFS('計算A'!$C$10:$C$54,1,'計算A'!$IM$10:$IM$54,"&lt;"&amp;'計算A'!IM11)+1,"")</f>
        <v/>
      </c>
      <c r="N6" s="41">
        <f>IF('計算A'!IO11=0,"",INDEX('設定'!$E$11:$E$20,INDEX('計算A'!$D$2:$II$2,'計算A'!IO11)))</f>
        <v/>
      </c>
      <c r="O6" s="39">
        <f>IF('計算A'!IO11=0,"",INDEX('設定'!$I$11:$I$34,INDEX('計算A'!$D$3:$II$3,'計算A'!IO11)))</f>
        <v/>
      </c>
      <c r="P6" s="41">
        <f>IF(I6="","",IF('計算A'!IT11&lt;0,"兄弟の日付・時刻が表にありません",IF(COUNTIF('調整・決定'!$C$6:$L$29,I6)&gt;1,"2か所以上に入っています",IF('計算A'!IO11&gt;0,IF(INDEX('計算A'!$D$4:$II$4,'計算A'!IO11)=0,"使えない枠に入っています",IF(INDEX('計算A'!$D$11:$II$11,'計算A'!IO11)=1,"×の枠に入っています",IF('計算A'!IV11=0,"兄弟の前後に入っていません",IF(AND(H6&lt;&gt;"",INDEX('計算A'!$D$106:$II$106,'計算A'!IO11)=1,INDEX('計算A'!$D$109:$II$109,'計算A'!IO11+1)=1),IF(H6="必ず空けたい","後ろの枠が空いていません","（出来れば）後ろが空いていません"),"")))),IF(OR(J6="入力済み",J6="×なし"),"未決定","")))))</f>
        <v/>
      </c>
      <c r="Q6" s="41">
        <f>IF('計算A'!IK11=0,IF('計算A'!IL11=1,"入る枠がありません",""),INDEX('計算A'!$D$8:$II$8,'計算A'!IK11))</f>
        <v/>
      </c>
      <c r="R6" s="41">
        <f>IF('計算A'!IR11=0,IF('計算A'!IS11=1,"入る枠がありません",""),INDEX('計算A'!$D$8:$II$8,'計算A'!IR11))</f>
        <v/>
      </c>
      <c r="S6" s="52">
        <f>HYPERLINK("#'×入力'!B33","×入力へ")</f>
        <v/>
      </c>
    </row>
    <row r="7" ht="19" customHeight="1">
      <c r="A7" s="50" t="n"/>
      <c r="B7" s="51" t="n"/>
      <c r="C7" s="50" t="n"/>
      <c r="D7" s="51" t="n"/>
      <c r="E7" s="50" t="n"/>
      <c r="F7" s="50" t="n"/>
      <c r="G7" s="50" t="n"/>
      <c r="H7" s="50" t="n"/>
      <c r="I7" s="41">
        <f>IF(B7="","",IF(COUNTIF($B$5:$B$49,B7)&gt;1,IF(A7="","",A7&amp;" ")&amp;B7,B7))</f>
        <v/>
      </c>
      <c r="J7" s="39">
        <f>IF(B7="","",IF('×入力'!F61="未提出","未提出",IF(K7&gt;0,"入力済み",IF('×入力'!F61="×なし（どこでもOK）","×なし","未入力"))))</f>
        <v/>
      </c>
      <c r="K7" s="39">
        <f>IF(B7="","",'計算A'!IN12)</f>
        <v/>
      </c>
      <c r="L7" s="39">
        <f>IF(OR(J7="入力済み",J7="×なし"),'計算A'!IM12,"")</f>
        <v/>
      </c>
      <c r="M7" s="39">
        <f>IF('計算A'!C12=1,COUNTIFS('計算A'!$C$10:$C$54,1,'計算A'!$IM$10:$IM$54,"&lt;"&amp;'計算A'!IM12)+1,"")</f>
        <v/>
      </c>
      <c r="N7" s="41">
        <f>IF('計算A'!IO12=0,"",INDEX('設定'!$E$11:$E$20,INDEX('計算A'!$D$2:$II$2,'計算A'!IO12)))</f>
        <v/>
      </c>
      <c r="O7" s="39">
        <f>IF('計算A'!IO12=0,"",INDEX('設定'!$I$11:$I$34,INDEX('計算A'!$D$3:$II$3,'計算A'!IO12)))</f>
        <v/>
      </c>
      <c r="P7" s="41">
        <f>IF(I7="","",IF('計算A'!IT12&lt;0,"兄弟の日付・時刻が表にありません",IF(COUNTIF('調整・決定'!$C$6:$L$29,I7)&gt;1,"2か所以上に入っています",IF('計算A'!IO12&gt;0,IF(INDEX('計算A'!$D$4:$II$4,'計算A'!IO12)=0,"使えない枠に入っています",IF(INDEX('計算A'!$D$12:$II$12,'計算A'!IO12)=1,"×の枠に入っています",IF('計算A'!IV12=0,"兄弟の前後に入っていません",IF(AND(H7&lt;&gt;"",INDEX('計算A'!$D$106:$II$106,'計算A'!IO12)=1,INDEX('計算A'!$D$109:$II$109,'計算A'!IO12+1)=1),IF(H7="必ず空けたい","後ろの枠が空いていません","（出来れば）後ろが空いていません"),"")))),IF(OR(J7="入力済み",J7="×なし"),"未決定","")))))</f>
        <v/>
      </c>
      <c r="Q7" s="41">
        <f>IF('計算A'!IK12=0,IF('計算A'!IL12=1,"入る枠がありません",""),INDEX('計算A'!$D$8:$II$8,'計算A'!IK12))</f>
        <v/>
      </c>
      <c r="R7" s="41">
        <f>IF('計算A'!IR12=0,IF('計算A'!IS12=1,"入る枠がありません",""),INDEX('計算A'!$D$8:$II$8,'計算A'!IR12))</f>
        <v/>
      </c>
      <c r="S7" s="52">
        <f>HYPERLINK("#'×入力'!B61","×入力へ")</f>
        <v/>
      </c>
    </row>
    <row r="8" ht="19" customHeight="1">
      <c r="A8" s="50" t="n"/>
      <c r="B8" s="51" t="n"/>
      <c r="C8" s="50" t="n"/>
      <c r="D8" s="51" t="n"/>
      <c r="E8" s="50" t="n"/>
      <c r="F8" s="50" t="n"/>
      <c r="G8" s="50" t="n"/>
      <c r="H8" s="50" t="n"/>
      <c r="I8" s="41">
        <f>IF(B8="","",IF(COUNTIF($B$5:$B$49,B8)&gt;1,IF(A8="","",A8&amp;" ")&amp;B8,B8))</f>
        <v/>
      </c>
      <c r="J8" s="39">
        <f>IF(B8="","",IF('×入力'!F89="未提出","未提出",IF(K8&gt;0,"入力済み",IF('×入力'!F89="×なし（どこでもOK）","×なし","未入力"))))</f>
        <v/>
      </c>
      <c r="K8" s="39">
        <f>IF(B8="","",'計算A'!IN13)</f>
        <v/>
      </c>
      <c r="L8" s="39">
        <f>IF(OR(J8="入力済み",J8="×なし"),'計算A'!IM13,"")</f>
        <v/>
      </c>
      <c r="M8" s="39">
        <f>IF('計算A'!C13=1,COUNTIFS('計算A'!$C$10:$C$54,1,'計算A'!$IM$10:$IM$54,"&lt;"&amp;'計算A'!IM13)+1,"")</f>
        <v/>
      </c>
      <c r="N8" s="41">
        <f>IF('計算A'!IO13=0,"",INDEX('設定'!$E$11:$E$20,INDEX('計算A'!$D$2:$II$2,'計算A'!IO13)))</f>
        <v/>
      </c>
      <c r="O8" s="39">
        <f>IF('計算A'!IO13=0,"",INDEX('設定'!$I$11:$I$34,INDEX('計算A'!$D$3:$II$3,'計算A'!IO13)))</f>
        <v/>
      </c>
      <c r="P8" s="41">
        <f>IF(I8="","",IF('計算A'!IT13&lt;0,"兄弟の日付・時刻が表にありません",IF(COUNTIF('調整・決定'!$C$6:$L$29,I8)&gt;1,"2か所以上に入っています",IF('計算A'!IO13&gt;0,IF(INDEX('計算A'!$D$4:$II$4,'計算A'!IO13)=0,"使えない枠に入っています",IF(INDEX('計算A'!$D$13:$II$13,'計算A'!IO13)=1,"×の枠に入っています",IF('計算A'!IV13=0,"兄弟の前後に入っていません",IF(AND(H8&lt;&gt;"",INDEX('計算A'!$D$106:$II$106,'計算A'!IO13)=1,INDEX('計算A'!$D$109:$II$109,'計算A'!IO13+1)=1),IF(H8="必ず空けたい","後ろの枠が空いていません","（出来れば）後ろが空いていません"),"")))),IF(OR(J8="入力済み",J8="×なし"),"未決定","")))))</f>
        <v/>
      </c>
      <c r="Q8" s="41">
        <f>IF('計算A'!IK13=0,IF('計算A'!IL13=1,"入る枠がありません",""),INDEX('計算A'!$D$8:$II$8,'計算A'!IK13))</f>
        <v/>
      </c>
      <c r="R8" s="41">
        <f>IF('計算A'!IR13=0,IF('計算A'!IS13=1,"入る枠がありません",""),INDEX('計算A'!$D$8:$II$8,'計算A'!IR13))</f>
        <v/>
      </c>
      <c r="S8" s="52">
        <f>HYPERLINK("#'×入力'!B89","×入力へ")</f>
        <v/>
      </c>
    </row>
    <row r="9" ht="19" customHeight="1">
      <c r="A9" s="50" t="n"/>
      <c r="B9" s="51" t="n"/>
      <c r="C9" s="50" t="n"/>
      <c r="D9" s="51" t="n"/>
      <c r="E9" s="50" t="n"/>
      <c r="F9" s="50" t="n"/>
      <c r="G9" s="50" t="n"/>
      <c r="H9" s="50" t="n"/>
      <c r="I9" s="41">
        <f>IF(B9="","",IF(COUNTIF($B$5:$B$49,B9)&gt;1,IF(A9="","",A9&amp;" ")&amp;B9,B9))</f>
        <v/>
      </c>
      <c r="J9" s="39">
        <f>IF(B9="","",IF('×入力'!F117="未提出","未提出",IF(K9&gt;0,"入力済み",IF('×入力'!F117="×なし（どこでもOK）","×なし","未入力"))))</f>
        <v/>
      </c>
      <c r="K9" s="39">
        <f>IF(B9="","",'計算A'!IN14)</f>
        <v/>
      </c>
      <c r="L9" s="39">
        <f>IF(OR(J9="入力済み",J9="×なし"),'計算A'!IM14,"")</f>
        <v/>
      </c>
      <c r="M9" s="39">
        <f>IF('計算A'!C14=1,COUNTIFS('計算A'!$C$10:$C$54,1,'計算A'!$IM$10:$IM$54,"&lt;"&amp;'計算A'!IM14)+1,"")</f>
        <v/>
      </c>
      <c r="N9" s="41">
        <f>IF('計算A'!IO14=0,"",INDEX('設定'!$E$11:$E$20,INDEX('計算A'!$D$2:$II$2,'計算A'!IO14)))</f>
        <v/>
      </c>
      <c r="O9" s="39">
        <f>IF('計算A'!IO14=0,"",INDEX('設定'!$I$11:$I$34,INDEX('計算A'!$D$3:$II$3,'計算A'!IO14)))</f>
        <v/>
      </c>
      <c r="P9" s="41">
        <f>IF(I9="","",IF('計算A'!IT14&lt;0,"兄弟の日付・時刻が表にありません",IF(COUNTIF('調整・決定'!$C$6:$L$29,I9)&gt;1,"2か所以上に入っています",IF('計算A'!IO14&gt;0,IF(INDEX('計算A'!$D$4:$II$4,'計算A'!IO14)=0,"使えない枠に入っています",IF(INDEX('計算A'!$D$14:$II$14,'計算A'!IO14)=1,"×の枠に入っています",IF('計算A'!IV14=0,"兄弟の前後に入っていません",IF(AND(H9&lt;&gt;"",INDEX('計算A'!$D$106:$II$106,'計算A'!IO14)=1,INDEX('計算A'!$D$109:$II$109,'計算A'!IO14+1)=1),IF(H9="必ず空けたい","後ろの枠が空いていません","（出来れば）後ろが空いていません"),"")))),IF(OR(J9="入力済み",J9="×なし"),"未決定","")))))</f>
        <v/>
      </c>
      <c r="Q9" s="41">
        <f>IF('計算A'!IK14=0,IF('計算A'!IL14=1,"入る枠がありません",""),INDEX('計算A'!$D$8:$II$8,'計算A'!IK14))</f>
        <v/>
      </c>
      <c r="R9" s="41">
        <f>IF('計算A'!IR14=0,IF('計算A'!IS14=1,"入る枠がありません",""),INDEX('計算A'!$D$8:$II$8,'計算A'!IR14))</f>
        <v/>
      </c>
      <c r="S9" s="52">
        <f>HYPERLINK("#'×入力'!B117","×入力へ")</f>
        <v/>
      </c>
    </row>
    <row r="10" ht="19" customHeight="1">
      <c r="A10" s="50" t="n"/>
      <c r="B10" s="51" t="n"/>
      <c r="C10" s="50" t="n"/>
      <c r="D10" s="51" t="n"/>
      <c r="E10" s="50" t="n"/>
      <c r="F10" s="50" t="n"/>
      <c r="G10" s="50" t="n"/>
      <c r="H10" s="50" t="n"/>
      <c r="I10" s="41">
        <f>IF(B10="","",IF(COUNTIF($B$5:$B$49,B10)&gt;1,IF(A10="","",A10&amp;" ")&amp;B10,B10))</f>
        <v/>
      </c>
      <c r="J10" s="39">
        <f>IF(B10="","",IF('×入力'!F145="未提出","未提出",IF(K10&gt;0,"入力済み",IF('×入力'!F145="×なし（どこでもOK）","×なし","未入力"))))</f>
        <v/>
      </c>
      <c r="K10" s="39">
        <f>IF(B10="","",'計算A'!IN15)</f>
        <v/>
      </c>
      <c r="L10" s="39">
        <f>IF(OR(J10="入力済み",J10="×なし"),'計算A'!IM15,"")</f>
        <v/>
      </c>
      <c r="M10" s="39">
        <f>IF('計算A'!C15=1,COUNTIFS('計算A'!$C$10:$C$54,1,'計算A'!$IM$10:$IM$54,"&lt;"&amp;'計算A'!IM15)+1,"")</f>
        <v/>
      </c>
      <c r="N10" s="41">
        <f>IF('計算A'!IO15=0,"",INDEX('設定'!$E$11:$E$20,INDEX('計算A'!$D$2:$II$2,'計算A'!IO15)))</f>
        <v/>
      </c>
      <c r="O10" s="39">
        <f>IF('計算A'!IO15=0,"",INDEX('設定'!$I$11:$I$34,INDEX('計算A'!$D$3:$II$3,'計算A'!IO15)))</f>
        <v/>
      </c>
      <c r="P10" s="41">
        <f>IF(I10="","",IF('計算A'!IT15&lt;0,"兄弟の日付・時刻が表にありません",IF(COUNTIF('調整・決定'!$C$6:$L$29,I10)&gt;1,"2か所以上に入っています",IF('計算A'!IO15&gt;0,IF(INDEX('計算A'!$D$4:$II$4,'計算A'!IO15)=0,"使えない枠に入っています",IF(INDEX('計算A'!$D$15:$II$15,'計算A'!IO15)=1,"×の枠に入っています",IF('計算A'!IV15=0,"兄弟の前後に入っていません",IF(AND(H10&lt;&gt;"",INDEX('計算A'!$D$106:$II$106,'計算A'!IO15)=1,INDEX('計算A'!$D$109:$II$109,'計算A'!IO15+1)=1),IF(H10="必ず空けたい","後ろの枠が空いていません","（出来れば）後ろが空いていません"),"")))),IF(OR(J10="入力済み",J10="×なし"),"未決定","")))))</f>
        <v/>
      </c>
      <c r="Q10" s="41">
        <f>IF('計算A'!IK15=0,IF('計算A'!IL15=1,"入る枠がありません",""),INDEX('計算A'!$D$8:$II$8,'計算A'!IK15))</f>
        <v/>
      </c>
      <c r="R10" s="41">
        <f>IF('計算A'!IR15=0,IF('計算A'!IS15=1,"入る枠がありません",""),INDEX('計算A'!$D$8:$II$8,'計算A'!IR15))</f>
        <v/>
      </c>
      <c r="S10" s="52">
        <f>HYPERLINK("#'×入力'!B145","×入力へ")</f>
        <v/>
      </c>
    </row>
    <row r="11" ht="19" customHeight="1">
      <c r="A11" s="50" t="n"/>
      <c r="B11" s="51" t="n"/>
      <c r="C11" s="50" t="n"/>
      <c r="D11" s="51" t="n"/>
      <c r="E11" s="50" t="n"/>
      <c r="F11" s="50" t="n"/>
      <c r="G11" s="50" t="n"/>
      <c r="H11" s="50" t="n"/>
      <c r="I11" s="41">
        <f>IF(B11="","",IF(COUNTIF($B$5:$B$49,B11)&gt;1,IF(A11="","",A11&amp;" ")&amp;B11,B11))</f>
        <v/>
      </c>
      <c r="J11" s="39">
        <f>IF(B11="","",IF('×入力'!F173="未提出","未提出",IF(K11&gt;0,"入力済み",IF('×入力'!F173="×なし（どこでもOK）","×なし","未入力"))))</f>
        <v/>
      </c>
      <c r="K11" s="39">
        <f>IF(B11="","",'計算A'!IN16)</f>
        <v/>
      </c>
      <c r="L11" s="39">
        <f>IF(OR(J11="入力済み",J11="×なし"),'計算A'!IM16,"")</f>
        <v/>
      </c>
      <c r="M11" s="39">
        <f>IF('計算A'!C16=1,COUNTIFS('計算A'!$C$10:$C$54,1,'計算A'!$IM$10:$IM$54,"&lt;"&amp;'計算A'!IM16)+1,"")</f>
        <v/>
      </c>
      <c r="N11" s="41">
        <f>IF('計算A'!IO16=0,"",INDEX('設定'!$E$11:$E$20,INDEX('計算A'!$D$2:$II$2,'計算A'!IO16)))</f>
        <v/>
      </c>
      <c r="O11" s="39">
        <f>IF('計算A'!IO16=0,"",INDEX('設定'!$I$11:$I$34,INDEX('計算A'!$D$3:$II$3,'計算A'!IO16)))</f>
        <v/>
      </c>
      <c r="P11" s="41">
        <f>IF(I11="","",IF('計算A'!IT16&lt;0,"兄弟の日付・時刻が表にありません",IF(COUNTIF('調整・決定'!$C$6:$L$29,I11)&gt;1,"2か所以上に入っています",IF('計算A'!IO16&gt;0,IF(INDEX('計算A'!$D$4:$II$4,'計算A'!IO16)=0,"使えない枠に入っています",IF(INDEX('計算A'!$D$16:$II$16,'計算A'!IO16)=1,"×の枠に入っています",IF('計算A'!IV16=0,"兄弟の前後に入っていません",IF(AND(H11&lt;&gt;"",INDEX('計算A'!$D$106:$II$106,'計算A'!IO16)=1,INDEX('計算A'!$D$109:$II$109,'計算A'!IO16+1)=1),IF(H11="必ず空けたい","後ろの枠が空いていません","（出来れば）後ろが空いていません"),"")))),IF(OR(J11="入力済み",J11="×なし"),"未決定","")))))</f>
        <v/>
      </c>
      <c r="Q11" s="41">
        <f>IF('計算A'!IK16=0,IF('計算A'!IL16=1,"入る枠がありません",""),INDEX('計算A'!$D$8:$II$8,'計算A'!IK16))</f>
        <v/>
      </c>
      <c r="R11" s="41">
        <f>IF('計算A'!IR16=0,IF('計算A'!IS16=1,"入る枠がありません",""),INDEX('計算A'!$D$8:$II$8,'計算A'!IR16))</f>
        <v/>
      </c>
      <c r="S11" s="52">
        <f>HYPERLINK("#'×入力'!B173","×入力へ")</f>
        <v/>
      </c>
    </row>
    <row r="12" ht="19" customHeight="1">
      <c r="A12" s="50" t="n"/>
      <c r="B12" s="51" t="n"/>
      <c r="C12" s="50" t="n"/>
      <c r="D12" s="51" t="n"/>
      <c r="E12" s="50" t="n"/>
      <c r="F12" s="50" t="n"/>
      <c r="G12" s="50" t="n"/>
      <c r="H12" s="50" t="n"/>
      <c r="I12" s="41">
        <f>IF(B12="","",IF(COUNTIF($B$5:$B$49,B12)&gt;1,IF(A12="","",A12&amp;" ")&amp;B12,B12))</f>
        <v/>
      </c>
      <c r="J12" s="39">
        <f>IF(B12="","",IF('×入力'!F201="未提出","未提出",IF(K12&gt;0,"入力済み",IF('×入力'!F201="×なし（どこでもOK）","×なし","未入力"))))</f>
        <v/>
      </c>
      <c r="K12" s="39">
        <f>IF(B12="","",'計算A'!IN17)</f>
        <v/>
      </c>
      <c r="L12" s="39">
        <f>IF(OR(J12="入力済み",J12="×なし"),'計算A'!IM17,"")</f>
        <v/>
      </c>
      <c r="M12" s="39">
        <f>IF('計算A'!C17=1,COUNTIFS('計算A'!$C$10:$C$54,1,'計算A'!$IM$10:$IM$54,"&lt;"&amp;'計算A'!IM17)+1,"")</f>
        <v/>
      </c>
      <c r="N12" s="41">
        <f>IF('計算A'!IO17=0,"",INDEX('設定'!$E$11:$E$20,INDEX('計算A'!$D$2:$II$2,'計算A'!IO17)))</f>
        <v/>
      </c>
      <c r="O12" s="39">
        <f>IF('計算A'!IO17=0,"",INDEX('設定'!$I$11:$I$34,INDEX('計算A'!$D$3:$II$3,'計算A'!IO17)))</f>
        <v/>
      </c>
      <c r="P12" s="41">
        <f>IF(I12="","",IF('計算A'!IT17&lt;0,"兄弟の日付・時刻が表にありません",IF(COUNTIF('調整・決定'!$C$6:$L$29,I12)&gt;1,"2か所以上に入っています",IF('計算A'!IO17&gt;0,IF(INDEX('計算A'!$D$4:$II$4,'計算A'!IO17)=0,"使えない枠に入っています",IF(INDEX('計算A'!$D$17:$II$17,'計算A'!IO17)=1,"×の枠に入っています",IF('計算A'!IV17=0,"兄弟の前後に入っていません",IF(AND(H12&lt;&gt;"",INDEX('計算A'!$D$106:$II$106,'計算A'!IO17)=1,INDEX('計算A'!$D$109:$II$109,'計算A'!IO17+1)=1),IF(H12="必ず空けたい","後ろの枠が空いていません","（出来れば）後ろが空いていません"),"")))),IF(OR(J12="入力済み",J12="×なし"),"未決定","")))))</f>
        <v/>
      </c>
      <c r="Q12" s="41">
        <f>IF('計算A'!IK17=0,IF('計算A'!IL17=1,"入る枠がありません",""),INDEX('計算A'!$D$8:$II$8,'計算A'!IK17))</f>
        <v/>
      </c>
      <c r="R12" s="41">
        <f>IF('計算A'!IR17=0,IF('計算A'!IS17=1,"入る枠がありません",""),INDEX('計算A'!$D$8:$II$8,'計算A'!IR17))</f>
        <v/>
      </c>
      <c r="S12" s="52">
        <f>HYPERLINK("#'×入力'!B201","×入力へ")</f>
        <v/>
      </c>
    </row>
    <row r="13" ht="19" customHeight="1">
      <c r="A13" s="50" t="n"/>
      <c r="B13" s="51" t="n"/>
      <c r="C13" s="50" t="n"/>
      <c r="D13" s="51" t="n"/>
      <c r="E13" s="50" t="n"/>
      <c r="F13" s="50" t="n"/>
      <c r="G13" s="50" t="n"/>
      <c r="H13" s="50" t="n"/>
      <c r="I13" s="41">
        <f>IF(B13="","",IF(COUNTIF($B$5:$B$49,B13)&gt;1,IF(A13="","",A13&amp;" ")&amp;B13,B13))</f>
        <v/>
      </c>
      <c r="J13" s="39">
        <f>IF(B13="","",IF('×入力'!F229="未提出","未提出",IF(K13&gt;0,"入力済み",IF('×入力'!F229="×なし（どこでもOK）","×なし","未入力"))))</f>
        <v/>
      </c>
      <c r="K13" s="39">
        <f>IF(B13="","",'計算A'!IN18)</f>
        <v/>
      </c>
      <c r="L13" s="39">
        <f>IF(OR(J13="入力済み",J13="×なし"),'計算A'!IM18,"")</f>
        <v/>
      </c>
      <c r="M13" s="39">
        <f>IF('計算A'!C18=1,COUNTIFS('計算A'!$C$10:$C$54,1,'計算A'!$IM$10:$IM$54,"&lt;"&amp;'計算A'!IM18)+1,"")</f>
        <v/>
      </c>
      <c r="N13" s="41">
        <f>IF('計算A'!IO18=0,"",INDEX('設定'!$E$11:$E$20,INDEX('計算A'!$D$2:$II$2,'計算A'!IO18)))</f>
        <v/>
      </c>
      <c r="O13" s="39">
        <f>IF('計算A'!IO18=0,"",INDEX('設定'!$I$11:$I$34,INDEX('計算A'!$D$3:$II$3,'計算A'!IO18)))</f>
        <v/>
      </c>
      <c r="P13" s="41">
        <f>IF(I13="","",IF('計算A'!IT18&lt;0,"兄弟の日付・時刻が表にありません",IF(COUNTIF('調整・決定'!$C$6:$L$29,I13)&gt;1,"2か所以上に入っています",IF('計算A'!IO18&gt;0,IF(INDEX('計算A'!$D$4:$II$4,'計算A'!IO18)=0,"使えない枠に入っています",IF(INDEX('計算A'!$D$18:$II$18,'計算A'!IO18)=1,"×の枠に入っています",IF('計算A'!IV18=0,"兄弟の前後に入っていません",IF(AND(H13&lt;&gt;"",INDEX('計算A'!$D$106:$II$106,'計算A'!IO18)=1,INDEX('計算A'!$D$109:$II$109,'計算A'!IO18+1)=1),IF(H13="必ず空けたい","後ろの枠が空いていません","（出来れば）後ろが空いていません"),"")))),IF(OR(J13="入力済み",J13="×なし"),"未決定","")))))</f>
        <v/>
      </c>
      <c r="Q13" s="41">
        <f>IF('計算A'!IK18=0,IF('計算A'!IL18=1,"入る枠がありません",""),INDEX('計算A'!$D$8:$II$8,'計算A'!IK18))</f>
        <v/>
      </c>
      <c r="R13" s="41">
        <f>IF('計算A'!IR18=0,IF('計算A'!IS18=1,"入る枠がありません",""),INDEX('計算A'!$D$8:$II$8,'計算A'!IR18))</f>
        <v/>
      </c>
      <c r="S13" s="52">
        <f>HYPERLINK("#'×入力'!B229","×入力へ")</f>
        <v/>
      </c>
    </row>
    <row r="14" ht="19" customHeight="1">
      <c r="A14" s="50" t="n"/>
      <c r="B14" s="51" t="n"/>
      <c r="C14" s="50" t="n"/>
      <c r="D14" s="51" t="n"/>
      <c r="E14" s="50" t="n"/>
      <c r="F14" s="50" t="n"/>
      <c r="G14" s="50" t="n"/>
      <c r="H14" s="50" t="n"/>
      <c r="I14" s="41">
        <f>IF(B14="","",IF(COUNTIF($B$5:$B$49,B14)&gt;1,IF(A14="","",A14&amp;" ")&amp;B14,B14))</f>
        <v/>
      </c>
      <c r="J14" s="39">
        <f>IF(B14="","",IF('×入力'!F257="未提出","未提出",IF(K14&gt;0,"入力済み",IF('×入力'!F257="×なし（どこでもOK）","×なし","未入力"))))</f>
        <v/>
      </c>
      <c r="K14" s="39">
        <f>IF(B14="","",'計算A'!IN19)</f>
        <v/>
      </c>
      <c r="L14" s="39">
        <f>IF(OR(J14="入力済み",J14="×なし"),'計算A'!IM19,"")</f>
        <v/>
      </c>
      <c r="M14" s="39">
        <f>IF('計算A'!C19=1,COUNTIFS('計算A'!$C$10:$C$54,1,'計算A'!$IM$10:$IM$54,"&lt;"&amp;'計算A'!IM19)+1,"")</f>
        <v/>
      </c>
      <c r="N14" s="41">
        <f>IF('計算A'!IO19=0,"",INDEX('設定'!$E$11:$E$20,INDEX('計算A'!$D$2:$II$2,'計算A'!IO19)))</f>
        <v/>
      </c>
      <c r="O14" s="39">
        <f>IF('計算A'!IO19=0,"",INDEX('設定'!$I$11:$I$34,INDEX('計算A'!$D$3:$II$3,'計算A'!IO19)))</f>
        <v/>
      </c>
      <c r="P14" s="41">
        <f>IF(I14="","",IF('計算A'!IT19&lt;0,"兄弟の日付・時刻が表にありません",IF(COUNTIF('調整・決定'!$C$6:$L$29,I14)&gt;1,"2か所以上に入っています",IF('計算A'!IO19&gt;0,IF(INDEX('計算A'!$D$4:$II$4,'計算A'!IO19)=0,"使えない枠に入っています",IF(INDEX('計算A'!$D$19:$II$19,'計算A'!IO19)=1,"×の枠に入っています",IF('計算A'!IV19=0,"兄弟の前後に入っていません",IF(AND(H14&lt;&gt;"",INDEX('計算A'!$D$106:$II$106,'計算A'!IO19)=1,INDEX('計算A'!$D$109:$II$109,'計算A'!IO19+1)=1),IF(H14="必ず空けたい","後ろの枠が空いていません","（出来れば）後ろが空いていません"),"")))),IF(OR(J14="入力済み",J14="×なし"),"未決定","")))))</f>
        <v/>
      </c>
      <c r="Q14" s="41">
        <f>IF('計算A'!IK19=0,IF('計算A'!IL19=1,"入る枠がありません",""),INDEX('計算A'!$D$8:$II$8,'計算A'!IK19))</f>
        <v/>
      </c>
      <c r="R14" s="41">
        <f>IF('計算A'!IR19=0,IF('計算A'!IS19=1,"入る枠がありません",""),INDEX('計算A'!$D$8:$II$8,'計算A'!IR19))</f>
        <v/>
      </c>
      <c r="S14" s="52">
        <f>HYPERLINK("#'×入力'!B257","×入力へ")</f>
        <v/>
      </c>
    </row>
    <row r="15" ht="19" customHeight="1">
      <c r="A15" s="50" t="n"/>
      <c r="B15" s="51" t="n"/>
      <c r="C15" s="50" t="n"/>
      <c r="D15" s="51" t="n"/>
      <c r="E15" s="50" t="n"/>
      <c r="F15" s="50" t="n"/>
      <c r="G15" s="50" t="n"/>
      <c r="H15" s="50" t="n"/>
      <c r="I15" s="41">
        <f>IF(B15="","",IF(COUNTIF($B$5:$B$49,B15)&gt;1,IF(A15="","",A15&amp;" ")&amp;B15,B15))</f>
        <v/>
      </c>
      <c r="J15" s="39">
        <f>IF(B15="","",IF('×入力'!F285="未提出","未提出",IF(K15&gt;0,"入力済み",IF('×入力'!F285="×なし（どこでもOK）","×なし","未入力"))))</f>
        <v/>
      </c>
      <c r="K15" s="39">
        <f>IF(B15="","",'計算A'!IN20)</f>
        <v/>
      </c>
      <c r="L15" s="39">
        <f>IF(OR(J15="入力済み",J15="×なし"),'計算A'!IM20,"")</f>
        <v/>
      </c>
      <c r="M15" s="39">
        <f>IF('計算A'!C20=1,COUNTIFS('計算A'!$C$10:$C$54,1,'計算A'!$IM$10:$IM$54,"&lt;"&amp;'計算A'!IM20)+1,"")</f>
        <v/>
      </c>
      <c r="N15" s="41">
        <f>IF('計算A'!IO20=0,"",INDEX('設定'!$E$11:$E$20,INDEX('計算A'!$D$2:$II$2,'計算A'!IO20)))</f>
        <v/>
      </c>
      <c r="O15" s="39">
        <f>IF('計算A'!IO20=0,"",INDEX('設定'!$I$11:$I$34,INDEX('計算A'!$D$3:$II$3,'計算A'!IO20)))</f>
        <v/>
      </c>
      <c r="P15" s="41">
        <f>IF(I15="","",IF('計算A'!IT20&lt;0,"兄弟の日付・時刻が表にありません",IF(COUNTIF('調整・決定'!$C$6:$L$29,I15)&gt;1,"2か所以上に入っています",IF('計算A'!IO20&gt;0,IF(INDEX('計算A'!$D$4:$II$4,'計算A'!IO20)=0,"使えない枠に入っています",IF(INDEX('計算A'!$D$20:$II$20,'計算A'!IO20)=1,"×の枠に入っています",IF('計算A'!IV20=0,"兄弟の前後に入っていません",IF(AND(H15&lt;&gt;"",INDEX('計算A'!$D$106:$II$106,'計算A'!IO20)=1,INDEX('計算A'!$D$109:$II$109,'計算A'!IO20+1)=1),IF(H15="必ず空けたい","後ろの枠が空いていません","（出来れば）後ろが空いていません"),"")))),IF(OR(J15="入力済み",J15="×なし"),"未決定","")))))</f>
        <v/>
      </c>
      <c r="Q15" s="41">
        <f>IF('計算A'!IK20=0,IF('計算A'!IL20=1,"入る枠がありません",""),INDEX('計算A'!$D$8:$II$8,'計算A'!IK20))</f>
        <v/>
      </c>
      <c r="R15" s="41">
        <f>IF('計算A'!IR20=0,IF('計算A'!IS20=1,"入る枠がありません",""),INDEX('計算A'!$D$8:$II$8,'計算A'!IR20))</f>
        <v/>
      </c>
      <c r="S15" s="52">
        <f>HYPERLINK("#'×入力'!B285","×入力へ")</f>
        <v/>
      </c>
    </row>
    <row r="16" ht="19" customHeight="1">
      <c r="A16" s="50" t="n"/>
      <c r="B16" s="51" t="n"/>
      <c r="C16" s="50" t="n"/>
      <c r="D16" s="51" t="n"/>
      <c r="E16" s="50" t="n"/>
      <c r="F16" s="50" t="n"/>
      <c r="G16" s="50" t="n"/>
      <c r="H16" s="50" t="n"/>
      <c r="I16" s="41">
        <f>IF(B16="","",IF(COUNTIF($B$5:$B$49,B16)&gt;1,IF(A16="","",A16&amp;" ")&amp;B16,B16))</f>
        <v/>
      </c>
      <c r="J16" s="39">
        <f>IF(B16="","",IF('×入力'!F313="未提出","未提出",IF(K16&gt;0,"入力済み",IF('×入力'!F313="×なし（どこでもOK）","×なし","未入力"))))</f>
        <v/>
      </c>
      <c r="K16" s="39">
        <f>IF(B16="","",'計算A'!IN21)</f>
        <v/>
      </c>
      <c r="L16" s="39">
        <f>IF(OR(J16="入力済み",J16="×なし"),'計算A'!IM21,"")</f>
        <v/>
      </c>
      <c r="M16" s="39">
        <f>IF('計算A'!C21=1,COUNTIFS('計算A'!$C$10:$C$54,1,'計算A'!$IM$10:$IM$54,"&lt;"&amp;'計算A'!IM21)+1,"")</f>
        <v/>
      </c>
      <c r="N16" s="41">
        <f>IF('計算A'!IO21=0,"",INDEX('設定'!$E$11:$E$20,INDEX('計算A'!$D$2:$II$2,'計算A'!IO21)))</f>
        <v/>
      </c>
      <c r="O16" s="39">
        <f>IF('計算A'!IO21=0,"",INDEX('設定'!$I$11:$I$34,INDEX('計算A'!$D$3:$II$3,'計算A'!IO21)))</f>
        <v/>
      </c>
      <c r="P16" s="41">
        <f>IF(I16="","",IF('計算A'!IT21&lt;0,"兄弟の日付・時刻が表にありません",IF(COUNTIF('調整・決定'!$C$6:$L$29,I16)&gt;1,"2か所以上に入っています",IF('計算A'!IO21&gt;0,IF(INDEX('計算A'!$D$4:$II$4,'計算A'!IO21)=0,"使えない枠に入っています",IF(INDEX('計算A'!$D$21:$II$21,'計算A'!IO21)=1,"×の枠に入っています",IF('計算A'!IV21=0,"兄弟の前後に入っていません",IF(AND(H16&lt;&gt;"",INDEX('計算A'!$D$106:$II$106,'計算A'!IO21)=1,INDEX('計算A'!$D$109:$II$109,'計算A'!IO21+1)=1),IF(H16="必ず空けたい","後ろの枠が空いていません","（出来れば）後ろが空いていません"),"")))),IF(OR(J16="入力済み",J16="×なし"),"未決定","")))))</f>
        <v/>
      </c>
      <c r="Q16" s="41">
        <f>IF('計算A'!IK21=0,IF('計算A'!IL21=1,"入る枠がありません",""),INDEX('計算A'!$D$8:$II$8,'計算A'!IK21))</f>
        <v/>
      </c>
      <c r="R16" s="41">
        <f>IF('計算A'!IR21=0,IF('計算A'!IS21=1,"入る枠がありません",""),INDEX('計算A'!$D$8:$II$8,'計算A'!IR21))</f>
        <v/>
      </c>
      <c r="S16" s="52">
        <f>HYPERLINK("#'×入力'!B313","×入力へ")</f>
        <v/>
      </c>
    </row>
    <row r="17" ht="19" customHeight="1">
      <c r="A17" s="50" t="n"/>
      <c r="B17" s="51" t="n"/>
      <c r="C17" s="50" t="n"/>
      <c r="D17" s="51" t="n"/>
      <c r="E17" s="50" t="n"/>
      <c r="F17" s="50" t="n"/>
      <c r="G17" s="50" t="n"/>
      <c r="H17" s="50" t="n"/>
      <c r="I17" s="41">
        <f>IF(B17="","",IF(COUNTIF($B$5:$B$49,B17)&gt;1,IF(A17="","",A17&amp;" ")&amp;B17,B17))</f>
        <v/>
      </c>
      <c r="J17" s="39">
        <f>IF(B17="","",IF('×入力'!F341="未提出","未提出",IF(K17&gt;0,"入力済み",IF('×入力'!F341="×なし（どこでもOK）","×なし","未入力"))))</f>
        <v/>
      </c>
      <c r="K17" s="39">
        <f>IF(B17="","",'計算A'!IN22)</f>
        <v/>
      </c>
      <c r="L17" s="39">
        <f>IF(OR(J17="入力済み",J17="×なし"),'計算A'!IM22,"")</f>
        <v/>
      </c>
      <c r="M17" s="39">
        <f>IF('計算A'!C22=1,COUNTIFS('計算A'!$C$10:$C$54,1,'計算A'!$IM$10:$IM$54,"&lt;"&amp;'計算A'!IM22)+1,"")</f>
        <v/>
      </c>
      <c r="N17" s="41">
        <f>IF('計算A'!IO22=0,"",INDEX('設定'!$E$11:$E$20,INDEX('計算A'!$D$2:$II$2,'計算A'!IO22)))</f>
        <v/>
      </c>
      <c r="O17" s="39">
        <f>IF('計算A'!IO22=0,"",INDEX('設定'!$I$11:$I$34,INDEX('計算A'!$D$3:$II$3,'計算A'!IO22)))</f>
        <v/>
      </c>
      <c r="P17" s="41">
        <f>IF(I17="","",IF('計算A'!IT22&lt;0,"兄弟の日付・時刻が表にありません",IF(COUNTIF('調整・決定'!$C$6:$L$29,I17)&gt;1,"2か所以上に入っています",IF('計算A'!IO22&gt;0,IF(INDEX('計算A'!$D$4:$II$4,'計算A'!IO22)=0,"使えない枠に入っています",IF(INDEX('計算A'!$D$22:$II$22,'計算A'!IO22)=1,"×の枠に入っています",IF('計算A'!IV22=0,"兄弟の前後に入っていません",IF(AND(H17&lt;&gt;"",INDEX('計算A'!$D$106:$II$106,'計算A'!IO22)=1,INDEX('計算A'!$D$109:$II$109,'計算A'!IO22+1)=1),IF(H17="必ず空けたい","後ろの枠が空いていません","（出来れば）後ろが空いていません"),"")))),IF(OR(J17="入力済み",J17="×なし"),"未決定","")))))</f>
        <v/>
      </c>
      <c r="Q17" s="41">
        <f>IF('計算A'!IK22=0,IF('計算A'!IL22=1,"入る枠がありません",""),INDEX('計算A'!$D$8:$II$8,'計算A'!IK22))</f>
        <v/>
      </c>
      <c r="R17" s="41">
        <f>IF('計算A'!IR22=0,IF('計算A'!IS22=1,"入る枠がありません",""),INDEX('計算A'!$D$8:$II$8,'計算A'!IR22))</f>
        <v/>
      </c>
      <c r="S17" s="52">
        <f>HYPERLINK("#'×入力'!B341","×入力へ")</f>
        <v/>
      </c>
    </row>
    <row r="18" ht="19" customHeight="1">
      <c r="A18" s="50" t="n"/>
      <c r="B18" s="51" t="n"/>
      <c r="C18" s="50" t="n"/>
      <c r="D18" s="51" t="n"/>
      <c r="E18" s="50" t="n"/>
      <c r="F18" s="50" t="n"/>
      <c r="G18" s="50" t="n"/>
      <c r="H18" s="50" t="n"/>
      <c r="I18" s="41">
        <f>IF(B18="","",IF(COUNTIF($B$5:$B$49,B18)&gt;1,IF(A18="","",A18&amp;" ")&amp;B18,B18))</f>
        <v/>
      </c>
      <c r="J18" s="39">
        <f>IF(B18="","",IF('×入力'!F369="未提出","未提出",IF(K18&gt;0,"入力済み",IF('×入力'!F369="×なし（どこでもOK）","×なし","未入力"))))</f>
        <v/>
      </c>
      <c r="K18" s="39">
        <f>IF(B18="","",'計算A'!IN23)</f>
        <v/>
      </c>
      <c r="L18" s="39">
        <f>IF(OR(J18="入力済み",J18="×なし"),'計算A'!IM23,"")</f>
        <v/>
      </c>
      <c r="M18" s="39">
        <f>IF('計算A'!C23=1,COUNTIFS('計算A'!$C$10:$C$54,1,'計算A'!$IM$10:$IM$54,"&lt;"&amp;'計算A'!IM23)+1,"")</f>
        <v/>
      </c>
      <c r="N18" s="41">
        <f>IF('計算A'!IO23=0,"",INDEX('設定'!$E$11:$E$20,INDEX('計算A'!$D$2:$II$2,'計算A'!IO23)))</f>
        <v/>
      </c>
      <c r="O18" s="39">
        <f>IF('計算A'!IO23=0,"",INDEX('設定'!$I$11:$I$34,INDEX('計算A'!$D$3:$II$3,'計算A'!IO23)))</f>
        <v/>
      </c>
      <c r="P18" s="41">
        <f>IF(I18="","",IF('計算A'!IT23&lt;0,"兄弟の日付・時刻が表にありません",IF(COUNTIF('調整・決定'!$C$6:$L$29,I18)&gt;1,"2か所以上に入っています",IF('計算A'!IO23&gt;0,IF(INDEX('計算A'!$D$4:$II$4,'計算A'!IO23)=0,"使えない枠に入っています",IF(INDEX('計算A'!$D$23:$II$23,'計算A'!IO23)=1,"×の枠に入っています",IF('計算A'!IV23=0,"兄弟の前後に入っていません",IF(AND(H18&lt;&gt;"",INDEX('計算A'!$D$106:$II$106,'計算A'!IO23)=1,INDEX('計算A'!$D$109:$II$109,'計算A'!IO23+1)=1),IF(H18="必ず空けたい","後ろの枠が空いていません","（出来れば）後ろが空いていません"),"")))),IF(OR(J18="入力済み",J18="×なし"),"未決定","")))))</f>
        <v/>
      </c>
      <c r="Q18" s="41">
        <f>IF('計算A'!IK23=0,IF('計算A'!IL23=1,"入る枠がありません",""),INDEX('計算A'!$D$8:$II$8,'計算A'!IK23))</f>
        <v/>
      </c>
      <c r="R18" s="41">
        <f>IF('計算A'!IR23=0,IF('計算A'!IS23=1,"入る枠がありません",""),INDEX('計算A'!$D$8:$II$8,'計算A'!IR23))</f>
        <v/>
      </c>
      <c r="S18" s="52">
        <f>HYPERLINK("#'×入力'!B369","×入力へ")</f>
        <v/>
      </c>
    </row>
    <row r="19" ht="19" customHeight="1">
      <c r="A19" s="50" t="n"/>
      <c r="B19" s="51" t="n"/>
      <c r="C19" s="50" t="n"/>
      <c r="D19" s="51" t="n"/>
      <c r="E19" s="50" t="n"/>
      <c r="F19" s="50" t="n"/>
      <c r="G19" s="50" t="n"/>
      <c r="H19" s="50" t="n"/>
      <c r="I19" s="41">
        <f>IF(B19="","",IF(COUNTIF($B$5:$B$49,B19)&gt;1,IF(A19="","",A19&amp;" ")&amp;B19,B19))</f>
        <v/>
      </c>
      <c r="J19" s="39">
        <f>IF(B19="","",IF('×入力'!F397="未提出","未提出",IF(K19&gt;0,"入力済み",IF('×入力'!F397="×なし（どこでもOK）","×なし","未入力"))))</f>
        <v/>
      </c>
      <c r="K19" s="39">
        <f>IF(B19="","",'計算A'!IN24)</f>
        <v/>
      </c>
      <c r="L19" s="39">
        <f>IF(OR(J19="入力済み",J19="×なし"),'計算A'!IM24,"")</f>
        <v/>
      </c>
      <c r="M19" s="39">
        <f>IF('計算A'!C24=1,COUNTIFS('計算A'!$C$10:$C$54,1,'計算A'!$IM$10:$IM$54,"&lt;"&amp;'計算A'!IM24)+1,"")</f>
        <v/>
      </c>
      <c r="N19" s="41">
        <f>IF('計算A'!IO24=0,"",INDEX('設定'!$E$11:$E$20,INDEX('計算A'!$D$2:$II$2,'計算A'!IO24)))</f>
        <v/>
      </c>
      <c r="O19" s="39">
        <f>IF('計算A'!IO24=0,"",INDEX('設定'!$I$11:$I$34,INDEX('計算A'!$D$3:$II$3,'計算A'!IO24)))</f>
        <v/>
      </c>
      <c r="P19" s="41">
        <f>IF(I19="","",IF('計算A'!IT24&lt;0,"兄弟の日付・時刻が表にありません",IF(COUNTIF('調整・決定'!$C$6:$L$29,I19)&gt;1,"2か所以上に入っています",IF('計算A'!IO24&gt;0,IF(INDEX('計算A'!$D$4:$II$4,'計算A'!IO24)=0,"使えない枠に入っています",IF(INDEX('計算A'!$D$24:$II$24,'計算A'!IO24)=1,"×の枠に入っています",IF('計算A'!IV24=0,"兄弟の前後に入っていません",IF(AND(H19&lt;&gt;"",INDEX('計算A'!$D$106:$II$106,'計算A'!IO24)=1,INDEX('計算A'!$D$109:$II$109,'計算A'!IO24+1)=1),IF(H19="必ず空けたい","後ろの枠が空いていません","（出来れば）後ろが空いていません"),"")))),IF(OR(J19="入力済み",J19="×なし"),"未決定","")))))</f>
        <v/>
      </c>
      <c r="Q19" s="41">
        <f>IF('計算A'!IK24=0,IF('計算A'!IL24=1,"入る枠がありません",""),INDEX('計算A'!$D$8:$II$8,'計算A'!IK24))</f>
        <v/>
      </c>
      <c r="R19" s="41">
        <f>IF('計算A'!IR24=0,IF('計算A'!IS24=1,"入る枠がありません",""),INDEX('計算A'!$D$8:$II$8,'計算A'!IR24))</f>
        <v/>
      </c>
      <c r="S19" s="52">
        <f>HYPERLINK("#'×入力'!B397","×入力へ")</f>
        <v/>
      </c>
    </row>
    <row r="20" ht="19" customHeight="1">
      <c r="A20" s="50" t="n"/>
      <c r="B20" s="51" t="n"/>
      <c r="C20" s="50" t="n"/>
      <c r="D20" s="51" t="n"/>
      <c r="E20" s="50" t="n"/>
      <c r="F20" s="50" t="n"/>
      <c r="G20" s="50" t="n"/>
      <c r="H20" s="50" t="n"/>
      <c r="I20" s="41">
        <f>IF(B20="","",IF(COUNTIF($B$5:$B$49,B20)&gt;1,IF(A20="","",A20&amp;" ")&amp;B20,B20))</f>
        <v/>
      </c>
      <c r="J20" s="39">
        <f>IF(B20="","",IF('×入力'!F425="未提出","未提出",IF(K20&gt;0,"入力済み",IF('×入力'!F425="×なし（どこでもOK）","×なし","未入力"))))</f>
        <v/>
      </c>
      <c r="K20" s="39">
        <f>IF(B20="","",'計算A'!IN25)</f>
        <v/>
      </c>
      <c r="L20" s="39">
        <f>IF(OR(J20="入力済み",J20="×なし"),'計算A'!IM25,"")</f>
        <v/>
      </c>
      <c r="M20" s="39">
        <f>IF('計算A'!C25=1,COUNTIFS('計算A'!$C$10:$C$54,1,'計算A'!$IM$10:$IM$54,"&lt;"&amp;'計算A'!IM25)+1,"")</f>
        <v/>
      </c>
      <c r="N20" s="41">
        <f>IF('計算A'!IO25=0,"",INDEX('設定'!$E$11:$E$20,INDEX('計算A'!$D$2:$II$2,'計算A'!IO25)))</f>
        <v/>
      </c>
      <c r="O20" s="39">
        <f>IF('計算A'!IO25=0,"",INDEX('設定'!$I$11:$I$34,INDEX('計算A'!$D$3:$II$3,'計算A'!IO25)))</f>
        <v/>
      </c>
      <c r="P20" s="41">
        <f>IF(I20="","",IF('計算A'!IT25&lt;0,"兄弟の日付・時刻が表にありません",IF(COUNTIF('調整・決定'!$C$6:$L$29,I20)&gt;1,"2か所以上に入っています",IF('計算A'!IO25&gt;0,IF(INDEX('計算A'!$D$4:$II$4,'計算A'!IO25)=0,"使えない枠に入っています",IF(INDEX('計算A'!$D$25:$II$25,'計算A'!IO25)=1,"×の枠に入っています",IF('計算A'!IV25=0,"兄弟の前後に入っていません",IF(AND(H20&lt;&gt;"",INDEX('計算A'!$D$106:$II$106,'計算A'!IO25)=1,INDEX('計算A'!$D$109:$II$109,'計算A'!IO25+1)=1),IF(H20="必ず空けたい","後ろの枠が空いていません","（出来れば）後ろが空いていません"),"")))),IF(OR(J20="入力済み",J20="×なし"),"未決定","")))))</f>
        <v/>
      </c>
      <c r="Q20" s="41">
        <f>IF('計算A'!IK25=0,IF('計算A'!IL25=1,"入る枠がありません",""),INDEX('計算A'!$D$8:$II$8,'計算A'!IK25))</f>
        <v/>
      </c>
      <c r="R20" s="41">
        <f>IF('計算A'!IR25=0,IF('計算A'!IS25=1,"入る枠がありません",""),INDEX('計算A'!$D$8:$II$8,'計算A'!IR25))</f>
        <v/>
      </c>
      <c r="S20" s="52">
        <f>HYPERLINK("#'×入力'!B425","×入力へ")</f>
        <v/>
      </c>
    </row>
    <row r="21" ht="19" customHeight="1">
      <c r="A21" s="50" t="n"/>
      <c r="B21" s="51" t="n"/>
      <c r="C21" s="50" t="n"/>
      <c r="D21" s="51" t="n"/>
      <c r="E21" s="50" t="n"/>
      <c r="F21" s="50" t="n"/>
      <c r="G21" s="50" t="n"/>
      <c r="H21" s="50" t="n"/>
      <c r="I21" s="41">
        <f>IF(B21="","",IF(COUNTIF($B$5:$B$49,B21)&gt;1,IF(A21="","",A21&amp;" ")&amp;B21,B21))</f>
        <v/>
      </c>
      <c r="J21" s="39">
        <f>IF(B21="","",IF('×入力'!F453="未提出","未提出",IF(K21&gt;0,"入力済み",IF('×入力'!F453="×なし（どこでもOK）","×なし","未入力"))))</f>
        <v/>
      </c>
      <c r="K21" s="39">
        <f>IF(B21="","",'計算A'!IN26)</f>
        <v/>
      </c>
      <c r="L21" s="39">
        <f>IF(OR(J21="入力済み",J21="×なし"),'計算A'!IM26,"")</f>
        <v/>
      </c>
      <c r="M21" s="39">
        <f>IF('計算A'!C26=1,COUNTIFS('計算A'!$C$10:$C$54,1,'計算A'!$IM$10:$IM$54,"&lt;"&amp;'計算A'!IM26)+1,"")</f>
        <v/>
      </c>
      <c r="N21" s="41">
        <f>IF('計算A'!IO26=0,"",INDEX('設定'!$E$11:$E$20,INDEX('計算A'!$D$2:$II$2,'計算A'!IO26)))</f>
        <v/>
      </c>
      <c r="O21" s="39">
        <f>IF('計算A'!IO26=0,"",INDEX('設定'!$I$11:$I$34,INDEX('計算A'!$D$3:$II$3,'計算A'!IO26)))</f>
        <v/>
      </c>
      <c r="P21" s="41">
        <f>IF(I21="","",IF('計算A'!IT26&lt;0,"兄弟の日付・時刻が表にありません",IF(COUNTIF('調整・決定'!$C$6:$L$29,I21)&gt;1,"2か所以上に入っています",IF('計算A'!IO26&gt;0,IF(INDEX('計算A'!$D$4:$II$4,'計算A'!IO26)=0,"使えない枠に入っています",IF(INDEX('計算A'!$D$26:$II$26,'計算A'!IO26)=1,"×の枠に入っています",IF('計算A'!IV26=0,"兄弟の前後に入っていません",IF(AND(H21&lt;&gt;"",INDEX('計算A'!$D$106:$II$106,'計算A'!IO26)=1,INDEX('計算A'!$D$109:$II$109,'計算A'!IO26+1)=1),IF(H21="必ず空けたい","後ろの枠が空いていません","（出来れば）後ろが空いていません"),"")))),IF(OR(J21="入力済み",J21="×なし"),"未決定","")))))</f>
        <v/>
      </c>
      <c r="Q21" s="41">
        <f>IF('計算A'!IK26=0,IF('計算A'!IL26=1,"入る枠がありません",""),INDEX('計算A'!$D$8:$II$8,'計算A'!IK26))</f>
        <v/>
      </c>
      <c r="R21" s="41">
        <f>IF('計算A'!IR26=0,IF('計算A'!IS26=1,"入る枠がありません",""),INDEX('計算A'!$D$8:$II$8,'計算A'!IR26))</f>
        <v/>
      </c>
      <c r="S21" s="52">
        <f>HYPERLINK("#'×入力'!B453","×入力へ")</f>
        <v/>
      </c>
    </row>
    <row r="22" ht="19" customHeight="1">
      <c r="A22" s="50" t="n"/>
      <c r="B22" s="51" t="n"/>
      <c r="C22" s="50" t="n"/>
      <c r="D22" s="51" t="n"/>
      <c r="E22" s="50" t="n"/>
      <c r="F22" s="50" t="n"/>
      <c r="G22" s="50" t="n"/>
      <c r="H22" s="50" t="n"/>
      <c r="I22" s="41">
        <f>IF(B22="","",IF(COUNTIF($B$5:$B$49,B22)&gt;1,IF(A22="","",A22&amp;" ")&amp;B22,B22))</f>
        <v/>
      </c>
      <c r="J22" s="39">
        <f>IF(B22="","",IF('×入力'!F481="未提出","未提出",IF(K22&gt;0,"入力済み",IF('×入力'!F481="×なし（どこでもOK）","×なし","未入力"))))</f>
        <v/>
      </c>
      <c r="K22" s="39">
        <f>IF(B22="","",'計算A'!IN27)</f>
        <v/>
      </c>
      <c r="L22" s="39">
        <f>IF(OR(J22="入力済み",J22="×なし"),'計算A'!IM27,"")</f>
        <v/>
      </c>
      <c r="M22" s="39">
        <f>IF('計算A'!C27=1,COUNTIFS('計算A'!$C$10:$C$54,1,'計算A'!$IM$10:$IM$54,"&lt;"&amp;'計算A'!IM27)+1,"")</f>
        <v/>
      </c>
      <c r="N22" s="41">
        <f>IF('計算A'!IO27=0,"",INDEX('設定'!$E$11:$E$20,INDEX('計算A'!$D$2:$II$2,'計算A'!IO27)))</f>
        <v/>
      </c>
      <c r="O22" s="39">
        <f>IF('計算A'!IO27=0,"",INDEX('設定'!$I$11:$I$34,INDEX('計算A'!$D$3:$II$3,'計算A'!IO27)))</f>
        <v/>
      </c>
      <c r="P22" s="41">
        <f>IF(I22="","",IF('計算A'!IT27&lt;0,"兄弟の日付・時刻が表にありません",IF(COUNTIF('調整・決定'!$C$6:$L$29,I22)&gt;1,"2か所以上に入っています",IF('計算A'!IO27&gt;0,IF(INDEX('計算A'!$D$4:$II$4,'計算A'!IO27)=0,"使えない枠に入っています",IF(INDEX('計算A'!$D$27:$II$27,'計算A'!IO27)=1,"×の枠に入っています",IF('計算A'!IV27=0,"兄弟の前後に入っていません",IF(AND(H22&lt;&gt;"",INDEX('計算A'!$D$106:$II$106,'計算A'!IO27)=1,INDEX('計算A'!$D$109:$II$109,'計算A'!IO27+1)=1),IF(H22="必ず空けたい","後ろの枠が空いていません","（出来れば）後ろが空いていません"),"")))),IF(OR(J22="入力済み",J22="×なし"),"未決定","")))))</f>
        <v/>
      </c>
      <c r="Q22" s="41">
        <f>IF('計算A'!IK27=0,IF('計算A'!IL27=1,"入る枠がありません",""),INDEX('計算A'!$D$8:$II$8,'計算A'!IK27))</f>
        <v/>
      </c>
      <c r="R22" s="41">
        <f>IF('計算A'!IR27=0,IF('計算A'!IS27=1,"入る枠がありません",""),INDEX('計算A'!$D$8:$II$8,'計算A'!IR27))</f>
        <v/>
      </c>
      <c r="S22" s="52">
        <f>HYPERLINK("#'×入力'!B481","×入力へ")</f>
        <v/>
      </c>
    </row>
    <row r="23" ht="19" customHeight="1">
      <c r="A23" s="50" t="n"/>
      <c r="B23" s="51" t="n"/>
      <c r="C23" s="50" t="n"/>
      <c r="D23" s="51" t="n"/>
      <c r="E23" s="50" t="n"/>
      <c r="F23" s="50" t="n"/>
      <c r="G23" s="50" t="n"/>
      <c r="H23" s="50" t="n"/>
      <c r="I23" s="41">
        <f>IF(B23="","",IF(COUNTIF($B$5:$B$49,B23)&gt;1,IF(A23="","",A23&amp;" ")&amp;B23,B23))</f>
        <v/>
      </c>
      <c r="J23" s="39">
        <f>IF(B23="","",IF('×入力'!F509="未提出","未提出",IF(K23&gt;0,"入力済み",IF('×入力'!F509="×なし（どこでもOK）","×なし","未入力"))))</f>
        <v/>
      </c>
      <c r="K23" s="39">
        <f>IF(B23="","",'計算A'!IN28)</f>
        <v/>
      </c>
      <c r="L23" s="39">
        <f>IF(OR(J23="入力済み",J23="×なし"),'計算A'!IM28,"")</f>
        <v/>
      </c>
      <c r="M23" s="39">
        <f>IF('計算A'!C28=1,COUNTIFS('計算A'!$C$10:$C$54,1,'計算A'!$IM$10:$IM$54,"&lt;"&amp;'計算A'!IM28)+1,"")</f>
        <v/>
      </c>
      <c r="N23" s="41">
        <f>IF('計算A'!IO28=0,"",INDEX('設定'!$E$11:$E$20,INDEX('計算A'!$D$2:$II$2,'計算A'!IO28)))</f>
        <v/>
      </c>
      <c r="O23" s="39">
        <f>IF('計算A'!IO28=0,"",INDEX('設定'!$I$11:$I$34,INDEX('計算A'!$D$3:$II$3,'計算A'!IO28)))</f>
        <v/>
      </c>
      <c r="P23" s="41">
        <f>IF(I23="","",IF('計算A'!IT28&lt;0,"兄弟の日付・時刻が表にありません",IF(COUNTIF('調整・決定'!$C$6:$L$29,I23)&gt;1,"2か所以上に入っています",IF('計算A'!IO28&gt;0,IF(INDEX('計算A'!$D$4:$II$4,'計算A'!IO28)=0,"使えない枠に入っています",IF(INDEX('計算A'!$D$28:$II$28,'計算A'!IO28)=1,"×の枠に入っています",IF('計算A'!IV28=0,"兄弟の前後に入っていません",IF(AND(H23&lt;&gt;"",INDEX('計算A'!$D$106:$II$106,'計算A'!IO28)=1,INDEX('計算A'!$D$109:$II$109,'計算A'!IO28+1)=1),IF(H23="必ず空けたい","後ろの枠が空いていません","（出来れば）後ろが空いていません"),"")))),IF(OR(J23="入力済み",J23="×なし"),"未決定","")))))</f>
        <v/>
      </c>
      <c r="Q23" s="41">
        <f>IF('計算A'!IK28=0,IF('計算A'!IL28=1,"入る枠がありません",""),INDEX('計算A'!$D$8:$II$8,'計算A'!IK28))</f>
        <v/>
      </c>
      <c r="R23" s="41">
        <f>IF('計算A'!IR28=0,IF('計算A'!IS28=1,"入る枠がありません",""),INDEX('計算A'!$D$8:$II$8,'計算A'!IR28))</f>
        <v/>
      </c>
      <c r="S23" s="52">
        <f>HYPERLINK("#'×入力'!B509","×入力へ")</f>
        <v/>
      </c>
    </row>
    <row r="24" ht="19" customHeight="1">
      <c r="A24" s="50" t="n"/>
      <c r="B24" s="51" t="n"/>
      <c r="C24" s="50" t="n"/>
      <c r="D24" s="51" t="n"/>
      <c r="E24" s="50" t="n"/>
      <c r="F24" s="50" t="n"/>
      <c r="G24" s="50" t="n"/>
      <c r="H24" s="50" t="n"/>
      <c r="I24" s="41">
        <f>IF(B24="","",IF(COUNTIF($B$5:$B$49,B24)&gt;1,IF(A24="","",A24&amp;" ")&amp;B24,B24))</f>
        <v/>
      </c>
      <c r="J24" s="39">
        <f>IF(B24="","",IF('×入力'!F537="未提出","未提出",IF(K24&gt;0,"入力済み",IF('×入力'!F537="×なし（どこでもOK）","×なし","未入力"))))</f>
        <v/>
      </c>
      <c r="K24" s="39">
        <f>IF(B24="","",'計算A'!IN29)</f>
        <v/>
      </c>
      <c r="L24" s="39">
        <f>IF(OR(J24="入力済み",J24="×なし"),'計算A'!IM29,"")</f>
        <v/>
      </c>
      <c r="M24" s="39">
        <f>IF('計算A'!C29=1,COUNTIFS('計算A'!$C$10:$C$54,1,'計算A'!$IM$10:$IM$54,"&lt;"&amp;'計算A'!IM29)+1,"")</f>
        <v/>
      </c>
      <c r="N24" s="41">
        <f>IF('計算A'!IO29=0,"",INDEX('設定'!$E$11:$E$20,INDEX('計算A'!$D$2:$II$2,'計算A'!IO29)))</f>
        <v/>
      </c>
      <c r="O24" s="39">
        <f>IF('計算A'!IO29=0,"",INDEX('設定'!$I$11:$I$34,INDEX('計算A'!$D$3:$II$3,'計算A'!IO29)))</f>
        <v/>
      </c>
      <c r="P24" s="41">
        <f>IF(I24="","",IF('計算A'!IT29&lt;0,"兄弟の日付・時刻が表にありません",IF(COUNTIF('調整・決定'!$C$6:$L$29,I24)&gt;1,"2か所以上に入っています",IF('計算A'!IO29&gt;0,IF(INDEX('計算A'!$D$4:$II$4,'計算A'!IO29)=0,"使えない枠に入っています",IF(INDEX('計算A'!$D$29:$II$29,'計算A'!IO29)=1,"×の枠に入っています",IF('計算A'!IV29=0,"兄弟の前後に入っていません",IF(AND(H24&lt;&gt;"",INDEX('計算A'!$D$106:$II$106,'計算A'!IO29)=1,INDEX('計算A'!$D$109:$II$109,'計算A'!IO29+1)=1),IF(H24="必ず空けたい","後ろの枠が空いていません","（出来れば）後ろが空いていません"),"")))),IF(OR(J24="入力済み",J24="×なし"),"未決定","")))))</f>
        <v/>
      </c>
      <c r="Q24" s="41">
        <f>IF('計算A'!IK29=0,IF('計算A'!IL29=1,"入る枠がありません",""),INDEX('計算A'!$D$8:$II$8,'計算A'!IK29))</f>
        <v/>
      </c>
      <c r="R24" s="41">
        <f>IF('計算A'!IR29=0,IF('計算A'!IS29=1,"入る枠がありません",""),INDEX('計算A'!$D$8:$II$8,'計算A'!IR29))</f>
        <v/>
      </c>
      <c r="S24" s="52">
        <f>HYPERLINK("#'×入力'!B537","×入力へ")</f>
        <v/>
      </c>
    </row>
    <row r="25" ht="19" customHeight="1">
      <c r="A25" s="50" t="n"/>
      <c r="B25" s="51" t="n"/>
      <c r="C25" s="50" t="n"/>
      <c r="D25" s="51" t="n"/>
      <c r="E25" s="50" t="n"/>
      <c r="F25" s="50" t="n"/>
      <c r="G25" s="50" t="n"/>
      <c r="H25" s="50" t="n"/>
      <c r="I25" s="41">
        <f>IF(B25="","",IF(COUNTIF($B$5:$B$49,B25)&gt;1,IF(A25="","",A25&amp;" ")&amp;B25,B25))</f>
        <v/>
      </c>
      <c r="J25" s="39">
        <f>IF(B25="","",IF('×入力'!F565="未提出","未提出",IF(K25&gt;0,"入力済み",IF('×入力'!F565="×なし（どこでもOK）","×なし","未入力"))))</f>
        <v/>
      </c>
      <c r="K25" s="39">
        <f>IF(B25="","",'計算A'!IN30)</f>
        <v/>
      </c>
      <c r="L25" s="39">
        <f>IF(OR(J25="入力済み",J25="×なし"),'計算A'!IM30,"")</f>
        <v/>
      </c>
      <c r="M25" s="39">
        <f>IF('計算A'!C30=1,COUNTIFS('計算A'!$C$10:$C$54,1,'計算A'!$IM$10:$IM$54,"&lt;"&amp;'計算A'!IM30)+1,"")</f>
        <v/>
      </c>
      <c r="N25" s="41">
        <f>IF('計算A'!IO30=0,"",INDEX('設定'!$E$11:$E$20,INDEX('計算A'!$D$2:$II$2,'計算A'!IO30)))</f>
        <v/>
      </c>
      <c r="O25" s="39">
        <f>IF('計算A'!IO30=0,"",INDEX('設定'!$I$11:$I$34,INDEX('計算A'!$D$3:$II$3,'計算A'!IO30)))</f>
        <v/>
      </c>
      <c r="P25" s="41">
        <f>IF(I25="","",IF('計算A'!IT30&lt;0,"兄弟の日付・時刻が表にありません",IF(COUNTIF('調整・決定'!$C$6:$L$29,I25)&gt;1,"2か所以上に入っています",IF('計算A'!IO30&gt;0,IF(INDEX('計算A'!$D$4:$II$4,'計算A'!IO30)=0,"使えない枠に入っています",IF(INDEX('計算A'!$D$30:$II$30,'計算A'!IO30)=1,"×の枠に入っています",IF('計算A'!IV30=0,"兄弟の前後に入っていません",IF(AND(H25&lt;&gt;"",INDEX('計算A'!$D$106:$II$106,'計算A'!IO30)=1,INDEX('計算A'!$D$109:$II$109,'計算A'!IO30+1)=1),IF(H25="必ず空けたい","後ろの枠が空いていません","（出来れば）後ろが空いていません"),"")))),IF(OR(J25="入力済み",J25="×なし"),"未決定","")))))</f>
        <v/>
      </c>
      <c r="Q25" s="41">
        <f>IF('計算A'!IK30=0,IF('計算A'!IL30=1,"入る枠がありません",""),INDEX('計算A'!$D$8:$II$8,'計算A'!IK30))</f>
        <v/>
      </c>
      <c r="R25" s="41">
        <f>IF('計算A'!IR30=0,IF('計算A'!IS30=1,"入る枠がありません",""),INDEX('計算A'!$D$8:$II$8,'計算A'!IR30))</f>
        <v/>
      </c>
      <c r="S25" s="52">
        <f>HYPERLINK("#'×入力'!B565","×入力へ")</f>
        <v/>
      </c>
    </row>
    <row r="26" ht="19" customHeight="1">
      <c r="A26" s="50" t="n"/>
      <c r="B26" s="51" t="n"/>
      <c r="C26" s="50" t="n"/>
      <c r="D26" s="51" t="n"/>
      <c r="E26" s="50" t="n"/>
      <c r="F26" s="50" t="n"/>
      <c r="G26" s="50" t="n"/>
      <c r="H26" s="50" t="n"/>
      <c r="I26" s="41">
        <f>IF(B26="","",IF(COUNTIF($B$5:$B$49,B26)&gt;1,IF(A26="","",A26&amp;" ")&amp;B26,B26))</f>
        <v/>
      </c>
      <c r="J26" s="39">
        <f>IF(B26="","",IF('×入力'!F593="未提出","未提出",IF(K26&gt;0,"入力済み",IF('×入力'!F593="×なし（どこでもOK）","×なし","未入力"))))</f>
        <v/>
      </c>
      <c r="K26" s="39">
        <f>IF(B26="","",'計算A'!IN31)</f>
        <v/>
      </c>
      <c r="L26" s="39">
        <f>IF(OR(J26="入力済み",J26="×なし"),'計算A'!IM31,"")</f>
        <v/>
      </c>
      <c r="M26" s="39">
        <f>IF('計算A'!C31=1,COUNTIFS('計算A'!$C$10:$C$54,1,'計算A'!$IM$10:$IM$54,"&lt;"&amp;'計算A'!IM31)+1,"")</f>
        <v/>
      </c>
      <c r="N26" s="41">
        <f>IF('計算A'!IO31=0,"",INDEX('設定'!$E$11:$E$20,INDEX('計算A'!$D$2:$II$2,'計算A'!IO31)))</f>
        <v/>
      </c>
      <c r="O26" s="39">
        <f>IF('計算A'!IO31=0,"",INDEX('設定'!$I$11:$I$34,INDEX('計算A'!$D$3:$II$3,'計算A'!IO31)))</f>
        <v/>
      </c>
      <c r="P26" s="41">
        <f>IF(I26="","",IF('計算A'!IT31&lt;0,"兄弟の日付・時刻が表にありません",IF(COUNTIF('調整・決定'!$C$6:$L$29,I26)&gt;1,"2か所以上に入っています",IF('計算A'!IO31&gt;0,IF(INDEX('計算A'!$D$4:$II$4,'計算A'!IO31)=0,"使えない枠に入っています",IF(INDEX('計算A'!$D$31:$II$31,'計算A'!IO31)=1,"×の枠に入っています",IF('計算A'!IV31=0,"兄弟の前後に入っていません",IF(AND(H26&lt;&gt;"",INDEX('計算A'!$D$106:$II$106,'計算A'!IO31)=1,INDEX('計算A'!$D$109:$II$109,'計算A'!IO31+1)=1),IF(H26="必ず空けたい","後ろの枠が空いていません","（出来れば）後ろが空いていません"),"")))),IF(OR(J26="入力済み",J26="×なし"),"未決定","")))))</f>
        <v/>
      </c>
      <c r="Q26" s="41">
        <f>IF('計算A'!IK31=0,IF('計算A'!IL31=1,"入る枠がありません",""),INDEX('計算A'!$D$8:$II$8,'計算A'!IK31))</f>
        <v/>
      </c>
      <c r="R26" s="41">
        <f>IF('計算A'!IR31=0,IF('計算A'!IS31=1,"入る枠がありません",""),INDEX('計算A'!$D$8:$II$8,'計算A'!IR31))</f>
        <v/>
      </c>
      <c r="S26" s="52">
        <f>HYPERLINK("#'×入力'!B593","×入力へ")</f>
        <v/>
      </c>
    </row>
    <row r="27" ht="19" customHeight="1">
      <c r="A27" s="50" t="n"/>
      <c r="B27" s="51" t="n"/>
      <c r="C27" s="50" t="n"/>
      <c r="D27" s="51" t="n"/>
      <c r="E27" s="50" t="n"/>
      <c r="F27" s="50" t="n"/>
      <c r="G27" s="50" t="n"/>
      <c r="H27" s="50" t="n"/>
      <c r="I27" s="41">
        <f>IF(B27="","",IF(COUNTIF($B$5:$B$49,B27)&gt;1,IF(A27="","",A27&amp;" ")&amp;B27,B27))</f>
        <v/>
      </c>
      <c r="J27" s="39">
        <f>IF(B27="","",IF('×入力'!F621="未提出","未提出",IF(K27&gt;0,"入力済み",IF('×入力'!F621="×なし（どこでもOK）","×なし","未入力"))))</f>
        <v/>
      </c>
      <c r="K27" s="39">
        <f>IF(B27="","",'計算A'!IN32)</f>
        <v/>
      </c>
      <c r="L27" s="39">
        <f>IF(OR(J27="入力済み",J27="×なし"),'計算A'!IM32,"")</f>
        <v/>
      </c>
      <c r="M27" s="39">
        <f>IF('計算A'!C32=1,COUNTIFS('計算A'!$C$10:$C$54,1,'計算A'!$IM$10:$IM$54,"&lt;"&amp;'計算A'!IM32)+1,"")</f>
        <v/>
      </c>
      <c r="N27" s="41">
        <f>IF('計算A'!IO32=0,"",INDEX('設定'!$E$11:$E$20,INDEX('計算A'!$D$2:$II$2,'計算A'!IO32)))</f>
        <v/>
      </c>
      <c r="O27" s="39">
        <f>IF('計算A'!IO32=0,"",INDEX('設定'!$I$11:$I$34,INDEX('計算A'!$D$3:$II$3,'計算A'!IO32)))</f>
        <v/>
      </c>
      <c r="P27" s="41">
        <f>IF(I27="","",IF('計算A'!IT32&lt;0,"兄弟の日付・時刻が表にありません",IF(COUNTIF('調整・決定'!$C$6:$L$29,I27)&gt;1,"2か所以上に入っています",IF('計算A'!IO32&gt;0,IF(INDEX('計算A'!$D$4:$II$4,'計算A'!IO32)=0,"使えない枠に入っています",IF(INDEX('計算A'!$D$32:$II$32,'計算A'!IO32)=1,"×の枠に入っています",IF('計算A'!IV32=0,"兄弟の前後に入っていません",IF(AND(H27&lt;&gt;"",INDEX('計算A'!$D$106:$II$106,'計算A'!IO32)=1,INDEX('計算A'!$D$109:$II$109,'計算A'!IO32+1)=1),IF(H27="必ず空けたい","後ろの枠が空いていません","（出来れば）後ろが空いていません"),"")))),IF(OR(J27="入力済み",J27="×なし"),"未決定","")))))</f>
        <v/>
      </c>
      <c r="Q27" s="41">
        <f>IF('計算A'!IK32=0,IF('計算A'!IL32=1,"入る枠がありません",""),INDEX('計算A'!$D$8:$II$8,'計算A'!IK32))</f>
        <v/>
      </c>
      <c r="R27" s="41">
        <f>IF('計算A'!IR32=0,IF('計算A'!IS32=1,"入る枠がありません",""),INDEX('計算A'!$D$8:$II$8,'計算A'!IR32))</f>
        <v/>
      </c>
      <c r="S27" s="52">
        <f>HYPERLINK("#'×入力'!B621","×入力へ")</f>
        <v/>
      </c>
    </row>
    <row r="28" ht="19" customHeight="1">
      <c r="A28" s="50" t="n"/>
      <c r="B28" s="51" t="n"/>
      <c r="C28" s="50" t="n"/>
      <c r="D28" s="51" t="n"/>
      <c r="E28" s="50" t="n"/>
      <c r="F28" s="50" t="n"/>
      <c r="G28" s="50" t="n"/>
      <c r="H28" s="50" t="n"/>
      <c r="I28" s="41">
        <f>IF(B28="","",IF(COUNTIF($B$5:$B$49,B28)&gt;1,IF(A28="","",A28&amp;" ")&amp;B28,B28))</f>
        <v/>
      </c>
      <c r="J28" s="39">
        <f>IF(B28="","",IF('×入力'!F649="未提出","未提出",IF(K28&gt;0,"入力済み",IF('×入力'!F649="×なし（どこでもOK）","×なし","未入力"))))</f>
        <v/>
      </c>
      <c r="K28" s="39">
        <f>IF(B28="","",'計算A'!IN33)</f>
        <v/>
      </c>
      <c r="L28" s="39">
        <f>IF(OR(J28="入力済み",J28="×なし"),'計算A'!IM33,"")</f>
        <v/>
      </c>
      <c r="M28" s="39">
        <f>IF('計算A'!C33=1,COUNTIFS('計算A'!$C$10:$C$54,1,'計算A'!$IM$10:$IM$54,"&lt;"&amp;'計算A'!IM33)+1,"")</f>
        <v/>
      </c>
      <c r="N28" s="41">
        <f>IF('計算A'!IO33=0,"",INDEX('設定'!$E$11:$E$20,INDEX('計算A'!$D$2:$II$2,'計算A'!IO33)))</f>
        <v/>
      </c>
      <c r="O28" s="39">
        <f>IF('計算A'!IO33=0,"",INDEX('設定'!$I$11:$I$34,INDEX('計算A'!$D$3:$II$3,'計算A'!IO33)))</f>
        <v/>
      </c>
      <c r="P28" s="41">
        <f>IF(I28="","",IF('計算A'!IT33&lt;0,"兄弟の日付・時刻が表にありません",IF(COUNTIF('調整・決定'!$C$6:$L$29,I28)&gt;1,"2か所以上に入っています",IF('計算A'!IO33&gt;0,IF(INDEX('計算A'!$D$4:$II$4,'計算A'!IO33)=0,"使えない枠に入っています",IF(INDEX('計算A'!$D$33:$II$33,'計算A'!IO33)=1,"×の枠に入っています",IF('計算A'!IV33=0,"兄弟の前後に入っていません",IF(AND(H28&lt;&gt;"",INDEX('計算A'!$D$106:$II$106,'計算A'!IO33)=1,INDEX('計算A'!$D$109:$II$109,'計算A'!IO33+1)=1),IF(H28="必ず空けたい","後ろの枠が空いていません","（出来れば）後ろが空いていません"),"")))),IF(OR(J28="入力済み",J28="×なし"),"未決定","")))))</f>
        <v/>
      </c>
      <c r="Q28" s="41">
        <f>IF('計算A'!IK33=0,IF('計算A'!IL33=1,"入る枠がありません",""),INDEX('計算A'!$D$8:$II$8,'計算A'!IK33))</f>
        <v/>
      </c>
      <c r="R28" s="41">
        <f>IF('計算A'!IR33=0,IF('計算A'!IS33=1,"入る枠がありません",""),INDEX('計算A'!$D$8:$II$8,'計算A'!IR33))</f>
        <v/>
      </c>
      <c r="S28" s="52">
        <f>HYPERLINK("#'×入力'!B649","×入力へ")</f>
        <v/>
      </c>
    </row>
    <row r="29" ht="19" customHeight="1">
      <c r="A29" s="50" t="n"/>
      <c r="B29" s="51" t="n"/>
      <c r="C29" s="50" t="n"/>
      <c r="D29" s="51" t="n"/>
      <c r="E29" s="50" t="n"/>
      <c r="F29" s="50" t="n"/>
      <c r="G29" s="50" t="n"/>
      <c r="H29" s="50" t="n"/>
      <c r="I29" s="41">
        <f>IF(B29="","",IF(COUNTIF($B$5:$B$49,B29)&gt;1,IF(A29="","",A29&amp;" ")&amp;B29,B29))</f>
        <v/>
      </c>
      <c r="J29" s="39">
        <f>IF(B29="","",IF('×入力'!F677="未提出","未提出",IF(K29&gt;0,"入力済み",IF('×入力'!F677="×なし（どこでもOK）","×なし","未入力"))))</f>
        <v/>
      </c>
      <c r="K29" s="39">
        <f>IF(B29="","",'計算A'!IN34)</f>
        <v/>
      </c>
      <c r="L29" s="39">
        <f>IF(OR(J29="入力済み",J29="×なし"),'計算A'!IM34,"")</f>
        <v/>
      </c>
      <c r="M29" s="39">
        <f>IF('計算A'!C34=1,COUNTIFS('計算A'!$C$10:$C$54,1,'計算A'!$IM$10:$IM$54,"&lt;"&amp;'計算A'!IM34)+1,"")</f>
        <v/>
      </c>
      <c r="N29" s="41">
        <f>IF('計算A'!IO34=0,"",INDEX('設定'!$E$11:$E$20,INDEX('計算A'!$D$2:$II$2,'計算A'!IO34)))</f>
        <v/>
      </c>
      <c r="O29" s="39">
        <f>IF('計算A'!IO34=0,"",INDEX('設定'!$I$11:$I$34,INDEX('計算A'!$D$3:$II$3,'計算A'!IO34)))</f>
        <v/>
      </c>
      <c r="P29" s="41">
        <f>IF(I29="","",IF('計算A'!IT34&lt;0,"兄弟の日付・時刻が表にありません",IF(COUNTIF('調整・決定'!$C$6:$L$29,I29)&gt;1,"2か所以上に入っています",IF('計算A'!IO34&gt;0,IF(INDEX('計算A'!$D$4:$II$4,'計算A'!IO34)=0,"使えない枠に入っています",IF(INDEX('計算A'!$D$34:$II$34,'計算A'!IO34)=1,"×の枠に入っています",IF('計算A'!IV34=0,"兄弟の前後に入っていません",IF(AND(H29&lt;&gt;"",INDEX('計算A'!$D$106:$II$106,'計算A'!IO34)=1,INDEX('計算A'!$D$109:$II$109,'計算A'!IO34+1)=1),IF(H29="必ず空けたい","後ろの枠が空いていません","（出来れば）後ろが空いていません"),"")))),IF(OR(J29="入力済み",J29="×なし"),"未決定","")))))</f>
        <v/>
      </c>
      <c r="Q29" s="41">
        <f>IF('計算A'!IK34=0,IF('計算A'!IL34=1,"入る枠がありません",""),INDEX('計算A'!$D$8:$II$8,'計算A'!IK34))</f>
        <v/>
      </c>
      <c r="R29" s="41">
        <f>IF('計算A'!IR34=0,IF('計算A'!IS34=1,"入る枠がありません",""),INDEX('計算A'!$D$8:$II$8,'計算A'!IR34))</f>
        <v/>
      </c>
      <c r="S29" s="52">
        <f>HYPERLINK("#'×入力'!B677","×入力へ")</f>
        <v/>
      </c>
    </row>
    <row r="30" ht="19" customHeight="1">
      <c r="A30" s="50" t="n"/>
      <c r="B30" s="51" t="n"/>
      <c r="C30" s="50" t="n"/>
      <c r="D30" s="51" t="n"/>
      <c r="E30" s="50" t="n"/>
      <c r="F30" s="50" t="n"/>
      <c r="G30" s="50" t="n"/>
      <c r="H30" s="50" t="n"/>
      <c r="I30" s="41">
        <f>IF(B30="","",IF(COUNTIF($B$5:$B$49,B30)&gt;1,IF(A30="","",A30&amp;" ")&amp;B30,B30))</f>
        <v/>
      </c>
      <c r="J30" s="39">
        <f>IF(B30="","",IF('×入力'!F705="未提出","未提出",IF(K30&gt;0,"入力済み",IF('×入力'!F705="×なし（どこでもOK）","×なし","未入力"))))</f>
        <v/>
      </c>
      <c r="K30" s="39">
        <f>IF(B30="","",'計算A'!IN35)</f>
        <v/>
      </c>
      <c r="L30" s="39">
        <f>IF(OR(J30="入力済み",J30="×なし"),'計算A'!IM35,"")</f>
        <v/>
      </c>
      <c r="M30" s="39">
        <f>IF('計算A'!C35=1,COUNTIFS('計算A'!$C$10:$C$54,1,'計算A'!$IM$10:$IM$54,"&lt;"&amp;'計算A'!IM35)+1,"")</f>
        <v/>
      </c>
      <c r="N30" s="41">
        <f>IF('計算A'!IO35=0,"",INDEX('設定'!$E$11:$E$20,INDEX('計算A'!$D$2:$II$2,'計算A'!IO35)))</f>
        <v/>
      </c>
      <c r="O30" s="39">
        <f>IF('計算A'!IO35=0,"",INDEX('設定'!$I$11:$I$34,INDEX('計算A'!$D$3:$II$3,'計算A'!IO35)))</f>
        <v/>
      </c>
      <c r="P30" s="41">
        <f>IF(I30="","",IF('計算A'!IT35&lt;0,"兄弟の日付・時刻が表にありません",IF(COUNTIF('調整・決定'!$C$6:$L$29,I30)&gt;1,"2か所以上に入っています",IF('計算A'!IO35&gt;0,IF(INDEX('計算A'!$D$4:$II$4,'計算A'!IO35)=0,"使えない枠に入っています",IF(INDEX('計算A'!$D$35:$II$35,'計算A'!IO35)=1,"×の枠に入っています",IF('計算A'!IV35=0,"兄弟の前後に入っていません",IF(AND(H30&lt;&gt;"",INDEX('計算A'!$D$106:$II$106,'計算A'!IO35)=1,INDEX('計算A'!$D$109:$II$109,'計算A'!IO35+1)=1),IF(H30="必ず空けたい","後ろの枠が空いていません","（出来れば）後ろが空いていません"),"")))),IF(OR(J30="入力済み",J30="×なし"),"未決定","")))))</f>
        <v/>
      </c>
      <c r="Q30" s="41">
        <f>IF('計算A'!IK35=0,IF('計算A'!IL35=1,"入る枠がありません",""),INDEX('計算A'!$D$8:$II$8,'計算A'!IK35))</f>
        <v/>
      </c>
      <c r="R30" s="41">
        <f>IF('計算A'!IR35=0,IF('計算A'!IS35=1,"入る枠がありません",""),INDEX('計算A'!$D$8:$II$8,'計算A'!IR35))</f>
        <v/>
      </c>
      <c r="S30" s="52">
        <f>HYPERLINK("#'×入力'!B705","×入力へ")</f>
        <v/>
      </c>
    </row>
    <row r="31" ht="19" customHeight="1">
      <c r="A31" s="50" t="n"/>
      <c r="B31" s="51" t="n"/>
      <c r="C31" s="50" t="n"/>
      <c r="D31" s="51" t="n"/>
      <c r="E31" s="50" t="n"/>
      <c r="F31" s="50" t="n"/>
      <c r="G31" s="50" t="n"/>
      <c r="H31" s="50" t="n"/>
      <c r="I31" s="41">
        <f>IF(B31="","",IF(COUNTIF($B$5:$B$49,B31)&gt;1,IF(A31="","",A31&amp;" ")&amp;B31,B31))</f>
        <v/>
      </c>
      <c r="J31" s="39">
        <f>IF(B31="","",IF('×入力'!F733="未提出","未提出",IF(K31&gt;0,"入力済み",IF('×入力'!F733="×なし（どこでもOK）","×なし","未入力"))))</f>
        <v/>
      </c>
      <c r="K31" s="39">
        <f>IF(B31="","",'計算A'!IN36)</f>
        <v/>
      </c>
      <c r="L31" s="39">
        <f>IF(OR(J31="入力済み",J31="×なし"),'計算A'!IM36,"")</f>
        <v/>
      </c>
      <c r="M31" s="39">
        <f>IF('計算A'!C36=1,COUNTIFS('計算A'!$C$10:$C$54,1,'計算A'!$IM$10:$IM$54,"&lt;"&amp;'計算A'!IM36)+1,"")</f>
        <v/>
      </c>
      <c r="N31" s="41">
        <f>IF('計算A'!IO36=0,"",INDEX('設定'!$E$11:$E$20,INDEX('計算A'!$D$2:$II$2,'計算A'!IO36)))</f>
        <v/>
      </c>
      <c r="O31" s="39">
        <f>IF('計算A'!IO36=0,"",INDEX('設定'!$I$11:$I$34,INDEX('計算A'!$D$3:$II$3,'計算A'!IO36)))</f>
        <v/>
      </c>
      <c r="P31" s="41">
        <f>IF(I31="","",IF('計算A'!IT36&lt;0,"兄弟の日付・時刻が表にありません",IF(COUNTIF('調整・決定'!$C$6:$L$29,I31)&gt;1,"2か所以上に入っています",IF('計算A'!IO36&gt;0,IF(INDEX('計算A'!$D$4:$II$4,'計算A'!IO36)=0,"使えない枠に入っています",IF(INDEX('計算A'!$D$36:$II$36,'計算A'!IO36)=1,"×の枠に入っています",IF('計算A'!IV36=0,"兄弟の前後に入っていません",IF(AND(H31&lt;&gt;"",INDEX('計算A'!$D$106:$II$106,'計算A'!IO36)=1,INDEX('計算A'!$D$109:$II$109,'計算A'!IO36+1)=1),IF(H31="必ず空けたい","後ろの枠が空いていません","（出来れば）後ろが空いていません"),"")))),IF(OR(J31="入力済み",J31="×なし"),"未決定","")))))</f>
        <v/>
      </c>
      <c r="Q31" s="41">
        <f>IF('計算A'!IK36=0,IF('計算A'!IL36=1,"入る枠がありません",""),INDEX('計算A'!$D$8:$II$8,'計算A'!IK36))</f>
        <v/>
      </c>
      <c r="R31" s="41">
        <f>IF('計算A'!IR36=0,IF('計算A'!IS36=1,"入る枠がありません",""),INDEX('計算A'!$D$8:$II$8,'計算A'!IR36))</f>
        <v/>
      </c>
      <c r="S31" s="52">
        <f>HYPERLINK("#'×入力'!B733","×入力へ")</f>
        <v/>
      </c>
    </row>
    <row r="32" ht="19" customHeight="1">
      <c r="A32" s="50" t="n"/>
      <c r="B32" s="51" t="n"/>
      <c r="C32" s="50" t="n"/>
      <c r="D32" s="51" t="n"/>
      <c r="E32" s="50" t="n"/>
      <c r="F32" s="50" t="n"/>
      <c r="G32" s="50" t="n"/>
      <c r="H32" s="50" t="n"/>
      <c r="I32" s="41">
        <f>IF(B32="","",IF(COUNTIF($B$5:$B$49,B32)&gt;1,IF(A32="","",A32&amp;" ")&amp;B32,B32))</f>
        <v/>
      </c>
      <c r="J32" s="39">
        <f>IF(B32="","",IF('×入力'!F761="未提出","未提出",IF(K32&gt;0,"入力済み",IF('×入力'!F761="×なし（どこでもOK）","×なし","未入力"))))</f>
        <v/>
      </c>
      <c r="K32" s="39">
        <f>IF(B32="","",'計算A'!IN37)</f>
        <v/>
      </c>
      <c r="L32" s="39">
        <f>IF(OR(J32="入力済み",J32="×なし"),'計算A'!IM37,"")</f>
        <v/>
      </c>
      <c r="M32" s="39">
        <f>IF('計算A'!C37=1,COUNTIFS('計算A'!$C$10:$C$54,1,'計算A'!$IM$10:$IM$54,"&lt;"&amp;'計算A'!IM37)+1,"")</f>
        <v/>
      </c>
      <c r="N32" s="41">
        <f>IF('計算A'!IO37=0,"",INDEX('設定'!$E$11:$E$20,INDEX('計算A'!$D$2:$II$2,'計算A'!IO37)))</f>
        <v/>
      </c>
      <c r="O32" s="39">
        <f>IF('計算A'!IO37=0,"",INDEX('設定'!$I$11:$I$34,INDEX('計算A'!$D$3:$II$3,'計算A'!IO37)))</f>
        <v/>
      </c>
      <c r="P32" s="41">
        <f>IF(I32="","",IF('計算A'!IT37&lt;0,"兄弟の日付・時刻が表にありません",IF(COUNTIF('調整・決定'!$C$6:$L$29,I32)&gt;1,"2か所以上に入っています",IF('計算A'!IO37&gt;0,IF(INDEX('計算A'!$D$4:$II$4,'計算A'!IO37)=0,"使えない枠に入っています",IF(INDEX('計算A'!$D$37:$II$37,'計算A'!IO37)=1,"×の枠に入っています",IF('計算A'!IV37=0,"兄弟の前後に入っていません",IF(AND(H32&lt;&gt;"",INDEX('計算A'!$D$106:$II$106,'計算A'!IO37)=1,INDEX('計算A'!$D$109:$II$109,'計算A'!IO37+1)=1),IF(H32="必ず空けたい","後ろの枠が空いていません","（出来れば）後ろが空いていません"),"")))),IF(OR(J32="入力済み",J32="×なし"),"未決定","")))))</f>
        <v/>
      </c>
      <c r="Q32" s="41">
        <f>IF('計算A'!IK37=0,IF('計算A'!IL37=1,"入る枠がありません",""),INDEX('計算A'!$D$8:$II$8,'計算A'!IK37))</f>
        <v/>
      </c>
      <c r="R32" s="41">
        <f>IF('計算A'!IR37=0,IF('計算A'!IS37=1,"入る枠がありません",""),INDEX('計算A'!$D$8:$II$8,'計算A'!IR37))</f>
        <v/>
      </c>
      <c r="S32" s="52">
        <f>HYPERLINK("#'×入力'!B761","×入力へ")</f>
        <v/>
      </c>
    </row>
    <row r="33" ht="19" customHeight="1">
      <c r="A33" s="50" t="n"/>
      <c r="B33" s="51" t="n"/>
      <c r="C33" s="50" t="n"/>
      <c r="D33" s="51" t="n"/>
      <c r="E33" s="50" t="n"/>
      <c r="F33" s="50" t="n"/>
      <c r="G33" s="50" t="n"/>
      <c r="H33" s="50" t="n"/>
      <c r="I33" s="41">
        <f>IF(B33="","",IF(COUNTIF($B$5:$B$49,B33)&gt;1,IF(A33="","",A33&amp;" ")&amp;B33,B33))</f>
        <v/>
      </c>
      <c r="J33" s="39">
        <f>IF(B33="","",IF('×入力'!F789="未提出","未提出",IF(K33&gt;0,"入力済み",IF('×入力'!F789="×なし（どこでもOK）","×なし","未入力"))))</f>
        <v/>
      </c>
      <c r="K33" s="39">
        <f>IF(B33="","",'計算A'!IN38)</f>
        <v/>
      </c>
      <c r="L33" s="39">
        <f>IF(OR(J33="入力済み",J33="×なし"),'計算A'!IM38,"")</f>
        <v/>
      </c>
      <c r="M33" s="39">
        <f>IF('計算A'!C38=1,COUNTIFS('計算A'!$C$10:$C$54,1,'計算A'!$IM$10:$IM$54,"&lt;"&amp;'計算A'!IM38)+1,"")</f>
        <v/>
      </c>
      <c r="N33" s="41">
        <f>IF('計算A'!IO38=0,"",INDEX('設定'!$E$11:$E$20,INDEX('計算A'!$D$2:$II$2,'計算A'!IO38)))</f>
        <v/>
      </c>
      <c r="O33" s="39">
        <f>IF('計算A'!IO38=0,"",INDEX('設定'!$I$11:$I$34,INDEX('計算A'!$D$3:$II$3,'計算A'!IO38)))</f>
        <v/>
      </c>
      <c r="P33" s="41">
        <f>IF(I33="","",IF('計算A'!IT38&lt;0,"兄弟の日付・時刻が表にありません",IF(COUNTIF('調整・決定'!$C$6:$L$29,I33)&gt;1,"2か所以上に入っています",IF('計算A'!IO38&gt;0,IF(INDEX('計算A'!$D$4:$II$4,'計算A'!IO38)=0,"使えない枠に入っています",IF(INDEX('計算A'!$D$38:$II$38,'計算A'!IO38)=1,"×の枠に入っています",IF('計算A'!IV38=0,"兄弟の前後に入っていません",IF(AND(H33&lt;&gt;"",INDEX('計算A'!$D$106:$II$106,'計算A'!IO38)=1,INDEX('計算A'!$D$109:$II$109,'計算A'!IO38+1)=1),IF(H33="必ず空けたい","後ろの枠が空いていません","（出来れば）後ろが空いていません"),"")))),IF(OR(J33="入力済み",J33="×なし"),"未決定","")))))</f>
        <v/>
      </c>
      <c r="Q33" s="41">
        <f>IF('計算A'!IK38=0,IF('計算A'!IL38=1,"入る枠がありません",""),INDEX('計算A'!$D$8:$II$8,'計算A'!IK38))</f>
        <v/>
      </c>
      <c r="R33" s="41">
        <f>IF('計算A'!IR38=0,IF('計算A'!IS38=1,"入る枠がありません",""),INDEX('計算A'!$D$8:$II$8,'計算A'!IR38))</f>
        <v/>
      </c>
      <c r="S33" s="52">
        <f>HYPERLINK("#'×入力'!B789","×入力へ")</f>
        <v/>
      </c>
    </row>
    <row r="34" ht="19" customHeight="1">
      <c r="A34" s="50" t="n"/>
      <c r="B34" s="51" t="n"/>
      <c r="C34" s="50" t="n"/>
      <c r="D34" s="51" t="n"/>
      <c r="E34" s="50" t="n"/>
      <c r="F34" s="50" t="n"/>
      <c r="G34" s="50" t="n"/>
      <c r="H34" s="50" t="n"/>
      <c r="I34" s="41">
        <f>IF(B34="","",IF(COUNTIF($B$5:$B$49,B34)&gt;1,IF(A34="","",A34&amp;" ")&amp;B34,B34))</f>
        <v/>
      </c>
      <c r="J34" s="39">
        <f>IF(B34="","",IF('×入力'!F817="未提出","未提出",IF(K34&gt;0,"入力済み",IF('×入力'!F817="×なし（どこでもOK）","×なし","未入力"))))</f>
        <v/>
      </c>
      <c r="K34" s="39">
        <f>IF(B34="","",'計算A'!IN39)</f>
        <v/>
      </c>
      <c r="L34" s="39">
        <f>IF(OR(J34="入力済み",J34="×なし"),'計算A'!IM39,"")</f>
        <v/>
      </c>
      <c r="M34" s="39">
        <f>IF('計算A'!C39=1,COUNTIFS('計算A'!$C$10:$C$54,1,'計算A'!$IM$10:$IM$54,"&lt;"&amp;'計算A'!IM39)+1,"")</f>
        <v/>
      </c>
      <c r="N34" s="41">
        <f>IF('計算A'!IO39=0,"",INDEX('設定'!$E$11:$E$20,INDEX('計算A'!$D$2:$II$2,'計算A'!IO39)))</f>
        <v/>
      </c>
      <c r="O34" s="39">
        <f>IF('計算A'!IO39=0,"",INDEX('設定'!$I$11:$I$34,INDEX('計算A'!$D$3:$II$3,'計算A'!IO39)))</f>
        <v/>
      </c>
      <c r="P34" s="41">
        <f>IF(I34="","",IF('計算A'!IT39&lt;0,"兄弟の日付・時刻が表にありません",IF(COUNTIF('調整・決定'!$C$6:$L$29,I34)&gt;1,"2か所以上に入っています",IF('計算A'!IO39&gt;0,IF(INDEX('計算A'!$D$4:$II$4,'計算A'!IO39)=0,"使えない枠に入っています",IF(INDEX('計算A'!$D$39:$II$39,'計算A'!IO39)=1,"×の枠に入っています",IF('計算A'!IV39=0,"兄弟の前後に入っていません",IF(AND(H34&lt;&gt;"",INDEX('計算A'!$D$106:$II$106,'計算A'!IO39)=1,INDEX('計算A'!$D$109:$II$109,'計算A'!IO39+1)=1),IF(H34="必ず空けたい","後ろの枠が空いていません","（出来れば）後ろが空いていません"),"")))),IF(OR(J34="入力済み",J34="×なし"),"未決定","")))))</f>
        <v/>
      </c>
      <c r="Q34" s="41">
        <f>IF('計算A'!IK39=0,IF('計算A'!IL39=1,"入る枠がありません",""),INDEX('計算A'!$D$8:$II$8,'計算A'!IK39))</f>
        <v/>
      </c>
      <c r="R34" s="41">
        <f>IF('計算A'!IR39=0,IF('計算A'!IS39=1,"入る枠がありません",""),INDEX('計算A'!$D$8:$II$8,'計算A'!IR39))</f>
        <v/>
      </c>
      <c r="S34" s="52">
        <f>HYPERLINK("#'×入力'!B817","×入力へ")</f>
        <v/>
      </c>
    </row>
    <row r="35" ht="19" customHeight="1">
      <c r="A35" s="50" t="n"/>
      <c r="B35" s="51" t="n"/>
      <c r="C35" s="50" t="n"/>
      <c r="D35" s="51" t="n"/>
      <c r="E35" s="50" t="n"/>
      <c r="F35" s="50" t="n"/>
      <c r="G35" s="50" t="n"/>
      <c r="H35" s="50" t="n"/>
      <c r="I35" s="41">
        <f>IF(B35="","",IF(COUNTIF($B$5:$B$49,B35)&gt;1,IF(A35="","",A35&amp;" ")&amp;B35,B35))</f>
        <v/>
      </c>
      <c r="J35" s="39">
        <f>IF(B35="","",IF('×入力'!F845="未提出","未提出",IF(K35&gt;0,"入力済み",IF('×入力'!F845="×なし（どこでもOK）","×なし","未入力"))))</f>
        <v/>
      </c>
      <c r="K35" s="39">
        <f>IF(B35="","",'計算A'!IN40)</f>
        <v/>
      </c>
      <c r="L35" s="39">
        <f>IF(OR(J35="入力済み",J35="×なし"),'計算A'!IM40,"")</f>
        <v/>
      </c>
      <c r="M35" s="39">
        <f>IF('計算A'!C40=1,COUNTIFS('計算A'!$C$10:$C$54,1,'計算A'!$IM$10:$IM$54,"&lt;"&amp;'計算A'!IM40)+1,"")</f>
        <v/>
      </c>
      <c r="N35" s="41">
        <f>IF('計算A'!IO40=0,"",INDEX('設定'!$E$11:$E$20,INDEX('計算A'!$D$2:$II$2,'計算A'!IO40)))</f>
        <v/>
      </c>
      <c r="O35" s="39">
        <f>IF('計算A'!IO40=0,"",INDEX('設定'!$I$11:$I$34,INDEX('計算A'!$D$3:$II$3,'計算A'!IO40)))</f>
        <v/>
      </c>
      <c r="P35" s="41">
        <f>IF(I35="","",IF('計算A'!IT40&lt;0,"兄弟の日付・時刻が表にありません",IF(COUNTIF('調整・決定'!$C$6:$L$29,I35)&gt;1,"2か所以上に入っています",IF('計算A'!IO40&gt;0,IF(INDEX('計算A'!$D$4:$II$4,'計算A'!IO40)=0,"使えない枠に入っています",IF(INDEX('計算A'!$D$40:$II$40,'計算A'!IO40)=1,"×の枠に入っています",IF('計算A'!IV40=0,"兄弟の前後に入っていません",IF(AND(H35&lt;&gt;"",INDEX('計算A'!$D$106:$II$106,'計算A'!IO40)=1,INDEX('計算A'!$D$109:$II$109,'計算A'!IO40+1)=1),IF(H35="必ず空けたい","後ろの枠が空いていません","（出来れば）後ろが空いていません"),"")))),IF(OR(J35="入力済み",J35="×なし"),"未決定","")))))</f>
        <v/>
      </c>
      <c r="Q35" s="41">
        <f>IF('計算A'!IK40=0,IF('計算A'!IL40=1,"入る枠がありません",""),INDEX('計算A'!$D$8:$II$8,'計算A'!IK40))</f>
        <v/>
      </c>
      <c r="R35" s="41">
        <f>IF('計算A'!IR40=0,IF('計算A'!IS40=1,"入る枠がありません",""),INDEX('計算A'!$D$8:$II$8,'計算A'!IR40))</f>
        <v/>
      </c>
      <c r="S35" s="52">
        <f>HYPERLINK("#'×入力'!B845","×入力へ")</f>
        <v/>
      </c>
    </row>
    <row r="36" ht="19" customHeight="1">
      <c r="A36" s="50" t="n"/>
      <c r="B36" s="51" t="n"/>
      <c r="C36" s="50" t="n"/>
      <c r="D36" s="51" t="n"/>
      <c r="E36" s="50" t="n"/>
      <c r="F36" s="50" t="n"/>
      <c r="G36" s="50" t="n"/>
      <c r="H36" s="50" t="n"/>
      <c r="I36" s="41">
        <f>IF(B36="","",IF(COUNTIF($B$5:$B$49,B36)&gt;1,IF(A36="","",A36&amp;" ")&amp;B36,B36))</f>
        <v/>
      </c>
      <c r="J36" s="39">
        <f>IF(B36="","",IF('×入力'!F873="未提出","未提出",IF(K36&gt;0,"入力済み",IF('×入力'!F873="×なし（どこでもOK）","×なし","未入力"))))</f>
        <v/>
      </c>
      <c r="K36" s="39">
        <f>IF(B36="","",'計算A'!IN41)</f>
        <v/>
      </c>
      <c r="L36" s="39">
        <f>IF(OR(J36="入力済み",J36="×なし"),'計算A'!IM41,"")</f>
        <v/>
      </c>
      <c r="M36" s="39">
        <f>IF('計算A'!C41=1,COUNTIFS('計算A'!$C$10:$C$54,1,'計算A'!$IM$10:$IM$54,"&lt;"&amp;'計算A'!IM41)+1,"")</f>
        <v/>
      </c>
      <c r="N36" s="41">
        <f>IF('計算A'!IO41=0,"",INDEX('設定'!$E$11:$E$20,INDEX('計算A'!$D$2:$II$2,'計算A'!IO41)))</f>
        <v/>
      </c>
      <c r="O36" s="39">
        <f>IF('計算A'!IO41=0,"",INDEX('設定'!$I$11:$I$34,INDEX('計算A'!$D$3:$II$3,'計算A'!IO41)))</f>
        <v/>
      </c>
      <c r="P36" s="41">
        <f>IF(I36="","",IF('計算A'!IT41&lt;0,"兄弟の日付・時刻が表にありません",IF(COUNTIF('調整・決定'!$C$6:$L$29,I36)&gt;1,"2か所以上に入っています",IF('計算A'!IO41&gt;0,IF(INDEX('計算A'!$D$4:$II$4,'計算A'!IO41)=0,"使えない枠に入っています",IF(INDEX('計算A'!$D$41:$II$41,'計算A'!IO41)=1,"×の枠に入っています",IF('計算A'!IV41=0,"兄弟の前後に入っていません",IF(AND(H36&lt;&gt;"",INDEX('計算A'!$D$106:$II$106,'計算A'!IO41)=1,INDEX('計算A'!$D$109:$II$109,'計算A'!IO41+1)=1),IF(H36="必ず空けたい","後ろの枠が空いていません","（出来れば）後ろが空いていません"),"")))),IF(OR(J36="入力済み",J36="×なし"),"未決定","")))))</f>
        <v/>
      </c>
      <c r="Q36" s="41">
        <f>IF('計算A'!IK41=0,IF('計算A'!IL41=1,"入る枠がありません",""),INDEX('計算A'!$D$8:$II$8,'計算A'!IK41))</f>
        <v/>
      </c>
      <c r="R36" s="41">
        <f>IF('計算A'!IR41=0,IF('計算A'!IS41=1,"入る枠がありません",""),INDEX('計算A'!$D$8:$II$8,'計算A'!IR41))</f>
        <v/>
      </c>
      <c r="S36" s="52">
        <f>HYPERLINK("#'×入力'!B873","×入力へ")</f>
        <v/>
      </c>
    </row>
    <row r="37" ht="19" customHeight="1">
      <c r="A37" s="50" t="n"/>
      <c r="B37" s="51" t="n"/>
      <c r="C37" s="50" t="n"/>
      <c r="D37" s="51" t="n"/>
      <c r="E37" s="50" t="n"/>
      <c r="F37" s="50" t="n"/>
      <c r="G37" s="50" t="n"/>
      <c r="H37" s="50" t="n"/>
      <c r="I37" s="41">
        <f>IF(B37="","",IF(COUNTIF($B$5:$B$49,B37)&gt;1,IF(A37="","",A37&amp;" ")&amp;B37,B37))</f>
        <v/>
      </c>
      <c r="J37" s="39">
        <f>IF(B37="","",IF('×入力'!F901="未提出","未提出",IF(K37&gt;0,"入力済み",IF('×入力'!F901="×なし（どこでもOK）","×なし","未入力"))))</f>
        <v/>
      </c>
      <c r="K37" s="39">
        <f>IF(B37="","",'計算A'!IN42)</f>
        <v/>
      </c>
      <c r="L37" s="39">
        <f>IF(OR(J37="入力済み",J37="×なし"),'計算A'!IM42,"")</f>
        <v/>
      </c>
      <c r="M37" s="39">
        <f>IF('計算A'!C42=1,COUNTIFS('計算A'!$C$10:$C$54,1,'計算A'!$IM$10:$IM$54,"&lt;"&amp;'計算A'!IM42)+1,"")</f>
        <v/>
      </c>
      <c r="N37" s="41">
        <f>IF('計算A'!IO42=0,"",INDEX('設定'!$E$11:$E$20,INDEX('計算A'!$D$2:$II$2,'計算A'!IO42)))</f>
        <v/>
      </c>
      <c r="O37" s="39">
        <f>IF('計算A'!IO42=0,"",INDEX('設定'!$I$11:$I$34,INDEX('計算A'!$D$3:$II$3,'計算A'!IO42)))</f>
        <v/>
      </c>
      <c r="P37" s="41">
        <f>IF(I37="","",IF('計算A'!IT42&lt;0,"兄弟の日付・時刻が表にありません",IF(COUNTIF('調整・決定'!$C$6:$L$29,I37)&gt;1,"2か所以上に入っています",IF('計算A'!IO42&gt;0,IF(INDEX('計算A'!$D$4:$II$4,'計算A'!IO42)=0,"使えない枠に入っています",IF(INDEX('計算A'!$D$42:$II$42,'計算A'!IO42)=1,"×の枠に入っています",IF('計算A'!IV42=0,"兄弟の前後に入っていません",IF(AND(H37&lt;&gt;"",INDEX('計算A'!$D$106:$II$106,'計算A'!IO42)=1,INDEX('計算A'!$D$109:$II$109,'計算A'!IO42+1)=1),IF(H37="必ず空けたい","後ろの枠が空いていません","（出来れば）後ろが空いていません"),"")))),IF(OR(J37="入力済み",J37="×なし"),"未決定","")))))</f>
        <v/>
      </c>
      <c r="Q37" s="41">
        <f>IF('計算A'!IK42=0,IF('計算A'!IL42=1,"入る枠がありません",""),INDEX('計算A'!$D$8:$II$8,'計算A'!IK42))</f>
        <v/>
      </c>
      <c r="R37" s="41">
        <f>IF('計算A'!IR42=0,IF('計算A'!IS42=1,"入る枠がありません",""),INDEX('計算A'!$D$8:$II$8,'計算A'!IR42))</f>
        <v/>
      </c>
      <c r="S37" s="52">
        <f>HYPERLINK("#'×入力'!B901","×入力へ")</f>
        <v/>
      </c>
    </row>
    <row r="38" ht="19" customHeight="1">
      <c r="A38" s="50" t="n"/>
      <c r="B38" s="51" t="n"/>
      <c r="C38" s="50" t="n"/>
      <c r="D38" s="51" t="n"/>
      <c r="E38" s="50" t="n"/>
      <c r="F38" s="50" t="n"/>
      <c r="G38" s="50" t="n"/>
      <c r="H38" s="50" t="n"/>
      <c r="I38" s="41">
        <f>IF(B38="","",IF(COUNTIF($B$5:$B$49,B38)&gt;1,IF(A38="","",A38&amp;" ")&amp;B38,B38))</f>
        <v/>
      </c>
      <c r="J38" s="39">
        <f>IF(B38="","",IF('×入力'!F929="未提出","未提出",IF(K38&gt;0,"入力済み",IF('×入力'!F929="×なし（どこでもOK）","×なし","未入力"))))</f>
        <v/>
      </c>
      <c r="K38" s="39">
        <f>IF(B38="","",'計算A'!IN43)</f>
        <v/>
      </c>
      <c r="L38" s="39">
        <f>IF(OR(J38="入力済み",J38="×なし"),'計算A'!IM43,"")</f>
        <v/>
      </c>
      <c r="M38" s="39">
        <f>IF('計算A'!C43=1,COUNTIFS('計算A'!$C$10:$C$54,1,'計算A'!$IM$10:$IM$54,"&lt;"&amp;'計算A'!IM43)+1,"")</f>
        <v/>
      </c>
      <c r="N38" s="41">
        <f>IF('計算A'!IO43=0,"",INDEX('設定'!$E$11:$E$20,INDEX('計算A'!$D$2:$II$2,'計算A'!IO43)))</f>
        <v/>
      </c>
      <c r="O38" s="39">
        <f>IF('計算A'!IO43=0,"",INDEX('設定'!$I$11:$I$34,INDEX('計算A'!$D$3:$II$3,'計算A'!IO43)))</f>
        <v/>
      </c>
      <c r="P38" s="41">
        <f>IF(I38="","",IF('計算A'!IT43&lt;0,"兄弟の日付・時刻が表にありません",IF(COUNTIF('調整・決定'!$C$6:$L$29,I38)&gt;1,"2か所以上に入っています",IF('計算A'!IO43&gt;0,IF(INDEX('計算A'!$D$4:$II$4,'計算A'!IO43)=0,"使えない枠に入っています",IF(INDEX('計算A'!$D$43:$II$43,'計算A'!IO43)=1,"×の枠に入っています",IF('計算A'!IV43=0,"兄弟の前後に入っていません",IF(AND(H38&lt;&gt;"",INDEX('計算A'!$D$106:$II$106,'計算A'!IO43)=1,INDEX('計算A'!$D$109:$II$109,'計算A'!IO43+1)=1),IF(H38="必ず空けたい","後ろの枠が空いていません","（出来れば）後ろが空いていません"),"")))),IF(OR(J38="入力済み",J38="×なし"),"未決定","")))))</f>
        <v/>
      </c>
      <c r="Q38" s="41">
        <f>IF('計算A'!IK43=0,IF('計算A'!IL43=1,"入る枠がありません",""),INDEX('計算A'!$D$8:$II$8,'計算A'!IK43))</f>
        <v/>
      </c>
      <c r="R38" s="41">
        <f>IF('計算A'!IR43=0,IF('計算A'!IS43=1,"入る枠がありません",""),INDEX('計算A'!$D$8:$II$8,'計算A'!IR43))</f>
        <v/>
      </c>
      <c r="S38" s="52">
        <f>HYPERLINK("#'×入力'!B929","×入力へ")</f>
        <v/>
      </c>
    </row>
    <row r="39" ht="19" customHeight="1">
      <c r="A39" s="50" t="n"/>
      <c r="B39" s="51" t="n"/>
      <c r="C39" s="50" t="n"/>
      <c r="D39" s="51" t="n"/>
      <c r="E39" s="50" t="n"/>
      <c r="F39" s="50" t="n"/>
      <c r="G39" s="50" t="n"/>
      <c r="H39" s="50" t="n"/>
      <c r="I39" s="41">
        <f>IF(B39="","",IF(COUNTIF($B$5:$B$49,B39)&gt;1,IF(A39="","",A39&amp;" ")&amp;B39,B39))</f>
        <v/>
      </c>
      <c r="J39" s="39">
        <f>IF(B39="","",IF('×入力'!F957="未提出","未提出",IF(K39&gt;0,"入力済み",IF('×入力'!F957="×なし（どこでもOK）","×なし","未入力"))))</f>
        <v/>
      </c>
      <c r="K39" s="39">
        <f>IF(B39="","",'計算A'!IN44)</f>
        <v/>
      </c>
      <c r="L39" s="39">
        <f>IF(OR(J39="入力済み",J39="×なし"),'計算A'!IM44,"")</f>
        <v/>
      </c>
      <c r="M39" s="39">
        <f>IF('計算A'!C44=1,COUNTIFS('計算A'!$C$10:$C$54,1,'計算A'!$IM$10:$IM$54,"&lt;"&amp;'計算A'!IM44)+1,"")</f>
        <v/>
      </c>
      <c r="N39" s="41">
        <f>IF('計算A'!IO44=0,"",INDEX('設定'!$E$11:$E$20,INDEX('計算A'!$D$2:$II$2,'計算A'!IO44)))</f>
        <v/>
      </c>
      <c r="O39" s="39">
        <f>IF('計算A'!IO44=0,"",INDEX('設定'!$I$11:$I$34,INDEX('計算A'!$D$3:$II$3,'計算A'!IO44)))</f>
        <v/>
      </c>
      <c r="P39" s="41">
        <f>IF(I39="","",IF('計算A'!IT44&lt;0,"兄弟の日付・時刻が表にありません",IF(COUNTIF('調整・決定'!$C$6:$L$29,I39)&gt;1,"2か所以上に入っています",IF('計算A'!IO44&gt;0,IF(INDEX('計算A'!$D$4:$II$4,'計算A'!IO44)=0,"使えない枠に入っています",IF(INDEX('計算A'!$D$44:$II$44,'計算A'!IO44)=1,"×の枠に入っています",IF('計算A'!IV44=0,"兄弟の前後に入っていません",IF(AND(H39&lt;&gt;"",INDEX('計算A'!$D$106:$II$106,'計算A'!IO44)=1,INDEX('計算A'!$D$109:$II$109,'計算A'!IO44+1)=1),IF(H39="必ず空けたい","後ろの枠が空いていません","（出来れば）後ろが空いていません"),"")))),IF(OR(J39="入力済み",J39="×なし"),"未決定","")))))</f>
        <v/>
      </c>
      <c r="Q39" s="41">
        <f>IF('計算A'!IK44=0,IF('計算A'!IL44=1,"入る枠がありません",""),INDEX('計算A'!$D$8:$II$8,'計算A'!IK44))</f>
        <v/>
      </c>
      <c r="R39" s="41">
        <f>IF('計算A'!IR44=0,IF('計算A'!IS44=1,"入る枠がありません",""),INDEX('計算A'!$D$8:$II$8,'計算A'!IR44))</f>
        <v/>
      </c>
      <c r="S39" s="52">
        <f>HYPERLINK("#'×入力'!B957","×入力へ")</f>
        <v/>
      </c>
    </row>
    <row r="40" ht="19" customHeight="1">
      <c r="A40" s="50" t="n"/>
      <c r="B40" s="51" t="n"/>
      <c r="C40" s="50" t="n"/>
      <c r="D40" s="51" t="n"/>
      <c r="E40" s="50" t="n"/>
      <c r="F40" s="50" t="n"/>
      <c r="G40" s="50" t="n"/>
      <c r="H40" s="50" t="n"/>
      <c r="I40" s="41">
        <f>IF(B40="","",IF(COUNTIF($B$5:$B$49,B40)&gt;1,IF(A40="","",A40&amp;" ")&amp;B40,B40))</f>
        <v/>
      </c>
      <c r="J40" s="39">
        <f>IF(B40="","",IF('×入力'!F985="未提出","未提出",IF(K40&gt;0,"入力済み",IF('×入力'!F985="×なし（どこでもOK）","×なし","未入力"))))</f>
        <v/>
      </c>
      <c r="K40" s="39">
        <f>IF(B40="","",'計算A'!IN45)</f>
        <v/>
      </c>
      <c r="L40" s="39">
        <f>IF(OR(J40="入力済み",J40="×なし"),'計算A'!IM45,"")</f>
        <v/>
      </c>
      <c r="M40" s="39">
        <f>IF('計算A'!C45=1,COUNTIFS('計算A'!$C$10:$C$54,1,'計算A'!$IM$10:$IM$54,"&lt;"&amp;'計算A'!IM45)+1,"")</f>
        <v/>
      </c>
      <c r="N40" s="41">
        <f>IF('計算A'!IO45=0,"",INDEX('設定'!$E$11:$E$20,INDEX('計算A'!$D$2:$II$2,'計算A'!IO45)))</f>
        <v/>
      </c>
      <c r="O40" s="39">
        <f>IF('計算A'!IO45=0,"",INDEX('設定'!$I$11:$I$34,INDEX('計算A'!$D$3:$II$3,'計算A'!IO45)))</f>
        <v/>
      </c>
      <c r="P40" s="41">
        <f>IF(I40="","",IF('計算A'!IT45&lt;0,"兄弟の日付・時刻が表にありません",IF(COUNTIF('調整・決定'!$C$6:$L$29,I40)&gt;1,"2か所以上に入っています",IF('計算A'!IO45&gt;0,IF(INDEX('計算A'!$D$4:$II$4,'計算A'!IO45)=0,"使えない枠に入っています",IF(INDEX('計算A'!$D$45:$II$45,'計算A'!IO45)=1,"×の枠に入っています",IF('計算A'!IV45=0,"兄弟の前後に入っていません",IF(AND(H40&lt;&gt;"",INDEX('計算A'!$D$106:$II$106,'計算A'!IO45)=1,INDEX('計算A'!$D$109:$II$109,'計算A'!IO45+1)=1),IF(H40="必ず空けたい","後ろの枠が空いていません","（出来れば）後ろが空いていません"),"")))),IF(OR(J40="入力済み",J40="×なし"),"未決定","")))))</f>
        <v/>
      </c>
      <c r="Q40" s="41">
        <f>IF('計算A'!IK45=0,IF('計算A'!IL45=1,"入る枠がありません",""),INDEX('計算A'!$D$8:$II$8,'計算A'!IK45))</f>
        <v/>
      </c>
      <c r="R40" s="41">
        <f>IF('計算A'!IR45=0,IF('計算A'!IS45=1,"入る枠がありません",""),INDEX('計算A'!$D$8:$II$8,'計算A'!IR45))</f>
        <v/>
      </c>
      <c r="S40" s="52">
        <f>HYPERLINK("#'×入力'!B985","×入力へ")</f>
        <v/>
      </c>
    </row>
    <row r="41" ht="19" customHeight="1">
      <c r="A41" s="50" t="n"/>
      <c r="B41" s="51" t="n"/>
      <c r="C41" s="50" t="n"/>
      <c r="D41" s="51" t="n"/>
      <c r="E41" s="50" t="n"/>
      <c r="F41" s="50" t="n"/>
      <c r="G41" s="50" t="n"/>
      <c r="H41" s="50" t="n"/>
      <c r="I41" s="41">
        <f>IF(B41="","",IF(COUNTIF($B$5:$B$49,B41)&gt;1,IF(A41="","",A41&amp;" ")&amp;B41,B41))</f>
        <v/>
      </c>
      <c r="J41" s="39">
        <f>IF(B41="","",IF('×入力'!F1013="未提出","未提出",IF(K41&gt;0,"入力済み",IF('×入力'!F1013="×なし（どこでもOK）","×なし","未入力"))))</f>
        <v/>
      </c>
      <c r="K41" s="39">
        <f>IF(B41="","",'計算A'!IN46)</f>
        <v/>
      </c>
      <c r="L41" s="39">
        <f>IF(OR(J41="入力済み",J41="×なし"),'計算A'!IM46,"")</f>
        <v/>
      </c>
      <c r="M41" s="39">
        <f>IF('計算A'!C46=1,COUNTIFS('計算A'!$C$10:$C$54,1,'計算A'!$IM$10:$IM$54,"&lt;"&amp;'計算A'!IM46)+1,"")</f>
        <v/>
      </c>
      <c r="N41" s="41">
        <f>IF('計算A'!IO46=0,"",INDEX('設定'!$E$11:$E$20,INDEX('計算A'!$D$2:$II$2,'計算A'!IO46)))</f>
        <v/>
      </c>
      <c r="O41" s="39">
        <f>IF('計算A'!IO46=0,"",INDEX('設定'!$I$11:$I$34,INDEX('計算A'!$D$3:$II$3,'計算A'!IO46)))</f>
        <v/>
      </c>
      <c r="P41" s="41">
        <f>IF(I41="","",IF('計算A'!IT46&lt;0,"兄弟の日付・時刻が表にありません",IF(COUNTIF('調整・決定'!$C$6:$L$29,I41)&gt;1,"2か所以上に入っています",IF('計算A'!IO46&gt;0,IF(INDEX('計算A'!$D$4:$II$4,'計算A'!IO46)=0,"使えない枠に入っています",IF(INDEX('計算A'!$D$46:$II$46,'計算A'!IO46)=1,"×の枠に入っています",IF('計算A'!IV46=0,"兄弟の前後に入っていません",IF(AND(H41&lt;&gt;"",INDEX('計算A'!$D$106:$II$106,'計算A'!IO46)=1,INDEX('計算A'!$D$109:$II$109,'計算A'!IO46+1)=1),IF(H41="必ず空けたい","後ろの枠が空いていません","（出来れば）後ろが空いていません"),"")))),IF(OR(J41="入力済み",J41="×なし"),"未決定","")))))</f>
        <v/>
      </c>
      <c r="Q41" s="41">
        <f>IF('計算A'!IK46=0,IF('計算A'!IL46=1,"入る枠がありません",""),INDEX('計算A'!$D$8:$II$8,'計算A'!IK46))</f>
        <v/>
      </c>
      <c r="R41" s="41">
        <f>IF('計算A'!IR46=0,IF('計算A'!IS46=1,"入る枠がありません",""),INDEX('計算A'!$D$8:$II$8,'計算A'!IR46))</f>
        <v/>
      </c>
      <c r="S41" s="52">
        <f>HYPERLINK("#'×入力'!B1013","×入力へ")</f>
        <v/>
      </c>
    </row>
    <row r="42" ht="19" customHeight="1">
      <c r="A42" s="50" t="n"/>
      <c r="B42" s="51" t="n"/>
      <c r="C42" s="50" t="n"/>
      <c r="D42" s="51" t="n"/>
      <c r="E42" s="50" t="n"/>
      <c r="F42" s="50" t="n"/>
      <c r="G42" s="50" t="n"/>
      <c r="H42" s="50" t="n"/>
      <c r="I42" s="41">
        <f>IF(B42="","",IF(COUNTIF($B$5:$B$49,B42)&gt;1,IF(A42="","",A42&amp;" ")&amp;B42,B42))</f>
        <v/>
      </c>
      <c r="J42" s="39">
        <f>IF(B42="","",IF('×入力'!F1041="未提出","未提出",IF(K42&gt;0,"入力済み",IF('×入力'!F1041="×なし（どこでもOK）","×なし","未入力"))))</f>
        <v/>
      </c>
      <c r="K42" s="39">
        <f>IF(B42="","",'計算A'!IN47)</f>
        <v/>
      </c>
      <c r="L42" s="39">
        <f>IF(OR(J42="入力済み",J42="×なし"),'計算A'!IM47,"")</f>
        <v/>
      </c>
      <c r="M42" s="39">
        <f>IF('計算A'!C47=1,COUNTIFS('計算A'!$C$10:$C$54,1,'計算A'!$IM$10:$IM$54,"&lt;"&amp;'計算A'!IM47)+1,"")</f>
        <v/>
      </c>
      <c r="N42" s="41">
        <f>IF('計算A'!IO47=0,"",INDEX('設定'!$E$11:$E$20,INDEX('計算A'!$D$2:$II$2,'計算A'!IO47)))</f>
        <v/>
      </c>
      <c r="O42" s="39">
        <f>IF('計算A'!IO47=0,"",INDEX('設定'!$I$11:$I$34,INDEX('計算A'!$D$3:$II$3,'計算A'!IO47)))</f>
        <v/>
      </c>
      <c r="P42" s="41">
        <f>IF(I42="","",IF('計算A'!IT47&lt;0,"兄弟の日付・時刻が表にありません",IF(COUNTIF('調整・決定'!$C$6:$L$29,I42)&gt;1,"2か所以上に入っています",IF('計算A'!IO47&gt;0,IF(INDEX('計算A'!$D$4:$II$4,'計算A'!IO47)=0,"使えない枠に入っています",IF(INDEX('計算A'!$D$47:$II$47,'計算A'!IO47)=1,"×の枠に入っています",IF('計算A'!IV47=0,"兄弟の前後に入っていません",IF(AND(H42&lt;&gt;"",INDEX('計算A'!$D$106:$II$106,'計算A'!IO47)=1,INDEX('計算A'!$D$109:$II$109,'計算A'!IO47+1)=1),IF(H42="必ず空けたい","後ろの枠が空いていません","（出来れば）後ろが空いていません"),"")))),IF(OR(J42="入力済み",J42="×なし"),"未決定","")))))</f>
        <v/>
      </c>
      <c r="Q42" s="41">
        <f>IF('計算A'!IK47=0,IF('計算A'!IL47=1,"入る枠がありません",""),INDEX('計算A'!$D$8:$II$8,'計算A'!IK47))</f>
        <v/>
      </c>
      <c r="R42" s="41">
        <f>IF('計算A'!IR47=0,IF('計算A'!IS47=1,"入る枠がありません",""),INDEX('計算A'!$D$8:$II$8,'計算A'!IR47))</f>
        <v/>
      </c>
      <c r="S42" s="52">
        <f>HYPERLINK("#'×入力'!B1041","×入力へ")</f>
        <v/>
      </c>
    </row>
    <row r="43" ht="19" customHeight="1">
      <c r="A43" s="50" t="n"/>
      <c r="B43" s="51" t="n"/>
      <c r="C43" s="50" t="n"/>
      <c r="D43" s="51" t="n"/>
      <c r="E43" s="50" t="n"/>
      <c r="F43" s="50" t="n"/>
      <c r="G43" s="50" t="n"/>
      <c r="H43" s="50" t="n"/>
      <c r="I43" s="41">
        <f>IF(B43="","",IF(COUNTIF($B$5:$B$49,B43)&gt;1,IF(A43="","",A43&amp;" ")&amp;B43,B43))</f>
        <v/>
      </c>
      <c r="J43" s="39">
        <f>IF(B43="","",IF('×入力'!F1069="未提出","未提出",IF(K43&gt;0,"入力済み",IF('×入力'!F1069="×なし（どこでもOK）","×なし","未入力"))))</f>
        <v/>
      </c>
      <c r="K43" s="39">
        <f>IF(B43="","",'計算A'!IN48)</f>
        <v/>
      </c>
      <c r="L43" s="39">
        <f>IF(OR(J43="入力済み",J43="×なし"),'計算A'!IM48,"")</f>
        <v/>
      </c>
      <c r="M43" s="39">
        <f>IF('計算A'!C48=1,COUNTIFS('計算A'!$C$10:$C$54,1,'計算A'!$IM$10:$IM$54,"&lt;"&amp;'計算A'!IM48)+1,"")</f>
        <v/>
      </c>
      <c r="N43" s="41">
        <f>IF('計算A'!IO48=0,"",INDEX('設定'!$E$11:$E$20,INDEX('計算A'!$D$2:$II$2,'計算A'!IO48)))</f>
        <v/>
      </c>
      <c r="O43" s="39">
        <f>IF('計算A'!IO48=0,"",INDEX('設定'!$I$11:$I$34,INDEX('計算A'!$D$3:$II$3,'計算A'!IO48)))</f>
        <v/>
      </c>
      <c r="P43" s="41">
        <f>IF(I43="","",IF('計算A'!IT48&lt;0,"兄弟の日付・時刻が表にありません",IF(COUNTIF('調整・決定'!$C$6:$L$29,I43)&gt;1,"2か所以上に入っています",IF('計算A'!IO48&gt;0,IF(INDEX('計算A'!$D$4:$II$4,'計算A'!IO48)=0,"使えない枠に入っています",IF(INDEX('計算A'!$D$48:$II$48,'計算A'!IO48)=1,"×の枠に入っています",IF('計算A'!IV48=0,"兄弟の前後に入っていません",IF(AND(H43&lt;&gt;"",INDEX('計算A'!$D$106:$II$106,'計算A'!IO48)=1,INDEX('計算A'!$D$109:$II$109,'計算A'!IO48+1)=1),IF(H43="必ず空けたい","後ろの枠が空いていません","（出来れば）後ろが空いていません"),"")))),IF(OR(J43="入力済み",J43="×なし"),"未決定","")))))</f>
        <v/>
      </c>
      <c r="Q43" s="41">
        <f>IF('計算A'!IK48=0,IF('計算A'!IL48=1,"入る枠がありません",""),INDEX('計算A'!$D$8:$II$8,'計算A'!IK48))</f>
        <v/>
      </c>
      <c r="R43" s="41">
        <f>IF('計算A'!IR48=0,IF('計算A'!IS48=1,"入る枠がありません",""),INDEX('計算A'!$D$8:$II$8,'計算A'!IR48))</f>
        <v/>
      </c>
      <c r="S43" s="52">
        <f>HYPERLINK("#'×入力'!B1069","×入力へ")</f>
        <v/>
      </c>
    </row>
    <row r="44" ht="19" customHeight="1">
      <c r="A44" s="50" t="n"/>
      <c r="B44" s="51" t="n"/>
      <c r="C44" s="50" t="n"/>
      <c r="D44" s="51" t="n"/>
      <c r="E44" s="50" t="n"/>
      <c r="F44" s="50" t="n"/>
      <c r="G44" s="50" t="n"/>
      <c r="H44" s="50" t="n"/>
      <c r="I44" s="41">
        <f>IF(B44="","",IF(COUNTIF($B$5:$B$49,B44)&gt;1,IF(A44="","",A44&amp;" ")&amp;B44,B44))</f>
        <v/>
      </c>
      <c r="J44" s="39">
        <f>IF(B44="","",IF('×入力'!F1097="未提出","未提出",IF(K44&gt;0,"入力済み",IF('×入力'!F1097="×なし（どこでもOK）","×なし","未入力"))))</f>
        <v/>
      </c>
      <c r="K44" s="39">
        <f>IF(B44="","",'計算A'!IN49)</f>
        <v/>
      </c>
      <c r="L44" s="39">
        <f>IF(OR(J44="入力済み",J44="×なし"),'計算A'!IM49,"")</f>
        <v/>
      </c>
      <c r="M44" s="39">
        <f>IF('計算A'!C49=1,COUNTIFS('計算A'!$C$10:$C$54,1,'計算A'!$IM$10:$IM$54,"&lt;"&amp;'計算A'!IM49)+1,"")</f>
        <v/>
      </c>
      <c r="N44" s="41">
        <f>IF('計算A'!IO49=0,"",INDEX('設定'!$E$11:$E$20,INDEX('計算A'!$D$2:$II$2,'計算A'!IO49)))</f>
        <v/>
      </c>
      <c r="O44" s="39">
        <f>IF('計算A'!IO49=0,"",INDEX('設定'!$I$11:$I$34,INDEX('計算A'!$D$3:$II$3,'計算A'!IO49)))</f>
        <v/>
      </c>
      <c r="P44" s="41">
        <f>IF(I44="","",IF('計算A'!IT49&lt;0,"兄弟の日付・時刻が表にありません",IF(COUNTIF('調整・決定'!$C$6:$L$29,I44)&gt;1,"2か所以上に入っています",IF('計算A'!IO49&gt;0,IF(INDEX('計算A'!$D$4:$II$4,'計算A'!IO49)=0,"使えない枠に入っています",IF(INDEX('計算A'!$D$49:$II$49,'計算A'!IO49)=1,"×の枠に入っています",IF('計算A'!IV49=0,"兄弟の前後に入っていません",IF(AND(H44&lt;&gt;"",INDEX('計算A'!$D$106:$II$106,'計算A'!IO49)=1,INDEX('計算A'!$D$109:$II$109,'計算A'!IO49+1)=1),IF(H44="必ず空けたい","後ろの枠が空いていません","（出来れば）後ろが空いていません"),"")))),IF(OR(J44="入力済み",J44="×なし"),"未決定","")))))</f>
        <v/>
      </c>
      <c r="Q44" s="41">
        <f>IF('計算A'!IK49=0,IF('計算A'!IL49=1,"入る枠がありません",""),INDEX('計算A'!$D$8:$II$8,'計算A'!IK49))</f>
        <v/>
      </c>
      <c r="R44" s="41">
        <f>IF('計算A'!IR49=0,IF('計算A'!IS49=1,"入る枠がありません",""),INDEX('計算A'!$D$8:$II$8,'計算A'!IR49))</f>
        <v/>
      </c>
      <c r="S44" s="52">
        <f>HYPERLINK("#'×入力'!B1097","×入力へ")</f>
        <v/>
      </c>
    </row>
    <row r="45" ht="19" customHeight="1">
      <c r="A45" s="50" t="n"/>
      <c r="B45" s="51" t="n"/>
      <c r="C45" s="50" t="n"/>
      <c r="D45" s="51" t="n"/>
      <c r="E45" s="50" t="n"/>
      <c r="F45" s="50" t="n"/>
      <c r="G45" s="50" t="n"/>
      <c r="H45" s="50" t="n"/>
      <c r="I45" s="41">
        <f>IF(B45="","",IF(COUNTIF($B$5:$B$49,B45)&gt;1,IF(A45="","",A45&amp;" ")&amp;B45,B45))</f>
        <v/>
      </c>
      <c r="J45" s="39">
        <f>IF(B45="","",IF('×入力'!F1125="未提出","未提出",IF(K45&gt;0,"入力済み",IF('×入力'!F1125="×なし（どこでもOK）","×なし","未入力"))))</f>
        <v/>
      </c>
      <c r="K45" s="39">
        <f>IF(B45="","",'計算A'!IN50)</f>
        <v/>
      </c>
      <c r="L45" s="39">
        <f>IF(OR(J45="入力済み",J45="×なし"),'計算A'!IM50,"")</f>
        <v/>
      </c>
      <c r="M45" s="39">
        <f>IF('計算A'!C50=1,COUNTIFS('計算A'!$C$10:$C$54,1,'計算A'!$IM$10:$IM$54,"&lt;"&amp;'計算A'!IM50)+1,"")</f>
        <v/>
      </c>
      <c r="N45" s="41">
        <f>IF('計算A'!IO50=0,"",INDEX('設定'!$E$11:$E$20,INDEX('計算A'!$D$2:$II$2,'計算A'!IO50)))</f>
        <v/>
      </c>
      <c r="O45" s="39">
        <f>IF('計算A'!IO50=0,"",INDEX('設定'!$I$11:$I$34,INDEX('計算A'!$D$3:$II$3,'計算A'!IO50)))</f>
        <v/>
      </c>
      <c r="P45" s="41">
        <f>IF(I45="","",IF('計算A'!IT50&lt;0,"兄弟の日付・時刻が表にありません",IF(COUNTIF('調整・決定'!$C$6:$L$29,I45)&gt;1,"2か所以上に入っています",IF('計算A'!IO50&gt;0,IF(INDEX('計算A'!$D$4:$II$4,'計算A'!IO50)=0,"使えない枠に入っています",IF(INDEX('計算A'!$D$50:$II$50,'計算A'!IO50)=1,"×の枠に入っています",IF('計算A'!IV50=0,"兄弟の前後に入っていません",IF(AND(H45&lt;&gt;"",INDEX('計算A'!$D$106:$II$106,'計算A'!IO50)=1,INDEX('計算A'!$D$109:$II$109,'計算A'!IO50+1)=1),IF(H45="必ず空けたい","後ろの枠が空いていません","（出来れば）後ろが空いていません"),"")))),IF(OR(J45="入力済み",J45="×なし"),"未決定","")))))</f>
        <v/>
      </c>
      <c r="Q45" s="41">
        <f>IF('計算A'!IK50=0,IF('計算A'!IL50=1,"入る枠がありません",""),INDEX('計算A'!$D$8:$II$8,'計算A'!IK50))</f>
        <v/>
      </c>
      <c r="R45" s="41">
        <f>IF('計算A'!IR50=0,IF('計算A'!IS50=1,"入る枠がありません",""),INDEX('計算A'!$D$8:$II$8,'計算A'!IR50))</f>
        <v/>
      </c>
      <c r="S45" s="52">
        <f>HYPERLINK("#'×入力'!B1125","×入力へ")</f>
        <v/>
      </c>
    </row>
    <row r="46" ht="19" customHeight="1">
      <c r="A46" s="50" t="n"/>
      <c r="B46" s="51" t="n"/>
      <c r="C46" s="50" t="n"/>
      <c r="D46" s="51" t="n"/>
      <c r="E46" s="50" t="n"/>
      <c r="F46" s="50" t="n"/>
      <c r="G46" s="50" t="n"/>
      <c r="H46" s="50" t="n"/>
      <c r="I46" s="41">
        <f>IF(B46="","",IF(COUNTIF($B$5:$B$49,B46)&gt;1,IF(A46="","",A46&amp;" ")&amp;B46,B46))</f>
        <v/>
      </c>
      <c r="J46" s="39">
        <f>IF(B46="","",IF('×入力'!F1153="未提出","未提出",IF(K46&gt;0,"入力済み",IF('×入力'!F1153="×なし（どこでもOK）","×なし","未入力"))))</f>
        <v/>
      </c>
      <c r="K46" s="39">
        <f>IF(B46="","",'計算A'!IN51)</f>
        <v/>
      </c>
      <c r="L46" s="39">
        <f>IF(OR(J46="入力済み",J46="×なし"),'計算A'!IM51,"")</f>
        <v/>
      </c>
      <c r="M46" s="39">
        <f>IF('計算A'!C51=1,COUNTIFS('計算A'!$C$10:$C$54,1,'計算A'!$IM$10:$IM$54,"&lt;"&amp;'計算A'!IM51)+1,"")</f>
        <v/>
      </c>
      <c r="N46" s="41">
        <f>IF('計算A'!IO51=0,"",INDEX('設定'!$E$11:$E$20,INDEX('計算A'!$D$2:$II$2,'計算A'!IO51)))</f>
        <v/>
      </c>
      <c r="O46" s="39">
        <f>IF('計算A'!IO51=0,"",INDEX('設定'!$I$11:$I$34,INDEX('計算A'!$D$3:$II$3,'計算A'!IO51)))</f>
        <v/>
      </c>
      <c r="P46" s="41">
        <f>IF(I46="","",IF('計算A'!IT51&lt;0,"兄弟の日付・時刻が表にありません",IF(COUNTIF('調整・決定'!$C$6:$L$29,I46)&gt;1,"2か所以上に入っています",IF('計算A'!IO51&gt;0,IF(INDEX('計算A'!$D$4:$II$4,'計算A'!IO51)=0,"使えない枠に入っています",IF(INDEX('計算A'!$D$51:$II$51,'計算A'!IO51)=1,"×の枠に入っています",IF('計算A'!IV51=0,"兄弟の前後に入っていません",IF(AND(H46&lt;&gt;"",INDEX('計算A'!$D$106:$II$106,'計算A'!IO51)=1,INDEX('計算A'!$D$109:$II$109,'計算A'!IO51+1)=1),IF(H46="必ず空けたい","後ろの枠が空いていません","（出来れば）後ろが空いていません"),"")))),IF(OR(J46="入力済み",J46="×なし"),"未決定","")))))</f>
        <v/>
      </c>
      <c r="Q46" s="41">
        <f>IF('計算A'!IK51=0,IF('計算A'!IL51=1,"入る枠がありません",""),INDEX('計算A'!$D$8:$II$8,'計算A'!IK51))</f>
        <v/>
      </c>
      <c r="R46" s="41">
        <f>IF('計算A'!IR51=0,IF('計算A'!IS51=1,"入る枠がありません",""),INDEX('計算A'!$D$8:$II$8,'計算A'!IR51))</f>
        <v/>
      </c>
      <c r="S46" s="52">
        <f>HYPERLINK("#'×入力'!B1153","×入力へ")</f>
        <v/>
      </c>
    </row>
    <row r="47" ht="19" customHeight="1">
      <c r="A47" s="50" t="n"/>
      <c r="B47" s="51" t="n"/>
      <c r="C47" s="50" t="n"/>
      <c r="D47" s="51" t="n"/>
      <c r="E47" s="50" t="n"/>
      <c r="F47" s="50" t="n"/>
      <c r="G47" s="50" t="n"/>
      <c r="H47" s="50" t="n"/>
      <c r="I47" s="41">
        <f>IF(B47="","",IF(COUNTIF($B$5:$B$49,B47)&gt;1,IF(A47="","",A47&amp;" ")&amp;B47,B47))</f>
        <v/>
      </c>
      <c r="J47" s="39">
        <f>IF(B47="","",IF('×入力'!F1181="未提出","未提出",IF(K47&gt;0,"入力済み",IF('×入力'!F1181="×なし（どこでもOK）","×なし","未入力"))))</f>
        <v/>
      </c>
      <c r="K47" s="39">
        <f>IF(B47="","",'計算A'!IN52)</f>
        <v/>
      </c>
      <c r="L47" s="39">
        <f>IF(OR(J47="入力済み",J47="×なし"),'計算A'!IM52,"")</f>
        <v/>
      </c>
      <c r="M47" s="39">
        <f>IF('計算A'!C52=1,COUNTIFS('計算A'!$C$10:$C$54,1,'計算A'!$IM$10:$IM$54,"&lt;"&amp;'計算A'!IM52)+1,"")</f>
        <v/>
      </c>
      <c r="N47" s="41">
        <f>IF('計算A'!IO52=0,"",INDEX('設定'!$E$11:$E$20,INDEX('計算A'!$D$2:$II$2,'計算A'!IO52)))</f>
        <v/>
      </c>
      <c r="O47" s="39">
        <f>IF('計算A'!IO52=0,"",INDEX('設定'!$I$11:$I$34,INDEX('計算A'!$D$3:$II$3,'計算A'!IO52)))</f>
        <v/>
      </c>
      <c r="P47" s="41">
        <f>IF(I47="","",IF('計算A'!IT52&lt;0,"兄弟の日付・時刻が表にありません",IF(COUNTIF('調整・決定'!$C$6:$L$29,I47)&gt;1,"2か所以上に入っています",IF('計算A'!IO52&gt;0,IF(INDEX('計算A'!$D$4:$II$4,'計算A'!IO52)=0,"使えない枠に入っています",IF(INDEX('計算A'!$D$52:$II$52,'計算A'!IO52)=1,"×の枠に入っています",IF('計算A'!IV52=0,"兄弟の前後に入っていません",IF(AND(H47&lt;&gt;"",INDEX('計算A'!$D$106:$II$106,'計算A'!IO52)=1,INDEX('計算A'!$D$109:$II$109,'計算A'!IO52+1)=1),IF(H47="必ず空けたい","後ろの枠が空いていません","（出来れば）後ろが空いていません"),"")))),IF(OR(J47="入力済み",J47="×なし"),"未決定","")))))</f>
        <v/>
      </c>
      <c r="Q47" s="41">
        <f>IF('計算A'!IK52=0,IF('計算A'!IL52=1,"入る枠がありません",""),INDEX('計算A'!$D$8:$II$8,'計算A'!IK52))</f>
        <v/>
      </c>
      <c r="R47" s="41">
        <f>IF('計算A'!IR52=0,IF('計算A'!IS52=1,"入る枠がありません",""),INDEX('計算A'!$D$8:$II$8,'計算A'!IR52))</f>
        <v/>
      </c>
      <c r="S47" s="52">
        <f>HYPERLINK("#'×入力'!B1181","×入力へ")</f>
        <v/>
      </c>
    </row>
    <row r="48" ht="19" customHeight="1">
      <c r="A48" s="50" t="n"/>
      <c r="B48" s="51" t="n"/>
      <c r="C48" s="50" t="n"/>
      <c r="D48" s="51" t="n"/>
      <c r="E48" s="50" t="n"/>
      <c r="F48" s="50" t="n"/>
      <c r="G48" s="50" t="n"/>
      <c r="H48" s="50" t="n"/>
      <c r="I48" s="41">
        <f>IF(B48="","",IF(COUNTIF($B$5:$B$49,B48)&gt;1,IF(A48="","",A48&amp;" ")&amp;B48,B48))</f>
        <v/>
      </c>
      <c r="J48" s="39">
        <f>IF(B48="","",IF('×入力'!F1209="未提出","未提出",IF(K48&gt;0,"入力済み",IF('×入力'!F1209="×なし（どこでもOK）","×なし","未入力"))))</f>
        <v/>
      </c>
      <c r="K48" s="39">
        <f>IF(B48="","",'計算A'!IN53)</f>
        <v/>
      </c>
      <c r="L48" s="39">
        <f>IF(OR(J48="入力済み",J48="×なし"),'計算A'!IM53,"")</f>
        <v/>
      </c>
      <c r="M48" s="39">
        <f>IF('計算A'!C53=1,COUNTIFS('計算A'!$C$10:$C$54,1,'計算A'!$IM$10:$IM$54,"&lt;"&amp;'計算A'!IM53)+1,"")</f>
        <v/>
      </c>
      <c r="N48" s="41">
        <f>IF('計算A'!IO53=0,"",INDEX('設定'!$E$11:$E$20,INDEX('計算A'!$D$2:$II$2,'計算A'!IO53)))</f>
        <v/>
      </c>
      <c r="O48" s="39">
        <f>IF('計算A'!IO53=0,"",INDEX('設定'!$I$11:$I$34,INDEX('計算A'!$D$3:$II$3,'計算A'!IO53)))</f>
        <v/>
      </c>
      <c r="P48" s="41">
        <f>IF(I48="","",IF('計算A'!IT53&lt;0,"兄弟の日付・時刻が表にありません",IF(COUNTIF('調整・決定'!$C$6:$L$29,I48)&gt;1,"2か所以上に入っています",IF('計算A'!IO53&gt;0,IF(INDEX('計算A'!$D$4:$II$4,'計算A'!IO53)=0,"使えない枠に入っています",IF(INDEX('計算A'!$D$53:$II$53,'計算A'!IO53)=1,"×の枠に入っています",IF('計算A'!IV53=0,"兄弟の前後に入っていません",IF(AND(H48&lt;&gt;"",INDEX('計算A'!$D$106:$II$106,'計算A'!IO53)=1,INDEX('計算A'!$D$109:$II$109,'計算A'!IO53+1)=1),IF(H48="必ず空けたい","後ろの枠が空いていません","（出来れば）後ろが空いていません"),"")))),IF(OR(J48="入力済み",J48="×なし"),"未決定","")))))</f>
        <v/>
      </c>
      <c r="Q48" s="41">
        <f>IF('計算A'!IK53=0,IF('計算A'!IL53=1,"入る枠がありません",""),INDEX('計算A'!$D$8:$II$8,'計算A'!IK53))</f>
        <v/>
      </c>
      <c r="R48" s="41">
        <f>IF('計算A'!IR53=0,IF('計算A'!IS53=1,"入る枠がありません",""),INDEX('計算A'!$D$8:$II$8,'計算A'!IR53))</f>
        <v/>
      </c>
      <c r="S48" s="52">
        <f>HYPERLINK("#'×入力'!B1209","×入力へ")</f>
        <v/>
      </c>
    </row>
    <row r="49" ht="19" customHeight="1">
      <c r="A49" s="50" t="n"/>
      <c r="B49" s="51" t="n"/>
      <c r="C49" s="50" t="n"/>
      <c r="D49" s="51" t="n"/>
      <c r="E49" s="50" t="n"/>
      <c r="F49" s="50" t="n"/>
      <c r="G49" s="50" t="n"/>
      <c r="H49" s="50" t="n"/>
      <c r="I49" s="41">
        <f>IF(B49="","",IF(COUNTIF($B$5:$B$49,B49)&gt;1,IF(A49="","",A49&amp;" ")&amp;B49,B49))</f>
        <v/>
      </c>
      <c r="J49" s="39">
        <f>IF(B49="","",IF('×入力'!F1237="未提出","未提出",IF(K49&gt;0,"入力済み",IF('×入力'!F1237="×なし（どこでもOK）","×なし","未入力"))))</f>
        <v/>
      </c>
      <c r="K49" s="39">
        <f>IF(B49="","",'計算A'!IN54)</f>
        <v/>
      </c>
      <c r="L49" s="39">
        <f>IF(OR(J49="入力済み",J49="×なし"),'計算A'!IM54,"")</f>
        <v/>
      </c>
      <c r="M49" s="39">
        <f>IF('計算A'!C54=1,COUNTIFS('計算A'!$C$10:$C$54,1,'計算A'!$IM$10:$IM$54,"&lt;"&amp;'計算A'!IM54)+1,"")</f>
        <v/>
      </c>
      <c r="N49" s="41">
        <f>IF('計算A'!IO54=0,"",INDEX('設定'!$E$11:$E$20,INDEX('計算A'!$D$2:$II$2,'計算A'!IO54)))</f>
        <v/>
      </c>
      <c r="O49" s="39">
        <f>IF('計算A'!IO54=0,"",INDEX('設定'!$I$11:$I$34,INDEX('計算A'!$D$3:$II$3,'計算A'!IO54)))</f>
        <v/>
      </c>
      <c r="P49" s="41">
        <f>IF(I49="","",IF('計算A'!IT54&lt;0,"兄弟の日付・時刻が表にありません",IF(COUNTIF('調整・決定'!$C$6:$L$29,I49)&gt;1,"2か所以上に入っています",IF('計算A'!IO54&gt;0,IF(INDEX('計算A'!$D$4:$II$4,'計算A'!IO54)=0,"使えない枠に入っています",IF(INDEX('計算A'!$D$54:$II$54,'計算A'!IO54)=1,"×の枠に入っています",IF('計算A'!IV54=0,"兄弟の前後に入っていません",IF(AND(H49&lt;&gt;"",INDEX('計算A'!$D$106:$II$106,'計算A'!IO54)=1,INDEX('計算A'!$D$109:$II$109,'計算A'!IO54+1)=1),IF(H49="必ず空けたい","後ろの枠が空いていません","（出来れば）後ろが空いていません"),"")))),IF(OR(J49="入力済み",J49="×なし"),"未決定","")))))</f>
        <v/>
      </c>
      <c r="Q49" s="41">
        <f>IF('計算A'!IK54=0,IF('計算A'!IL54=1,"入る枠がありません",""),INDEX('計算A'!$D$8:$II$8,'計算A'!IK54))</f>
        <v/>
      </c>
      <c r="R49" s="41">
        <f>IF('計算A'!IR54=0,IF('計算A'!IS54=1,"入る枠がありません",""),INDEX('計算A'!$D$8:$II$8,'計算A'!IR54))</f>
        <v/>
      </c>
      <c r="S49" s="52">
        <f>HYPERLINK("#'×入力'!B1237","×入力へ")</f>
        <v/>
      </c>
    </row>
  </sheetData>
  <autoFilter ref="A4:R49"/>
  <mergeCells count="4">
    <mergeCell ref="L1:M1"/>
    <mergeCell ref="J1:K1"/>
    <mergeCell ref="F1:G1"/>
    <mergeCell ref="N1:O1"/>
  </mergeCells>
  <conditionalFormatting sqref="P5:P49">
    <cfRule type="expression" priority="1" dxfId="6">
      <formula>OR(P5="未決定",LEFT(P5,6)="（出来れば）")</formula>
    </cfRule>
    <cfRule type="expression" priority="2" dxfId="7">
      <formula>P5&lt;&gt;""</formula>
    </cfRule>
  </conditionalFormatting>
  <conditionalFormatting sqref="Q5:R49">
    <cfRule type="expression" priority="3" dxfId="7">
      <formula>Q5="入る枠がありません"</formula>
    </cfRule>
  </conditionalFormatting>
  <conditionalFormatting sqref="J5:J49">
    <cfRule type="expression" priority="4" dxfId="8">
      <formula>OR(J5="未入力",J5="未提出")</formula>
    </cfRule>
  </conditionalFormatting>
  <conditionalFormatting sqref="L5:L49">
    <cfRule type="expression" priority="5" dxfId="9">
      <formula>AND(M5&lt;&gt;"",L5&lt;=2)</formula>
    </cfRule>
  </conditionalFormatting>
  <dataValidations count="5">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='設定'!$E$11:$E$20</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='設定'!$I$11:$I$34</formula1>
    </dataValidation>
    <dataValidation sqref="G5 G6 G7 G8 G9 G10 G11 G12 G13 G14 G15 G16 G17 G18 G19 G20 G21 G22 G23 G24 G25 G26 G27 G28 G29 G30 G31 G32 G33 G34 G35 G36 G37 G38 G39 G40 G41 G42 G43 G44 G45 G46 G47 G48 G49" showDropDown="0" showInputMessage="0" showErrorMessage="0" allowBlank="1" type="list">
      <formula1>"早い時刻,遅い時刻,早い日,遅い日"</formula1>
    </dataValidation>
    <dataValidation sqref="H5 H6 H7 H8 H9 H10 H11 H12 H13 H14 H15 H16 H17 H18 H19 H20 H21 H22 H23 H24 H25 H26 H27 H28 H29 H30 H31 H32 H33 H34 H35 H36 H37 H38 H39 H40 H41 H42 H43 H44 H45 H46 H47 H48 H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N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3" t="inlineStr">
        <is>
          <t>×入力</t>
        </is>
      </c>
      <c r="C1" s="2" t="n"/>
      <c r="D1" s="2" t="n"/>
      <c r="E1" s="2" t="n"/>
      <c r="F1" s="20">
        <f>HYPERLINK("#'ホーム'!A1","ホーム")</f>
        <v/>
      </c>
      <c r="G1" s="20">
        <f>HYPERLINK("#'設定'!A1","① 設定")</f>
        <v/>
      </c>
      <c r="H1" s="20">
        <f>HYPERLINK("#'名簿'!A1","② 名簿")</f>
        <v/>
      </c>
      <c r="I1" s="21">
        <f>HYPERLINK("#'×入力'!A1","③ ×入力")</f>
        <v/>
      </c>
      <c r="J1" s="20">
        <f>HYPERLINK("#'自動案A'!A1","④ 自動案A")</f>
        <v/>
      </c>
      <c r="K1" s="20">
        <f>HYPERLINK("#'自動案B'!A1","④ 自動案B")</f>
        <v/>
      </c>
      <c r="L1" s="20">
        <f>HYPERLINK("#'調整・決定'!A1","⑤ 調整・決定")</f>
        <v/>
      </c>
      <c r="M1" s="2" t="n"/>
      <c r="N1" s="20">
        <f>HYPERLINK("#'兄弟連絡票'!A1","兄弟連絡票")</f>
        <v/>
      </c>
    </row>
    <row r="2" ht="24" customHeight="1">
      <c r="A2" s="4" t="n"/>
      <c r="B2" s="54" t="inlineStr">
        <is>
          <t>都合の悪い枠に「×」。日付の上の欄で「×」→その日全部、時刻の左の欄で「×」→その時間全部が×になります。消すときは Delete。</t>
        </is>
      </c>
      <c r="C2" s="4" t="n"/>
      <c r="D2" s="4" t="n"/>
      <c r="E2" s="4" t="n"/>
      <c r="F2" s="4" t="n"/>
      <c r="G2" s="4" t="n"/>
      <c r="H2" s="4" t="n"/>
      <c r="I2" s="4" t="n"/>
      <c r="J2" s="4" t="n"/>
      <c r="K2" s="4" t="n"/>
      <c r="L2" s="4" t="n"/>
      <c r="M2" s="4" t="n"/>
      <c r="N2" s="4" t="n"/>
    </row>
    <row r="3">
      <c r="B3" s="47" t="inlineStr">
        <is>
          <t>×が1つもない家庭は「提出状況」で「×なし（どこでもOK）」、出していない家庭は「未提出」を選びます。右上の「次の人へ ▼」で次の児童に移れます。</t>
        </is>
      </c>
    </row>
    <row r="4"/>
    <row r="5" ht="26" customHeight="1">
      <c r="B5" s="55">
        <f>IF('名簿'!B5="","（名簿 1行目：なし）",'名簿'!I5)</f>
        <v/>
      </c>
      <c r="C5" s="4" t="n"/>
      <c r="D5" s="4" t="n"/>
      <c r="E5" s="56" t="inlineStr">
        <is>
          <t>提出状況 ▶</t>
        </is>
      </c>
      <c r="F5" s="40" t="n"/>
      <c r="G5" s="31" t="n"/>
      <c r="H5" s="57" t="inlineStr">
        <is>
          <t>状況：</t>
        </is>
      </c>
      <c r="I5" s="58">
        <f>'名簿'!J5</f>
        <v/>
      </c>
      <c r="J5" s="57" t="inlineStr">
        <is>
          <t>×の数：</t>
        </is>
      </c>
      <c r="K5" s="59">
        <f>'名簿'!K5</f>
        <v/>
      </c>
      <c r="L5" s="60">
        <f>HYPERLINK("#'×入力'!B33","次の人へ ▼")</f>
        <v/>
      </c>
    </row>
    <row r="6" ht="22" customHeight="1">
      <c r="A6" s="32" t="inlineStr">
        <is>
          <t>この日全部 ▶</t>
        </is>
      </c>
      <c r="C6" s="61" t="n"/>
      <c r="D6" s="61" t="n"/>
      <c r="E6" s="61" t="n"/>
      <c r="F6" s="61" t="n"/>
      <c r="G6" s="61" t="n"/>
      <c r="H6" s="61" t="n"/>
      <c r="I6" s="61" t="n"/>
      <c r="J6" s="61" t="n"/>
      <c r="K6" s="61" t="n"/>
      <c r="L6" s="61" t="n"/>
    </row>
    <row r="7" ht="28" customHeight="1">
      <c r="A7" s="35" t="inlineStr">
        <is>
          <t>この時間
全部 ▼</t>
        </is>
      </c>
      <c r="B7" s="36" t="inlineStr"/>
      <c r="C7" s="37">
        <f>'設定'!$E$11</f>
        <v/>
      </c>
      <c r="D7" s="37">
        <f>'設定'!$E$12</f>
        <v/>
      </c>
      <c r="E7" s="37">
        <f>'設定'!$E$13</f>
        <v/>
      </c>
      <c r="F7" s="37">
        <f>'設定'!$E$14</f>
        <v/>
      </c>
      <c r="G7" s="37">
        <f>'設定'!$E$15</f>
        <v/>
      </c>
      <c r="H7" s="37">
        <f>'設定'!$E$16</f>
        <v/>
      </c>
      <c r="I7" s="37">
        <f>'設定'!$E$17</f>
        <v/>
      </c>
      <c r="J7" s="37">
        <f>'設定'!$E$18</f>
        <v/>
      </c>
      <c r="K7" s="37">
        <f>'設定'!$E$19</f>
        <v/>
      </c>
      <c r="L7" s="37">
        <f>'設定'!$E$20</f>
        <v/>
      </c>
    </row>
    <row r="8" ht="21" customHeight="1">
      <c r="A8" s="61" t="n"/>
      <c r="B8" s="44">
        <f>'設定'!$I$11</f>
        <v/>
      </c>
      <c r="C8" s="62" t="n"/>
      <c r="D8" s="62" t="n"/>
      <c r="E8" s="62" t="n"/>
      <c r="F8" s="62" t="n"/>
      <c r="G8" s="62" t="n"/>
      <c r="H8" s="62" t="n"/>
      <c r="I8" s="62" t="n"/>
      <c r="J8" s="62" t="n"/>
      <c r="K8" s="62" t="n"/>
      <c r="L8" s="62" t="n"/>
    </row>
    <row r="9" ht="21" customHeight="1">
      <c r="A9" s="61" t="n"/>
      <c r="B9" s="44">
        <f>'設定'!$I$12</f>
        <v/>
      </c>
      <c r="C9" s="62" t="n"/>
      <c r="D9" s="62" t="n"/>
      <c r="E9" s="62" t="n"/>
      <c r="F9" s="62" t="n"/>
      <c r="G9" s="62" t="n"/>
      <c r="H9" s="62" t="n"/>
      <c r="I9" s="62" t="n"/>
      <c r="J9" s="62" t="n"/>
      <c r="K9" s="62" t="n"/>
      <c r="L9" s="62" t="n"/>
    </row>
    <row r="10" ht="21" customHeight="1">
      <c r="A10" s="61" t="n"/>
      <c r="B10" s="44">
        <f>'設定'!$I$13</f>
        <v/>
      </c>
      <c r="C10" s="62" t="n"/>
      <c r="D10" s="62" t="n"/>
      <c r="E10" s="62" t="n"/>
      <c r="F10" s="62" t="n"/>
      <c r="G10" s="62" t="n"/>
      <c r="H10" s="62" t="n"/>
      <c r="I10" s="62" t="n"/>
      <c r="J10" s="62" t="n"/>
      <c r="K10" s="62" t="n"/>
      <c r="L10" s="62" t="n"/>
    </row>
    <row r="11" ht="21" customHeight="1">
      <c r="A11" s="61" t="n"/>
      <c r="B11" s="44">
        <f>'設定'!$I$14</f>
        <v/>
      </c>
      <c r="C11" s="62" t="n"/>
      <c r="D11" s="62" t="n"/>
      <c r="E11" s="62" t="n"/>
      <c r="F11" s="62" t="n"/>
      <c r="G11" s="62" t="n"/>
      <c r="H11" s="62" t="n"/>
      <c r="I11" s="62" t="n"/>
      <c r="J11" s="62" t="n"/>
      <c r="K11" s="62" t="n"/>
      <c r="L11" s="62" t="n"/>
    </row>
    <row r="12" ht="21" customHeight="1">
      <c r="A12" s="61" t="n"/>
      <c r="B12" s="44">
        <f>'設定'!$I$15</f>
        <v/>
      </c>
      <c r="C12" s="62" t="n"/>
      <c r="D12" s="62" t="n"/>
      <c r="E12" s="62" t="n"/>
      <c r="F12" s="62" t="n"/>
      <c r="G12" s="62" t="n"/>
      <c r="H12" s="62" t="n"/>
      <c r="I12" s="62" t="n"/>
      <c r="J12" s="62" t="n"/>
      <c r="K12" s="62" t="n"/>
      <c r="L12" s="62" t="n"/>
    </row>
    <row r="13" ht="21" customHeight="1">
      <c r="A13" s="61" t="n"/>
      <c r="B13" s="44">
        <f>'設定'!$I$16</f>
        <v/>
      </c>
      <c r="C13" s="62" t="n"/>
      <c r="D13" s="62" t="n"/>
      <c r="E13" s="62" t="n"/>
      <c r="F13" s="62" t="n"/>
      <c r="G13" s="62" t="n"/>
      <c r="H13" s="62" t="n"/>
      <c r="I13" s="62" t="n"/>
      <c r="J13" s="62" t="n"/>
      <c r="K13" s="62" t="n"/>
      <c r="L13" s="62" t="n"/>
    </row>
    <row r="14" ht="21" customHeight="1">
      <c r="A14" s="61" t="n"/>
      <c r="B14" s="44">
        <f>'設定'!$I$17</f>
        <v/>
      </c>
      <c r="C14" s="62" t="n"/>
      <c r="D14" s="62" t="n"/>
      <c r="E14" s="62" t="n"/>
      <c r="F14" s="62" t="n"/>
      <c r="G14" s="62" t="n"/>
      <c r="H14" s="62" t="n"/>
      <c r="I14" s="62" t="n"/>
      <c r="J14" s="62" t="n"/>
      <c r="K14" s="62" t="n"/>
      <c r="L14" s="62" t="n"/>
    </row>
    <row r="15" ht="21" customHeight="1">
      <c r="A15" s="61" t="n"/>
      <c r="B15" s="44">
        <f>'設定'!$I$18</f>
        <v/>
      </c>
      <c r="C15" s="62" t="n"/>
      <c r="D15" s="62" t="n"/>
      <c r="E15" s="62" t="n"/>
      <c r="F15" s="62" t="n"/>
      <c r="G15" s="62" t="n"/>
      <c r="H15" s="62" t="n"/>
      <c r="I15" s="62" t="n"/>
      <c r="J15" s="62" t="n"/>
      <c r="K15" s="62" t="n"/>
      <c r="L15" s="62" t="n"/>
    </row>
    <row r="16" ht="21" customHeight="1">
      <c r="A16" s="61" t="n"/>
      <c r="B16" s="44">
        <f>'設定'!$I$19</f>
        <v/>
      </c>
      <c r="C16" s="62" t="n"/>
      <c r="D16" s="62" t="n"/>
      <c r="E16" s="62" t="n"/>
      <c r="F16" s="62" t="n"/>
      <c r="G16" s="62" t="n"/>
      <c r="H16" s="62" t="n"/>
      <c r="I16" s="62" t="n"/>
      <c r="J16" s="62" t="n"/>
      <c r="K16" s="62" t="n"/>
      <c r="L16" s="62" t="n"/>
    </row>
    <row r="17" ht="21" customHeight="1">
      <c r="A17" s="61" t="n"/>
      <c r="B17" s="44">
        <f>'設定'!$I$20</f>
        <v/>
      </c>
      <c r="C17" s="62" t="n"/>
      <c r="D17" s="62" t="n"/>
      <c r="E17" s="62" t="n"/>
      <c r="F17" s="62" t="n"/>
      <c r="G17" s="62" t="n"/>
      <c r="H17" s="62" t="n"/>
      <c r="I17" s="62" t="n"/>
      <c r="J17" s="62" t="n"/>
      <c r="K17" s="62" t="n"/>
      <c r="L17" s="62" t="n"/>
    </row>
    <row r="18" ht="21" customHeight="1">
      <c r="A18" s="61" t="n"/>
      <c r="B18" s="44">
        <f>'設定'!$I$21</f>
        <v/>
      </c>
      <c r="C18" s="62" t="n"/>
      <c r="D18" s="62" t="n"/>
      <c r="E18" s="62" t="n"/>
      <c r="F18" s="62" t="n"/>
      <c r="G18" s="62" t="n"/>
      <c r="H18" s="62" t="n"/>
      <c r="I18" s="62" t="n"/>
      <c r="J18" s="62" t="n"/>
      <c r="K18" s="62" t="n"/>
      <c r="L18" s="62" t="n"/>
    </row>
    <row r="19" ht="21" customHeight="1">
      <c r="A19" s="61" t="n"/>
      <c r="B19" s="44">
        <f>'設定'!$I$22</f>
        <v/>
      </c>
      <c r="C19" s="62" t="n"/>
      <c r="D19" s="62" t="n"/>
      <c r="E19" s="62" t="n"/>
      <c r="F19" s="62" t="n"/>
      <c r="G19" s="62" t="n"/>
      <c r="H19" s="62" t="n"/>
      <c r="I19" s="62" t="n"/>
      <c r="J19" s="62" t="n"/>
      <c r="K19" s="62" t="n"/>
      <c r="L19" s="62" t="n"/>
    </row>
    <row r="20" ht="21" customHeight="1">
      <c r="A20" s="61" t="n"/>
      <c r="B20" s="44">
        <f>'設定'!$I$23</f>
        <v/>
      </c>
      <c r="C20" s="62" t="n"/>
      <c r="D20" s="62" t="n"/>
      <c r="E20" s="62" t="n"/>
      <c r="F20" s="62" t="n"/>
      <c r="G20" s="62" t="n"/>
      <c r="H20" s="62" t="n"/>
      <c r="I20" s="62" t="n"/>
      <c r="J20" s="62" t="n"/>
      <c r="K20" s="62" t="n"/>
      <c r="L20" s="62" t="n"/>
    </row>
    <row r="21" ht="21" customHeight="1">
      <c r="A21" s="61" t="n"/>
      <c r="B21" s="44">
        <f>'設定'!$I$24</f>
        <v/>
      </c>
      <c r="C21" s="62" t="n"/>
      <c r="D21" s="62" t="n"/>
      <c r="E21" s="62" t="n"/>
      <c r="F21" s="62" t="n"/>
      <c r="G21" s="62" t="n"/>
      <c r="H21" s="62" t="n"/>
      <c r="I21" s="62" t="n"/>
      <c r="J21" s="62" t="n"/>
      <c r="K21" s="62" t="n"/>
      <c r="L21" s="62" t="n"/>
    </row>
    <row r="22" ht="21" customHeight="1">
      <c r="A22" s="61" t="n"/>
      <c r="B22" s="44">
        <f>'設定'!$I$25</f>
        <v/>
      </c>
      <c r="C22" s="62" t="n"/>
      <c r="D22" s="62" t="n"/>
      <c r="E22" s="62" t="n"/>
      <c r="F22" s="62" t="n"/>
      <c r="G22" s="62" t="n"/>
      <c r="H22" s="62" t="n"/>
      <c r="I22" s="62" t="n"/>
      <c r="J22" s="62" t="n"/>
      <c r="K22" s="62" t="n"/>
      <c r="L22" s="62" t="n"/>
    </row>
    <row r="23" ht="21" customHeight="1">
      <c r="A23" s="61" t="n"/>
      <c r="B23" s="44">
        <f>'設定'!$I$26</f>
        <v/>
      </c>
      <c r="C23" s="62" t="n"/>
      <c r="D23" s="62" t="n"/>
      <c r="E23" s="62" t="n"/>
      <c r="F23" s="62" t="n"/>
      <c r="G23" s="62" t="n"/>
      <c r="H23" s="62" t="n"/>
      <c r="I23" s="62" t="n"/>
      <c r="J23" s="62" t="n"/>
      <c r="K23" s="62" t="n"/>
      <c r="L23" s="62" t="n"/>
    </row>
    <row r="24" ht="21" customHeight="1">
      <c r="A24" s="61" t="n"/>
      <c r="B24" s="44">
        <f>'設定'!$I$27</f>
        <v/>
      </c>
      <c r="C24" s="62" t="n"/>
      <c r="D24" s="62" t="n"/>
      <c r="E24" s="62" t="n"/>
      <c r="F24" s="62" t="n"/>
      <c r="G24" s="62" t="n"/>
      <c r="H24" s="62" t="n"/>
      <c r="I24" s="62" t="n"/>
      <c r="J24" s="62" t="n"/>
      <c r="K24" s="62" t="n"/>
      <c r="L24" s="62" t="n"/>
    </row>
    <row r="25" ht="21" customHeight="1">
      <c r="A25" s="61" t="n"/>
      <c r="B25" s="44">
        <f>'設定'!$I$28</f>
        <v/>
      </c>
      <c r="C25" s="62" t="n"/>
      <c r="D25" s="62" t="n"/>
      <c r="E25" s="62" t="n"/>
      <c r="F25" s="62" t="n"/>
      <c r="G25" s="62" t="n"/>
      <c r="H25" s="62" t="n"/>
      <c r="I25" s="62" t="n"/>
      <c r="J25" s="62" t="n"/>
      <c r="K25" s="62" t="n"/>
      <c r="L25" s="62" t="n"/>
    </row>
    <row r="26" ht="21" customHeight="1">
      <c r="A26" s="61" t="n"/>
      <c r="B26" s="44">
        <f>'設定'!$I$29</f>
        <v/>
      </c>
      <c r="C26" s="62" t="n"/>
      <c r="D26" s="62" t="n"/>
      <c r="E26" s="62" t="n"/>
      <c r="F26" s="62" t="n"/>
      <c r="G26" s="62" t="n"/>
      <c r="H26" s="62" t="n"/>
      <c r="I26" s="62" t="n"/>
      <c r="J26" s="62" t="n"/>
      <c r="K26" s="62" t="n"/>
      <c r="L26" s="62" t="n"/>
    </row>
    <row r="27" ht="21" customHeight="1">
      <c r="A27" s="61" t="n"/>
      <c r="B27" s="44">
        <f>'設定'!$I$30</f>
        <v/>
      </c>
      <c r="C27" s="62" t="n"/>
      <c r="D27" s="62" t="n"/>
      <c r="E27" s="62" t="n"/>
      <c r="F27" s="62" t="n"/>
      <c r="G27" s="62" t="n"/>
      <c r="H27" s="62" t="n"/>
      <c r="I27" s="62" t="n"/>
      <c r="J27" s="62" t="n"/>
      <c r="K27" s="62" t="n"/>
      <c r="L27" s="62" t="n"/>
    </row>
    <row r="28" ht="21" customHeight="1">
      <c r="A28" s="61" t="n"/>
      <c r="B28" s="44">
        <f>'設定'!$I$31</f>
        <v/>
      </c>
      <c r="C28" s="62" t="n"/>
      <c r="D28" s="62" t="n"/>
      <c r="E28" s="62" t="n"/>
      <c r="F28" s="62" t="n"/>
      <c r="G28" s="62" t="n"/>
      <c r="H28" s="62" t="n"/>
      <c r="I28" s="62" t="n"/>
      <c r="J28" s="62" t="n"/>
      <c r="K28" s="62" t="n"/>
      <c r="L28" s="62" t="n"/>
    </row>
    <row r="29" ht="21" customHeight="1">
      <c r="A29" s="61" t="n"/>
      <c r="B29" s="44">
        <f>'設定'!$I$32</f>
        <v/>
      </c>
      <c r="C29" s="62" t="n"/>
      <c r="D29" s="62" t="n"/>
      <c r="E29" s="62" t="n"/>
      <c r="F29" s="62" t="n"/>
      <c r="G29" s="62" t="n"/>
      <c r="H29" s="62" t="n"/>
      <c r="I29" s="62" t="n"/>
      <c r="J29" s="62" t="n"/>
      <c r="K29" s="62" t="n"/>
      <c r="L29" s="62" t="n"/>
    </row>
    <row r="30" ht="21" customHeight="1">
      <c r="A30" s="61" t="n"/>
      <c r="B30" s="44">
        <f>'設定'!$I$33</f>
        <v/>
      </c>
      <c r="C30" s="62" t="n"/>
      <c r="D30" s="62" t="n"/>
      <c r="E30" s="62" t="n"/>
      <c r="F30" s="62" t="n"/>
      <c r="G30" s="62" t="n"/>
      <c r="H30" s="62" t="n"/>
      <c r="I30" s="62" t="n"/>
      <c r="J30" s="62" t="n"/>
      <c r="K30" s="62" t="n"/>
      <c r="L30" s="62" t="n"/>
    </row>
    <row r="31" ht="21" customHeight="1">
      <c r="A31" s="61" t="n"/>
      <c r="B31" s="44">
        <f>'設定'!$I$34</f>
        <v/>
      </c>
      <c r="C31" s="62" t="n"/>
      <c r="D31" s="62" t="n"/>
      <c r="E31" s="62" t="n"/>
      <c r="F31" s="62" t="n"/>
      <c r="G31" s="62" t="n"/>
      <c r="H31" s="62" t="n"/>
      <c r="I31" s="62" t="n"/>
      <c r="J31" s="62" t="n"/>
      <c r="K31" s="62" t="n"/>
      <c r="L31" s="62" t="n"/>
    </row>
    <row r="32"/>
    <row r="33" ht="26" customHeight="1">
      <c r="B33" s="55">
        <f>IF('名簿'!B6="","（名簿 2行目：なし）",'名簿'!I6)</f>
        <v/>
      </c>
      <c r="C33" s="4" t="n"/>
      <c r="D33" s="4" t="n"/>
      <c r="E33" s="56" t="inlineStr">
        <is>
          <t>提出状況 ▶</t>
        </is>
      </c>
      <c r="F33" s="40" t="n"/>
      <c r="G33" s="31" t="n"/>
      <c r="H33" s="57" t="inlineStr">
        <is>
          <t>状況：</t>
        </is>
      </c>
      <c r="I33" s="58">
        <f>'名簿'!J6</f>
        <v/>
      </c>
      <c r="J33" s="57" t="inlineStr">
        <is>
          <t>×の数：</t>
        </is>
      </c>
      <c r="K33" s="59">
        <f>'名簿'!K6</f>
        <v/>
      </c>
      <c r="L33" s="60">
        <f>HYPERLINK("#'×入力'!B61","次の人へ ▼")</f>
        <v/>
      </c>
    </row>
    <row r="34" ht="22" customHeight="1">
      <c r="A34" s="32" t="inlineStr">
        <is>
          <t>この日全部 ▶</t>
        </is>
      </c>
      <c r="C34" s="61" t="n"/>
      <c r="D34" s="61" t="n"/>
      <c r="E34" s="61" t="n"/>
      <c r="F34" s="61" t="n"/>
      <c r="G34" s="61" t="n"/>
      <c r="H34" s="61" t="n"/>
      <c r="I34" s="61" t="n"/>
      <c r="J34" s="61" t="n"/>
      <c r="K34" s="61" t="n"/>
      <c r="L34" s="61" t="n"/>
    </row>
    <row r="35" ht="28" customHeight="1">
      <c r="A35" s="35" t="inlineStr">
        <is>
          <t>この時間
全部 ▼</t>
        </is>
      </c>
      <c r="B35" s="36" t="inlineStr"/>
      <c r="C35" s="37">
        <f>'設定'!$E$11</f>
        <v/>
      </c>
      <c r="D35" s="37">
        <f>'設定'!$E$12</f>
        <v/>
      </c>
      <c r="E35" s="37">
        <f>'設定'!$E$13</f>
        <v/>
      </c>
      <c r="F35" s="37">
        <f>'設定'!$E$14</f>
        <v/>
      </c>
      <c r="G35" s="37">
        <f>'設定'!$E$15</f>
        <v/>
      </c>
      <c r="H35" s="37">
        <f>'設定'!$E$16</f>
        <v/>
      </c>
      <c r="I35" s="37">
        <f>'設定'!$E$17</f>
        <v/>
      </c>
      <c r="J35" s="37">
        <f>'設定'!$E$18</f>
        <v/>
      </c>
      <c r="K35" s="37">
        <f>'設定'!$E$19</f>
        <v/>
      </c>
      <c r="L35" s="37">
        <f>'設定'!$E$20</f>
        <v/>
      </c>
    </row>
    <row r="36" ht="21" customHeight="1">
      <c r="A36" s="61" t="n"/>
      <c r="B36" s="44">
        <f>'設定'!$I$11</f>
        <v/>
      </c>
      <c r="C36" s="62" t="n"/>
      <c r="D36" s="62" t="n"/>
      <c r="E36" s="62" t="n"/>
      <c r="F36" s="62" t="n"/>
      <c r="G36" s="62" t="n"/>
      <c r="H36" s="62" t="n"/>
      <c r="I36" s="62" t="n"/>
      <c r="J36" s="62" t="n"/>
      <c r="K36" s="62" t="n"/>
      <c r="L36" s="62" t="n"/>
    </row>
    <row r="37" ht="21" customHeight="1">
      <c r="A37" s="61" t="n"/>
      <c r="B37" s="44">
        <f>'設定'!$I$12</f>
        <v/>
      </c>
      <c r="C37" s="62" t="n"/>
      <c r="D37" s="62" t="n"/>
      <c r="E37" s="62" t="n"/>
      <c r="F37" s="62" t="n"/>
      <c r="G37" s="62" t="n"/>
      <c r="H37" s="62" t="n"/>
      <c r="I37" s="62" t="n"/>
      <c r="J37" s="62" t="n"/>
      <c r="K37" s="62" t="n"/>
      <c r="L37" s="62" t="n"/>
    </row>
    <row r="38" ht="21" customHeight="1">
      <c r="A38" s="61" t="n"/>
      <c r="B38" s="44">
        <f>'設定'!$I$13</f>
        <v/>
      </c>
      <c r="C38" s="62" t="n"/>
      <c r="D38" s="62" t="n"/>
      <c r="E38" s="62" t="n"/>
      <c r="F38" s="62" t="n"/>
      <c r="G38" s="62" t="n"/>
      <c r="H38" s="62" t="n"/>
      <c r="I38" s="62" t="n"/>
      <c r="J38" s="62" t="n"/>
      <c r="K38" s="62" t="n"/>
      <c r="L38" s="62" t="n"/>
    </row>
    <row r="39" ht="21" customHeight="1">
      <c r="A39" s="61" t="n"/>
      <c r="B39" s="44">
        <f>'設定'!$I$14</f>
        <v/>
      </c>
      <c r="C39" s="62" t="n"/>
      <c r="D39" s="62" t="n"/>
      <c r="E39" s="62" t="n"/>
      <c r="F39" s="62" t="n"/>
      <c r="G39" s="62" t="n"/>
      <c r="H39" s="62" t="n"/>
      <c r="I39" s="62" t="n"/>
      <c r="J39" s="62" t="n"/>
      <c r="K39" s="62" t="n"/>
      <c r="L39" s="62" t="n"/>
    </row>
    <row r="40" ht="21" customHeight="1">
      <c r="A40" s="61" t="n"/>
      <c r="B40" s="44">
        <f>'設定'!$I$15</f>
        <v/>
      </c>
      <c r="C40" s="62" t="n"/>
      <c r="D40" s="62" t="n"/>
      <c r="E40" s="62" t="n"/>
      <c r="F40" s="62" t="n"/>
      <c r="G40" s="62" t="n"/>
      <c r="H40" s="62" t="n"/>
      <c r="I40" s="62" t="n"/>
      <c r="J40" s="62" t="n"/>
      <c r="K40" s="62" t="n"/>
      <c r="L40" s="62" t="n"/>
    </row>
    <row r="41" ht="21" customHeight="1">
      <c r="A41" s="61" t="n"/>
      <c r="B41" s="44">
        <f>'設定'!$I$16</f>
        <v/>
      </c>
      <c r="C41" s="62" t="n"/>
      <c r="D41" s="62" t="n"/>
      <c r="E41" s="62" t="n"/>
      <c r="F41" s="62" t="n"/>
      <c r="G41" s="62" t="n"/>
      <c r="H41" s="62" t="n"/>
      <c r="I41" s="62" t="n"/>
      <c r="J41" s="62" t="n"/>
      <c r="K41" s="62" t="n"/>
      <c r="L41" s="62" t="n"/>
    </row>
    <row r="42" ht="21" customHeight="1">
      <c r="A42" s="61" t="n"/>
      <c r="B42" s="44">
        <f>'設定'!$I$17</f>
        <v/>
      </c>
      <c r="C42" s="62" t="n"/>
      <c r="D42" s="62" t="n"/>
      <c r="E42" s="62" t="n"/>
      <c r="F42" s="62" t="n"/>
      <c r="G42" s="62" t="n"/>
      <c r="H42" s="62" t="n"/>
      <c r="I42" s="62" t="n"/>
      <c r="J42" s="62" t="n"/>
      <c r="K42" s="62" t="n"/>
      <c r="L42" s="62" t="n"/>
    </row>
    <row r="43" ht="21" customHeight="1">
      <c r="A43" s="61" t="n"/>
      <c r="B43" s="44">
        <f>'設定'!$I$18</f>
        <v/>
      </c>
      <c r="C43" s="62" t="n"/>
      <c r="D43" s="62" t="n"/>
      <c r="E43" s="62" t="n"/>
      <c r="F43" s="62" t="n"/>
      <c r="G43" s="62" t="n"/>
      <c r="H43" s="62" t="n"/>
      <c r="I43" s="62" t="n"/>
      <c r="J43" s="62" t="n"/>
      <c r="K43" s="62" t="n"/>
      <c r="L43" s="62" t="n"/>
    </row>
    <row r="44" ht="21" customHeight="1">
      <c r="A44" s="61" t="n"/>
      <c r="B44" s="44">
        <f>'設定'!$I$19</f>
        <v/>
      </c>
      <c r="C44" s="62" t="n"/>
      <c r="D44" s="62" t="n"/>
      <c r="E44" s="62" t="n"/>
      <c r="F44" s="62" t="n"/>
      <c r="G44" s="62" t="n"/>
      <c r="H44" s="62" t="n"/>
      <c r="I44" s="62" t="n"/>
      <c r="J44" s="62" t="n"/>
      <c r="K44" s="62" t="n"/>
      <c r="L44" s="62" t="n"/>
    </row>
    <row r="45" ht="21" customHeight="1">
      <c r="A45" s="61" t="n"/>
      <c r="B45" s="44">
        <f>'設定'!$I$20</f>
        <v/>
      </c>
      <c r="C45" s="62" t="n"/>
      <c r="D45" s="62" t="n"/>
      <c r="E45" s="62" t="n"/>
      <c r="F45" s="62" t="n"/>
      <c r="G45" s="62" t="n"/>
      <c r="H45" s="62" t="n"/>
      <c r="I45" s="62" t="n"/>
      <c r="J45" s="62" t="n"/>
      <c r="K45" s="62" t="n"/>
      <c r="L45" s="62" t="n"/>
    </row>
    <row r="46" ht="21" customHeight="1">
      <c r="A46" s="61" t="n"/>
      <c r="B46" s="44">
        <f>'設定'!$I$21</f>
        <v/>
      </c>
      <c r="C46" s="62" t="n"/>
      <c r="D46" s="62" t="n"/>
      <c r="E46" s="62" t="n"/>
      <c r="F46" s="62" t="n"/>
      <c r="G46" s="62" t="n"/>
      <c r="H46" s="62" t="n"/>
      <c r="I46" s="62" t="n"/>
      <c r="J46" s="62" t="n"/>
      <c r="K46" s="62" t="n"/>
      <c r="L46" s="62" t="n"/>
    </row>
    <row r="47" ht="21" customHeight="1">
      <c r="A47" s="61" t="n"/>
      <c r="B47" s="44">
        <f>'設定'!$I$22</f>
        <v/>
      </c>
      <c r="C47" s="62" t="n"/>
      <c r="D47" s="62" t="n"/>
      <c r="E47" s="62" t="n"/>
      <c r="F47" s="62" t="n"/>
      <c r="G47" s="62" t="n"/>
      <c r="H47" s="62" t="n"/>
      <c r="I47" s="62" t="n"/>
      <c r="J47" s="62" t="n"/>
      <c r="K47" s="62" t="n"/>
      <c r="L47" s="62" t="n"/>
    </row>
    <row r="48" ht="21" customHeight="1">
      <c r="A48" s="61" t="n"/>
      <c r="B48" s="44">
        <f>'設定'!$I$23</f>
        <v/>
      </c>
      <c r="C48" s="62" t="n"/>
      <c r="D48" s="62" t="n"/>
      <c r="E48" s="62" t="n"/>
      <c r="F48" s="62" t="n"/>
      <c r="G48" s="62" t="n"/>
      <c r="H48" s="62" t="n"/>
      <c r="I48" s="62" t="n"/>
      <c r="J48" s="62" t="n"/>
      <c r="K48" s="62" t="n"/>
      <c r="L48" s="62" t="n"/>
    </row>
    <row r="49" ht="21" customHeight="1">
      <c r="A49" s="61" t="n"/>
      <c r="B49" s="44">
        <f>'設定'!$I$24</f>
        <v/>
      </c>
      <c r="C49" s="62" t="n"/>
      <c r="D49" s="62" t="n"/>
      <c r="E49" s="62" t="n"/>
      <c r="F49" s="62" t="n"/>
      <c r="G49" s="62" t="n"/>
      <c r="H49" s="62" t="n"/>
      <c r="I49" s="62" t="n"/>
      <c r="J49" s="62" t="n"/>
      <c r="K49" s="62" t="n"/>
      <c r="L49" s="62" t="n"/>
    </row>
    <row r="50" ht="21" customHeight="1">
      <c r="A50" s="61" t="n"/>
      <c r="B50" s="44">
        <f>'設定'!$I$25</f>
        <v/>
      </c>
      <c r="C50" s="62" t="n"/>
      <c r="D50" s="62" t="n"/>
      <c r="E50" s="62" t="n"/>
      <c r="F50" s="62" t="n"/>
      <c r="G50" s="62" t="n"/>
      <c r="H50" s="62" t="n"/>
      <c r="I50" s="62" t="n"/>
      <c r="J50" s="62" t="n"/>
      <c r="K50" s="62" t="n"/>
      <c r="L50" s="62" t="n"/>
    </row>
    <row r="51" ht="21" customHeight="1">
      <c r="A51" s="61" t="n"/>
      <c r="B51" s="44">
        <f>'設定'!$I$26</f>
        <v/>
      </c>
      <c r="C51" s="62" t="n"/>
      <c r="D51" s="62" t="n"/>
      <c r="E51" s="62" t="n"/>
      <c r="F51" s="62" t="n"/>
      <c r="G51" s="62" t="n"/>
      <c r="H51" s="62" t="n"/>
      <c r="I51" s="62" t="n"/>
      <c r="J51" s="62" t="n"/>
      <c r="K51" s="62" t="n"/>
      <c r="L51" s="62" t="n"/>
    </row>
    <row r="52" ht="21" customHeight="1">
      <c r="A52" s="61" t="n"/>
      <c r="B52" s="44">
        <f>'設定'!$I$27</f>
        <v/>
      </c>
      <c r="C52" s="62" t="n"/>
      <c r="D52" s="62" t="n"/>
      <c r="E52" s="62" t="n"/>
      <c r="F52" s="62" t="n"/>
      <c r="G52" s="62" t="n"/>
      <c r="H52" s="62" t="n"/>
      <c r="I52" s="62" t="n"/>
      <c r="J52" s="62" t="n"/>
      <c r="K52" s="62" t="n"/>
      <c r="L52" s="62" t="n"/>
    </row>
    <row r="53" ht="21" customHeight="1">
      <c r="A53" s="61" t="n"/>
      <c r="B53" s="44">
        <f>'設定'!$I$28</f>
        <v/>
      </c>
      <c r="C53" s="62" t="n"/>
      <c r="D53" s="62" t="n"/>
      <c r="E53" s="62" t="n"/>
      <c r="F53" s="62" t="n"/>
      <c r="G53" s="62" t="n"/>
      <c r="H53" s="62" t="n"/>
      <c r="I53" s="62" t="n"/>
      <c r="J53" s="62" t="n"/>
      <c r="K53" s="62" t="n"/>
      <c r="L53" s="62" t="n"/>
    </row>
    <row r="54" ht="21" customHeight="1">
      <c r="A54" s="61" t="n"/>
      <c r="B54" s="44">
        <f>'設定'!$I$29</f>
        <v/>
      </c>
      <c r="C54" s="62" t="n"/>
      <c r="D54" s="62" t="n"/>
      <c r="E54" s="62" t="n"/>
      <c r="F54" s="62" t="n"/>
      <c r="G54" s="62" t="n"/>
      <c r="H54" s="62" t="n"/>
      <c r="I54" s="62" t="n"/>
      <c r="J54" s="62" t="n"/>
      <c r="K54" s="62" t="n"/>
      <c r="L54" s="62" t="n"/>
    </row>
    <row r="55" ht="21" customHeight="1">
      <c r="A55" s="61" t="n"/>
      <c r="B55" s="44">
        <f>'設定'!$I$30</f>
        <v/>
      </c>
      <c r="C55" s="62" t="n"/>
      <c r="D55" s="62" t="n"/>
      <c r="E55" s="62" t="n"/>
      <c r="F55" s="62" t="n"/>
      <c r="G55" s="62" t="n"/>
      <c r="H55" s="62" t="n"/>
      <c r="I55" s="62" t="n"/>
      <c r="J55" s="62" t="n"/>
      <c r="K55" s="62" t="n"/>
      <c r="L55" s="62" t="n"/>
    </row>
    <row r="56" ht="21" customHeight="1">
      <c r="A56" s="61" t="n"/>
      <c r="B56" s="44">
        <f>'設定'!$I$31</f>
        <v/>
      </c>
      <c r="C56" s="62" t="n"/>
      <c r="D56" s="62" t="n"/>
      <c r="E56" s="62" t="n"/>
      <c r="F56" s="62" t="n"/>
      <c r="G56" s="62" t="n"/>
      <c r="H56" s="62" t="n"/>
      <c r="I56" s="62" t="n"/>
      <c r="J56" s="62" t="n"/>
      <c r="K56" s="62" t="n"/>
      <c r="L56" s="62" t="n"/>
    </row>
    <row r="57" ht="21" customHeight="1">
      <c r="A57" s="61" t="n"/>
      <c r="B57" s="44">
        <f>'設定'!$I$32</f>
        <v/>
      </c>
      <c r="C57" s="62" t="n"/>
      <c r="D57" s="62" t="n"/>
      <c r="E57" s="62" t="n"/>
      <c r="F57" s="62" t="n"/>
      <c r="G57" s="62" t="n"/>
      <c r="H57" s="62" t="n"/>
      <c r="I57" s="62" t="n"/>
      <c r="J57" s="62" t="n"/>
      <c r="K57" s="62" t="n"/>
      <c r="L57" s="62" t="n"/>
    </row>
    <row r="58" ht="21" customHeight="1">
      <c r="A58" s="61" t="n"/>
      <c r="B58" s="44">
        <f>'設定'!$I$33</f>
        <v/>
      </c>
      <c r="C58" s="62" t="n"/>
      <c r="D58" s="62" t="n"/>
      <c r="E58" s="62" t="n"/>
      <c r="F58" s="62" t="n"/>
      <c r="G58" s="62" t="n"/>
      <c r="H58" s="62" t="n"/>
      <c r="I58" s="62" t="n"/>
      <c r="J58" s="62" t="n"/>
      <c r="K58" s="62" t="n"/>
      <c r="L58" s="62" t="n"/>
    </row>
    <row r="59" ht="21" customHeight="1">
      <c r="A59" s="61" t="n"/>
      <c r="B59" s="44">
        <f>'設定'!$I$34</f>
        <v/>
      </c>
      <c r="C59" s="62" t="n"/>
      <c r="D59" s="62" t="n"/>
      <c r="E59" s="62" t="n"/>
      <c r="F59" s="62" t="n"/>
      <c r="G59" s="62" t="n"/>
      <c r="H59" s="62" t="n"/>
      <c r="I59" s="62" t="n"/>
      <c r="J59" s="62" t="n"/>
      <c r="K59" s="62" t="n"/>
      <c r="L59" s="62" t="n"/>
    </row>
    <row r="60"/>
    <row r="61" ht="26" customHeight="1">
      <c r="B61" s="55">
        <f>IF('名簿'!B7="","（名簿 3行目：なし）",'名簿'!I7)</f>
        <v/>
      </c>
      <c r="C61" s="4" t="n"/>
      <c r="D61" s="4" t="n"/>
      <c r="E61" s="56" t="inlineStr">
        <is>
          <t>提出状況 ▶</t>
        </is>
      </c>
      <c r="F61" s="40" t="n"/>
      <c r="G61" s="31" t="n"/>
      <c r="H61" s="57" t="inlineStr">
        <is>
          <t>状況：</t>
        </is>
      </c>
      <c r="I61" s="58">
        <f>'名簿'!J7</f>
        <v/>
      </c>
      <c r="J61" s="57" t="inlineStr">
        <is>
          <t>×の数：</t>
        </is>
      </c>
      <c r="K61" s="59">
        <f>'名簿'!K7</f>
        <v/>
      </c>
      <c r="L61" s="60">
        <f>HYPERLINK("#'×入力'!B89","次の人へ ▼")</f>
        <v/>
      </c>
    </row>
    <row r="62" ht="22" customHeight="1">
      <c r="A62" s="32" t="inlineStr">
        <is>
          <t>この日全部 ▶</t>
        </is>
      </c>
      <c r="C62" s="61" t="n"/>
      <c r="D62" s="61" t="n"/>
      <c r="E62" s="61" t="n"/>
      <c r="F62" s="61" t="n"/>
      <c r="G62" s="61" t="n"/>
      <c r="H62" s="61" t="n"/>
      <c r="I62" s="61" t="n"/>
      <c r="J62" s="61" t="n"/>
      <c r="K62" s="61" t="n"/>
      <c r="L62" s="61" t="n"/>
    </row>
    <row r="63" ht="28" customHeight="1">
      <c r="A63" s="35" t="inlineStr">
        <is>
          <t>この時間
全部 ▼</t>
        </is>
      </c>
      <c r="B63" s="36" t="inlineStr"/>
      <c r="C63" s="37">
        <f>'設定'!$E$11</f>
        <v/>
      </c>
      <c r="D63" s="37">
        <f>'設定'!$E$12</f>
        <v/>
      </c>
      <c r="E63" s="37">
        <f>'設定'!$E$13</f>
        <v/>
      </c>
      <c r="F63" s="37">
        <f>'設定'!$E$14</f>
        <v/>
      </c>
      <c r="G63" s="37">
        <f>'設定'!$E$15</f>
        <v/>
      </c>
      <c r="H63" s="37">
        <f>'設定'!$E$16</f>
        <v/>
      </c>
      <c r="I63" s="37">
        <f>'設定'!$E$17</f>
        <v/>
      </c>
      <c r="J63" s="37">
        <f>'設定'!$E$18</f>
        <v/>
      </c>
      <c r="K63" s="37">
        <f>'設定'!$E$19</f>
        <v/>
      </c>
      <c r="L63" s="37">
        <f>'設定'!$E$20</f>
        <v/>
      </c>
    </row>
    <row r="64" ht="21" customHeight="1">
      <c r="A64" s="61" t="n"/>
      <c r="B64" s="44">
        <f>'設定'!$I$11</f>
        <v/>
      </c>
      <c r="C64" s="62" t="n"/>
      <c r="D64" s="62" t="n"/>
      <c r="E64" s="62" t="n"/>
      <c r="F64" s="62" t="n"/>
      <c r="G64" s="62" t="n"/>
      <c r="H64" s="62" t="n"/>
      <c r="I64" s="62" t="n"/>
      <c r="J64" s="62" t="n"/>
      <c r="K64" s="62" t="n"/>
      <c r="L64" s="62" t="n"/>
    </row>
    <row r="65" ht="21" customHeight="1">
      <c r="A65" s="61" t="n"/>
      <c r="B65" s="44">
        <f>'設定'!$I$12</f>
        <v/>
      </c>
      <c r="C65" s="62" t="n"/>
      <c r="D65" s="62" t="n"/>
      <c r="E65" s="62" t="n"/>
      <c r="F65" s="62" t="n"/>
      <c r="G65" s="62" t="n"/>
      <c r="H65" s="62" t="n"/>
      <c r="I65" s="62" t="n"/>
      <c r="J65" s="62" t="n"/>
      <c r="K65" s="62" t="n"/>
      <c r="L65" s="62" t="n"/>
    </row>
    <row r="66" ht="21" customHeight="1">
      <c r="A66" s="61" t="n"/>
      <c r="B66" s="44">
        <f>'設定'!$I$13</f>
        <v/>
      </c>
      <c r="C66" s="62" t="n"/>
      <c r="D66" s="62" t="n"/>
      <c r="E66" s="62" t="n"/>
      <c r="F66" s="62" t="n"/>
      <c r="G66" s="62" t="n"/>
      <c r="H66" s="62" t="n"/>
      <c r="I66" s="62" t="n"/>
      <c r="J66" s="62" t="n"/>
      <c r="K66" s="62" t="n"/>
      <c r="L66" s="62" t="n"/>
    </row>
    <row r="67" ht="21" customHeight="1">
      <c r="A67" s="61" t="n"/>
      <c r="B67" s="44">
        <f>'設定'!$I$14</f>
        <v/>
      </c>
      <c r="C67" s="62" t="n"/>
      <c r="D67" s="62" t="n"/>
      <c r="E67" s="62" t="n"/>
      <c r="F67" s="62" t="n"/>
      <c r="G67" s="62" t="n"/>
      <c r="H67" s="62" t="n"/>
      <c r="I67" s="62" t="n"/>
      <c r="J67" s="62" t="n"/>
      <c r="K67" s="62" t="n"/>
      <c r="L67" s="62" t="n"/>
    </row>
    <row r="68" ht="21" customHeight="1">
      <c r="A68" s="61" t="n"/>
      <c r="B68" s="44">
        <f>'設定'!$I$15</f>
        <v/>
      </c>
      <c r="C68" s="62" t="n"/>
      <c r="D68" s="62" t="n"/>
      <c r="E68" s="62" t="n"/>
      <c r="F68" s="62" t="n"/>
      <c r="G68" s="62" t="n"/>
      <c r="H68" s="62" t="n"/>
      <c r="I68" s="62" t="n"/>
      <c r="J68" s="62" t="n"/>
      <c r="K68" s="62" t="n"/>
      <c r="L68" s="62" t="n"/>
    </row>
    <row r="69" ht="21" customHeight="1">
      <c r="A69" s="61" t="n"/>
      <c r="B69" s="44">
        <f>'設定'!$I$16</f>
        <v/>
      </c>
      <c r="C69" s="62" t="n"/>
      <c r="D69" s="62" t="n"/>
      <c r="E69" s="62" t="n"/>
      <c r="F69" s="62" t="n"/>
      <c r="G69" s="62" t="n"/>
      <c r="H69" s="62" t="n"/>
      <c r="I69" s="62" t="n"/>
      <c r="J69" s="62" t="n"/>
      <c r="K69" s="62" t="n"/>
      <c r="L69" s="62" t="n"/>
    </row>
    <row r="70" ht="21" customHeight="1">
      <c r="A70" s="61" t="n"/>
      <c r="B70" s="44">
        <f>'設定'!$I$17</f>
        <v/>
      </c>
      <c r="C70" s="62" t="n"/>
      <c r="D70" s="62" t="n"/>
      <c r="E70" s="62" t="n"/>
      <c r="F70" s="62" t="n"/>
      <c r="G70" s="62" t="n"/>
      <c r="H70" s="62" t="n"/>
      <c r="I70" s="62" t="n"/>
      <c r="J70" s="62" t="n"/>
      <c r="K70" s="62" t="n"/>
      <c r="L70" s="62" t="n"/>
    </row>
    <row r="71" ht="21" customHeight="1">
      <c r="A71" s="61" t="n"/>
      <c r="B71" s="44">
        <f>'設定'!$I$18</f>
        <v/>
      </c>
      <c r="C71" s="62" t="n"/>
      <c r="D71" s="62" t="n"/>
      <c r="E71" s="62" t="n"/>
      <c r="F71" s="62" t="n"/>
      <c r="G71" s="62" t="n"/>
      <c r="H71" s="62" t="n"/>
      <c r="I71" s="62" t="n"/>
      <c r="J71" s="62" t="n"/>
      <c r="K71" s="62" t="n"/>
      <c r="L71" s="62" t="n"/>
    </row>
    <row r="72" ht="21" customHeight="1">
      <c r="A72" s="61" t="n"/>
      <c r="B72" s="44">
        <f>'設定'!$I$19</f>
        <v/>
      </c>
      <c r="C72" s="62" t="n"/>
      <c r="D72" s="62" t="n"/>
      <c r="E72" s="62" t="n"/>
      <c r="F72" s="62" t="n"/>
      <c r="G72" s="62" t="n"/>
      <c r="H72" s="62" t="n"/>
      <c r="I72" s="62" t="n"/>
      <c r="J72" s="62" t="n"/>
      <c r="K72" s="62" t="n"/>
      <c r="L72" s="62" t="n"/>
    </row>
    <row r="73" ht="21" customHeight="1">
      <c r="A73" s="61" t="n"/>
      <c r="B73" s="44">
        <f>'設定'!$I$20</f>
        <v/>
      </c>
      <c r="C73" s="62" t="n"/>
      <c r="D73" s="62" t="n"/>
      <c r="E73" s="62" t="n"/>
      <c r="F73" s="62" t="n"/>
      <c r="G73" s="62" t="n"/>
      <c r="H73" s="62" t="n"/>
      <c r="I73" s="62" t="n"/>
      <c r="J73" s="62" t="n"/>
      <c r="K73" s="62" t="n"/>
      <c r="L73" s="62" t="n"/>
    </row>
    <row r="74" ht="21" customHeight="1">
      <c r="A74" s="61" t="n"/>
      <c r="B74" s="44">
        <f>'設定'!$I$21</f>
        <v/>
      </c>
      <c r="C74" s="62" t="n"/>
      <c r="D74" s="62" t="n"/>
      <c r="E74" s="62" t="n"/>
      <c r="F74" s="62" t="n"/>
      <c r="G74" s="62" t="n"/>
      <c r="H74" s="62" t="n"/>
      <c r="I74" s="62" t="n"/>
      <c r="J74" s="62" t="n"/>
      <c r="K74" s="62" t="n"/>
      <c r="L74" s="62" t="n"/>
    </row>
    <row r="75" ht="21" customHeight="1">
      <c r="A75" s="61" t="n"/>
      <c r="B75" s="44">
        <f>'設定'!$I$22</f>
        <v/>
      </c>
      <c r="C75" s="62" t="n"/>
      <c r="D75" s="62" t="n"/>
      <c r="E75" s="62" t="n"/>
      <c r="F75" s="62" t="n"/>
      <c r="G75" s="62" t="n"/>
      <c r="H75" s="62" t="n"/>
      <c r="I75" s="62" t="n"/>
      <c r="J75" s="62" t="n"/>
      <c r="K75" s="62" t="n"/>
      <c r="L75" s="62" t="n"/>
    </row>
    <row r="76" ht="21" customHeight="1">
      <c r="A76" s="61" t="n"/>
      <c r="B76" s="44">
        <f>'設定'!$I$23</f>
        <v/>
      </c>
      <c r="C76" s="62" t="n"/>
      <c r="D76" s="62" t="n"/>
      <c r="E76" s="62" t="n"/>
      <c r="F76" s="62" t="n"/>
      <c r="G76" s="62" t="n"/>
      <c r="H76" s="62" t="n"/>
      <c r="I76" s="62" t="n"/>
      <c r="J76" s="62" t="n"/>
      <c r="K76" s="62" t="n"/>
      <c r="L76" s="62" t="n"/>
    </row>
    <row r="77" ht="21" customHeight="1">
      <c r="A77" s="61" t="n"/>
      <c r="B77" s="44">
        <f>'設定'!$I$24</f>
        <v/>
      </c>
      <c r="C77" s="62" t="n"/>
      <c r="D77" s="62" t="n"/>
      <c r="E77" s="62" t="n"/>
      <c r="F77" s="62" t="n"/>
      <c r="G77" s="62" t="n"/>
      <c r="H77" s="62" t="n"/>
      <c r="I77" s="62" t="n"/>
      <c r="J77" s="62" t="n"/>
      <c r="K77" s="62" t="n"/>
      <c r="L77" s="62" t="n"/>
    </row>
    <row r="78" ht="21" customHeight="1">
      <c r="A78" s="61" t="n"/>
      <c r="B78" s="44">
        <f>'設定'!$I$25</f>
        <v/>
      </c>
      <c r="C78" s="62" t="n"/>
      <c r="D78" s="62" t="n"/>
      <c r="E78" s="62" t="n"/>
      <c r="F78" s="62" t="n"/>
      <c r="G78" s="62" t="n"/>
      <c r="H78" s="62" t="n"/>
      <c r="I78" s="62" t="n"/>
      <c r="J78" s="62" t="n"/>
      <c r="K78" s="62" t="n"/>
      <c r="L78" s="62" t="n"/>
    </row>
    <row r="79" ht="21" customHeight="1">
      <c r="A79" s="61" t="n"/>
      <c r="B79" s="44">
        <f>'設定'!$I$26</f>
        <v/>
      </c>
      <c r="C79" s="62" t="n"/>
      <c r="D79" s="62" t="n"/>
      <c r="E79" s="62" t="n"/>
      <c r="F79" s="62" t="n"/>
      <c r="G79" s="62" t="n"/>
      <c r="H79" s="62" t="n"/>
      <c r="I79" s="62" t="n"/>
      <c r="J79" s="62" t="n"/>
      <c r="K79" s="62" t="n"/>
      <c r="L79" s="62" t="n"/>
    </row>
    <row r="80" ht="21" customHeight="1">
      <c r="A80" s="61" t="n"/>
      <c r="B80" s="44">
        <f>'設定'!$I$27</f>
        <v/>
      </c>
      <c r="C80" s="62" t="n"/>
      <c r="D80" s="62" t="n"/>
      <c r="E80" s="62" t="n"/>
      <c r="F80" s="62" t="n"/>
      <c r="G80" s="62" t="n"/>
      <c r="H80" s="62" t="n"/>
      <c r="I80" s="62" t="n"/>
      <c r="J80" s="62" t="n"/>
      <c r="K80" s="62" t="n"/>
      <c r="L80" s="62" t="n"/>
    </row>
    <row r="81" ht="21" customHeight="1">
      <c r="A81" s="61" t="n"/>
      <c r="B81" s="44">
        <f>'設定'!$I$28</f>
        <v/>
      </c>
      <c r="C81" s="62" t="n"/>
      <c r="D81" s="62" t="n"/>
      <c r="E81" s="62" t="n"/>
      <c r="F81" s="62" t="n"/>
      <c r="G81" s="62" t="n"/>
      <c r="H81" s="62" t="n"/>
      <c r="I81" s="62" t="n"/>
      <c r="J81" s="62" t="n"/>
      <c r="K81" s="62" t="n"/>
      <c r="L81" s="62" t="n"/>
    </row>
    <row r="82" ht="21" customHeight="1">
      <c r="A82" s="61" t="n"/>
      <c r="B82" s="44">
        <f>'設定'!$I$29</f>
        <v/>
      </c>
      <c r="C82" s="62" t="n"/>
      <c r="D82" s="62" t="n"/>
      <c r="E82" s="62" t="n"/>
      <c r="F82" s="62" t="n"/>
      <c r="G82" s="62" t="n"/>
      <c r="H82" s="62" t="n"/>
      <c r="I82" s="62" t="n"/>
      <c r="J82" s="62" t="n"/>
      <c r="K82" s="62" t="n"/>
      <c r="L82" s="62" t="n"/>
    </row>
    <row r="83" ht="21" customHeight="1">
      <c r="A83" s="61" t="n"/>
      <c r="B83" s="44">
        <f>'設定'!$I$30</f>
        <v/>
      </c>
      <c r="C83" s="62" t="n"/>
      <c r="D83" s="62" t="n"/>
      <c r="E83" s="62" t="n"/>
      <c r="F83" s="62" t="n"/>
      <c r="G83" s="62" t="n"/>
      <c r="H83" s="62" t="n"/>
      <c r="I83" s="62" t="n"/>
      <c r="J83" s="62" t="n"/>
      <c r="K83" s="62" t="n"/>
      <c r="L83" s="62" t="n"/>
    </row>
    <row r="84" ht="21" customHeight="1">
      <c r="A84" s="61" t="n"/>
      <c r="B84" s="44">
        <f>'設定'!$I$31</f>
        <v/>
      </c>
      <c r="C84" s="62" t="n"/>
      <c r="D84" s="62" t="n"/>
      <c r="E84" s="62" t="n"/>
      <c r="F84" s="62" t="n"/>
      <c r="G84" s="62" t="n"/>
      <c r="H84" s="62" t="n"/>
      <c r="I84" s="62" t="n"/>
      <c r="J84" s="62" t="n"/>
      <c r="K84" s="62" t="n"/>
      <c r="L84" s="62" t="n"/>
    </row>
    <row r="85" ht="21" customHeight="1">
      <c r="A85" s="61" t="n"/>
      <c r="B85" s="44">
        <f>'設定'!$I$32</f>
        <v/>
      </c>
      <c r="C85" s="62" t="n"/>
      <c r="D85" s="62" t="n"/>
      <c r="E85" s="62" t="n"/>
      <c r="F85" s="62" t="n"/>
      <c r="G85" s="62" t="n"/>
      <c r="H85" s="62" t="n"/>
      <c r="I85" s="62" t="n"/>
      <c r="J85" s="62" t="n"/>
      <c r="K85" s="62" t="n"/>
      <c r="L85" s="62" t="n"/>
    </row>
    <row r="86" ht="21" customHeight="1">
      <c r="A86" s="61" t="n"/>
      <c r="B86" s="44">
        <f>'設定'!$I$33</f>
        <v/>
      </c>
      <c r="C86" s="62" t="n"/>
      <c r="D86" s="62" t="n"/>
      <c r="E86" s="62" t="n"/>
      <c r="F86" s="62" t="n"/>
      <c r="G86" s="62" t="n"/>
      <c r="H86" s="62" t="n"/>
      <c r="I86" s="62" t="n"/>
      <c r="J86" s="62" t="n"/>
      <c r="K86" s="62" t="n"/>
      <c r="L86" s="62" t="n"/>
    </row>
    <row r="87" ht="21" customHeight="1">
      <c r="A87" s="61" t="n"/>
      <c r="B87" s="44">
        <f>'設定'!$I$34</f>
        <v/>
      </c>
      <c r="C87" s="62" t="n"/>
      <c r="D87" s="62" t="n"/>
      <c r="E87" s="62" t="n"/>
      <c r="F87" s="62" t="n"/>
      <c r="G87" s="62" t="n"/>
      <c r="H87" s="62" t="n"/>
      <c r="I87" s="62" t="n"/>
      <c r="J87" s="62" t="n"/>
      <c r="K87" s="62" t="n"/>
      <c r="L87" s="62" t="n"/>
    </row>
    <row r="88"/>
    <row r="89" ht="26" customHeight="1">
      <c r="B89" s="55">
        <f>IF('名簿'!B8="","（名簿 4行目：なし）",'名簿'!I8)</f>
        <v/>
      </c>
      <c r="C89" s="4" t="n"/>
      <c r="D89" s="4" t="n"/>
      <c r="E89" s="56" t="inlineStr">
        <is>
          <t>提出状況 ▶</t>
        </is>
      </c>
      <c r="F89" s="40" t="n"/>
      <c r="G89" s="31" t="n"/>
      <c r="H89" s="57" t="inlineStr">
        <is>
          <t>状況：</t>
        </is>
      </c>
      <c r="I89" s="58">
        <f>'名簿'!J8</f>
        <v/>
      </c>
      <c r="J89" s="57" t="inlineStr">
        <is>
          <t>×の数：</t>
        </is>
      </c>
      <c r="K89" s="59">
        <f>'名簿'!K8</f>
        <v/>
      </c>
      <c r="L89" s="60">
        <f>HYPERLINK("#'×入力'!B117","次の人へ ▼")</f>
        <v/>
      </c>
    </row>
    <row r="90" ht="22" customHeight="1">
      <c r="A90" s="32" t="inlineStr">
        <is>
          <t>この日全部 ▶</t>
        </is>
      </c>
      <c r="C90" s="61" t="n"/>
      <c r="D90" s="61" t="n"/>
      <c r="E90" s="61" t="n"/>
      <c r="F90" s="61" t="n"/>
      <c r="G90" s="61" t="n"/>
      <c r="H90" s="61" t="n"/>
      <c r="I90" s="61" t="n"/>
      <c r="J90" s="61" t="n"/>
      <c r="K90" s="61" t="n"/>
      <c r="L90" s="61" t="n"/>
    </row>
    <row r="91" ht="28" customHeight="1">
      <c r="A91" s="35" t="inlineStr">
        <is>
          <t>この時間
全部 ▼</t>
        </is>
      </c>
      <c r="B91" s="36" t="inlineStr"/>
      <c r="C91" s="37">
        <f>'設定'!$E$11</f>
        <v/>
      </c>
      <c r="D91" s="37">
        <f>'設定'!$E$12</f>
        <v/>
      </c>
      <c r="E91" s="37">
        <f>'設定'!$E$13</f>
        <v/>
      </c>
      <c r="F91" s="37">
        <f>'設定'!$E$14</f>
        <v/>
      </c>
      <c r="G91" s="37">
        <f>'設定'!$E$15</f>
        <v/>
      </c>
      <c r="H91" s="37">
        <f>'設定'!$E$16</f>
        <v/>
      </c>
      <c r="I91" s="37">
        <f>'設定'!$E$17</f>
        <v/>
      </c>
      <c r="J91" s="37">
        <f>'設定'!$E$18</f>
        <v/>
      </c>
      <c r="K91" s="37">
        <f>'設定'!$E$19</f>
        <v/>
      </c>
      <c r="L91" s="37">
        <f>'設定'!$E$20</f>
        <v/>
      </c>
    </row>
    <row r="92" ht="21" customHeight="1">
      <c r="A92" s="61" t="n"/>
      <c r="B92" s="44">
        <f>'設定'!$I$11</f>
        <v/>
      </c>
      <c r="C92" s="62" t="n"/>
      <c r="D92" s="62" t="n"/>
      <c r="E92" s="62" t="n"/>
      <c r="F92" s="62" t="n"/>
      <c r="G92" s="62" t="n"/>
      <c r="H92" s="62" t="n"/>
      <c r="I92" s="62" t="n"/>
      <c r="J92" s="62" t="n"/>
      <c r="K92" s="62" t="n"/>
      <c r="L92" s="62" t="n"/>
    </row>
    <row r="93" ht="21" customHeight="1">
      <c r="A93" s="61" t="n"/>
      <c r="B93" s="44">
        <f>'設定'!$I$12</f>
        <v/>
      </c>
      <c r="C93" s="62" t="n"/>
      <c r="D93" s="62" t="n"/>
      <c r="E93" s="62" t="n"/>
      <c r="F93" s="62" t="n"/>
      <c r="G93" s="62" t="n"/>
      <c r="H93" s="62" t="n"/>
      <c r="I93" s="62" t="n"/>
      <c r="J93" s="62" t="n"/>
      <c r="K93" s="62" t="n"/>
      <c r="L93" s="62" t="n"/>
    </row>
    <row r="94" ht="21" customHeight="1">
      <c r="A94" s="61" t="n"/>
      <c r="B94" s="44">
        <f>'設定'!$I$13</f>
        <v/>
      </c>
      <c r="C94" s="62" t="n"/>
      <c r="D94" s="62" t="n"/>
      <c r="E94" s="62" t="n"/>
      <c r="F94" s="62" t="n"/>
      <c r="G94" s="62" t="n"/>
      <c r="H94" s="62" t="n"/>
      <c r="I94" s="62" t="n"/>
      <c r="J94" s="62" t="n"/>
      <c r="K94" s="62" t="n"/>
      <c r="L94" s="62" t="n"/>
    </row>
    <row r="95" ht="21" customHeight="1">
      <c r="A95" s="61" t="n"/>
      <c r="B95" s="44">
        <f>'設定'!$I$14</f>
        <v/>
      </c>
      <c r="C95" s="62" t="n"/>
      <c r="D95" s="62" t="n"/>
      <c r="E95" s="62" t="n"/>
      <c r="F95" s="62" t="n"/>
      <c r="G95" s="62" t="n"/>
      <c r="H95" s="62" t="n"/>
      <c r="I95" s="62" t="n"/>
      <c r="J95" s="62" t="n"/>
      <c r="K95" s="62" t="n"/>
      <c r="L95" s="62" t="n"/>
    </row>
    <row r="96" ht="21" customHeight="1">
      <c r="A96" s="61" t="n"/>
      <c r="B96" s="44">
        <f>'設定'!$I$15</f>
        <v/>
      </c>
      <c r="C96" s="62" t="n"/>
      <c r="D96" s="62" t="n"/>
      <c r="E96" s="62" t="n"/>
      <c r="F96" s="62" t="n"/>
      <c r="G96" s="62" t="n"/>
      <c r="H96" s="62" t="n"/>
      <c r="I96" s="62" t="n"/>
      <c r="J96" s="62" t="n"/>
      <c r="K96" s="62" t="n"/>
      <c r="L96" s="62" t="n"/>
    </row>
    <row r="97" ht="21" customHeight="1">
      <c r="A97" s="61" t="n"/>
      <c r="B97" s="44">
        <f>'設定'!$I$16</f>
        <v/>
      </c>
      <c r="C97" s="62" t="n"/>
      <c r="D97" s="62" t="n"/>
      <c r="E97" s="62" t="n"/>
      <c r="F97" s="62" t="n"/>
      <c r="G97" s="62" t="n"/>
      <c r="H97" s="62" t="n"/>
      <c r="I97" s="62" t="n"/>
      <c r="J97" s="62" t="n"/>
      <c r="K97" s="62" t="n"/>
      <c r="L97" s="62" t="n"/>
    </row>
    <row r="98" ht="21" customHeight="1">
      <c r="A98" s="61" t="n"/>
      <c r="B98" s="44">
        <f>'設定'!$I$17</f>
        <v/>
      </c>
      <c r="C98" s="62" t="n"/>
      <c r="D98" s="62" t="n"/>
      <c r="E98" s="62" t="n"/>
      <c r="F98" s="62" t="n"/>
      <c r="G98" s="62" t="n"/>
      <c r="H98" s="62" t="n"/>
      <c r="I98" s="62" t="n"/>
      <c r="J98" s="62" t="n"/>
      <c r="K98" s="62" t="n"/>
      <c r="L98" s="62" t="n"/>
    </row>
    <row r="99" ht="21" customHeight="1">
      <c r="A99" s="61" t="n"/>
      <c r="B99" s="44">
        <f>'設定'!$I$18</f>
        <v/>
      </c>
      <c r="C99" s="62" t="n"/>
      <c r="D99" s="62" t="n"/>
      <c r="E99" s="62" t="n"/>
      <c r="F99" s="62" t="n"/>
      <c r="G99" s="62" t="n"/>
      <c r="H99" s="62" t="n"/>
      <c r="I99" s="62" t="n"/>
      <c r="J99" s="62" t="n"/>
      <c r="K99" s="62" t="n"/>
      <c r="L99" s="62" t="n"/>
    </row>
    <row r="100" ht="21" customHeight="1">
      <c r="A100" s="61" t="n"/>
      <c r="B100" s="44">
        <f>'設定'!$I$19</f>
        <v/>
      </c>
      <c r="C100" s="62" t="n"/>
      <c r="D100" s="62" t="n"/>
      <c r="E100" s="62" t="n"/>
      <c r="F100" s="62" t="n"/>
      <c r="G100" s="62" t="n"/>
      <c r="H100" s="62" t="n"/>
      <c r="I100" s="62" t="n"/>
      <c r="J100" s="62" t="n"/>
      <c r="K100" s="62" t="n"/>
      <c r="L100" s="62" t="n"/>
    </row>
    <row r="101" ht="21" customHeight="1">
      <c r="A101" s="61" t="n"/>
      <c r="B101" s="44">
        <f>'設定'!$I$20</f>
        <v/>
      </c>
      <c r="C101" s="62" t="n"/>
      <c r="D101" s="62" t="n"/>
      <c r="E101" s="62" t="n"/>
      <c r="F101" s="62" t="n"/>
      <c r="G101" s="62" t="n"/>
      <c r="H101" s="62" t="n"/>
      <c r="I101" s="62" t="n"/>
      <c r="J101" s="62" t="n"/>
      <c r="K101" s="62" t="n"/>
      <c r="L101" s="62" t="n"/>
    </row>
    <row r="102" ht="21" customHeight="1">
      <c r="A102" s="61" t="n"/>
      <c r="B102" s="44">
        <f>'設定'!$I$21</f>
        <v/>
      </c>
      <c r="C102" s="62" t="n"/>
      <c r="D102" s="62" t="n"/>
      <c r="E102" s="62" t="n"/>
      <c r="F102" s="62" t="n"/>
      <c r="G102" s="62" t="n"/>
      <c r="H102" s="62" t="n"/>
      <c r="I102" s="62" t="n"/>
      <c r="J102" s="62" t="n"/>
      <c r="K102" s="62" t="n"/>
      <c r="L102" s="62" t="n"/>
    </row>
    <row r="103" ht="21" customHeight="1">
      <c r="A103" s="61" t="n"/>
      <c r="B103" s="44">
        <f>'設定'!$I$22</f>
        <v/>
      </c>
      <c r="C103" s="62" t="n"/>
      <c r="D103" s="62" t="n"/>
      <c r="E103" s="62" t="n"/>
      <c r="F103" s="62" t="n"/>
      <c r="G103" s="62" t="n"/>
      <c r="H103" s="62" t="n"/>
      <c r="I103" s="62" t="n"/>
      <c r="J103" s="62" t="n"/>
      <c r="K103" s="62" t="n"/>
      <c r="L103" s="62" t="n"/>
    </row>
    <row r="104" ht="21" customHeight="1">
      <c r="A104" s="61" t="n"/>
      <c r="B104" s="44">
        <f>'設定'!$I$23</f>
        <v/>
      </c>
      <c r="C104" s="62" t="n"/>
      <c r="D104" s="62" t="n"/>
      <c r="E104" s="62" t="n"/>
      <c r="F104" s="62" t="n"/>
      <c r="G104" s="62" t="n"/>
      <c r="H104" s="62" t="n"/>
      <c r="I104" s="62" t="n"/>
      <c r="J104" s="62" t="n"/>
      <c r="K104" s="62" t="n"/>
      <c r="L104" s="62" t="n"/>
    </row>
    <row r="105" ht="21" customHeight="1">
      <c r="A105" s="61" t="n"/>
      <c r="B105" s="44">
        <f>'設定'!$I$24</f>
        <v/>
      </c>
      <c r="C105" s="62" t="n"/>
      <c r="D105" s="62" t="n"/>
      <c r="E105" s="62" t="n"/>
      <c r="F105" s="62" t="n"/>
      <c r="G105" s="62" t="n"/>
      <c r="H105" s="62" t="n"/>
      <c r="I105" s="62" t="n"/>
      <c r="J105" s="62" t="n"/>
      <c r="K105" s="62" t="n"/>
      <c r="L105" s="62" t="n"/>
    </row>
    <row r="106" ht="21" customHeight="1">
      <c r="A106" s="61" t="n"/>
      <c r="B106" s="44">
        <f>'設定'!$I$25</f>
        <v/>
      </c>
      <c r="C106" s="62" t="n"/>
      <c r="D106" s="62" t="n"/>
      <c r="E106" s="62" t="n"/>
      <c r="F106" s="62" t="n"/>
      <c r="G106" s="62" t="n"/>
      <c r="H106" s="62" t="n"/>
      <c r="I106" s="62" t="n"/>
      <c r="J106" s="62" t="n"/>
      <c r="K106" s="62" t="n"/>
      <c r="L106" s="62" t="n"/>
    </row>
    <row r="107" ht="21" customHeight="1">
      <c r="A107" s="61" t="n"/>
      <c r="B107" s="44">
        <f>'設定'!$I$26</f>
        <v/>
      </c>
      <c r="C107" s="62" t="n"/>
      <c r="D107" s="62" t="n"/>
      <c r="E107" s="62" t="n"/>
      <c r="F107" s="62" t="n"/>
      <c r="G107" s="62" t="n"/>
      <c r="H107" s="62" t="n"/>
      <c r="I107" s="62" t="n"/>
      <c r="J107" s="62" t="n"/>
      <c r="K107" s="62" t="n"/>
      <c r="L107" s="62" t="n"/>
    </row>
    <row r="108" ht="21" customHeight="1">
      <c r="A108" s="61" t="n"/>
      <c r="B108" s="44">
        <f>'設定'!$I$27</f>
        <v/>
      </c>
      <c r="C108" s="62" t="n"/>
      <c r="D108" s="62" t="n"/>
      <c r="E108" s="62" t="n"/>
      <c r="F108" s="62" t="n"/>
      <c r="G108" s="62" t="n"/>
      <c r="H108" s="62" t="n"/>
      <c r="I108" s="62" t="n"/>
      <c r="J108" s="62" t="n"/>
      <c r="K108" s="62" t="n"/>
      <c r="L108" s="62" t="n"/>
    </row>
    <row r="109" ht="21" customHeight="1">
      <c r="A109" s="61" t="n"/>
      <c r="B109" s="44">
        <f>'設定'!$I$28</f>
        <v/>
      </c>
      <c r="C109" s="62" t="n"/>
      <c r="D109" s="62" t="n"/>
      <c r="E109" s="62" t="n"/>
      <c r="F109" s="62" t="n"/>
      <c r="G109" s="62" t="n"/>
      <c r="H109" s="62" t="n"/>
      <c r="I109" s="62" t="n"/>
      <c r="J109" s="62" t="n"/>
      <c r="K109" s="62" t="n"/>
      <c r="L109" s="62" t="n"/>
    </row>
    <row r="110" ht="21" customHeight="1">
      <c r="A110" s="61" t="n"/>
      <c r="B110" s="44">
        <f>'設定'!$I$29</f>
        <v/>
      </c>
      <c r="C110" s="62" t="n"/>
      <c r="D110" s="62" t="n"/>
      <c r="E110" s="62" t="n"/>
      <c r="F110" s="62" t="n"/>
      <c r="G110" s="62" t="n"/>
      <c r="H110" s="62" t="n"/>
      <c r="I110" s="62" t="n"/>
      <c r="J110" s="62" t="n"/>
      <c r="K110" s="62" t="n"/>
      <c r="L110" s="62" t="n"/>
    </row>
    <row r="111" ht="21" customHeight="1">
      <c r="A111" s="61" t="n"/>
      <c r="B111" s="44">
        <f>'設定'!$I$30</f>
        <v/>
      </c>
      <c r="C111" s="62" t="n"/>
      <c r="D111" s="62" t="n"/>
      <c r="E111" s="62" t="n"/>
      <c r="F111" s="62" t="n"/>
      <c r="G111" s="62" t="n"/>
      <c r="H111" s="62" t="n"/>
      <c r="I111" s="62" t="n"/>
      <c r="J111" s="62" t="n"/>
      <c r="K111" s="62" t="n"/>
      <c r="L111" s="62" t="n"/>
    </row>
    <row r="112" ht="21" customHeight="1">
      <c r="A112" s="61" t="n"/>
      <c r="B112" s="44">
        <f>'設定'!$I$31</f>
        <v/>
      </c>
      <c r="C112" s="62" t="n"/>
      <c r="D112" s="62" t="n"/>
      <c r="E112" s="62" t="n"/>
      <c r="F112" s="62" t="n"/>
      <c r="G112" s="62" t="n"/>
      <c r="H112" s="62" t="n"/>
      <c r="I112" s="62" t="n"/>
      <c r="J112" s="62" t="n"/>
      <c r="K112" s="62" t="n"/>
      <c r="L112" s="62" t="n"/>
    </row>
    <row r="113" ht="21" customHeight="1">
      <c r="A113" s="61" t="n"/>
      <c r="B113" s="44">
        <f>'設定'!$I$32</f>
        <v/>
      </c>
      <c r="C113" s="62" t="n"/>
      <c r="D113" s="62" t="n"/>
      <c r="E113" s="62" t="n"/>
      <c r="F113" s="62" t="n"/>
      <c r="G113" s="62" t="n"/>
      <c r="H113" s="62" t="n"/>
      <c r="I113" s="62" t="n"/>
      <c r="J113" s="62" t="n"/>
      <c r="K113" s="62" t="n"/>
      <c r="L113" s="62" t="n"/>
    </row>
    <row r="114" ht="21" customHeight="1">
      <c r="A114" s="61" t="n"/>
      <c r="B114" s="44">
        <f>'設定'!$I$33</f>
        <v/>
      </c>
      <c r="C114" s="62" t="n"/>
      <c r="D114" s="62" t="n"/>
      <c r="E114" s="62" t="n"/>
      <c r="F114" s="62" t="n"/>
      <c r="G114" s="62" t="n"/>
      <c r="H114" s="62" t="n"/>
      <c r="I114" s="62" t="n"/>
      <c r="J114" s="62" t="n"/>
      <c r="K114" s="62" t="n"/>
      <c r="L114" s="62" t="n"/>
    </row>
    <row r="115" ht="21" customHeight="1">
      <c r="A115" s="61" t="n"/>
      <c r="B115" s="44">
        <f>'設定'!$I$34</f>
        <v/>
      </c>
      <c r="C115" s="62" t="n"/>
      <c r="D115" s="62" t="n"/>
      <c r="E115" s="62" t="n"/>
      <c r="F115" s="62" t="n"/>
      <c r="G115" s="62" t="n"/>
      <c r="H115" s="62" t="n"/>
      <c r="I115" s="62" t="n"/>
      <c r="J115" s="62" t="n"/>
      <c r="K115" s="62" t="n"/>
      <c r="L115" s="62" t="n"/>
    </row>
    <row r="116"/>
    <row r="117" ht="26" customHeight="1">
      <c r="B117" s="55">
        <f>IF('名簿'!B9="","（名簿 5行目：なし）",'名簿'!I9)</f>
        <v/>
      </c>
      <c r="C117" s="4" t="n"/>
      <c r="D117" s="4" t="n"/>
      <c r="E117" s="56" t="inlineStr">
        <is>
          <t>提出状況 ▶</t>
        </is>
      </c>
      <c r="F117" s="40" t="n"/>
      <c r="G117" s="31" t="n"/>
      <c r="H117" s="57" t="inlineStr">
        <is>
          <t>状況：</t>
        </is>
      </c>
      <c r="I117" s="58">
        <f>'名簿'!J9</f>
        <v/>
      </c>
      <c r="J117" s="57" t="inlineStr">
        <is>
          <t>×の数：</t>
        </is>
      </c>
      <c r="K117" s="59">
        <f>'名簿'!K9</f>
        <v/>
      </c>
      <c r="L117" s="60">
        <f>HYPERLINK("#'×入力'!B145","次の人へ ▼")</f>
        <v/>
      </c>
    </row>
    <row r="118" ht="22" customHeight="1">
      <c r="A118" s="32" t="inlineStr">
        <is>
          <t>この日全部 ▶</t>
        </is>
      </c>
      <c r="C118" s="61" t="n"/>
      <c r="D118" s="61" t="n"/>
      <c r="E118" s="61" t="n"/>
      <c r="F118" s="61" t="n"/>
      <c r="G118" s="61" t="n"/>
      <c r="H118" s="61" t="n"/>
      <c r="I118" s="61" t="n"/>
      <c r="J118" s="61" t="n"/>
      <c r="K118" s="61" t="n"/>
      <c r="L118" s="61" t="n"/>
    </row>
    <row r="119" ht="28" customHeight="1">
      <c r="A119" s="35" t="inlineStr">
        <is>
          <t>この時間
全部 ▼</t>
        </is>
      </c>
      <c r="B119" s="36" t="inlineStr"/>
      <c r="C119" s="37">
        <f>'設定'!$E$11</f>
        <v/>
      </c>
      <c r="D119" s="37">
        <f>'設定'!$E$12</f>
        <v/>
      </c>
      <c r="E119" s="37">
        <f>'設定'!$E$13</f>
        <v/>
      </c>
      <c r="F119" s="37">
        <f>'設定'!$E$14</f>
        <v/>
      </c>
      <c r="G119" s="37">
        <f>'設定'!$E$15</f>
        <v/>
      </c>
      <c r="H119" s="37">
        <f>'設定'!$E$16</f>
        <v/>
      </c>
      <c r="I119" s="37">
        <f>'設定'!$E$17</f>
        <v/>
      </c>
      <c r="J119" s="37">
        <f>'設定'!$E$18</f>
        <v/>
      </c>
      <c r="K119" s="37">
        <f>'設定'!$E$19</f>
        <v/>
      </c>
      <c r="L119" s="37">
        <f>'設定'!$E$20</f>
        <v/>
      </c>
    </row>
    <row r="120" ht="21" customHeight="1">
      <c r="A120" s="61" t="n"/>
      <c r="B120" s="44">
        <f>'設定'!$I$11</f>
        <v/>
      </c>
      <c r="C120" s="62" t="n"/>
      <c r="D120" s="62" t="n"/>
      <c r="E120" s="62" t="n"/>
      <c r="F120" s="62" t="n"/>
      <c r="G120" s="62" t="n"/>
      <c r="H120" s="62" t="n"/>
      <c r="I120" s="62" t="n"/>
      <c r="J120" s="62" t="n"/>
      <c r="K120" s="62" t="n"/>
      <c r="L120" s="62" t="n"/>
    </row>
    <row r="121" ht="21" customHeight="1">
      <c r="A121" s="61" t="n"/>
      <c r="B121" s="44">
        <f>'設定'!$I$12</f>
        <v/>
      </c>
      <c r="C121" s="62" t="n"/>
      <c r="D121" s="62" t="n"/>
      <c r="E121" s="62" t="n"/>
      <c r="F121" s="62" t="n"/>
      <c r="G121" s="62" t="n"/>
      <c r="H121" s="62" t="n"/>
      <c r="I121" s="62" t="n"/>
      <c r="J121" s="62" t="n"/>
      <c r="K121" s="62" t="n"/>
      <c r="L121" s="62" t="n"/>
    </row>
    <row r="122" ht="21" customHeight="1">
      <c r="A122" s="61" t="n"/>
      <c r="B122" s="44">
        <f>'設定'!$I$13</f>
        <v/>
      </c>
      <c r="C122" s="62" t="n"/>
      <c r="D122" s="62" t="n"/>
      <c r="E122" s="62" t="n"/>
      <c r="F122" s="62" t="n"/>
      <c r="G122" s="62" t="n"/>
      <c r="H122" s="62" t="n"/>
      <c r="I122" s="62" t="n"/>
      <c r="J122" s="62" t="n"/>
      <c r="K122" s="62" t="n"/>
      <c r="L122" s="62" t="n"/>
    </row>
    <row r="123" ht="21" customHeight="1">
      <c r="A123" s="61" t="n"/>
      <c r="B123" s="44">
        <f>'設定'!$I$14</f>
        <v/>
      </c>
      <c r="C123" s="62" t="n"/>
      <c r="D123" s="62" t="n"/>
      <c r="E123" s="62" t="n"/>
      <c r="F123" s="62" t="n"/>
      <c r="G123" s="62" t="n"/>
      <c r="H123" s="62" t="n"/>
      <c r="I123" s="62" t="n"/>
      <c r="J123" s="62" t="n"/>
      <c r="K123" s="62" t="n"/>
      <c r="L123" s="62" t="n"/>
    </row>
    <row r="124" ht="21" customHeight="1">
      <c r="A124" s="61" t="n"/>
      <c r="B124" s="44">
        <f>'設定'!$I$15</f>
        <v/>
      </c>
      <c r="C124" s="62" t="n"/>
      <c r="D124" s="62" t="n"/>
      <c r="E124" s="62" t="n"/>
      <c r="F124" s="62" t="n"/>
      <c r="G124" s="62" t="n"/>
      <c r="H124" s="62" t="n"/>
      <c r="I124" s="62" t="n"/>
      <c r="J124" s="62" t="n"/>
      <c r="K124" s="62" t="n"/>
      <c r="L124" s="62" t="n"/>
    </row>
    <row r="125" ht="21" customHeight="1">
      <c r="A125" s="61" t="n"/>
      <c r="B125" s="44">
        <f>'設定'!$I$16</f>
        <v/>
      </c>
      <c r="C125" s="62" t="n"/>
      <c r="D125" s="62" t="n"/>
      <c r="E125" s="62" t="n"/>
      <c r="F125" s="62" t="n"/>
      <c r="G125" s="62" t="n"/>
      <c r="H125" s="62" t="n"/>
      <c r="I125" s="62" t="n"/>
      <c r="J125" s="62" t="n"/>
      <c r="K125" s="62" t="n"/>
      <c r="L125" s="62" t="n"/>
    </row>
    <row r="126" ht="21" customHeight="1">
      <c r="A126" s="61" t="n"/>
      <c r="B126" s="44">
        <f>'設定'!$I$17</f>
        <v/>
      </c>
      <c r="C126" s="62" t="n"/>
      <c r="D126" s="62" t="n"/>
      <c r="E126" s="62" t="n"/>
      <c r="F126" s="62" t="n"/>
      <c r="G126" s="62" t="n"/>
      <c r="H126" s="62" t="n"/>
      <c r="I126" s="62" t="n"/>
      <c r="J126" s="62" t="n"/>
      <c r="K126" s="62" t="n"/>
      <c r="L126" s="62" t="n"/>
    </row>
    <row r="127" ht="21" customHeight="1">
      <c r="A127" s="61" t="n"/>
      <c r="B127" s="44">
        <f>'設定'!$I$18</f>
        <v/>
      </c>
      <c r="C127" s="62" t="n"/>
      <c r="D127" s="62" t="n"/>
      <c r="E127" s="62" t="n"/>
      <c r="F127" s="62" t="n"/>
      <c r="G127" s="62" t="n"/>
      <c r="H127" s="62" t="n"/>
      <c r="I127" s="62" t="n"/>
      <c r="J127" s="62" t="n"/>
      <c r="K127" s="62" t="n"/>
      <c r="L127" s="62" t="n"/>
    </row>
    <row r="128" ht="21" customHeight="1">
      <c r="A128" s="61" t="n"/>
      <c r="B128" s="44">
        <f>'設定'!$I$19</f>
        <v/>
      </c>
      <c r="C128" s="62" t="n"/>
      <c r="D128" s="62" t="n"/>
      <c r="E128" s="62" t="n"/>
      <c r="F128" s="62" t="n"/>
      <c r="G128" s="62" t="n"/>
      <c r="H128" s="62" t="n"/>
      <c r="I128" s="62" t="n"/>
      <c r="J128" s="62" t="n"/>
      <c r="K128" s="62" t="n"/>
      <c r="L128" s="62" t="n"/>
    </row>
    <row r="129" ht="21" customHeight="1">
      <c r="A129" s="61" t="n"/>
      <c r="B129" s="44">
        <f>'設定'!$I$20</f>
        <v/>
      </c>
      <c r="C129" s="62" t="n"/>
      <c r="D129" s="62" t="n"/>
      <c r="E129" s="62" t="n"/>
      <c r="F129" s="62" t="n"/>
      <c r="G129" s="62" t="n"/>
      <c r="H129" s="62" t="n"/>
      <c r="I129" s="62" t="n"/>
      <c r="J129" s="62" t="n"/>
      <c r="K129" s="62" t="n"/>
      <c r="L129" s="62" t="n"/>
    </row>
    <row r="130" ht="21" customHeight="1">
      <c r="A130" s="61" t="n"/>
      <c r="B130" s="44">
        <f>'設定'!$I$21</f>
        <v/>
      </c>
      <c r="C130" s="62" t="n"/>
      <c r="D130" s="62" t="n"/>
      <c r="E130" s="62" t="n"/>
      <c r="F130" s="62" t="n"/>
      <c r="G130" s="62" t="n"/>
      <c r="H130" s="62" t="n"/>
      <c r="I130" s="62" t="n"/>
      <c r="J130" s="62" t="n"/>
      <c r="K130" s="62" t="n"/>
      <c r="L130" s="62" t="n"/>
    </row>
    <row r="131" ht="21" customHeight="1">
      <c r="A131" s="61" t="n"/>
      <c r="B131" s="44">
        <f>'設定'!$I$22</f>
        <v/>
      </c>
      <c r="C131" s="62" t="n"/>
      <c r="D131" s="62" t="n"/>
      <c r="E131" s="62" t="n"/>
      <c r="F131" s="62" t="n"/>
      <c r="G131" s="62" t="n"/>
      <c r="H131" s="62" t="n"/>
      <c r="I131" s="62" t="n"/>
      <c r="J131" s="62" t="n"/>
      <c r="K131" s="62" t="n"/>
      <c r="L131" s="62" t="n"/>
    </row>
    <row r="132" ht="21" customHeight="1">
      <c r="A132" s="61" t="n"/>
      <c r="B132" s="44">
        <f>'設定'!$I$23</f>
        <v/>
      </c>
      <c r="C132" s="62" t="n"/>
      <c r="D132" s="62" t="n"/>
      <c r="E132" s="62" t="n"/>
      <c r="F132" s="62" t="n"/>
      <c r="G132" s="62" t="n"/>
      <c r="H132" s="62" t="n"/>
      <c r="I132" s="62" t="n"/>
      <c r="J132" s="62" t="n"/>
      <c r="K132" s="62" t="n"/>
      <c r="L132" s="62" t="n"/>
    </row>
    <row r="133" ht="21" customHeight="1">
      <c r="A133" s="61" t="n"/>
      <c r="B133" s="44">
        <f>'設定'!$I$24</f>
        <v/>
      </c>
      <c r="C133" s="62" t="n"/>
      <c r="D133" s="62" t="n"/>
      <c r="E133" s="62" t="n"/>
      <c r="F133" s="62" t="n"/>
      <c r="G133" s="62" t="n"/>
      <c r="H133" s="62" t="n"/>
      <c r="I133" s="62" t="n"/>
      <c r="J133" s="62" t="n"/>
      <c r="K133" s="62" t="n"/>
      <c r="L133" s="62" t="n"/>
    </row>
    <row r="134" ht="21" customHeight="1">
      <c r="A134" s="61" t="n"/>
      <c r="B134" s="44">
        <f>'設定'!$I$25</f>
        <v/>
      </c>
      <c r="C134" s="62" t="n"/>
      <c r="D134" s="62" t="n"/>
      <c r="E134" s="62" t="n"/>
      <c r="F134" s="62" t="n"/>
      <c r="G134" s="62" t="n"/>
      <c r="H134" s="62" t="n"/>
      <c r="I134" s="62" t="n"/>
      <c r="J134" s="62" t="n"/>
      <c r="K134" s="62" t="n"/>
      <c r="L134" s="62" t="n"/>
    </row>
    <row r="135" ht="21" customHeight="1">
      <c r="A135" s="61" t="n"/>
      <c r="B135" s="44">
        <f>'設定'!$I$26</f>
        <v/>
      </c>
      <c r="C135" s="62" t="n"/>
      <c r="D135" s="62" t="n"/>
      <c r="E135" s="62" t="n"/>
      <c r="F135" s="62" t="n"/>
      <c r="G135" s="62" t="n"/>
      <c r="H135" s="62" t="n"/>
      <c r="I135" s="62" t="n"/>
      <c r="J135" s="62" t="n"/>
      <c r="K135" s="62" t="n"/>
      <c r="L135" s="62" t="n"/>
    </row>
    <row r="136" ht="21" customHeight="1">
      <c r="A136" s="61" t="n"/>
      <c r="B136" s="44">
        <f>'設定'!$I$27</f>
        <v/>
      </c>
      <c r="C136" s="62" t="n"/>
      <c r="D136" s="62" t="n"/>
      <c r="E136" s="62" t="n"/>
      <c r="F136" s="62" t="n"/>
      <c r="G136" s="62" t="n"/>
      <c r="H136" s="62" t="n"/>
      <c r="I136" s="62" t="n"/>
      <c r="J136" s="62" t="n"/>
      <c r="K136" s="62" t="n"/>
      <c r="L136" s="62" t="n"/>
    </row>
    <row r="137" ht="21" customHeight="1">
      <c r="A137" s="61" t="n"/>
      <c r="B137" s="44">
        <f>'設定'!$I$28</f>
        <v/>
      </c>
      <c r="C137" s="62" t="n"/>
      <c r="D137" s="62" t="n"/>
      <c r="E137" s="62" t="n"/>
      <c r="F137" s="62" t="n"/>
      <c r="G137" s="62" t="n"/>
      <c r="H137" s="62" t="n"/>
      <c r="I137" s="62" t="n"/>
      <c r="J137" s="62" t="n"/>
      <c r="K137" s="62" t="n"/>
      <c r="L137" s="62" t="n"/>
    </row>
    <row r="138" ht="21" customHeight="1">
      <c r="A138" s="61" t="n"/>
      <c r="B138" s="44">
        <f>'設定'!$I$29</f>
        <v/>
      </c>
      <c r="C138" s="62" t="n"/>
      <c r="D138" s="62" t="n"/>
      <c r="E138" s="62" t="n"/>
      <c r="F138" s="62" t="n"/>
      <c r="G138" s="62" t="n"/>
      <c r="H138" s="62" t="n"/>
      <c r="I138" s="62" t="n"/>
      <c r="J138" s="62" t="n"/>
      <c r="K138" s="62" t="n"/>
      <c r="L138" s="62" t="n"/>
    </row>
    <row r="139" ht="21" customHeight="1">
      <c r="A139" s="61" t="n"/>
      <c r="B139" s="44">
        <f>'設定'!$I$30</f>
        <v/>
      </c>
      <c r="C139" s="62" t="n"/>
      <c r="D139" s="62" t="n"/>
      <c r="E139" s="62" t="n"/>
      <c r="F139" s="62" t="n"/>
      <c r="G139" s="62" t="n"/>
      <c r="H139" s="62" t="n"/>
      <c r="I139" s="62" t="n"/>
      <c r="J139" s="62" t="n"/>
      <c r="K139" s="62" t="n"/>
      <c r="L139" s="62" t="n"/>
    </row>
    <row r="140" ht="21" customHeight="1">
      <c r="A140" s="61" t="n"/>
      <c r="B140" s="44">
        <f>'設定'!$I$31</f>
        <v/>
      </c>
      <c r="C140" s="62" t="n"/>
      <c r="D140" s="62" t="n"/>
      <c r="E140" s="62" t="n"/>
      <c r="F140" s="62" t="n"/>
      <c r="G140" s="62" t="n"/>
      <c r="H140" s="62" t="n"/>
      <c r="I140" s="62" t="n"/>
      <c r="J140" s="62" t="n"/>
      <c r="K140" s="62" t="n"/>
      <c r="L140" s="62" t="n"/>
    </row>
    <row r="141" ht="21" customHeight="1">
      <c r="A141" s="61" t="n"/>
      <c r="B141" s="44">
        <f>'設定'!$I$32</f>
        <v/>
      </c>
      <c r="C141" s="62" t="n"/>
      <c r="D141" s="62" t="n"/>
      <c r="E141" s="62" t="n"/>
      <c r="F141" s="62" t="n"/>
      <c r="G141" s="62" t="n"/>
      <c r="H141" s="62" t="n"/>
      <c r="I141" s="62" t="n"/>
      <c r="J141" s="62" t="n"/>
      <c r="K141" s="62" t="n"/>
      <c r="L141" s="62" t="n"/>
    </row>
    <row r="142" ht="21" customHeight="1">
      <c r="A142" s="61" t="n"/>
      <c r="B142" s="44">
        <f>'設定'!$I$33</f>
        <v/>
      </c>
      <c r="C142" s="62" t="n"/>
      <c r="D142" s="62" t="n"/>
      <c r="E142" s="62" t="n"/>
      <c r="F142" s="62" t="n"/>
      <c r="G142" s="62" t="n"/>
      <c r="H142" s="62" t="n"/>
      <c r="I142" s="62" t="n"/>
      <c r="J142" s="62" t="n"/>
      <c r="K142" s="62" t="n"/>
      <c r="L142" s="62" t="n"/>
    </row>
    <row r="143" ht="21" customHeight="1">
      <c r="A143" s="61" t="n"/>
      <c r="B143" s="44">
        <f>'設定'!$I$34</f>
        <v/>
      </c>
      <c r="C143" s="62" t="n"/>
      <c r="D143" s="62" t="n"/>
      <c r="E143" s="62" t="n"/>
      <c r="F143" s="62" t="n"/>
      <c r="G143" s="62" t="n"/>
      <c r="H143" s="62" t="n"/>
      <c r="I143" s="62" t="n"/>
      <c r="J143" s="62" t="n"/>
      <c r="K143" s="62" t="n"/>
      <c r="L143" s="62" t="n"/>
    </row>
    <row r="144"/>
    <row r="145" ht="26" customHeight="1">
      <c r="B145" s="55">
        <f>IF('名簿'!B10="","（名簿 6行目：なし）",'名簿'!I10)</f>
        <v/>
      </c>
      <c r="C145" s="4" t="n"/>
      <c r="D145" s="4" t="n"/>
      <c r="E145" s="56" t="inlineStr">
        <is>
          <t>提出状況 ▶</t>
        </is>
      </c>
      <c r="F145" s="40" t="n"/>
      <c r="G145" s="31" t="n"/>
      <c r="H145" s="57" t="inlineStr">
        <is>
          <t>状況：</t>
        </is>
      </c>
      <c r="I145" s="58">
        <f>'名簿'!J10</f>
        <v/>
      </c>
      <c r="J145" s="57" t="inlineStr">
        <is>
          <t>×の数：</t>
        </is>
      </c>
      <c r="K145" s="59">
        <f>'名簿'!K10</f>
        <v/>
      </c>
      <c r="L145" s="60">
        <f>HYPERLINK("#'×入力'!B173","次の人へ ▼")</f>
        <v/>
      </c>
    </row>
    <row r="146" ht="22" customHeight="1">
      <c r="A146" s="32" t="inlineStr">
        <is>
          <t>この日全部 ▶</t>
        </is>
      </c>
      <c r="C146" s="61" t="n"/>
      <c r="D146" s="61" t="n"/>
      <c r="E146" s="61" t="n"/>
      <c r="F146" s="61" t="n"/>
      <c r="G146" s="61" t="n"/>
      <c r="H146" s="61" t="n"/>
      <c r="I146" s="61" t="n"/>
      <c r="J146" s="61" t="n"/>
      <c r="K146" s="61" t="n"/>
      <c r="L146" s="61" t="n"/>
    </row>
    <row r="147" ht="28" customHeight="1">
      <c r="A147" s="35" t="inlineStr">
        <is>
          <t>この時間
全部 ▼</t>
        </is>
      </c>
      <c r="B147" s="36" t="inlineStr"/>
      <c r="C147" s="37">
        <f>'設定'!$E$11</f>
        <v/>
      </c>
      <c r="D147" s="37">
        <f>'設定'!$E$12</f>
        <v/>
      </c>
      <c r="E147" s="37">
        <f>'設定'!$E$13</f>
        <v/>
      </c>
      <c r="F147" s="37">
        <f>'設定'!$E$14</f>
        <v/>
      </c>
      <c r="G147" s="37">
        <f>'設定'!$E$15</f>
        <v/>
      </c>
      <c r="H147" s="37">
        <f>'設定'!$E$16</f>
        <v/>
      </c>
      <c r="I147" s="37">
        <f>'設定'!$E$17</f>
        <v/>
      </c>
      <c r="J147" s="37">
        <f>'設定'!$E$18</f>
        <v/>
      </c>
      <c r="K147" s="37">
        <f>'設定'!$E$19</f>
        <v/>
      </c>
      <c r="L147" s="37">
        <f>'設定'!$E$20</f>
        <v/>
      </c>
    </row>
    <row r="148" ht="21" customHeight="1">
      <c r="A148" s="61" t="n"/>
      <c r="B148" s="44">
        <f>'設定'!$I$11</f>
        <v/>
      </c>
      <c r="C148" s="62" t="n"/>
      <c r="D148" s="62" t="n"/>
      <c r="E148" s="62" t="n"/>
      <c r="F148" s="62" t="n"/>
      <c r="G148" s="62" t="n"/>
      <c r="H148" s="62" t="n"/>
      <c r="I148" s="62" t="n"/>
      <c r="J148" s="62" t="n"/>
      <c r="K148" s="62" t="n"/>
      <c r="L148" s="62" t="n"/>
    </row>
    <row r="149" ht="21" customHeight="1">
      <c r="A149" s="61" t="n"/>
      <c r="B149" s="44">
        <f>'設定'!$I$12</f>
        <v/>
      </c>
      <c r="C149" s="62" t="n"/>
      <c r="D149" s="62" t="n"/>
      <c r="E149" s="62" t="n"/>
      <c r="F149" s="62" t="n"/>
      <c r="G149" s="62" t="n"/>
      <c r="H149" s="62" t="n"/>
      <c r="I149" s="62" t="n"/>
      <c r="J149" s="62" t="n"/>
      <c r="K149" s="62" t="n"/>
      <c r="L149" s="62" t="n"/>
    </row>
    <row r="150" ht="21" customHeight="1">
      <c r="A150" s="61" t="n"/>
      <c r="B150" s="44">
        <f>'設定'!$I$13</f>
        <v/>
      </c>
      <c r="C150" s="62" t="n"/>
      <c r="D150" s="62" t="n"/>
      <c r="E150" s="62" t="n"/>
      <c r="F150" s="62" t="n"/>
      <c r="G150" s="62" t="n"/>
      <c r="H150" s="62" t="n"/>
      <c r="I150" s="62" t="n"/>
      <c r="J150" s="62" t="n"/>
      <c r="K150" s="62" t="n"/>
      <c r="L150" s="62" t="n"/>
    </row>
    <row r="151" ht="21" customHeight="1">
      <c r="A151" s="61" t="n"/>
      <c r="B151" s="44">
        <f>'設定'!$I$14</f>
        <v/>
      </c>
      <c r="C151" s="62" t="n"/>
      <c r="D151" s="62" t="n"/>
      <c r="E151" s="62" t="n"/>
      <c r="F151" s="62" t="n"/>
      <c r="G151" s="62" t="n"/>
      <c r="H151" s="62" t="n"/>
      <c r="I151" s="62" t="n"/>
      <c r="J151" s="62" t="n"/>
      <c r="K151" s="62" t="n"/>
      <c r="L151" s="62" t="n"/>
    </row>
    <row r="152" ht="21" customHeight="1">
      <c r="A152" s="61" t="n"/>
      <c r="B152" s="44">
        <f>'設定'!$I$15</f>
        <v/>
      </c>
      <c r="C152" s="62" t="n"/>
      <c r="D152" s="62" t="n"/>
      <c r="E152" s="62" t="n"/>
      <c r="F152" s="62" t="n"/>
      <c r="G152" s="62" t="n"/>
      <c r="H152" s="62" t="n"/>
      <c r="I152" s="62" t="n"/>
      <c r="J152" s="62" t="n"/>
      <c r="K152" s="62" t="n"/>
      <c r="L152" s="62" t="n"/>
    </row>
    <row r="153" ht="21" customHeight="1">
      <c r="A153" s="61" t="n"/>
      <c r="B153" s="44">
        <f>'設定'!$I$16</f>
        <v/>
      </c>
      <c r="C153" s="62" t="n"/>
      <c r="D153" s="62" t="n"/>
      <c r="E153" s="62" t="n"/>
      <c r="F153" s="62" t="n"/>
      <c r="G153" s="62" t="n"/>
      <c r="H153" s="62" t="n"/>
      <c r="I153" s="62" t="n"/>
      <c r="J153" s="62" t="n"/>
      <c r="K153" s="62" t="n"/>
      <c r="L153" s="62" t="n"/>
    </row>
    <row r="154" ht="21" customHeight="1">
      <c r="A154" s="61" t="n"/>
      <c r="B154" s="44">
        <f>'設定'!$I$17</f>
        <v/>
      </c>
      <c r="C154" s="62" t="n"/>
      <c r="D154" s="62" t="n"/>
      <c r="E154" s="62" t="n"/>
      <c r="F154" s="62" t="n"/>
      <c r="G154" s="62" t="n"/>
      <c r="H154" s="62" t="n"/>
      <c r="I154" s="62" t="n"/>
      <c r="J154" s="62" t="n"/>
      <c r="K154" s="62" t="n"/>
      <c r="L154" s="62" t="n"/>
    </row>
    <row r="155" ht="21" customHeight="1">
      <c r="A155" s="61" t="n"/>
      <c r="B155" s="44">
        <f>'設定'!$I$18</f>
        <v/>
      </c>
      <c r="C155" s="62" t="n"/>
      <c r="D155" s="62" t="n"/>
      <c r="E155" s="62" t="n"/>
      <c r="F155" s="62" t="n"/>
      <c r="G155" s="62" t="n"/>
      <c r="H155" s="62" t="n"/>
      <c r="I155" s="62" t="n"/>
      <c r="J155" s="62" t="n"/>
      <c r="K155" s="62" t="n"/>
      <c r="L155" s="62" t="n"/>
    </row>
    <row r="156" ht="21" customHeight="1">
      <c r="A156" s="61" t="n"/>
      <c r="B156" s="44">
        <f>'設定'!$I$19</f>
        <v/>
      </c>
      <c r="C156" s="62" t="n"/>
      <c r="D156" s="62" t="n"/>
      <c r="E156" s="62" t="n"/>
      <c r="F156" s="62" t="n"/>
      <c r="G156" s="62" t="n"/>
      <c r="H156" s="62" t="n"/>
      <c r="I156" s="62" t="n"/>
      <c r="J156" s="62" t="n"/>
      <c r="K156" s="62" t="n"/>
      <c r="L156" s="62" t="n"/>
    </row>
    <row r="157" ht="21" customHeight="1">
      <c r="A157" s="61" t="n"/>
      <c r="B157" s="44">
        <f>'設定'!$I$20</f>
        <v/>
      </c>
      <c r="C157" s="62" t="n"/>
      <c r="D157" s="62" t="n"/>
      <c r="E157" s="62" t="n"/>
      <c r="F157" s="62" t="n"/>
      <c r="G157" s="62" t="n"/>
      <c r="H157" s="62" t="n"/>
      <c r="I157" s="62" t="n"/>
      <c r="J157" s="62" t="n"/>
      <c r="K157" s="62" t="n"/>
      <c r="L157" s="62" t="n"/>
    </row>
    <row r="158" ht="21" customHeight="1">
      <c r="A158" s="61" t="n"/>
      <c r="B158" s="44">
        <f>'設定'!$I$21</f>
        <v/>
      </c>
      <c r="C158" s="62" t="n"/>
      <c r="D158" s="62" t="n"/>
      <c r="E158" s="62" t="n"/>
      <c r="F158" s="62" t="n"/>
      <c r="G158" s="62" t="n"/>
      <c r="H158" s="62" t="n"/>
      <c r="I158" s="62" t="n"/>
      <c r="J158" s="62" t="n"/>
      <c r="K158" s="62" t="n"/>
      <c r="L158" s="62" t="n"/>
    </row>
    <row r="159" ht="21" customHeight="1">
      <c r="A159" s="61" t="n"/>
      <c r="B159" s="44">
        <f>'設定'!$I$22</f>
        <v/>
      </c>
      <c r="C159" s="62" t="n"/>
      <c r="D159" s="62" t="n"/>
      <c r="E159" s="62" t="n"/>
      <c r="F159" s="62" t="n"/>
      <c r="G159" s="62" t="n"/>
      <c r="H159" s="62" t="n"/>
      <c r="I159" s="62" t="n"/>
      <c r="J159" s="62" t="n"/>
      <c r="K159" s="62" t="n"/>
      <c r="L159" s="62" t="n"/>
    </row>
    <row r="160" ht="21" customHeight="1">
      <c r="A160" s="61" t="n"/>
      <c r="B160" s="44">
        <f>'設定'!$I$23</f>
        <v/>
      </c>
      <c r="C160" s="62" t="n"/>
      <c r="D160" s="62" t="n"/>
      <c r="E160" s="62" t="n"/>
      <c r="F160" s="62" t="n"/>
      <c r="G160" s="62" t="n"/>
      <c r="H160" s="62" t="n"/>
      <c r="I160" s="62" t="n"/>
      <c r="J160" s="62" t="n"/>
      <c r="K160" s="62" t="n"/>
      <c r="L160" s="62" t="n"/>
    </row>
    <row r="161" ht="21" customHeight="1">
      <c r="A161" s="61" t="n"/>
      <c r="B161" s="44">
        <f>'設定'!$I$24</f>
        <v/>
      </c>
      <c r="C161" s="62" t="n"/>
      <c r="D161" s="62" t="n"/>
      <c r="E161" s="62" t="n"/>
      <c r="F161" s="62" t="n"/>
      <c r="G161" s="62" t="n"/>
      <c r="H161" s="62" t="n"/>
      <c r="I161" s="62" t="n"/>
      <c r="J161" s="62" t="n"/>
      <c r="K161" s="62" t="n"/>
      <c r="L161" s="62" t="n"/>
    </row>
    <row r="162" ht="21" customHeight="1">
      <c r="A162" s="61" t="n"/>
      <c r="B162" s="44">
        <f>'設定'!$I$25</f>
        <v/>
      </c>
      <c r="C162" s="62" t="n"/>
      <c r="D162" s="62" t="n"/>
      <c r="E162" s="62" t="n"/>
      <c r="F162" s="62" t="n"/>
      <c r="G162" s="62" t="n"/>
      <c r="H162" s="62" t="n"/>
      <c r="I162" s="62" t="n"/>
      <c r="J162" s="62" t="n"/>
      <c r="K162" s="62" t="n"/>
      <c r="L162" s="62" t="n"/>
    </row>
    <row r="163" ht="21" customHeight="1">
      <c r="A163" s="61" t="n"/>
      <c r="B163" s="44">
        <f>'設定'!$I$26</f>
        <v/>
      </c>
      <c r="C163" s="62" t="n"/>
      <c r="D163" s="62" t="n"/>
      <c r="E163" s="62" t="n"/>
      <c r="F163" s="62" t="n"/>
      <c r="G163" s="62" t="n"/>
      <c r="H163" s="62" t="n"/>
      <c r="I163" s="62" t="n"/>
      <c r="J163" s="62" t="n"/>
      <c r="K163" s="62" t="n"/>
      <c r="L163" s="62" t="n"/>
    </row>
    <row r="164" ht="21" customHeight="1">
      <c r="A164" s="61" t="n"/>
      <c r="B164" s="44">
        <f>'設定'!$I$27</f>
        <v/>
      </c>
      <c r="C164" s="62" t="n"/>
      <c r="D164" s="62" t="n"/>
      <c r="E164" s="62" t="n"/>
      <c r="F164" s="62" t="n"/>
      <c r="G164" s="62" t="n"/>
      <c r="H164" s="62" t="n"/>
      <c r="I164" s="62" t="n"/>
      <c r="J164" s="62" t="n"/>
      <c r="K164" s="62" t="n"/>
      <c r="L164" s="62" t="n"/>
    </row>
    <row r="165" ht="21" customHeight="1">
      <c r="A165" s="61" t="n"/>
      <c r="B165" s="44">
        <f>'設定'!$I$28</f>
        <v/>
      </c>
      <c r="C165" s="62" t="n"/>
      <c r="D165" s="62" t="n"/>
      <c r="E165" s="62" t="n"/>
      <c r="F165" s="62" t="n"/>
      <c r="G165" s="62" t="n"/>
      <c r="H165" s="62" t="n"/>
      <c r="I165" s="62" t="n"/>
      <c r="J165" s="62" t="n"/>
      <c r="K165" s="62" t="n"/>
      <c r="L165" s="62" t="n"/>
    </row>
    <row r="166" ht="21" customHeight="1">
      <c r="A166" s="61" t="n"/>
      <c r="B166" s="44">
        <f>'設定'!$I$29</f>
        <v/>
      </c>
      <c r="C166" s="62" t="n"/>
      <c r="D166" s="62" t="n"/>
      <c r="E166" s="62" t="n"/>
      <c r="F166" s="62" t="n"/>
      <c r="G166" s="62" t="n"/>
      <c r="H166" s="62" t="n"/>
      <c r="I166" s="62" t="n"/>
      <c r="J166" s="62" t="n"/>
      <c r="K166" s="62" t="n"/>
      <c r="L166" s="62" t="n"/>
    </row>
    <row r="167" ht="21" customHeight="1">
      <c r="A167" s="61" t="n"/>
      <c r="B167" s="44">
        <f>'設定'!$I$30</f>
        <v/>
      </c>
      <c r="C167" s="62" t="n"/>
      <c r="D167" s="62" t="n"/>
      <c r="E167" s="62" t="n"/>
      <c r="F167" s="62" t="n"/>
      <c r="G167" s="62" t="n"/>
      <c r="H167" s="62" t="n"/>
      <c r="I167" s="62" t="n"/>
      <c r="J167" s="62" t="n"/>
      <c r="K167" s="62" t="n"/>
      <c r="L167" s="62" t="n"/>
    </row>
    <row r="168" ht="21" customHeight="1">
      <c r="A168" s="61" t="n"/>
      <c r="B168" s="44">
        <f>'設定'!$I$31</f>
        <v/>
      </c>
      <c r="C168" s="62" t="n"/>
      <c r="D168" s="62" t="n"/>
      <c r="E168" s="62" t="n"/>
      <c r="F168" s="62" t="n"/>
      <c r="G168" s="62" t="n"/>
      <c r="H168" s="62" t="n"/>
      <c r="I168" s="62" t="n"/>
      <c r="J168" s="62" t="n"/>
      <c r="K168" s="62" t="n"/>
      <c r="L168" s="62" t="n"/>
    </row>
    <row r="169" ht="21" customHeight="1">
      <c r="A169" s="61" t="n"/>
      <c r="B169" s="44">
        <f>'設定'!$I$32</f>
        <v/>
      </c>
      <c r="C169" s="62" t="n"/>
      <c r="D169" s="62" t="n"/>
      <c r="E169" s="62" t="n"/>
      <c r="F169" s="62" t="n"/>
      <c r="G169" s="62" t="n"/>
      <c r="H169" s="62" t="n"/>
      <c r="I169" s="62" t="n"/>
      <c r="J169" s="62" t="n"/>
      <c r="K169" s="62" t="n"/>
      <c r="L169" s="62" t="n"/>
    </row>
    <row r="170" ht="21" customHeight="1">
      <c r="A170" s="61" t="n"/>
      <c r="B170" s="44">
        <f>'設定'!$I$33</f>
        <v/>
      </c>
      <c r="C170" s="62" t="n"/>
      <c r="D170" s="62" t="n"/>
      <c r="E170" s="62" t="n"/>
      <c r="F170" s="62" t="n"/>
      <c r="G170" s="62" t="n"/>
      <c r="H170" s="62" t="n"/>
      <c r="I170" s="62" t="n"/>
      <c r="J170" s="62" t="n"/>
      <c r="K170" s="62" t="n"/>
      <c r="L170" s="62" t="n"/>
    </row>
    <row r="171" ht="21" customHeight="1">
      <c r="A171" s="61" t="n"/>
      <c r="B171" s="44">
        <f>'設定'!$I$34</f>
        <v/>
      </c>
      <c r="C171" s="62" t="n"/>
      <c r="D171" s="62" t="n"/>
      <c r="E171" s="62" t="n"/>
      <c r="F171" s="62" t="n"/>
      <c r="G171" s="62" t="n"/>
      <c r="H171" s="62" t="n"/>
      <c r="I171" s="62" t="n"/>
      <c r="J171" s="62" t="n"/>
      <c r="K171" s="62" t="n"/>
      <c r="L171" s="62" t="n"/>
    </row>
    <row r="172"/>
    <row r="173" ht="26" customHeight="1">
      <c r="B173" s="55">
        <f>IF('名簿'!B11="","（名簿 7行目：なし）",'名簿'!I11)</f>
        <v/>
      </c>
      <c r="C173" s="4" t="n"/>
      <c r="D173" s="4" t="n"/>
      <c r="E173" s="56" t="inlineStr">
        <is>
          <t>提出状況 ▶</t>
        </is>
      </c>
      <c r="F173" s="40" t="n"/>
      <c r="G173" s="31" t="n"/>
      <c r="H173" s="57" t="inlineStr">
        <is>
          <t>状況：</t>
        </is>
      </c>
      <c r="I173" s="58">
        <f>'名簿'!J11</f>
        <v/>
      </c>
      <c r="J173" s="57" t="inlineStr">
        <is>
          <t>×の数：</t>
        </is>
      </c>
      <c r="K173" s="59">
        <f>'名簿'!K11</f>
        <v/>
      </c>
      <c r="L173" s="60">
        <f>HYPERLINK("#'×入力'!B201","次の人へ ▼")</f>
        <v/>
      </c>
    </row>
    <row r="174" ht="22" customHeight="1">
      <c r="A174" s="32" t="inlineStr">
        <is>
          <t>この日全部 ▶</t>
        </is>
      </c>
      <c r="C174" s="61" t="n"/>
      <c r="D174" s="61" t="n"/>
      <c r="E174" s="61" t="n"/>
      <c r="F174" s="61" t="n"/>
      <c r="G174" s="61" t="n"/>
      <c r="H174" s="61" t="n"/>
      <c r="I174" s="61" t="n"/>
      <c r="J174" s="61" t="n"/>
      <c r="K174" s="61" t="n"/>
      <c r="L174" s="61" t="n"/>
    </row>
    <row r="175" ht="28" customHeight="1">
      <c r="A175" s="35" t="inlineStr">
        <is>
          <t>この時間
全部 ▼</t>
        </is>
      </c>
      <c r="B175" s="36" t="inlineStr"/>
      <c r="C175" s="37">
        <f>'設定'!$E$11</f>
        <v/>
      </c>
      <c r="D175" s="37">
        <f>'設定'!$E$12</f>
        <v/>
      </c>
      <c r="E175" s="37">
        <f>'設定'!$E$13</f>
        <v/>
      </c>
      <c r="F175" s="37">
        <f>'設定'!$E$14</f>
        <v/>
      </c>
      <c r="G175" s="37">
        <f>'設定'!$E$15</f>
        <v/>
      </c>
      <c r="H175" s="37">
        <f>'設定'!$E$16</f>
        <v/>
      </c>
      <c r="I175" s="37">
        <f>'設定'!$E$17</f>
        <v/>
      </c>
      <c r="J175" s="37">
        <f>'設定'!$E$18</f>
        <v/>
      </c>
      <c r="K175" s="37">
        <f>'設定'!$E$19</f>
        <v/>
      </c>
      <c r="L175" s="37">
        <f>'設定'!$E$20</f>
        <v/>
      </c>
    </row>
    <row r="176" ht="21" customHeight="1">
      <c r="A176" s="61" t="n"/>
      <c r="B176" s="44">
        <f>'設定'!$I$11</f>
        <v/>
      </c>
      <c r="C176" s="62" t="n"/>
      <c r="D176" s="62" t="n"/>
      <c r="E176" s="62" t="n"/>
      <c r="F176" s="62" t="n"/>
      <c r="G176" s="62" t="n"/>
      <c r="H176" s="62" t="n"/>
      <c r="I176" s="62" t="n"/>
      <c r="J176" s="62" t="n"/>
      <c r="K176" s="62" t="n"/>
      <c r="L176" s="62" t="n"/>
    </row>
    <row r="177" ht="21" customHeight="1">
      <c r="A177" s="61" t="n"/>
      <c r="B177" s="44">
        <f>'設定'!$I$12</f>
        <v/>
      </c>
      <c r="C177" s="62" t="n"/>
      <c r="D177" s="62" t="n"/>
      <c r="E177" s="62" t="n"/>
      <c r="F177" s="62" t="n"/>
      <c r="G177" s="62" t="n"/>
      <c r="H177" s="62" t="n"/>
      <c r="I177" s="62" t="n"/>
      <c r="J177" s="62" t="n"/>
      <c r="K177" s="62" t="n"/>
      <c r="L177" s="62" t="n"/>
    </row>
    <row r="178" ht="21" customHeight="1">
      <c r="A178" s="61" t="n"/>
      <c r="B178" s="44">
        <f>'設定'!$I$13</f>
        <v/>
      </c>
      <c r="C178" s="62" t="n"/>
      <c r="D178" s="62" t="n"/>
      <c r="E178" s="62" t="n"/>
      <c r="F178" s="62" t="n"/>
      <c r="G178" s="62" t="n"/>
      <c r="H178" s="62" t="n"/>
      <c r="I178" s="62" t="n"/>
      <c r="J178" s="62" t="n"/>
      <c r="K178" s="62" t="n"/>
      <c r="L178" s="62" t="n"/>
    </row>
    <row r="179" ht="21" customHeight="1">
      <c r="A179" s="61" t="n"/>
      <c r="B179" s="44">
        <f>'設定'!$I$14</f>
        <v/>
      </c>
      <c r="C179" s="62" t="n"/>
      <c r="D179" s="62" t="n"/>
      <c r="E179" s="62" t="n"/>
      <c r="F179" s="62" t="n"/>
      <c r="G179" s="62" t="n"/>
      <c r="H179" s="62" t="n"/>
      <c r="I179" s="62" t="n"/>
      <c r="J179" s="62" t="n"/>
      <c r="K179" s="62" t="n"/>
      <c r="L179" s="62" t="n"/>
    </row>
    <row r="180" ht="21" customHeight="1">
      <c r="A180" s="61" t="n"/>
      <c r="B180" s="44">
        <f>'設定'!$I$15</f>
        <v/>
      </c>
      <c r="C180" s="62" t="n"/>
      <c r="D180" s="62" t="n"/>
      <c r="E180" s="62" t="n"/>
      <c r="F180" s="62" t="n"/>
      <c r="G180" s="62" t="n"/>
      <c r="H180" s="62" t="n"/>
      <c r="I180" s="62" t="n"/>
      <c r="J180" s="62" t="n"/>
      <c r="K180" s="62" t="n"/>
      <c r="L180" s="62" t="n"/>
    </row>
    <row r="181" ht="21" customHeight="1">
      <c r="A181" s="61" t="n"/>
      <c r="B181" s="44">
        <f>'設定'!$I$16</f>
        <v/>
      </c>
      <c r="C181" s="62" t="n"/>
      <c r="D181" s="62" t="n"/>
      <c r="E181" s="62" t="n"/>
      <c r="F181" s="62" t="n"/>
      <c r="G181" s="62" t="n"/>
      <c r="H181" s="62" t="n"/>
      <c r="I181" s="62" t="n"/>
      <c r="J181" s="62" t="n"/>
      <c r="K181" s="62" t="n"/>
      <c r="L181" s="62" t="n"/>
    </row>
    <row r="182" ht="21" customHeight="1">
      <c r="A182" s="61" t="n"/>
      <c r="B182" s="44">
        <f>'設定'!$I$17</f>
        <v/>
      </c>
      <c r="C182" s="62" t="n"/>
      <c r="D182" s="62" t="n"/>
      <c r="E182" s="62" t="n"/>
      <c r="F182" s="62" t="n"/>
      <c r="G182" s="62" t="n"/>
      <c r="H182" s="62" t="n"/>
      <c r="I182" s="62" t="n"/>
      <c r="J182" s="62" t="n"/>
      <c r="K182" s="62" t="n"/>
      <c r="L182" s="62" t="n"/>
    </row>
    <row r="183" ht="21" customHeight="1">
      <c r="A183" s="61" t="n"/>
      <c r="B183" s="44">
        <f>'設定'!$I$18</f>
        <v/>
      </c>
      <c r="C183" s="62" t="n"/>
      <c r="D183" s="62" t="n"/>
      <c r="E183" s="62" t="n"/>
      <c r="F183" s="62" t="n"/>
      <c r="G183" s="62" t="n"/>
      <c r="H183" s="62" t="n"/>
      <c r="I183" s="62" t="n"/>
      <c r="J183" s="62" t="n"/>
      <c r="K183" s="62" t="n"/>
      <c r="L183" s="62" t="n"/>
    </row>
    <row r="184" ht="21" customHeight="1">
      <c r="A184" s="61" t="n"/>
      <c r="B184" s="44">
        <f>'設定'!$I$19</f>
        <v/>
      </c>
      <c r="C184" s="62" t="n"/>
      <c r="D184" s="62" t="n"/>
      <c r="E184" s="62" t="n"/>
      <c r="F184" s="62" t="n"/>
      <c r="G184" s="62" t="n"/>
      <c r="H184" s="62" t="n"/>
      <c r="I184" s="62" t="n"/>
      <c r="J184" s="62" t="n"/>
      <c r="K184" s="62" t="n"/>
      <c r="L184" s="62" t="n"/>
    </row>
    <row r="185" ht="21" customHeight="1">
      <c r="A185" s="61" t="n"/>
      <c r="B185" s="44">
        <f>'設定'!$I$20</f>
        <v/>
      </c>
      <c r="C185" s="62" t="n"/>
      <c r="D185" s="62" t="n"/>
      <c r="E185" s="62" t="n"/>
      <c r="F185" s="62" t="n"/>
      <c r="G185" s="62" t="n"/>
      <c r="H185" s="62" t="n"/>
      <c r="I185" s="62" t="n"/>
      <c r="J185" s="62" t="n"/>
      <c r="K185" s="62" t="n"/>
      <c r="L185" s="62" t="n"/>
    </row>
    <row r="186" ht="21" customHeight="1">
      <c r="A186" s="61" t="n"/>
      <c r="B186" s="44">
        <f>'設定'!$I$21</f>
        <v/>
      </c>
      <c r="C186" s="62" t="n"/>
      <c r="D186" s="62" t="n"/>
      <c r="E186" s="62" t="n"/>
      <c r="F186" s="62" t="n"/>
      <c r="G186" s="62" t="n"/>
      <c r="H186" s="62" t="n"/>
      <c r="I186" s="62" t="n"/>
      <c r="J186" s="62" t="n"/>
      <c r="K186" s="62" t="n"/>
      <c r="L186" s="62" t="n"/>
    </row>
    <row r="187" ht="21" customHeight="1">
      <c r="A187" s="61" t="n"/>
      <c r="B187" s="44">
        <f>'設定'!$I$22</f>
        <v/>
      </c>
      <c r="C187" s="62" t="n"/>
      <c r="D187" s="62" t="n"/>
      <c r="E187" s="62" t="n"/>
      <c r="F187" s="62" t="n"/>
      <c r="G187" s="62" t="n"/>
      <c r="H187" s="62" t="n"/>
      <c r="I187" s="62" t="n"/>
      <c r="J187" s="62" t="n"/>
      <c r="K187" s="62" t="n"/>
      <c r="L187" s="62" t="n"/>
    </row>
    <row r="188" ht="21" customHeight="1">
      <c r="A188" s="61" t="n"/>
      <c r="B188" s="44">
        <f>'設定'!$I$23</f>
        <v/>
      </c>
      <c r="C188" s="62" t="n"/>
      <c r="D188" s="62" t="n"/>
      <c r="E188" s="62" t="n"/>
      <c r="F188" s="62" t="n"/>
      <c r="G188" s="62" t="n"/>
      <c r="H188" s="62" t="n"/>
      <c r="I188" s="62" t="n"/>
      <c r="J188" s="62" t="n"/>
      <c r="K188" s="62" t="n"/>
      <c r="L188" s="62" t="n"/>
    </row>
    <row r="189" ht="21" customHeight="1">
      <c r="A189" s="61" t="n"/>
      <c r="B189" s="44">
        <f>'設定'!$I$24</f>
        <v/>
      </c>
      <c r="C189" s="62" t="n"/>
      <c r="D189" s="62" t="n"/>
      <c r="E189" s="62" t="n"/>
      <c r="F189" s="62" t="n"/>
      <c r="G189" s="62" t="n"/>
      <c r="H189" s="62" t="n"/>
      <c r="I189" s="62" t="n"/>
      <c r="J189" s="62" t="n"/>
      <c r="K189" s="62" t="n"/>
      <c r="L189" s="62" t="n"/>
    </row>
    <row r="190" ht="21" customHeight="1">
      <c r="A190" s="61" t="n"/>
      <c r="B190" s="44">
        <f>'設定'!$I$25</f>
        <v/>
      </c>
      <c r="C190" s="62" t="n"/>
      <c r="D190" s="62" t="n"/>
      <c r="E190" s="62" t="n"/>
      <c r="F190" s="62" t="n"/>
      <c r="G190" s="62" t="n"/>
      <c r="H190" s="62" t="n"/>
      <c r="I190" s="62" t="n"/>
      <c r="J190" s="62" t="n"/>
      <c r="K190" s="62" t="n"/>
      <c r="L190" s="62" t="n"/>
    </row>
    <row r="191" ht="21" customHeight="1">
      <c r="A191" s="61" t="n"/>
      <c r="B191" s="44">
        <f>'設定'!$I$26</f>
        <v/>
      </c>
      <c r="C191" s="62" t="n"/>
      <c r="D191" s="62" t="n"/>
      <c r="E191" s="62" t="n"/>
      <c r="F191" s="62" t="n"/>
      <c r="G191" s="62" t="n"/>
      <c r="H191" s="62" t="n"/>
      <c r="I191" s="62" t="n"/>
      <c r="J191" s="62" t="n"/>
      <c r="K191" s="62" t="n"/>
      <c r="L191" s="62" t="n"/>
    </row>
    <row r="192" ht="21" customHeight="1">
      <c r="A192" s="61" t="n"/>
      <c r="B192" s="44">
        <f>'設定'!$I$27</f>
        <v/>
      </c>
      <c r="C192" s="62" t="n"/>
      <c r="D192" s="62" t="n"/>
      <c r="E192" s="62" t="n"/>
      <c r="F192" s="62" t="n"/>
      <c r="G192" s="62" t="n"/>
      <c r="H192" s="62" t="n"/>
      <c r="I192" s="62" t="n"/>
      <c r="J192" s="62" t="n"/>
      <c r="K192" s="62" t="n"/>
      <c r="L192" s="62" t="n"/>
    </row>
    <row r="193" ht="21" customHeight="1">
      <c r="A193" s="61" t="n"/>
      <c r="B193" s="44">
        <f>'設定'!$I$28</f>
        <v/>
      </c>
      <c r="C193" s="62" t="n"/>
      <c r="D193" s="62" t="n"/>
      <c r="E193" s="62" t="n"/>
      <c r="F193" s="62" t="n"/>
      <c r="G193" s="62" t="n"/>
      <c r="H193" s="62" t="n"/>
      <c r="I193" s="62" t="n"/>
      <c r="J193" s="62" t="n"/>
      <c r="K193" s="62" t="n"/>
      <c r="L193" s="62" t="n"/>
    </row>
    <row r="194" ht="21" customHeight="1">
      <c r="A194" s="61" t="n"/>
      <c r="B194" s="44">
        <f>'設定'!$I$29</f>
        <v/>
      </c>
      <c r="C194" s="62" t="n"/>
      <c r="D194" s="62" t="n"/>
      <c r="E194" s="62" t="n"/>
      <c r="F194" s="62" t="n"/>
      <c r="G194" s="62" t="n"/>
      <c r="H194" s="62" t="n"/>
      <c r="I194" s="62" t="n"/>
      <c r="J194" s="62" t="n"/>
      <c r="K194" s="62" t="n"/>
      <c r="L194" s="62" t="n"/>
    </row>
    <row r="195" ht="21" customHeight="1">
      <c r="A195" s="61" t="n"/>
      <c r="B195" s="44">
        <f>'設定'!$I$30</f>
        <v/>
      </c>
      <c r="C195" s="62" t="n"/>
      <c r="D195" s="62" t="n"/>
      <c r="E195" s="62" t="n"/>
      <c r="F195" s="62" t="n"/>
      <c r="G195" s="62" t="n"/>
      <c r="H195" s="62" t="n"/>
      <c r="I195" s="62" t="n"/>
      <c r="J195" s="62" t="n"/>
      <c r="K195" s="62" t="n"/>
      <c r="L195" s="62" t="n"/>
    </row>
    <row r="196" ht="21" customHeight="1">
      <c r="A196" s="61" t="n"/>
      <c r="B196" s="44">
        <f>'設定'!$I$31</f>
        <v/>
      </c>
      <c r="C196" s="62" t="n"/>
      <c r="D196" s="62" t="n"/>
      <c r="E196" s="62" t="n"/>
      <c r="F196" s="62" t="n"/>
      <c r="G196" s="62" t="n"/>
      <c r="H196" s="62" t="n"/>
      <c r="I196" s="62" t="n"/>
      <c r="J196" s="62" t="n"/>
      <c r="K196" s="62" t="n"/>
      <c r="L196" s="62" t="n"/>
    </row>
    <row r="197" ht="21" customHeight="1">
      <c r="A197" s="61" t="n"/>
      <c r="B197" s="44">
        <f>'設定'!$I$32</f>
        <v/>
      </c>
      <c r="C197" s="62" t="n"/>
      <c r="D197" s="62" t="n"/>
      <c r="E197" s="62" t="n"/>
      <c r="F197" s="62" t="n"/>
      <c r="G197" s="62" t="n"/>
      <c r="H197" s="62" t="n"/>
      <c r="I197" s="62" t="n"/>
      <c r="J197" s="62" t="n"/>
      <c r="K197" s="62" t="n"/>
      <c r="L197" s="62" t="n"/>
    </row>
    <row r="198" ht="21" customHeight="1">
      <c r="A198" s="61" t="n"/>
      <c r="B198" s="44">
        <f>'設定'!$I$33</f>
        <v/>
      </c>
      <c r="C198" s="62" t="n"/>
      <c r="D198" s="62" t="n"/>
      <c r="E198" s="62" t="n"/>
      <c r="F198" s="62" t="n"/>
      <c r="G198" s="62" t="n"/>
      <c r="H198" s="62" t="n"/>
      <c r="I198" s="62" t="n"/>
      <c r="J198" s="62" t="n"/>
      <c r="K198" s="62" t="n"/>
      <c r="L198" s="62" t="n"/>
    </row>
    <row r="199" ht="21" customHeight="1">
      <c r="A199" s="61" t="n"/>
      <c r="B199" s="44">
        <f>'設定'!$I$34</f>
        <v/>
      </c>
      <c r="C199" s="62" t="n"/>
      <c r="D199" s="62" t="n"/>
      <c r="E199" s="62" t="n"/>
      <c r="F199" s="62" t="n"/>
      <c r="G199" s="62" t="n"/>
      <c r="H199" s="62" t="n"/>
      <c r="I199" s="62" t="n"/>
      <c r="J199" s="62" t="n"/>
      <c r="K199" s="62" t="n"/>
      <c r="L199" s="62" t="n"/>
    </row>
    <row r="200"/>
    <row r="201" ht="26" customHeight="1">
      <c r="B201" s="55">
        <f>IF('名簿'!B12="","（名簿 8行目：なし）",'名簿'!I12)</f>
        <v/>
      </c>
      <c r="C201" s="4" t="n"/>
      <c r="D201" s="4" t="n"/>
      <c r="E201" s="56" t="inlineStr">
        <is>
          <t>提出状況 ▶</t>
        </is>
      </c>
      <c r="F201" s="40" t="n"/>
      <c r="G201" s="31" t="n"/>
      <c r="H201" s="57" t="inlineStr">
        <is>
          <t>状況：</t>
        </is>
      </c>
      <c r="I201" s="58">
        <f>'名簿'!J12</f>
        <v/>
      </c>
      <c r="J201" s="57" t="inlineStr">
        <is>
          <t>×の数：</t>
        </is>
      </c>
      <c r="K201" s="59">
        <f>'名簿'!K12</f>
        <v/>
      </c>
      <c r="L201" s="60">
        <f>HYPERLINK("#'×入力'!B229","次の人へ ▼")</f>
        <v/>
      </c>
    </row>
    <row r="202" ht="22" customHeight="1">
      <c r="A202" s="32" t="inlineStr">
        <is>
          <t>この日全部 ▶</t>
        </is>
      </c>
      <c r="C202" s="61" t="n"/>
      <c r="D202" s="61" t="n"/>
      <c r="E202" s="61" t="n"/>
      <c r="F202" s="61" t="n"/>
      <c r="G202" s="61" t="n"/>
      <c r="H202" s="61" t="n"/>
      <c r="I202" s="61" t="n"/>
      <c r="J202" s="61" t="n"/>
      <c r="K202" s="61" t="n"/>
      <c r="L202" s="61" t="n"/>
    </row>
    <row r="203" ht="28" customHeight="1">
      <c r="A203" s="35" t="inlineStr">
        <is>
          <t>この時間
全部 ▼</t>
        </is>
      </c>
      <c r="B203" s="36" t="inlineStr"/>
      <c r="C203" s="37">
        <f>'設定'!$E$11</f>
        <v/>
      </c>
      <c r="D203" s="37">
        <f>'設定'!$E$12</f>
        <v/>
      </c>
      <c r="E203" s="37">
        <f>'設定'!$E$13</f>
        <v/>
      </c>
      <c r="F203" s="37">
        <f>'設定'!$E$14</f>
        <v/>
      </c>
      <c r="G203" s="37">
        <f>'設定'!$E$15</f>
        <v/>
      </c>
      <c r="H203" s="37">
        <f>'設定'!$E$16</f>
        <v/>
      </c>
      <c r="I203" s="37">
        <f>'設定'!$E$17</f>
        <v/>
      </c>
      <c r="J203" s="37">
        <f>'設定'!$E$18</f>
        <v/>
      </c>
      <c r="K203" s="37">
        <f>'設定'!$E$19</f>
        <v/>
      </c>
      <c r="L203" s="37">
        <f>'設定'!$E$20</f>
        <v/>
      </c>
    </row>
    <row r="204" ht="21" customHeight="1">
      <c r="A204" s="61" t="n"/>
      <c r="B204" s="44">
        <f>'設定'!$I$11</f>
        <v/>
      </c>
      <c r="C204" s="62" t="n"/>
      <c r="D204" s="62" t="n"/>
      <c r="E204" s="62" t="n"/>
      <c r="F204" s="62" t="n"/>
      <c r="G204" s="62" t="n"/>
      <c r="H204" s="62" t="n"/>
      <c r="I204" s="62" t="n"/>
      <c r="J204" s="62" t="n"/>
      <c r="K204" s="62" t="n"/>
      <c r="L204" s="62" t="n"/>
    </row>
    <row r="205" ht="21" customHeight="1">
      <c r="A205" s="61" t="n"/>
      <c r="B205" s="44">
        <f>'設定'!$I$12</f>
        <v/>
      </c>
      <c r="C205" s="62" t="n"/>
      <c r="D205" s="62" t="n"/>
      <c r="E205" s="62" t="n"/>
      <c r="F205" s="62" t="n"/>
      <c r="G205" s="62" t="n"/>
      <c r="H205" s="62" t="n"/>
      <c r="I205" s="62" t="n"/>
      <c r="J205" s="62" t="n"/>
      <c r="K205" s="62" t="n"/>
      <c r="L205" s="62" t="n"/>
    </row>
    <row r="206" ht="21" customHeight="1">
      <c r="A206" s="61" t="n"/>
      <c r="B206" s="44">
        <f>'設定'!$I$13</f>
        <v/>
      </c>
      <c r="C206" s="62" t="n"/>
      <c r="D206" s="62" t="n"/>
      <c r="E206" s="62" t="n"/>
      <c r="F206" s="62" t="n"/>
      <c r="G206" s="62" t="n"/>
      <c r="H206" s="62" t="n"/>
      <c r="I206" s="62" t="n"/>
      <c r="J206" s="62" t="n"/>
      <c r="K206" s="62" t="n"/>
      <c r="L206" s="62" t="n"/>
    </row>
    <row r="207" ht="21" customHeight="1">
      <c r="A207" s="61" t="n"/>
      <c r="B207" s="44">
        <f>'設定'!$I$14</f>
        <v/>
      </c>
      <c r="C207" s="62" t="n"/>
      <c r="D207" s="62" t="n"/>
      <c r="E207" s="62" t="n"/>
      <c r="F207" s="62" t="n"/>
      <c r="G207" s="62" t="n"/>
      <c r="H207" s="62" t="n"/>
      <c r="I207" s="62" t="n"/>
      <c r="J207" s="62" t="n"/>
      <c r="K207" s="62" t="n"/>
      <c r="L207" s="62" t="n"/>
    </row>
    <row r="208" ht="21" customHeight="1">
      <c r="A208" s="61" t="n"/>
      <c r="B208" s="44">
        <f>'設定'!$I$15</f>
        <v/>
      </c>
      <c r="C208" s="62" t="n"/>
      <c r="D208" s="62" t="n"/>
      <c r="E208" s="62" t="n"/>
      <c r="F208" s="62" t="n"/>
      <c r="G208" s="62" t="n"/>
      <c r="H208" s="62" t="n"/>
      <c r="I208" s="62" t="n"/>
      <c r="J208" s="62" t="n"/>
      <c r="K208" s="62" t="n"/>
      <c r="L208" s="62" t="n"/>
    </row>
    <row r="209" ht="21" customHeight="1">
      <c r="A209" s="61" t="n"/>
      <c r="B209" s="44">
        <f>'設定'!$I$16</f>
        <v/>
      </c>
      <c r="C209" s="62" t="n"/>
      <c r="D209" s="62" t="n"/>
      <c r="E209" s="62" t="n"/>
      <c r="F209" s="62" t="n"/>
      <c r="G209" s="62" t="n"/>
      <c r="H209" s="62" t="n"/>
      <c r="I209" s="62" t="n"/>
      <c r="J209" s="62" t="n"/>
      <c r="K209" s="62" t="n"/>
      <c r="L209" s="62" t="n"/>
    </row>
    <row r="210" ht="21" customHeight="1">
      <c r="A210" s="61" t="n"/>
      <c r="B210" s="44">
        <f>'設定'!$I$17</f>
        <v/>
      </c>
      <c r="C210" s="62" t="n"/>
      <c r="D210" s="62" t="n"/>
      <c r="E210" s="62" t="n"/>
      <c r="F210" s="62" t="n"/>
      <c r="G210" s="62" t="n"/>
      <c r="H210" s="62" t="n"/>
      <c r="I210" s="62" t="n"/>
      <c r="J210" s="62" t="n"/>
      <c r="K210" s="62" t="n"/>
      <c r="L210" s="62" t="n"/>
    </row>
    <row r="211" ht="21" customHeight="1">
      <c r="A211" s="61" t="n"/>
      <c r="B211" s="44">
        <f>'設定'!$I$18</f>
        <v/>
      </c>
      <c r="C211" s="62" t="n"/>
      <c r="D211" s="62" t="n"/>
      <c r="E211" s="62" t="n"/>
      <c r="F211" s="62" t="n"/>
      <c r="G211" s="62" t="n"/>
      <c r="H211" s="62" t="n"/>
      <c r="I211" s="62" t="n"/>
      <c r="J211" s="62" t="n"/>
      <c r="K211" s="62" t="n"/>
      <c r="L211" s="62" t="n"/>
    </row>
    <row r="212" ht="21" customHeight="1">
      <c r="A212" s="61" t="n"/>
      <c r="B212" s="44">
        <f>'設定'!$I$19</f>
        <v/>
      </c>
      <c r="C212" s="62" t="n"/>
      <c r="D212" s="62" t="n"/>
      <c r="E212" s="62" t="n"/>
      <c r="F212" s="62" t="n"/>
      <c r="G212" s="62" t="n"/>
      <c r="H212" s="62" t="n"/>
      <c r="I212" s="62" t="n"/>
      <c r="J212" s="62" t="n"/>
      <c r="K212" s="62" t="n"/>
      <c r="L212" s="62" t="n"/>
    </row>
    <row r="213" ht="21" customHeight="1">
      <c r="A213" s="61" t="n"/>
      <c r="B213" s="44">
        <f>'設定'!$I$20</f>
        <v/>
      </c>
      <c r="C213" s="62" t="n"/>
      <c r="D213" s="62" t="n"/>
      <c r="E213" s="62" t="n"/>
      <c r="F213" s="62" t="n"/>
      <c r="G213" s="62" t="n"/>
      <c r="H213" s="62" t="n"/>
      <c r="I213" s="62" t="n"/>
      <c r="J213" s="62" t="n"/>
      <c r="K213" s="62" t="n"/>
      <c r="L213" s="62" t="n"/>
    </row>
    <row r="214" ht="21" customHeight="1">
      <c r="A214" s="61" t="n"/>
      <c r="B214" s="44">
        <f>'設定'!$I$21</f>
        <v/>
      </c>
      <c r="C214" s="62" t="n"/>
      <c r="D214" s="62" t="n"/>
      <c r="E214" s="62" t="n"/>
      <c r="F214" s="62" t="n"/>
      <c r="G214" s="62" t="n"/>
      <c r="H214" s="62" t="n"/>
      <c r="I214" s="62" t="n"/>
      <c r="J214" s="62" t="n"/>
      <c r="K214" s="62" t="n"/>
      <c r="L214" s="62" t="n"/>
    </row>
    <row r="215" ht="21" customHeight="1">
      <c r="A215" s="61" t="n"/>
      <c r="B215" s="44">
        <f>'設定'!$I$22</f>
        <v/>
      </c>
      <c r="C215" s="62" t="n"/>
      <c r="D215" s="62" t="n"/>
      <c r="E215" s="62" t="n"/>
      <c r="F215" s="62" t="n"/>
      <c r="G215" s="62" t="n"/>
      <c r="H215" s="62" t="n"/>
      <c r="I215" s="62" t="n"/>
      <c r="J215" s="62" t="n"/>
      <c r="K215" s="62" t="n"/>
      <c r="L215" s="62" t="n"/>
    </row>
    <row r="216" ht="21" customHeight="1">
      <c r="A216" s="61" t="n"/>
      <c r="B216" s="44">
        <f>'設定'!$I$23</f>
        <v/>
      </c>
      <c r="C216" s="62" t="n"/>
      <c r="D216" s="62" t="n"/>
      <c r="E216" s="62" t="n"/>
      <c r="F216" s="62" t="n"/>
      <c r="G216" s="62" t="n"/>
      <c r="H216" s="62" t="n"/>
      <c r="I216" s="62" t="n"/>
      <c r="J216" s="62" t="n"/>
      <c r="K216" s="62" t="n"/>
      <c r="L216" s="62" t="n"/>
    </row>
    <row r="217" ht="21" customHeight="1">
      <c r="A217" s="61" t="n"/>
      <c r="B217" s="44">
        <f>'設定'!$I$24</f>
        <v/>
      </c>
      <c r="C217" s="62" t="n"/>
      <c r="D217" s="62" t="n"/>
      <c r="E217" s="62" t="n"/>
      <c r="F217" s="62" t="n"/>
      <c r="G217" s="62" t="n"/>
      <c r="H217" s="62" t="n"/>
      <c r="I217" s="62" t="n"/>
      <c r="J217" s="62" t="n"/>
      <c r="K217" s="62" t="n"/>
      <c r="L217" s="62" t="n"/>
    </row>
    <row r="218" ht="21" customHeight="1">
      <c r="A218" s="61" t="n"/>
      <c r="B218" s="44">
        <f>'設定'!$I$25</f>
        <v/>
      </c>
      <c r="C218" s="62" t="n"/>
      <c r="D218" s="62" t="n"/>
      <c r="E218" s="62" t="n"/>
      <c r="F218" s="62" t="n"/>
      <c r="G218" s="62" t="n"/>
      <c r="H218" s="62" t="n"/>
      <c r="I218" s="62" t="n"/>
      <c r="J218" s="62" t="n"/>
      <c r="K218" s="62" t="n"/>
      <c r="L218" s="62" t="n"/>
    </row>
    <row r="219" ht="21" customHeight="1">
      <c r="A219" s="61" t="n"/>
      <c r="B219" s="44">
        <f>'設定'!$I$26</f>
        <v/>
      </c>
      <c r="C219" s="62" t="n"/>
      <c r="D219" s="62" t="n"/>
      <c r="E219" s="62" t="n"/>
      <c r="F219" s="62" t="n"/>
      <c r="G219" s="62" t="n"/>
      <c r="H219" s="62" t="n"/>
      <c r="I219" s="62" t="n"/>
      <c r="J219" s="62" t="n"/>
      <c r="K219" s="62" t="n"/>
      <c r="L219" s="62" t="n"/>
    </row>
    <row r="220" ht="21" customHeight="1">
      <c r="A220" s="61" t="n"/>
      <c r="B220" s="44">
        <f>'設定'!$I$27</f>
        <v/>
      </c>
      <c r="C220" s="62" t="n"/>
      <c r="D220" s="62" t="n"/>
      <c r="E220" s="62" t="n"/>
      <c r="F220" s="62" t="n"/>
      <c r="G220" s="62" t="n"/>
      <c r="H220" s="62" t="n"/>
      <c r="I220" s="62" t="n"/>
      <c r="J220" s="62" t="n"/>
      <c r="K220" s="62" t="n"/>
      <c r="L220" s="62" t="n"/>
    </row>
    <row r="221" ht="21" customHeight="1">
      <c r="A221" s="61" t="n"/>
      <c r="B221" s="44">
        <f>'設定'!$I$28</f>
        <v/>
      </c>
      <c r="C221" s="62" t="n"/>
      <c r="D221" s="62" t="n"/>
      <c r="E221" s="62" t="n"/>
      <c r="F221" s="62" t="n"/>
      <c r="G221" s="62" t="n"/>
      <c r="H221" s="62" t="n"/>
      <c r="I221" s="62" t="n"/>
      <c r="J221" s="62" t="n"/>
      <c r="K221" s="62" t="n"/>
      <c r="L221" s="62" t="n"/>
    </row>
    <row r="222" ht="21" customHeight="1">
      <c r="A222" s="61" t="n"/>
      <c r="B222" s="44">
        <f>'設定'!$I$29</f>
        <v/>
      </c>
      <c r="C222" s="62" t="n"/>
      <c r="D222" s="62" t="n"/>
      <c r="E222" s="62" t="n"/>
      <c r="F222" s="62" t="n"/>
      <c r="G222" s="62" t="n"/>
      <c r="H222" s="62" t="n"/>
      <c r="I222" s="62" t="n"/>
      <c r="J222" s="62" t="n"/>
      <c r="K222" s="62" t="n"/>
      <c r="L222" s="62" t="n"/>
    </row>
    <row r="223" ht="21" customHeight="1">
      <c r="A223" s="61" t="n"/>
      <c r="B223" s="44">
        <f>'設定'!$I$30</f>
        <v/>
      </c>
      <c r="C223" s="62" t="n"/>
      <c r="D223" s="62" t="n"/>
      <c r="E223" s="62" t="n"/>
      <c r="F223" s="62" t="n"/>
      <c r="G223" s="62" t="n"/>
      <c r="H223" s="62" t="n"/>
      <c r="I223" s="62" t="n"/>
      <c r="J223" s="62" t="n"/>
      <c r="K223" s="62" t="n"/>
      <c r="L223" s="62" t="n"/>
    </row>
    <row r="224" ht="21" customHeight="1">
      <c r="A224" s="61" t="n"/>
      <c r="B224" s="44">
        <f>'設定'!$I$31</f>
        <v/>
      </c>
      <c r="C224" s="62" t="n"/>
      <c r="D224" s="62" t="n"/>
      <c r="E224" s="62" t="n"/>
      <c r="F224" s="62" t="n"/>
      <c r="G224" s="62" t="n"/>
      <c r="H224" s="62" t="n"/>
      <c r="I224" s="62" t="n"/>
      <c r="J224" s="62" t="n"/>
      <c r="K224" s="62" t="n"/>
      <c r="L224" s="62" t="n"/>
    </row>
    <row r="225" ht="21" customHeight="1">
      <c r="A225" s="61" t="n"/>
      <c r="B225" s="44">
        <f>'設定'!$I$32</f>
        <v/>
      </c>
      <c r="C225" s="62" t="n"/>
      <c r="D225" s="62" t="n"/>
      <c r="E225" s="62" t="n"/>
      <c r="F225" s="62" t="n"/>
      <c r="G225" s="62" t="n"/>
      <c r="H225" s="62" t="n"/>
      <c r="I225" s="62" t="n"/>
      <c r="J225" s="62" t="n"/>
      <c r="K225" s="62" t="n"/>
      <c r="L225" s="62" t="n"/>
    </row>
    <row r="226" ht="21" customHeight="1">
      <c r="A226" s="61" t="n"/>
      <c r="B226" s="44">
        <f>'設定'!$I$33</f>
        <v/>
      </c>
      <c r="C226" s="62" t="n"/>
      <c r="D226" s="62" t="n"/>
      <c r="E226" s="62" t="n"/>
      <c r="F226" s="62" t="n"/>
      <c r="G226" s="62" t="n"/>
      <c r="H226" s="62" t="n"/>
      <c r="I226" s="62" t="n"/>
      <c r="J226" s="62" t="n"/>
      <c r="K226" s="62" t="n"/>
      <c r="L226" s="62" t="n"/>
    </row>
    <row r="227" ht="21" customHeight="1">
      <c r="A227" s="61" t="n"/>
      <c r="B227" s="44">
        <f>'設定'!$I$34</f>
        <v/>
      </c>
      <c r="C227" s="62" t="n"/>
      <c r="D227" s="62" t="n"/>
      <c r="E227" s="62" t="n"/>
      <c r="F227" s="62" t="n"/>
      <c r="G227" s="62" t="n"/>
      <c r="H227" s="62" t="n"/>
      <c r="I227" s="62" t="n"/>
      <c r="J227" s="62" t="n"/>
      <c r="K227" s="62" t="n"/>
      <c r="L227" s="62" t="n"/>
    </row>
    <row r="228"/>
    <row r="229" ht="26" customHeight="1">
      <c r="B229" s="55">
        <f>IF('名簿'!B13="","（名簿 9行目：なし）",'名簿'!I13)</f>
        <v/>
      </c>
      <c r="C229" s="4" t="n"/>
      <c r="D229" s="4" t="n"/>
      <c r="E229" s="56" t="inlineStr">
        <is>
          <t>提出状況 ▶</t>
        </is>
      </c>
      <c r="F229" s="40" t="n"/>
      <c r="G229" s="31" t="n"/>
      <c r="H229" s="57" t="inlineStr">
        <is>
          <t>状況：</t>
        </is>
      </c>
      <c r="I229" s="58">
        <f>'名簿'!J13</f>
        <v/>
      </c>
      <c r="J229" s="57" t="inlineStr">
        <is>
          <t>×の数：</t>
        </is>
      </c>
      <c r="K229" s="59">
        <f>'名簿'!K13</f>
        <v/>
      </c>
      <c r="L229" s="60">
        <f>HYPERLINK("#'×入力'!B257","次の人へ ▼")</f>
        <v/>
      </c>
    </row>
    <row r="230" ht="22" customHeight="1">
      <c r="A230" s="32" t="inlineStr">
        <is>
          <t>この日全部 ▶</t>
        </is>
      </c>
      <c r="C230" s="61" t="n"/>
      <c r="D230" s="61" t="n"/>
      <c r="E230" s="61" t="n"/>
      <c r="F230" s="61" t="n"/>
      <c r="G230" s="61" t="n"/>
      <c r="H230" s="61" t="n"/>
      <c r="I230" s="61" t="n"/>
      <c r="J230" s="61" t="n"/>
      <c r="K230" s="61" t="n"/>
      <c r="L230" s="61" t="n"/>
    </row>
    <row r="231" ht="28" customHeight="1">
      <c r="A231" s="35" t="inlineStr">
        <is>
          <t>この時間
全部 ▼</t>
        </is>
      </c>
      <c r="B231" s="36" t="inlineStr"/>
      <c r="C231" s="37">
        <f>'設定'!$E$11</f>
        <v/>
      </c>
      <c r="D231" s="37">
        <f>'設定'!$E$12</f>
        <v/>
      </c>
      <c r="E231" s="37">
        <f>'設定'!$E$13</f>
        <v/>
      </c>
      <c r="F231" s="37">
        <f>'設定'!$E$14</f>
        <v/>
      </c>
      <c r="G231" s="37">
        <f>'設定'!$E$15</f>
        <v/>
      </c>
      <c r="H231" s="37">
        <f>'設定'!$E$16</f>
        <v/>
      </c>
      <c r="I231" s="37">
        <f>'設定'!$E$17</f>
        <v/>
      </c>
      <c r="J231" s="37">
        <f>'設定'!$E$18</f>
        <v/>
      </c>
      <c r="K231" s="37">
        <f>'設定'!$E$19</f>
        <v/>
      </c>
      <c r="L231" s="37">
        <f>'設定'!$E$20</f>
        <v/>
      </c>
    </row>
    <row r="232" ht="21" customHeight="1">
      <c r="A232" s="61" t="n"/>
      <c r="B232" s="44">
        <f>'設定'!$I$11</f>
        <v/>
      </c>
      <c r="C232" s="62" t="n"/>
      <c r="D232" s="62" t="n"/>
      <c r="E232" s="62" t="n"/>
      <c r="F232" s="62" t="n"/>
      <c r="G232" s="62" t="n"/>
      <c r="H232" s="62" t="n"/>
      <c r="I232" s="62" t="n"/>
      <c r="J232" s="62" t="n"/>
      <c r="K232" s="62" t="n"/>
      <c r="L232" s="62" t="n"/>
    </row>
    <row r="233" ht="21" customHeight="1">
      <c r="A233" s="61" t="n"/>
      <c r="B233" s="44">
        <f>'設定'!$I$12</f>
        <v/>
      </c>
      <c r="C233" s="62" t="n"/>
      <c r="D233" s="62" t="n"/>
      <c r="E233" s="62" t="n"/>
      <c r="F233" s="62" t="n"/>
      <c r="G233" s="62" t="n"/>
      <c r="H233" s="62" t="n"/>
      <c r="I233" s="62" t="n"/>
      <c r="J233" s="62" t="n"/>
      <c r="K233" s="62" t="n"/>
      <c r="L233" s="62" t="n"/>
    </row>
    <row r="234" ht="21" customHeight="1">
      <c r="A234" s="61" t="n"/>
      <c r="B234" s="44">
        <f>'設定'!$I$13</f>
        <v/>
      </c>
      <c r="C234" s="62" t="n"/>
      <c r="D234" s="62" t="n"/>
      <c r="E234" s="62" t="n"/>
      <c r="F234" s="62" t="n"/>
      <c r="G234" s="62" t="n"/>
      <c r="H234" s="62" t="n"/>
      <c r="I234" s="62" t="n"/>
      <c r="J234" s="62" t="n"/>
      <c r="K234" s="62" t="n"/>
      <c r="L234" s="62" t="n"/>
    </row>
    <row r="235" ht="21" customHeight="1">
      <c r="A235" s="61" t="n"/>
      <c r="B235" s="44">
        <f>'設定'!$I$14</f>
        <v/>
      </c>
      <c r="C235" s="62" t="n"/>
      <c r="D235" s="62" t="n"/>
      <c r="E235" s="62" t="n"/>
      <c r="F235" s="62" t="n"/>
      <c r="G235" s="62" t="n"/>
      <c r="H235" s="62" t="n"/>
      <c r="I235" s="62" t="n"/>
      <c r="J235" s="62" t="n"/>
      <c r="K235" s="62" t="n"/>
      <c r="L235" s="62" t="n"/>
    </row>
    <row r="236" ht="21" customHeight="1">
      <c r="A236" s="61" t="n"/>
      <c r="B236" s="44">
        <f>'設定'!$I$15</f>
        <v/>
      </c>
      <c r="C236" s="62" t="n"/>
      <c r="D236" s="62" t="n"/>
      <c r="E236" s="62" t="n"/>
      <c r="F236" s="62" t="n"/>
      <c r="G236" s="62" t="n"/>
      <c r="H236" s="62" t="n"/>
      <c r="I236" s="62" t="n"/>
      <c r="J236" s="62" t="n"/>
      <c r="K236" s="62" t="n"/>
      <c r="L236" s="62" t="n"/>
    </row>
    <row r="237" ht="21" customHeight="1">
      <c r="A237" s="61" t="n"/>
      <c r="B237" s="44">
        <f>'設定'!$I$16</f>
        <v/>
      </c>
      <c r="C237" s="62" t="n"/>
      <c r="D237" s="62" t="n"/>
      <c r="E237" s="62" t="n"/>
      <c r="F237" s="62" t="n"/>
      <c r="G237" s="62" t="n"/>
      <c r="H237" s="62" t="n"/>
      <c r="I237" s="62" t="n"/>
      <c r="J237" s="62" t="n"/>
      <c r="K237" s="62" t="n"/>
      <c r="L237" s="62" t="n"/>
    </row>
    <row r="238" ht="21" customHeight="1">
      <c r="A238" s="61" t="n"/>
      <c r="B238" s="44">
        <f>'設定'!$I$17</f>
        <v/>
      </c>
      <c r="C238" s="62" t="n"/>
      <c r="D238" s="62" t="n"/>
      <c r="E238" s="62" t="n"/>
      <c r="F238" s="62" t="n"/>
      <c r="G238" s="62" t="n"/>
      <c r="H238" s="62" t="n"/>
      <c r="I238" s="62" t="n"/>
      <c r="J238" s="62" t="n"/>
      <c r="K238" s="62" t="n"/>
      <c r="L238" s="62" t="n"/>
    </row>
    <row r="239" ht="21" customHeight="1">
      <c r="A239" s="61" t="n"/>
      <c r="B239" s="44">
        <f>'設定'!$I$18</f>
        <v/>
      </c>
      <c r="C239" s="62" t="n"/>
      <c r="D239" s="62" t="n"/>
      <c r="E239" s="62" t="n"/>
      <c r="F239" s="62" t="n"/>
      <c r="G239" s="62" t="n"/>
      <c r="H239" s="62" t="n"/>
      <c r="I239" s="62" t="n"/>
      <c r="J239" s="62" t="n"/>
      <c r="K239" s="62" t="n"/>
      <c r="L239" s="62" t="n"/>
    </row>
    <row r="240" ht="21" customHeight="1">
      <c r="A240" s="61" t="n"/>
      <c r="B240" s="44">
        <f>'設定'!$I$19</f>
        <v/>
      </c>
      <c r="C240" s="62" t="n"/>
      <c r="D240" s="62" t="n"/>
      <c r="E240" s="62" t="n"/>
      <c r="F240" s="62" t="n"/>
      <c r="G240" s="62" t="n"/>
      <c r="H240" s="62" t="n"/>
      <c r="I240" s="62" t="n"/>
      <c r="J240" s="62" t="n"/>
      <c r="K240" s="62" t="n"/>
      <c r="L240" s="62" t="n"/>
    </row>
    <row r="241" ht="21" customHeight="1">
      <c r="A241" s="61" t="n"/>
      <c r="B241" s="44">
        <f>'設定'!$I$20</f>
        <v/>
      </c>
      <c r="C241" s="62" t="n"/>
      <c r="D241" s="62" t="n"/>
      <c r="E241" s="62" t="n"/>
      <c r="F241" s="62" t="n"/>
      <c r="G241" s="62" t="n"/>
      <c r="H241" s="62" t="n"/>
      <c r="I241" s="62" t="n"/>
      <c r="J241" s="62" t="n"/>
      <c r="K241" s="62" t="n"/>
      <c r="L241" s="62" t="n"/>
    </row>
    <row r="242" ht="21" customHeight="1">
      <c r="A242" s="61" t="n"/>
      <c r="B242" s="44">
        <f>'設定'!$I$21</f>
        <v/>
      </c>
      <c r="C242" s="62" t="n"/>
      <c r="D242" s="62" t="n"/>
      <c r="E242" s="62" t="n"/>
      <c r="F242" s="62" t="n"/>
      <c r="G242" s="62" t="n"/>
      <c r="H242" s="62" t="n"/>
      <c r="I242" s="62" t="n"/>
      <c r="J242" s="62" t="n"/>
      <c r="K242" s="62" t="n"/>
      <c r="L242" s="62" t="n"/>
    </row>
    <row r="243" ht="21" customHeight="1">
      <c r="A243" s="61" t="n"/>
      <c r="B243" s="44">
        <f>'設定'!$I$22</f>
        <v/>
      </c>
      <c r="C243" s="62" t="n"/>
      <c r="D243" s="62" t="n"/>
      <c r="E243" s="62" t="n"/>
      <c r="F243" s="62" t="n"/>
      <c r="G243" s="62" t="n"/>
      <c r="H243" s="62" t="n"/>
      <c r="I243" s="62" t="n"/>
      <c r="J243" s="62" t="n"/>
      <c r="K243" s="62" t="n"/>
      <c r="L243" s="62" t="n"/>
    </row>
    <row r="244" ht="21" customHeight="1">
      <c r="A244" s="61" t="n"/>
      <c r="B244" s="44">
        <f>'設定'!$I$23</f>
        <v/>
      </c>
      <c r="C244" s="62" t="n"/>
      <c r="D244" s="62" t="n"/>
      <c r="E244" s="62" t="n"/>
      <c r="F244" s="62" t="n"/>
      <c r="G244" s="62" t="n"/>
      <c r="H244" s="62" t="n"/>
      <c r="I244" s="62" t="n"/>
      <c r="J244" s="62" t="n"/>
      <c r="K244" s="62" t="n"/>
      <c r="L244" s="62" t="n"/>
    </row>
    <row r="245" ht="21" customHeight="1">
      <c r="A245" s="61" t="n"/>
      <c r="B245" s="44">
        <f>'設定'!$I$24</f>
        <v/>
      </c>
      <c r="C245" s="62" t="n"/>
      <c r="D245" s="62" t="n"/>
      <c r="E245" s="62" t="n"/>
      <c r="F245" s="62" t="n"/>
      <c r="G245" s="62" t="n"/>
      <c r="H245" s="62" t="n"/>
      <c r="I245" s="62" t="n"/>
      <c r="J245" s="62" t="n"/>
      <c r="K245" s="62" t="n"/>
      <c r="L245" s="62" t="n"/>
    </row>
    <row r="246" ht="21" customHeight="1">
      <c r="A246" s="61" t="n"/>
      <c r="B246" s="44">
        <f>'設定'!$I$25</f>
        <v/>
      </c>
      <c r="C246" s="62" t="n"/>
      <c r="D246" s="62" t="n"/>
      <c r="E246" s="62" t="n"/>
      <c r="F246" s="62" t="n"/>
      <c r="G246" s="62" t="n"/>
      <c r="H246" s="62" t="n"/>
      <c r="I246" s="62" t="n"/>
      <c r="J246" s="62" t="n"/>
      <c r="K246" s="62" t="n"/>
      <c r="L246" s="62" t="n"/>
    </row>
    <row r="247" ht="21" customHeight="1">
      <c r="A247" s="61" t="n"/>
      <c r="B247" s="44">
        <f>'設定'!$I$26</f>
        <v/>
      </c>
      <c r="C247" s="62" t="n"/>
      <c r="D247" s="62" t="n"/>
      <c r="E247" s="62" t="n"/>
      <c r="F247" s="62" t="n"/>
      <c r="G247" s="62" t="n"/>
      <c r="H247" s="62" t="n"/>
      <c r="I247" s="62" t="n"/>
      <c r="J247" s="62" t="n"/>
      <c r="K247" s="62" t="n"/>
      <c r="L247" s="62" t="n"/>
    </row>
    <row r="248" ht="21" customHeight="1">
      <c r="A248" s="61" t="n"/>
      <c r="B248" s="44">
        <f>'設定'!$I$27</f>
        <v/>
      </c>
      <c r="C248" s="62" t="n"/>
      <c r="D248" s="62" t="n"/>
      <c r="E248" s="62" t="n"/>
      <c r="F248" s="62" t="n"/>
      <c r="G248" s="62" t="n"/>
      <c r="H248" s="62" t="n"/>
      <c r="I248" s="62" t="n"/>
      <c r="J248" s="62" t="n"/>
      <c r="K248" s="62" t="n"/>
      <c r="L248" s="62" t="n"/>
    </row>
    <row r="249" ht="21" customHeight="1">
      <c r="A249" s="61" t="n"/>
      <c r="B249" s="44">
        <f>'設定'!$I$28</f>
        <v/>
      </c>
      <c r="C249" s="62" t="n"/>
      <c r="D249" s="62" t="n"/>
      <c r="E249" s="62" t="n"/>
      <c r="F249" s="62" t="n"/>
      <c r="G249" s="62" t="n"/>
      <c r="H249" s="62" t="n"/>
      <c r="I249" s="62" t="n"/>
      <c r="J249" s="62" t="n"/>
      <c r="K249" s="62" t="n"/>
      <c r="L249" s="62" t="n"/>
    </row>
    <row r="250" ht="21" customHeight="1">
      <c r="A250" s="61" t="n"/>
      <c r="B250" s="44">
        <f>'設定'!$I$29</f>
        <v/>
      </c>
      <c r="C250" s="62" t="n"/>
      <c r="D250" s="62" t="n"/>
      <c r="E250" s="62" t="n"/>
      <c r="F250" s="62" t="n"/>
      <c r="G250" s="62" t="n"/>
      <c r="H250" s="62" t="n"/>
      <c r="I250" s="62" t="n"/>
      <c r="J250" s="62" t="n"/>
      <c r="K250" s="62" t="n"/>
      <c r="L250" s="62" t="n"/>
    </row>
    <row r="251" ht="21" customHeight="1">
      <c r="A251" s="61" t="n"/>
      <c r="B251" s="44">
        <f>'設定'!$I$30</f>
        <v/>
      </c>
      <c r="C251" s="62" t="n"/>
      <c r="D251" s="62" t="n"/>
      <c r="E251" s="62" t="n"/>
      <c r="F251" s="62" t="n"/>
      <c r="G251" s="62" t="n"/>
      <c r="H251" s="62" t="n"/>
      <c r="I251" s="62" t="n"/>
      <c r="J251" s="62" t="n"/>
      <c r="K251" s="62" t="n"/>
      <c r="L251" s="62" t="n"/>
    </row>
    <row r="252" ht="21" customHeight="1">
      <c r="A252" s="61" t="n"/>
      <c r="B252" s="44">
        <f>'設定'!$I$31</f>
        <v/>
      </c>
      <c r="C252" s="62" t="n"/>
      <c r="D252" s="62" t="n"/>
      <c r="E252" s="62" t="n"/>
      <c r="F252" s="62" t="n"/>
      <c r="G252" s="62" t="n"/>
      <c r="H252" s="62" t="n"/>
      <c r="I252" s="62" t="n"/>
      <c r="J252" s="62" t="n"/>
      <c r="K252" s="62" t="n"/>
      <c r="L252" s="62" t="n"/>
    </row>
    <row r="253" ht="21" customHeight="1">
      <c r="A253" s="61" t="n"/>
      <c r="B253" s="44">
        <f>'設定'!$I$32</f>
        <v/>
      </c>
      <c r="C253" s="62" t="n"/>
      <c r="D253" s="62" t="n"/>
      <c r="E253" s="62" t="n"/>
      <c r="F253" s="62" t="n"/>
      <c r="G253" s="62" t="n"/>
      <c r="H253" s="62" t="n"/>
      <c r="I253" s="62" t="n"/>
      <c r="J253" s="62" t="n"/>
      <c r="K253" s="62" t="n"/>
      <c r="L253" s="62" t="n"/>
    </row>
    <row r="254" ht="21" customHeight="1">
      <c r="A254" s="61" t="n"/>
      <c r="B254" s="44">
        <f>'設定'!$I$33</f>
        <v/>
      </c>
      <c r="C254" s="62" t="n"/>
      <c r="D254" s="62" t="n"/>
      <c r="E254" s="62" t="n"/>
      <c r="F254" s="62" t="n"/>
      <c r="G254" s="62" t="n"/>
      <c r="H254" s="62" t="n"/>
      <c r="I254" s="62" t="n"/>
      <c r="J254" s="62" t="n"/>
      <c r="K254" s="62" t="n"/>
      <c r="L254" s="62" t="n"/>
    </row>
    <row r="255" ht="21" customHeight="1">
      <c r="A255" s="61" t="n"/>
      <c r="B255" s="44">
        <f>'設定'!$I$34</f>
        <v/>
      </c>
      <c r="C255" s="62" t="n"/>
      <c r="D255" s="62" t="n"/>
      <c r="E255" s="62" t="n"/>
      <c r="F255" s="62" t="n"/>
      <c r="G255" s="62" t="n"/>
      <c r="H255" s="62" t="n"/>
      <c r="I255" s="62" t="n"/>
      <c r="J255" s="62" t="n"/>
      <c r="K255" s="62" t="n"/>
      <c r="L255" s="62" t="n"/>
    </row>
    <row r="256"/>
    <row r="257" ht="26" customHeight="1">
      <c r="B257" s="55">
        <f>IF('名簿'!B14="","（名簿 10行目：なし）",'名簿'!I14)</f>
        <v/>
      </c>
      <c r="C257" s="4" t="n"/>
      <c r="D257" s="4" t="n"/>
      <c r="E257" s="56" t="inlineStr">
        <is>
          <t>提出状況 ▶</t>
        </is>
      </c>
      <c r="F257" s="40" t="n"/>
      <c r="G257" s="31" t="n"/>
      <c r="H257" s="57" t="inlineStr">
        <is>
          <t>状況：</t>
        </is>
      </c>
      <c r="I257" s="58">
        <f>'名簿'!J14</f>
        <v/>
      </c>
      <c r="J257" s="57" t="inlineStr">
        <is>
          <t>×の数：</t>
        </is>
      </c>
      <c r="K257" s="59">
        <f>'名簿'!K14</f>
        <v/>
      </c>
      <c r="L257" s="60">
        <f>HYPERLINK("#'×入力'!B285","次の人へ ▼")</f>
        <v/>
      </c>
    </row>
    <row r="258" ht="22" customHeight="1">
      <c r="A258" s="32" t="inlineStr">
        <is>
          <t>この日全部 ▶</t>
        </is>
      </c>
      <c r="C258" s="61" t="n"/>
      <c r="D258" s="61" t="n"/>
      <c r="E258" s="61" t="n"/>
      <c r="F258" s="61" t="n"/>
      <c r="G258" s="61" t="n"/>
      <c r="H258" s="61" t="n"/>
      <c r="I258" s="61" t="n"/>
      <c r="J258" s="61" t="n"/>
      <c r="K258" s="61" t="n"/>
      <c r="L258" s="61" t="n"/>
    </row>
    <row r="259" ht="28" customHeight="1">
      <c r="A259" s="35" t="inlineStr">
        <is>
          <t>この時間
全部 ▼</t>
        </is>
      </c>
      <c r="B259" s="36" t="inlineStr"/>
      <c r="C259" s="37">
        <f>'設定'!$E$11</f>
        <v/>
      </c>
      <c r="D259" s="37">
        <f>'設定'!$E$12</f>
        <v/>
      </c>
      <c r="E259" s="37">
        <f>'設定'!$E$13</f>
        <v/>
      </c>
      <c r="F259" s="37">
        <f>'設定'!$E$14</f>
        <v/>
      </c>
      <c r="G259" s="37">
        <f>'設定'!$E$15</f>
        <v/>
      </c>
      <c r="H259" s="37">
        <f>'設定'!$E$16</f>
        <v/>
      </c>
      <c r="I259" s="37">
        <f>'設定'!$E$17</f>
        <v/>
      </c>
      <c r="J259" s="37">
        <f>'設定'!$E$18</f>
        <v/>
      </c>
      <c r="K259" s="37">
        <f>'設定'!$E$19</f>
        <v/>
      </c>
      <c r="L259" s="37">
        <f>'設定'!$E$20</f>
        <v/>
      </c>
    </row>
    <row r="260" ht="21" customHeight="1">
      <c r="A260" s="61" t="n"/>
      <c r="B260" s="44">
        <f>'設定'!$I$11</f>
        <v/>
      </c>
      <c r="C260" s="62" t="n"/>
      <c r="D260" s="62" t="n"/>
      <c r="E260" s="62" t="n"/>
      <c r="F260" s="62" t="n"/>
      <c r="G260" s="62" t="n"/>
      <c r="H260" s="62" t="n"/>
      <c r="I260" s="62" t="n"/>
      <c r="J260" s="62" t="n"/>
      <c r="K260" s="62" t="n"/>
      <c r="L260" s="62" t="n"/>
    </row>
    <row r="261" ht="21" customHeight="1">
      <c r="A261" s="61" t="n"/>
      <c r="B261" s="44">
        <f>'設定'!$I$12</f>
        <v/>
      </c>
      <c r="C261" s="62" t="n"/>
      <c r="D261" s="62" t="n"/>
      <c r="E261" s="62" t="n"/>
      <c r="F261" s="62" t="n"/>
      <c r="G261" s="62" t="n"/>
      <c r="H261" s="62" t="n"/>
      <c r="I261" s="62" t="n"/>
      <c r="J261" s="62" t="n"/>
      <c r="K261" s="62" t="n"/>
      <c r="L261" s="62" t="n"/>
    </row>
    <row r="262" ht="21" customHeight="1">
      <c r="A262" s="61" t="n"/>
      <c r="B262" s="44">
        <f>'設定'!$I$13</f>
        <v/>
      </c>
      <c r="C262" s="62" t="n"/>
      <c r="D262" s="62" t="n"/>
      <c r="E262" s="62" t="n"/>
      <c r="F262" s="62" t="n"/>
      <c r="G262" s="62" t="n"/>
      <c r="H262" s="62" t="n"/>
      <c r="I262" s="62" t="n"/>
      <c r="J262" s="62" t="n"/>
      <c r="K262" s="62" t="n"/>
      <c r="L262" s="62" t="n"/>
    </row>
    <row r="263" ht="21" customHeight="1">
      <c r="A263" s="61" t="n"/>
      <c r="B263" s="44">
        <f>'設定'!$I$14</f>
        <v/>
      </c>
      <c r="C263" s="62" t="n"/>
      <c r="D263" s="62" t="n"/>
      <c r="E263" s="62" t="n"/>
      <c r="F263" s="62" t="n"/>
      <c r="G263" s="62" t="n"/>
      <c r="H263" s="62" t="n"/>
      <c r="I263" s="62" t="n"/>
      <c r="J263" s="62" t="n"/>
      <c r="K263" s="62" t="n"/>
      <c r="L263" s="62" t="n"/>
    </row>
    <row r="264" ht="21" customHeight="1">
      <c r="A264" s="61" t="n"/>
      <c r="B264" s="44">
        <f>'設定'!$I$15</f>
        <v/>
      </c>
      <c r="C264" s="62" t="n"/>
      <c r="D264" s="62" t="n"/>
      <c r="E264" s="62" t="n"/>
      <c r="F264" s="62" t="n"/>
      <c r="G264" s="62" t="n"/>
      <c r="H264" s="62" t="n"/>
      <c r="I264" s="62" t="n"/>
      <c r="J264" s="62" t="n"/>
      <c r="K264" s="62" t="n"/>
      <c r="L264" s="62" t="n"/>
    </row>
    <row r="265" ht="21" customHeight="1">
      <c r="A265" s="61" t="n"/>
      <c r="B265" s="44">
        <f>'設定'!$I$16</f>
        <v/>
      </c>
      <c r="C265" s="62" t="n"/>
      <c r="D265" s="62" t="n"/>
      <c r="E265" s="62" t="n"/>
      <c r="F265" s="62" t="n"/>
      <c r="G265" s="62" t="n"/>
      <c r="H265" s="62" t="n"/>
      <c r="I265" s="62" t="n"/>
      <c r="J265" s="62" t="n"/>
      <c r="K265" s="62" t="n"/>
      <c r="L265" s="62" t="n"/>
    </row>
    <row r="266" ht="21" customHeight="1">
      <c r="A266" s="61" t="n"/>
      <c r="B266" s="44">
        <f>'設定'!$I$17</f>
        <v/>
      </c>
      <c r="C266" s="62" t="n"/>
      <c r="D266" s="62" t="n"/>
      <c r="E266" s="62" t="n"/>
      <c r="F266" s="62" t="n"/>
      <c r="G266" s="62" t="n"/>
      <c r="H266" s="62" t="n"/>
      <c r="I266" s="62" t="n"/>
      <c r="J266" s="62" t="n"/>
      <c r="K266" s="62" t="n"/>
      <c r="L266" s="62" t="n"/>
    </row>
    <row r="267" ht="21" customHeight="1">
      <c r="A267" s="61" t="n"/>
      <c r="B267" s="44">
        <f>'設定'!$I$18</f>
        <v/>
      </c>
      <c r="C267" s="62" t="n"/>
      <c r="D267" s="62" t="n"/>
      <c r="E267" s="62" t="n"/>
      <c r="F267" s="62" t="n"/>
      <c r="G267" s="62" t="n"/>
      <c r="H267" s="62" t="n"/>
      <c r="I267" s="62" t="n"/>
      <c r="J267" s="62" t="n"/>
      <c r="K267" s="62" t="n"/>
      <c r="L267" s="62" t="n"/>
    </row>
    <row r="268" ht="21" customHeight="1">
      <c r="A268" s="61" t="n"/>
      <c r="B268" s="44">
        <f>'設定'!$I$19</f>
        <v/>
      </c>
      <c r="C268" s="62" t="n"/>
      <c r="D268" s="62" t="n"/>
      <c r="E268" s="62" t="n"/>
      <c r="F268" s="62" t="n"/>
      <c r="G268" s="62" t="n"/>
      <c r="H268" s="62" t="n"/>
      <c r="I268" s="62" t="n"/>
      <c r="J268" s="62" t="n"/>
      <c r="K268" s="62" t="n"/>
      <c r="L268" s="62" t="n"/>
    </row>
    <row r="269" ht="21" customHeight="1">
      <c r="A269" s="61" t="n"/>
      <c r="B269" s="44">
        <f>'設定'!$I$20</f>
        <v/>
      </c>
      <c r="C269" s="62" t="n"/>
      <c r="D269" s="62" t="n"/>
      <c r="E269" s="62" t="n"/>
      <c r="F269" s="62" t="n"/>
      <c r="G269" s="62" t="n"/>
      <c r="H269" s="62" t="n"/>
      <c r="I269" s="62" t="n"/>
      <c r="J269" s="62" t="n"/>
      <c r="K269" s="62" t="n"/>
      <c r="L269" s="62" t="n"/>
    </row>
    <row r="270" ht="21" customHeight="1">
      <c r="A270" s="61" t="n"/>
      <c r="B270" s="44">
        <f>'設定'!$I$21</f>
        <v/>
      </c>
      <c r="C270" s="62" t="n"/>
      <c r="D270" s="62" t="n"/>
      <c r="E270" s="62" t="n"/>
      <c r="F270" s="62" t="n"/>
      <c r="G270" s="62" t="n"/>
      <c r="H270" s="62" t="n"/>
      <c r="I270" s="62" t="n"/>
      <c r="J270" s="62" t="n"/>
      <c r="K270" s="62" t="n"/>
      <c r="L270" s="62" t="n"/>
    </row>
    <row r="271" ht="21" customHeight="1">
      <c r="A271" s="61" t="n"/>
      <c r="B271" s="44">
        <f>'設定'!$I$22</f>
        <v/>
      </c>
      <c r="C271" s="62" t="n"/>
      <c r="D271" s="62" t="n"/>
      <c r="E271" s="62" t="n"/>
      <c r="F271" s="62" t="n"/>
      <c r="G271" s="62" t="n"/>
      <c r="H271" s="62" t="n"/>
      <c r="I271" s="62" t="n"/>
      <c r="J271" s="62" t="n"/>
      <c r="K271" s="62" t="n"/>
      <c r="L271" s="62" t="n"/>
    </row>
    <row r="272" ht="21" customHeight="1">
      <c r="A272" s="61" t="n"/>
      <c r="B272" s="44">
        <f>'設定'!$I$23</f>
        <v/>
      </c>
      <c r="C272" s="62" t="n"/>
      <c r="D272" s="62" t="n"/>
      <c r="E272" s="62" t="n"/>
      <c r="F272" s="62" t="n"/>
      <c r="G272" s="62" t="n"/>
      <c r="H272" s="62" t="n"/>
      <c r="I272" s="62" t="n"/>
      <c r="J272" s="62" t="n"/>
      <c r="K272" s="62" t="n"/>
      <c r="L272" s="62" t="n"/>
    </row>
    <row r="273" ht="21" customHeight="1">
      <c r="A273" s="61" t="n"/>
      <c r="B273" s="44">
        <f>'設定'!$I$24</f>
        <v/>
      </c>
      <c r="C273" s="62" t="n"/>
      <c r="D273" s="62" t="n"/>
      <c r="E273" s="62" t="n"/>
      <c r="F273" s="62" t="n"/>
      <c r="G273" s="62" t="n"/>
      <c r="H273" s="62" t="n"/>
      <c r="I273" s="62" t="n"/>
      <c r="J273" s="62" t="n"/>
      <c r="K273" s="62" t="n"/>
      <c r="L273" s="62" t="n"/>
    </row>
    <row r="274" ht="21" customHeight="1">
      <c r="A274" s="61" t="n"/>
      <c r="B274" s="44">
        <f>'設定'!$I$25</f>
        <v/>
      </c>
      <c r="C274" s="62" t="n"/>
      <c r="D274" s="62" t="n"/>
      <c r="E274" s="62" t="n"/>
      <c r="F274" s="62" t="n"/>
      <c r="G274" s="62" t="n"/>
      <c r="H274" s="62" t="n"/>
      <c r="I274" s="62" t="n"/>
      <c r="J274" s="62" t="n"/>
      <c r="K274" s="62" t="n"/>
      <c r="L274" s="62" t="n"/>
    </row>
    <row r="275" ht="21" customHeight="1">
      <c r="A275" s="61" t="n"/>
      <c r="B275" s="44">
        <f>'設定'!$I$26</f>
        <v/>
      </c>
      <c r="C275" s="62" t="n"/>
      <c r="D275" s="62" t="n"/>
      <c r="E275" s="62" t="n"/>
      <c r="F275" s="62" t="n"/>
      <c r="G275" s="62" t="n"/>
      <c r="H275" s="62" t="n"/>
      <c r="I275" s="62" t="n"/>
      <c r="J275" s="62" t="n"/>
      <c r="K275" s="62" t="n"/>
      <c r="L275" s="62" t="n"/>
    </row>
    <row r="276" ht="21" customHeight="1">
      <c r="A276" s="61" t="n"/>
      <c r="B276" s="44">
        <f>'設定'!$I$27</f>
        <v/>
      </c>
      <c r="C276" s="62" t="n"/>
      <c r="D276" s="62" t="n"/>
      <c r="E276" s="62" t="n"/>
      <c r="F276" s="62" t="n"/>
      <c r="G276" s="62" t="n"/>
      <c r="H276" s="62" t="n"/>
      <c r="I276" s="62" t="n"/>
      <c r="J276" s="62" t="n"/>
      <c r="K276" s="62" t="n"/>
      <c r="L276" s="62" t="n"/>
    </row>
    <row r="277" ht="21" customHeight="1">
      <c r="A277" s="61" t="n"/>
      <c r="B277" s="44">
        <f>'設定'!$I$28</f>
        <v/>
      </c>
      <c r="C277" s="62" t="n"/>
      <c r="D277" s="62" t="n"/>
      <c r="E277" s="62" t="n"/>
      <c r="F277" s="62" t="n"/>
      <c r="G277" s="62" t="n"/>
      <c r="H277" s="62" t="n"/>
      <c r="I277" s="62" t="n"/>
      <c r="J277" s="62" t="n"/>
      <c r="K277" s="62" t="n"/>
      <c r="L277" s="62" t="n"/>
    </row>
    <row r="278" ht="21" customHeight="1">
      <c r="A278" s="61" t="n"/>
      <c r="B278" s="44">
        <f>'設定'!$I$29</f>
        <v/>
      </c>
      <c r="C278" s="62" t="n"/>
      <c r="D278" s="62" t="n"/>
      <c r="E278" s="62" t="n"/>
      <c r="F278" s="62" t="n"/>
      <c r="G278" s="62" t="n"/>
      <c r="H278" s="62" t="n"/>
      <c r="I278" s="62" t="n"/>
      <c r="J278" s="62" t="n"/>
      <c r="K278" s="62" t="n"/>
      <c r="L278" s="62" t="n"/>
    </row>
    <row r="279" ht="21" customHeight="1">
      <c r="A279" s="61" t="n"/>
      <c r="B279" s="44">
        <f>'設定'!$I$30</f>
        <v/>
      </c>
      <c r="C279" s="62" t="n"/>
      <c r="D279" s="62" t="n"/>
      <c r="E279" s="62" t="n"/>
      <c r="F279" s="62" t="n"/>
      <c r="G279" s="62" t="n"/>
      <c r="H279" s="62" t="n"/>
      <c r="I279" s="62" t="n"/>
      <c r="J279" s="62" t="n"/>
      <c r="K279" s="62" t="n"/>
      <c r="L279" s="62" t="n"/>
    </row>
    <row r="280" ht="21" customHeight="1">
      <c r="A280" s="61" t="n"/>
      <c r="B280" s="44">
        <f>'設定'!$I$31</f>
        <v/>
      </c>
      <c r="C280" s="62" t="n"/>
      <c r="D280" s="62" t="n"/>
      <c r="E280" s="62" t="n"/>
      <c r="F280" s="62" t="n"/>
      <c r="G280" s="62" t="n"/>
      <c r="H280" s="62" t="n"/>
      <c r="I280" s="62" t="n"/>
      <c r="J280" s="62" t="n"/>
      <c r="K280" s="62" t="n"/>
      <c r="L280" s="62" t="n"/>
    </row>
    <row r="281" ht="21" customHeight="1">
      <c r="A281" s="61" t="n"/>
      <c r="B281" s="44">
        <f>'設定'!$I$32</f>
        <v/>
      </c>
      <c r="C281" s="62" t="n"/>
      <c r="D281" s="62" t="n"/>
      <c r="E281" s="62" t="n"/>
      <c r="F281" s="62" t="n"/>
      <c r="G281" s="62" t="n"/>
      <c r="H281" s="62" t="n"/>
      <c r="I281" s="62" t="n"/>
      <c r="J281" s="62" t="n"/>
      <c r="K281" s="62" t="n"/>
      <c r="L281" s="62" t="n"/>
    </row>
    <row r="282" ht="21" customHeight="1">
      <c r="A282" s="61" t="n"/>
      <c r="B282" s="44">
        <f>'設定'!$I$33</f>
        <v/>
      </c>
      <c r="C282" s="62" t="n"/>
      <c r="D282" s="62" t="n"/>
      <c r="E282" s="62" t="n"/>
      <c r="F282" s="62" t="n"/>
      <c r="G282" s="62" t="n"/>
      <c r="H282" s="62" t="n"/>
      <c r="I282" s="62" t="n"/>
      <c r="J282" s="62" t="n"/>
      <c r="K282" s="62" t="n"/>
      <c r="L282" s="62" t="n"/>
    </row>
    <row r="283" ht="21" customHeight="1">
      <c r="A283" s="61" t="n"/>
      <c r="B283" s="44">
        <f>'設定'!$I$34</f>
        <v/>
      </c>
      <c r="C283" s="62" t="n"/>
      <c r="D283" s="62" t="n"/>
      <c r="E283" s="62" t="n"/>
      <c r="F283" s="62" t="n"/>
      <c r="G283" s="62" t="n"/>
      <c r="H283" s="62" t="n"/>
      <c r="I283" s="62" t="n"/>
      <c r="J283" s="62" t="n"/>
      <c r="K283" s="62" t="n"/>
      <c r="L283" s="62" t="n"/>
    </row>
    <row r="284"/>
    <row r="285" ht="26" customHeight="1">
      <c r="B285" s="55">
        <f>IF('名簿'!B15="","（名簿 11行目：なし）",'名簿'!I15)</f>
        <v/>
      </c>
      <c r="C285" s="4" t="n"/>
      <c r="D285" s="4" t="n"/>
      <c r="E285" s="56" t="inlineStr">
        <is>
          <t>提出状況 ▶</t>
        </is>
      </c>
      <c r="F285" s="40" t="n"/>
      <c r="G285" s="31" t="n"/>
      <c r="H285" s="57" t="inlineStr">
        <is>
          <t>状況：</t>
        </is>
      </c>
      <c r="I285" s="58">
        <f>'名簿'!J15</f>
        <v/>
      </c>
      <c r="J285" s="57" t="inlineStr">
        <is>
          <t>×の数：</t>
        </is>
      </c>
      <c r="K285" s="59">
        <f>'名簿'!K15</f>
        <v/>
      </c>
      <c r="L285" s="60">
        <f>HYPERLINK("#'×入力'!B313","次の人へ ▼")</f>
        <v/>
      </c>
    </row>
    <row r="286" ht="22" customHeight="1">
      <c r="A286" s="32" t="inlineStr">
        <is>
          <t>この日全部 ▶</t>
        </is>
      </c>
      <c r="C286" s="61" t="n"/>
      <c r="D286" s="61" t="n"/>
      <c r="E286" s="61" t="n"/>
      <c r="F286" s="61" t="n"/>
      <c r="G286" s="61" t="n"/>
      <c r="H286" s="61" t="n"/>
      <c r="I286" s="61" t="n"/>
      <c r="J286" s="61" t="n"/>
      <c r="K286" s="61" t="n"/>
      <c r="L286" s="61" t="n"/>
    </row>
    <row r="287" ht="28" customHeight="1">
      <c r="A287" s="35" t="inlineStr">
        <is>
          <t>この時間
全部 ▼</t>
        </is>
      </c>
      <c r="B287" s="36" t="inlineStr"/>
      <c r="C287" s="37">
        <f>'設定'!$E$11</f>
        <v/>
      </c>
      <c r="D287" s="37">
        <f>'設定'!$E$12</f>
        <v/>
      </c>
      <c r="E287" s="37">
        <f>'設定'!$E$13</f>
        <v/>
      </c>
      <c r="F287" s="37">
        <f>'設定'!$E$14</f>
        <v/>
      </c>
      <c r="G287" s="37">
        <f>'設定'!$E$15</f>
        <v/>
      </c>
      <c r="H287" s="37">
        <f>'設定'!$E$16</f>
        <v/>
      </c>
      <c r="I287" s="37">
        <f>'設定'!$E$17</f>
        <v/>
      </c>
      <c r="J287" s="37">
        <f>'設定'!$E$18</f>
        <v/>
      </c>
      <c r="K287" s="37">
        <f>'設定'!$E$19</f>
        <v/>
      </c>
      <c r="L287" s="37">
        <f>'設定'!$E$20</f>
        <v/>
      </c>
    </row>
    <row r="288" ht="21" customHeight="1">
      <c r="A288" s="61" t="n"/>
      <c r="B288" s="44">
        <f>'設定'!$I$11</f>
        <v/>
      </c>
      <c r="C288" s="62" t="n"/>
      <c r="D288" s="62" t="n"/>
      <c r="E288" s="62" t="n"/>
      <c r="F288" s="62" t="n"/>
      <c r="G288" s="62" t="n"/>
      <c r="H288" s="62" t="n"/>
      <c r="I288" s="62" t="n"/>
      <c r="J288" s="62" t="n"/>
      <c r="K288" s="62" t="n"/>
      <c r="L288" s="62" t="n"/>
    </row>
    <row r="289" ht="21" customHeight="1">
      <c r="A289" s="61" t="n"/>
      <c r="B289" s="44">
        <f>'設定'!$I$12</f>
        <v/>
      </c>
      <c r="C289" s="62" t="n"/>
      <c r="D289" s="62" t="n"/>
      <c r="E289" s="62" t="n"/>
      <c r="F289" s="62" t="n"/>
      <c r="G289" s="62" t="n"/>
      <c r="H289" s="62" t="n"/>
      <c r="I289" s="62" t="n"/>
      <c r="J289" s="62" t="n"/>
      <c r="K289" s="62" t="n"/>
      <c r="L289" s="62" t="n"/>
    </row>
    <row r="290" ht="21" customHeight="1">
      <c r="A290" s="61" t="n"/>
      <c r="B290" s="44">
        <f>'設定'!$I$13</f>
        <v/>
      </c>
      <c r="C290" s="62" t="n"/>
      <c r="D290" s="62" t="n"/>
      <c r="E290" s="62" t="n"/>
      <c r="F290" s="62" t="n"/>
      <c r="G290" s="62" t="n"/>
      <c r="H290" s="62" t="n"/>
      <c r="I290" s="62" t="n"/>
      <c r="J290" s="62" t="n"/>
      <c r="K290" s="62" t="n"/>
      <c r="L290" s="62" t="n"/>
    </row>
    <row r="291" ht="21" customHeight="1">
      <c r="A291" s="61" t="n"/>
      <c r="B291" s="44">
        <f>'設定'!$I$14</f>
        <v/>
      </c>
      <c r="C291" s="62" t="n"/>
      <c r="D291" s="62" t="n"/>
      <c r="E291" s="62" t="n"/>
      <c r="F291" s="62" t="n"/>
      <c r="G291" s="62" t="n"/>
      <c r="H291" s="62" t="n"/>
      <c r="I291" s="62" t="n"/>
      <c r="J291" s="62" t="n"/>
      <c r="K291" s="62" t="n"/>
      <c r="L291" s="62" t="n"/>
    </row>
    <row r="292" ht="21" customHeight="1">
      <c r="A292" s="61" t="n"/>
      <c r="B292" s="44">
        <f>'設定'!$I$15</f>
        <v/>
      </c>
      <c r="C292" s="62" t="n"/>
      <c r="D292" s="62" t="n"/>
      <c r="E292" s="62" t="n"/>
      <c r="F292" s="62" t="n"/>
      <c r="G292" s="62" t="n"/>
      <c r="H292" s="62" t="n"/>
      <c r="I292" s="62" t="n"/>
      <c r="J292" s="62" t="n"/>
      <c r="K292" s="62" t="n"/>
      <c r="L292" s="62" t="n"/>
    </row>
    <row r="293" ht="21" customHeight="1">
      <c r="A293" s="61" t="n"/>
      <c r="B293" s="44">
        <f>'設定'!$I$16</f>
        <v/>
      </c>
      <c r="C293" s="62" t="n"/>
      <c r="D293" s="62" t="n"/>
      <c r="E293" s="62" t="n"/>
      <c r="F293" s="62" t="n"/>
      <c r="G293" s="62" t="n"/>
      <c r="H293" s="62" t="n"/>
      <c r="I293" s="62" t="n"/>
      <c r="J293" s="62" t="n"/>
      <c r="K293" s="62" t="n"/>
      <c r="L293" s="62" t="n"/>
    </row>
    <row r="294" ht="21" customHeight="1">
      <c r="A294" s="61" t="n"/>
      <c r="B294" s="44">
        <f>'設定'!$I$17</f>
        <v/>
      </c>
      <c r="C294" s="62" t="n"/>
      <c r="D294" s="62" t="n"/>
      <c r="E294" s="62" t="n"/>
      <c r="F294" s="62" t="n"/>
      <c r="G294" s="62" t="n"/>
      <c r="H294" s="62" t="n"/>
      <c r="I294" s="62" t="n"/>
      <c r="J294" s="62" t="n"/>
      <c r="K294" s="62" t="n"/>
      <c r="L294" s="62" t="n"/>
    </row>
    <row r="295" ht="21" customHeight="1">
      <c r="A295" s="61" t="n"/>
      <c r="B295" s="44">
        <f>'設定'!$I$18</f>
        <v/>
      </c>
      <c r="C295" s="62" t="n"/>
      <c r="D295" s="62" t="n"/>
      <c r="E295" s="62" t="n"/>
      <c r="F295" s="62" t="n"/>
      <c r="G295" s="62" t="n"/>
      <c r="H295" s="62" t="n"/>
      <c r="I295" s="62" t="n"/>
      <c r="J295" s="62" t="n"/>
      <c r="K295" s="62" t="n"/>
      <c r="L295" s="62" t="n"/>
    </row>
    <row r="296" ht="21" customHeight="1">
      <c r="A296" s="61" t="n"/>
      <c r="B296" s="44">
        <f>'設定'!$I$19</f>
        <v/>
      </c>
      <c r="C296" s="62" t="n"/>
      <c r="D296" s="62" t="n"/>
      <c r="E296" s="62" t="n"/>
      <c r="F296" s="62" t="n"/>
      <c r="G296" s="62" t="n"/>
      <c r="H296" s="62" t="n"/>
      <c r="I296" s="62" t="n"/>
      <c r="J296" s="62" t="n"/>
      <c r="K296" s="62" t="n"/>
      <c r="L296" s="62" t="n"/>
    </row>
    <row r="297" ht="21" customHeight="1">
      <c r="A297" s="61" t="n"/>
      <c r="B297" s="44">
        <f>'設定'!$I$20</f>
        <v/>
      </c>
      <c r="C297" s="62" t="n"/>
      <c r="D297" s="62" t="n"/>
      <c r="E297" s="62" t="n"/>
      <c r="F297" s="62" t="n"/>
      <c r="G297" s="62" t="n"/>
      <c r="H297" s="62" t="n"/>
      <c r="I297" s="62" t="n"/>
      <c r="J297" s="62" t="n"/>
      <c r="K297" s="62" t="n"/>
      <c r="L297" s="62" t="n"/>
    </row>
    <row r="298" ht="21" customHeight="1">
      <c r="A298" s="61" t="n"/>
      <c r="B298" s="44">
        <f>'設定'!$I$21</f>
        <v/>
      </c>
      <c r="C298" s="62" t="n"/>
      <c r="D298" s="62" t="n"/>
      <c r="E298" s="62" t="n"/>
      <c r="F298" s="62" t="n"/>
      <c r="G298" s="62" t="n"/>
      <c r="H298" s="62" t="n"/>
      <c r="I298" s="62" t="n"/>
      <c r="J298" s="62" t="n"/>
      <c r="K298" s="62" t="n"/>
      <c r="L298" s="62" t="n"/>
    </row>
    <row r="299" ht="21" customHeight="1">
      <c r="A299" s="61" t="n"/>
      <c r="B299" s="44">
        <f>'設定'!$I$22</f>
        <v/>
      </c>
      <c r="C299" s="62" t="n"/>
      <c r="D299" s="62" t="n"/>
      <c r="E299" s="62" t="n"/>
      <c r="F299" s="62" t="n"/>
      <c r="G299" s="62" t="n"/>
      <c r="H299" s="62" t="n"/>
      <c r="I299" s="62" t="n"/>
      <c r="J299" s="62" t="n"/>
      <c r="K299" s="62" t="n"/>
      <c r="L299" s="62" t="n"/>
    </row>
    <row r="300" ht="21" customHeight="1">
      <c r="A300" s="61" t="n"/>
      <c r="B300" s="44">
        <f>'設定'!$I$23</f>
        <v/>
      </c>
      <c r="C300" s="62" t="n"/>
      <c r="D300" s="62" t="n"/>
      <c r="E300" s="62" t="n"/>
      <c r="F300" s="62" t="n"/>
      <c r="G300" s="62" t="n"/>
      <c r="H300" s="62" t="n"/>
      <c r="I300" s="62" t="n"/>
      <c r="J300" s="62" t="n"/>
      <c r="K300" s="62" t="n"/>
      <c r="L300" s="62" t="n"/>
    </row>
    <row r="301" ht="21" customHeight="1">
      <c r="A301" s="61" t="n"/>
      <c r="B301" s="44">
        <f>'設定'!$I$24</f>
        <v/>
      </c>
      <c r="C301" s="62" t="n"/>
      <c r="D301" s="62" t="n"/>
      <c r="E301" s="62" t="n"/>
      <c r="F301" s="62" t="n"/>
      <c r="G301" s="62" t="n"/>
      <c r="H301" s="62" t="n"/>
      <c r="I301" s="62" t="n"/>
      <c r="J301" s="62" t="n"/>
      <c r="K301" s="62" t="n"/>
      <c r="L301" s="62" t="n"/>
    </row>
    <row r="302" ht="21" customHeight="1">
      <c r="A302" s="61" t="n"/>
      <c r="B302" s="44">
        <f>'設定'!$I$25</f>
        <v/>
      </c>
      <c r="C302" s="62" t="n"/>
      <c r="D302" s="62" t="n"/>
      <c r="E302" s="62" t="n"/>
      <c r="F302" s="62" t="n"/>
      <c r="G302" s="62" t="n"/>
      <c r="H302" s="62" t="n"/>
      <c r="I302" s="62" t="n"/>
      <c r="J302" s="62" t="n"/>
      <c r="K302" s="62" t="n"/>
      <c r="L302" s="62" t="n"/>
    </row>
    <row r="303" ht="21" customHeight="1">
      <c r="A303" s="61" t="n"/>
      <c r="B303" s="44">
        <f>'設定'!$I$26</f>
        <v/>
      </c>
      <c r="C303" s="62" t="n"/>
      <c r="D303" s="62" t="n"/>
      <c r="E303" s="62" t="n"/>
      <c r="F303" s="62" t="n"/>
      <c r="G303" s="62" t="n"/>
      <c r="H303" s="62" t="n"/>
      <c r="I303" s="62" t="n"/>
      <c r="J303" s="62" t="n"/>
      <c r="K303" s="62" t="n"/>
      <c r="L303" s="62" t="n"/>
    </row>
    <row r="304" ht="21" customHeight="1">
      <c r="A304" s="61" t="n"/>
      <c r="B304" s="44">
        <f>'設定'!$I$27</f>
        <v/>
      </c>
      <c r="C304" s="62" t="n"/>
      <c r="D304" s="62" t="n"/>
      <c r="E304" s="62" t="n"/>
      <c r="F304" s="62" t="n"/>
      <c r="G304" s="62" t="n"/>
      <c r="H304" s="62" t="n"/>
      <c r="I304" s="62" t="n"/>
      <c r="J304" s="62" t="n"/>
      <c r="K304" s="62" t="n"/>
      <c r="L304" s="62" t="n"/>
    </row>
    <row r="305" ht="21" customHeight="1">
      <c r="A305" s="61" t="n"/>
      <c r="B305" s="44">
        <f>'設定'!$I$28</f>
        <v/>
      </c>
      <c r="C305" s="62" t="n"/>
      <c r="D305" s="62" t="n"/>
      <c r="E305" s="62" t="n"/>
      <c r="F305" s="62" t="n"/>
      <c r="G305" s="62" t="n"/>
      <c r="H305" s="62" t="n"/>
      <c r="I305" s="62" t="n"/>
      <c r="J305" s="62" t="n"/>
      <c r="K305" s="62" t="n"/>
      <c r="L305" s="62" t="n"/>
    </row>
    <row r="306" ht="21" customHeight="1">
      <c r="A306" s="61" t="n"/>
      <c r="B306" s="44">
        <f>'設定'!$I$29</f>
        <v/>
      </c>
      <c r="C306" s="62" t="n"/>
      <c r="D306" s="62" t="n"/>
      <c r="E306" s="62" t="n"/>
      <c r="F306" s="62" t="n"/>
      <c r="G306" s="62" t="n"/>
      <c r="H306" s="62" t="n"/>
      <c r="I306" s="62" t="n"/>
      <c r="J306" s="62" t="n"/>
      <c r="K306" s="62" t="n"/>
      <c r="L306" s="62" t="n"/>
    </row>
    <row r="307" ht="21" customHeight="1">
      <c r="A307" s="61" t="n"/>
      <c r="B307" s="44">
        <f>'設定'!$I$30</f>
        <v/>
      </c>
      <c r="C307" s="62" t="n"/>
      <c r="D307" s="62" t="n"/>
      <c r="E307" s="62" t="n"/>
      <c r="F307" s="62" t="n"/>
      <c r="G307" s="62" t="n"/>
      <c r="H307" s="62" t="n"/>
      <c r="I307" s="62" t="n"/>
      <c r="J307" s="62" t="n"/>
      <c r="K307" s="62" t="n"/>
      <c r="L307" s="62" t="n"/>
    </row>
    <row r="308" ht="21" customHeight="1">
      <c r="A308" s="61" t="n"/>
      <c r="B308" s="44">
        <f>'設定'!$I$31</f>
        <v/>
      </c>
      <c r="C308" s="62" t="n"/>
      <c r="D308" s="62" t="n"/>
      <c r="E308" s="62" t="n"/>
      <c r="F308" s="62" t="n"/>
      <c r="G308" s="62" t="n"/>
      <c r="H308" s="62" t="n"/>
      <c r="I308" s="62" t="n"/>
      <c r="J308" s="62" t="n"/>
      <c r="K308" s="62" t="n"/>
      <c r="L308" s="62" t="n"/>
    </row>
    <row r="309" ht="21" customHeight="1">
      <c r="A309" s="61" t="n"/>
      <c r="B309" s="44">
        <f>'設定'!$I$32</f>
        <v/>
      </c>
      <c r="C309" s="62" t="n"/>
      <c r="D309" s="62" t="n"/>
      <c r="E309" s="62" t="n"/>
      <c r="F309" s="62" t="n"/>
      <c r="G309" s="62" t="n"/>
      <c r="H309" s="62" t="n"/>
      <c r="I309" s="62" t="n"/>
      <c r="J309" s="62" t="n"/>
      <c r="K309" s="62" t="n"/>
      <c r="L309" s="62" t="n"/>
    </row>
    <row r="310" ht="21" customHeight="1">
      <c r="A310" s="61" t="n"/>
      <c r="B310" s="44">
        <f>'設定'!$I$33</f>
        <v/>
      </c>
      <c r="C310" s="62" t="n"/>
      <c r="D310" s="62" t="n"/>
      <c r="E310" s="62" t="n"/>
      <c r="F310" s="62" t="n"/>
      <c r="G310" s="62" t="n"/>
      <c r="H310" s="62" t="n"/>
      <c r="I310" s="62" t="n"/>
      <c r="J310" s="62" t="n"/>
      <c r="K310" s="62" t="n"/>
      <c r="L310" s="62" t="n"/>
    </row>
    <row r="311" ht="21" customHeight="1">
      <c r="A311" s="61" t="n"/>
      <c r="B311" s="44">
        <f>'設定'!$I$34</f>
        <v/>
      </c>
      <c r="C311" s="62" t="n"/>
      <c r="D311" s="62" t="n"/>
      <c r="E311" s="62" t="n"/>
      <c r="F311" s="62" t="n"/>
      <c r="G311" s="62" t="n"/>
      <c r="H311" s="62" t="n"/>
      <c r="I311" s="62" t="n"/>
      <c r="J311" s="62" t="n"/>
      <c r="K311" s="62" t="n"/>
      <c r="L311" s="62" t="n"/>
    </row>
    <row r="312"/>
    <row r="313" ht="26" customHeight="1">
      <c r="B313" s="55">
        <f>IF('名簿'!B16="","（名簿 12行目：なし）",'名簿'!I16)</f>
        <v/>
      </c>
      <c r="C313" s="4" t="n"/>
      <c r="D313" s="4" t="n"/>
      <c r="E313" s="56" t="inlineStr">
        <is>
          <t>提出状況 ▶</t>
        </is>
      </c>
      <c r="F313" s="40" t="n"/>
      <c r="G313" s="31" t="n"/>
      <c r="H313" s="57" t="inlineStr">
        <is>
          <t>状況：</t>
        </is>
      </c>
      <c r="I313" s="58">
        <f>'名簿'!J16</f>
        <v/>
      </c>
      <c r="J313" s="57" t="inlineStr">
        <is>
          <t>×の数：</t>
        </is>
      </c>
      <c r="K313" s="59">
        <f>'名簿'!K16</f>
        <v/>
      </c>
      <c r="L313" s="60">
        <f>HYPERLINK("#'×入力'!B341","次の人へ ▼")</f>
        <v/>
      </c>
    </row>
    <row r="314" ht="22" customHeight="1">
      <c r="A314" s="32" t="inlineStr">
        <is>
          <t>この日全部 ▶</t>
        </is>
      </c>
      <c r="C314" s="61" t="n"/>
      <c r="D314" s="61" t="n"/>
      <c r="E314" s="61" t="n"/>
      <c r="F314" s="61" t="n"/>
      <c r="G314" s="61" t="n"/>
      <c r="H314" s="61" t="n"/>
      <c r="I314" s="61" t="n"/>
      <c r="J314" s="61" t="n"/>
      <c r="K314" s="61" t="n"/>
      <c r="L314" s="61" t="n"/>
    </row>
    <row r="315" ht="28" customHeight="1">
      <c r="A315" s="35" t="inlineStr">
        <is>
          <t>この時間
全部 ▼</t>
        </is>
      </c>
      <c r="B315" s="36" t="inlineStr"/>
      <c r="C315" s="37">
        <f>'設定'!$E$11</f>
        <v/>
      </c>
      <c r="D315" s="37">
        <f>'設定'!$E$12</f>
        <v/>
      </c>
      <c r="E315" s="37">
        <f>'設定'!$E$13</f>
        <v/>
      </c>
      <c r="F315" s="37">
        <f>'設定'!$E$14</f>
        <v/>
      </c>
      <c r="G315" s="37">
        <f>'設定'!$E$15</f>
        <v/>
      </c>
      <c r="H315" s="37">
        <f>'設定'!$E$16</f>
        <v/>
      </c>
      <c r="I315" s="37">
        <f>'設定'!$E$17</f>
        <v/>
      </c>
      <c r="J315" s="37">
        <f>'設定'!$E$18</f>
        <v/>
      </c>
      <c r="K315" s="37">
        <f>'設定'!$E$19</f>
        <v/>
      </c>
      <c r="L315" s="37">
        <f>'設定'!$E$20</f>
        <v/>
      </c>
    </row>
    <row r="316" ht="21" customHeight="1">
      <c r="A316" s="61" t="n"/>
      <c r="B316" s="44">
        <f>'設定'!$I$11</f>
        <v/>
      </c>
      <c r="C316" s="62" t="n"/>
      <c r="D316" s="62" t="n"/>
      <c r="E316" s="62" t="n"/>
      <c r="F316" s="62" t="n"/>
      <c r="G316" s="62" t="n"/>
      <c r="H316" s="62" t="n"/>
      <c r="I316" s="62" t="n"/>
      <c r="J316" s="62" t="n"/>
      <c r="K316" s="62" t="n"/>
      <c r="L316" s="62" t="n"/>
    </row>
    <row r="317" ht="21" customHeight="1">
      <c r="A317" s="61" t="n"/>
      <c r="B317" s="44">
        <f>'設定'!$I$12</f>
        <v/>
      </c>
      <c r="C317" s="62" t="n"/>
      <c r="D317" s="62" t="n"/>
      <c r="E317" s="62" t="n"/>
      <c r="F317" s="62" t="n"/>
      <c r="G317" s="62" t="n"/>
      <c r="H317" s="62" t="n"/>
      <c r="I317" s="62" t="n"/>
      <c r="J317" s="62" t="n"/>
      <c r="K317" s="62" t="n"/>
      <c r="L317" s="62" t="n"/>
    </row>
    <row r="318" ht="21" customHeight="1">
      <c r="A318" s="61" t="n"/>
      <c r="B318" s="44">
        <f>'設定'!$I$13</f>
        <v/>
      </c>
      <c r="C318" s="62" t="n"/>
      <c r="D318" s="62" t="n"/>
      <c r="E318" s="62" t="n"/>
      <c r="F318" s="62" t="n"/>
      <c r="G318" s="62" t="n"/>
      <c r="H318" s="62" t="n"/>
      <c r="I318" s="62" t="n"/>
      <c r="J318" s="62" t="n"/>
      <c r="K318" s="62" t="n"/>
      <c r="L318" s="62" t="n"/>
    </row>
    <row r="319" ht="21" customHeight="1">
      <c r="A319" s="61" t="n"/>
      <c r="B319" s="44">
        <f>'設定'!$I$14</f>
        <v/>
      </c>
      <c r="C319" s="62" t="n"/>
      <c r="D319" s="62" t="n"/>
      <c r="E319" s="62" t="n"/>
      <c r="F319" s="62" t="n"/>
      <c r="G319" s="62" t="n"/>
      <c r="H319" s="62" t="n"/>
      <c r="I319" s="62" t="n"/>
      <c r="J319" s="62" t="n"/>
      <c r="K319" s="62" t="n"/>
      <c r="L319" s="62" t="n"/>
    </row>
    <row r="320" ht="21" customHeight="1">
      <c r="A320" s="61" t="n"/>
      <c r="B320" s="44">
        <f>'設定'!$I$15</f>
        <v/>
      </c>
      <c r="C320" s="62" t="n"/>
      <c r="D320" s="62" t="n"/>
      <c r="E320" s="62" t="n"/>
      <c r="F320" s="62" t="n"/>
      <c r="G320" s="62" t="n"/>
      <c r="H320" s="62" t="n"/>
      <c r="I320" s="62" t="n"/>
      <c r="J320" s="62" t="n"/>
      <c r="K320" s="62" t="n"/>
      <c r="L320" s="62" t="n"/>
    </row>
    <row r="321" ht="21" customHeight="1">
      <c r="A321" s="61" t="n"/>
      <c r="B321" s="44">
        <f>'設定'!$I$16</f>
        <v/>
      </c>
      <c r="C321" s="62" t="n"/>
      <c r="D321" s="62" t="n"/>
      <c r="E321" s="62" t="n"/>
      <c r="F321" s="62" t="n"/>
      <c r="G321" s="62" t="n"/>
      <c r="H321" s="62" t="n"/>
      <c r="I321" s="62" t="n"/>
      <c r="J321" s="62" t="n"/>
      <c r="K321" s="62" t="n"/>
      <c r="L321" s="62" t="n"/>
    </row>
    <row r="322" ht="21" customHeight="1">
      <c r="A322" s="61" t="n"/>
      <c r="B322" s="44">
        <f>'設定'!$I$17</f>
        <v/>
      </c>
      <c r="C322" s="62" t="n"/>
      <c r="D322" s="62" t="n"/>
      <c r="E322" s="62" t="n"/>
      <c r="F322" s="62" t="n"/>
      <c r="G322" s="62" t="n"/>
      <c r="H322" s="62" t="n"/>
      <c r="I322" s="62" t="n"/>
      <c r="J322" s="62" t="n"/>
      <c r="K322" s="62" t="n"/>
      <c r="L322" s="62" t="n"/>
    </row>
    <row r="323" ht="21" customHeight="1">
      <c r="A323" s="61" t="n"/>
      <c r="B323" s="44">
        <f>'設定'!$I$18</f>
        <v/>
      </c>
      <c r="C323" s="62" t="n"/>
      <c r="D323" s="62" t="n"/>
      <c r="E323" s="62" t="n"/>
      <c r="F323" s="62" t="n"/>
      <c r="G323" s="62" t="n"/>
      <c r="H323" s="62" t="n"/>
      <c r="I323" s="62" t="n"/>
      <c r="J323" s="62" t="n"/>
      <c r="K323" s="62" t="n"/>
      <c r="L323" s="62" t="n"/>
    </row>
    <row r="324" ht="21" customHeight="1">
      <c r="A324" s="61" t="n"/>
      <c r="B324" s="44">
        <f>'設定'!$I$19</f>
        <v/>
      </c>
      <c r="C324" s="62" t="n"/>
      <c r="D324" s="62" t="n"/>
      <c r="E324" s="62" t="n"/>
      <c r="F324" s="62" t="n"/>
      <c r="G324" s="62" t="n"/>
      <c r="H324" s="62" t="n"/>
      <c r="I324" s="62" t="n"/>
      <c r="J324" s="62" t="n"/>
      <c r="K324" s="62" t="n"/>
      <c r="L324" s="62" t="n"/>
    </row>
    <row r="325" ht="21" customHeight="1">
      <c r="A325" s="61" t="n"/>
      <c r="B325" s="44">
        <f>'設定'!$I$20</f>
        <v/>
      </c>
      <c r="C325" s="62" t="n"/>
      <c r="D325" s="62" t="n"/>
      <c r="E325" s="62" t="n"/>
      <c r="F325" s="62" t="n"/>
      <c r="G325" s="62" t="n"/>
      <c r="H325" s="62" t="n"/>
      <c r="I325" s="62" t="n"/>
      <c r="J325" s="62" t="n"/>
      <c r="K325" s="62" t="n"/>
      <c r="L325" s="62" t="n"/>
    </row>
    <row r="326" ht="21" customHeight="1">
      <c r="A326" s="61" t="n"/>
      <c r="B326" s="44">
        <f>'設定'!$I$21</f>
        <v/>
      </c>
      <c r="C326" s="62" t="n"/>
      <c r="D326" s="62" t="n"/>
      <c r="E326" s="62" t="n"/>
      <c r="F326" s="62" t="n"/>
      <c r="G326" s="62" t="n"/>
      <c r="H326" s="62" t="n"/>
      <c r="I326" s="62" t="n"/>
      <c r="J326" s="62" t="n"/>
      <c r="K326" s="62" t="n"/>
      <c r="L326" s="62" t="n"/>
    </row>
    <row r="327" ht="21" customHeight="1">
      <c r="A327" s="61" t="n"/>
      <c r="B327" s="44">
        <f>'設定'!$I$22</f>
        <v/>
      </c>
      <c r="C327" s="62" t="n"/>
      <c r="D327" s="62" t="n"/>
      <c r="E327" s="62" t="n"/>
      <c r="F327" s="62" t="n"/>
      <c r="G327" s="62" t="n"/>
      <c r="H327" s="62" t="n"/>
      <c r="I327" s="62" t="n"/>
      <c r="J327" s="62" t="n"/>
      <c r="K327" s="62" t="n"/>
      <c r="L327" s="62" t="n"/>
    </row>
    <row r="328" ht="21" customHeight="1">
      <c r="A328" s="61" t="n"/>
      <c r="B328" s="44">
        <f>'設定'!$I$23</f>
        <v/>
      </c>
      <c r="C328" s="62" t="n"/>
      <c r="D328" s="62" t="n"/>
      <c r="E328" s="62" t="n"/>
      <c r="F328" s="62" t="n"/>
      <c r="G328" s="62" t="n"/>
      <c r="H328" s="62" t="n"/>
      <c r="I328" s="62" t="n"/>
      <c r="J328" s="62" t="n"/>
      <c r="K328" s="62" t="n"/>
      <c r="L328" s="62" t="n"/>
    </row>
    <row r="329" ht="21" customHeight="1">
      <c r="A329" s="61" t="n"/>
      <c r="B329" s="44">
        <f>'設定'!$I$24</f>
        <v/>
      </c>
      <c r="C329" s="62" t="n"/>
      <c r="D329" s="62" t="n"/>
      <c r="E329" s="62" t="n"/>
      <c r="F329" s="62" t="n"/>
      <c r="G329" s="62" t="n"/>
      <c r="H329" s="62" t="n"/>
      <c r="I329" s="62" t="n"/>
      <c r="J329" s="62" t="n"/>
      <c r="K329" s="62" t="n"/>
      <c r="L329" s="62" t="n"/>
    </row>
    <row r="330" ht="21" customHeight="1">
      <c r="A330" s="61" t="n"/>
      <c r="B330" s="44">
        <f>'設定'!$I$25</f>
        <v/>
      </c>
      <c r="C330" s="62" t="n"/>
      <c r="D330" s="62" t="n"/>
      <c r="E330" s="62" t="n"/>
      <c r="F330" s="62" t="n"/>
      <c r="G330" s="62" t="n"/>
      <c r="H330" s="62" t="n"/>
      <c r="I330" s="62" t="n"/>
      <c r="J330" s="62" t="n"/>
      <c r="K330" s="62" t="n"/>
      <c r="L330" s="62" t="n"/>
    </row>
    <row r="331" ht="21" customHeight="1">
      <c r="A331" s="61" t="n"/>
      <c r="B331" s="44">
        <f>'設定'!$I$26</f>
        <v/>
      </c>
      <c r="C331" s="62" t="n"/>
      <c r="D331" s="62" t="n"/>
      <c r="E331" s="62" t="n"/>
      <c r="F331" s="62" t="n"/>
      <c r="G331" s="62" t="n"/>
      <c r="H331" s="62" t="n"/>
      <c r="I331" s="62" t="n"/>
      <c r="J331" s="62" t="n"/>
      <c r="K331" s="62" t="n"/>
      <c r="L331" s="62" t="n"/>
    </row>
    <row r="332" ht="21" customHeight="1">
      <c r="A332" s="61" t="n"/>
      <c r="B332" s="44">
        <f>'設定'!$I$27</f>
        <v/>
      </c>
      <c r="C332" s="62" t="n"/>
      <c r="D332" s="62" t="n"/>
      <c r="E332" s="62" t="n"/>
      <c r="F332" s="62" t="n"/>
      <c r="G332" s="62" t="n"/>
      <c r="H332" s="62" t="n"/>
      <c r="I332" s="62" t="n"/>
      <c r="J332" s="62" t="n"/>
      <c r="K332" s="62" t="n"/>
      <c r="L332" s="62" t="n"/>
    </row>
    <row r="333" ht="21" customHeight="1">
      <c r="A333" s="61" t="n"/>
      <c r="B333" s="44">
        <f>'設定'!$I$28</f>
        <v/>
      </c>
      <c r="C333" s="62" t="n"/>
      <c r="D333" s="62" t="n"/>
      <c r="E333" s="62" t="n"/>
      <c r="F333" s="62" t="n"/>
      <c r="G333" s="62" t="n"/>
      <c r="H333" s="62" t="n"/>
      <c r="I333" s="62" t="n"/>
      <c r="J333" s="62" t="n"/>
      <c r="K333" s="62" t="n"/>
      <c r="L333" s="62" t="n"/>
    </row>
    <row r="334" ht="21" customHeight="1">
      <c r="A334" s="61" t="n"/>
      <c r="B334" s="44">
        <f>'設定'!$I$29</f>
        <v/>
      </c>
      <c r="C334" s="62" t="n"/>
      <c r="D334" s="62" t="n"/>
      <c r="E334" s="62" t="n"/>
      <c r="F334" s="62" t="n"/>
      <c r="G334" s="62" t="n"/>
      <c r="H334" s="62" t="n"/>
      <c r="I334" s="62" t="n"/>
      <c r="J334" s="62" t="n"/>
      <c r="K334" s="62" t="n"/>
      <c r="L334" s="62" t="n"/>
    </row>
    <row r="335" ht="21" customHeight="1">
      <c r="A335" s="61" t="n"/>
      <c r="B335" s="44">
        <f>'設定'!$I$30</f>
        <v/>
      </c>
      <c r="C335" s="62" t="n"/>
      <c r="D335" s="62" t="n"/>
      <c r="E335" s="62" t="n"/>
      <c r="F335" s="62" t="n"/>
      <c r="G335" s="62" t="n"/>
      <c r="H335" s="62" t="n"/>
      <c r="I335" s="62" t="n"/>
      <c r="J335" s="62" t="n"/>
      <c r="K335" s="62" t="n"/>
      <c r="L335" s="62" t="n"/>
    </row>
    <row r="336" ht="21" customHeight="1">
      <c r="A336" s="61" t="n"/>
      <c r="B336" s="44">
        <f>'設定'!$I$31</f>
        <v/>
      </c>
      <c r="C336" s="62" t="n"/>
      <c r="D336" s="62" t="n"/>
      <c r="E336" s="62" t="n"/>
      <c r="F336" s="62" t="n"/>
      <c r="G336" s="62" t="n"/>
      <c r="H336" s="62" t="n"/>
      <c r="I336" s="62" t="n"/>
      <c r="J336" s="62" t="n"/>
      <c r="K336" s="62" t="n"/>
      <c r="L336" s="62" t="n"/>
    </row>
    <row r="337" ht="21" customHeight="1">
      <c r="A337" s="61" t="n"/>
      <c r="B337" s="44">
        <f>'設定'!$I$32</f>
        <v/>
      </c>
      <c r="C337" s="62" t="n"/>
      <c r="D337" s="62" t="n"/>
      <c r="E337" s="62" t="n"/>
      <c r="F337" s="62" t="n"/>
      <c r="G337" s="62" t="n"/>
      <c r="H337" s="62" t="n"/>
      <c r="I337" s="62" t="n"/>
      <c r="J337" s="62" t="n"/>
      <c r="K337" s="62" t="n"/>
      <c r="L337" s="62" t="n"/>
    </row>
    <row r="338" ht="21" customHeight="1">
      <c r="A338" s="61" t="n"/>
      <c r="B338" s="44">
        <f>'設定'!$I$33</f>
        <v/>
      </c>
      <c r="C338" s="62" t="n"/>
      <c r="D338" s="62" t="n"/>
      <c r="E338" s="62" t="n"/>
      <c r="F338" s="62" t="n"/>
      <c r="G338" s="62" t="n"/>
      <c r="H338" s="62" t="n"/>
      <c r="I338" s="62" t="n"/>
      <c r="J338" s="62" t="n"/>
      <c r="K338" s="62" t="n"/>
      <c r="L338" s="62" t="n"/>
    </row>
    <row r="339" ht="21" customHeight="1">
      <c r="A339" s="61" t="n"/>
      <c r="B339" s="44">
        <f>'設定'!$I$34</f>
        <v/>
      </c>
      <c r="C339" s="62" t="n"/>
      <c r="D339" s="62" t="n"/>
      <c r="E339" s="62" t="n"/>
      <c r="F339" s="62" t="n"/>
      <c r="G339" s="62" t="n"/>
      <c r="H339" s="62" t="n"/>
      <c r="I339" s="62" t="n"/>
      <c r="J339" s="62" t="n"/>
      <c r="K339" s="62" t="n"/>
      <c r="L339" s="62" t="n"/>
    </row>
    <row r="340"/>
    <row r="341" ht="26" customHeight="1">
      <c r="B341" s="55">
        <f>IF('名簿'!B17="","（名簿 13行目：なし）",'名簿'!I17)</f>
        <v/>
      </c>
      <c r="C341" s="4" t="n"/>
      <c r="D341" s="4" t="n"/>
      <c r="E341" s="56" t="inlineStr">
        <is>
          <t>提出状況 ▶</t>
        </is>
      </c>
      <c r="F341" s="40" t="n"/>
      <c r="G341" s="31" t="n"/>
      <c r="H341" s="57" t="inlineStr">
        <is>
          <t>状況：</t>
        </is>
      </c>
      <c r="I341" s="58">
        <f>'名簿'!J17</f>
        <v/>
      </c>
      <c r="J341" s="57" t="inlineStr">
        <is>
          <t>×の数：</t>
        </is>
      </c>
      <c r="K341" s="59">
        <f>'名簿'!K17</f>
        <v/>
      </c>
      <c r="L341" s="60">
        <f>HYPERLINK("#'×入力'!B369","次の人へ ▼")</f>
        <v/>
      </c>
    </row>
    <row r="342" ht="22" customHeight="1">
      <c r="A342" s="32" t="inlineStr">
        <is>
          <t>この日全部 ▶</t>
        </is>
      </c>
      <c r="C342" s="61" t="n"/>
      <c r="D342" s="61" t="n"/>
      <c r="E342" s="61" t="n"/>
      <c r="F342" s="61" t="n"/>
      <c r="G342" s="61" t="n"/>
      <c r="H342" s="61" t="n"/>
      <c r="I342" s="61" t="n"/>
      <c r="J342" s="61" t="n"/>
      <c r="K342" s="61" t="n"/>
      <c r="L342" s="61" t="n"/>
    </row>
    <row r="343" ht="28" customHeight="1">
      <c r="A343" s="35" t="inlineStr">
        <is>
          <t>この時間
全部 ▼</t>
        </is>
      </c>
      <c r="B343" s="36" t="inlineStr"/>
      <c r="C343" s="37">
        <f>'設定'!$E$11</f>
        <v/>
      </c>
      <c r="D343" s="37">
        <f>'設定'!$E$12</f>
        <v/>
      </c>
      <c r="E343" s="37">
        <f>'設定'!$E$13</f>
        <v/>
      </c>
      <c r="F343" s="37">
        <f>'設定'!$E$14</f>
        <v/>
      </c>
      <c r="G343" s="37">
        <f>'設定'!$E$15</f>
        <v/>
      </c>
      <c r="H343" s="37">
        <f>'設定'!$E$16</f>
        <v/>
      </c>
      <c r="I343" s="37">
        <f>'設定'!$E$17</f>
        <v/>
      </c>
      <c r="J343" s="37">
        <f>'設定'!$E$18</f>
        <v/>
      </c>
      <c r="K343" s="37">
        <f>'設定'!$E$19</f>
        <v/>
      </c>
      <c r="L343" s="37">
        <f>'設定'!$E$20</f>
        <v/>
      </c>
    </row>
    <row r="344" ht="21" customHeight="1">
      <c r="A344" s="61" t="n"/>
      <c r="B344" s="44">
        <f>'設定'!$I$11</f>
        <v/>
      </c>
      <c r="C344" s="62" t="n"/>
      <c r="D344" s="62" t="n"/>
      <c r="E344" s="62" t="n"/>
      <c r="F344" s="62" t="n"/>
      <c r="G344" s="62" t="n"/>
      <c r="H344" s="62" t="n"/>
      <c r="I344" s="62" t="n"/>
      <c r="J344" s="62" t="n"/>
      <c r="K344" s="62" t="n"/>
      <c r="L344" s="62" t="n"/>
    </row>
    <row r="345" ht="21" customHeight="1">
      <c r="A345" s="61" t="n"/>
      <c r="B345" s="44">
        <f>'設定'!$I$12</f>
        <v/>
      </c>
      <c r="C345" s="62" t="n"/>
      <c r="D345" s="62" t="n"/>
      <c r="E345" s="62" t="n"/>
      <c r="F345" s="62" t="n"/>
      <c r="G345" s="62" t="n"/>
      <c r="H345" s="62" t="n"/>
      <c r="I345" s="62" t="n"/>
      <c r="J345" s="62" t="n"/>
      <c r="K345" s="62" t="n"/>
      <c r="L345" s="62" t="n"/>
    </row>
    <row r="346" ht="21" customHeight="1">
      <c r="A346" s="61" t="n"/>
      <c r="B346" s="44">
        <f>'設定'!$I$13</f>
        <v/>
      </c>
      <c r="C346" s="62" t="n"/>
      <c r="D346" s="62" t="n"/>
      <c r="E346" s="62" t="n"/>
      <c r="F346" s="62" t="n"/>
      <c r="G346" s="62" t="n"/>
      <c r="H346" s="62" t="n"/>
      <c r="I346" s="62" t="n"/>
      <c r="J346" s="62" t="n"/>
      <c r="K346" s="62" t="n"/>
      <c r="L346" s="62" t="n"/>
    </row>
    <row r="347" ht="21" customHeight="1">
      <c r="A347" s="61" t="n"/>
      <c r="B347" s="44">
        <f>'設定'!$I$14</f>
        <v/>
      </c>
      <c r="C347" s="62" t="n"/>
      <c r="D347" s="62" t="n"/>
      <c r="E347" s="62" t="n"/>
      <c r="F347" s="62" t="n"/>
      <c r="G347" s="62" t="n"/>
      <c r="H347" s="62" t="n"/>
      <c r="I347" s="62" t="n"/>
      <c r="J347" s="62" t="n"/>
      <c r="K347" s="62" t="n"/>
      <c r="L347" s="62" t="n"/>
    </row>
    <row r="348" ht="21" customHeight="1">
      <c r="A348" s="61" t="n"/>
      <c r="B348" s="44">
        <f>'設定'!$I$15</f>
        <v/>
      </c>
      <c r="C348" s="62" t="n"/>
      <c r="D348" s="62" t="n"/>
      <c r="E348" s="62" t="n"/>
      <c r="F348" s="62" t="n"/>
      <c r="G348" s="62" t="n"/>
      <c r="H348" s="62" t="n"/>
      <c r="I348" s="62" t="n"/>
      <c r="J348" s="62" t="n"/>
      <c r="K348" s="62" t="n"/>
      <c r="L348" s="62" t="n"/>
    </row>
    <row r="349" ht="21" customHeight="1">
      <c r="A349" s="61" t="n"/>
      <c r="B349" s="44">
        <f>'設定'!$I$16</f>
        <v/>
      </c>
      <c r="C349" s="62" t="n"/>
      <c r="D349" s="62" t="n"/>
      <c r="E349" s="62" t="n"/>
      <c r="F349" s="62" t="n"/>
      <c r="G349" s="62" t="n"/>
      <c r="H349" s="62" t="n"/>
      <c r="I349" s="62" t="n"/>
      <c r="J349" s="62" t="n"/>
      <c r="K349" s="62" t="n"/>
      <c r="L349" s="62" t="n"/>
    </row>
    <row r="350" ht="21" customHeight="1">
      <c r="A350" s="61" t="n"/>
      <c r="B350" s="44">
        <f>'設定'!$I$17</f>
        <v/>
      </c>
      <c r="C350" s="62" t="n"/>
      <c r="D350" s="62" t="n"/>
      <c r="E350" s="62" t="n"/>
      <c r="F350" s="62" t="n"/>
      <c r="G350" s="62" t="n"/>
      <c r="H350" s="62" t="n"/>
      <c r="I350" s="62" t="n"/>
      <c r="J350" s="62" t="n"/>
      <c r="K350" s="62" t="n"/>
      <c r="L350" s="62" t="n"/>
    </row>
    <row r="351" ht="21" customHeight="1">
      <c r="A351" s="61" t="n"/>
      <c r="B351" s="44">
        <f>'設定'!$I$18</f>
        <v/>
      </c>
      <c r="C351" s="62" t="n"/>
      <c r="D351" s="62" t="n"/>
      <c r="E351" s="62" t="n"/>
      <c r="F351" s="62" t="n"/>
      <c r="G351" s="62" t="n"/>
      <c r="H351" s="62" t="n"/>
      <c r="I351" s="62" t="n"/>
      <c r="J351" s="62" t="n"/>
      <c r="K351" s="62" t="n"/>
      <c r="L351" s="62" t="n"/>
    </row>
    <row r="352" ht="21" customHeight="1">
      <c r="A352" s="61" t="n"/>
      <c r="B352" s="44">
        <f>'設定'!$I$19</f>
        <v/>
      </c>
      <c r="C352" s="62" t="n"/>
      <c r="D352" s="62" t="n"/>
      <c r="E352" s="62" t="n"/>
      <c r="F352" s="62" t="n"/>
      <c r="G352" s="62" t="n"/>
      <c r="H352" s="62" t="n"/>
      <c r="I352" s="62" t="n"/>
      <c r="J352" s="62" t="n"/>
      <c r="K352" s="62" t="n"/>
      <c r="L352" s="62" t="n"/>
    </row>
    <row r="353" ht="21" customHeight="1">
      <c r="A353" s="61" t="n"/>
      <c r="B353" s="44">
        <f>'設定'!$I$20</f>
        <v/>
      </c>
      <c r="C353" s="62" t="n"/>
      <c r="D353" s="62" t="n"/>
      <c r="E353" s="62" t="n"/>
      <c r="F353" s="62" t="n"/>
      <c r="G353" s="62" t="n"/>
      <c r="H353" s="62" t="n"/>
      <c r="I353" s="62" t="n"/>
      <c r="J353" s="62" t="n"/>
      <c r="K353" s="62" t="n"/>
      <c r="L353" s="62" t="n"/>
    </row>
    <row r="354" ht="21" customHeight="1">
      <c r="A354" s="61" t="n"/>
      <c r="B354" s="44">
        <f>'設定'!$I$21</f>
        <v/>
      </c>
      <c r="C354" s="62" t="n"/>
      <c r="D354" s="62" t="n"/>
      <c r="E354" s="62" t="n"/>
      <c r="F354" s="62" t="n"/>
      <c r="G354" s="62" t="n"/>
      <c r="H354" s="62" t="n"/>
      <c r="I354" s="62" t="n"/>
      <c r="J354" s="62" t="n"/>
      <c r="K354" s="62" t="n"/>
      <c r="L354" s="62" t="n"/>
    </row>
    <row r="355" ht="21" customHeight="1">
      <c r="A355" s="61" t="n"/>
      <c r="B355" s="44">
        <f>'設定'!$I$22</f>
        <v/>
      </c>
      <c r="C355" s="62" t="n"/>
      <c r="D355" s="62" t="n"/>
      <c r="E355" s="62" t="n"/>
      <c r="F355" s="62" t="n"/>
      <c r="G355" s="62" t="n"/>
      <c r="H355" s="62" t="n"/>
      <c r="I355" s="62" t="n"/>
      <c r="J355" s="62" t="n"/>
      <c r="K355" s="62" t="n"/>
      <c r="L355" s="62" t="n"/>
    </row>
    <row r="356" ht="21" customHeight="1">
      <c r="A356" s="61" t="n"/>
      <c r="B356" s="44">
        <f>'設定'!$I$23</f>
        <v/>
      </c>
      <c r="C356" s="62" t="n"/>
      <c r="D356" s="62" t="n"/>
      <c r="E356" s="62" t="n"/>
      <c r="F356" s="62" t="n"/>
      <c r="G356" s="62" t="n"/>
      <c r="H356" s="62" t="n"/>
      <c r="I356" s="62" t="n"/>
      <c r="J356" s="62" t="n"/>
      <c r="K356" s="62" t="n"/>
      <c r="L356" s="62" t="n"/>
    </row>
    <row r="357" ht="21" customHeight="1">
      <c r="A357" s="61" t="n"/>
      <c r="B357" s="44">
        <f>'設定'!$I$24</f>
        <v/>
      </c>
      <c r="C357" s="62" t="n"/>
      <c r="D357" s="62" t="n"/>
      <c r="E357" s="62" t="n"/>
      <c r="F357" s="62" t="n"/>
      <c r="G357" s="62" t="n"/>
      <c r="H357" s="62" t="n"/>
      <c r="I357" s="62" t="n"/>
      <c r="J357" s="62" t="n"/>
      <c r="K357" s="62" t="n"/>
      <c r="L357" s="62" t="n"/>
    </row>
    <row r="358" ht="21" customHeight="1">
      <c r="A358" s="61" t="n"/>
      <c r="B358" s="44">
        <f>'設定'!$I$25</f>
        <v/>
      </c>
      <c r="C358" s="62" t="n"/>
      <c r="D358" s="62" t="n"/>
      <c r="E358" s="62" t="n"/>
      <c r="F358" s="62" t="n"/>
      <c r="G358" s="62" t="n"/>
      <c r="H358" s="62" t="n"/>
      <c r="I358" s="62" t="n"/>
      <c r="J358" s="62" t="n"/>
      <c r="K358" s="62" t="n"/>
      <c r="L358" s="62" t="n"/>
    </row>
    <row r="359" ht="21" customHeight="1">
      <c r="A359" s="61" t="n"/>
      <c r="B359" s="44">
        <f>'設定'!$I$26</f>
        <v/>
      </c>
      <c r="C359" s="62" t="n"/>
      <c r="D359" s="62" t="n"/>
      <c r="E359" s="62" t="n"/>
      <c r="F359" s="62" t="n"/>
      <c r="G359" s="62" t="n"/>
      <c r="H359" s="62" t="n"/>
      <c r="I359" s="62" t="n"/>
      <c r="J359" s="62" t="n"/>
      <c r="K359" s="62" t="n"/>
      <c r="L359" s="62" t="n"/>
    </row>
    <row r="360" ht="21" customHeight="1">
      <c r="A360" s="61" t="n"/>
      <c r="B360" s="44">
        <f>'設定'!$I$27</f>
        <v/>
      </c>
      <c r="C360" s="62" t="n"/>
      <c r="D360" s="62" t="n"/>
      <c r="E360" s="62" t="n"/>
      <c r="F360" s="62" t="n"/>
      <c r="G360" s="62" t="n"/>
      <c r="H360" s="62" t="n"/>
      <c r="I360" s="62" t="n"/>
      <c r="J360" s="62" t="n"/>
      <c r="K360" s="62" t="n"/>
      <c r="L360" s="62" t="n"/>
    </row>
    <row r="361" ht="21" customHeight="1">
      <c r="A361" s="61" t="n"/>
      <c r="B361" s="44">
        <f>'設定'!$I$28</f>
        <v/>
      </c>
      <c r="C361" s="62" t="n"/>
      <c r="D361" s="62" t="n"/>
      <c r="E361" s="62" t="n"/>
      <c r="F361" s="62" t="n"/>
      <c r="G361" s="62" t="n"/>
      <c r="H361" s="62" t="n"/>
      <c r="I361" s="62" t="n"/>
      <c r="J361" s="62" t="n"/>
      <c r="K361" s="62" t="n"/>
      <c r="L361" s="62" t="n"/>
    </row>
    <row r="362" ht="21" customHeight="1">
      <c r="A362" s="61" t="n"/>
      <c r="B362" s="44">
        <f>'設定'!$I$29</f>
        <v/>
      </c>
      <c r="C362" s="62" t="n"/>
      <c r="D362" s="62" t="n"/>
      <c r="E362" s="62" t="n"/>
      <c r="F362" s="62" t="n"/>
      <c r="G362" s="62" t="n"/>
      <c r="H362" s="62" t="n"/>
      <c r="I362" s="62" t="n"/>
      <c r="J362" s="62" t="n"/>
      <c r="K362" s="62" t="n"/>
      <c r="L362" s="62" t="n"/>
    </row>
    <row r="363" ht="21" customHeight="1">
      <c r="A363" s="61" t="n"/>
      <c r="B363" s="44">
        <f>'設定'!$I$30</f>
        <v/>
      </c>
      <c r="C363" s="62" t="n"/>
      <c r="D363" s="62" t="n"/>
      <c r="E363" s="62" t="n"/>
      <c r="F363" s="62" t="n"/>
      <c r="G363" s="62" t="n"/>
      <c r="H363" s="62" t="n"/>
      <c r="I363" s="62" t="n"/>
      <c r="J363" s="62" t="n"/>
      <c r="K363" s="62" t="n"/>
      <c r="L363" s="62" t="n"/>
    </row>
    <row r="364" ht="21" customHeight="1">
      <c r="A364" s="61" t="n"/>
      <c r="B364" s="44">
        <f>'設定'!$I$31</f>
        <v/>
      </c>
      <c r="C364" s="62" t="n"/>
      <c r="D364" s="62" t="n"/>
      <c r="E364" s="62" t="n"/>
      <c r="F364" s="62" t="n"/>
      <c r="G364" s="62" t="n"/>
      <c r="H364" s="62" t="n"/>
      <c r="I364" s="62" t="n"/>
      <c r="J364" s="62" t="n"/>
      <c r="K364" s="62" t="n"/>
      <c r="L364" s="62" t="n"/>
    </row>
    <row r="365" ht="21" customHeight="1">
      <c r="A365" s="61" t="n"/>
      <c r="B365" s="44">
        <f>'設定'!$I$32</f>
        <v/>
      </c>
      <c r="C365" s="62" t="n"/>
      <c r="D365" s="62" t="n"/>
      <c r="E365" s="62" t="n"/>
      <c r="F365" s="62" t="n"/>
      <c r="G365" s="62" t="n"/>
      <c r="H365" s="62" t="n"/>
      <c r="I365" s="62" t="n"/>
      <c r="J365" s="62" t="n"/>
      <c r="K365" s="62" t="n"/>
      <c r="L365" s="62" t="n"/>
    </row>
    <row r="366" ht="21" customHeight="1">
      <c r="A366" s="61" t="n"/>
      <c r="B366" s="44">
        <f>'設定'!$I$33</f>
        <v/>
      </c>
      <c r="C366" s="62" t="n"/>
      <c r="D366" s="62" t="n"/>
      <c r="E366" s="62" t="n"/>
      <c r="F366" s="62" t="n"/>
      <c r="G366" s="62" t="n"/>
      <c r="H366" s="62" t="n"/>
      <c r="I366" s="62" t="n"/>
      <c r="J366" s="62" t="n"/>
      <c r="K366" s="62" t="n"/>
      <c r="L366" s="62" t="n"/>
    </row>
    <row r="367" ht="21" customHeight="1">
      <c r="A367" s="61" t="n"/>
      <c r="B367" s="44">
        <f>'設定'!$I$34</f>
        <v/>
      </c>
      <c r="C367" s="62" t="n"/>
      <c r="D367" s="62" t="n"/>
      <c r="E367" s="62" t="n"/>
      <c r="F367" s="62" t="n"/>
      <c r="G367" s="62" t="n"/>
      <c r="H367" s="62" t="n"/>
      <c r="I367" s="62" t="n"/>
      <c r="J367" s="62" t="n"/>
      <c r="K367" s="62" t="n"/>
      <c r="L367" s="62" t="n"/>
    </row>
    <row r="368"/>
    <row r="369" ht="26" customHeight="1">
      <c r="B369" s="55">
        <f>IF('名簿'!B18="","（名簿 14行目：なし）",'名簿'!I18)</f>
        <v/>
      </c>
      <c r="C369" s="4" t="n"/>
      <c r="D369" s="4" t="n"/>
      <c r="E369" s="56" t="inlineStr">
        <is>
          <t>提出状況 ▶</t>
        </is>
      </c>
      <c r="F369" s="40" t="n"/>
      <c r="G369" s="31" t="n"/>
      <c r="H369" s="57" t="inlineStr">
        <is>
          <t>状況：</t>
        </is>
      </c>
      <c r="I369" s="58">
        <f>'名簿'!J18</f>
        <v/>
      </c>
      <c r="J369" s="57" t="inlineStr">
        <is>
          <t>×の数：</t>
        </is>
      </c>
      <c r="K369" s="59">
        <f>'名簿'!K18</f>
        <v/>
      </c>
      <c r="L369" s="60">
        <f>HYPERLINK("#'×入力'!B397","次の人へ ▼")</f>
        <v/>
      </c>
    </row>
    <row r="370" ht="22" customHeight="1">
      <c r="A370" s="32" t="inlineStr">
        <is>
          <t>この日全部 ▶</t>
        </is>
      </c>
      <c r="C370" s="61" t="n"/>
      <c r="D370" s="61" t="n"/>
      <c r="E370" s="61" t="n"/>
      <c r="F370" s="61" t="n"/>
      <c r="G370" s="61" t="n"/>
      <c r="H370" s="61" t="n"/>
      <c r="I370" s="61" t="n"/>
      <c r="J370" s="61" t="n"/>
      <c r="K370" s="61" t="n"/>
      <c r="L370" s="61" t="n"/>
    </row>
    <row r="371" ht="28" customHeight="1">
      <c r="A371" s="35" t="inlineStr">
        <is>
          <t>この時間
全部 ▼</t>
        </is>
      </c>
      <c r="B371" s="36" t="inlineStr"/>
      <c r="C371" s="37">
        <f>'設定'!$E$11</f>
        <v/>
      </c>
      <c r="D371" s="37">
        <f>'設定'!$E$12</f>
        <v/>
      </c>
      <c r="E371" s="37">
        <f>'設定'!$E$13</f>
        <v/>
      </c>
      <c r="F371" s="37">
        <f>'設定'!$E$14</f>
        <v/>
      </c>
      <c r="G371" s="37">
        <f>'設定'!$E$15</f>
        <v/>
      </c>
      <c r="H371" s="37">
        <f>'設定'!$E$16</f>
        <v/>
      </c>
      <c r="I371" s="37">
        <f>'設定'!$E$17</f>
        <v/>
      </c>
      <c r="J371" s="37">
        <f>'設定'!$E$18</f>
        <v/>
      </c>
      <c r="K371" s="37">
        <f>'設定'!$E$19</f>
        <v/>
      </c>
      <c r="L371" s="37">
        <f>'設定'!$E$20</f>
        <v/>
      </c>
    </row>
    <row r="372" ht="21" customHeight="1">
      <c r="A372" s="61" t="n"/>
      <c r="B372" s="44">
        <f>'設定'!$I$11</f>
        <v/>
      </c>
      <c r="C372" s="62" t="n"/>
      <c r="D372" s="62" t="n"/>
      <c r="E372" s="62" t="n"/>
      <c r="F372" s="62" t="n"/>
      <c r="G372" s="62" t="n"/>
      <c r="H372" s="62" t="n"/>
      <c r="I372" s="62" t="n"/>
      <c r="J372" s="62" t="n"/>
      <c r="K372" s="62" t="n"/>
      <c r="L372" s="62" t="n"/>
    </row>
    <row r="373" ht="21" customHeight="1">
      <c r="A373" s="61" t="n"/>
      <c r="B373" s="44">
        <f>'設定'!$I$12</f>
        <v/>
      </c>
      <c r="C373" s="62" t="n"/>
      <c r="D373" s="62" t="n"/>
      <c r="E373" s="62" t="n"/>
      <c r="F373" s="62" t="n"/>
      <c r="G373" s="62" t="n"/>
      <c r="H373" s="62" t="n"/>
      <c r="I373" s="62" t="n"/>
      <c r="J373" s="62" t="n"/>
      <c r="K373" s="62" t="n"/>
      <c r="L373" s="62" t="n"/>
    </row>
    <row r="374" ht="21" customHeight="1">
      <c r="A374" s="61" t="n"/>
      <c r="B374" s="44">
        <f>'設定'!$I$13</f>
        <v/>
      </c>
      <c r="C374" s="62" t="n"/>
      <c r="D374" s="62" t="n"/>
      <c r="E374" s="62" t="n"/>
      <c r="F374" s="62" t="n"/>
      <c r="G374" s="62" t="n"/>
      <c r="H374" s="62" t="n"/>
      <c r="I374" s="62" t="n"/>
      <c r="J374" s="62" t="n"/>
      <c r="K374" s="62" t="n"/>
      <c r="L374" s="62" t="n"/>
    </row>
    <row r="375" ht="21" customHeight="1">
      <c r="A375" s="61" t="n"/>
      <c r="B375" s="44">
        <f>'設定'!$I$14</f>
        <v/>
      </c>
      <c r="C375" s="62" t="n"/>
      <c r="D375" s="62" t="n"/>
      <c r="E375" s="62" t="n"/>
      <c r="F375" s="62" t="n"/>
      <c r="G375" s="62" t="n"/>
      <c r="H375" s="62" t="n"/>
      <c r="I375" s="62" t="n"/>
      <c r="J375" s="62" t="n"/>
      <c r="K375" s="62" t="n"/>
      <c r="L375" s="62" t="n"/>
    </row>
    <row r="376" ht="21" customHeight="1">
      <c r="A376" s="61" t="n"/>
      <c r="B376" s="44">
        <f>'設定'!$I$15</f>
        <v/>
      </c>
      <c r="C376" s="62" t="n"/>
      <c r="D376" s="62" t="n"/>
      <c r="E376" s="62" t="n"/>
      <c r="F376" s="62" t="n"/>
      <c r="G376" s="62" t="n"/>
      <c r="H376" s="62" t="n"/>
      <c r="I376" s="62" t="n"/>
      <c r="J376" s="62" t="n"/>
      <c r="K376" s="62" t="n"/>
      <c r="L376" s="62" t="n"/>
    </row>
    <row r="377" ht="21" customHeight="1">
      <c r="A377" s="61" t="n"/>
      <c r="B377" s="44">
        <f>'設定'!$I$16</f>
        <v/>
      </c>
      <c r="C377" s="62" t="n"/>
      <c r="D377" s="62" t="n"/>
      <c r="E377" s="62" t="n"/>
      <c r="F377" s="62" t="n"/>
      <c r="G377" s="62" t="n"/>
      <c r="H377" s="62" t="n"/>
      <c r="I377" s="62" t="n"/>
      <c r="J377" s="62" t="n"/>
      <c r="K377" s="62" t="n"/>
      <c r="L377" s="62" t="n"/>
    </row>
    <row r="378" ht="21" customHeight="1">
      <c r="A378" s="61" t="n"/>
      <c r="B378" s="44">
        <f>'設定'!$I$17</f>
        <v/>
      </c>
      <c r="C378" s="62" t="n"/>
      <c r="D378" s="62" t="n"/>
      <c r="E378" s="62" t="n"/>
      <c r="F378" s="62" t="n"/>
      <c r="G378" s="62" t="n"/>
      <c r="H378" s="62" t="n"/>
      <c r="I378" s="62" t="n"/>
      <c r="J378" s="62" t="n"/>
      <c r="K378" s="62" t="n"/>
      <c r="L378" s="62" t="n"/>
    </row>
    <row r="379" ht="21" customHeight="1">
      <c r="A379" s="61" t="n"/>
      <c r="B379" s="44">
        <f>'設定'!$I$18</f>
        <v/>
      </c>
      <c r="C379" s="62" t="n"/>
      <c r="D379" s="62" t="n"/>
      <c r="E379" s="62" t="n"/>
      <c r="F379" s="62" t="n"/>
      <c r="G379" s="62" t="n"/>
      <c r="H379" s="62" t="n"/>
      <c r="I379" s="62" t="n"/>
      <c r="J379" s="62" t="n"/>
      <c r="K379" s="62" t="n"/>
      <c r="L379" s="62" t="n"/>
    </row>
    <row r="380" ht="21" customHeight="1">
      <c r="A380" s="61" t="n"/>
      <c r="B380" s="44">
        <f>'設定'!$I$19</f>
        <v/>
      </c>
      <c r="C380" s="62" t="n"/>
      <c r="D380" s="62" t="n"/>
      <c r="E380" s="62" t="n"/>
      <c r="F380" s="62" t="n"/>
      <c r="G380" s="62" t="n"/>
      <c r="H380" s="62" t="n"/>
      <c r="I380" s="62" t="n"/>
      <c r="J380" s="62" t="n"/>
      <c r="K380" s="62" t="n"/>
      <c r="L380" s="62" t="n"/>
    </row>
    <row r="381" ht="21" customHeight="1">
      <c r="A381" s="61" t="n"/>
      <c r="B381" s="44">
        <f>'設定'!$I$20</f>
        <v/>
      </c>
      <c r="C381" s="62" t="n"/>
      <c r="D381" s="62" t="n"/>
      <c r="E381" s="62" t="n"/>
      <c r="F381" s="62" t="n"/>
      <c r="G381" s="62" t="n"/>
      <c r="H381" s="62" t="n"/>
      <c r="I381" s="62" t="n"/>
      <c r="J381" s="62" t="n"/>
      <c r="K381" s="62" t="n"/>
      <c r="L381" s="62" t="n"/>
    </row>
    <row r="382" ht="21" customHeight="1">
      <c r="A382" s="61" t="n"/>
      <c r="B382" s="44">
        <f>'設定'!$I$21</f>
        <v/>
      </c>
      <c r="C382" s="62" t="n"/>
      <c r="D382" s="62" t="n"/>
      <c r="E382" s="62" t="n"/>
      <c r="F382" s="62" t="n"/>
      <c r="G382" s="62" t="n"/>
      <c r="H382" s="62" t="n"/>
      <c r="I382" s="62" t="n"/>
      <c r="J382" s="62" t="n"/>
      <c r="K382" s="62" t="n"/>
      <c r="L382" s="62" t="n"/>
    </row>
    <row r="383" ht="21" customHeight="1">
      <c r="A383" s="61" t="n"/>
      <c r="B383" s="44">
        <f>'設定'!$I$22</f>
        <v/>
      </c>
      <c r="C383" s="62" t="n"/>
      <c r="D383" s="62" t="n"/>
      <c r="E383" s="62" t="n"/>
      <c r="F383" s="62" t="n"/>
      <c r="G383" s="62" t="n"/>
      <c r="H383" s="62" t="n"/>
      <c r="I383" s="62" t="n"/>
      <c r="J383" s="62" t="n"/>
      <c r="K383" s="62" t="n"/>
      <c r="L383" s="62" t="n"/>
    </row>
    <row r="384" ht="21" customHeight="1">
      <c r="A384" s="61" t="n"/>
      <c r="B384" s="44">
        <f>'設定'!$I$23</f>
        <v/>
      </c>
      <c r="C384" s="62" t="n"/>
      <c r="D384" s="62" t="n"/>
      <c r="E384" s="62" t="n"/>
      <c r="F384" s="62" t="n"/>
      <c r="G384" s="62" t="n"/>
      <c r="H384" s="62" t="n"/>
      <c r="I384" s="62" t="n"/>
      <c r="J384" s="62" t="n"/>
      <c r="K384" s="62" t="n"/>
      <c r="L384" s="62" t="n"/>
    </row>
    <row r="385" ht="21" customHeight="1">
      <c r="A385" s="61" t="n"/>
      <c r="B385" s="44">
        <f>'設定'!$I$24</f>
        <v/>
      </c>
      <c r="C385" s="62" t="n"/>
      <c r="D385" s="62" t="n"/>
      <c r="E385" s="62" t="n"/>
      <c r="F385" s="62" t="n"/>
      <c r="G385" s="62" t="n"/>
      <c r="H385" s="62" t="n"/>
      <c r="I385" s="62" t="n"/>
      <c r="J385" s="62" t="n"/>
      <c r="K385" s="62" t="n"/>
      <c r="L385" s="62" t="n"/>
    </row>
    <row r="386" ht="21" customHeight="1">
      <c r="A386" s="61" t="n"/>
      <c r="B386" s="44">
        <f>'設定'!$I$25</f>
        <v/>
      </c>
      <c r="C386" s="62" t="n"/>
      <c r="D386" s="62" t="n"/>
      <c r="E386" s="62" t="n"/>
      <c r="F386" s="62" t="n"/>
      <c r="G386" s="62" t="n"/>
      <c r="H386" s="62" t="n"/>
      <c r="I386" s="62" t="n"/>
      <c r="J386" s="62" t="n"/>
      <c r="K386" s="62" t="n"/>
      <c r="L386" s="62" t="n"/>
    </row>
    <row r="387" ht="21" customHeight="1">
      <c r="A387" s="61" t="n"/>
      <c r="B387" s="44">
        <f>'設定'!$I$26</f>
        <v/>
      </c>
      <c r="C387" s="62" t="n"/>
      <c r="D387" s="62" t="n"/>
      <c r="E387" s="62" t="n"/>
      <c r="F387" s="62" t="n"/>
      <c r="G387" s="62" t="n"/>
      <c r="H387" s="62" t="n"/>
      <c r="I387" s="62" t="n"/>
      <c r="J387" s="62" t="n"/>
      <c r="K387" s="62" t="n"/>
      <c r="L387" s="62" t="n"/>
    </row>
    <row r="388" ht="21" customHeight="1">
      <c r="A388" s="61" t="n"/>
      <c r="B388" s="44">
        <f>'設定'!$I$27</f>
        <v/>
      </c>
      <c r="C388" s="62" t="n"/>
      <c r="D388" s="62" t="n"/>
      <c r="E388" s="62" t="n"/>
      <c r="F388" s="62" t="n"/>
      <c r="G388" s="62" t="n"/>
      <c r="H388" s="62" t="n"/>
      <c r="I388" s="62" t="n"/>
      <c r="J388" s="62" t="n"/>
      <c r="K388" s="62" t="n"/>
      <c r="L388" s="62" t="n"/>
    </row>
    <row r="389" ht="21" customHeight="1">
      <c r="A389" s="61" t="n"/>
      <c r="B389" s="44">
        <f>'設定'!$I$28</f>
        <v/>
      </c>
      <c r="C389" s="62" t="n"/>
      <c r="D389" s="62" t="n"/>
      <c r="E389" s="62" t="n"/>
      <c r="F389" s="62" t="n"/>
      <c r="G389" s="62" t="n"/>
      <c r="H389" s="62" t="n"/>
      <c r="I389" s="62" t="n"/>
      <c r="J389" s="62" t="n"/>
      <c r="K389" s="62" t="n"/>
      <c r="L389" s="62" t="n"/>
    </row>
    <row r="390" ht="21" customHeight="1">
      <c r="A390" s="61" t="n"/>
      <c r="B390" s="44">
        <f>'設定'!$I$29</f>
        <v/>
      </c>
      <c r="C390" s="62" t="n"/>
      <c r="D390" s="62" t="n"/>
      <c r="E390" s="62" t="n"/>
      <c r="F390" s="62" t="n"/>
      <c r="G390" s="62" t="n"/>
      <c r="H390" s="62" t="n"/>
      <c r="I390" s="62" t="n"/>
      <c r="J390" s="62" t="n"/>
      <c r="K390" s="62" t="n"/>
      <c r="L390" s="62" t="n"/>
    </row>
    <row r="391" ht="21" customHeight="1">
      <c r="A391" s="61" t="n"/>
      <c r="B391" s="44">
        <f>'設定'!$I$30</f>
        <v/>
      </c>
      <c r="C391" s="62" t="n"/>
      <c r="D391" s="62" t="n"/>
      <c r="E391" s="62" t="n"/>
      <c r="F391" s="62" t="n"/>
      <c r="G391" s="62" t="n"/>
      <c r="H391" s="62" t="n"/>
      <c r="I391" s="62" t="n"/>
      <c r="J391" s="62" t="n"/>
      <c r="K391" s="62" t="n"/>
      <c r="L391" s="62" t="n"/>
    </row>
    <row r="392" ht="21" customHeight="1">
      <c r="A392" s="61" t="n"/>
      <c r="B392" s="44">
        <f>'設定'!$I$31</f>
        <v/>
      </c>
      <c r="C392" s="62" t="n"/>
      <c r="D392" s="62" t="n"/>
      <c r="E392" s="62" t="n"/>
      <c r="F392" s="62" t="n"/>
      <c r="G392" s="62" t="n"/>
      <c r="H392" s="62" t="n"/>
      <c r="I392" s="62" t="n"/>
      <c r="J392" s="62" t="n"/>
      <c r="K392" s="62" t="n"/>
      <c r="L392" s="62" t="n"/>
    </row>
    <row r="393" ht="21" customHeight="1">
      <c r="A393" s="61" t="n"/>
      <c r="B393" s="44">
        <f>'設定'!$I$32</f>
        <v/>
      </c>
      <c r="C393" s="62" t="n"/>
      <c r="D393" s="62" t="n"/>
      <c r="E393" s="62" t="n"/>
      <c r="F393" s="62" t="n"/>
      <c r="G393" s="62" t="n"/>
      <c r="H393" s="62" t="n"/>
      <c r="I393" s="62" t="n"/>
      <c r="J393" s="62" t="n"/>
      <c r="K393" s="62" t="n"/>
      <c r="L393" s="62" t="n"/>
    </row>
    <row r="394" ht="21" customHeight="1">
      <c r="A394" s="61" t="n"/>
      <c r="B394" s="44">
        <f>'設定'!$I$33</f>
        <v/>
      </c>
      <c r="C394" s="62" t="n"/>
      <c r="D394" s="62" t="n"/>
      <c r="E394" s="62" t="n"/>
      <c r="F394" s="62" t="n"/>
      <c r="G394" s="62" t="n"/>
      <c r="H394" s="62" t="n"/>
      <c r="I394" s="62" t="n"/>
      <c r="J394" s="62" t="n"/>
      <c r="K394" s="62" t="n"/>
      <c r="L394" s="62" t="n"/>
    </row>
    <row r="395" ht="21" customHeight="1">
      <c r="A395" s="61" t="n"/>
      <c r="B395" s="44">
        <f>'設定'!$I$34</f>
        <v/>
      </c>
      <c r="C395" s="62" t="n"/>
      <c r="D395" s="62" t="n"/>
      <c r="E395" s="62" t="n"/>
      <c r="F395" s="62" t="n"/>
      <c r="G395" s="62" t="n"/>
      <c r="H395" s="62" t="n"/>
      <c r="I395" s="62" t="n"/>
      <c r="J395" s="62" t="n"/>
      <c r="K395" s="62" t="n"/>
      <c r="L395" s="62" t="n"/>
    </row>
    <row r="396"/>
    <row r="397" ht="26" customHeight="1">
      <c r="B397" s="55">
        <f>IF('名簿'!B19="","（名簿 15行目：なし）",'名簿'!I19)</f>
        <v/>
      </c>
      <c r="C397" s="4" t="n"/>
      <c r="D397" s="4" t="n"/>
      <c r="E397" s="56" t="inlineStr">
        <is>
          <t>提出状況 ▶</t>
        </is>
      </c>
      <c r="F397" s="40" t="n"/>
      <c r="G397" s="31" t="n"/>
      <c r="H397" s="57" t="inlineStr">
        <is>
          <t>状況：</t>
        </is>
      </c>
      <c r="I397" s="58">
        <f>'名簿'!J19</f>
        <v/>
      </c>
      <c r="J397" s="57" t="inlineStr">
        <is>
          <t>×の数：</t>
        </is>
      </c>
      <c r="K397" s="59">
        <f>'名簿'!K19</f>
        <v/>
      </c>
      <c r="L397" s="60">
        <f>HYPERLINK("#'×入力'!B425","次の人へ ▼")</f>
        <v/>
      </c>
    </row>
    <row r="398" ht="22" customHeight="1">
      <c r="A398" s="32" t="inlineStr">
        <is>
          <t>この日全部 ▶</t>
        </is>
      </c>
      <c r="C398" s="61" t="n"/>
      <c r="D398" s="61" t="n"/>
      <c r="E398" s="61" t="n"/>
      <c r="F398" s="61" t="n"/>
      <c r="G398" s="61" t="n"/>
      <c r="H398" s="61" t="n"/>
      <c r="I398" s="61" t="n"/>
      <c r="J398" s="61" t="n"/>
      <c r="K398" s="61" t="n"/>
      <c r="L398" s="61" t="n"/>
    </row>
    <row r="399" ht="28" customHeight="1">
      <c r="A399" s="35" t="inlineStr">
        <is>
          <t>この時間
全部 ▼</t>
        </is>
      </c>
      <c r="B399" s="36" t="inlineStr"/>
      <c r="C399" s="37">
        <f>'設定'!$E$11</f>
        <v/>
      </c>
      <c r="D399" s="37">
        <f>'設定'!$E$12</f>
        <v/>
      </c>
      <c r="E399" s="37">
        <f>'設定'!$E$13</f>
        <v/>
      </c>
      <c r="F399" s="37">
        <f>'設定'!$E$14</f>
        <v/>
      </c>
      <c r="G399" s="37">
        <f>'設定'!$E$15</f>
        <v/>
      </c>
      <c r="H399" s="37">
        <f>'設定'!$E$16</f>
        <v/>
      </c>
      <c r="I399" s="37">
        <f>'設定'!$E$17</f>
        <v/>
      </c>
      <c r="J399" s="37">
        <f>'設定'!$E$18</f>
        <v/>
      </c>
      <c r="K399" s="37">
        <f>'設定'!$E$19</f>
        <v/>
      </c>
      <c r="L399" s="37">
        <f>'設定'!$E$20</f>
        <v/>
      </c>
    </row>
    <row r="400" ht="21" customHeight="1">
      <c r="A400" s="61" t="n"/>
      <c r="B400" s="44">
        <f>'設定'!$I$11</f>
        <v/>
      </c>
      <c r="C400" s="62" t="n"/>
      <c r="D400" s="62" t="n"/>
      <c r="E400" s="62" t="n"/>
      <c r="F400" s="62" t="n"/>
      <c r="G400" s="62" t="n"/>
      <c r="H400" s="62" t="n"/>
      <c r="I400" s="62" t="n"/>
      <c r="J400" s="62" t="n"/>
      <c r="K400" s="62" t="n"/>
      <c r="L400" s="62" t="n"/>
    </row>
    <row r="401" ht="21" customHeight="1">
      <c r="A401" s="61" t="n"/>
      <c r="B401" s="44">
        <f>'設定'!$I$12</f>
        <v/>
      </c>
      <c r="C401" s="62" t="n"/>
      <c r="D401" s="62" t="n"/>
      <c r="E401" s="62" t="n"/>
      <c r="F401" s="62" t="n"/>
      <c r="G401" s="62" t="n"/>
      <c r="H401" s="62" t="n"/>
      <c r="I401" s="62" t="n"/>
      <c r="J401" s="62" t="n"/>
      <c r="K401" s="62" t="n"/>
      <c r="L401" s="62" t="n"/>
    </row>
    <row r="402" ht="21" customHeight="1">
      <c r="A402" s="61" t="n"/>
      <c r="B402" s="44">
        <f>'設定'!$I$13</f>
        <v/>
      </c>
      <c r="C402" s="62" t="n"/>
      <c r="D402" s="62" t="n"/>
      <c r="E402" s="62" t="n"/>
      <c r="F402" s="62" t="n"/>
      <c r="G402" s="62" t="n"/>
      <c r="H402" s="62" t="n"/>
      <c r="I402" s="62" t="n"/>
      <c r="J402" s="62" t="n"/>
      <c r="K402" s="62" t="n"/>
      <c r="L402" s="62" t="n"/>
    </row>
    <row r="403" ht="21" customHeight="1">
      <c r="A403" s="61" t="n"/>
      <c r="B403" s="44">
        <f>'設定'!$I$14</f>
        <v/>
      </c>
      <c r="C403" s="62" t="n"/>
      <c r="D403" s="62" t="n"/>
      <c r="E403" s="62" t="n"/>
      <c r="F403" s="62" t="n"/>
      <c r="G403" s="62" t="n"/>
      <c r="H403" s="62" t="n"/>
      <c r="I403" s="62" t="n"/>
      <c r="J403" s="62" t="n"/>
      <c r="K403" s="62" t="n"/>
      <c r="L403" s="62" t="n"/>
    </row>
    <row r="404" ht="21" customHeight="1">
      <c r="A404" s="61" t="n"/>
      <c r="B404" s="44">
        <f>'設定'!$I$15</f>
        <v/>
      </c>
      <c r="C404" s="62" t="n"/>
      <c r="D404" s="62" t="n"/>
      <c r="E404" s="62" t="n"/>
      <c r="F404" s="62" t="n"/>
      <c r="G404" s="62" t="n"/>
      <c r="H404" s="62" t="n"/>
      <c r="I404" s="62" t="n"/>
      <c r="J404" s="62" t="n"/>
      <c r="K404" s="62" t="n"/>
      <c r="L404" s="62" t="n"/>
    </row>
    <row r="405" ht="21" customHeight="1">
      <c r="A405" s="61" t="n"/>
      <c r="B405" s="44">
        <f>'設定'!$I$16</f>
        <v/>
      </c>
      <c r="C405" s="62" t="n"/>
      <c r="D405" s="62" t="n"/>
      <c r="E405" s="62" t="n"/>
      <c r="F405" s="62" t="n"/>
      <c r="G405" s="62" t="n"/>
      <c r="H405" s="62" t="n"/>
      <c r="I405" s="62" t="n"/>
      <c r="J405" s="62" t="n"/>
      <c r="K405" s="62" t="n"/>
      <c r="L405" s="62" t="n"/>
    </row>
    <row r="406" ht="21" customHeight="1">
      <c r="A406" s="61" t="n"/>
      <c r="B406" s="44">
        <f>'設定'!$I$17</f>
        <v/>
      </c>
      <c r="C406" s="62" t="n"/>
      <c r="D406" s="62" t="n"/>
      <c r="E406" s="62" t="n"/>
      <c r="F406" s="62" t="n"/>
      <c r="G406" s="62" t="n"/>
      <c r="H406" s="62" t="n"/>
      <c r="I406" s="62" t="n"/>
      <c r="J406" s="62" t="n"/>
      <c r="K406" s="62" t="n"/>
      <c r="L406" s="62" t="n"/>
    </row>
    <row r="407" ht="21" customHeight="1">
      <c r="A407" s="61" t="n"/>
      <c r="B407" s="44">
        <f>'設定'!$I$18</f>
        <v/>
      </c>
      <c r="C407" s="62" t="n"/>
      <c r="D407" s="62" t="n"/>
      <c r="E407" s="62" t="n"/>
      <c r="F407" s="62" t="n"/>
      <c r="G407" s="62" t="n"/>
      <c r="H407" s="62" t="n"/>
      <c r="I407" s="62" t="n"/>
      <c r="J407" s="62" t="n"/>
      <c r="K407" s="62" t="n"/>
      <c r="L407" s="62" t="n"/>
    </row>
    <row r="408" ht="21" customHeight="1">
      <c r="A408" s="61" t="n"/>
      <c r="B408" s="44">
        <f>'設定'!$I$19</f>
        <v/>
      </c>
      <c r="C408" s="62" t="n"/>
      <c r="D408" s="62" t="n"/>
      <c r="E408" s="62" t="n"/>
      <c r="F408" s="62" t="n"/>
      <c r="G408" s="62" t="n"/>
      <c r="H408" s="62" t="n"/>
      <c r="I408" s="62" t="n"/>
      <c r="J408" s="62" t="n"/>
      <c r="K408" s="62" t="n"/>
      <c r="L408" s="62" t="n"/>
    </row>
    <row r="409" ht="21" customHeight="1">
      <c r="A409" s="61" t="n"/>
      <c r="B409" s="44">
        <f>'設定'!$I$20</f>
        <v/>
      </c>
      <c r="C409" s="62" t="n"/>
      <c r="D409" s="62" t="n"/>
      <c r="E409" s="62" t="n"/>
      <c r="F409" s="62" t="n"/>
      <c r="G409" s="62" t="n"/>
      <c r="H409" s="62" t="n"/>
      <c r="I409" s="62" t="n"/>
      <c r="J409" s="62" t="n"/>
      <c r="K409" s="62" t="n"/>
      <c r="L409" s="62" t="n"/>
    </row>
    <row r="410" ht="21" customHeight="1">
      <c r="A410" s="61" t="n"/>
      <c r="B410" s="44">
        <f>'設定'!$I$21</f>
        <v/>
      </c>
      <c r="C410" s="62" t="n"/>
      <c r="D410" s="62" t="n"/>
      <c r="E410" s="62" t="n"/>
      <c r="F410" s="62" t="n"/>
      <c r="G410" s="62" t="n"/>
      <c r="H410" s="62" t="n"/>
      <c r="I410" s="62" t="n"/>
      <c r="J410" s="62" t="n"/>
      <c r="K410" s="62" t="n"/>
      <c r="L410" s="62" t="n"/>
    </row>
    <row r="411" ht="21" customHeight="1">
      <c r="A411" s="61" t="n"/>
      <c r="B411" s="44">
        <f>'設定'!$I$22</f>
        <v/>
      </c>
      <c r="C411" s="62" t="n"/>
      <c r="D411" s="62" t="n"/>
      <c r="E411" s="62" t="n"/>
      <c r="F411" s="62" t="n"/>
      <c r="G411" s="62" t="n"/>
      <c r="H411" s="62" t="n"/>
      <c r="I411" s="62" t="n"/>
      <c r="J411" s="62" t="n"/>
      <c r="K411" s="62" t="n"/>
      <c r="L411" s="62" t="n"/>
    </row>
    <row r="412" ht="21" customHeight="1">
      <c r="A412" s="61" t="n"/>
      <c r="B412" s="44">
        <f>'設定'!$I$23</f>
        <v/>
      </c>
      <c r="C412" s="62" t="n"/>
      <c r="D412" s="62" t="n"/>
      <c r="E412" s="62" t="n"/>
      <c r="F412" s="62" t="n"/>
      <c r="G412" s="62" t="n"/>
      <c r="H412" s="62" t="n"/>
      <c r="I412" s="62" t="n"/>
      <c r="J412" s="62" t="n"/>
      <c r="K412" s="62" t="n"/>
      <c r="L412" s="62" t="n"/>
    </row>
    <row r="413" ht="21" customHeight="1">
      <c r="A413" s="61" t="n"/>
      <c r="B413" s="44">
        <f>'設定'!$I$24</f>
        <v/>
      </c>
      <c r="C413" s="62" t="n"/>
      <c r="D413" s="62" t="n"/>
      <c r="E413" s="62" t="n"/>
      <c r="F413" s="62" t="n"/>
      <c r="G413" s="62" t="n"/>
      <c r="H413" s="62" t="n"/>
      <c r="I413" s="62" t="n"/>
      <c r="J413" s="62" t="n"/>
      <c r="K413" s="62" t="n"/>
      <c r="L413" s="62" t="n"/>
    </row>
    <row r="414" ht="21" customHeight="1">
      <c r="A414" s="61" t="n"/>
      <c r="B414" s="44">
        <f>'設定'!$I$25</f>
        <v/>
      </c>
      <c r="C414" s="62" t="n"/>
      <c r="D414" s="62" t="n"/>
      <c r="E414" s="62" t="n"/>
      <c r="F414" s="62" t="n"/>
      <c r="G414" s="62" t="n"/>
      <c r="H414" s="62" t="n"/>
      <c r="I414" s="62" t="n"/>
      <c r="J414" s="62" t="n"/>
      <c r="K414" s="62" t="n"/>
      <c r="L414" s="62" t="n"/>
    </row>
    <row r="415" ht="21" customHeight="1">
      <c r="A415" s="61" t="n"/>
      <c r="B415" s="44">
        <f>'設定'!$I$26</f>
        <v/>
      </c>
      <c r="C415" s="62" t="n"/>
      <c r="D415" s="62" t="n"/>
      <c r="E415" s="62" t="n"/>
      <c r="F415" s="62" t="n"/>
      <c r="G415" s="62" t="n"/>
      <c r="H415" s="62" t="n"/>
      <c r="I415" s="62" t="n"/>
      <c r="J415" s="62" t="n"/>
      <c r="K415" s="62" t="n"/>
      <c r="L415" s="62" t="n"/>
    </row>
    <row r="416" ht="21" customHeight="1">
      <c r="A416" s="61" t="n"/>
      <c r="B416" s="44">
        <f>'設定'!$I$27</f>
        <v/>
      </c>
      <c r="C416" s="62" t="n"/>
      <c r="D416" s="62" t="n"/>
      <c r="E416" s="62" t="n"/>
      <c r="F416" s="62" t="n"/>
      <c r="G416" s="62" t="n"/>
      <c r="H416" s="62" t="n"/>
      <c r="I416" s="62" t="n"/>
      <c r="J416" s="62" t="n"/>
      <c r="K416" s="62" t="n"/>
      <c r="L416" s="62" t="n"/>
    </row>
    <row r="417" ht="21" customHeight="1">
      <c r="A417" s="61" t="n"/>
      <c r="B417" s="44">
        <f>'設定'!$I$28</f>
        <v/>
      </c>
      <c r="C417" s="62" t="n"/>
      <c r="D417" s="62" t="n"/>
      <c r="E417" s="62" t="n"/>
      <c r="F417" s="62" t="n"/>
      <c r="G417" s="62" t="n"/>
      <c r="H417" s="62" t="n"/>
      <c r="I417" s="62" t="n"/>
      <c r="J417" s="62" t="n"/>
      <c r="K417" s="62" t="n"/>
      <c r="L417" s="62" t="n"/>
    </row>
    <row r="418" ht="21" customHeight="1">
      <c r="A418" s="61" t="n"/>
      <c r="B418" s="44">
        <f>'設定'!$I$29</f>
        <v/>
      </c>
      <c r="C418" s="62" t="n"/>
      <c r="D418" s="62" t="n"/>
      <c r="E418" s="62" t="n"/>
      <c r="F418" s="62" t="n"/>
      <c r="G418" s="62" t="n"/>
      <c r="H418" s="62" t="n"/>
      <c r="I418" s="62" t="n"/>
      <c r="J418" s="62" t="n"/>
      <c r="K418" s="62" t="n"/>
      <c r="L418" s="62" t="n"/>
    </row>
    <row r="419" ht="21" customHeight="1">
      <c r="A419" s="61" t="n"/>
      <c r="B419" s="44">
        <f>'設定'!$I$30</f>
        <v/>
      </c>
      <c r="C419" s="62" t="n"/>
      <c r="D419" s="62" t="n"/>
      <c r="E419" s="62" t="n"/>
      <c r="F419" s="62" t="n"/>
      <c r="G419" s="62" t="n"/>
      <c r="H419" s="62" t="n"/>
      <c r="I419" s="62" t="n"/>
      <c r="J419" s="62" t="n"/>
      <c r="K419" s="62" t="n"/>
      <c r="L419" s="62" t="n"/>
    </row>
    <row r="420" ht="21" customHeight="1">
      <c r="A420" s="61" t="n"/>
      <c r="B420" s="44">
        <f>'設定'!$I$31</f>
        <v/>
      </c>
      <c r="C420" s="62" t="n"/>
      <c r="D420" s="62" t="n"/>
      <c r="E420" s="62" t="n"/>
      <c r="F420" s="62" t="n"/>
      <c r="G420" s="62" t="n"/>
      <c r="H420" s="62" t="n"/>
      <c r="I420" s="62" t="n"/>
      <c r="J420" s="62" t="n"/>
      <c r="K420" s="62" t="n"/>
      <c r="L420" s="62" t="n"/>
    </row>
    <row r="421" ht="21" customHeight="1">
      <c r="A421" s="61" t="n"/>
      <c r="B421" s="44">
        <f>'設定'!$I$32</f>
        <v/>
      </c>
      <c r="C421" s="62" t="n"/>
      <c r="D421" s="62" t="n"/>
      <c r="E421" s="62" t="n"/>
      <c r="F421" s="62" t="n"/>
      <c r="G421" s="62" t="n"/>
      <c r="H421" s="62" t="n"/>
      <c r="I421" s="62" t="n"/>
      <c r="J421" s="62" t="n"/>
      <c r="K421" s="62" t="n"/>
      <c r="L421" s="62" t="n"/>
    </row>
    <row r="422" ht="21" customHeight="1">
      <c r="A422" s="61" t="n"/>
      <c r="B422" s="44">
        <f>'設定'!$I$33</f>
        <v/>
      </c>
      <c r="C422" s="62" t="n"/>
      <c r="D422" s="62" t="n"/>
      <c r="E422" s="62" t="n"/>
      <c r="F422" s="62" t="n"/>
      <c r="G422" s="62" t="n"/>
      <c r="H422" s="62" t="n"/>
      <c r="I422" s="62" t="n"/>
      <c r="J422" s="62" t="n"/>
      <c r="K422" s="62" t="n"/>
      <c r="L422" s="62" t="n"/>
    </row>
    <row r="423" ht="21" customHeight="1">
      <c r="A423" s="61" t="n"/>
      <c r="B423" s="44">
        <f>'設定'!$I$34</f>
        <v/>
      </c>
      <c r="C423" s="62" t="n"/>
      <c r="D423" s="62" t="n"/>
      <c r="E423" s="62" t="n"/>
      <c r="F423" s="62" t="n"/>
      <c r="G423" s="62" t="n"/>
      <c r="H423" s="62" t="n"/>
      <c r="I423" s="62" t="n"/>
      <c r="J423" s="62" t="n"/>
      <c r="K423" s="62" t="n"/>
      <c r="L423" s="62" t="n"/>
    </row>
    <row r="424"/>
    <row r="425" ht="26" customHeight="1">
      <c r="B425" s="55">
        <f>IF('名簿'!B20="","（名簿 16行目：なし）",'名簿'!I20)</f>
        <v/>
      </c>
      <c r="C425" s="4" t="n"/>
      <c r="D425" s="4" t="n"/>
      <c r="E425" s="56" t="inlineStr">
        <is>
          <t>提出状況 ▶</t>
        </is>
      </c>
      <c r="F425" s="40" t="n"/>
      <c r="G425" s="31" t="n"/>
      <c r="H425" s="57" t="inlineStr">
        <is>
          <t>状況：</t>
        </is>
      </c>
      <c r="I425" s="58">
        <f>'名簿'!J20</f>
        <v/>
      </c>
      <c r="J425" s="57" t="inlineStr">
        <is>
          <t>×の数：</t>
        </is>
      </c>
      <c r="K425" s="59">
        <f>'名簿'!K20</f>
        <v/>
      </c>
      <c r="L425" s="60">
        <f>HYPERLINK("#'×入力'!B453","次の人へ ▼")</f>
        <v/>
      </c>
    </row>
    <row r="426" ht="22" customHeight="1">
      <c r="A426" s="32" t="inlineStr">
        <is>
          <t>この日全部 ▶</t>
        </is>
      </c>
      <c r="C426" s="61" t="n"/>
      <c r="D426" s="61" t="n"/>
      <c r="E426" s="61" t="n"/>
      <c r="F426" s="61" t="n"/>
      <c r="G426" s="61" t="n"/>
      <c r="H426" s="61" t="n"/>
      <c r="I426" s="61" t="n"/>
      <c r="J426" s="61" t="n"/>
      <c r="K426" s="61" t="n"/>
      <c r="L426" s="61" t="n"/>
    </row>
    <row r="427" ht="28" customHeight="1">
      <c r="A427" s="35" t="inlineStr">
        <is>
          <t>この時間
全部 ▼</t>
        </is>
      </c>
      <c r="B427" s="36" t="inlineStr"/>
      <c r="C427" s="37">
        <f>'設定'!$E$11</f>
        <v/>
      </c>
      <c r="D427" s="37">
        <f>'設定'!$E$12</f>
        <v/>
      </c>
      <c r="E427" s="37">
        <f>'設定'!$E$13</f>
        <v/>
      </c>
      <c r="F427" s="37">
        <f>'設定'!$E$14</f>
        <v/>
      </c>
      <c r="G427" s="37">
        <f>'設定'!$E$15</f>
        <v/>
      </c>
      <c r="H427" s="37">
        <f>'設定'!$E$16</f>
        <v/>
      </c>
      <c r="I427" s="37">
        <f>'設定'!$E$17</f>
        <v/>
      </c>
      <c r="J427" s="37">
        <f>'設定'!$E$18</f>
        <v/>
      </c>
      <c r="K427" s="37">
        <f>'設定'!$E$19</f>
        <v/>
      </c>
      <c r="L427" s="37">
        <f>'設定'!$E$20</f>
        <v/>
      </c>
    </row>
    <row r="428" ht="21" customHeight="1">
      <c r="A428" s="61" t="n"/>
      <c r="B428" s="44">
        <f>'設定'!$I$11</f>
        <v/>
      </c>
      <c r="C428" s="62" t="n"/>
      <c r="D428" s="62" t="n"/>
      <c r="E428" s="62" t="n"/>
      <c r="F428" s="62" t="n"/>
      <c r="G428" s="62" t="n"/>
      <c r="H428" s="62" t="n"/>
      <c r="I428" s="62" t="n"/>
      <c r="J428" s="62" t="n"/>
      <c r="K428" s="62" t="n"/>
      <c r="L428" s="62" t="n"/>
    </row>
    <row r="429" ht="21" customHeight="1">
      <c r="A429" s="61" t="n"/>
      <c r="B429" s="44">
        <f>'設定'!$I$12</f>
        <v/>
      </c>
      <c r="C429" s="62" t="n"/>
      <c r="D429" s="62" t="n"/>
      <c r="E429" s="62" t="n"/>
      <c r="F429" s="62" t="n"/>
      <c r="G429" s="62" t="n"/>
      <c r="H429" s="62" t="n"/>
      <c r="I429" s="62" t="n"/>
      <c r="J429" s="62" t="n"/>
      <c r="K429" s="62" t="n"/>
      <c r="L429" s="62" t="n"/>
    </row>
    <row r="430" ht="21" customHeight="1">
      <c r="A430" s="61" t="n"/>
      <c r="B430" s="44">
        <f>'設定'!$I$13</f>
        <v/>
      </c>
      <c r="C430" s="62" t="n"/>
      <c r="D430" s="62" t="n"/>
      <c r="E430" s="62" t="n"/>
      <c r="F430" s="62" t="n"/>
      <c r="G430" s="62" t="n"/>
      <c r="H430" s="62" t="n"/>
      <c r="I430" s="62" t="n"/>
      <c r="J430" s="62" t="n"/>
      <c r="K430" s="62" t="n"/>
      <c r="L430" s="62" t="n"/>
    </row>
    <row r="431" ht="21" customHeight="1">
      <c r="A431" s="61" t="n"/>
      <c r="B431" s="44">
        <f>'設定'!$I$14</f>
        <v/>
      </c>
      <c r="C431" s="62" t="n"/>
      <c r="D431" s="62" t="n"/>
      <c r="E431" s="62" t="n"/>
      <c r="F431" s="62" t="n"/>
      <c r="G431" s="62" t="n"/>
      <c r="H431" s="62" t="n"/>
      <c r="I431" s="62" t="n"/>
      <c r="J431" s="62" t="n"/>
      <c r="K431" s="62" t="n"/>
      <c r="L431" s="62" t="n"/>
    </row>
    <row r="432" ht="21" customHeight="1">
      <c r="A432" s="61" t="n"/>
      <c r="B432" s="44">
        <f>'設定'!$I$15</f>
        <v/>
      </c>
      <c r="C432" s="62" t="n"/>
      <c r="D432" s="62" t="n"/>
      <c r="E432" s="62" t="n"/>
      <c r="F432" s="62" t="n"/>
      <c r="G432" s="62" t="n"/>
      <c r="H432" s="62" t="n"/>
      <c r="I432" s="62" t="n"/>
      <c r="J432" s="62" t="n"/>
      <c r="K432" s="62" t="n"/>
      <c r="L432" s="62" t="n"/>
    </row>
    <row r="433" ht="21" customHeight="1">
      <c r="A433" s="61" t="n"/>
      <c r="B433" s="44">
        <f>'設定'!$I$16</f>
        <v/>
      </c>
      <c r="C433" s="62" t="n"/>
      <c r="D433" s="62" t="n"/>
      <c r="E433" s="62" t="n"/>
      <c r="F433" s="62" t="n"/>
      <c r="G433" s="62" t="n"/>
      <c r="H433" s="62" t="n"/>
      <c r="I433" s="62" t="n"/>
      <c r="J433" s="62" t="n"/>
      <c r="K433" s="62" t="n"/>
      <c r="L433" s="62" t="n"/>
    </row>
    <row r="434" ht="21" customHeight="1">
      <c r="A434" s="61" t="n"/>
      <c r="B434" s="44">
        <f>'設定'!$I$17</f>
        <v/>
      </c>
      <c r="C434" s="62" t="n"/>
      <c r="D434" s="62" t="n"/>
      <c r="E434" s="62" t="n"/>
      <c r="F434" s="62" t="n"/>
      <c r="G434" s="62" t="n"/>
      <c r="H434" s="62" t="n"/>
      <c r="I434" s="62" t="n"/>
      <c r="J434" s="62" t="n"/>
      <c r="K434" s="62" t="n"/>
      <c r="L434" s="62" t="n"/>
    </row>
    <row r="435" ht="21" customHeight="1">
      <c r="A435" s="61" t="n"/>
      <c r="B435" s="44">
        <f>'設定'!$I$18</f>
        <v/>
      </c>
      <c r="C435" s="62" t="n"/>
      <c r="D435" s="62" t="n"/>
      <c r="E435" s="62" t="n"/>
      <c r="F435" s="62" t="n"/>
      <c r="G435" s="62" t="n"/>
      <c r="H435" s="62" t="n"/>
      <c r="I435" s="62" t="n"/>
      <c r="J435" s="62" t="n"/>
      <c r="K435" s="62" t="n"/>
      <c r="L435" s="62" t="n"/>
    </row>
    <row r="436" ht="21" customHeight="1">
      <c r="A436" s="61" t="n"/>
      <c r="B436" s="44">
        <f>'設定'!$I$19</f>
        <v/>
      </c>
      <c r="C436" s="62" t="n"/>
      <c r="D436" s="62" t="n"/>
      <c r="E436" s="62" t="n"/>
      <c r="F436" s="62" t="n"/>
      <c r="G436" s="62" t="n"/>
      <c r="H436" s="62" t="n"/>
      <c r="I436" s="62" t="n"/>
      <c r="J436" s="62" t="n"/>
      <c r="K436" s="62" t="n"/>
      <c r="L436" s="62" t="n"/>
    </row>
    <row r="437" ht="21" customHeight="1">
      <c r="A437" s="61" t="n"/>
      <c r="B437" s="44">
        <f>'設定'!$I$20</f>
        <v/>
      </c>
      <c r="C437" s="62" t="n"/>
      <c r="D437" s="62" t="n"/>
      <c r="E437" s="62" t="n"/>
      <c r="F437" s="62" t="n"/>
      <c r="G437" s="62" t="n"/>
      <c r="H437" s="62" t="n"/>
      <c r="I437" s="62" t="n"/>
      <c r="J437" s="62" t="n"/>
      <c r="K437" s="62" t="n"/>
      <c r="L437" s="62" t="n"/>
    </row>
    <row r="438" ht="21" customHeight="1">
      <c r="A438" s="61" t="n"/>
      <c r="B438" s="44">
        <f>'設定'!$I$21</f>
        <v/>
      </c>
      <c r="C438" s="62" t="n"/>
      <c r="D438" s="62" t="n"/>
      <c r="E438" s="62" t="n"/>
      <c r="F438" s="62" t="n"/>
      <c r="G438" s="62" t="n"/>
      <c r="H438" s="62" t="n"/>
      <c r="I438" s="62" t="n"/>
      <c r="J438" s="62" t="n"/>
      <c r="K438" s="62" t="n"/>
      <c r="L438" s="62" t="n"/>
    </row>
    <row r="439" ht="21" customHeight="1">
      <c r="A439" s="61" t="n"/>
      <c r="B439" s="44">
        <f>'設定'!$I$22</f>
        <v/>
      </c>
      <c r="C439" s="62" t="n"/>
      <c r="D439" s="62" t="n"/>
      <c r="E439" s="62" t="n"/>
      <c r="F439" s="62" t="n"/>
      <c r="G439" s="62" t="n"/>
      <c r="H439" s="62" t="n"/>
      <c r="I439" s="62" t="n"/>
      <c r="J439" s="62" t="n"/>
      <c r="K439" s="62" t="n"/>
      <c r="L439" s="62" t="n"/>
    </row>
    <row r="440" ht="21" customHeight="1">
      <c r="A440" s="61" t="n"/>
      <c r="B440" s="44">
        <f>'設定'!$I$23</f>
        <v/>
      </c>
      <c r="C440" s="62" t="n"/>
      <c r="D440" s="62" t="n"/>
      <c r="E440" s="62" t="n"/>
      <c r="F440" s="62" t="n"/>
      <c r="G440" s="62" t="n"/>
      <c r="H440" s="62" t="n"/>
      <c r="I440" s="62" t="n"/>
      <c r="J440" s="62" t="n"/>
      <c r="K440" s="62" t="n"/>
      <c r="L440" s="62" t="n"/>
    </row>
    <row r="441" ht="21" customHeight="1">
      <c r="A441" s="61" t="n"/>
      <c r="B441" s="44">
        <f>'設定'!$I$24</f>
        <v/>
      </c>
      <c r="C441" s="62" t="n"/>
      <c r="D441" s="62" t="n"/>
      <c r="E441" s="62" t="n"/>
      <c r="F441" s="62" t="n"/>
      <c r="G441" s="62" t="n"/>
      <c r="H441" s="62" t="n"/>
      <c r="I441" s="62" t="n"/>
      <c r="J441" s="62" t="n"/>
      <c r="K441" s="62" t="n"/>
      <c r="L441" s="62" t="n"/>
    </row>
    <row r="442" ht="21" customHeight="1">
      <c r="A442" s="61" t="n"/>
      <c r="B442" s="44">
        <f>'設定'!$I$25</f>
        <v/>
      </c>
      <c r="C442" s="62" t="n"/>
      <c r="D442" s="62" t="n"/>
      <c r="E442" s="62" t="n"/>
      <c r="F442" s="62" t="n"/>
      <c r="G442" s="62" t="n"/>
      <c r="H442" s="62" t="n"/>
      <c r="I442" s="62" t="n"/>
      <c r="J442" s="62" t="n"/>
      <c r="K442" s="62" t="n"/>
      <c r="L442" s="62" t="n"/>
    </row>
    <row r="443" ht="21" customHeight="1">
      <c r="A443" s="61" t="n"/>
      <c r="B443" s="44">
        <f>'設定'!$I$26</f>
        <v/>
      </c>
      <c r="C443" s="62" t="n"/>
      <c r="D443" s="62" t="n"/>
      <c r="E443" s="62" t="n"/>
      <c r="F443" s="62" t="n"/>
      <c r="G443" s="62" t="n"/>
      <c r="H443" s="62" t="n"/>
      <c r="I443" s="62" t="n"/>
      <c r="J443" s="62" t="n"/>
      <c r="K443" s="62" t="n"/>
      <c r="L443" s="62" t="n"/>
    </row>
    <row r="444" ht="21" customHeight="1">
      <c r="A444" s="61" t="n"/>
      <c r="B444" s="44">
        <f>'設定'!$I$27</f>
        <v/>
      </c>
      <c r="C444" s="62" t="n"/>
      <c r="D444" s="62" t="n"/>
      <c r="E444" s="62" t="n"/>
      <c r="F444" s="62" t="n"/>
      <c r="G444" s="62" t="n"/>
      <c r="H444" s="62" t="n"/>
      <c r="I444" s="62" t="n"/>
      <c r="J444" s="62" t="n"/>
      <c r="K444" s="62" t="n"/>
      <c r="L444" s="62" t="n"/>
    </row>
    <row r="445" ht="21" customHeight="1">
      <c r="A445" s="61" t="n"/>
      <c r="B445" s="44">
        <f>'設定'!$I$28</f>
        <v/>
      </c>
      <c r="C445" s="62" t="n"/>
      <c r="D445" s="62" t="n"/>
      <c r="E445" s="62" t="n"/>
      <c r="F445" s="62" t="n"/>
      <c r="G445" s="62" t="n"/>
      <c r="H445" s="62" t="n"/>
      <c r="I445" s="62" t="n"/>
      <c r="J445" s="62" t="n"/>
      <c r="K445" s="62" t="n"/>
      <c r="L445" s="62" t="n"/>
    </row>
    <row r="446" ht="21" customHeight="1">
      <c r="A446" s="61" t="n"/>
      <c r="B446" s="44">
        <f>'設定'!$I$29</f>
        <v/>
      </c>
      <c r="C446" s="62" t="n"/>
      <c r="D446" s="62" t="n"/>
      <c r="E446" s="62" t="n"/>
      <c r="F446" s="62" t="n"/>
      <c r="G446" s="62" t="n"/>
      <c r="H446" s="62" t="n"/>
      <c r="I446" s="62" t="n"/>
      <c r="J446" s="62" t="n"/>
      <c r="K446" s="62" t="n"/>
      <c r="L446" s="62" t="n"/>
    </row>
    <row r="447" ht="21" customHeight="1">
      <c r="A447" s="61" t="n"/>
      <c r="B447" s="44">
        <f>'設定'!$I$30</f>
        <v/>
      </c>
      <c r="C447" s="62" t="n"/>
      <c r="D447" s="62" t="n"/>
      <c r="E447" s="62" t="n"/>
      <c r="F447" s="62" t="n"/>
      <c r="G447" s="62" t="n"/>
      <c r="H447" s="62" t="n"/>
      <c r="I447" s="62" t="n"/>
      <c r="J447" s="62" t="n"/>
      <c r="K447" s="62" t="n"/>
      <c r="L447" s="62" t="n"/>
    </row>
    <row r="448" ht="21" customHeight="1">
      <c r="A448" s="61" t="n"/>
      <c r="B448" s="44">
        <f>'設定'!$I$31</f>
        <v/>
      </c>
      <c r="C448" s="62" t="n"/>
      <c r="D448" s="62" t="n"/>
      <c r="E448" s="62" t="n"/>
      <c r="F448" s="62" t="n"/>
      <c r="G448" s="62" t="n"/>
      <c r="H448" s="62" t="n"/>
      <c r="I448" s="62" t="n"/>
      <c r="J448" s="62" t="n"/>
      <c r="K448" s="62" t="n"/>
      <c r="L448" s="62" t="n"/>
    </row>
    <row r="449" ht="21" customHeight="1">
      <c r="A449" s="61" t="n"/>
      <c r="B449" s="44">
        <f>'設定'!$I$32</f>
        <v/>
      </c>
      <c r="C449" s="62" t="n"/>
      <c r="D449" s="62" t="n"/>
      <c r="E449" s="62" t="n"/>
      <c r="F449" s="62" t="n"/>
      <c r="G449" s="62" t="n"/>
      <c r="H449" s="62" t="n"/>
      <c r="I449" s="62" t="n"/>
      <c r="J449" s="62" t="n"/>
      <c r="K449" s="62" t="n"/>
      <c r="L449" s="62" t="n"/>
    </row>
    <row r="450" ht="21" customHeight="1">
      <c r="A450" s="61" t="n"/>
      <c r="B450" s="44">
        <f>'設定'!$I$33</f>
        <v/>
      </c>
      <c r="C450" s="62" t="n"/>
      <c r="D450" s="62" t="n"/>
      <c r="E450" s="62" t="n"/>
      <c r="F450" s="62" t="n"/>
      <c r="G450" s="62" t="n"/>
      <c r="H450" s="62" t="n"/>
      <c r="I450" s="62" t="n"/>
      <c r="J450" s="62" t="n"/>
      <c r="K450" s="62" t="n"/>
      <c r="L450" s="62" t="n"/>
    </row>
    <row r="451" ht="21" customHeight="1">
      <c r="A451" s="61" t="n"/>
      <c r="B451" s="44">
        <f>'設定'!$I$34</f>
        <v/>
      </c>
      <c r="C451" s="62" t="n"/>
      <c r="D451" s="62" t="n"/>
      <c r="E451" s="62" t="n"/>
      <c r="F451" s="62" t="n"/>
      <c r="G451" s="62" t="n"/>
      <c r="H451" s="62" t="n"/>
      <c r="I451" s="62" t="n"/>
      <c r="J451" s="62" t="n"/>
      <c r="K451" s="62" t="n"/>
      <c r="L451" s="62" t="n"/>
    </row>
    <row r="452"/>
    <row r="453" ht="26" customHeight="1">
      <c r="B453" s="55">
        <f>IF('名簿'!B21="","（名簿 17行目：なし）",'名簿'!I21)</f>
        <v/>
      </c>
      <c r="C453" s="4" t="n"/>
      <c r="D453" s="4" t="n"/>
      <c r="E453" s="56" t="inlineStr">
        <is>
          <t>提出状況 ▶</t>
        </is>
      </c>
      <c r="F453" s="40" t="n"/>
      <c r="G453" s="31" t="n"/>
      <c r="H453" s="57" t="inlineStr">
        <is>
          <t>状況：</t>
        </is>
      </c>
      <c r="I453" s="58">
        <f>'名簿'!J21</f>
        <v/>
      </c>
      <c r="J453" s="57" t="inlineStr">
        <is>
          <t>×の数：</t>
        </is>
      </c>
      <c r="K453" s="59">
        <f>'名簿'!K21</f>
        <v/>
      </c>
      <c r="L453" s="60">
        <f>HYPERLINK("#'×入力'!B481","次の人へ ▼")</f>
        <v/>
      </c>
    </row>
    <row r="454" ht="22" customHeight="1">
      <c r="A454" s="32" t="inlineStr">
        <is>
          <t>この日全部 ▶</t>
        </is>
      </c>
      <c r="C454" s="61" t="n"/>
      <c r="D454" s="61" t="n"/>
      <c r="E454" s="61" t="n"/>
      <c r="F454" s="61" t="n"/>
      <c r="G454" s="61" t="n"/>
      <c r="H454" s="61" t="n"/>
      <c r="I454" s="61" t="n"/>
      <c r="J454" s="61" t="n"/>
      <c r="K454" s="61" t="n"/>
      <c r="L454" s="61" t="n"/>
    </row>
    <row r="455" ht="28" customHeight="1">
      <c r="A455" s="35" t="inlineStr">
        <is>
          <t>この時間
全部 ▼</t>
        </is>
      </c>
      <c r="B455" s="36" t="inlineStr"/>
      <c r="C455" s="37">
        <f>'設定'!$E$11</f>
        <v/>
      </c>
      <c r="D455" s="37">
        <f>'設定'!$E$12</f>
        <v/>
      </c>
      <c r="E455" s="37">
        <f>'設定'!$E$13</f>
        <v/>
      </c>
      <c r="F455" s="37">
        <f>'設定'!$E$14</f>
        <v/>
      </c>
      <c r="G455" s="37">
        <f>'設定'!$E$15</f>
        <v/>
      </c>
      <c r="H455" s="37">
        <f>'設定'!$E$16</f>
        <v/>
      </c>
      <c r="I455" s="37">
        <f>'設定'!$E$17</f>
        <v/>
      </c>
      <c r="J455" s="37">
        <f>'設定'!$E$18</f>
        <v/>
      </c>
      <c r="K455" s="37">
        <f>'設定'!$E$19</f>
        <v/>
      </c>
      <c r="L455" s="37">
        <f>'設定'!$E$20</f>
        <v/>
      </c>
    </row>
    <row r="456" ht="21" customHeight="1">
      <c r="A456" s="61" t="n"/>
      <c r="B456" s="44">
        <f>'設定'!$I$11</f>
        <v/>
      </c>
      <c r="C456" s="62" t="n"/>
      <c r="D456" s="62" t="n"/>
      <c r="E456" s="62" t="n"/>
      <c r="F456" s="62" t="n"/>
      <c r="G456" s="62" t="n"/>
      <c r="H456" s="62" t="n"/>
      <c r="I456" s="62" t="n"/>
      <c r="J456" s="62" t="n"/>
      <c r="K456" s="62" t="n"/>
      <c r="L456" s="62" t="n"/>
    </row>
    <row r="457" ht="21" customHeight="1">
      <c r="A457" s="61" t="n"/>
      <c r="B457" s="44">
        <f>'設定'!$I$12</f>
        <v/>
      </c>
      <c r="C457" s="62" t="n"/>
      <c r="D457" s="62" t="n"/>
      <c r="E457" s="62" t="n"/>
      <c r="F457" s="62" t="n"/>
      <c r="G457" s="62" t="n"/>
      <c r="H457" s="62" t="n"/>
      <c r="I457" s="62" t="n"/>
      <c r="J457" s="62" t="n"/>
      <c r="K457" s="62" t="n"/>
      <c r="L457" s="62" t="n"/>
    </row>
    <row r="458" ht="21" customHeight="1">
      <c r="A458" s="61" t="n"/>
      <c r="B458" s="44">
        <f>'設定'!$I$13</f>
        <v/>
      </c>
      <c r="C458" s="62" t="n"/>
      <c r="D458" s="62" t="n"/>
      <c r="E458" s="62" t="n"/>
      <c r="F458" s="62" t="n"/>
      <c r="G458" s="62" t="n"/>
      <c r="H458" s="62" t="n"/>
      <c r="I458" s="62" t="n"/>
      <c r="J458" s="62" t="n"/>
      <c r="K458" s="62" t="n"/>
      <c r="L458" s="62" t="n"/>
    </row>
    <row r="459" ht="21" customHeight="1">
      <c r="A459" s="61" t="n"/>
      <c r="B459" s="44">
        <f>'設定'!$I$14</f>
        <v/>
      </c>
      <c r="C459" s="62" t="n"/>
      <c r="D459" s="62" t="n"/>
      <c r="E459" s="62" t="n"/>
      <c r="F459" s="62" t="n"/>
      <c r="G459" s="62" t="n"/>
      <c r="H459" s="62" t="n"/>
      <c r="I459" s="62" t="n"/>
      <c r="J459" s="62" t="n"/>
      <c r="K459" s="62" t="n"/>
      <c r="L459" s="62" t="n"/>
    </row>
    <row r="460" ht="21" customHeight="1">
      <c r="A460" s="61" t="n"/>
      <c r="B460" s="44">
        <f>'設定'!$I$15</f>
        <v/>
      </c>
      <c r="C460" s="62" t="n"/>
      <c r="D460" s="62" t="n"/>
      <c r="E460" s="62" t="n"/>
      <c r="F460" s="62" t="n"/>
      <c r="G460" s="62" t="n"/>
      <c r="H460" s="62" t="n"/>
      <c r="I460" s="62" t="n"/>
      <c r="J460" s="62" t="n"/>
      <c r="K460" s="62" t="n"/>
      <c r="L460" s="62" t="n"/>
    </row>
    <row r="461" ht="21" customHeight="1">
      <c r="A461" s="61" t="n"/>
      <c r="B461" s="44">
        <f>'設定'!$I$16</f>
        <v/>
      </c>
      <c r="C461" s="62" t="n"/>
      <c r="D461" s="62" t="n"/>
      <c r="E461" s="62" t="n"/>
      <c r="F461" s="62" t="n"/>
      <c r="G461" s="62" t="n"/>
      <c r="H461" s="62" t="n"/>
      <c r="I461" s="62" t="n"/>
      <c r="J461" s="62" t="n"/>
      <c r="K461" s="62" t="n"/>
      <c r="L461" s="62" t="n"/>
    </row>
    <row r="462" ht="21" customHeight="1">
      <c r="A462" s="61" t="n"/>
      <c r="B462" s="44">
        <f>'設定'!$I$17</f>
        <v/>
      </c>
      <c r="C462" s="62" t="n"/>
      <c r="D462" s="62" t="n"/>
      <c r="E462" s="62" t="n"/>
      <c r="F462" s="62" t="n"/>
      <c r="G462" s="62" t="n"/>
      <c r="H462" s="62" t="n"/>
      <c r="I462" s="62" t="n"/>
      <c r="J462" s="62" t="n"/>
      <c r="K462" s="62" t="n"/>
      <c r="L462" s="62" t="n"/>
    </row>
    <row r="463" ht="21" customHeight="1">
      <c r="A463" s="61" t="n"/>
      <c r="B463" s="44">
        <f>'設定'!$I$18</f>
        <v/>
      </c>
      <c r="C463" s="62" t="n"/>
      <c r="D463" s="62" t="n"/>
      <c r="E463" s="62" t="n"/>
      <c r="F463" s="62" t="n"/>
      <c r="G463" s="62" t="n"/>
      <c r="H463" s="62" t="n"/>
      <c r="I463" s="62" t="n"/>
      <c r="J463" s="62" t="n"/>
      <c r="K463" s="62" t="n"/>
      <c r="L463" s="62" t="n"/>
    </row>
    <row r="464" ht="21" customHeight="1">
      <c r="A464" s="61" t="n"/>
      <c r="B464" s="44">
        <f>'設定'!$I$19</f>
        <v/>
      </c>
      <c r="C464" s="62" t="n"/>
      <c r="D464" s="62" t="n"/>
      <c r="E464" s="62" t="n"/>
      <c r="F464" s="62" t="n"/>
      <c r="G464" s="62" t="n"/>
      <c r="H464" s="62" t="n"/>
      <c r="I464" s="62" t="n"/>
      <c r="J464" s="62" t="n"/>
      <c r="K464" s="62" t="n"/>
      <c r="L464" s="62" t="n"/>
    </row>
    <row r="465" ht="21" customHeight="1">
      <c r="A465" s="61" t="n"/>
      <c r="B465" s="44">
        <f>'設定'!$I$20</f>
        <v/>
      </c>
      <c r="C465" s="62" t="n"/>
      <c r="D465" s="62" t="n"/>
      <c r="E465" s="62" t="n"/>
      <c r="F465" s="62" t="n"/>
      <c r="G465" s="62" t="n"/>
      <c r="H465" s="62" t="n"/>
      <c r="I465" s="62" t="n"/>
      <c r="J465" s="62" t="n"/>
      <c r="K465" s="62" t="n"/>
      <c r="L465" s="62" t="n"/>
    </row>
    <row r="466" ht="21" customHeight="1">
      <c r="A466" s="61" t="n"/>
      <c r="B466" s="44">
        <f>'設定'!$I$21</f>
        <v/>
      </c>
      <c r="C466" s="62" t="n"/>
      <c r="D466" s="62" t="n"/>
      <c r="E466" s="62" t="n"/>
      <c r="F466" s="62" t="n"/>
      <c r="G466" s="62" t="n"/>
      <c r="H466" s="62" t="n"/>
      <c r="I466" s="62" t="n"/>
      <c r="J466" s="62" t="n"/>
      <c r="K466" s="62" t="n"/>
      <c r="L466" s="62" t="n"/>
    </row>
    <row r="467" ht="21" customHeight="1">
      <c r="A467" s="61" t="n"/>
      <c r="B467" s="44">
        <f>'設定'!$I$22</f>
        <v/>
      </c>
      <c r="C467" s="62" t="n"/>
      <c r="D467" s="62" t="n"/>
      <c r="E467" s="62" t="n"/>
      <c r="F467" s="62" t="n"/>
      <c r="G467" s="62" t="n"/>
      <c r="H467" s="62" t="n"/>
      <c r="I467" s="62" t="n"/>
      <c r="J467" s="62" t="n"/>
      <c r="K467" s="62" t="n"/>
      <c r="L467" s="62" t="n"/>
    </row>
    <row r="468" ht="21" customHeight="1">
      <c r="A468" s="61" t="n"/>
      <c r="B468" s="44">
        <f>'設定'!$I$23</f>
        <v/>
      </c>
      <c r="C468" s="62" t="n"/>
      <c r="D468" s="62" t="n"/>
      <c r="E468" s="62" t="n"/>
      <c r="F468" s="62" t="n"/>
      <c r="G468" s="62" t="n"/>
      <c r="H468" s="62" t="n"/>
      <c r="I468" s="62" t="n"/>
      <c r="J468" s="62" t="n"/>
      <c r="K468" s="62" t="n"/>
      <c r="L468" s="62" t="n"/>
    </row>
    <row r="469" ht="21" customHeight="1">
      <c r="A469" s="61" t="n"/>
      <c r="B469" s="44">
        <f>'設定'!$I$24</f>
        <v/>
      </c>
      <c r="C469" s="62" t="n"/>
      <c r="D469" s="62" t="n"/>
      <c r="E469" s="62" t="n"/>
      <c r="F469" s="62" t="n"/>
      <c r="G469" s="62" t="n"/>
      <c r="H469" s="62" t="n"/>
      <c r="I469" s="62" t="n"/>
      <c r="J469" s="62" t="n"/>
      <c r="K469" s="62" t="n"/>
      <c r="L469" s="62" t="n"/>
    </row>
    <row r="470" ht="21" customHeight="1">
      <c r="A470" s="61" t="n"/>
      <c r="B470" s="44">
        <f>'設定'!$I$25</f>
        <v/>
      </c>
      <c r="C470" s="62" t="n"/>
      <c r="D470" s="62" t="n"/>
      <c r="E470" s="62" t="n"/>
      <c r="F470" s="62" t="n"/>
      <c r="G470" s="62" t="n"/>
      <c r="H470" s="62" t="n"/>
      <c r="I470" s="62" t="n"/>
      <c r="J470" s="62" t="n"/>
      <c r="K470" s="62" t="n"/>
      <c r="L470" s="62" t="n"/>
    </row>
    <row r="471" ht="21" customHeight="1">
      <c r="A471" s="61" t="n"/>
      <c r="B471" s="44">
        <f>'設定'!$I$26</f>
        <v/>
      </c>
      <c r="C471" s="62" t="n"/>
      <c r="D471" s="62" t="n"/>
      <c r="E471" s="62" t="n"/>
      <c r="F471" s="62" t="n"/>
      <c r="G471" s="62" t="n"/>
      <c r="H471" s="62" t="n"/>
      <c r="I471" s="62" t="n"/>
      <c r="J471" s="62" t="n"/>
      <c r="K471" s="62" t="n"/>
      <c r="L471" s="62" t="n"/>
    </row>
    <row r="472" ht="21" customHeight="1">
      <c r="A472" s="61" t="n"/>
      <c r="B472" s="44">
        <f>'設定'!$I$27</f>
        <v/>
      </c>
      <c r="C472" s="62" t="n"/>
      <c r="D472" s="62" t="n"/>
      <c r="E472" s="62" t="n"/>
      <c r="F472" s="62" t="n"/>
      <c r="G472" s="62" t="n"/>
      <c r="H472" s="62" t="n"/>
      <c r="I472" s="62" t="n"/>
      <c r="J472" s="62" t="n"/>
      <c r="K472" s="62" t="n"/>
      <c r="L472" s="62" t="n"/>
    </row>
    <row r="473" ht="21" customHeight="1">
      <c r="A473" s="61" t="n"/>
      <c r="B473" s="44">
        <f>'設定'!$I$28</f>
        <v/>
      </c>
      <c r="C473" s="62" t="n"/>
      <c r="D473" s="62" t="n"/>
      <c r="E473" s="62" t="n"/>
      <c r="F473" s="62" t="n"/>
      <c r="G473" s="62" t="n"/>
      <c r="H473" s="62" t="n"/>
      <c r="I473" s="62" t="n"/>
      <c r="J473" s="62" t="n"/>
      <c r="K473" s="62" t="n"/>
      <c r="L473" s="62" t="n"/>
    </row>
    <row r="474" ht="21" customHeight="1">
      <c r="A474" s="61" t="n"/>
      <c r="B474" s="44">
        <f>'設定'!$I$29</f>
        <v/>
      </c>
      <c r="C474" s="62" t="n"/>
      <c r="D474" s="62" t="n"/>
      <c r="E474" s="62" t="n"/>
      <c r="F474" s="62" t="n"/>
      <c r="G474" s="62" t="n"/>
      <c r="H474" s="62" t="n"/>
      <c r="I474" s="62" t="n"/>
      <c r="J474" s="62" t="n"/>
      <c r="K474" s="62" t="n"/>
      <c r="L474" s="62" t="n"/>
    </row>
    <row r="475" ht="21" customHeight="1">
      <c r="A475" s="61" t="n"/>
      <c r="B475" s="44">
        <f>'設定'!$I$30</f>
        <v/>
      </c>
      <c r="C475" s="62" t="n"/>
      <c r="D475" s="62" t="n"/>
      <c r="E475" s="62" t="n"/>
      <c r="F475" s="62" t="n"/>
      <c r="G475" s="62" t="n"/>
      <c r="H475" s="62" t="n"/>
      <c r="I475" s="62" t="n"/>
      <c r="J475" s="62" t="n"/>
      <c r="K475" s="62" t="n"/>
      <c r="L475" s="62" t="n"/>
    </row>
    <row r="476" ht="21" customHeight="1">
      <c r="A476" s="61" t="n"/>
      <c r="B476" s="44">
        <f>'設定'!$I$31</f>
        <v/>
      </c>
      <c r="C476" s="62" t="n"/>
      <c r="D476" s="62" t="n"/>
      <c r="E476" s="62" t="n"/>
      <c r="F476" s="62" t="n"/>
      <c r="G476" s="62" t="n"/>
      <c r="H476" s="62" t="n"/>
      <c r="I476" s="62" t="n"/>
      <c r="J476" s="62" t="n"/>
      <c r="K476" s="62" t="n"/>
      <c r="L476" s="62" t="n"/>
    </row>
    <row r="477" ht="21" customHeight="1">
      <c r="A477" s="61" t="n"/>
      <c r="B477" s="44">
        <f>'設定'!$I$32</f>
        <v/>
      </c>
      <c r="C477" s="62" t="n"/>
      <c r="D477" s="62" t="n"/>
      <c r="E477" s="62" t="n"/>
      <c r="F477" s="62" t="n"/>
      <c r="G477" s="62" t="n"/>
      <c r="H477" s="62" t="n"/>
      <c r="I477" s="62" t="n"/>
      <c r="J477" s="62" t="n"/>
      <c r="K477" s="62" t="n"/>
      <c r="L477" s="62" t="n"/>
    </row>
    <row r="478" ht="21" customHeight="1">
      <c r="A478" s="61" t="n"/>
      <c r="B478" s="44">
        <f>'設定'!$I$33</f>
        <v/>
      </c>
      <c r="C478" s="62" t="n"/>
      <c r="D478" s="62" t="n"/>
      <c r="E478" s="62" t="n"/>
      <c r="F478" s="62" t="n"/>
      <c r="G478" s="62" t="n"/>
      <c r="H478" s="62" t="n"/>
      <c r="I478" s="62" t="n"/>
      <c r="J478" s="62" t="n"/>
      <c r="K478" s="62" t="n"/>
      <c r="L478" s="62" t="n"/>
    </row>
    <row r="479" ht="21" customHeight="1">
      <c r="A479" s="61" t="n"/>
      <c r="B479" s="44">
        <f>'設定'!$I$34</f>
        <v/>
      </c>
      <c r="C479" s="62" t="n"/>
      <c r="D479" s="62" t="n"/>
      <c r="E479" s="62" t="n"/>
      <c r="F479" s="62" t="n"/>
      <c r="G479" s="62" t="n"/>
      <c r="H479" s="62" t="n"/>
      <c r="I479" s="62" t="n"/>
      <c r="J479" s="62" t="n"/>
      <c r="K479" s="62" t="n"/>
      <c r="L479" s="62" t="n"/>
    </row>
    <row r="480"/>
    <row r="481" ht="26" customHeight="1">
      <c r="B481" s="55">
        <f>IF('名簿'!B22="","（名簿 18行目：なし）",'名簿'!I22)</f>
        <v/>
      </c>
      <c r="C481" s="4" t="n"/>
      <c r="D481" s="4" t="n"/>
      <c r="E481" s="56" t="inlineStr">
        <is>
          <t>提出状況 ▶</t>
        </is>
      </c>
      <c r="F481" s="40" t="n"/>
      <c r="G481" s="31" t="n"/>
      <c r="H481" s="57" t="inlineStr">
        <is>
          <t>状況：</t>
        </is>
      </c>
      <c r="I481" s="58">
        <f>'名簿'!J22</f>
        <v/>
      </c>
      <c r="J481" s="57" t="inlineStr">
        <is>
          <t>×の数：</t>
        </is>
      </c>
      <c r="K481" s="59">
        <f>'名簿'!K22</f>
        <v/>
      </c>
      <c r="L481" s="60">
        <f>HYPERLINK("#'×入力'!B509","次の人へ ▼")</f>
        <v/>
      </c>
    </row>
    <row r="482" ht="22" customHeight="1">
      <c r="A482" s="32" t="inlineStr">
        <is>
          <t>この日全部 ▶</t>
        </is>
      </c>
      <c r="C482" s="61" t="n"/>
      <c r="D482" s="61" t="n"/>
      <c r="E482" s="61" t="n"/>
      <c r="F482" s="61" t="n"/>
      <c r="G482" s="61" t="n"/>
      <c r="H482" s="61" t="n"/>
      <c r="I482" s="61" t="n"/>
      <c r="J482" s="61" t="n"/>
      <c r="K482" s="61" t="n"/>
      <c r="L482" s="61" t="n"/>
    </row>
    <row r="483" ht="28" customHeight="1">
      <c r="A483" s="35" t="inlineStr">
        <is>
          <t>この時間
全部 ▼</t>
        </is>
      </c>
      <c r="B483" s="36" t="inlineStr"/>
      <c r="C483" s="37">
        <f>'設定'!$E$11</f>
        <v/>
      </c>
      <c r="D483" s="37">
        <f>'設定'!$E$12</f>
        <v/>
      </c>
      <c r="E483" s="37">
        <f>'設定'!$E$13</f>
        <v/>
      </c>
      <c r="F483" s="37">
        <f>'設定'!$E$14</f>
        <v/>
      </c>
      <c r="G483" s="37">
        <f>'設定'!$E$15</f>
        <v/>
      </c>
      <c r="H483" s="37">
        <f>'設定'!$E$16</f>
        <v/>
      </c>
      <c r="I483" s="37">
        <f>'設定'!$E$17</f>
        <v/>
      </c>
      <c r="J483" s="37">
        <f>'設定'!$E$18</f>
        <v/>
      </c>
      <c r="K483" s="37">
        <f>'設定'!$E$19</f>
        <v/>
      </c>
      <c r="L483" s="37">
        <f>'設定'!$E$20</f>
        <v/>
      </c>
    </row>
    <row r="484" ht="21" customHeight="1">
      <c r="A484" s="61" t="n"/>
      <c r="B484" s="44">
        <f>'設定'!$I$11</f>
        <v/>
      </c>
      <c r="C484" s="62" t="n"/>
      <c r="D484" s="62" t="n"/>
      <c r="E484" s="62" t="n"/>
      <c r="F484" s="62" t="n"/>
      <c r="G484" s="62" t="n"/>
      <c r="H484" s="62" t="n"/>
      <c r="I484" s="62" t="n"/>
      <c r="J484" s="62" t="n"/>
      <c r="K484" s="62" t="n"/>
      <c r="L484" s="62" t="n"/>
    </row>
    <row r="485" ht="21" customHeight="1">
      <c r="A485" s="61" t="n"/>
      <c r="B485" s="44">
        <f>'設定'!$I$12</f>
        <v/>
      </c>
      <c r="C485" s="62" t="n"/>
      <c r="D485" s="62" t="n"/>
      <c r="E485" s="62" t="n"/>
      <c r="F485" s="62" t="n"/>
      <c r="G485" s="62" t="n"/>
      <c r="H485" s="62" t="n"/>
      <c r="I485" s="62" t="n"/>
      <c r="J485" s="62" t="n"/>
      <c r="K485" s="62" t="n"/>
      <c r="L485" s="62" t="n"/>
    </row>
    <row r="486" ht="21" customHeight="1">
      <c r="A486" s="61" t="n"/>
      <c r="B486" s="44">
        <f>'設定'!$I$13</f>
        <v/>
      </c>
      <c r="C486" s="62" t="n"/>
      <c r="D486" s="62" t="n"/>
      <c r="E486" s="62" t="n"/>
      <c r="F486" s="62" t="n"/>
      <c r="G486" s="62" t="n"/>
      <c r="H486" s="62" t="n"/>
      <c r="I486" s="62" t="n"/>
      <c r="J486" s="62" t="n"/>
      <c r="K486" s="62" t="n"/>
      <c r="L486" s="62" t="n"/>
    </row>
    <row r="487" ht="21" customHeight="1">
      <c r="A487" s="61" t="n"/>
      <c r="B487" s="44">
        <f>'設定'!$I$14</f>
        <v/>
      </c>
      <c r="C487" s="62" t="n"/>
      <c r="D487" s="62" t="n"/>
      <c r="E487" s="62" t="n"/>
      <c r="F487" s="62" t="n"/>
      <c r="G487" s="62" t="n"/>
      <c r="H487" s="62" t="n"/>
      <c r="I487" s="62" t="n"/>
      <c r="J487" s="62" t="n"/>
      <c r="K487" s="62" t="n"/>
      <c r="L487" s="62" t="n"/>
    </row>
    <row r="488" ht="21" customHeight="1">
      <c r="A488" s="61" t="n"/>
      <c r="B488" s="44">
        <f>'設定'!$I$15</f>
        <v/>
      </c>
      <c r="C488" s="62" t="n"/>
      <c r="D488" s="62" t="n"/>
      <c r="E488" s="62" t="n"/>
      <c r="F488" s="62" t="n"/>
      <c r="G488" s="62" t="n"/>
      <c r="H488" s="62" t="n"/>
      <c r="I488" s="62" t="n"/>
      <c r="J488" s="62" t="n"/>
      <c r="K488" s="62" t="n"/>
      <c r="L488" s="62" t="n"/>
    </row>
    <row r="489" ht="21" customHeight="1">
      <c r="A489" s="61" t="n"/>
      <c r="B489" s="44">
        <f>'設定'!$I$16</f>
        <v/>
      </c>
      <c r="C489" s="62" t="n"/>
      <c r="D489" s="62" t="n"/>
      <c r="E489" s="62" t="n"/>
      <c r="F489" s="62" t="n"/>
      <c r="G489" s="62" t="n"/>
      <c r="H489" s="62" t="n"/>
      <c r="I489" s="62" t="n"/>
      <c r="J489" s="62" t="n"/>
      <c r="K489" s="62" t="n"/>
      <c r="L489" s="62" t="n"/>
    </row>
    <row r="490" ht="21" customHeight="1">
      <c r="A490" s="61" t="n"/>
      <c r="B490" s="44">
        <f>'設定'!$I$17</f>
        <v/>
      </c>
      <c r="C490" s="62" t="n"/>
      <c r="D490" s="62" t="n"/>
      <c r="E490" s="62" t="n"/>
      <c r="F490" s="62" t="n"/>
      <c r="G490" s="62" t="n"/>
      <c r="H490" s="62" t="n"/>
      <c r="I490" s="62" t="n"/>
      <c r="J490" s="62" t="n"/>
      <c r="K490" s="62" t="n"/>
      <c r="L490" s="62" t="n"/>
    </row>
    <row r="491" ht="21" customHeight="1">
      <c r="A491" s="61" t="n"/>
      <c r="B491" s="44">
        <f>'設定'!$I$18</f>
        <v/>
      </c>
      <c r="C491" s="62" t="n"/>
      <c r="D491" s="62" t="n"/>
      <c r="E491" s="62" t="n"/>
      <c r="F491" s="62" t="n"/>
      <c r="G491" s="62" t="n"/>
      <c r="H491" s="62" t="n"/>
      <c r="I491" s="62" t="n"/>
      <c r="J491" s="62" t="n"/>
      <c r="K491" s="62" t="n"/>
      <c r="L491" s="62" t="n"/>
    </row>
    <row r="492" ht="21" customHeight="1">
      <c r="A492" s="61" t="n"/>
      <c r="B492" s="44">
        <f>'設定'!$I$19</f>
        <v/>
      </c>
      <c r="C492" s="62" t="n"/>
      <c r="D492" s="62" t="n"/>
      <c r="E492" s="62" t="n"/>
      <c r="F492" s="62" t="n"/>
      <c r="G492" s="62" t="n"/>
      <c r="H492" s="62" t="n"/>
      <c r="I492" s="62" t="n"/>
      <c r="J492" s="62" t="n"/>
      <c r="K492" s="62" t="n"/>
      <c r="L492" s="62" t="n"/>
    </row>
    <row r="493" ht="21" customHeight="1">
      <c r="A493" s="61" t="n"/>
      <c r="B493" s="44">
        <f>'設定'!$I$20</f>
        <v/>
      </c>
      <c r="C493" s="62" t="n"/>
      <c r="D493" s="62" t="n"/>
      <c r="E493" s="62" t="n"/>
      <c r="F493" s="62" t="n"/>
      <c r="G493" s="62" t="n"/>
      <c r="H493" s="62" t="n"/>
      <c r="I493" s="62" t="n"/>
      <c r="J493" s="62" t="n"/>
      <c r="K493" s="62" t="n"/>
      <c r="L493" s="62" t="n"/>
    </row>
    <row r="494" ht="21" customHeight="1">
      <c r="A494" s="61" t="n"/>
      <c r="B494" s="44">
        <f>'設定'!$I$21</f>
        <v/>
      </c>
      <c r="C494" s="62" t="n"/>
      <c r="D494" s="62" t="n"/>
      <c r="E494" s="62" t="n"/>
      <c r="F494" s="62" t="n"/>
      <c r="G494" s="62" t="n"/>
      <c r="H494" s="62" t="n"/>
      <c r="I494" s="62" t="n"/>
      <c r="J494" s="62" t="n"/>
      <c r="K494" s="62" t="n"/>
      <c r="L494" s="62" t="n"/>
    </row>
    <row r="495" ht="21" customHeight="1">
      <c r="A495" s="61" t="n"/>
      <c r="B495" s="44">
        <f>'設定'!$I$22</f>
        <v/>
      </c>
      <c r="C495" s="62" t="n"/>
      <c r="D495" s="62" t="n"/>
      <c r="E495" s="62" t="n"/>
      <c r="F495" s="62" t="n"/>
      <c r="G495" s="62" t="n"/>
      <c r="H495" s="62" t="n"/>
      <c r="I495" s="62" t="n"/>
      <c r="J495" s="62" t="n"/>
      <c r="K495" s="62" t="n"/>
      <c r="L495" s="62" t="n"/>
    </row>
    <row r="496" ht="21" customHeight="1">
      <c r="A496" s="61" t="n"/>
      <c r="B496" s="44">
        <f>'設定'!$I$23</f>
        <v/>
      </c>
      <c r="C496" s="62" t="n"/>
      <c r="D496" s="62" t="n"/>
      <c r="E496" s="62" t="n"/>
      <c r="F496" s="62" t="n"/>
      <c r="G496" s="62" t="n"/>
      <c r="H496" s="62" t="n"/>
      <c r="I496" s="62" t="n"/>
      <c r="J496" s="62" t="n"/>
      <c r="K496" s="62" t="n"/>
      <c r="L496" s="62" t="n"/>
    </row>
    <row r="497" ht="21" customHeight="1">
      <c r="A497" s="61" t="n"/>
      <c r="B497" s="44">
        <f>'設定'!$I$24</f>
        <v/>
      </c>
      <c r="C497" s="62" t="n"/>
      <c r="D497" s="62" t="n"/>
      <c r="E497" s="62" t="n"/>
      <c r="F497" s="62" t="n"/>
      <c r="G497" s="62" t="n"/>
      <c r="H497" s="62" t="n"/>
      <c r="I497" s="62" t="n"/>
      <c r="J497" s="62" t="n"/>
      <c r="K497" s="62" t="n"/>
      <c r="L497" s="62" t="n"/>
    </row>
    <row r="498" ht="21" customHeight="1">
      <c r="A498" s="61" t="n"/>
      <c r="B498" s="44">
        <f>'設定'!$I$25</f>
        <v/>
      </c>
      <c r="C498" s="62" t="n"/>
      <c r="D498" s="62" t="n"/>
      <c r="E498" s="62" t="n"/>
      <c r="F498" s="62" t="n"/>
      <c r="G498" s="62" t="n"/>
      <c r="H498" s="62" t="n"/>
      <c r="I498" s="62" t="n"/>
      <c r="J498" s="62" t="n"/>
      <c r="K498" s="62" t="n"/>
      <c r="L498" s="62" t="n"/>
    </row>
    <row r="499" ht="21" customHeight="1">
      <c r="A499" s="61" t="n"/>
      <c r="B499" s="44">
        <f>'設定'!$I$26</f>
        <v/>
      </c>
      <c r="C499" s="62" t="n"/>
      <c r="D499" s="62" t="n"/>
      <c r="E499" s="62" t="n"/>
      <c r="F499" s="62" t="n"/>
      <c r="G499" s="62" t="n"/>
      <c r="H499" s="62" t="n"/>
      <c r="I499" s="62" t="n"/>
      <c r="J499" s="62" t="n"/>
      <c r="K499" s="62" t="n"/>
      <c r="L499" s="62" t="n"/>
    </row>
    <row r="500" ht="21" customHeight="1">
      <c r="A500" s="61" t="n"/>
      <c r="B500" s="44">
        <f>'設定'!$I$27</f>
        <v/>
      </c>
      <c r="C500" s="62" t="n"/>
      <c r="D500" s="62" t="n"/>
      <c r="E500" s="62" t="n"/>
      <c r="F500" s="62" t="n"/>
      <c r="G500" s="62" t="n"/>
      <c r="H500" s="62" t="n"/>
      <c r="I500" s="62" t="n"/>
      <c r="J500" s="62" t="n"/>
      <c r="K500" s="62" t="n"/>
      <c r="L500" s="62" t="n"/>
    </row>
    <row r="501" ht="21" customHeight="1">
      <c r="A501" s="61" t="n"/>
      <c r="B501" s="44">
        <f>'設定'!$I$28</f>
        <v/>
      </c>
      <c r="C501" s="62" t="n"/>
      <c r="D501" s="62" t="n"/>
      <c r="E501" s="62" t="n"/>
      <c r="F501" s="62" t="n"/>
      <c r="G501" s="62" t="n"/>
      <c r="H501" s="62" t="n"/>
      <c r="I501" s="62" t="n"/>
      <c r="J501" s="62" t="n"/>
      <c r="K501" s="62" t="n"/>
      <c r="L501" s="62" t="n"/>
    </row>
    <row r="502" ht="21" customHeight="1">
      <c r="A502" s="61" t="n"/>
      <c r="B502" s="44">
        <f>'設定'!$I$29</f>
        <v/>
      </c>
      <c r="C502" s="62" t="n"/>
      <c r="D502" s="62" t="n"/>
      <c r="E502" s="62" t="n"/>
      <c r="F502" s="62" t="n"/>
      <c r="G502" s="62" t="n"/>
      <c r="H502" s="62" t="n"/>
      <c r="I502" s="62" t="n"/>
      <c r="J502" s="62" t="n"/>
      <c r="K502" s="62" t="n"/>
      <c r="L502" s="62" t="n"/>
    </row>
    <row r="503" ht="21" customHeight="1">
      <c r="A503" s="61" t="n"/>
      <c r="B503" s="44">
        <f>'設定'!$I$30</f>
        <v/>
      </c>
      <c r="C503" s="62" t="n"/>
      <c r="D503" s="62" t="n"/>
      <c r="E503" s="62" t="n"/>
      <c r="F503" s="62" t="n"/>
      <c r="G503" s="62" t="n"/>
      <c r="H503" s="62" t="n"/>
      <c r="I503" s="62" t="n"/>
      <c r="J503" s="62" t="n"/>
      <c r="K503" s="62" t="n"/>
      <c r="L503" s="62" t="n"/>
    </row>
    <row r="504" ht="21" customHeight="1">
      <c r="A504" s="61" t="n"/>
      <c r="B504" s="44">
        <f>'設定'!$I$31</f>
        <v/>
      </c>
      <c r="C504" s="62" t="n"/>
      <c r="D504" s="62" t="n"/>
      <c r="E504" s="62" t="n"/>
      <c r="F504" s="62" t="n"/>
      <c r="G504" s="62" t="n"/>
      <c r="H504" s="62" t="n"/>
      <c r="I504" s="62" t="n"/>
      <c r="J504" s="62" t="n"/>
      <c r="K504" s="62" t="n"/>
      <c r="L504" s="62" t="n"/>
    </row>
    <row r="505" ht="21" customHeight="1">
      <c r="A505" s="61" t="n"/>
      <c r="B505" s="44">
        <f>'設定'!$I$32</f>
        <v/>
      </c>
      <c r="C505" s="62" t="n"/>
      <c r="D505" s="62" t="n"/>
      <c r="E505" s="62" t="n"/>
      <c r="F505" s="62" t="n"/>
      <c r="G505" s="62" t="n"/>
      <c r="H505" s="62" t="n"/>
      <c r="I505" s="62" t="n"/>
      <c r="J505" s="62" t="n"/>
      <c r="K505" s="62" t="n"/>
      <c r="L505" s="62" t="n"/>
    </row>
    <row r="506" ht="21" customHeight="1">
      <c r="A506" s="61" t="n"/>
      <c r="B506" s="44">
        <f>'設定'!$I$33</f>
        <v/>
      </c>
      <c r="C506" s="62" t="n"/>
      <c r="D506" s="62" t="n"/>
      <c r="E506" s="62" t="n"/>
      <c r="F506" s="62" t="n"/>
      <c r="G506" s="62" t="n"/>
      <c r="H506" s="62" t="n"/>
      <c r="I506" s="62" t="n"/>
      <c r="J506" s="62" t="n"/>
      <c r="K506" s="62" t="n"/>
      <c r="L506" s="62" t="n"/>
    </row>
    <row r="507" ht="21" customHeight="1">
      <c r="A507" s="61" t="n"/>
      <c r="B507" s="44">
        <f>'設定'!$I$34</f>
        <v/>
      </c>
      <c r="C507" s="62" t="n"/>
      <c r="D507" s="62" t="n"/>
      <c r="E507" s="62" t="n"/>
      <c r="F507" s="62" t="n"/>
      <c r="G507" s="62" t="n"/>
      <c r="H507" s="62" t="n"/>
      <c r="I507" s="62" t="n"/>
      <c r="J507" s="62" t="n"/>
      <c r="K507" s="62" t="n"/>
      <c r="L507" s="62" t="n"/>
    </row>
    <row r="508"/>
    <row r="509" ht="26" customHeight="1">
      <c r="B509" s="55">
        <f>IF('名簿'!B23="","（名簿 19行目：なし）",'名簿'!I23)</f>
        <v/>
      </c>
      <c r="C509" s="4" t="n"/>
      <c r="D509" s="4" t="n"/>
      <c r="E509" s="56" t="inlineStr">
        <is>
          <t>提出状況 ▶</t>
        </is>
      </c>
      <c r="F509" s="40" t="n"/>
      <c r="G509" s="31" t="n"/>
      <c r="H509" s="57" t="inlineStr">
        <is>
          <t>状況：</t>
        </is>
      </c>
      <c r="I509" s="58">
        <f>'名簿'!J23</f>
        <v/>
      </c>
      <c r="J509" s="57" t="inlineStr">
        <is>
          <t>×の数：</t>
        </is>
      </c>
      <c r="K509" s="59">
        <f>'名簿'!K23</f>
        <v/>
      </c>
      <c r="L509" s="60">
        <f>HYPERLINK("#'×入力'!B537","次の人へ ▼")</f>
        <v/>
      </c>
    </row>
    <row r="510" ht="22" customHeight="1">
      <c r="A510" s="32" t="inlineStr">
        <is>
          <t>この日全部 ▶</t>
        </is>
      </c>
      <c r="C510" s="61" t="n"/>
      <c r="D510" s="61" t="n"/>
      <c r="E510" s="61" t="n"/>
      <c r="F510" s="61" t="n"/>
      <c r="G510" s="61" t="n"/>
      <c r="H510" s="61" t="n"/>
      <c r="I510" s="61" t="n"/>
      <c r="J510" s="61" t="n"/>
      <c r="K510" s="61" t="n"/>
      <c r="L510" s="61" t="n"/>
    </row>
    <row r="511" ht="28" customHeight="1">
      <c r="A511" s="35" t="inlineStr">
        <is>
          <t>この時間
全部 ▼</t>
        </is>
      </c>
      <c r="B511" s="36" t="inlineStr"/>
      <c r="C511" s="37">
        <f>'設定'!$E$11</f>
        <v/>
      </c>
      <c r="D511" s="37">
        <f>'設定'!$E$12</f>
        <v/>
      </c>
      <c r="E511" s="37">
        <f>'設定'!$E$13</f>
        <v/>
      </c>
      <c r="F511" s="37">
        <f>'設定'!$E$14</f>
        <v/>
      </c>
      <c r="G511" s="37">
        <f>'設定'!$E$15</f>
        <v/>
      </c>
      <c r="H511" s="37">
        <f>'設定'!$E$16</f>
        <v/>
      </c>
      <c r="I511" s="37">
        <f>'設定'!$E$17</f>
        <v/>
      </c>
      <c r="J511" s="37">
        <f>'設定'!$E$18</f>
        <v/>
      </c>
      <c r="K511" s="37">
        <f>'設定'!$E$19</f>
        <v/>
      </c>
      <c r="L511" s="37">
        <f>'設定'!$E$20</f>
        <v/>
      </c>
    </row>
    <row r="512" ht="21" customHeight="1">
      <c r="A512" s="61" t="n"/>
      <c r="B512" s="44">
        <f>'設定'!$I$11</f>
        <v/>
      </c>
      <c r="C512" s="62" t="n"/>
      <c r="D512" s="62" t="n"/>
      <c r="E512" s="62" t="n"/>
      <c r="F512" s="62" t="n"/>
      <c r="G512" s="62" t="n"/>
      <c r="H512" s="62" t="n"/>
      <c r="I512" s="62" t="n"/>
      <c r="J512" s="62" t="n"/>
      <c r="K512" s="62" t="n"/>
      <c r="L512" s="62" t="n"/>
    </row>
    <row r="513" ht="21" customHeight="1">
      <c r="A513" s="61" t="n"/>
      <c r="B513" s="44">
        <f>'設定'!$I$12</f>
        <v/>
      </c>
      <c r="C513" s="62" t="n"/>
      <c r="D513" s="62" t="n"/>
      <c r="E513" s="62" t="n"/>
      <c r="F513" s="62" t="n"/>
      <c r="G513" s="62" t="n"/>
      <c r="H513" s="62" t="n"/>
      <c r="I513" s="62" t="n"/>
      <c r="J513" s="62" t="n"/>
      <c r="K513" s="62" t="n"/>
      <c r="L513" s="62" t="n"/>
    </row>
    <row r="514" ht="21" customHeight="1">
      <c r="A514" s="61" t="n"/>
      <c r="B514" s="44">
        <f>'設定'!$I$13</f>
        <v/>
      </c>
      <c r="C514" s="62" t="n"/>
      <c r="D514" s="62" t="n"/>
      <c r="E514" s="62" t="n"/>
      <c r="F514" s="62" t="n"/>
      <c r="G514" s="62" t="n"/>
      <c r="H514" s="62" t="n"/>
      <c r="I514" s="62" t="n"/>
      <c r="J514" s="62" t="n"/>
      <c r="K514" s="62" t="n"/>
      <c r="L514" s="62" t="n"/>
    </row>
    <row r="515" ht="21" customHeight="1">
      <c r="A515" s="61" t="n"/>
      <c r="B515" s="44">
        <f>'設定'!$I$14</f>
        <v/>
      </c>
      <c r="C515" s="62" t="n"/>
      <c r="D515" s="62" t="n"/>
      <c r="E515" s="62" t="n"/>
      <c r="F515" s="62" t="n"/>
      <c r="G515" s="62" t="n"/>
      <c r="H515" s="62" t="n"/>
      <c r="I515" s="62" t="n"/>
      <c r="J515" s="62" t="n"/>
      <c r="K515" s="62" t="n"/>
      <c r="L515" s="62" t="n"/>
    </row>
    <row r="516" ht="21" customHeight="1">
      <c r="A516" s="61" t="n"/>
      <c r="B516" s="44">
        <f>'設定'!$I$15</f>
        <v/>
      </c>
      <c r="C516" s="62" t="n"/>
      <c r="D516" s="62" t="n"/>
      <c r="E516" s="62" t="n"/>
      <c r="F516" s="62" t="n"/>
      <c r="G516" s="62" t="n"/>
      <c r="H516" s="62" t="n"/>
      <c r="I516" s="62" t="n"/>
      <c r="J516" s="62" t="n"/>
      <c r="K516" s="62" t="n"/>
      <c r="L516" s="62" t="n"/>
    </row>
    <row r="517" ht="21" customHeight="1">
      <c r="A517" s="61" t="n"/>
      <c r="B517" s="44">
        <f>'設定'!$I$16</f>
        <v/>
      </c>
      <c r="C517" s="62" t="n"/>
      <c r="D517" s="62" t="n"/>
      <c r="E517" s="62" t="n"/>
      <c r="F517" s="62" t="n"/>
      <c r="G517" s="62" t="n"/>
      <c r="H517" s="62" t="n"/>
      <c r="I517" s="62" t="n"/>
      <c r="J517" s="62" t="n"/>
      <c r="K517" s="62" t="n"/>
      <c r="L517" s="62" t="n"/>
    </row>
    <row r="518" ht="21" customHeight="1">
      <c r="A518" s="61" t="n"/>
      <c r="B518" s="44">
        <f>'設定'!$I$17</f>
        <v/>
      </c>
      <c r="C518" s="62" t="n"/>
      <c r="D518" s="62" t="n"/>
      <c r="E518" s="62" t="n"/>
      <c r="F518" s="62" t="n"/>
      <c r="G518" s="62" t="n"/>
      <c r="H518" s="62" t="n"/>
      <c r="I518" s="62" t="n"/>
      <c r="J518" s="62" t="n"/>
      <c r="K518" s="62" t="n"/>
      <c r="L518" s="62" t="n"/>
    </row>
    <row r="519" ht="21" customHeight="1">
      <c r="A519" s="61" t="n"/>
      <c r="B519" s="44">
        <f>'設定'!$I$18</f>
        <v/>
      </c>
      <c r="C519" s="62" t="n"/>
      <c r="D519" s="62" t="n"/>
      <c r="E519" s="62" t="n"/>
      <c r="F519" s="62" t="n"/>
      <c r="G519" s="62" t="n"/>
      <c r="H519" s="62" t="n"/>
      <c r="I519" s="62" t="n"/>
      <c r="J519" s="62" t="n"/>
      <c r="K519" s="62" t="n"/>
      <c r="L519" s="62" t="n"/>
    </row>
    <row r="520" ht="21" customHeight="1">
      <c r="A520" s="61" t="n"/>
      <c r="B520" s="44">
        <f>'設定'!$I$19</f>
        <v/>
      </c>
      <c r="C520" s="62" t="n"/>
      <c r="D520" s="62" t="n"/>
      <c r="E520" s="62" t="n"/>
      <c r="F520" s="62" t="n"/>
      <c r="G520" s="62" t="n"/>
      <c r="H520" s="62" t="n"/>
      <c r="I520" s="62" t="n"/>
      <c r="J520" s="62" t="n"/>
      <c r="K520" s="62" t="n"/>
      <c r="L520" s="62" t="n"/>
    </row>
    <row r="521" ht="21" customHeight="1">
      <c r="A521" s="61" t="n"/>
      <c r="B521" s="44">
        <f>'設定'!$I$20</f>
        <v/>
      </c>
      <c r="C521" s="62" t="n"/>
      <c r="D521" s="62" t="n"/>
      <c r="E521" s="62" t="n"/>
      <c r="F521" s="62" t="n"/>
      <c r="G521" s="62" t="n"/>
      <c r="H521" s="62" t="n"/>
      <c r="I521" s="62" t="n"/>
      <c r="J521" s="62" t="n"/>
      <c r="K521" s="62" t="n"/>
      <c r="L521" s="62" t="n"/>
    </row>
    <row r="522" ht="21" customHeight="1">
      <c r="A522" s="61" t="n"/>
      <c r="B522" s="44">
        <f>'設定'!$I$21</f>
        <v/>
      </c>
      <c r="C522" s="62" t="n"/>
      <c r="D522" s="62" t="n"/>
      <c r="E522" s="62" t="n"/>
      <c r="F522" s="62" t="n"/>
      <c r="G522" s="62" t="n"/>
      <c r="H522" s="62" t="n"/>
      <c r="I522" s="62" t="n"/>
      <c r="J522" s="62" t="n"/>
      <c r="K522" s="62" t="n"/>
      <c r="L522" s="62" t="n"/>
    </row>
    <row r="523" ht="21" customHeight="1">
      <c r="A523" s="61" t="n"/>
      <c r="B523" s="44">
        <f>'設定'!$I$22</f>
        <v/>
      </c>
      <c r="C523" s="62" t="n"/>
      <c r="D523" s="62" t="n"/>
      <c r="E523" s="62" t="n"/>
      <c r="F523" s="62" t="n"/>
      <c r="G523" s="62" t="n"/>
      <c r="H523" s="62" t="n"/>
      <c r="I523" s="62" t="n"/>
      <c r="J523" s="62" t="n"/>
      <c r="K523" s="62" t="n"/>
      <c r="L523" s="62" t="n"/>
    </row>
    <row r="524" ht="21" customHeight="1">
      <c r="A524" s="61" t="n"/>
      <c r="B524" s="44">
        <f>'設定'!$I$23</f>
        <v/>
      </c>
      <c r="C524" s="62" t="n"/>
      <c r="D524" s="62" t="n"/>
      <c r="E524" s="62" t="n"/>
      <c r="F524" s="62" t="n"/>
      <c r="G524" s="62" t="n"/>
      <c r="H524" s="62" t="n"/>
      <c r="I524" s="62" t="n"/>
      <c r="J524" s="62" t="n"/>
      <c r="K524" s="62" t="n"/>
      <c r="L524" s="62" t="n"/>
    </row>
    <row r="525" ht="21" customHeight="1">
      <c r="A525" s="61" t="n"/>
      <c r="B525" s="44">
        <f>'設定'!$I$24</f>
        <v/>
      </c>
      <c r="C525" s="62" t="n"/>
      <c r="D525" s="62" t="n"/>
      <c r="E525" s="62" t="n"/>
      <c r="F525" s="62" t="n"/>
      <c r="G525" s="62" t="n"/>
      <c r="H525" s="62" t="n"/>
      <c r="I525" s="62" t="n"/>
      <c r="J525" s="62" t="n"/>
      <c r="K525" s="62" t="n"/>
      <c r="L525" s="62" t="n"/>
    </row>
    <row r="526" ht="21" customHeight="1">
      <c r="A526" s="61" t="n"/>
      <c r="B526" s="44">
        <f>'設定'!$I$25</f>
        <v/>
      </c>
      <c r="C526" s="62" t="n"/>
      <c r="D526" s="62" t="n"/>
      <c r="E526" s="62" t="n"/>
      <c r="F526" s="62" t="n"/>
      <c r="G526" s="62" t="n"/>
      <c r="H526" s="62" t="n"/>
      <c r="I526" s="62" t="n"/>
      <c r="J526" s="62" t="n"/>
      <c r="K526" s="62" t="n"/>
      <c r="L526" s="62" t="n"/>
    </row>
    <row r="527" ht="21" customHeight="1">
      <c r="A527" s="61" t="n"/>
      <c r="B527" s="44">
        <f>'設定'!$I$26</f>
        <v/>
      </c>
      <c r="C527" s="62" t="n"/>
      <c r="D527" s="62" t="n"/>
      <c r="E527" s="62" t="n"/>
      <c r="F527" s="62" t="n"/>
      <c r="G527" s="62" t="n"/>
      <c r="H527" s="62" t="n"/>
      <c r="I527" s="62" t="n"/>
      <c r="J527" s="62" t="n"/>
      <c r="K527" s="62" t="n"/>
      <c r="L527" s="62" t="n"/>
    </row>
    <row r="528" ht="21" customHeight="1">
      <c r="A528" s="61" t="n"/>
      <c r="B528" s="44">
        <f>'設定'!$I$27</f>
        <v/>
      </c>
      <c r="C528" s="62" t="n"/>
      <c r="D528" s="62" t="n"/>
      <c r="E528" s="62" t="n"/>
      <c r="F528" s="62" t="n"/>
      <c r="G528" s="62" t="n"/>
      <c r="H528" s="62" t="n"/>
      <c r="I528" s="62" t="n"/>
      <c r="J528" s="62" t="n"/>
      <c r="K528" s="62" t="n"/>
      <c r="L528" s="62" t="n"/>
    </row>
    <row r="529" ht="21" customHeight="1">
      <c r="A529" s="61" t="n"/>
      <c r="B529" s="44">
        <f>'設定'!$I$28</f>
        <v/>
      </c>
      <c r="C529" s="62" t="n"/>
      <c r="D529" s="62" t="n"/>
      <c r="E529" s="62" t="n"/>
      <c r="F529" s="62" t="n"/>
      <c r="G529" s="62" t="n"/>
      <c r="H529" s="62" t="n"/>
      <c r="I529" s="62" t="n"/>
      <c r="J529" s="62" t="n"/>
      <c r="K529" s="62" t="n"/>
      <c r="L529" s="62" t="n"/>
    </row>
    <row r="530" ht="21" customHeight="1">
      <c r="A530" s="61" t="n"/>
      <c r="B530" s="44">
        <f>'設定'!$I$29</f>
        <v/>
      </c>
      <c r="C530" s="62" t="n"/>
      <c r="D530" s="62" t="n"/>
      <c r="E530" s="62" t="n"/>
      <c r="F530" s="62" t="n"/>
      <c r="G530" s="62" t="n"/>
      <c r="H530" s="62" t="n"/>
      <c r="I530" s="62" t="n"/>
      <c r="J530" s="62" t="n"/>
      <c r="K530" s="62" t="n"/>
      <c r="L530" s="62" t="n"/>
    </row>
    <row r="531" ht="21" customHeight="1">
      <c r="A531" s="61" t="n"/>
      <c r="B531" s="44">
        <f>'設定'!$I$30</f>
        <v/>
      </c>
      <c r="C531" s="62" t="n"/>
      <c r="D531" s="62" t="n"/>
      <c r="E531" s="62" t="n"/>
      <c r="F531" s="62" t="n"/>
      <c r="G531" s="62" t="n"/>
      <c r="H531" s="62" t="n"/>
      <c r="I531" s="62" t="n"/>
      <c r="J531" s="62" t="n"/>
      <c r="K531" s="62" t="n"/>
      <c r="L531" s="62" t="n"/>
    </row>
    <row r="532" ht="21" customHeight="1">
      <c r="A532" s="61" t="n"/>
      <c r="B532" s="44">
        <f>'設定'!$I$31</f>
        <v/>
      </c>
      <c r="C532" s="62" t="n"/>
      <c r="D532" s="62" t="n"/>
      <c r="E532" s="62" t="n"/>
      <c r="F532" s="62" t="n"/>
      <c r="G532" s="62" t="n"/>
      <c r="H532" s="62" t="n"/>
      <c r="I532" s="62" t="n"/>
      <c r="J532" s="62" t="n"/>
      <c r="K532" s="62" t="n"/>
      <c r="L532" s="62" t="n"/>
    </row>
    <row r="533" ht="21" customHeight="1">
      <c r="A533" s="61" t="n"/>
      <c r="B533" s="44">
        <f>'設定'!$I$32</f>
        <v/>
      </c>
      <c r="C533" s="62" t="n"/>
      <c r="D533" s="62" t="n"/>
      <c r="E533" s="62" t="n"/>
      <c r="F533" s="62" t="n"/>
      <c r="G533" s="62" t="n"/>
      <c r="H533" s="62" t="n"/>
      <c r="I533" s="62" t="n"/>
      <c r="J533" s="62" t="n"/>
      <c r="K533" s="62" t="n"/>
      <c r="L533" s="62" t="n"/>
    </row>
    <row r="534" ht="21" customHeight="1">
      <c r="A534" s="61" t="n"/>
      <c r="B534" s="44">
        <f>'設定'!$I$33</f>
        <v/>
      </c>
      <c r="C534" s="62" t="n"/>
      <c r="D534" s="62" t="n"/>
      <c r="E534" s="62" t="n"/>
      <c r="F534" s="62" t="n"/>
      <c r="G534" s="62" t="n"/>
      <c r="H534" s="62" t="n"/>
      <c r="I534" s="62" t="n"/>
      <c r="J534" s="62" t="n"/>
      <c r="K534" s="62" t="n"/>
      <c r="L534" s="62" t="n"/>
    </row>
    <row r="535" ht="21" customHeight="1">
      <c r="A535" s="61" t="n"/>
      <c r="B535" s="44">
        <f>'設定'!$I$34</f>
        <v/>
      </c>
      <c r="C535" s="62" t="n"/>
      <c r="D535" s="62" t="n"/>
      <c r="E535" s="62" t="n"/>
      <c r="F535" s="62" t="n"/>
      <c r="G535" s="62" t="n"/>
      <c r="H535" s="62" t="n"/>
      <c r="I535" s="62" t="n"/>
      <c r="J535" s="62" t="n"/>
      <c r="K535" s="62" t="n"/>
      <c r="L535" s="62" t="n"/>
    </row>
    <row r="536"/>
    <row r="537" ht="26" customHeight="1">
      <c r="B537" s="55">
        <f>IF('名簿'!B24="","（名簿 20行目：なし）",'名簿'!I24)</f>
        <v/>
      </c>
      <c r="C537" s="4" t="n"/>
      <c r="D537" s="4" t="n"/>
      <c r="E537" s="56" t="inlineStr">
        <is>
          <t>提出状況 ▶</t>
        </is>
      </c>
      <c r="F537" s="40" t="n"/>
      <c r="G537" s="31" t="n"/>
      <c r="H537" s="57" t="inlineStr">
        <is>
          <t>状況：</t>
        </is>
      </c>
      <c r="I537" s="58">
        <f>'名簿'!J24</f>
        <v/>
      </c>
      <c r="J537" s="57" t="inlineStr">
        <is>
          <t>×の数：</t>
        </is>
      </c>
      <c r="K537" s="59">
        <f>'名簿'!K24</f>
        <v/>
      </c>
      <c r="L537" s="60">
        <f>HYPERLINK("#'×入力'!B565","次の人へ ▼")</f>
        <v/>
      </c>
    </row>
    <row r="538" ht="22" customHeight="1">
      <c r="A538" s="32" t="inlineStr">
        <is>
          <t>この日全部 ▶</t>
        </is>
      </c>
      <c r="C538" s="61" t="n"/>
      <c r="D538" s="61" t="n"/>
      <c r="E538" s="61" t="n"/>
      <c r="F538" s="61" t="n"/>
      <c r="G538" s="61" t="n"/>
      <c r="H538" s="61" t="n"/>
      <c r="I538" s="61" t="n"/>
      <c r="J538" s="61" t="n"/>
      <c r="K538" s="61" t="n"/>
      <c r="L538" s="61" t="n"/>
    </row>
    <row r="539" ht="28" customHeight="1">
      <c r="A539" s="35" t="inlineStr">
        <is>
          <t>この時間
全部 ▼</t>
        </is>
      </c>
      <c r="B539" s="36" t="inlineStr"/>
      <c r="C539" s="37">
        <f>'設定'!$E$11</f>
        <v/>
      </c>
      <c r="D539" s="37">
        <f>'設定'!$E$12</f>
        <v/>
      </c>
      <c r="E539" s="37">
        <f>'設定'!$E$13</f>
        <v/>
      </c>
      <c r="F539" s="37">
        <f>'設定'!$E$14</f>
        <v/>
      </c>
      <c r="G539" s="37">
        <f>'設定'!$E$15</f>
        <v/>
      </c>
      <c r="H539" s="37">
        <f>'設定'!$E$16</f>
        <v/>
      </c>
      <c r="I539" s="37">
        <f>'設定'!$E$17</f>
        <v/>
      </c>
      <c r="J539" s="37">
        <f>'設定'!$E$18</f>
        <v/>
      </c>
      <c r="K539" s="37">
        <f>'設定'!$E$19</f>
        <v/>
      </c>
      <c r="L539" s="37">
        <f>'設定'!$E$20</f>
        <v/>
      </c>
    </row>
    <row r="540" ht="21" customHeight="1">
      <c r="A540" s="61" t="n"/>
      <c r="B540" s="44">
        <f>'設定'!$I$11</f>
        <v/>
      </c>
      <c r="C540" s="62" t="n"/>
      <c r="D540" s="62" t="n"/>
      <c r="E540" s="62" t="n"/>
      <c r="F540" s="62" t="n"/>
      <c r="G540" s="62" t="n"/>
      <c r="H540" s="62" t="n"/>
      <c r="I540" s="62" t="n"/>
      <c r="J540" s="62" t="n"/>
      <c r="K540" s="62" t="n"/>
      <c r="L540" s="62" t="n"/>
    </row>
    <row r="541" ht="21" customHeight="1">
      <c r="A541" s="61" t="n"/>
      <c r="B541" s="44">
        <f>'設定'!$I$12</f>
        <v/>
      </c>
      <c r="C541" s="62" t="n"/>
      <c r="D541" s="62" t="n"/>
      <c r="E541" s="62" t="n"/>
      <c r="F541" s="62" t="n"/>
      <c r="G541" s="62" t="n"/>
      <c r="H541" s="62" t="n"/>
      <c r="I541" s="62" t="n"/>
      <c r="J541" s="62" t="n"/>
      <c r="K541" s="62" t="n"/>
      <c r="L541" s="62" t="n"/>
    </row>
    <row r="542" ht="21" customHeight="1">
      <c r="A542" s="61" t="n"/>
      <c r="B542" s="44">
        <f>'設定'!$I$13</f>
        <v/>
      </c>
      <c r="C542" s="62" t="n"/>
      <c r="D542" s="62" t="n"/>
      <c r="E542" s="62" t="n"/>
      <c r="F542" s="62" t="n"/>
      <c r="G542" s="62" t="n"/>
      <c r="H542" s="62" t="n"/>
      <c r="I542" s="62" t="n"/>
      <c r="J542" s="62" t="n"/>
      <c r="K542" s="62" t="n"/>
      <c r="L542" s="62" t="n"/>
    </row>
    <row r="543" ht="21" customHeight="1">
      <c r="A543" s="61" t="n"/>
      <c r="B543" s="44">
        <f>'設定'!$I$14</f>
        <v/>
      </c>
      <c r="C543" s="62" t="n"/>
      <c r="D543" s="62" t="n"/>
      <c r="E543" s="62" t="n"/>
      <c r="F543" s="62" t="n"/>
      <c r="G543" s="62" t="n"/>
      <c r="H543" s="62" t="n"/>
      <c r="I543" s="62" t="n"/>
      <c r="J543" s="62" t="n"/>
      <c r="K543" s="62" t="n"/>
      <c r="L543" s="62" t="n"/>
    </row>
    <row r="544" ht="21" customHeight="1">
      <c r="A544" s="61" t="n"/>
      <c r="B544" s="44">
        <f>'設定'!$I$15</f>
        <v/>
      </c>
      <c r="C544" s="62" t="n"/>
      <c r="D544" s="62" t="n"/>
      <c r="E544" s="62" t="n"/>
      <c r="F544" s="62" t="n"/>
      <c r="G544" s="62" t="n"/>
      <c r="H544" s="62" t="n"/>
      <c r="I544" s="62" t="n"/>
      <c r="J544" s="62" t="n"/>
      <c r="K544" s="62" t="n"/>
      <c r="L544" s="62" t="n"/>
    </row>
    <row r="545" ht="21" customHeight="1">
      <c r="A545" s="61" t="n"/>
      <c r="B545" s="44">
        <f>'設定'!$I$16</f>
        <v/>
      </c>
      <c r="C545" s="62" t="n"/>
      <c r="D545" s="62" t="n"/>
      <c r="E545" s="62" t="n"/>
      <c r="F545" s="62" t="n"/>
      <c r="G545" s="62" t="n"/>
      <c r="H545" s="62" t="n"/>
      <c r="I545" s="62" t="n"/>
      <c r="J545" s="62" t="n"/>
      <c r="K545" s="62" t="n"/>
      <c r="L545" s="62" t="n"/>
    </row>
    <row r="546" ht="21" customHeight="1">
      <c r="A546" s="61" t="n"/>
      <c r="B546" s="44">
        <f>'設定'!$I$17</f>
        <v/>
      </c>
      <c r="C546" s="62" t="n"/>
      <c r="D546" s="62" t="n"/>
      <c r="E546" s="62" t="n"/>
      <c r="F546" s="62" t="n"/>
      <c r="G546" s="62" t="n"/>
      <c r="H546" s="62" t="n"/>
      <c r="I546" s="62" t="n"/>
      <c r="J546" s="62" t="n"/>
      <c r="K546" s="62" t="n"/>
      <c r="L546" s="62" t="n"/>
    </row>
    <row r="547" ht="21" customHeight="1">
      <c r="A547" s="61" t="n"/>
      <c r="B547" s="44">
        <f>'設定'!$I$18</f>
        <v/>
      </c>
      <c r="C547" s="62" t="n"/>
      <c r="D547" s="62" t="n"/>
      <c r="E547" s="62" t="n"/>
      <c r="F547" s="62" t="n"/>
      <c r="G547" s="62" t="n"/>
      <c r="H547" s="62" t="n"/>
      <c r="I547" s="62" t="n"/>
      <c r="J547" s="62" t="n"/>
      <c r="K547" s="62" t="n"/>
      <c r="L547" s="62" t="n"/>
    </row>
    <row r="548" ht="21" customHeight="1">
      <c r="A548" s="61" t="n"/>
      <c r="B548" s="44">
        <f>'設定'!$I$19</f>
        <v/>
      </c>
      <c r="C548" s="62" t="n"/>
      <c r="D548" s="62" t="n"/>
      <c r="E548" s="62" t="n"/>
      <c r="F548" s="62" t="n"/>
      <c r="G548" s="62" t="n"/>
      <c r="H548" s="62" t="n"/>
      <c r="I548" s="62" t="n"/>
      <c r="J548" s="62" t="n"/>
      <c r="K548" s="62" t="n"/>
      <c r="L548" s="62" t="n"/>
    </row>
    <row r="549" ht="21" customHeight="1">
      <c r="A549" s="61" t="n"/>
      <c r="B549" s="44">
        <f>'設定'!$I$20</f>
        <v/>
      </c>
      <c r="C549" s="62" t="n"/>
      <c r="D549" s="62" t="n"/>
      <c r="E549" s="62" t="n"/>
      <c r="F549" s="62" t="n"/>
      <c r="G549" s="62" t="n"/>
      <c r="H549" s="62" t="n"/>
      <c r="I549" s="62" t="n"/>
      <c r="J549" s="62" t="n"/>
      <c r="K549" s="62" t="n"/>
      <c r="L549" s="62" t="n"/>
    </row>
    <row r="550" ht="21" customHeight="1">
      <c r="A550" s="61" t="n"/>
      <c r="B550" s="44">
        <f>'設定'!$I$21</f>
        <v/>
      </c>
      <c r="C550" s="62" t="n"/>
      <c r="D550" s="62" t="n"/>
      <c r="E550" s="62" t="n"/>
      <c r="F550" s="62" t="n"/>
      <c r="G550" s="62" t="n"/>
      <c r="H550" s="62" t="n"/>
      <c r="I550" s="62" t="n"/>
      <c r="J550" s="62" t="n"/>
      <c r="K550" s="62" t="n"/>
      <c r="L550" s="62" t="n"/>
    </row>
    <row r="551" ht="21" customHeight="1">
      <c r="A551" s="61" t="n"/>
      <c r="B551" s="44">
        <f>'設定'!$I$22</f>
        <v/>
      </c>
      <c r="C551" s="62" t="n"/>
      <c r="D551" s="62" t="n"/>
      <c r="E551" s="62" t="n"/>
      <c r="F551" s="62" t="n"/>
      <c r="G551" s="62" t="n"/>
      <c r="H551" s="62" t="n"/>
      <c r="I551" s="62" t="n"/>
      <c r="J551" s="62" t="n"/>
      <c r="K551" s="62" t="n"/>
      <c r="L551" s="62" t="n"/>
    </row>
    <row r="552" ht="21" customHeight="1">
      <c r="A552" s="61" t="n"/>
      <c r="B552" s="44">
        <f>'設定'!$I$23</f>
        <v/>
      </c>
      <c r="C552" s="62" t="n"/>
      <c r="D552" s="62" t="n"/>
      <c r="E552" s="62" t="n"/>
      <c r="F552" s="62" t="n"/>
      <c r="G552" s="62" t="n"/>
      <c r="H552" s="62" t="n"/>
      <c r="I552" s="62" t="n"/>
      <c r="J552" s="62" t="n"/>
      <c r="K552" s="62" t="n"/>
      <c r="L552" s="62" t="n"/>
    </row>
    <row r="553" ht="21" customHeight="1">
      <c r="A553" s="61" t="n"/>
      <c r="B553" s="44">
        <f>'設定'!$I$24</f>
        <v/>
      </c>
      <c r="C553" s="62" t="n"/>
      <c r="D553" s="62" t="n"/>
      <c r="E553" s="62" t="n"/>
      <c r="F553" s="62" t="n"/>
      <c r="G553" s="62" t="n"/>
      <c r="H553" s="62" t="n"/>
      <c r="I553" s="62" t="n"/>
      <c r="J553" s="62" t="n"/>
      <c r="K553" s="62" t="n"/>
      <c r="L553" s="62" t="n"/>
    </row>
    <row r="554" ht="21" customHeight="1">
      <c r="A554" s="61" t="n"/>
      <c r="B554" s="44">
        <f>'設定'!$I$25</f>
        <v/>
      </c>
      <c r="C554" s="62" t="n"/>
      <c r="D554" s="62" t="n"/>
      <c r="E554" s="62" t="n"/>
      <c r="F554" s="62" t="n"/>
      <c r="G554" s="62" t="n"/>
      <c r="H554" s="62" t="n"/>
      <c r="I554" s="62" t="n"/>
      <c r="J554" s="62" t="n"/>
      <c r="K554" s="62" t="n"/>
      <c r="L554" s="62" t="n"/>
    </row>
    <row r="555" ht="21" customHeight="1">
      <c r="A555" s="61" t="n"/>
      <c r="B555" s="44">
        <f>'設定'!$I$26</f>
        <v/>
      </c>
      <c r="C555" s="62" t="n"/>
      <c r="D555" s="62" t="n"/>
      <c r="E555" s="62" t="n"/>
      <c r="F555" s="62" t="n"/>
      <c r="G555" s="62" t="n"/>
      <c r="H555" s="62" t="n"/>
      <c r="I555" s="62" t="n"/>
      <c r="J555" s="62" t="n"/>
      <c r="K555" s="62" t="n"/>
      <c r="L555" s="62" t="n"/>
    </row>
    <row r="556" ht="21" customHeight="1">
      <c r="A556" s="61" t="n"/>
      <c r="B556" s="44">
        <f>'設定'!$I$27</f>
        <v/>
      </c>
      <c r="C556" s="62" t="n"/>
      <c r="D556" s="62" t="n"/>
      <c r="E556" s="62" t="n"/>
      <c r="F556" s="62" t="n"/>
      <c r="G556" s="62" t="n"/>
      <c r="H556" s="62" t="n"/>
      <c r="I556" s="62" t="n"/>
      <c r="J556" s="62" t="n"/>
      <c r="K556" s="62" t="n"/>
      <c r="L556" s="62" t="n"/>
    </row>
    <row r="557" ht="21" customHeight="1">
      <c r="A557" s="61" t="n"/>
      <c r="B557" s="44">
        <f>'設定'!$I$28</f>
        <v/>
      </c>
      <c r="C557" s="62" t="n"/>
      <c r="D557" s="62" t="n"/>
      <c r="E557" s="62" t="n"/>
      <c r="F557" s="62" t="n"/>
      <c r="G557" s="62" t="n"/>
      <c r="H557" s="62" t="n"/>
      <c r="I557" s="62" t="n"/>
      <c r="J557" s="62" t="n"/>
      <c r="K557" s="62" t="n"/>
      <c r="L557" s="62" t="n"/>
    </row>
    <row r="558" ht="21" customHeight="1">
      <c r="A558" s="61" t="n"/>
      <c r="B558" s="44">
        <f>'設定'!$I$29</f>
        <v/>
      </c>
      <c r="C558" s="62" t="n"/>
      <c r="D558" s="62" t="n"/>
      <c r="E558" s="62" t="n"/>
      <c r="F558" s="62" t="n"/>
      <c r="G558" s="62" t="n"/>
      <c r="H558" s="62" t="n"/>
      <c r="I558" s="62" t="n"/>
      <c r="J558" s="62" t="n"/>
      <c r="K558" s="62" t="n"/>
      <c r="L558" s="62" t="n"/>
    </row>
    <row r="559" ht="21" customHeight="1">
      <c r="A559" s="61" t="n"/>
      <c r="B559" s="44">
        <f>'設定'!$I$30</f>
        <v/>
      </c>
      <c r="C559" s="62" t="n"/>
      <c r="D559" s="62" t="n"/>
      <c r="E559" s="62" t="n"/>
      <c r="F559" s="62" t="n"/>
      <c r="G559" s="62" t="n"/>
      <c r="H559" s="62" t="n"/>
      <c r="I559" s="62" t="n"/>
      <c r="J559" s="62" t="n"/>
      <c r="K559" s="62" t="n"/>
      <c r="L559" s="62" t="n"/>
    </row>
    <row r="560" ht="21" customHeight="1">
      <c r="A560" s="61" t="n"/>
      <c r="B560" s="44">
        <f>'設定'!$I$31</f>
        <v/>
      </c>
      <c r="C560" s="62" t="n"/>
      <c r="D560" s="62" t="n"/>
      <c r="E560" s="62" t="n"/>
      <c r="F560" s="62" t="n"/>
      <c r="G560" s="62" t="n"/>
      <c r="H560" s="62" t="n"/>
      <c r="I560" s="62" t="n"/>
      <c r="J560" s="62" t="n"/>
      <c r="K560" s="62" t="n"/>
      <c r="L560" s="62" t="n"/>
    </row>
    <row r="561" ht="21" customHeight="1">
      <c r="A561" s="61" t="n"/>
      <c r="B561" s="44">
        <f>'設定'!$I$32</f>
        <v/>
      </c>
      <c r="C561" s="62" t="n"/>
      <c r="D561" s="62" t="n"/>
      <c r="E561" s="62" t="n"/>
      <c r="F561" s="62" t="n"/>
      <c r="G561" s="62" t="n"/>
      <c r="H561" s="62" t="n"/>
      <c r="I561" s="62" t="n"/>
      <c r="J561" s="62" t="n"/>
      <c r="K561" s="62" t="n"/>
      <c r="L561" s="62" t="n"/>
    </row>
    <row r="562" ht="21" customHeight="1">
      <c r="A562" s="61" t="n"/>
      <c r="B562" s="44">
        <f>'設定'!$I$33</f>
        <v/>
      </c>
      <c r="C562" s="62" t="n"/>
      <c r="D562" s="62" t="n"/>
      <c r="E562" s="62" t="n"/>
      <c r="F562" s="62" t="n"/>
      <c r="G562" s="62" t="n"/>
      <c r="H562" s="62" t="n"/>
      <c r="I562" s="62" t="n"/>
      <c r="J562" s="62" t="n"/>
      <c r="K562" s="62" t="n"/>
      <c r="L562" s="62" t="n"/>
    </row>
    <row r="563" ht="21" customHeight="1">
      <c r="A563" s="61" t="n"/>
      <c r="B563" s="44">
        <f>'設定'!$I$34</f>
        <v/>
      </c>
      <c r="C563" s="62" t="n"/>
      <c r="D563" s="62" t="n"/>
      <c r="E563" s="62" t="n"/>
      <c r="F563" s="62" t="n"/>
      <c r="G563" s="62" t="n"/>
      <c r="H563" s="62" t="n"/>
      <c r="I563" s="62" t="n"/>
      <c r="J563" s="62" t="n"/>
      <c r="K563" s="62" t="n"/>
      <c r="L563" s="62" t="n"/>
    </row>
    <row r="564"/>
    <row r="565" ht="26" customHeight="1">
      <c r="B565" s="55">
        <f>IF('名簿'!B25="","（名簿 21行目：なし）",'名簿'!I25)</f>
        <v/>
      </c>
      <c r="C565" s="4" t="n"/>
      <c r="D565" s="4" t="n"/>
      <c r="E565" s="56" t="inlineStr">
        <is>
          <t>提出状況 ▶</t>
        </is>
      </c>
      <c r="F565" s="40" t="n"/>
      <c r="G565" s="31" t="n"/>
      <c r="H565" s="57" t="inlineStr">
        <is>
          <t>状況：</t>
        </is>
      </c>
      <c r="I565" s="58">
        <f>'名簿'!J25</f>
        <v/>
      </c>
      <c r="J565" s="57" t="inlineStr">
        <is>
          <t>×の数：</t>
        </is>
      </c>
      <c r="K565" s="59">
        <f>'名簿'!K25</f>
        <v/>
      </c>
      <c r="L565" s="60">
        <f>HYPERLINK("#'×入力'!B593","次の人へ ▼")</f>
        <v/>
      </c>
    </row>
    <row r="566" ht="22" customHeight="1">
      <c r="A566" s="32" t="inlineStr">
        <is>
          <t>この日全部 ▶</t>
        </is>
      </c>
      <c r="C566" s="61" t="n"/>
      <c r="D566" s="61" t="n"/>
      <c r="E566" s="61" t="n"/>
      <c r="F566" s="61" t="n"/>
      <c r="G566" s="61" t="n"/>
      <c r="H566" s="61" t="n"/>
      <c r="I566" s="61" t="n"/>
      <c r="J566" s="61" t="n"/>
      <c r="K566" s="61" t="n"/>
      <c r="L566" s="61" t="n"/>
    </row>
    <row r="567" ht="28" customHeight="1">
      <c r="A567" s="35" t="inlineStr">
        <is>
          <t>この時間
全部 ▼</t>
        </is>
      </c>
      <c r="B567" s="36" t="inlineStr"/>
      <c r="C567" s="37">
        <f>'設定'!$E$11</f>
        <v/>
      </c>
      <c r="D567" s="37">
        <f>'設定'!$E$12</f>
        <v/>
      </c>
      <c r="E567" s="37">
        <f>'設定'!$E$13</f>
        <v/>
      </c>
      <c r="F567" s="37">
        <f>'設定'!$E$14</f>
        <v/>
      </c>
      <c r="G567" s="37">
        <f>'設定'!$E$15</f>
        <v/>
      </c>
      <c r="H567" s="37">
        <f>'設定'!$E$16</f>
        <v/>
      </c>
      <c r="I567" s="37">
        <f>'設定'!$E$17</f>
        <v/>
      </c>
      <c r="J567" s="37">
        <f>'設定'!$E$18</f>
        <v/>
      </c>
      <c r="K567" s="37">
        <f>'設定'!$E$19</f>
        <v/>
      </c>
      <c r="L567" s="37">
        <f>'設定'!$E$20</f>
        <v/>
      </c>
    </row>
    <row r="568" ht="21" customHeight="1">
      <c r="A568" s="61" t="n"/>
      <c r="B568" s="44">
        <f>'設定'!$I$11</f>
        <v/>
      </c>
      <c r="C568" s="62" t="n"/>
      <c r="D568" s="62" t="n"/>
      <c r="E568" s="62" t="n"/>
      <c r="F568" s="62" t="n"/>
      <c r="G568" s="62" t="n"/>
      <c r="H568" s="62" t="n"/>
      <c r="I568" s="62" t="n"/>
      <c r="J568" s="62" t="n"/>
      <c r="K568" s="62" t="n"/>
      <c r="L568" s="62" t="n"/>
    </row>
    <row r="569" ht="21" customHeight="1">
      <c r="A569" s="61" t="n"/>
      <c r="B569" s="44">
        <f>'設定'!$I$12</f>
        <v/>
      </c>
      <c r="C569" s="62" t="n"/>
      <c r="D569" s="62" t="n"/>
      <c r="E569" s="62" t="n"/>
      <c r="F569" s="62" t="n"/>
      <c r="G569" s="62" t="n"/>
      <c r="H569" s="62" t="n"/>
      <c r="I569" s="62" t="n"/>
      <c r="J569" s="62" t="n"/>
      <c r="K569" s="62" t="n"/>
      <c r="L569" s="62" t="n"/>
    </row>
    <row r="570" ht="21" customHeight="1">
      <c r="A570" s="61" t="n"/>
      <c r="B570" s="44">
        <f>'設定'!$I$13</f>
        <v/>
      </c>
      <c r="C570" s="62" t="n"/>
      <c r="D570" s="62" t="n"/>
      <c r="E570" s="62" t="n"/>
      <c r="F570" s="62" t="n"/>
      <c r="G570" s="62" t="n"/>
      <c r="H570" s="62" t="n"/>
      <c r="I570" s="62" t="n"/>
      <c r="J570" s="62" t="n"/>
      <c r="K570" s="62" t="n"/>
      <c r="L570" s="62" t="n"/>
    </row>
    <row r="571" ht="21" customHeight="1">
      <c r="A571" s="61" t="n"/>
      <c r="B571" s="44">
        <f>'設定'!$I$14</f>
        <v/>
      </c>
      <c r="C571" s="62" t="n"/>
      <c r="D571" s="62" t="n"/>
      <c r="E571" s="62" t="n"/>
      <c r="F571" s="62" t="n"/>
      <c r="G571" s="62" t="n"/>
      <c r="H571" s="62" t="n"/>
      <c r="I571" s="62" t="n"/>
      <c r="J571" s="62" t="n"/>
      <c r="K571" s="62" t="n"/>
      <c r="L571" s="62" t="n"/>
    </row>
    <row r="572" ht="21" customHeight="1">
      <c r="A572" s="61" t="n"/>
      <c r="B572" s="44">
        <f>'設定'!$I$15</f>
        <v/>
      </c>
      <c r="C572" s="62" t="n"/>
      <c r="D572" s="62" t="n"/>
      <c r="E572" s="62" t="n"/>
      <c r="F572" s="62" t="n"/>
      <c r="G572" s="62" t="n"/>
      <c r="H572" s="62" t="n"/>
      <c r="I572" s="62" t="n"/>
      <c r="J572" s="62" t="n"/>
      <c r="K572" s="62" t="n"/>
      <c r="L572" s="62" t="n"/>
    </row>
    <row r="573" ht="21" customHeight="1">
      <c r="A573" s="61" t="n"/>
      <c r="B573" s="44">
        <f>'設定'!$I$16</f>
        <v/>
      </c>
      <c r="C573" s="62" t="n"/>
      <c r="D573" s="62" t="n"/>
      <c r="E573" s="62" t="n"/>
      <c r="F573" s="62" t="n"/>
      <c r="G573" s="62" t="n"/>
      <c r="H573" s="62" t="n"/>
      <c r="I573" s="62" t="n"/>
      <c r="J573" s="62" t="n"/>
      <c r="K573" s="62" t="n"/>
      <c r="L573" s="62" t="n"/>
    </row>
    <row r="574" ht="21" customHeight="1">
      <c r="A574" s="61" t="n"/>
      <c r="B574" s="44">
        <f>'設定'!$I$17</f>
        <v/>
      </c>
      <c r="C574" s="62" t="n"/>
      <c r="D574" s="62" t="n"/>
      <c r="E574" s="62" t="n"/>
      <c r="F574" s="62" t="n"/>
      <c r="G574" s="62" t="n"/>
      <c r="H574" s="62" t="n"/>
      <c r="I574" s="62" t="n"/>
      <c r="J574" s="62" t="n"/>
      <c r="K574" s="62" t="n"/>
      <c r="L574" s="62" t="n"/>
    </row>
    <row r="575" ht="21" customHeight="1">
      <c r="A575" s="61" t="n"/>
      <c r="B575" s="44">
        <f>'設定'!$I$18</f>
        <v/>
      </c>
      <c r="C575" s="62" t="n"/>
      <c r="D575" s="62" t="n"/>
      <c r="E575" s="62" t="n"/>
      <c r="F575" s="62" t="n"/>
      <c r="G575" s="62" t="n"/>
      <c r="H575" s="62" t="n"/>
      <c r="I575" s="62" t="n"/>
      <c r="J575" s="62" t="n"/>
      <c r="K575" s="62" t="n"/>
      <c r="L575" s="62" t="n"/>
    </row>
    <row r="576" ht="21" customHeight="1">
      <c r="A576" s="61" t="n"/>
      <c r="B576" s="44">
        <f>'設定'!$I$19</f>
        <v/>
      </c>
      <c r="C576" s="62" t="n"/>
      <c r="D576" s="62" t="n"/>
      <c r="E576" s="62" t="n"/>
      <c r="F576" s="62" t="n"/>
      <c r="G576" s="62" t="n"/>
      <c r="H576" s="62" t="n"/>
      <c r="I576" s="62" t="n"/>
      <c r="J576" s="62" t="n"/>
      <c r="K576" s="62" t="n"/>
      <c r="L576" s="62" t="n"/>
    </row>
    <row r="577" ht="21" customHeight="1">
      <c r="A577" s="61" t="n"/>
      <c r="B577" s="44">
        <f>'設定'!$I$20</f>
        <v/>
      </c>
      <c r="C577" s="62" t="n"/>
      <c r="D577" s="62" t="n"/>
      <c r="E577" s="62" t="n"/>
      <c r="F577" s="62" t="n"/>
      <c r="G577" s="62" t="n"/>
      <c r="H577" s="62" t="n"/>
      <c r="I577" s="62" t="n"/>
      <c r="J577" s="62" t="n"/>
      <c r="K577" s="62" t="n"/>
      <c r="L577" s="62" t="n"/>
    </row>
    <row r="578" ht="21" customHeight="1">
      <c r="A578" s="61" t="n"/>
      <c r="B578" s="44">
        <f>'設定'!$I$21</f>
        <v/>
      </c>
      <c r="C578" s="62" t="n"/>
      <c r="D578" s="62" t="n"/>
      <c r="E578" s="62" t="n"/>
      <c r="F578" s="62" t="n"/>
      <c r="G578" s="62" t="n"/>
      <c r="H578" s="62" t="n"/>
      <c r="I578" s="62" t="n"/>
      <c r="J578" s="62" t="n"/>
      <c r="K578" s="62" t="n"/>
      <c r="L578" s="62" t="n"/>
    </row>
    <row r="579" ht="21" customHeight="1">
      <c r="A579" s="61" t="n"/>
      <c r="B579" s="44">
        <f>'設定'!$I$22</f>
        <v/>
      </c>
      <c r="C579" s="62" t="n"/>
      <c r="D579" s="62" t="n"/>
      <c r="E579" s="62" t="n"/>
      <c r="F579" s="62" t="n"/>
      <c r="G579" s="62" t="n"/>
      <c r="H579" s="62" t="n"/>
      <c r="I579" s="62" t="n"/>
      <c r="J579" s="62" t="n"/>
      <c r="K579" s="62" t="n"/>
      <c r="L579" s="62" t="n"/>
    </row>
    <row r="580" ht="21" customHeight="1">
      <c r="A580" s="61" t="n"/>
      <c r="B580" s="44">
        <f>'設定'!$I$23</f>
        <v/>
      </c>
      <c r="C580" s="62" t="n"/>
      <c r="D580" s="62" t="n"/>
      <c r="E580" s="62" t="n"/>
      <c r="F580" s="62" t="n"/>
      <c r="G580" s="62" t="n"/>
      <c r="H580" s="62" t="n"/>
      <c r="I580" s="62" t="n"/>
      <c r="J580" s="62" t="n"/>
      <c r="K580" s="62" t="n"/>
      <c r="L580" s="62" t="n"/>
    </row>
    <row r="581" ht="21" customHeight="1">
      <c r="A581" s="61" t="n"/>
      <c r="B581" s="44">
        <f>'設定'!$I$24</f>
        <v/>
      </c>
      <c r="C581" s="62" t="n"/>
      <c r="D581" s="62" t="n"/>
      <c r="E581" s="62" t="n"/>
      <c r="F581" s="62" t="n"/>
      <c r="G581" s="62" t="n"/>
      <c r="H581" s="62" t="n"/>
      <c r="I581" s="62" t="n"/>
      <c r="J581" s="62" t="n"/>
      <c r="K581" s="62" t="n"/>
      <c r="L581" s="62" t="n"/>
    </row>
    <row r="582" ht="21" customHeight="1">
      <c r="A582" s="61" t="n"/>
      <c r="B582" s="44">
        <f>'設定'!$I$25</f>
        <v/>
      </c>
      <c r="C582" s="62" t="n"/>
      <c r="D582" s="62" t="n"/>
      <c r="E582" s="62" t="n"/>
      <c r="F582" s="62" t="n"/>
      <c r="G582" s="62" t="n"/>
      <c r="H582" s="62" t="n"/>
      <c r="I582" s="62" t="n"/>
      <c r="J582" s="62" t="n"/>
      <c r="K582" s="62" t="n"/>
      <c r="L582" s="62" t="n"/>
    </row>
    <row r="583" ht="21" customHeight="1">
      <c r="A583" s="61" t="n"/>
      <c r="B583" s="44">
        <f>'設定'!$I$26</f>
        <v/>
      </c>
      <c r="C583" s="62" t="n"/>
      <c r="D583" s="62" t="n"/>
      <c r="E583" s="62" t="n"/>
      <c r="F583" s="62" t="n"/>
      <c r="G583" s="62" t="n"/>
      <c r="H583" s="62" t="n"/>
      <c r="I583" s="62" t="n"/>
      <c r="J583" s="62" t="n"/>
      <c r="K583" s="62" t="n"/>
      <c r="L583" s="62" t="n"/>
    </row>
    <row r="584" ht="21" customHeight="1">
      <c r="A584" s="61" t="n"/>
      <c r="B584" s="44">
        <f>'設定'!$I$27</f>
        <v/>
      </c>
      <c r="C584" s="62" t="n"/>
      <c r="D584" s="62" t="n"/>
      <c r="E584" s="62" t="n"/>
      <c r="F584" s="62" t="n"/>
      <c r="G584" s="62" t="n"/>
      <c r="H584" s="62" t="n"/>
      <c r="I584" s="62" t="n"/>
      <c r="J584" s="62" t="n"/>
      <c r="K584" s="62" t="n"/>
      <c r="L584" s="62" t="n"/>
    </row>
    <row r="585" ht="21" customHeight="1">
      <c r="A585" s="61" t="n"/>
      <c r="B585" s="44">
        <f>'設定'!$I$28</f>
        <v/>
      </c>
      <c r="C585" s="62" t="n"/>
      <c r="D585" s="62" t="n"/>
      <c r="E585" s="62" t="n"/>
      <c r="F585" s="62" t="n"/>
      <c r="G585" s="62" t="n"/>
      <c r="H585" s="62" t="n"/>
      <c r="I585" s="62" t="n"/>
      <c r="J585" s="62" t="n"/>
      <c r="K585" s="62" t="n"/>
      <c r="L585" s="62" t="n"/>
    </row>
    <row r="586" ht="21" customHeight="1">
      <c r="A586" s="61" t="n"/>
      <c r="B586" s="44">
        <f>'設定'!$I$29</f>
        <v/>
      </c>
      <c r="C586" s="62" t="n"/>
      <c r="D586" s="62" t="n"/>
      <c r="E586" s="62" t="n"/>
      <c r="F586" s="62" t="n"/>
      <c r="G586" s="62" t="n"/>
      <c r="H586" s="62" t="n"/>
      <c r="I586" s="62" t="n"/>
      <c r="J586" s="62" t="n"/>
      <c r="K586" s="62" t="n"/>
      <c r="L586" s="62" t="n"/>
    </row>
    <row r="587" ht="21" customHeight="1">
      <c r="A587" s="61" t="n"/>
      <c r="B587" s="44">
        <f>'設定'!$I$30</f>
        <v/>
      </c>
      <c r="C587" s="62" t="n"/>
      <c r="D587" s="62" t="n"/>
      <c r="E587" s="62" t="n"/>
      <c r="F587" s="62" t="n"/>
      <c r="G587" s="62" t="n"/>
      <c r="H587" s="62" t="n"/>
      <c r="I587" s="62" t="n"/>
      <c r="J587" s="62" t="n"/>
      <c r="K587" s="62" t="n"/>
      <c r="L587" s="62" t="n"/>
    </row>
    <row r="588" ht="21" customHeight="1">
      <c r="A588" s="61" t="n"/>
      <c r="B588" s="44">
        <f>'設定'!$I$31</f>
        <v/>
      </c>
      <c r="C588" s="62" t="n"/>
      <c r="D588" s="62" t="n"/>
      <c r="E588" s="62" t="n"/>
      <c r="F588" s="62" t="n"/>
      <c r="G588" s="62" t="n"/>
      <c r="H588" s="62" t="n"/>
      <c r="I588" s="62" t="n"/>
      <c r="J588" s="62" t="n"/>
      <c r="K588" s="62" t="n"/>
      <c r="L588" s="62" t="n"/>
    </row>
    <row r="589" ht="21" customHeight="1">
      <c r="A589" s="61" t="n"/>
      <c r="B589" s="44">
        <f>'設定'!$I$32</f>
        <v/>
      </c>
      <c r="C589" s="62" t="n"/>
      <c r="D589" s="62" t="n"/>
      <c r="E589" s="62" t="n"/>
      <c r="F589" s="62" t="n"/>
      <c r="G589" s="62" t="n"/>
      <c r="H589" s="62" t="n"/>
      <c r="I589" s="62" t="n"/>
      <c r="J589" s="62" t="n"/>
      <c r="K589" s="62" t="n"/>
      <c r="L589" s="62" t="n"/>
    </row>
    <row r="590" ht="21" customHeight="1">
      <c r="A590" s="61" t="n"/>
      <c r="B590" s="44">
        <f>'設定'!$I$33</f>
        <v/>
      </c>
      <c r="C590" s="62" t="n"/>
      <c r="D590" s="62" t="n"/>
      <c r="E590" s="62" t="n"/>
      <c r="F590" s="62" t="n"/>
      <c r="G590" s="62" t="n"/>
      <c r="H590" s="62" t="n"/>
      <c r="I590" s="62" t="n"/>
      <c r="J590" s="62" t="n"/>
      <c r="K590" s="62" t="n"/>
      <c r="L590" s="62" t="n"/>
    </row>
    <row r="591" ht="21" customHeight="1">
      <c r="A591" s="61" t="n"/>
      <c r="B591" s="44">
        <f>'設定'!$I$34</f>
        <v/>
      </c>
      <c r="C591" s="62" t="n"/>
      <c r="D591" s="62" t="n"/>
      <c r="E591" s="62" t="n"/>
      <c r="F591" s="62" t="n"/>
      <c r="G591" s="62" t="n"/>
      <c r="H591" s="62" t="n"/>
      <c r="I591" s="62" t="n"/>
      <c r="J591" s="62" t="n"/>
      <c r="K591" s="62" t="n"/>
      <c r="L591" s="62" t="n"/>
    </row>
    <row r="592"/>
    <row r="593" ht="26" customHeight="1">
      <c r="B593" s="55">
        <f>IF('名簿'!B26="","（名簿 22行目：なし）",'名簿'!I26)</f>
        <v/>
      </c>
      <c r="C593" s="4" t="n"/>
      <c r="D593" s="4" t="n"/>
      <c r="E593" s="56" t="inlineStr">
        <is>
          <t>提出状況 ▶</t>
        </is>
      </c>
      <c r="F593" s="40" t="n"/>
      <c r="G593" s="31" t="n"/>
      <c r="H593" s="57" t="inlineStr">
        <is>
          <t>状況：</t>
        </is>
      </c>
      <c r="I593" s="58">
        <f>'名簿'!J26</f>
        <v/>
      </c>
      <c r="J593" s="57" t="inlineStr">
        <is>
          <t>×の数：</t>
        </is>
      </c>
      <c r="K593" s="59">
        <f>'名簿'!K26</f>
        <v/>
      </c>
      <c r="L593" s="60">
        <f>HYPERLINK("#'×入力'!B621","次の人へ ▼")</f>
        <v/>
      </c>
    </row>
    <row r="594" ht="22" customHeight="1">
      <c r="A594" s="32" t="inlineStr">
        <is>
          <t>この日全部 ▶</t>
        </is>
      </c>
      <c r="C594" s="61" t="n"/>
      <c r="D594" s="61" t="n"/>
      <c r="E594" s="61" t="n"/>
      <c r="F594" s="61" t="n"/>
      <c r="G594" s="61" t="n"/>
      <c r="H594" s="61" t="n"/>
      <c r="I594" s="61" t="n"/>
      <c r="J594" s="61" t="n"/>
      <c r="K594" s="61" t="n"/>
      <c r="L594" s="61" t="n"/>
    </row>
    <row r="595" ht="28" customHeight="1">
      <c r="A595" s="35" t="inlineStr">
        <is>
          <t>この時間
全部 ▼</t>
        </is>
      </c>
      <c r="B595" s="36" t="inlineStr"/>
      <c r="C595" s="37">
        <f>'設定'!$E$11</f>
        <v/>
      </c>
      <c r="D595" s="37">
        <f>'設定'!$E$12</f>
        <v/>
      </c>
      <c r="E595" s="37">
        <f>'設定'!$E$13</f>
        <v/>
      </c>
      <c r="F595" s="37">
        <f>'設定'!$E$14</f>
        <v/>
      </c>
      <c r="G595" s="37">
        <f>'設定'!$E$15</f>
        <v/>
      </c>
      <c r="H595" s="37">
        <f>'設定'!$E$16</f>
        <v/>
      </c>
      <c r="I595" s="37">
        <f>'設定'!$E$17</f>
        <v/>
      </c>
      <c r="J595" s="37">
        <f>'設定'!$E$18</f>
        <v/>
      </c>
      <c r="K595" s="37">
        <f>'設定'!$E$19</f>
        <v/>
      </c>
      <c r="L595" s="37">
        <f>'設定'!$E$20</f>
        <v/>
      </c>
    </row>
    <row r="596" ht="21" customHeight="1">
      <c r="A596" s="61" t="n"/>
      <c r="B596" s="44">
        <f>'設定'!$I$11</f>
        <v/>
      </c>
      <c r="C596" s="62" t="n"/>
      <c r="D596" s="62" t="n"/>
      <c r="E596" s="62" t="n"/>
      <c r="F596" s="62" t="n"/>
      <c r="G596" s="62" t="n"/>
      <c r="H596" s="62" t="n"/>
      <c r="I596" s="62" t="n"/>
      <c r="J596" s="62" t="n"/>
      <c r="K596" s="62" t="n"/>
      <c r="L596" s="62" t="n"/>
    </row>
    <row r="597" ht="21" customHeight="1">
      <c r="A597" s="61" t="n"/>
      <c r="B597" s="44">
        <f>'設定'!$I$12</f>
        <v/>
      </c>
      <c r="C597" s="62" t="n"/>
      <c r="D597" s="62" t="n"/>
      <c r="E597" s="62" t="n"/>
      <c r="F597" s="62" t="n"/>
      <c r="G597" s="62" t="n"/>
      <c r="H597" s="62" t="n"/>
      <c r="I597" s="62" t="n"/>
      <c r="J597" s="62" t="n"/>
      <c r="K597" s="62" t="n"/>
      <c r="L597" s="62" t="n"/>
    </row>
    <row r="598" ht="21" customHeight="1">
      <c r="A598" s="61" t="n"/>
      <c r="B598" s="44">
        <f>'設定'!$I$13</f>
        <v/>
      </c>
      <c r="C598" s="62" t="n"/>
      <c r="D598" s="62" t="n"/>
      <c r="E598" s="62" t="n"/>
      <c r="F598" s="62" t="n"/>
      <c r="G598" s="62" t="n"/>
      <c r="H598" s="62" t="n"/>
      <c r="I598" s="62" t="n"/>
      <c r="J598" s="62" t="n"/>
      <c r="K598" s="62" t="n"/>
      <c r="L598" s="62" t="n"/>
    </row>
    <row r="599" ht="21" customHeight="1">
      <c r="A599" s="61" t="n"/>
      <c r="B599" s="44">
        <f>'設定'!$I$14</f>
        <v/>
      </c>
      <c r="C599" s="62" t="n"/>
      <c r="D599" s="62" t="n"/>
      <c r="E599" s="62" t="n"/>
      <c r="F599" s="62" t="n"/>
      <c r="G599" s="62" t="n"/>
      <c r="H599" s="62" t="n"/>
      <c r="I599" s="62" t="n"/>
      <c r="J599" s="62" t="n"/>
      <c r="K599" s="62" t="n"/>
      <c r="L599" s="62" t="n"/>
    </row>
    <row r="600" ht="21" customHeight="1">
      <c r="A600" s="61" t="n"/>
      <c r="B600" s="44">
        <f>'設定'!$I$15</f>
        <v/>
      </c>
      <c r="C600" s="62" t="n"/>
      <c r="D600" s="62" t="n"/>
      <c r="E600" s="62" t="n"/>
      <c r="F600" s="62" t="n"/>
      <c r="G600" s="62" t="n"/>
      <c r="H600" s="62" t="n"/>
      <c r="I600" s="62" t="n"/>
      <c r="J600" s="62" t="n"/>
      <c r="K600" s="62" t="n"/>
      <c r="L600" s="62" t="n"/>
    </row>
    <row r="601" ht="21" customHeight="1">
      <c r="A601" s="61" t="n"/>
      <c r="B601" s="44">
        <f>'設定'!$I$16</f>
        <v/>
      </c>
      <c r="C601" s="62" t="n"/>
      <c r="D601" s="62" t="n"/>
      <c r="E601" s="62" t="n"/>
      <c r="F601" s="62" t="n"/>
      <c r="G601" s="62" t="n"/>
      <c r="H601" s="62" t="n"/>
      <c r="I601" s="62" t="n"/>
      <c r="J601" s="62" t="n"/>
      <c r="K601" s="62" t="n"/>
      <c r="L601" s="62" t="n"/>
    </row>
    <row r="602" ht="21" customHeight="1">
      <c r="A602" s="61" t="n"/>
      <c r="B602" s="44">
        <f>'設定'!$I$17</f>
        <v/>
      </c>
      <c r="C602" s="62" t="n"/>
      <c r="D602" s="62" t="n"/>
      <c r="E602" s="62" t="n"/>
      <c r="F602" s="62" t="n"/>
      <c r="G602" s="62" t="n"/>
      <c r="H602" s="62" t="n"/>
      <c r="I602" s="62" t="n"/>
      <c r="J602" s="62" t="n"/>
      <c r="K602" s="62" t="n"/>
      <c r="L602" s="62" t="n"/>
    </row>
    <row r="603" ht="21" customHeight="1">
      <c r="A603" s="61" t="n"/>
      <c r="B603" s="44">
        <f>'設定'!$I$18</f>
        <v/>
      </c>
      <c r="C603" s="62" t="n"/>
      <c r="D603" s="62" t="n"/>
      <c r="E603" s="62" t="n"/>
      <c r="F603" s="62" t="n"/>
      <c r="G603" s="62" t="n"/>
      <c r="H603" s="62" t="n"/>
      <c r="I603" s="62" t="n"/>
      <c r="J603" s="62" t="n"/>
      <c r="K603" s="62" t="n"/>
      <c r="L603" s="62" t="n"/>
    </row>
    <row r="604" ht="21" customHeight="1">
      <c r="A604" s="61" t="n"/>
      <c r="B604" s="44">
        <f>'設定'!$I$19</f>
        <v/>
      </c>
      <c r="C604" s="62" t="n"/>
      <c r="D604" s="62" t="n"/>
      <c r="E604" s="62" t="n"/>
      <c r="F604" s="62" t="n"/>
      <c r="G604" s="62" t="n"/>
      <c r="H604" s="62" t="n"/>
      <c r="I604" s="62" t="n"/>
      <c r="J604" s="62" t="n"/>
      <c r="K604" s="62" t="n"/>
      <c r="L604" s="62" t="n"/>
    </row>
    <row r="605" ht="21" customHeight="1">
      <c r="A605" s="61" t="n"/>
      <c r="B605" s="44">
        <f>'設定'!$I$20</f>
        <v/>
      </c>
      <c r="C605" s="62" t="n"/>
      <c r="D605" s="62" t="n"/>
      <c r="E605" s="62" t="n"/>
      <c r="F605" s="62" t="n"/>
      <c r="G605" s="62" t="n"/>
      <c r="H605" s="62" t="n"/>
      <c r="I605" s="62" t="n"/>
      <c r="J605" s="62" t="n"/>
      <c r="K605" s="62" t="n"/>
      <c r="L605" s="62" t="n"/>
    </row>
    <row r="606" ht="21" customHeight="1">
      <c r="A606" s="61" t="n"/>
      <c r="B606" s="44">
        <f>'設定'!$I$21</f>
        <v/>
      </c>
      <c r="C606" s="62" t="n"/>
      <c r="D606" s="62" t="n"/>
      <c r="E606" s="62" t="n"/>
      <c r="F606" s="62" t="n"/>
      <c r="G606" s="62" t="n"/>
      <c r="H606" s="62" t="n"/>
      <c r="I606" s="62" t="n"/>
      <c r="J606" s="62" t="n"/>
      <c r="K606" s="62" t="n"/>
      <c r="L606" s="62" t="n"/>
    </row>
    <row r="607" ht="21" customHeight="1">
      <c r="A607" s="61" t="n"/>
      <c r="B607" s="44">
        <f>'設定'!$I$22</f>
        <v/>
      </c>
      <c r="C607" s="62" t="n"/>
      <c r="D607" s="62" t="n"/>
      <c r="E607" s="62" t="n"/>
      <c r="F607" s="62" t="n"/>
      <c r="G607" s="62" t="n"/>
      <c r="H607" s="62" t="n"/>
      <c r="I607" s="62" t="n"/>
      <c r="J607" s="62" t="n"/>
      <c r="K607" s="62" t="n"/>
      <c r="L607" s="62" t="n"/>
    </row>
    <row r="608" ht="21" customHeight="1">
      <c r="A608" s="61" t="n"/>
      <c r="B608" s="44">
        <f>'設定'!$I$23</f>
        <v/>
      </c>
      <c r="C608" s="62" t="n"/>
      <c r="D608" s="62" t="n"/>
      <c r="E608" s="62" t="n"/>
      <c r="F608" s="62" t="n"/>
      <c r="G608" s="62" t="n"/>
      <c r="H608" s="62" t="n"/>
      <c r="I608" s="62" t="n"/>
      <c r="J608" s="62" t="n"/>
      <c r="K608" s="62" t="n"/>
      <c r="L608" s="62" t="n"/>
    </row>
    <row r="609" ht="21" customHeight="1">
      <c r="A609" s="61" t="n"/>
      <c r="B609" s="44">
        <f>'設定'!$I$24</f>
        <v/>
      </c>
      <c r="C609" s="62" t="n"/>
      <c r="D609" s="62" t="n"/>
      <c r="E609" s="62" t="n"/>
      <c r="F609" s="62" t="n"/>
      <c r="G609" s="62" t="n"/>
      <c r="H609" s="62" t="n"/>
      <c r="I609" s="62" t="n"/>
      <c r="J609" s="62" t="n"/>
      <c r="K609" s="62" t="n"/>
      <c r="L609" s="62" t="n"/>
    </row>
    <row r="610" ht="21" customHeight="1">
      <c r="A610" s="61" t="n"/>
      <c r="B610" s="44">
        <f>'設定'!$I$25</f>
        <v/>
      </c>
      <c r="C610" s="62" t="n"/>
      <c r="D610" s="62" t="n"/>
      <c r="E610" s="62" t="n"/>
      <c r="F610" s="62" t="n"/>
      <c r="G610" s="62" t="n"/>
      <c r="H610" s="62" t="n"/>
      <c r="I610" s="62" t="n"/>
      <c r="J610" s="62" t="n"/>
      <c r="K610" s="62" t="n"/>
      <c r="L610" s="62" t="n"/>
    </row>
    <row r="611" ht="21" customHeight="1">
      <c r="A611" s="61" t="n"/>
      <c r="B611" s="44">
        <f>'設定'!$I$26</f>
        <v/>
      </c>
      <c r="C611" s="62" t="n"/>
      <c r="D611" s="62" t="n"/>
      <c r="E611" s="62" t="n"/>
      <c r="F611" s="62" t="n"/>
      <c r="G611" s="62" t="n"/>
      <c r="H611" s="62" t="n"/>
      <c r="I611" s="62" t="n"/>
      <c r="J611" s="62" t="n"/>
      <c r="K611" s="62" t="n"/>
      <c r="L611" s="62" t="n"/>
    </row>
    <row r="612" ht="21" customHeight="1">
      <c r="A612" s="61" t="n"/>
      <c r="B612" s="44">
        <f>'設定'!$I$27</f>
        <v/>
      </c>
      <c r="C612" s="62" t="n"/>
      <c r="D612" s="62" t="n"/>
      <c r="E612" s="62" t="n"/>
      <c r="F612" s="62" t="n"/>
      <c r="G612" s="62" t="n"/>
      <c r="H612" s="62" t="n"/>
      <c r="I612" s="62" t="n"/>
      <c r="J612" s="62" t="n"/>
      <c r="K612" s="62" t="n"/>
      <c r="L612" s="62" t="n"/>
    </row>
    <row r="613" ht="21" customHeight="1">
      <c r="A613" s="61" t="n"/>
      <c r="B613" s="44">
        <f>'設定'!$I$28</f>
        <v/>
      </c>
      <c r="C613" s="62" t="n"/>
      <c r="D613" s="62" t="n"/>
      <c r="E613" s="62" t="n"/>
      <c r="F613" s="62" t="n"/>
      <c r="G613" s="62" t="n"/>
      <c r="H613" s="62" t="n"/>
      <c r="I613" s="62" t="n"/>
      <c r="J613" s="62" t="n"/>
      <c r="K613" s="62" t="n"/>
      <c r="L613" s="62" t="n"/>
    </row>
    <row r="614" ht="21" customHeight="1">
      <c r="A614" s="61" t="n"/>
      <c r="B614" s="44">
        <f>'設定'!$I$29</f>
        <v/>
      </c>
      <c r="C614" s="62" t="n"/>
      <c r="D614" s="62" t="n"/>
      <c r="E614" s="62" t="n"/>
      <c r="F614" s="62" t="n"/>
      <c r="G614" s="62" t="n"/>
      <c r="H614" s="62" t="n"/>
      <c r="I614" s="62" t="n"/>
      <c r="J614" s="62" t="n"/>
      <c r="K614" s="62" t="n"/>
      <c r="L614" s="62" t="n"/>
    </row>
    <row r="615" ht="21" customHeight="1">
      <c r="A615" s="61" t="n"/>
      <c r="B615" s="44">
        <f>'設定'!$I$30</f>
        <v/>
      </c>
      <c r="C615" s="62" t="n"/>
      <c r="D615" s="62" t="n"/>
      <c r="E615" s="62" t="n"/>
      <c r="F615" s="62" t="n"/>
      <c r="G615" s="62" t="n"/>
      <c r="H615" s="62" t="n"/>
      <c r="I615" s="62" t="n"/>
      <c r="J615" s="62" t="n"/>
      <c r="K615" s="62" t="n"/>
      <c r="L615" s="62" t="n"/>
    </row>
    <row r="616" ht="21" customHeight="1">
      <c r="A616" s="61" t="n"/>
      <c r="B616" s="44">
        <f>'設定'!$I$31</f>
        <v/>
      </c>
      <c r="C616" s="62" t="n"/>
      <c r="D616" s="62" t="n"/>
      <c r="E616" s="62" t="n"/>
      <c r="F616" s="62" t="n"/>
      <c r="G616" s="62" t="n"/>
      <c r="H616" s="62" t="n"/>
      <c r="I616" s="62" t="n"/>
      <c r="J616" s="62" t="n"/>
      <c r="K616" s="62" t="n"/>
      <c r="L616" s="62" t="n"/>
    </row>
    <row r="617" ht="21" customHeight="1">
      <c r="A617" s="61" t="n"/>
      <c r="B617" s="44">
        <f>'設定'!$I$32</f>
        <v/>
      </c>
      <c r="C617" s="62" t="n"/>
      <c r="D617" s="62" t="n"/>
      <c r="E617" s="62" t="n"/>
      <c r="F617" s="62" t="n"/>
      <c r="G617" s="62" t="n"/>
      <c r="H617" s="62" t="n"/>
      <c r="I617" s="62" t="n"/>
      <c r="J617" s="62" t="n"/>
      <c r="K617" s="62" t="n"/>
      <c r="L617" s="62" t="n"/>
    </row>
    <row r="618" ht="21" customHeight="1">
      <c r="A618" s="61" t="n"/>
      <c r="B618" s="44">
        <f>'設定'!$I$33</f>
        <v/>
      </c>
      <c r="C618" s="62" t="n"/>
      <c r="D618" s="62" t="n"/>
      <c r="E618" s="62" t="n"/>
      <c r="F618" s="62" t="n"/>
      <c r="G618" s="62" t="n"/>
      <c r="H618" s="62" t="n"/>
      <c r="I618" s="62" t="n"/>
      <c r="J618" s="62" t="n"/>
      <c r="K618" s="62" t="n"/>
      <c r="L618" s="62" t="n"/>
    </row>
    <row r="619" ht="21" customHeight="1">
      <c r="A619" s="61" t="n"/>
      <c r="B619" s="44">
        <f>'設定'!$I$34</f>
        <v/>
      </c>
      <c r="C619" s="62" t="n"/>
      <c r="D619" s="62" t="n"/>
      <c r="E619" s="62" t="n"/>
      <c r="F619" s="62" t="n"/>
      <c r="G619" s="62" t="n"/>
      <c r="H619" s="62" t="n"/>
      <c r="I619" s="62" t="n"/>
      <c r="J619" s="62" t="n"/>
      <c r="K619" s="62" t="n"/>
      <c r="L619" s="62" t="n"/>
    </row>
    <row r="620"/>
    <row r="621" ht="26" customHeight="1">
      <c r="B621" s="55">
        <f>IF('名簿'!B27="","（名簿 23行目：なし）",'名簿'!I27)</f>
        <v/>
      </c>
      <c r="C621" s="4" t="n"/>
      <c r="D621" s="4" t="n"/>
      <c r="E621" s="56" t="inlineStr">
        <is>
          <t>提出状況 ▶</t>
        </is>
      </c>
      <c r="F621" s="40" t="n"/>
      <c r="G621" s="31" t="n"/>
      <c r="H621" s="57" t="inlineStr">
        <is>
          <t>状況：</t>
        </is>
      </c>
      <c r="I621" s="58">
        <f>'名簿'!J27</f>
        <v/>
      </c>
      <c r="J621" s="57" t="inlineStr">
        <is>
          <t>×の数：</t>
        </is>
      </c>
      <c r="K621" s="59">
        <f>'名簿'!K27</f>
        <v/>
      </c>
      <c r="L621" s="60">
        <f>HYPERLINK("#'×入力'!B649","次の人へ ▼")</f>
        <v/>
      </c>
    </row>
    <row r="622" ht="22" customHeight="1">
      <c r="A622" s="32" t="inlineStr">
        <is>
          <t>この日全部 ▶</t>
        </is>
      </c>
      <c r="C622" s="61" t="n"/>
      <c r="D622" s="61" t="n"/>
      <c r="E622" s="61" t="n"/>
      <c r="F622" s="61" t="n"/>
      <c r="G622" s="61" t="n"/>
      <c r="H622" s="61" t="n"/>
      <c r="I622" s="61" t="n"/>
      <c r="J622" s="61" t="n"/>
      <c r="K622" s="61" t="n"/>
      <c r="L622" s="61" t="n"/>
    </row>
    <row r="623" ht="28" customHeight="1">
      <c r="A623" s="35" t="inlineStr">
        <is>
          <t>この時間
全部 ▼</t>
        </is>
      </c>
      <c r="B623" s="36" t="inlineStr"/>
      <c r="C623" s="37">
        <f>'設定'!$E$11</f>
        <v/>
      </c>
      <c r="D623" s="37">
        <f>'設定'!$E$12</f>
        <v/>
      </c>
      <c r="E623" s="37">
        <f>'設定'!$E$13</f>
        <v/>
      </c>
      <c r="F623" s="37">
        <f>'設定'!$E$14</f>
        <v/>
      </c>
      <c r="G623" s="37">
        <f>'設定'!$E$15</f>
        <v/>
      </c>
      <c r="H623" s="37">
        <f>'設定'!$E$16</f>
        <v/>
      </c>
      <c r="I623" s="37">
        <f>'設定'!$E$17</f>
        <v/>
      </c>
      <c r="J623" s="37">
        <f>'設定'!$E$18</f>
        <v/>
      </c>
      <c r="K623" s="37">
        <f>'設定'!$E$19</f>
        <v/>
      </c>
      <c r="L623" s="37">
        <f>'設定'!$E$20</f>
        <v/>
      </c>
    </row>
    <row r="624" ht="21" customHeight="1">
      <c r="A624" s="61" t="n"/>
      <c r="B624" s="44">
        <f>'設定'!$I$11</f>
        <v/>
      </c>
      <c r="C624" s="62" t="n"/>
      <c r="D624" s="62" t="n"/>
      <c r="E624" s="62" t="n"/>
      <c r="F624" s="62" t="n"/>
      <c r="G624" s="62" t="n"/>
      <c r="H624" s="62" t="n"/>
      <c r="I624" s="62" t="n"/>
      <c r="J624" s="62" t="n"/>
      <c r="K624" s="62" t="n"/>
      <c r="L624" s="62" t="n"/>
    </row>
    <row r="625" ht="21" customHeight="1">
      <c r="A625" s="61" t="n"/>
      <c r="B625" s="44">
        <f>'設定'!$I$12</f>
        <v/>
      </c>
      <c r="C625" s="62" t="n"/>
      <c r="D625" s="62" t="n"/>
      <c r="E625" s="62" t="n"/>
      <c r="F625" s="62" t="n"/>
      <c r="G625" s="62" t="n"/>
      <c r="H625" s="62" t="n"/>
      <c r="I625" s="62" t="n"/>
      <c r="J625" s="62" t="n"/>
      <c r="K625" s="62" t="n"/>
      <c r="L625" s="62" t="n"/>
    </row>
    <row r="626" ht="21" customHeight="1">
      <c r="A626" s="61" t="n"/>
      <c r="B626" s="44">
        <f>'設定'!$I$13</f>
        <v/>
      </c>
      <c r="C626" s="62" t="n"/>
      <c r="D626" s="62" t="n"/>
      <c r="E626" s="62" t="n"/>
      <c r="F626" s="62" t="n"/>
      <c r="G626" s="62" t="n"/>
      <c r="H626" s="62" t="n"/>
      <c r="I626" s="62" t="n"/>
      <c r="J626" s="62" t="n"/>
      <c r="K626" s="62" t="n"/>
      <c r="L626" s="62" t="n"/>
    </row>
    <row r="627" ht="21" customHeight="1">
      <c r="A627" s="61" t="n"/>
      <c r="B627" s="44">
        <f>'設定'!$I$14</f>
        <v/>
      </c>
      <c r="C627" s="62" t="n"/>
      <c r="D627" s="62" t="n"/>
      <c r="E627" s="62" t="n"/>
      <c r="F627" s="62" t="n"/>
      <c r="G627" s="62" t="n"/>
      <c r="H627" s="62" t="n"/>
      <c r="I627" s="62" t="n"/>
      <c r="J627" s="62" t="n"/>
      <c r="K627" s="62" t="n"/>
      <c r="L627" s="62" t="n"/>
    </row>
    <row r="628" ht="21" customHeight="1">
      <c r="A628" s="61" t="n"/>
      <c r="B628" s="44">
        <f>'設定'!$I$15</f>
        <v/>
      </c>
      <c r="C628" s="62" t="n"/>
      <c r="D628" s="62" t="n"/>
      <c r="E628" s="62" t="n"/>
      <c r="F628" s="62" t="n"/>
      <c r="G628" s="62" t="n"/>
      <c r="H628" s="62" t="n"/>
      <c r="I628" s="62" t="n"/>
      <c r="J628" s="62" t="n"/>
      <c r="K628" s="62" t="n"/>
      <c r="L628" s="62" t="n"/>
    </row>
    <row r="629" ht="21" customHeight="1">
      <c r="A629" s="61" t="n"/>
      <c r="B629" s="44">
        <f>'設定'!$I$16</f>
        <v/>
      </c>
      <c r="C629" s="62" t="n"/>
      <c r="D629" s="62" t="n"/>
      <c r="E629" s="62" t="n"/>
      <c r="F629" s="62" t="n"/>
      <c r="G629" s="62" t="n"/>
      <c r="H629" s="62" t="n"/>
      <c r="I629" s="62" t="n"/>
      <c r="J629" s="62" t="n"/>
      <c r="K629" s="62" t="n"/>
      <c r="L629" s="62" t="n"/>
    </row>
    <row r="630" ht="21" customHeight="1">
      <c r="A630" s="61" t="n"/>
      <c r="B630" s="44">
        <f>'設定'!$I$17</f>
        <v/>
      </c>
      <c r="C630" s="62" t="n"/>
      <c r="D630" s="62" t="n"/>
      <c r="E630" s="62" t="n"/>
      <c r="F630" s="62" t="n"/>
      <c r="G630" s="62" t="n"/>
      <c r="H630" s="62" t="n"/>
      <c r="I630" s="62" t="n"/>
      <c r="J630" s="62" t="n"/>
      <c r="K630" s="62" t="n"/>
      <c r="L630" s="62" t="n"/>
    </row>
    <row r="631" ht="21" customHeight="1">
      <c r="A631" s="61" t="n"/>
      <c r="B631" s="44">
        <f>'設定'!$I$18</f>
        <v/>
      </c>
      <c r="C631" s="62" t="n"/>
      <c r="D631" s="62" t="n"/>
      <c r="E631" s="62" t="n"/>
      <c r="F631" s="62" t="n"/>
      <c r="G631" s="62" t="n"/>
      <c r="H631" s="62" t="n"/>
      <c r="I631" s="62" t="n"/>
      <c r="J631" s="62" t="n"/>
      <c r="K631" s="62" t="n"/>
      <c r="L631" s="62" t="n"/>
    </row>
    <row r="632" ht="21" customHeight="1">
      <c r="A632" s="61" t="n"/>
      <c r="B632" s="44">
        <f>'設定'!$I$19</f>
        <v/>
      </c>
      <c r="C632" s="62" t="n"/>
      <c r="D632" s="62" t="n"/>
      <c r="E632" s="62" t="n"/>
      <c r="F632" s="62" t="n"/>
      <c r="G632" s="62" t="n"/>
      <c r="H632" s="62" t="n"/>
      <c r="I632" s="62" t="n"/>
      <c r="J632" s="62" t="n"/>
      <c r="K632" s="62" t="n"/>
      <c r="L632" s="62" t="n"/>
    </row>
    <row r="633" ht="21" customHeight="1">
      <c r="A633" s="61" t="n"/>
      <c r="B633" s="44">
        <f>'設定'!$I$20</f>
        <v/>
      </c>
      <c r="C633" s="62" t="n"/>
      <c r="D633" s="62" t="n"/>
      <c r="E633" s="62" t="n"/>
      <c r="F633" s="62" t="n"/>
      <c r="G633" s="62" t="n"/>
      <c r="H633" s="62" t="n"/>
      <c r="I633" s="62" t="n"/>
      <c r="J633" s="62" t="n"/>
      <c r="K633" s="62" t="n"/>
      <c r="L633" s="62" t="n"/>
    </row>
    <row r="634" ht="21" customHeight="1">
      <c r="A634" s="61" t="n"/>
      <c r="B634" s="44">
        <f>'設定'!$I$21</f>
        <v/>
      </c>
      <c r="C634" s="62" t="n"/>
      <c r="D634" s="62" t="n"/>
      <c r="E634" s="62" t="n"/>
      <c r="F634" s="62" t="n"/>
      <c r="G634" s="62" t="n"/>
      <c r="H634" s="62" t="n"/>
      <c r="I634" s="62" t="n"/>
      <c r="J634" s="62" t="n"/>
      <c r="K634" s="62" t="n"/>
      <c r="L634" s="62" t="n"/>
    </row>
    <row r="635" ht="21" customHeight="1">
      <c r="A635" s="61" t="n"/>
      <c r="B635" s="44">
        <f>'設定'!$I$22</f>
        <v/>
      </c>
      <c r="C635" s="62" t="n"/>
      <c r="D635" s="62" t="n"/>
      <c r="E635" s="62" t="n"/>
      <c r="F635" s="62" t="n"/>
      <c r="G635" s="62" t="n"/>
      <c r="H635" s="62" t="n"/>
      <c r="I635" s="62" t="n"/>
      <c r="J635" s="62" t="n"/>
      <c r="K635" s="62" t="n"/>
      <c r="L635" s="62" t="n"/>
    </row>
    <row r="636" ht="21" customHeight="1">
      <c r="A636" s="61" t="n"/>
      <c r="B636" s="44">
        <f>'設定'!$I$23</f>
        <v/>
      </c>
      <c r="C636" s="62" t="n"/>
      <c r="D636" s="62" t="n"/>
      <c r="E636" s="62" t="n"/>
      <c r="F636" s="62" t="n"/>
      <c r="G636" s="62" t="n"/>
      <c r="H636" s="62" t="n"/>
      <c r="I636" s="62" t="n"/>
      <c r="J636" s="62" t="n"/>
      <c r="K636" s="62" t="n"/>
      <c r="L636" s="62" t="n"/>
    </row>
    <row r="637" ht="21" customHeight="1">
      <c r="A637" s="61" t="n"/>
      <c r="B637" s="44">
        <f>'設定'!$I$24</f>
        <v/>
      </c>
      <c r="C637" s="62" t="n"/>
      <c r="D637" s="62" t="n"/>
      <c r="E637" s="62" t="n"/>
      <c r="F637" s="62" t="n"/>
      <c r="G637" s="62" t="n"/>
      <c r="H637" s="62" t="n"/>
      <c r="I637" s="62" t="n"/>
      <c r="J637" s="62" t="n"/>
      <c r="K637" s="62" t="n"/>
      <c r="L637" s="62" t="n"/>
    </row>
    <row r="638" ht="21" customHeight="1">
      <c r="A638" s="61" t="n"/>
      <c r="B638" s="44">
        <f>'設定'!$I$25</f>
        <v/>
      </c>
      <c r="C638" s="62" t="n"/>
      <c r="D638" s="62" t="n"/>
      <c r="E638" s="62" t="n"/>
      <c r="F638" s="62" t="n"/>
      <c r="G638" s="62" t="n"/>
      <c r="H638" s="62" t="n"/>
      <c r="I638" s="62" t="n"/>
      <c r="J638" s="62" t="n"/>
      <c r="K638" s="62" t="n"/>
      <c r="L638" s="62" t="n"/>
    </row>
    <row r="639" ht="21" customHeight="1">
      <c r="A639" s="61" t="n"/>
      <c r="B639" s="44">
        <f>'設定'!$I$26</f>
        <v/>
      </c>
      <c r="C639" s="62" t="n"/>
      <c r="D639" s="62" t="n"/>
      <c r="E639" s="62" t="n"/>
      <c r="F639" s="62" t="n"/>
      <c r="G639" s="62" t="n"/>
      <c r="H639" s="62" t="n"/>
      <c r="I639" s="62" t="n"/>
      <c r="J639" s="62" t="n"/>
      <c r="K639" s="62" t="n"/>
      <c r="L639" s="62" t="n"/>
    </row>
    <row r="640" ht="21" customHeight="1">
      <c r="A640" s="61" t="n"/>
      <c r="B640" s="44">
        <f>'設定'!$I$27</f>
        <v/>
      </c>
      <c r="C640" s="62" t="n"/>
      <c r="D640" s="62" t="n"/>
      <c r="E640" s="62" t="n"/>
      <c r="F640" s="62" t="n"/>
      <c r="G640" s="62" t="n"/>
      <c r="H640" s="62" t="n"/>
      <c r="I640" s="62" t="n"/>
      <c r="J640" s="62" t="n"/>
      <c r="K640" s="62" t="n"/>
      <c r="L640" s="62" t="n"/>
    </row>
    <row r="641" ht="21" customHeight="1">
      <c r="A641" s="61" t="n"/>
      <c r="B641" s="44">
        <f>'設定'!$I$28</f>
        <v/>
      </c>
      <c r="C641" s="62" t="n"/>
      <c r="D641" s="62" t="n"/>
      <c r="E641" s="62" t="n"/>
      <c r="F641" s="62" t="n"/>
      <c r="G641" s="62" t="n"/>
      <c r="H641" s="62" t="n"/>
      <c r="I641" s="62" t="n"/>
      <c r="J641" s="62" t="n"/>
      <c r="K641" s="62" t="n"/>
      <c r="L641" s="62" t="n"/>
    </row>
    <row r="642" ht="21" customHeight="1">
      <c r="A642" s="61" t="n"/>
      <c r="B642" s="44">
        <f>'設定'!$I$29</f>
        <v/>
      </c>
      <c r="C642" s="62" t="n"/>
      <c r="D642" s="62" t="n"/>
      <c r="E642" s="62" t="n"/>
      <c r="F642" s="62" t="n"/>
      <c r="G642" s="62" t="n"/>
      <c r="H642" s="62" t="n"/>
      <c r="I642" s="62" t="n"/>
      <c r="J642" s="62" t="n"/>
      <c r="K642" s="62" t="n"/>
      <c r="L642" s="62" t="n"/>
    </row>
    <row r="643" ht="21" customHeight="1">
      <c r="A643" s="61" t="n"/>
      <c r="B643" s="44">
        <f>'設定'!$I$30</f>
        <v/>
      </c>
      <c r="C643" s="62" t="n"/>
      <c r="D643" s="62" t="n"/>
      <c r="E643" s="62" t="n"/>
      <c r="F643" s="62" t="n"/>
      <c r="G643" s="62" t="n"/>
      <c r="H643" s="62" t="n"/>
      <c r="I643" s="62" t="n"/>
      <c r="J643" s="62" t="n"/>
      <c r="K643" s="62" t="n"/>
      <c r="L643" s="62" t="n"/>
    </row>
    <row r="644" ht="21" customHeight="1">
      <c r="A644" s="61" t="n"/>
      <c r="B644" s="44">
        <f>'設定'!$I$31</f>
        <v/>
      </c>
      <c r="C644" s="62" t="n"/>
      <c r="D644" s="62" t="n"/>
      <c r="E644" s="62" t="n"/>
      <c r="F644" s="62" t="n"/>
      <c r="G644" s="62" t="n"/>
      <c r="H644" s="62" t="n"/>
      <c r="I644" s="62" t="n"/>
      <c r="J644" s="62" t="n"/>
      <c r="K644" s="62" t="n"/>
      <c r="L644" s="62" t="n"/>
    </row>
    <row r="645" ht="21" customHeight="1">
      <c r="A645" s="61" t="n"/>
      <c r="B645" s="44">
        <f>'設定'!$I$32</f>
        <v/>
      </c>
      <c r="C645" s="62" t="n"/>
      <c r="D645" s="62" t="n"/>
      <c r="E645" s="62" t="n"/>
      <c r="F645" s="62" t="n"/>
      <c r="G645" s="62" t="n"/>
      <c r="H645" s="62" t="n"/>
      <c r="I645" s="62" t="n"/>
      <c r="J645" s="62" t="n"/>
      <c r="K645" s="62" t="n"/>
      <c r="L645" s="62" t="n"/>
    </row>
    <row r="646" ht="21" customHeight="1">
      <c r="A646" s="61" t="n"/>
      <c r="B646" s="44">
        <f>'設定'!$I$33</f>
        <v/>
      </c>
      <c r="C646" s="62" t="n"/>
      <c r="D646" s="62" t="n"/>
      <c r="E646" s="62" t="n"/>
      <c r="F646" s="62" t="n"/>
      <c r="G646" s="62" t="n"/>
      <c r="H646" s="62" t="n"/>
      <c r="I646" s="62" t="n"/>
      <c r="J646" s="62" t="n"/>
      <c r="K646" s="62" t="n"/>
      <c r="L646" s="62" t="n"/>
    </row>
    <row r="647" ht="21" customHeight="1">
      <c r="A647" s="61" t="n"/>
      <c r="B647" s="44">
        <f>'設定'!$I$34</f>
        <v/>
      </c>
      <c r="C647" s="62" t="n"/>
      <c r="D647" s="62" t="n"/>
      <c r="E647" s="62" t="n"/>
      <c r="F647" s="62" t="n"/>
      <c r="G647" s="62" t="n"/>
      <c r="H647" s="62" t="n"/>
      <c r="I647" s="62" t="n"/>
      <c r="J647" s="62" t="n"/>
      <c r="K647" s="62" t="n"/>
      <c r="L647" s="62" t="n"/>
    </row>
    <row r="648"/>
    <row r="649" ht="26" customHeight="1">
      <c r="B649" s="55">
        <f>IF('名簿'!B28="","（名簿 24行目：なし）",'名簿'!I28)</f>
        <v/>
      </c>
      <c r="C649" s="4" t="n"/>
      <c r="D649" s="4" t="n"/>
      <c r="E649" s="56" t="inlineStr">
        <is>
          <t>提出状況 ▶</t>
        </is>
      </c>
      <c r="F649" s="40" t="n"/>
      <c r="G649" s="31" t="n"/>
      <c r="H649" s="57" t="inlineStr">
        <is>
          <t>状況：</t>
        </is>
      </c>
      <c r="I649" s="58">
        <f>'名簿'!J28</f>
        <v/>
      </c>
      <c r="J649" s="57" t="inlineStr">
        <is>
          <t>×の数：</t>
        </is>
      </c>
      <c r="K649" s="59">
        <f>'名簿'!K28</f>
        <v/>
      </c>
      <c r="L649" s="60">
        <f>HYPERLINK("#'×入力'!B677","次の人へ ▼")</f>
        <v/>
      </c>
    </row>
    <row r="650" ht="22" customHeight="1">
      <c r="A650" s="32" t="inlineStr">
        <is>
          <t>この日全部 ▶</t>
        </is>
      </c>
      <c r="C650" s="61" t="n"/>
      <c r="D650" s="61" t="n"/>
      <c r="E650" s="61" t="n"/>
      <c r="F650" s="61" t="n"/>
      <c r="G650" s="61" t="n"/>
      <c r="H650" s="61" t="n"/>
      <c r="I650" s="61" t="n"/>
      <c r="J650" s="61" t="n"/>
      <c r="K650" s="61" t="n"/>
      <c r="L650" s="61" t="n"/>
    </row>
    <row r="651" ht="28" customHeight="1">
      <c r="A651" s="35" t="inlineStr">
        <is>
          <t>この時間
全部 ▼</t>
        </is>
      </c>
      <c r="B651" s="36" t="inlineStr"/>
      <c r="C651" s="37">
        <f>'設定'!$E$11</f>
        <v/>
      </c>
      <c r="D651" s="37">
        <f>'設定'!$E$12</f>
        <v/>
      </c>
      <c r="E651" s="37">
        <f>'設定'!$E$13</f>
        <v/>
      </c>
      <c r="F651" s="37">
        <f>'設定'!$E$14</f>
        <v/>
      </c>
      <c r="G651" s="37">
        <f>'設定'!$E$15</f>
        <v/>
      </c>
      <c r="H651" s="37">
        <f>'設定'!$E$16</f>
        <v/>
      </c>
      <c r="I651" s="37">
        <f>'設定'!$E$17</f>
        <v/>
      </c>
      <c r="J651" s="37">
        <f>'設定'!$E$18</f>
        <v/>
      </c>
      <c r="K651" s="37">
        <f>'設定'!$E$19</f>
        <v/>
      </c>
      <c r="L651" s="37">
        <f>'設定'!$E$20</f>
        <v/>
      </c>
    </row>
    <row r="652" ht="21" customHeight="1">
      <c r="A652" s="61" t="n"/>
      <c r="B652" s="44">
        <f>'設定'!$I$11</f>
        <v/>
      </c>
      <c r="C652" s="62" t="n"/>
      <c r="D652" s="62" t="n"/>
      <c r="E652" s="62" t="n"/>
      <c r="F652" s="62" t="n"/>
      <c r="G652" s="62" t="n"/>
      <c r="H652" s="62" t="n"/>
      <c r="I652" s="62" t="n"/>
      <c r="J652" s="62" t="n"/>
      <c r="K652" s="62" t="n"/>
      <c r="L652" s="62" t="n"/>
    </row>
    <row r="653" ht="21" customHeight="1">
      <c r="A653" s="61" t="n"/>
      <c r="B653" s="44">
        <f>'設定'!$I$12</f>
        <v/>
      </c>
      <c r="C653" s="62" t="n"/>
      <c r="D653" s="62" t="n"/>
      <c r="E653" s="62" t="n"/>
      <c r="F653" s="62" t="n"/>
      <c r="G653" s="62" t="n"/>
      <c r="H653" s="62" t="n"/>
      <c r="I653" s="62" t="n"/>
      <c r="J653" s="62" t="n"/>
      <c r="K653" s="62" t="n"/>
      <c r="L653" s="62" t="n"/>
    </row>
    <row r="654" ht="21" customHeight="1">
      <c r="A654" s="61" t="n"/>
      <c r="B654" s="44">
        <f>'設定'!$I$13</f>
        <v/>
      </c>
      <c r="C654" s="62" t="n"/>
      <c r="D654" s="62" t="n"/>
      <c r="E654" s="62" t="n"/>
      <c r="F654" s="62" t="n"/>
      <c r="G654" s="62" t="n"/>
      <c r="H654" s="62" t="n"/>
      <c r="I654" s="62" t="n"/>
      <c r="J654" s="62" t="n"/>
      <c r="K654" s="62" t="n"/>
      <c r="L654" s="62" t="n"/>
    </row>
    <row r="655" ht="21" customHeight="1">
      <c r="A655" s="61" t="n"/>
      <c r="B655" s="44">
        <f>'設定'!$I$14</f>
        <v/>
      </c>
      <c r="C655" s="62" t="n"/>
      <c r="D655" s="62" t="n"/>
      <c r="E655" s="62" t="n"/>
      <c r="F655" s="62" t="n"/>
      <c r="G655" s="62" t="n"/>
      <c r="H655" s="62" t="n"/>
      <c r="I655" s="62" t="n"/>
      <c r="J655" s="62" t="n"/>
      <c r="K655" s="62" t="n"/>
      <c r="L655" s="62" t="n"/>
    </row>
    <row r="656" ht="21" customHeight="1">
      <c r="A656" s="61" t="n"/>
      <c r="B656" s="44">
        <f>'設定'!$I$15</f>
        <v/>
      </c>
      <c r="C656" s="62" t="n"/>
      <c r="D656" s="62" t="n"/>
      <c r="E656" s="62" t="n"/>
      <c r="F656" s="62" t="n"/>
      <c r="G656" s="62" t="n"/>
      <c r="H656" s="62" t="n"/>
      <c r="I656" s="62" t="n"/>
      <c r="J656" s="62" t="n"/>
      <c r="K656" s="62" t="n"/>
      <c r="L656" s="62" t="n"/>
    </row>
    <row r="657" ht="21" customHeight="1">
      <c r="A657" s="61" t="n"/>
      <c r="B657" s="44">
        <f>'設定'!$I$16</f>
        <v/>
      </c>
      <c r="C657" s="62" t="n"/>
      <c r="D657" s="62" t="n"/>
      <c r="E657" s="62" t="n"/>
      <c r="F657" s="62" t="n"/>
      <c r="G657" s="62" t="n"/>
      <c r="H657" s="62" t="n"/>
      <c r="I657" s="62" t="n"/>
      <c r="J657" s="62" t="n"/>
      <c r="K657" s="62" t="n"/>
      <c r="L657" s="62" t="n"/>
    </row>
    <row r="658" ht="21" customHeight="1">
      <c r="A658" s="61" t="n"/>
      <c r="B658" s="44">
        <f>'設定'!$I$17</f>
        <v/>
      </c>
      <c r="C658" s="62" t="n"/>
      <c r="D658" s="62" t="n"/>
      <c r="E658" s="62" t="n"/>
      <c r="F658" s="62" t="n"/>
      <c r="G658" s="62" t="n"/>
      <c r="H658" s="62" t="n"/>
      <c r="I658" s="62" t="n"/>
      <c r="J658" s="62" t="n"/>
      <c r="K658" s="62" t="n"/>
      <c r="L658" s="62" t="n"/>
    </row>
    <row r="659" ht="21" customHeight="1">
      <c r="A659" s="61" t="n"/>
      <c r="B659" s="44">
        <f>'設定'!$I$18</f>
        <v/>
      </c>
      <c r="C659" s="62" t="n"/>
      <c r="D659" s="62" t="n"/>
      <c r="E659" s="62" t="n"/>
      <c r="F659" s="62" t="n"/>
      <c r="G659" s="62" t="n"/>
      <c r="H659" s="62" t="n"/>
      <c r="I659" s="62" t="n"/>
      <c r="J659" s="62" t="n"/>
      <c r="K659" s="62" t="n"/>
      <c r="L659" s="62" t="n"/>
    </row>
    <row r="660" ht="21" customHeight="1">
      <c r="A660" s="61" t="n"/>
      <c r="B660" s="44">
        <f>'設定'!$I$19</f>
        <v/>
      </c>
      <c r="C660" s="62" t="n"/>
      <c r="D660" s="62" t="n"/>
      <c r="E660" s="62" t="n"/>
      <c r="F660" s="62" t="n"/>
      <c r="G660" s="62" t="n"/>
      <c r="H660" s="62" t="n"/>
      <c r="I660" s="62" t="n"/>
      <c r="J660" s="62" t="n"/>
      <c r="K660" s="62" t="n"/>
      <c r="L660" s="62" t="n"/>
    </row>
    <row r="661" ht="21" customHeight="1">
      <c r="A661" s="61" t="n"/>
      <c r="B661" s="44">
        <f>'設定'!$I$20</f>
        <v/>
      </c>
      <c r="C661" s="62" t="n"/>
      <c r="D661" s="62" t="n"/>
      <c r="E661" s="62" t="n"/>
      <c r="F661" s="62" t="n"/>
      <c r="G661" s="62" t="n"/>
      <c r="H661" s="62" t="n"/>
      <c r="I661" s="62" t="n"/>
      <c r="J661" s="62" t="n"/>
      <c r="K661" s="62" t="n"/>
      <c r="L661" s="62" t="n"/>
    </row>
    <row r="662" ht="21" customHeight="1">
      <c r="A662" s="61" t="n"/>
      <c r="B662" s="44">
        <f>'設定'!$I$21</f>
        <v/>
      </c>
      <c r="C662" s="62" t="n"/>
      <c r="D662" s="62" t="n"/>
      <c r="E662" s="62" t="n"/>
      <c r="F662" s="62" t="n"/>
      <c r="G662" s="62" t="n"/>
      <c r="H662" s="62" t="n"/>
      <c r="I662" s="62" t="n"/>
      <c r="J662" s="62" t="n"/>
      <c r="K662" s="62" t="n"/>
      <c r="L662" s="62" t="n"/>
    </row>
    <row r="663" ht="21" customHeight="1">
      <c r="A663" s="61" t="n"/>
      <c r="B663" s="44">
        <f>'設定'!$I$22</f>
        <v/>
      </c>
      <c r="C663" s="62" t="n"/>
      <c r="D663" s="62" t="n"/>
      <c r="E663" s="62" t="n"/>
      <c r="F663" s="62" t="n"/>
      <c r="G663" s="62" t="n"/>
      <c r="H663" s="62" t="n"/>
      <c r="I663" s="62" t="n"/>
      <c r="J663" s="62" t="n"/>
      <c r="K663" s="62" t="n"/>
      <c r="L663" s="62" t="n"/>
    </row>
    <row r="664" ht="21" customHeight="1">
      <c r="A664" s="61" t="n"/>
      <c r="B664" s="44">
        <f>'設定'!$I$23</f>
        <v/>
      </c>
      <c r="C664" s="62" t="n"/>
      <c r="D664" s="62" t="n"/>
      <c r="E664" s="62" t="n"/>
      <c r="F664" s="62" t="n"/>
      <c r="G664" s="62" t="n"/>
      <c r="H664" s="62" t="n"/>
      <c r="I664" s="62" t="n"/>
      <c r="J664" s="62" t="n"/>
      <c r="K664" s="62" t="n"/>
      <c r="L664" s="62" t="n"/>
    </row>
    <row r="665" ht="21" customHeight="1">
      <c r="A665" s="61" t="n"/>
      <c r="B665" s="44">
        <f>'設定'!$I$24</f>
        <v/>
      </c>
      <c r="C665" s="62" t="n"/>
      <c r="D665" s="62" t="n"/>
      <c r="E665" s="62" t="n"/>
      <c r="F665" s="62" t="n"/>
      <c r="G665" s="62" t="n"/>
      <c r="H665" s="62" t="n"/>
      <c r="I665" s="62" t="n"/>
      <c r="J665" s="62" t="n"/>
      <c r="K665" s="62" t="n"/>
      <c r="L665" s="62" t="n"/>
    </row>
    <row r="666" ht="21" customHeight="1">
      <c r="A666" s="61" t="n"/>
      <c r="B666" s="44">
        <f>'設定'!$I$25</f>
        <v/>
      </c>
      <c r="C666" s="62" t="n"/>
      <c r="D666" s="62" t="n"/>
      <c r="E666" s="62" t="n"/>
      <c r="F666" s="62" t="n"/>
      <c r="G666" s="62" t="n"/>
      <c r="H666" s="62" t="n"/>
      <c r="I666" s="62" t="n"/>
      <c r="J666" s="62" t="n"/>
      <c r="K666" s="62" t="n"/>
      <c r="L666" s="62" t="n"/>
    </row>
    <row r="667" ht="21" customHeight="1">
      <c r="A667" s="61" t="n"/>
      <c r="B667" s="44">
        <f>'設定'!$I$26</f>
        <v/>
      </c>
      <c r="C667" s="62" t="n"/>
      <c r="D667" s="62" t="n"/>
      <c r="E667" s="62" t="n"/>
      <c r="F667" s="62" t="n"/>
      <c r="G667" s="62" t="n"/>
      <c r="H667" s="62" t="n"/>
      <c r="I667" s="62" t="n"/>
      <c r="J667" s="62" t="n"/>
      <c r="K667" s="62" t="n"/>
      <c r="L667" s="62" t="n"/>
    </row>
    <row r="668" ht="21" customHeight="1">
      <c r="A668" s="61" t="n"/>
      <c r="B668" s="44">
        <f>'設定'!$I$27</f>
        <v/>
      </c>
      <c r="C668" s="62" t="n"/>
      <c r="D668" s="62" t="n"/>
      <c r="E668" s="62" t="n"/>
      <c r="F668" s="62" t="n"/>
      <c r="G668" s="62" t="n"/>
      <c r="H668" s="62" t="n"/>
      <c r="I668" s="62" t="n"/>
      <c r="J668" s="62" t="n"/>
      <c r="K668" s="62" t="n"/>
      <c r="L668" s="62" t="n"/>
    </row>
    <row r="669" ht="21" customHeight="1">
      <c r="A669" s="61" t="n"/>
      <c r="B669" s="44">
        <f>'設定'!$I$28</f>
        <v/>
      </c>
      <c r="C669" s="62" t="n"/>
      <c r="D669" s="62" t="n"/>
      <c r="E669" s="62" t="n"/>
      <c r="F669" s="62" t="n"/>
      <c r="G669" s="62" t="n"/>
      <c r="H669" s="62" t="n"/>
      <c r="I669" s="62" t="n"/>
      <c r="J669" s="62" t="n"/>
      <c r="K669" s="62" t="n"/>
      <c r="L669" s="62" t="n"/>
    </row>
    <row r="670" ht="21" customHeight="1">
      <c r="A670" s="61" t="n"/>
      <c r="B670" s="44">
        <f>'設定'!$I$29</f>
        <v/>
      </c>
      <c r="C670" s="62" t="n"/>
      <c r="D670" s="62" t="n"/>
      <c r="E670" s="62" t="n"/>
      <c r="F670" s="62" t="n"/>
      <c r="G670" s="62" t="n"/>
      <c r="H670" s="62" t="n"/>
      <c r="I670" s="62" t="n"/>
      <c r="J670" s="62" t="n"/>
      <c r="K670" s="62" t="n"/>
      <c r="L670" s="62" t="n"/>
    </row>
    <row r="671" ht="21" customHeight="1">
      <c r="A671" s="61" t="n"/>
      <c r="B671" s="44">
        <f>'設定'!$I$30</f>
        <v/>
      </c>
      <c r="C671" s="62" t="n"/>
      <c r="D671" s="62" t="n"/>
      <c r="E671" s="62" t="n"/>
      <c r="F671" s="62" t="n"/>
      <c r="G671" s="62" t="n"/>
      <c r="H671" s="62" t="n"/>
      <c r="I671" s="62" t="n"/>
      <c r="J671" s="62" t="n"/>
      <c r="K671" s="62" t="n"/>
      <c r="L671" s="62" t="n"/>
    </row>
    <row r="672" ht="21" customHeight="1">
      <c r="A672" s="61" t="n"/>
      <c r="B672" s="44">
        <f>'設定'!$I$31</f>
        <v/>
      </c>
      <c r="C672" s="62" t="n"/>
      <c r="D672" s="62" t="n"/>
      <c r="E672" s="62" t="n"/>
      <c r="F672" s="62" t="n"/>
      <c r="G672" s="62" t="n"/>
      <c r="H672" s="62" t="n"/>
      <c r="I672" s="62" t="n"/>
      <c r="J672" s="62" t="n"/>
      <c r="K672" s="62" t="n"/>
      <c r="L672" s="62" t="n"/>
    </row>
    <row r="673" ht="21" customHeight="1">
      <c r="A673" s="61" t="n"/>
      <c r="B673" s="44">
        <f>'設定'!$I$32</f>
        <v/>
      </c>
      <c r="C673" s="62" t="n"/>
      <c r="D673" s="62" t="n"/>
      <c r="E673" s="62" t="n"/>
      <c r="F673" s="62" t="n"/>
      <c r="G673" s="62" t="n"/>
      <c r="H673" s="62" t="n"/>
      <c r="I673" s="62" t="n"/>
      <c r="J673" s="62" t="n"/>
      <c r="K673" s="62" t="n"/>
      <c r="L673" s="62" t="n"/>
    </row>
    <row r="674" ht="21" customHeight="1">
      <c r="A674" s="61" t="n"/>
      <c r="B674" s="44">
        <f>'設定'!$I$33</f>
        <v/>
      </c>
      <c r="C674" s="62" t="n"/>
      <c r="D674" s="62" t="n"/>
      <c r="E674" s="62" t="n"/>
      <c r="F674" s="62" t="n"/>
      <c r="G674" s="62" t="n"/>
      <c r="H674" s="62" t="n"/>
      <c r="I674" s="62" t="n"/>
      <c r="J674" s="62" t="n"/>
      <c r="K674" s="62" t="n"/>
      <c r="L674" s="62" t="n"/>
    </row>
    <row r="675" ht="21" customHeight="1">
      <c r="A675" s="61" t="n"/>
      <c r="B675" s="44">
        <f>'設定'!$I$34</f>
        <v/>
      </c>
      <c r="C675" s="62" t="n"/>
      <c r="D675" s="62" t="n"/>
      <c r="E675" s="62" t="n"/>
      <c r="F675" s="62" t="n"/>
      <c r="G675" s="62" t="n"/>
      <c r="H675" s="62" t="n"/>
      <c r="I675" s="62" t="n"/>
      <c r="J675" s="62" t="n"/>
      <c r="K675" s="62" t="n"/>
      <c r="L675" s="62" t="n"/>
    </row>
    <row r="676"/>
    <row r="677" ht="26" customHeight="1">
      <c r="B677" s="55">
        <f>IF('名簿'!B29="","（名簿 25行目：なし）",'名簿'!I29)</f>
        <v/>
      </c>
      <c r="C677" s="4" t="n"/>
      <c r="D677" s="4" t="n"/>
      <c r="E677" s="56" t="inlineStr">
        <is>
          <t>提出状況 ▶</t>
        </is>
      </c>
      <c r="F677" s="40" t="n"/>
      <c r="G677" s="31" t="n"/>
      <c r="H677" s="57" t="inlineStr">
        <is>
          <t>状況：</t>
        </is>
      </c>
      <c r="I677" s="58">
        <f>'名簿'!J29</f>
        <v/>
      </c>
      <c r="J677" s="57" t="inlineStr">
        <is>
          <t>×の数：</t>
        </is>
      </c>
      <c r="K677" s="59">
        <f>'名簿'!K29</f>
        <v/>
      </c>
      <c r="L677" s="60">
        <f>HYPERLINK("#'×入力'!B705","次の人へ ▼")</f>
        <v/>
      </c>
    </row>
    <row r="678" ht="22" customHeight="1">
      <c r="A678" s="32" t="inlineStr">
        <is>
          <t>この日全部 ▶</t>
        </is>
      </c>
      <c r="C678" s="61" t="n"/>
      <c r="D678" s="61" t="n"/>
      <c r="E678" s="61" t="n"/>
      <c r="F678" s="61" t="n"/>
      <c r="G678" s="61" t="n"/>
      <c r="H678" s="61" t="n"/>
      <c r="I678" s="61" t="n"/>
      <c r="J678" s="61" t="n"/>
      <c r="K678" s="61" t="n"/>
      <c r="L678" s="61" t="n"/>
    </row>
    <row r="679" ht="28" customHeight="1">
      <c r="A679" s="35" t="inlineStr">
        <is>
          <t>この時間
全部 ▼</t>
        </is>
      </c>
      <c r="B679" s="36" t="inlineStr"/>
      <c r="C679" s="37">
        <f>'設定'!$E$11</f>
        <v/>
      </c>
      <c r="D679" s="37">
        <f>'設定'!$E$12</f>
        <v/>
      </c>
      <c r="E679" s="37">
        <f>'設定'!$E$13</f>
        <v/>
      </c>
      <c r="F679" s="37">
        <f>'設定'!$E$14</f>
        <v/>
      </c>
      <c r="G679" s="37">
        <f>'設定'!$E$15</f>
        <v/>
      </c>
      <c r="H679" s="37">
        <f>'設定'!$E$16</f>
        <v/>
      </c>
      <c r="I679" s="37">
        <f>'設定'!$E$17</f>
        <v/>
      </c>
      <c r="J679" s="37">
        <f>'設定'!$E$18</f>
        <v/>
      </c>
      <c r="K679" s="37">
        <f>'設定'!$E$19</f>
        <v/>
      </c>
      <c r="L679" s="37">
        <f>'設定'!$E$20</f>
        <v/>
      </c>
    </row>
    <row r="680" ht="21" customHeight="1">
      <c r="A680" s="61" t="n"/>
      <c r="B680" s="44">
        <f>'設定'!$I$11</f>
        <v/>
      </c>
      <c r="C680" s="62" t="n"/>
      <c r="D680" s="62" t="n"/>
      <c r="E680" s="62" t="n"/>
      <c r="F680" s="62" t="n"/>
      <c r="G680" s="62" t="n"/>
      <c r="H680" s="62" t="n"/>
      <c r="I680" s="62" t="n"/>
      <c r="J680" s="62" t="n"/>
      <c r="K680" s="62" t="n"/>
      <c r="L680" s="62" t="n"/>
    </row>
    <row r="681" ht="21" customHeight="1">
      <c r="A681" s="61" t="n"/>
      <c r="B681" s="44">
        <f>'設定'!$I$12</f>
        <v/>
      </c>
      <c r="C681" s="62" t="n"/>
      <c r="D681" s="62" t="n"/>
      <c r="E681" s="62" t="n"/>
      <c r="F681" s="62" t="n"/>
      <c r="G681" s="62" t="n"/>
      <c r="H681" s="62" t="n"/>
      <c r="I681" s="62" t="n"/>
      <c r="J681" s="62" t="n"/>
      <c r="K681" s="62" t="n"/>
      <c r="L681" s="62" t="n"/>
    </row>
    <row r="682" ht="21" customHeight="1">
      <c r="A682" s="61" t="n"/>
      <c r="B682" s="44">
        <f>'設定'!$I$13</f>
        <v/>
      </c>
      <c r="C682" s="62" t="n"/>
      <c r="D682" s="62" t="n"/>
      <c r="E682" s="62" t="n"/>
      <c r="F682" s="62" t="n"/>
      <c r="G682" s="62" t="n"/>
      <c r="H682" s="62" t="n"/>
      <c r="I682" s="62" t="n"/>
      <c r="J682" s="62" t="n"/>
      <c r="K682" s="62" t="n"/>
      <c r="L682" s="62" t="n"/>
    </row>
    <row r="683" ht="21" customHeight="1">
      <c r="A683" s="61" t="n"/>
      <c r="B683" s="44">
        <f>'設定'!$I$14</f>
        <v/>
      </c>
      <c r="C683" s="62" t="n"/>
      <c r="D683" s="62" t="n"/>
      <c r="E683" s="62" t="n"/>
      <c r="F683" s="62" t="n"/>
      <c r="G683" s="62" t="n"/>
      <c r="H683" s="62" t="n"/>
      <c r="I683" s="62" t="n"/>
      <c r="J683" s="62" t="n"/>
      <c r="K683" s="62" t="n"/>
      <c r="L683" s="62" t="n"/>
    </row>
    <row r="684" ht="21" customHeight="1">
      <c r="A684" s="61" t="n"/>
      <c r="B684" s="44">
        <f>'設定'!$I$15</f>
        <v/>
      </c>
      <c r="C684" s="62" t="n"/>
      <c r="D684" s="62" t="n"/>
      <c r="E684" s="62" t="n"/>
      <c r="F684" s="62" t="n"/>
      <c r="G684" s="62" t="n"/>
      <c r="H684" s="62" t="n"/>
      <c r="I684" s="62" t="n"/>
      <c r="J684" s="62" t="n"/>
      <c r="K684" s="62" t="n"/>
      <c r="L684" s="62" t="n"/>
    </row>
    <row r="685" ht="21" customHeight="1">
      <c r="A685" s="61" t="n"/>
      <c r="B685" s="44">
        <f>'設定'!$I$16</f>
        <v/>
      </c>
      <c r="C685" s="62" t="n"/>
      <c r="D685" s="62" t="n"/>
      <c r="E685" s="62" t="n"/>
      <c r="F685" s="62" t="n"/>
      <c r="G685" s="62" t="n"/>
      <c r="H685" s="62" t="n"/>
      <c r="I685" s="62" t="n"/>
      <c r="J685" s="62" t="n"/>
      <c r="K685" s="62" t="n"/>
      <c r="L685" s="62" t="n"/>
    </row>
    <row r="686" ht="21" customHeight="1">
      <c r="A686" s="61" t="n"/>
      <c r="B686" s="44">
        <f>'設定'!$I$17</f>
        <v/>
      </c>
      <c r="C686" s="62" t="n"/>
      <c r="D686" s="62" t="n"/>
      <c r="E686" s="62" t="n"/>
      <c r="F686" s="62" t="n"/>
      <c r="G686" s="62" t="n"/>
      <c r="H686" s="62" t="n"/>
      <c r="I686" s="62" t="n"/>
      <c r="J686" s="62" t="n"/>
      <c r="K686" s="62" t="n"/>
      <c r="L686" s="62" t="n"/>
    </row>
    <row r="687" ht="21" customHeight="1">
      <c r="A687" s="61" t="n"/>
      <c r="B687" s="44">
        <f>'設定'!$I$18</f>
        <v/>
      </c>
      <c r="C687" s="62" t="n"/>
      <c r="D687" s="62" t="n"/>
      <c r="E687" s="62" t="n"/>
      <c r="F687" s="62" t="n"/>
      <c r="G687" s="62" t="n"/>
      <c r="H687" s="62" t="n"/>
      <c r="I687" s="62" t="n"/>
      <c r="J687" s="62" t="n"/>
      <c r="K687" s="62" t="n"/>
      <c r="L687" s="62" t="n"/>
    </row>
    <row r="688" ht="21" customHeight="1">
      <c r="A688" s="61" t="n"/>
      <c r="B688" s="44">
        <f>'設定'!$I$19</f>
        <v/>
      </c>
      <c r="C688" s="62" t="n"/>
      <c r="D688" s="62" t="n"/>
      <c r="E688" s="62" t="n"/>
      <c r="F688" s="62" t="n"/>
      <c r="G688" s="62" t="n"/>
      <c r="H688" s="62" t="n"/>
      <c r="I688" s="62" t="n"/>
      <c r="J688" s="62" t="n"/>
      <c r="K688" s="62" t="n"/>
      <c r="L688" s="62" t="n"/>
    </row>
    <row r="689" ht="21" customHeight="1">
      <c r="A689" s="61" t="n"/>
      <c r="B689" s="44">
        <f>'設定'!$I$20</f>
        <v/>
      </c>
      <c r="C689" s="62" t="n"/>
      <c r="D689" s="62" t="n"/>
      <c r="E689" s="62" t="n"/>
      <c r="F689" s="62" t="n"/>
      <c r="G689" s="62" t="n"/>
      <c r="H689" s="62" t="n"/>
      <c r="I689" s="62" t="n"/>
      <c r="J689" s="62" t="n"/>
      <c r="K689" s="62" t="n"/>
      <c r="L689" s="62" t="n"/>
    </row>
    <row r="690" ht="21" customHeight="1">
      <c r="A690" s="61" t="n"/>
      <c r="B690" s="44">
        <f>'設定'!$I$21</f>
        <v/>
      </c>
      <c r="C690" s="62" t="n"/>
      <c r="D690" s="62" t="n"/>
      <c r="E690" s="62" t="n"/>
      <c r="F690" s="62" t="n"/>
      <c r="G690" s="62" t="n"/>
      <c r="H690" s="62" t="n"/>
      <c r="I690" s="62" t="n"/>
      <c r="J690" s="62" t="n"/>
      <c r="K690" s="62" t="n"/>
      <c r="L690" s="62" t="n"/>
    </row>
    <row r="691" ht="21" customHeight="1">
      <c r="A691" s="61" t="n"/>
      <c r="B691" s="44">
        <f>'設定'!$I$22</f>
        <v/>
      </c>
      <c r="C691" s="62" t="n"/>
      <c r="D691" s="62" t="n"/>
      <c r="E691" s="62" t="n"/>
      <c r="F691" s="62" t="n"/>
      <c r="G691" s="62" t="n"/>
      <c r="H691" s="62" t="n"/>
      <c r="I691" s="62" t="n"/>
      <c r="J691" s="62" t="n"/>
      <c r="K691" s="62" t="n"/>
      <c r="L691" s="62" t="n"/>
    </row>
    <row r="692" ht="21" customHeight="1">
      <c r="A692" s="61" t="n"/>
      <c r="B692" s="44">
        <f>'設定'!$I$23</f>
        <v/>
      </c>
      <c r="C692" s="62" t="n"/>
      <c r="D692" s="62" t="n"/>
      <c r="E692" s="62" t="n"/>
      <c r="F692" s="62" t="n"/>
      <c r="G692" s="62" t="n"/>
      <c r="H692" s="62" t="n"/>
      <c r="I692" s="62" t="n"/>
      <c r="J692" s="62" t="n"/>
      <c r="K692" s="62" t="n"/>
      <c r="L692" s="62" t="n"/>
    </row>
    <row r="693" ht="21" customHeight="1">
      <c r="A693" s="61" t="n"/>
      <c r="B693" s="44">
        <f>'設定'!$I$24</f>
        <v/>
      </c>
      <c r="C693" s="62" t="n"/>
      <c r="D693" s="62" t="n"/>
      <c r="E693" s="62" t="n"/>
      <c r="F693" s="62" t="n"/>
      <c r="G693" s="62" t="n"/>
      <c r="H693" s="62" t="n"/>
      <c r="I693" s="62" t="n"/>
      <c r="J693" s="62" t="n"/>
      <c r="K693" s="62" t="n"/>
      <c r="L693" s="62" t="n"/>
    </row>
    <row r="694" ht="21" customHeight="1">
      <c r="A694" s="61" t="n"/>
      <c r="B694" s="44">
        <f>'設定'!$I$25</f>
        <v/>
      </c>
      <c r="C694" s="62" t="n"/>
      <c r="D694" s="62" t="n"/>
      <c r="E694" s="62" t="n"/>
      <c r="F694" s="62" t="n"/>
      <c r="G694" s="62" t="n"/>
      <c r="H694" s="62" t="n"/>
      <c r="I694" s="62" t="n"/>
      <c r="J694" s="62" t="n"/>
      <c r="K694" s="62" t="n"/>
      <c r="L694" s="62" t="n"/>
    </row>
    <row r="695" ht="21" customHeight="1">
      <c r="A695" s="61" t="n"/>
      <c r="B695" s="44">
        <f>'設定'!$I$26</f>
        <v/>
      </c>
      <c r="C695" s="62" t="n"/>
      <c r="D695" s="62" t="n"/>
      <c r="E695" s="62" t="n"/>
      <c r="F695" s="62" t="n"/>
      <c r="G695" s="62" t="n"/>
      <c r="H695" s="62" t="n"/>
      <c r="I695" s="62" t="n"/>
      <c r="J695" s="62" t="n"/>
      <c r="K695" s="62" t="n"/>
      <c r="L695" s="62" t="n"/>
    </row>
    <row r="696" ht="21" customHeight="1">
      <c r="A696" s="61" t="n"/>
      <c r="B696" s="44">
        <f>'設定'!$I$27</f>
        <v/>
      </c>
      <c r="C696" s="62" t="n"/>
      <c r="D696" s="62" t="n"/>
      <c r="E696" s="62" t="n"/>
      <c r="F696" s="62" t="n"/>
      <c r="G696" s="62" t="n"/>
      <c r="H696" s="62" t="n"/>
      <c r="I696" s="62" t="n"/>
      <c r="J696" s="62" t="n"/>
      <c r="K696" s="62" t="n"/>
      <c r="L696" s="62" t="n"/>
    </row>
    <row r="697" ht="21" customHeight="1">
      <c r="A697" s="61" t="n"/>
      <c r="B697" s="44">
        <f>'設定'!$I$28</f>
        <v/>
      </c>
      <c r="C697" s="62" t="n"/>
      <c r="D697" s="62" t="n"/>
      <c r="E697" s="62" t="n"/>
      <c r="F697" s="62" t="n"/>
      <c r="G697" s="62" t="n"/>
      <c r="H697" s="62" t="n"/>
      <c r="I697" s="62" t="n"/>
      <c r="J697" s="62" t="n"/>
      <c r="K697" s="62" t="n"/>
      <c r="L697" s="62" t="n"/>
    </row>
    <row r="698" ht="21" customHeight="1">
      <c r="A698" s="61" t="n"/>
      <c r="B698" s="44">
        <f>'設定'!$I$29</f>
        <v/>
      </c>
      <c r="C698" s="62" t="n"/>
      <c r="D698" s="62" t="n"/>
      <c r="E698" s="62" t="n"/>
      <c r="F698" s="62" t="n"/>
      <c r="G698" s="62" t="n"/>
      <c r="H698" s="62" t="n"/>
      <c r="I698" s="62" t="n"/>
      <c r="J698" s="62" t="n"/>
      <c r="K698" s="62" t="n"/>
      <c r="L698" s="62" t="n"/>
    </row>
    <row r="699" ht="21" customHeight="1">
      <c r="A699" s="61" t="n"/>
      <c r="B699" s="44">
        <f>'設定'!$I$30</f>
        <v/>
      </c>
      <c r="C699" s="62" t="n"/>
      <c r="D699" s="62" t="n"/>
      <c r="E699" s="62" t="n"/>
      <c r="F699" s="62" t="n"/>
      <c r="G699" s="62" t="n"/>
      <c r="H699" s="62" t="n"/>
      <c r="I699" s="62" t="n"/>
      <c r="J699" s="62" t="n"/>
      <c r="K699" s="62" t="n"/>
      <c r="L699" s="62" t="n"/>
    </row>
    <row r="700" ht="21" customHeight="1">
      <c r="A700" s="61" t="n"/>
      <c r="B700" s="44">
        <f>'設定'!$I$31</f>
        <v/>
      </c>
      <c r="C700" s="62" t="n"/>
      <c r="D700" s="62" t="n"/>
      <c r="E700" s="62" t="n"/>
      <c r="F700" s="62" t="n"/>
      <c r="G700" s="62" t="n"/>
      <c r="H700" s="62" t="n"/>
      <c r="I700" s="62" t="n"/>
      <c r="J700" s="62" t="n"/>
      <c r="K700" s="62" t="n"/>
      <c r="L700" s="62" t="n"/>
    </row>
    <row r="701" ht="21" customHeight="1">
      <c r="A701" s="61" t="n"/>
      <c r="B701" s="44">
        <f>'設定'!$I$32</f>
        <v/>
      </c>
      <c r="C701" s="62" t="n"/>
      <c r="D701" s="62" t="n"/>
      <c r="E701" s="62" t="n"/>
      <c r="F701" s="62" t="n"/>
      <c r="G701" s="62" t="n"/>
      <c r="H701" s="62" t="n"/>
      <c r="I701" s="62" t="n"/>
      <c r="J701" s="62" t="n"/>
      <c r="K701" s="62" t="n"/>
      <c r="L701" s="62" t="n"/>
    </row>
    <row r="702" ht="21" customHeight="1">
      <c r="A702" s="61" t="n"/>
      <c r="B702" s="44">
        <f>'設定'!$I$33</f>
        <v/>
      </c>
      <c r="C702" s="62" t="n"/>
      <c r="D702" s="62" t="n"/>
      <c r="E702" s="62" t="n"/>
      <c r="F702" s="62" t="n"/>
      <c r="G702" s="62" t="n"/>
      <c r="H702" s="62" t="n"/>
      <c r="I702" s="62" t="n"/>
      <c r="J702" s="62" t="n"/>
      <c r="K702" s="62" t="n"/>
      <c r="L702" s="62" t="n"/>
    </row>
    <row r="703" ht="21" customHeight="1">
      <c r="A703" s="61" t="n"/>
      <c r="B703" s="44">
        <f>'設定'!$I$34</f>
        <v/>
      </c>
      <c r="C703" s="62" t="n"/>
      <c r="D703" s="62" t="n"/>
      <c r="E703" s="62" t="n"/>
      <c r="F703" s="62" t="n"/>
      <c r="G703" s="62" t="n"/>
      <c r="H703" s="62" t="n"/>
      <c r="I703" s="62" t="n"/>
      <c r="J703" s="62" t="n"/>
      <c r="K703" s="62" t="n"/>
      <c r="L703" s="62" t="n"/>
    </row>
    <row r="704"/>
    <row r="705" ht="26" customHeight="1">
      <c r="B705" s="55">
        <f>IF('名簿'!B30="","（名簿 26行目：なし）",'名簿'!I30)</f>
        <v/>
      </c>
      <c r="C705" s="4" t="n"/>
      <c r="D705" s="4" t="n"/>
      <c r="E705" s="56" t="inlineStr">
        <is>
          <t>提出状況 ▶</t>
        </is>
      </c>
      <c r="F705" s="40" t="n"/>
      <c r="G705" s="31" t="n"/>
      <c r="H705" s="57" t="inlineStr">
        <is>
          <t>状況：</t>
        </is>
      </c>
      <c r="I705" s="58">
        <f>'名簿'!J30</f>
        <v/>
      </c>
      <c r="J705" s="57" t="inlineStr">
        <is>
          <t>×の数：</t>
        </is>
      </c>
      <c r="K705" s="59">
        <f>'名簿'!K30</f>
        <v/>
      </c>
      <c r="L705" s="60">
        <f>HYPERLINK("#'×入力'!B733","次の人へ ▼")</f>
        <v/>
      </c>
    </row>
    <row r="706" ht="22" customHeight="1">
      <c r="A706" s="32" t="inlineStr">
        <is>
          <t>この日全部 ▶</t>
        </is>
      </c>
      <c r="C706" s="61" t="n"/>
      <c r="D706" s="61" t="n"/>
      <c r="E706" s="61" t="n"/>
      <c r="F706" s="61" t="n"/>
      <c r="G706" s="61" t="n"/>
      <c r="H706" s="61" t="n"/>
      <c r="I706" s="61" t="n"/>
      <c r="J706" s="61" t="n"/>
      <c r="K706" s="61" t="n"/>
      <c r="L706" s="61" t="n"/>
    </row>
    <row r="707" ht="28" customHeight="1">
      <c r="A707" s="35" t="inlineStr">
        <is>
          <t>この時間
全部 ▼</t>
        </is>
      </c>
      <c r="B707" s="36" t="inlineStr"/>
      <c r="C707" s="37">
        <f>'設定'!$E$11</f>
        <v/>
      </c>
      <c r="D707" s="37">
        <f>'設定'!$E$12</f>
        <v/>
      </c>
      <c r="E707" s="37">
        <f>'設定'!$E$13</f>
        <v/>
      </c>
      <c r="F707" s="37">
        <f>'設定'!$E$14</f>
        <v/>
      </c>
      <c r="G707" s="37">
        <f>'設定'!$E$15</f>
        <v/>
      </c>
      <c r="H707" s="37">
        <f>'設定'!$E$16</f>
        <v/>
      </c>
      <c r="I707" s="37">
        <f>'設定'!$E$17</f>
        <v/>
      </c>
      <c r="J707" s="37">
        <f>'設定'!$E$18</f>
        <v/>
      </c>
      <c r="K707" s="37">
        <f>'設定'!$E$19</f>
        <v/>
      </c>
      <c r="L707" s="37">
        <f>'設定'!$E$20</f>
        <v/>
      </c>
    </row>
    <row r="708" ht="21" customHeight="1">
      <c r="A708" s="61" t="n"/>
      <c r="B708" s="44">
        <f>'設定'!$I$11</f>
        <v/>
      </c>
      <c r="C708" s="62" t="n"/>
      <c r="D708" s="62" t="n"/>
      <c r="E708" s="62" t="n"/>
      <c r="F708" s="62" t="n"/>
      <c r="G708" s="62" t="n"/>
      <c r="H708" s="62" t="n"/>
      <c r="I708" s="62" t="n"/>
      <c r="J708" s="62" t="n"/>
      <c r="K708" s="62" t="n"/>
      <c r="L708" s="62" t="n"/>
    </row>
    <row r="709" ht="21" customHeight="1">
      <c r="A709" s="61" t="n"/>
      <c r="B709" s="44">
        <f>'設定'!$I$12</f>
        <v/>
      </c>
      <c r="C709" s="62" t="n"/>
      <c r="D709" s="62" t="n"/>
      <c r="E709" s="62" t="n"/>
      <c r="F709" s="62" t="n"/>
      <c r="G709" s="62" t="n"/>
      <c r="H709" s="62" t="n"/>
      <c r="I709" s="62" t="n"/>
      <c r="J709" s="62" t="n"/>
      <c r="K709" s="62" t="n"/>
      <c r="L709" s="62" t="n"/>
    </row>
    <row r="710" ht="21" customHeight="1">
      <c r="A710" s="61" t="n"/>
      <c r="B710" s="44">
        <f>'設定'!$I$13</f>
        <v/>
      </c>
      <c r="C710" s="62" t="n"/>
      <c r="D710" s="62" t="n"/>
      <c r="E710" s="62" t="n"/>
      <c r="F710" s="62" t="n"/>
      <c r="G710" s="62" t="n"/>
      <c r="H710" s="62" t="n"/>
      <c r="I710" s="62" t="n"/>
      <c r="J710" s="62" t="n"/>
      <c r="K710" s="62" t="n"/>
      <c r="L710" s="62" t="n"/>
    </row>
    <row r="711" ht="21" customHeight="1">
      <c r="A711" s="61" t="n"/>
      <c r="B711" s="44">
        <f>'設定'!$I$14</f>
        <v/>
      </c>
      <c r="C711" s="62" t="n"/>
      <c r="D711" s="62" t="n"/>
      <c r="E711" s="62" t="n"/>
      <c r="F711" s="62" t="n"/>
      <c r="G711" s="62" t="n"/>
      <c r="H711" s="62" t="n"/>
      <c r="I711" s="62" t="n"/>
      <c r="J711" s="62" t="n"/>
      <c r="K711" s="62" t="n"/>
      <c r="L711" s="62" t="n"/>
    </row>
    <row r="712" ht="21" customHeight="1">
      <c r="A712" s="61" t="n"/>
      <c r="B712" s="44">
        <f>'設定'!$I$15</f>
        <v/>
      </c>
      <c r="C712" s="62" t="n"/>
      <c r="D712" s="62" t="n"/>
      <c r="E712" s="62" t="n"/>
      <c r="F712" s="62" t="n"/>
      <c r="G712" s="62" t="n"/>
      <c r="H712" s="62" t="n"/>
      <c r="I712" s="62" t="n"/>
      <c r="J712" s="62" t="n"/>
      <c r="K712" s="62" t="n"/>
      <c r="L712" s="62" t="n"/>
    </row>
    <row r="713" ht="21" customHeight="1">
      <c r="A713" s="61" t="n"/>
      <c r="B713" s="44">
        <f>'設定'!$I$16</f>
        <v/>
      </c>
      <c r="C713" s="62" t="n"/>
      <c r="D713" s="62" t="n"/>
      <c r="E713" s="62" t="n"/>
      <c r="F713" s="62" t="n"/>
      <c r="G713" s="62" t="n"/>
      <c r="H713" s="62" t="n"/>
      <c r="I713" s="62" t="n"/>
      <c r="J713" s="62" t="n"/>
      <c r="K713" s="62" t="n"/>
      <c r="L713" s="62" t="n"/>
    </row>
    <row r="714" ht="21" customHeight="1">
      <c r="A714" s="61" t="n"/>
      <c r="B714" s="44">
        <f>'設定'!$I$17</f>
        <v/>
      </c>
      <c r="C714" s="62" t="n"/>
      <c r="D714" s="62" t="n"/>
      <c r="E714" s="62" t="n"/>
      <c r="F714" s="62" t="n"/>
      <c r="G714" s="62" t="n"/>
      <c r="H714" s="62" t="n"/>
      <c r="I714" s="62" t="n"/>
      <c r="J714" s="62" t="n"/>
      <c r="K714" s="62" t="n"/>
      <c r="L714" s="62" t="n"/>
    </row>
    <row r="715" ht="21" customHeight="1">
      <c r="A715" s="61" t="n"/>
      <c r="B715" s="44">
        <f>'設定'!$I$18</f>
        <v/>
      </c>
      <c r="C715" s="62" t="n"/>
      <c r="D715" s="62" t="n"/>
      <c r="E715" s="62" t="n"/>
      <c r="F715" s="62" t="n"/>
      <c r="G715" s="62" t="n"/>
      <c r="H715" s="62" t="n"/>
      <c r="I715" s="62" t="n"/>
      <c r="J715" s="62" t="n"/>
      <c r="K715" s="62" t="n"/>
      <c r="L715" s="62" t="n"/>
    </row>
    <row r="716" ht="21" customHeight="1">
      <c r="A716" s="61" t="n"/>
      <c r="B716" s="44">
        <f>'設定'!$I$19</f>
        <v/>
      </c>
      <c r="C716" s="62" t="n"/>
      <c r="D716" s="62" t="n"/>
      <c r="E716" s="62" t="n"/>
      <c r="F716" s="62" t="n"/>
      <c r="G716" s="62" t="n"/>
      <c r="H716" s="62" t="n"/>
      <c r="I716" s="62" t="n"/>
      <c r="J716" s="62" t="n"/>
      <c r="K716" s="62" t="n"/>
      <c r="L716" s="62" t="n"/>
    </row>
    <row r="717" ht="21" customHeight="1">
      <c r="A717" s="61" t="n"/>
      <c r="B717" s="44">
        <f>'設定'!$I$20</f>
        <v/>
      </c>
      <c r="C717" s="62" t="n"/>
      <c r="D717" s="62" t="n"/>
      <c r="E717" s="62" t="n"/>
      <c r="F717" s="62" t="n"/>
      <c r="G717" s="62" t="n"/>
      <c r="H717" s="62" t="n"/>
      <c r="I717" s="62" t="n"/>
      <c r="J717" s="62" t="n"/>
      <c r="K717" s="62" t="n"/>
      <c r="L717" s="62" t="n"/>
    </row>
    <row r="718" ht="21" customHeight="1">
      <c r="A718" s="61" t="n"/>
      <c r="B718" s="44">
        <f>'設定'!$I$21</f>
        <v/>
      </c>
      <c r="C718" s="62" t="n"/>
      <c r="D718" s="62" t="n"/>
      <c r="E718" s="62" t="n"/>
      <c r="F718" s="62" t="n"/>
      <c r="G718" s="62" t="n"/>
      <c r="H718" s="62" t="n"/>
      <c r="I718" s="62" t="n"/>
      <c r="J718" s="62" t="n"/>
      <c r="K718" s="62" t="n"/>
      <c r="L718" s="62" t="n"/>
    </row>
    <row r="719" ht="21" customHeight="1">
      <c r="A719" s="61" t="n"/>
      <c r="B719" s="44">
        <f>'設定'!$I$22</f>
        <v/>
      </c>
      <c r="C719" s="62" t="n"/>
      <c r="D719" s="62" t="n"/>
      <c r="E719" s="62" t="n"/>
      <c r="F719" s="62" t="n"/>
      <c r="G719" s="62" t="n"/>
      <c r="H719" s="62" t="n"/>
      <c r="I719" s="62" t="n"/>
      <c r="J719" s="62" t="n"/>
      <c r="K719" s="62" t="n"/>
      <c r="L719" s="62" t="n"/>
    </row>
    <row r="720" ht="21" customHeight="1">
      <c r="A720" s="61" t="n"/>
      <c r="B720" s="44">
        <f>'設定'!$I$23</f>
        <v/>
      </c>
      <c r="C720" s="62" t="n"/>
      <c r="D720" s="62" t="n"/>
      <c r="E720" s="62" t="n"/>
      <c r="F720" s="62" t="n"/>
      <c r="G720" s="62" t="n"/>
      <c r="H720" s="62" t="n"/>
      <c r="I720" s="62" t="n"/>
      <c r="J720" s="62" t="n"/>
      <c r="K720" s="62" t="n"/>
      <c r="L720" s="62" t="n"/>
    </row>
    <row r="721" ht="21" customHeight="1">
      <c r="A721" s="61" t="n"/>
      <c r="B721" s="44">
        <f>'設定'!$I$24</f>
        <v/>
      </c>
      <c r="C721" s="62" t="n"/>
      <c r="D721" s="62" t="n"/>
      <c r="E721" s="62" t="n"/>
      <c r="F721" s="62" t="n"/>
      <c r="G721" s="62" t="n"/>
      <c r="H721" s="62" t="n"/>
      <c r="I721" s="62" t="n"/>
      <c r="J721" s="62" t="n"/>
      <c r="K721" s="62" t="n"/>
      <c r="L721" s="62" t="n"/>
    </row>
    <row r="722" ht="21" customHeight="1">
      <c r="A722" s="61" t="n"/>
      <c r="B722" s="44">
        <f>'設定'!$I$25</f>
        <v/>
      </c>
      <c r="C722" s="62" t="n"/>
      <c r="D722" s="62" t="n"/>
      <c r="E722" s="62" t="n"/>
      <c r="F722" s="62" t="n"/>
      <c r="G722" s="62" t="n"/>
      <c r="H722" s="62" t="n"/>
      <c r="I722" s="62" t="n"/>
      <c r="J722" s="62" t="n"/>
      <c r="K722" s="62" t="n"/>
      <c r="L722" s="62" t="n"/>
    </row>
    <row r="723" ht="21" customHeight="1">
      <c r="A723" s="61" t="n"/>
      <c r="B723" s="44">
        <f>'設定'!$I$26</f>
        <v/>
      </c>
      <c r="C723" s="62" t="n"/>
      <c r="D723" s="62" t="n"/>
      <c r="E723" s="62" t="n"/>
      <c r="F723" s="62" t="n"/>
      <c r="G723" s="62" t="n"/>
      <c r="H723" s="62" t="n"/>
      <c r="I723" s="62" t="n"/>
      <c r="J723" s="62" t="n"/>
      <c r="K723" s="62" t="n"/>
      <c r="L723" s="62" t="n"/>
    </row>
    <row r="724" ht="21" customHeight="1">
      <c r="A724" s="61" t="n"/>
      <c r="B724" s="44">
        <f>'設定'!$I$27</f>
        <v/>
      </c>
      <c r="C724" s="62" t="n"/>
      <c r="D724" s="62" t="n"/>
      <c r="E724" s="62" t="n"/>
      <c r="F724" s="62" t="n"/>
      <c r="G724" s="62" t="n"/>
      <c r="H724" s="62" t="n"/>
      <c r="I724" s="62" t="n"/>
      <c r="J724" s="62" t="n"/>
      <c r="K724" s="62" t="n"/>
      <c r="L724" s="62" t="n"/>
    </row>
    <row r="725" ht="21" customHeight="1">
      <c r="A725" s="61" t="n"/>
      <c r="B725" s="44">
        <f>'設定'!$I$28</f>
        <v/>
      </c>
      <c r="C725" s="62" t="n"/>
      <c r="D725" s="62" t="n"/>
      <c r="E725" s="62" t="n"/>
      <c r="F725" s="62" t="n"/>
      <c r="G725" s="62" t="n"/>
      <c r="H725" s="62" t="n"/>
      <c r="I725" s="62" t="n"/>
      <c r="J725" s="62" t="n"/>
      <c r="K725" s="62" t="n"/>
      <c r="L725" s="62" t="n"/>
    </row>
    <row r="726" ht="21" customHeight="1">
      <c r="A726" s="61" t="n"/>
      <c r="B726" s="44">
        <f>'設定'!$I$29</f>
        <v/>
      </c>
      <c r="C726" s="62" t="n"/>
      <c r="D726" s="62" t="n"/>
      <c r="E726" s="62" t="n"/>
      <c r="F726" s="62" t="n"/>
      <c r="G726" s="62" t="n"/>
      <c r="H726" s="62" t="n"/>
      <c r="I726" s="62" t="n"/>
      <c r="J726" s="62" t="n"/>
      <c r="K726" s="62" t="n"/>
      <c r="L726" s="62" t="n"/>
    </row>
    <row r="727" ht="21" customHeight="1">
      <c r="A727" s="61" t="n"/>
      <c r="B727" s="44">
        <f>'設定'!$I$30</f>
        <v/>
      </c>
      <c r="C727" s="62" t="n"/>
      <c r="D727" s="62" t="n"/>
      <c r="E727" s="62" t="n"/>
      <c r="F727" s="62" t="n"/>
      <c r="G727" s="62" t="n"/>
      <c r="H727" s="62" t="n"/>
      <c r="I727" s="62" t="n"/>
      <c r="J727" s="62" t="n"/>
      <c r="K727" s="62" t="n"/>
      <c r="L727" s="62" t="n"/>
    </row>
    <row r="728" ht="21" customHeight="1">
      <c r="A728" s="61" t="n"/>
      <c r="B728" s="44">
        <f>'設定'!$I$31</f>
        <v/>
      </c>
      <c r="C728" s="62" t="n"/>
      <c r="D728" s="62" t="n"/>
      <c r="E728" s="62" t="n"/>
      <c r="F728" s="62" t="n"/>
      <c r="G728" s="62" t="n"/>
      <c r="H728" s="62" t="n"/>
      <c r="I728" s="62" t="n"/>
      <c r="J728" s="62" t="n"/>
      <c r="K728" s="62" t="n"/>
      <c r="L728" s="62" t="n"/>
    </row>
    <row r="729" ht="21" customHeight="1">
      <c r="A729" s="61" t="n"/>
      <c r="B729" s="44">
        <f>'設定'!$I$32</f>
        <v/>
      </c>
      <c r="C729" s="62" t="n"/>
      <c r="D729" s="62" t="n"/>
      <c r="E729" s="62" t="n"/>
      <c r="F729" s="62" t="n"/>
      <c r="G729" s="62" t="n"/>
      <c r="H729" s="62" t="n"/>
      <c r="I729" s="62" t="n"/>
      <c r="J729" s="62" t="n"/>
      <c r="K729" s="62" t="n"/>
      <c r="L729" s="62" t="n"/>
    </row>
    <row r="730" ht="21" customHeight="1">
      <c r="A730" s="61" t="n"/>
      <c r="B730" s="44">
        <f>'設定'!$I$33</f>
        <v/>
      </c>
      <c r="C730" s="62" t="n"/>
      <c r="D730" s="62" t="n"/>
      <c r="E730" s="62" t="n"/>
      <c r="F730" s="62" t="n"/>
      <c r="G730" s="62" t="n"/>
      <c r="H730" s="62" t="n"/>
      <c r="I730" s="62" t="n"/>
      <c r="J730" s="62" t="n"/>
      <c r="K730" s="62" t="n"/>
      <c r="L730" s="62" t="n"/>
    </row>
    <row r="731" ht="21" customHeight="1">
      <c r="A731" s="61" t="n"/>
      <c r="B731" s="44">
        <f>'設定'!$I$34</f>
        <v/>
      </c>
      <c r="C731" s="62" t="n"/>
      <c r="D731" s="62" t="n"/>
      <c r="E731" s="62" t="n"/>
      <c r="F731" s="62" t="n"/>
      <c r="G731" s="62" t="n"/>
      <c r="H731" s="62" t="n"/>
      <c r="I731" s="62" t="n"/>
      <c r="J731" s="62" t="n"/>
      <c r="K731" s="62" t="n"/>
      <c r="L731" s="62" t="n"/>
    </row>
    <row r="732"/>
    <row r="733" ht="26" customHeight="1">
      <c r="B733" s="55">
        <f>IF('名簿'!B31="","（名簿 27行目：なし）",'名簿'!I31)</f>
        <v/>
      </c>
      <c r="C733" s="4" t="n"/>
      <c r="D733" s="4" t="n"/>
      <c r="E733" s="56" t="inlineStr">
        <is>
          <t>提出状況 ▶</t>
        </is>
      </c>
      <c r="F733" s="40" t="n"/>
      <c r="G733" s="31" t="n"/>
      <c r="H733" s="57" t="inlineStr">
        <is>
          <t>状況：</t>
        </is>
      </c>
      <c r="I733" s="58">
        <f>'名簿'!J31</f>
        <v/>
      </c>
      <c r="J733" s="57" t="inlineStr">
        <is>
          <t>×の数：</t>
        </is>
      </c>
      <c r="K733" s="59">
        <f>'名簿'!K31</f>
        <v/>
      </c>
      <c r="L733" s="60">
        <f>HYPERLINK("#'×入力'!B761","次の人へ ▼")</f>
        <v/>
      </c>
    </row>
    <row r="734" ht="22" customHeight="1">
      <c r="A734" s="32" t="inlineStr">
        <is>
          <t>この日全部 ▶</t>
        </is>
      </c>
      <c r="C734" s="61" t="n"/>
      <c r="D734" s="61" t="n"/>
      <c r="E734" s="61" t="n"/>
      <c r="F734" s="61" t="n"/>
      <c r="G734" s="61" t="n"/>
      <c r="H734" s="61" t="n"/>
      <c r="I734" s="61" t="n"/>
      <c r="J734" s="61" t="n"/>
      <c r="K734" s="61" t="n"/>
      <c r="L734" s="61" t="n"/>
    </row>
    <row r="735" ht="28" customHeight="1">
      <c r="A735" s="35" t="inlineStr">
        <is>
          <t>この時間
全部 ▼</t>
        </is>
      </c>
      <c r="B735" s="36" t="inlineStr"/>
      <c r="C735" s="37">
        <f>'設定'!$E$11</f>
        <v/>
      </c>
      <c r="D735" s="37">
        <f>'設定'!$E$12</f>
        <v/>
      </c>
      <c r="E735" s="37">
        <f>'設定'!$E$13</f>
        <v/>
      </c>
      <c r="F735" s="37">
        <f>'設定'!$E$14</f>
        <v/>
      </c>
      <c r="G735" s="37">
        <f>'設定'!$E$15</f>
        <v/>
      </c>
      <c r="H735" s="37">
        <f>'設定'!$E$16</f>
        <v/>
      </c>
      <c r="I735" s="37">
        <f>'設定'!$E$17</f>
        <v/>
      </c>
      <c r="J735" s="37">
        <f>'設定'!$E$18</f>
        <v/>
      </c>
      <c r="K735" s="37">
        <f>'設定'!$E$19</f>
        <v/>
      </c>
      <c r="L735" s="37">
        <f>'設定'!$E$20</f>
        <v/>
      </c>
    </row>
    <row r="736" ht="21" customHeight="1">
      <c r="A736" s="61" t="n"/>
      <c r="B736" s="44">
        <f>'設定'!$I$11</f>
        <v/>
      </c>
      <c r="C736" s="62" t="n"/>
      <c r="D736" s="62" t="n"/>
      <c r="E736" s="62" t="n"/>
      <c r="F736" s="62" t="n"/>
      <c r="G736" s="62" t="n"/>
      <c r="H736" s="62" t="n"/>
      <c r="I736" s="62" t="n"/>
      <c r="J736" s="62" t="n"/>
      <c r="K736" s="62" t="n"/>
      <c r="L736" s="62" t="n"/>
    </row>
    <row r="737" ht="21" customHeight="1">
      <c r="A737" s="61" t="n"/>
      <c r="B737" s="44">
        <f>'設定'!$I$12</f>
        <v/>
      </c>
      <c r="C737" s="62" t="n"/>
      <c r="D737" s="62" t="n"/>
      <c r="E737" s="62" t="n"/>
      <c r="F737" s="62" t="n"/>
      <c r="G737" s="62" t="n"/>
      <c r="H737" s="62" t="n"/>
      <c r="I737" s="62" t="n"/>
      <c r="J737" s="62" t="n"/>
      <c r="K737" s="62" t="n"/>
      <c r="L737" s="62" t="n"/>
    </row>
    <row r="738" ht="21" customHeight="1">
      <c r="A738" s="61" t="n"/>
      <c r="B738" s="44">
        <f>'設定'!$I$13</f>
        <v/>
      </c>
      <c r="C738" s="62" t="n"/>
      <c r="D738" s="62" t="n"/>
      <c r="E738" s="62" t="n"/>
      <c r="F738" s="62" t="n"/>
      <c r="G738" s="62" t="n"/>
      <c r="H738" s="62" t="n"/>
      <c r="I738" s="62" t="n"/>
      <c r="J738" s="62" t="n"/>
      <c r="K738" s="62" t="n"/>
      <c r="L738" s="62" t="n"/>
    </row>
    <row r="739" ht="21" customHeight="1">
      <c r="A739" s="61" t="n"/>
      <c r="B739" s="44">
        <f>'設定'!$I$14</f>
        <v/>
      </c>
      <c r="C739" s="62" t="n"/>
      <c r="D739" s="62" t="n"/>
      <c r="E739" s="62" t="n"/>
      <c r="F739" s="62" t="n"/>
      <c r="G739" s="62" t="n"/>
      <c r="H739" s="62" t="n"/>
      <c r="I739" s="62" t="n"/>
      <c r="J739" s="62" t="n"/>
      <c r="K739" s="62" t="n"/>
      <c r="L739" s="62" t="n"/>
    </row>
    <row r="740" ht="21" customHeight="1">
      <c r="A740" s="61" t="n"/>
      <c r="B740" s="44">
        <f>'設定'!$I$15</f>
        <v/>
      </c>
      <c r="C740" s="62" t="n"/>
      <c r="D740" s="62" t="n"/>
      <c r="E740" s="62" t="n"/>
      <c r="F740" s="62" t="n"/>
      <c r="G740" s="62" t="n"/>
      <c r="H740" s="62" t="n"/>
      <c r="I740" s="62" t="n"/>
      <c r="J740" s="62" t="n"/>
      <c r="K740" s="62" t="n"/>
      <c r="L740" s="62" t="n"/>
    </row>
    <row r="741" ht="21" customHeight="1">
      <c r="A741" s="61" t="n"/>
      <c r="B741" s="44">
        <f>'設定'!$I$16</f>
        <v/>
      </c>
      <c r="C741" s="62" t="n"/>
      <c r="D741" s="62" t="n"/>
      <c r="E741" s="62" t="n"/>
      <c r="F741" s="62" t="n"/>
      <c r="G741" s="62" t="n"/>
      <c r="H741" s="62" t="n"/>
      <c r="I741" s="62" t="n"/>
      <c r="J741" s="62" t="n"/>
      <c r="K741" s="62" t="n"/>
      <c r="L741" s="62" t="n"/>
    </row>
    <row r="742" ht="21" customHeight="1">
      <c r="A742" s="61" t="n"/>
      <c r="B742" s="44">
        <f>'設定'!$I$17</f>
        <v/>
      </c>
      <c r="C742" s="62" t="n"/>
      <c r="D742" s="62" t="n"/>
      <c r="E742" s="62" t="n"/>
      <c r="F742" s="62" t="n"/>
      <c r="G742" s="62" t="n"/>
      <c r="H742" s="62" t="n"/>
      <c r="I742" s="62" t="n"/>
      <c r="J742" s="62" t="n"/>
      <c r="K742" s="62" t="n"/>
      <c r="L742" s="62" t="n"/>
    </row>
    <row r="743" ht="21" customHeight="1">
      <c r="A743" s="61" t="n"/>
      <c r="B743" s="44">
        <f>'設定'!$I$18</f>
        <v/>
      </c>
      <c r="C743" s="62" t="n"/>
      <c r="D743" s="62" t="n"/>
      <c r="E743" s="62" t="n"/>
      <c r="F743" s="62" t="n"/>
      <c r="G743" s="62" t="n"/>
      <c r="H743" s="62" t="n"/>
      <c r="I743" s="62" t="n"/>
      <c r="J743" s="62" t="n"/>
      <c r="K743" s="62" t="n"/>
      <c r="L743" s="62" t="n"/>
    </row>
    <row r="744" ht="21" customHeight="1">
      <c r="A744" s="61" t="n"/>
      <c r="B744" s="44">
        <f>'設定'!$I$19</f>
        <v/>
      </c>
      <c r="C744" s="62" t="n"/>
      <c r="D744" s="62" t="n"/>
      <c r="E744" s="62" t="n"/>
      <c r="F744" s="62" t="n"/>
      <c r="G744" s="62" t="n"/>
      <c r="H744" s="62" t="n"/>
      <c r="I744" s="62" t="n"/>
      <c r="J744" s="62" t="n"/>
      <c r="K744" s="62" t="n"/>
      <c r="L744" s="62" t="n"/>
    </row>
    <row r="745" ht="21" customHeight="1">
      <c r="A745" s="61" t="n"/>
      <c r="B745" s="44">
        <f>'設定'!$I$20</f>
        <v/>
      </c>
      <c r="C745" s="62" t="n"/>
      <c r="D745" s="62" t="n"/>
      <c r="E745" s="62" t="n"/>
      <c r="F745" s="62" t="n"/>
      <c r="G745" s="62" t="n"/>
      <c r="H745" s="62" t="n"/>
      <c r="I745" s="62" t="n"/>
      <c r="J745" s="62" t="n"/>
      <c r="K745" s="62" t="n"/>
      <c r="L745" s="62" t="n"/>
    </row>
    <row r="746" ht="21" customHeight="1">
      <c r="A746" s="61" t="n"/>
      <c r="B746" s="44">
        <f>'設定'!$I$21</f>
        <v/>
      </c>
      <c r="C746" s="62" t="n"/>
      <c r="D746" s="62" t="n"/>
      <c r="E746" s="62" t="n"/>
      <c r="F746" s="62" t="n"/>
      <c r="G746" s="62" t="n"/>
      <c r="H746" s="62" t="n"/>
      <c r="I746" s="62" t="n"/>
      <c r="J746" s="62" t="n"/>
      <c r="K746" s="62" t="n"/>
      <c r="L746" s="62" t="n"/>
    </row>
    <row r="747" ht="21" customHeight="1">
      <c r="A747" s="61" t="n"/>
      <c r="B747" s="44">
        <f>'設定'!$I$22</f>
        <v/>
      </c>
      <c r="C747" s="62" t="n"/>
      <c r="D747" s="62" t="n"/>
      <c r="E747" s="62" t="n"/>
      <c r="F747" s="62" t="n"/>
      <c r="G747" s="62" t="n"/>
      <c r="H747" s="62" t="n"/>
      <c r="I747" s="62" t="n"/>
      <c r="J747" s="62" t="n"/>
      <c r="K747" s="62" t="n"/>
      <c r="L747" s="62" t="n"/>
    </row>
    <row r="748" ht="21" customHeight="1">
      <c r="A748" s="61" t="n"/>
      <c r="B748" s="44">
        <f>'設定'!$I$23</f>
        <v/>
      </c>
      <c r="C748" s="62" t="n"/>
      <c r="D748" s="62" t="n"/>
      <c r="E748" s="62" t="n"/>
      <c r="F748" s="62" t="n"/>
      <c r="G748" s="62" t="n"/>
      <c r="H748" s="62" t="n"/>
      <c r="I748" s="62" t="n"/>
      <c r="J748" s="62" t="n"/>
      <c r="K748" s="62" t="n"/>
      <c r="L748" s="62" t="n"/>
    </row>
    <row r="749" ht="21" customHeight="1">
      <c r="A749" s="61" t="n"/>
      <c r="B749" s="44">
        <f>'設定'!$I$24</f>
        <v/>
      </c>
      <c r="C749" s="62" t="n"/>
      <c r="D749" s="62" t="n"/>
      <c r="E749" s="62" t="n"/>
      <c r="F749" s="62" t="n"/>
      <c r="G749" s="62" t="n"/>
      <c r="H749" s="62" t="n"/>
      <c r="I749" s="62" t="n"/>
      <c r="J749" s="62" t="n"/>
      <c r="K749" s="62" t="n"/>
      <c r="L749" s="62" t="n"/>
    </row>
    <row r="750" ht="21" customHeight="1">
      <c r="A750" s="61" t="n"/>
      <c r="B750" s="44">
        <f>'設定'!$I$25</f>
        <v/>
      </c>
      <c r="C750" s="62" t="n"/>
      <c r="D750" s="62" t="n"/>
      <c r="E750" s="62" t="n"/>
      <c r="F750" s="62" t="n"/>
      <c r="G750" s="62" t="n"/>
      <c r="H750" s="62" t="n"/>
      <c r="I750" s="62" t="n"/>
      <c r="J750" s="62" t="n"/>
      <c r="K750" s="62" t="n"/>
      <c r="L750" s="62" t="n"/>
    </row>
    <row r="751" ht="21" customHeight="1">
      <c r="A751" s="61" t="n"/>
      <c r="B751" s="44">
        <f>'設定'!$I$26</f>
        <v/>
      </c>
      <c r="C751" s="62" t="n"/>
      <c r="D751" s="62" t="n"/>
      <c r="E751" s="62" t="n"/>
      <c r="F751" s="62" t="n"/>
      <c r="G751" s="62" t="n"/>
      <c r="H751" s="62" t="n"/>
      <c r="I751" s="62" t="n"/>
      <c r="J751" s="62" t="n"/>
      <c r="K751" s="62" t="n"/>
      <c r="L751" s="62" t="n"/>
    </row>
    <row r="752" ht="21" customHeight="1">
      <c r="A752" s="61" t="n"/>
      <c r="B752" s="44">
        <f>'設定'!$I$27</f>
        <v/>
      </c>
      <c r="C752" s="62" t="n"/>
      <c r="D752" s="62" t="n"/>
      <c r="E752" s="62" t="n"/>
      <c r="F752" s="62" t="n"/>
      <c r="G752" s="62" t="n"/>
      <c r="H752" s="62" t="n"/>
      <c r="I752" s="62" t="n"/>
      <c r="J752" s="62" t="n"/>
      <c r="K752" s="62" t="n"/>
      <c r="L752" s="62" t="n"/>
    </row>
    <row r="753" ht="21" customHeight="1">
      <c r="A753" s="61" t="n"/>
      <c r="B753" s="44">
        <f>'設定'!$I$28</f>
        <v/>
      </c>
      <c r="C753" s="62" t="n"/>
      <c r="D753" s="62" t="n"/>
      <c r="E753" s="62" t="n"/>
      <c r="F753" s="62" t="n"/>
      <c r="G753" s="62" t="n"/>
      <c r="H753" s="62" t="n"/>
      <c r="I753" s="62" t="n"/>
      <c r="J753" s="62" t="n"/>
      <c r="K753" s="62" t="n"/>
      <c r="L753" s="62" t="n"/>
    </row>
    <row r="754" ht="21" customHeight="1">
      <c r="A754" s="61" t="n"/>
      <c r="B754" s="44">
        <f>'設定'!$I$29</f>
        <v/>
      </c>
      <c r="C754" s="62" t="n"/>
      <c r="D754" s="62" t="n"/>
      <c r="E754" s="62" t="n"/>
      <c r="F754" s="62" t="n"/>
      <c r="G754" s="62" t="n"/>
      <c r="H754" s="62" t="n"/>
      <c r="I754" s="62" t="n"/>
      <c r="J754" s="62" t="n"/>
      <c r="K754" s="62" t="n"/>
      <c r="L754" s="62" t="n"/>
    </row>
    <row r="755" ht="21" customHeight="1">
      <c r="A755" s="61" t="n"/>
      <c r="B755" s="44">
        <f>'設定'!$I$30</f>
        <v/>
      </c>
      <c r="C755" s="62" t="n"/>
      <c r="D755" s="62" t="n"/>
      <c r="E755" s="62" t="n"/>
      <c r="F755" s="62" t="n"/>
      <c r="G755" s="62" t="n"/>
      <c r="H755" s="62" t="n"/>
      <c r="I755" s="62" t="n"/>
      <c r="J755" s="62" t="n"/>
      <c r="K755" s="62" t="n"/>
      <c r="L755" s="62" t="n"/>
    </row>
    <row r="756" ht="21" customHeight="1">
      <c r="A756" s="61" t="n"/>
      <c r="B756" s="44">
        <f>'設定'!$I$31</f>
        <v/>
      </c>
      <c r="C756" s="62" t="n"/>
      <c r="D756" s="62" t="n"/>
      <c r="E756" s="62" t="n"/>
      <c r="F756" s="62" t="n"/>
      <c r="G756" s="62" t="n"/>
      <c r="H756" s="62" t="n"/>
      <c r="I756" s="62" t="n"/>
      <c r="J756" s="62" t="n"/>
      <c r="K756" s="62" t="n"/>
      <c r="L756" s="62" t="n"/>
    </row>
    <row r="757" ht="21" customHeight="1">
      <c r="A757" s="61" t="n"/>
      <c r="B757" s="44">
        <f>'設定'!$I$32</f>
        <v/>
      </c>
      <c r="C757" s="62" t="n"/>
      <c r="D757" s="62" t="n"/>
      <c r="E757" s="62" t="n"/>
      <c r="F757" s="62" t="n"/>
      <c r="G757" s="62" t="n"/>
      <c r="H757" s="62" t="n"/>
      <c r="I757" s="62" t="n"/>
      <c r="J757" s="62" t="n"/>
      <c r="K757" s="62" t="n"/>
      <c r="L757" s="62" t="n"/>
    </row>
    <row r="758" ht="21" customHeight="1">
      <c r="A758" s="61" t="n"/>
      <c r="B758" s="44">
        <f>'設定'!$I$33</f>
        <v/>
      </c>
      <c r="C758" s="62" t="n"/>
      <c r="D758" s="62" t="n"/>
      <c r="E758" s="62" t="n"/>
      <c r="F758" s="62" t="n"/>
      <c r="G758" s="62" t="n"/>
      <c r="H758" s="62" t="n"/>
      <c r="I758" s="62" t="n"/>
      <c r="J758" s="62" t="n"/>
      <c r="K758" s="62" t="n"/>
      <c r="L758" s="62" t="n"/>
    </row>
    <row r="759" ht="21" customHeight="1">
      <c r="A759" s="61" t="n"/>
      <c r="B759" s="44">
        <f>'設定'!$I$34</f>
        <v/>
      </c>
      <c r="C759" s="62" t="n"/>
      <c r="D759" s="62" t="n"/>
      <c r="E759" s="62" t="n"/>
      <c r="F759" s="62" t="n"/>
      <c r="G759" s="62" t="n"/>
      <c r="H759" s="62" t="n"/>
      <c r="I759" s="62" t="n"/>
      <c r="J759" s="62" t="n"/>
      <c r="K759" s="62" t="n"/>
      <c r="L759" s="62" t="n"/>
    </row>
    <row r="760"/>
    <row r="761" ht="26" customHeight="1">
      <c r="B761" s="55">
        <f>IF('名簿'!B32="","（名簿 28行目：なし）",'名簿'!I32)</f>
        <v/>
      </c>
      <c r="C761" s="4" t="n"/>
      <c r="D761" s="4" t="n"/>
      <c r="E761" s="56" t="inlineStr">
        <is>
          <t>提出状況 ▶</t>
        </is>
      </c>
      <c r="F761" s="40" t="n"/>
      <c r="G761" s="31" t="n"/>
      <c r="H761" s="57" t="inlineStr">
        <is>
          <t>状況：</t>
        </is>
      </c>
      <c r="I761" s="58">
        <f>'名簿'!J32</f>
        <v/>
      </c>
      <c r="J761" s="57" t="inlineStr">
        <is>
          <t>×の数：</t>
        </is>
      </c>
      <c r="K761" s="59">
        <f>'名簿'!K32</f>
        <v/>
      </c>
      <c r="L761" s="60">
        <f>HYPERLINK("#'×入力'!B789","次の人へ ▼")</f>
        <v/>
      </c>
    </row>
    <row r="762" ht="22" customHeight="1">
      <c r="A762" s="32" t="inlineStr">
        <is>
          <t>この日全部 ▶</t>
        </is>
      </c>
      <c r="C762" s="61" t="n"/>
      <c r="D762" s="61" t="n"/>
      <c r="E762" s="61" t="n"/>
      <c r="F762" s="61" t="n"/>
      <c r="G762" s="61" t="n"/>
      <c r="H762" s="61" t="n"/>
      <c r="I762" s="61" t="n"/>
      <c r="J762" s="61" t="n"/>
      <c r="K762" s="61" t="n"/>
      <c r="L762" s="61" t="n"/>
    </row>
    <row r="763" ht="28" customHeight="1">
      <c r="A763" s="35" t="inlineStr">
        <is>
          <t>この時間
全部 ▼</t>
        </is>
      </c>
      <c r="B763" s="36" t="inlineStr"/>
      <c r="C763" s="37">
        <f>'設定'!$E$11</f>
        <v/>
      </c>
      <c r="D763" s="37">
        <f>'設定'!$E$12</f>
        <v/>
      </c>
      <c r="E763" s="37">
        <f>'設定'!$E$13</f>
        <v/>
      </c>
      <c r="F763" s="37">
        <f>'設定'!$E$14</f>
        <v/>
      </c>
      <c r="G763" s="37">
        <f>'設定'!$E$15</f>
        <v/>
      </c>
      <c r="H763" s="37">
        <f>'設定'!$E$16</f>
        <v/>
      </c>
      <c r="I763" s="37">
        <f>'設定'!$E$17</f>
        <v/>
      </c>
      <c r="J763" s="37">
        <f>'設定'!$E$18</f>
        <v/>
      </c>
      <c r="K763" s="37">
        <f>'設定'!$E$19</f>
        <v/>
      </c>
      <c r="L763" s="37">
        <f>'設定'!$E$20</f>
        <v/>
      </c>
    </row>
    <row r="764" ht="21" customHeight="1">
      <c r="A764" s="61" t="n"/>
      <c r="B764" s="44">
        <f>'設定'!$I$11</f>
        <v/>
      </c>
      <c r="C764" s="62" t="n"/>
      <c r="D764" s="62" t="n"/>
      <c r="E764" s="62" t="n"/>
      <c r="F764" s="62" t="n"/>
      <c r="G764" s="62" t="n"/>
      <c r="H764" s="62" t="n"/>
      <c r="I764" s="62" t="n"/>
      <c r="J764" s="62" t="n"/>
      <c r="K764" s="62" t="n"/>
      <c r="L764" s="62" t="n"/>
    </row>
    <row r="765" ht="21" customHeight="1">
      <c r="A765" s="61" t="n"/>
      <c r="B765" s="44">
        <f>'設定'!$I$12</f>
        <v/>
      </c>
      <c r="C765" s="62" t="n"/>
      <c r="D765" s="62" t="n"/>
      <c r="E765" s="62" t="n"/>
      <c r="F765" s="62" t="n"/>
      <c r="G765" s="62" t="n"/>
      <c r="H765" s="62" t="n"/>
      <c r="I765" s="62" t="n"/>
      <c r="J765" s="62" t="n"/>
      <c r="K765" s="62" t="n"/>
      <c r="L765" s="62" t="n"/>
    </row>
    <row r="766" ht="21" customHeight="1">
      <c r="A766" s="61" t="n"/>
      <c r="B766" s="44">
        <f>'設定'!$I$13</f>
        <v/>
      </c>
      <c r="C766" s="62" t="n"/>
      <c r="D766" s="62" t="n"/>
      <c r="E766" s="62" t="n"/>
      <c r="F766" s="62" t="n"/>
      <c r="G766" s="62" t="n"/>
      <c r="H766" s="62" t="n"/>
      <c r="I766" s="62" t="n"/>
      <c r="J766" s="62" t="n"/>
      <c r="K766" s="62" t="n"/>
      <c r="L766" s="62" t="n"/>
    </row>
    <row r="767" ht="21" customHeight="1">
      <c r="A767" s="61" t="n"/>
      <c r="B767" s="44">
        <f>'設定'!$I$14</f>
        <v/>
      </c>
      <c r="C767" s="62" t="n"/>
      <c r="D767" s="62" t="n"/>
      <c r="E767" s="62" t="n"/>
      <c r="F767" s="62" t="n"/>
      <c r="G767" s="62" t="n"/>
      <c r="H767" s="62" t="n"/>
      <c r="I767" s="62" t="n"/>
      <c r="J767" s="62" t="n"/>
      <c r="K767" s="62" t="n"/>
      <c r="L767" s="62" t="n"/>
    </row>
    <row r="768" ht="21" customHeight="1">
      <c r="A768" s="61" t="n"/>
      <c r="B768" s="44">
        <f>'設定'!$I$15</f>
        <v/>
      </c>
      <c r="C768" s="62" t="n"/>
      <c r="D768" s="62" t="n"/>
      <c r="E768" s="62" t="n"/>
      <c r="F768" s="62" t="n"/>
      <c r="G768" s="62" t="n"/>
      <c r="H768" s="62" t="n"/>
      <c r="I768" s="62" t="n"/>
      <c r="J768" s="62" t="n"/>
      <c r="K768" s="62" t="n"/>
      <c r="L768" s="62" t="n"/>
    </row>
    <row r="769" ht="21" customHeight="1">
      <c r="A769" s="61" t="n"/>
      <c r="B769" s="44">
        <f>'設定'!$I$16</f>
        <v/>
      </c>
      <c r="C769" s="62" t="n"/>
      <c r="D769" s="62" t="n"/>
      <c r="E769" s="62" t="n"/>
      <c r="F769" s="62" t="n"/>
      <c r="G769" s="62" t="n"/>
      <c r="H769" s="62" t="n"/>
      <c r="I769" s="62" t="n"/>
      <c r="J769" s="62" t="n"/>
      <c r="K769" s="62" t="n"/>
      <c r="L769" s="62" t="n"/>
    </row>
    <row r="770" ht="21" customHeight="1">
      <c r="A770" s="61" t="n"/>
      <c r="B770" s="44">
        <f>'設定'!$I$17</f>
        <v/>
      </c>
      <c r="C770" s="62" t="n"/>
      <c r="D770" s="62" t="n"/>
      <c r="E770" s="62" t="n"/>
      <c r="F770" s="62" t="n"/>
      <c r="G770" s="62" t="n"/>
      <c r="H770" s="62" t="n"/>
      <c r="I770" s="62" t="n"/>
      <c r="J770" s="62" t="n"/>
      <c r="K770" s="62" t="n"/>
      <c r="L770" s="62" t="n"/>
    </row>
    <row r="771" ht="21" customHeight="1">
      <c r="A771" s="61" t="n"/>
      <c r="B771" s="44">
        <f>'設定'!$I$18</f>
        <v/>
      </c>
      <c r="C771" s="62" t="n"/>
      <c r="D771" s="62" t="n"/>
      <c r="E771" s="62" t="n"/>
      <c r="F771" s="62" t="n"/>
      <c r="G771" s="62" t="n"/>
      <c r="H771" s="62" t="n"/>
      <c r="I771" s="62" t="n"/>
      <c r="J771" s="62" t="n"/>
      <c r="K771" s="62" t="n"/>
      <c r="L771" s="62" t="n"/>
    </row>
    <row r="772" ht="21" customHeight="1">
      <c r="A772" s="61" t="n"/>
      <c r="B772" s="44">
        <f>'設定'!$I$19</f>
        <v/>
      </c>
      <c r="C772" s="62" t="n"/>
      <c r="D772" s="62" t="n"/>
      <c r="E772" s="62" t="n"/>
      <c r="F772" s="62" t="n"/>
      <c r="G772" s="62" t="n"/>
      <c r="H772" s="62" t="n"/>
      <c r="I772" s="62" t="n"/>
      <c r="J772" s="62" t="n"/>
      <c r="K772" s="62" t="n"/>
      <c r="L772" s="62" t="n"/>
    </row>
    <row r="773" ht="21" customHeight="1">
      <c r="A773" s="61" t="n"/>
      <c r="B773" s="44">
        <f>'設定'!$I$20</f>
        <v/>
      </c>
      <c r="C773" s="62" t="n"/>
      <c r="D773" s="62" t="n"/>
      <c r="E773" s="62" t="n"/>
      <c r="F773" s="62" t="n"/>
      <c r="G773" s="62" t="n"/>
      <c r="H773" s="62" t="n"/>
      <c r="I773" s="62" t="n"/>
      <c r="J773" s="62" t="n"/>
      <c r="K773" s="62" t="n"/>
      <c r="L773" s="62" t="n"/>
    </row>
    <row r="774" ht="21" customHeight="1">
      <c r="A774" s="61" t="n"/>
      <c r="B774" s="44">
        <f>'設定'!$I$21</f>
        <v/>
      </c>
      <c r="C774" s="62" t="n"/>
      <c r="D774" s="62" t="n"/>
      <c r="E774" s="62" t="n"/>
      <c r="F774" s="62" t="n"/>
      <c r="G774" s="62" t="n"/>
      <c r="H774" s="62" t="n"/>
      <c r="I774" s="62" t="n"/>
      <c r="J774" s="62" t="n"/>
      <c r="K774" s="62" t="n"/>
      <c r="L774" s="62" t="n"/>
    </row>
    <row r="775" ht="21" customHeight="1">
      <c r="A775" s="61" t="n"/>
      <c r="B775" s="44">
        <f>'設定'!$I$22</f>
        <v/>
      </c>
      <c r="C775" s="62" t="n"/>
      <c r="D775" s="62" t="n"/>
      <c r="E775" s="62" t="n"/>
      <c r="F775" s="62" t="n"/>
      <c r="G775" s="62" t="n"/>
      <c r="H775" s="62" t="n"/>
      <c r="I775" s="62" t="n"/>
      <c r="J775" s="62" t="n"/>
      <c r="K775" s="62" t="n"/>
      <c r="L775" s="62" t="n"/>
    </row>
    <row r="776" ht="21" customHeight="1">
      <c r="A776" s="61" t="n"/>
      <c r="B776" s="44">
        <f>'設定'!$I$23</f>
        <v/>
      </c>
      <c r="C776" s="62" t="n"/>
      <c r="D776" s="62" t="n"/>
      <c r="E776" s="62" t="n"/>
      <c r="F776" s="62" t="n"/>
      <c r="G776" s="62" t="n"/>
      <c r="H776" s="62" t="n"/>
      <c r="I776" s="62" t="n"/>
      <c r="J776" s="62" t="n"/>
      <c r="K776" s="62" t="n"/>
      <c r="L776" s="62" t="n"/>
    </row>
    <row r="777" ht="21" customHeight="1">
      <c r="A777" s="61" t="n"/>
      <c r="B777" s="44">
        <f>'設定'!$I$24</f>
        <v/>
      </c>
      <c r="C777" s="62" t="n"/>
      <c r="D777" s="62" t="n"/>
      <c r="E777" s="62" t="n"/>
      <c r="F777" s="62" t="n"/>
      <c r="G777" s="62" t="n"/>
      <c r="H777" s="62" t="n"/>
      <c r="I777" s="62" t="n"/>
      <c r="J777" s="62" t="n"/>
      <c r="K777" s="62" t="n"/>
      <c r="L777" s="62" t="n"/>
    </row>
    <row r="778" ht="21" customHeight="1">
      <c r="A778" s="61" t="n"/>
      <c r="B778" s="44">
        <f>'設定'!$I$25</f>
        <v/>
      </c>
      <c r="C778" s="62" t="n"/>
      <c r="D778" s="62" t="n"/>
      <c r="E778" s="62" t="n"/>
      <c r="F778" s="62" t="n"/>
      <c r="G778" s="62" t="n"/>
      <c r="H778" s="62" t="n"/>
      <c r="I778" s="62" t="n"/>
      <c r="J778" s="62" t="n"/>
      <c r="K778" s="62" t="n"/>
      <c r="L778" s="62" t="n"/>
    </row>
    <row r="779" ht="21" customHeight="1">
      <c r="A779" s="61" t="n"/>
      <c r="B779" s="44">
        <f>'設定'!$I$26</f>
        <v/>
      </c>
      <c r="C779" s="62" t="n"/>
      <c r="D779" s="62" t="n"/>
      <c r="E779" s="62" t="n"/>
      <c r="F779" s="62" t="n"/>
      <c r="G779" s="62" t="n"/>
      <c r="H779" s="62" t="n"/>
      <c r="I779" s="62" t="n"/>
      <c r="J779" s="62" t="n"/>
      <c r="K779" s="62" t="n"/>
      <c r="L779" s="62" t="n"/>
    </row>
    <row r="780" ht="21" customHeight="1">
      <c r="A780" s="61" t="n"/>
      <c r="B780" s="44">
        <f>'設定'!$I$27</f>
        <v/>
      </c>
      <c r="C780" s="62" t="n"/>
      <c r="D780" s="62" t="n"/>
      <c r="E780" s="62" t="n"/>
      <c r="F780" s="62" t="n"/>
      <c r="G780" s="62" t="n"/>
      <c r="H780" s="62" t="n"/>
      <c r="I780" s="62" t="n"/>
      <c r="J780" s="62" t="n"/>
      <c r="K780" s="62" t="n"/>
      <c r="L780" s="62" t="n"/>
    </row>
    <row r="781" ht="21" customHeight="1">
      <c r="A781" s="61" t="n"/>
      <c r="B781" s="44">
        <f>'設定'!$I$28</f>
        <v/>
      </c>
      <c r="C781" s="62" t="n"/>
      <c r="D781" s="62" t="n"/>
      <c r="E781" s="62" t="n"/>
      <c r="F781" s="62" t="n"/>
      <c r="G781" s="62" t="n"/>
      <c r="H781" s="62" t="n"/>
      <c r="I781" s="62" t="n"/>
      <c r="J781" s="62" t="n"/>
      <c r="K781" s="62" t="n"/>
      <c r="L781" s="62" t="n"/>
    </row>
    <row r="782" ht="21" customHeight="1">
      <c r="A782" s="61" t="n"/>
      <c r="B782" s="44">
        <f>'設定'!$I$29</f>
        <v/>
      </c>
      <c r="C782" s="62" t="n"/>
      <c r="D782" s="62" t="n"/>
      <c r="E782" s="62" t="n"/>
      <c r="F782" s="62" t="n"/>
      <c r="G782" s="62" t="n"/>
      <c r="H782" s="62" t="n"/>
      <c r="I782" s="62" t="n"/>
      <c r="J782" s="62" t="n"/>
      <c r="K782" s="62" t="n"/>
      <c r="L782" s="62" t="n"/>
    </row>
    <row r="783" ht="21" customHeight="1">
      <c r="A783" s="61" t="n"/>
      <c r="B783" s="44">
        <f>'設定'!$I$30</f>
        <v/>
      </c>
      <c r="C783" s="62" t="n"/>
      <c r="D783" s="62" t="n"/>
      <c r="E783" s="62" t="n"/>
      <c r="F783" s="62" t="n"/>
      <c r="G783" s="62" t="n"/>
      <c r="H783" s="62" t="n"/>
      <c r="I783" s="62" t="n"/>
      <c r="J783" s="62" t="n"/>
      <c r="K783" s="62" t="n"/>
      <c r="L783" s="62" t="n"/>
    </row>
    <row r="784" ht="21" customHeight="1">
      <c r="A784" s="61" t="n"/>
      <c r="B784" s="44">
        <f>'設定'!$I$31</f>
        <v/>
      </c>
      <c r="C784" s="62" t="n"/>
      <c r="D784" s="62" t="n"/>
      <c r="E784" s="62" t="n"/>
      <c r="F784" s="62" t="n"/>
      <c r="G784" s="62" t="n"/>
      <c r="H784" s="62" t="n"/>
      <c r="I784" s="62" t="n"/>
      <c r="J784" s="62" t="n"/>
      <c r="K784" s="62" t="n"/>
      <c r="L784" s="62" t="n"/>
    </row>
    <row r="785" ht="21" customHeight="1">
      <c r="A785" s="61" t="n"/>
      <c r="B785" s="44">
        <f>'設定'!$I$32</f>
        <v/>
      </c>
      <c r="C785" s="62" t="n"/>
      <c r="D785" s="62" t="n"/>
      <c r="E785" s="62" t="n"/>
      <c r="F785" s="62" t="n"/>
      <c r="G785" s="62" t="n"/>
      <c r="H785" s="62" t="n"/>
      <c r="I785" s="62" t="n"/>
      <c r="J785" s="62" t="n"/>
      <c r="K785" s="62" t="n"/>
      <c r="L785" s="62" t="n"/>
    </row>
    <row r="786" ht="21" customHeight="1">
      <c r="A786" s="61" t="n"/>
      <c r="B786" s="44">
        <f>'設定'!$I$33</f>
        <v/>
      </c>
      <c r="C786" s="62" t="n"/>
      <c r="D786" s="62" t="n"/>
      <c r="E786" s="62" t="n"/>
      <c r="F786" s="62" t="n"/>
      <c r="G786" s="62" t="n"/>
      <c r="H786" s="62" t="n"/>
      <c r="I786" s="62" t="n"/>
      <c r="J786" s="62" t="n"/>
      <c r="K786" s="62" t="n"/>
      <c r="L786" s="62" t="n"/>
    </row>
    <row r="787" ht="21" customHeight="1">
      <c r="A787" s="61" t="n"/>
      <c r="B787" s="44">
        <f>'設定'!$I$34</f>
        <v/>
      </c>
      <c r="C787" s="62" t="n"/>
      <c r="D787" s="62" t="n"/>
      <c r="E787" s="62" t="n"/>
      <c r="F787" s="62" t="n"/>
      <c r="G787" s="62" t="n"/>
      <c r="H787" s="62" t="n"/>
      <c r="I787" s="62" t="n"/>
      <c r="J787" s="62" t="n"/>
      <c r="K787" s="62" t="n"/>
      <c r="L787" s="62" t="n"/>
    </row>
    <row r="788"/>
    <row r="789" ht="26" customHeight="1">
      <c r="B789" s="55">
        <f>IF('名簿'!B33="","（名簿 29行目：なし）",'名簿'!I33)</f>
        <v/>
      </c>
      <c r="C789" s="4" t="n"/>
      <c r="D789" s="4" t="n"/>
      <c r="E789" s="56" t="inlineStr">
        <is>
          <t>提出状況 ▶</t>
        </is>
      </c>
      <c r="F789" s="40" t="n"/>
      <c r="G789" s="31" t="n"/>
      <c r="H789" s="57" t="inlineStr">
        <is>
          <t>状況：</t>
        </is>
      </c>
      <c r="I789" s="58">
        <f>'名簿'!J33</f>
        <v/>
      </c>
      <c r="J789" s="57" t="inlineStr">
        <is>
          <t>×の数：</t>
        </is>
      </c>
      <c r="K789" s="59">
        <f>'名簿'!K33</f>
        <v/>
      </c>
      <c r="L789" s="60">
        <f>HYPERLINK("#'×入力'!B817","次の人へ ▼")</f>
        <v/>
      </c>
    </row>
    <row r="790" ht="22" customHeight="1">
      <c r="A790" s="32" t="inlineStr">
        <is>
          <t>この日全部 ▶</t>
        </is>
      </c>
      <c r="C790" s="61" t="n"/>
      <c r="D790" s="61" t="n"/>
      <c r="E790" s="61" t="n"/>
      <c r="F790" s="61" t="n"/>
      <c r="G790" s="61" t="n"/>
      <c r="H790" s="61" t="n"/>
      <c r="I790" s="61" t="n"/>
      <c r="J790" s="61" t="n"/>
      <c r="K790" s="61" t="n"/>
      <c r="L790" s="61" t="n"/>
    </row>
    <row r="791" ht="28" customHeight="1">
      <c r="A791" s="35" t="inlineStr">
        <is>
          <t>この時間
全部 ▼</t>
        </is>
      </c>
      <c r="B791" s="36" t="inlineStr"/>
      <c r="C791" s="37">
        <f>'設定'!$E$11</f>
        <v/>
      </c>
      <c r="D791" s="37">
        <f>'設定'!$E$12</f>
        <v/>
      </c>
      <c r="E791" s="37">
        <f>'設定'!$E$13</f>
        <v/>
      </c>
      <c r="F791" s="37">
        <f>'設定'!$E$14</f>
        <v/>
      </c>
      <c r="G791" s="37">
        <f>'設定'!$E$15</f>
        <v/>
      </c>
      <c r="H791" s="37">
        <f>'設定'!$E$16</f>
        <v/>
      </c>
      <c r="I791" s="37">
        <f>'設定'!$E$17</f>
        <v/>
      </c>
      <c r="J791" s="37">
        <f>'設定'!$E$18</f>
        <v/>
      </c>
      <c r="K791" s="37">
        <f>'設定'!$E$19</f>
        <v/>
      </c>
      <c r="L791" s="37">
        <f>'設定'!$E$20</f>
        <v/>
      </c>
    </row>
    <row r="792" ht="21" customHeight="1">
      <c r="A792" s="61" t="n"/>
      <c r="B792" s="44">
        <f>'設定'!$I$11</f>
        <v/>
      </c>
      <c r="C792" s="62" t="n"/>
      <c r="D792" s="62" t="n"/>
      <c r="E792" s="62" t="n"/>
      <c r="F792" s="62" t="n"/>
      <c r="G792" s="62" t="n"/>
      <c r="H792" s="62" t="n"/>
      <c r="I792" s="62" t="n"/>
      <c r="J792" s="62" t="n"/>
      <c r="K792" s="62" t="n"/>
      <c r="L792" s="62" t="n"/>
    </row>
    <row r="793" ht="21" customHeight="1">
      <c r="A793" s="61" t="n"/>
      <c r="B793" s="44">
        <f>'設定'!$I$12</f>
        <v/>
      </c>
      <c r="C793" s="62" t="n"/>
      <c r="D793" s="62" t="n"/>
      <c r="E793" s="62" t="n"/>
      <c r="F793" s="62" t="n"/>
      <c r="G793" s="62" t="n"/>
      <c r="H793" s="62" t="n"/>
      <c r="I793" s="62" t="n"/>
      <c r="J793" s="62" t="n"/>
      <c r="K793" s="62" t="n"/>
      <c r="L793" s="62" t="n"/>
    </row>
    <row r="794" ht="21" customHeight="1">
      <c r="A794" s="61" t="n"/>
      <c r="B794" s="44">
        <f>'設定'!$I$13</f>
        <v/>
      </c>
      <c r="C794" s="62" t="n"/>
      <c r="D794" s="62" t="n"/>
      <c r="E794" s="62" t="n"/>
      <c r="F794" s="62" t="n"/>
      <c r="G794" s="62" t="n"/>
      <c r="H794" s="62" t="n"/>
      <c r="I794" s="62" t="n"/>
      <c r="J794" s="62" t="n"/>
      <c r="K794" s="62" t="n"/>
      <c r="L794" s="62" t="n"/>
    </row>
    <row r="795" ht="21" customHeight="1">
      <c r="A795" s="61" t="n"/>
      <c r="B795" s="44">
        <f>'設定'!$I$14</f>
        <v/>
      </c>
      <c r="C795" s="62" t="n"/>
      <c r="D795" s="62" t="n"/>
      <c r="E795" s="62" t="n"/>
      <c r="F795" s="62" t="n"/>
      <c r="G795" s="62" t="n"/>
      <c r="H795" s="62" t="n"/>
      <c r="I795" s="62" t="n"/>
      <c r="J795" s="62" t="n"/>
      <c r="K795" s="62" t="n"/>
      <c r="L795" s="62" t="n"/>
    </row>
    <row r="796" ht="21" customHeight="1">
      <c r="A796" s="61" t="n"/>
      <c r="B796" s="44">
        <f>'設定'!$I$15</f>
        <v/>
      </c>
      <c r="C796" s="62" t="n"/>
      <c r="D796" s="62" t="n"/>
      <c r="E796" s="62" t="n"/>
      <c r="F796" s="62" t="n"/>
      <c r="G796" s="62" t="n"/>
      <c r="H796" s="62" t="n"/>
      <c r="I796" s="62" t="n"/>
      <c r="J796" s="62" t="n"/>
      <c r="K796" s="62" t="n"/>
      <c r="L796" s="62" t="n"/>
    </row>
    <row r="797" ht="21" customHeight="1">
      <c r="A797" s="61" t="n"/>
      <c r="B797" s="44">
        <f>'設定'!$I$16</f>
        <v/>
      </c>
      <c r="C797" s="62" t="n"/>
      <c r="D797" s="62" t="n"/>
      <c r="E797" s="62" t="n"/>
      <c r="F797" s="62" t="n"/>
      <c r="G797" s="62" t="n"/>
      <c r="H797" s="62" t="n"/>
      <c r="I797" s="62" t="n"/>
      <c r="J797" s="62" t="n"/>
      <c r="K797" s="62" t="n"/>
      <c r="L797" s="62" t="n"/>
    </row>
    <row r="798" ht="21" customHeight="1">
      <c r="A798" s="61" t="n"/>
      <c r="B798" s="44">
        <f>'設定'!$I$17</f>
        <v/>
      </c>
      <c r="C798" s="62" t="n"/>
      <c r="D798" s="62" t="n"/>
      <c r="E798" s="62" t="n"/>
      <c r="F798" s="62" t="n"/>
      <c r="G798" s="62" t="n"/>
      <c r="H798" s="62" t="n"/>
      <c r="I798" s="62" t="n"/>
      <c r="J798" s="62" t="n"/>
      <c r="K798" s="62" t="n"/>
      <c r="L798" s="62" t="n"/>
    </row>
    <row r="799" ht="21" customHeight="1">
      <c r="A799" s="61" t="n"/>
      <c r="B799" s="44">
        <f>'設定'!$I$18</f>
        <v/>
      </c>
      <c r="C799" s="62" t="n"/>
      <c r="D799" s="62" t="n"/>
      <c r="E799" s="62" t="n"/>
      <c r="F799" s="62" t="n"/>
      <c r="G799" s="62" t="n"/>
      <c r="H799" s="62" t="n"/>
      <c r="I799" s="62" t="n"/>
      <c r="J799" s="62" t="n"/>
      <c r="K799" s="62" t="n"/>
      <c r="L799" s="62" t="n"/>
    </row>
    <row r="800" ht="21" customHeight="1">
      <c r="A800" s="61" t="n"/>
      <c r="B800" s="44">
        <f>'設定'!$I$19</f>
        <v/>
      </c>
      <c r="C800" s="62" t="n"/>
      <c r="D800" s="62" t="n"/>
      <c r="E800" s="62" t="n"/>
      <c r="F800" s="62" t="n"/>
      <c r="G800" s="62" t="n"/>
      <c r="H800" s="62" t="n"/>
      <c r="I800" s="62" t="n"/>
      <c r="J800" s="62" t="n"/>
      <c r="K800" s="62" t="n"/>
      <c r="L800" s="62" t="n"/>
    </row>
    <row r="801" ht="21" customHeight="1">
      <c r="A801" s="61" t="n"/>
      <c r="B801" s="44">
        <f>'設定'!$I$20</f>
        <v/>
      </c>
      <c r="C801" s="62" t="n"/>
      <c r="D801" s="62" t="n"/>
      <c r="E801" s="62" t="n"/>
      <c r="F801" s="62" t="n"/>
      <c r="G801" s="62" t="n"/>
      <c r="H801" s="62" t="n"/>
      <c r="I801" s="62" t="n"/>
      <c r="J801" s="62" t="n"/>
      <c r="K801" s="62" t="n"/>
      <c r="L801" s="62" t="n"/>
    </row>
    <row r="802" ht="21" customHeight="1">
      <c r="A802" s="61" t="n"/>
      <c r="B802" s="44">
        <f>'設定'!$I$21</f>
        <v/>
      </c>
      <c r="C802" s="62" t="n"/>
      <c r="D802" s="62" t="n"/>
      <c r="E802" s="62" t="n"/>
      <c r="F802" s="62" t="n"/>
      <c r="G802" s="62" t="n"/>
      <c r="H802" s="62" t="n"/>
      <c r="I802" s="62" t="n"/>
      <c r="J802" s="62" t="n"/>
      <c r="K802" s="62" t="n"/>
      <c r="L802" s="62" t="n"/>
    </row>
    <row r="803" ht="21" customHeight="1">
      <c r="A803" s="61" t="n"/>
      <c r="B803" s="44">
        <f>'設定'!$I$22</f>
        <v/>
      </c>
      <c r="C803" s="62" t="n"/>
      <c r="D803" s="62" t="n"/>
      <c r="E803" s="62" t="n"/>
      <c r="F803" s="62" t="n"/>
      <c r="G803" s="62" t="n"/>
      <c r="H803" s="62" t="n"/>
      <c r="I803" s="62" t="n"/>
      <c r="J803" s="62" t="n"/>
      <c r="K803" s="62" t="n"/>
      <c r="L803" s="62" t="n"/>
    </row>
    <row r="804" ht="21" customHeight="1">
      <c r="A804" s="61" t="n"/>
      <c r="B804" s="44">
        <f>'設定'!$I$23</f>
        <v/>
      </c>
      <c r="C804" s="62" t="n"/>
      <c r="D804" s="62" t="n"/>
      <c r="E804" s="62" t="n"/>
      <c r="F804" s="62" t="n"/>
      <c r="G804" s="62" t="n"/>
      <c r="H804" s="62" t="n"/>
      <c r="I804" s="62" t="n"/>
      <c r="J804" s="62" t="n"/>
      <c r="K804" s="62" t="n"/>
      <c r="L804" s="62" t="n"/>
    </row>
    <row r="805" ht="21" customHeight="1">
      <c r="A805" s="61" t="n"/>
      <c r="B805" s="44">
        <f>'設定'!$I$24</f>
        <v/>
      </c>
      <c r="C805" s="62" t="n"/>
      <c r="D805" s="62" t="n"/>
      <c r="E805" s="62" t="n"/>
      <c r="F805" s="62" t="n"/>
      <c r="G805" s="62" t="n"/>
      <c r="H805" s="62" t="n"/>
      <c r="I805" s="62" t="n"/>
      <c r="J805" s="62" t="n"/>
      <c r="K805" s="62" t="n"/>
      <c r="L805" s="62" t="n"/>
    </row>
    <row r="806" ht="21" customHeight="1">
      <c r="A806" s="61" t="n"/>
      <c r="B806" s="44">
        <f>'設定'!$I$25</f>
        <v/>
      </c>
      <c r="C806" s="62" t="n"/>
      <c r="D806" s="62" t="n"/>
      <c r="E806" s="62" t="n"/>
      <c r="F806" s="62" t="n"/>
      <c r="G806" s="62" t="n"/>
      <c r="H806" s="62" t="n"/>
      <c r="I806" s="62" t="n"/>
      <c r="J806" s="62" t="n"/>
      <c r="K806" s="62" t="n"/>
      <c r="L806" s="62" t="n"/>
    </row>
    <row r="807" ht="21" customHeight="1">
      <c r="A807" s="61" t="n"/>
      <c r="B807" s="44">
        <f>'設定'!$I$26</f>
        <v/>
      </c>
      <c r="C807" s="62" t="n"/>
      <c r="D807" s="62" t="n"/>
      <c r="E807" s="62" t="n"/>
      <c r="F807" s="62" t="n"/>
      <c r="G807" s="62" t="n"/>
      <c r="H807" s="62" t="n"/>
      <c r="I807" s="62" t="n"/>
      <c r="J807" s="62" t="n"/>
      <c r="K807" s="62" t="n"/>
      <c r="L807" s="62" t="n"/>
    </row>
    <row r="808" ht="21" customHeight="1">
      <c r="A808" s="61" t="n"/>
      <c r="B808" s="44">
        <f>'設定'!$I$27</f>
        <v/>
      </c>
      <c r="C808" s="62" t="n"/>
      <c r="D808" s="62" t="n"/>
      <c r="E808" s="62" t="n"/>
      <c r="F808" s="62" t="n"/>
      <c r="G808" s="62" t="n"/>
      <c r="H808" s="62" t="n"/>
      <c r="I808" s="62" t="n"/>
      <c r="J808" s="62" t="n"/>
      <c r="K808" s="62" t="n"/>
      <c r="L808" s="62" t="n"/>
    </row>
    <row r="809" ht="21" customHeight="1">
      <c r="A809" s="61" t="n"/>
      <c r="B809" s="44">
        <f>'設定'!$I$28</f>
        <v/>
      </c>
      <c r="C809" s="62" t="n"/>
      <c r="D809" s="62" t="n"/>
      <c r="E809" s="62" t="n"/>
      <c r="F809" s="62" t="n"/>
      <c r="G809" s="62" t="n"/>
      <c r="H809" s="62" t="n"/>
      <c r="I809" s="62" t="n"/>
      <c r="J809" s="62" t="n"/>
      <c r="K809" s="62" t="n"/>
      <c r="L809" s="62" t="n"/>
    </row>
    <row r="810" ht="21" customHeight="1">
      <c r="A810" s="61" t="n"/>
      <c r="B810" s="44">
        <f>'設定'!$I$29</f>
        <v/>
      </c>
      <c r="C810" s="62" t="n"/>
      <c r="D810" s="62" t="n"/>
      <c r="E810" s="62" t="n"/>
      <c r="F810" s="62" t="n"/>
      <c r="G810" s="62" t="n"/>
      <c r="H810" s="62" t="n"/>
      <c r="I810" s="62" t="n"/>
      <c r="J810" s="62" t="n"/>
      <c r="K810" s="62" t="n"/>
      <c r="L810" s="62" t="n"/>
    </row>
    <row r="811" ht="21" customHeight="1">
      <c r="A811" s="61" t="n"/>
      <c r="B811" s="44">
        <f>'設定'!$I$30</f>
        <v/>
      </c>
      <c r="C811" s="62" t="n"/>
      <c r="D811" s="62" t="n"/>
      <c r="E811" s="62" t="n"/>
      <c r="F811" s="62" t="n"/>
      <c r="G811" s="62" t="n"/>
      <c r="H811" s="62" t="n"/>
      <c r="I811" s="62" t="n"/>
      <c r="J811" s="62" t="n"/>
      <c r="K811" s="62" t="n"/>
      <c r="L811" s="62" t="n"/>
    </row>
    <row r="812" ht="21" customHeight="1">
      <c r="A812" s="61" t="n"/>
      <c r="B812" s="44">
        <f>'設定'!$I$31</f>
        <v/>
      </c>
      <c r="C812" s="62" t="n"/>
      <c r="D812" s="62" t="n"/>
      <c r="E812" s="62" t="n"/>
      <c r="F812" s="62" t="n"/>
      <c r="G812" s="62" t="n"/>
      <c r="H812" s="62" t="n"/>
      <c r="I812" s="62" t="n"/>
      <c r="J812" s="62" t="n"/>
      <c r="K812" s="62" t="n"/>
      <c r="L812" s="62" t="n"/>
    </row>
    <row r="813" ht="21" customHeight="1">
      <c r="A813" s="61" t="n"/>
      <c r="B813" s="44">
        <f>'設定'!$I$32</f>
        <v/>
      </c>
      <c r="C813" s="62" t="n"/>
      <c r="D813" s="62" t="n"/>
      <c r="E813" s="62" t="n"/>
      <c r="F813" s="62" t="n"/>
      <c r="G813" s="62" t="n"/>
      <c r="H813" s="62" t="n"/>
      <c r="I813" s="62" t="n"/>
      <c r="J813" s="62" t="n"/>
      <c r="K813" s="62" t="n"/>
      <c r="L813" s="62" t="n"/>
    </row>
    <row r="814" ht="21" customHeight="1">
      <c r="A814" s="61" t="n"/>
      <c r="B814" s="44">
        <f>'設定'!$I$33</f>
        <v/>
      </c>
      <c r="C814" s="62" t="n"/>
      <c r="D814" s="62" t="n"/>
      <c r="E814" s="62" t="n"/>
      <c r="F814" s="62" t="n"/>
      <c r="G814" s="62" t="n"/>
      <c r="H814" s="62" t="n"/>
      <c r="I814" s="62" t="n"/>
      <c r="J814" s="62" t="n"/>
      <c r="K814" s="62" t="n"/>
      <c r="L814" s="62" t="n"/>
    </row>
    <row r="815" ht="21" customHeight="1">
      <c r="A815" s="61" t="n"/>
      <c r="B815" s="44">
        <f>'設定'!$I$34</f>
        <v/>
      </c>
      <c r="C815" s="62" t="n"/>
      <c r="D815" s="62" t="n"/>
      <c r="E815" s="62" t="n"/>
      <c r="F815" s="62" t="n"/>
      <c r="G815" s="62" t="n"/>
      <c r="H815" s="62" t="n"/>
      <c r="I815" s="62" t="n"/>
      <c r="J815" s="62" t="n"/>
      <c r="K815" s="62" t="n"/>
      <c r="L815" s="62" t="n"/>
    </row>
    <row r="816"/>
    <row r="817" ht="26" customHeight="1">
      <c r="B817" s="55">
        <f>IF('名簿'!B34="","（名簿 30行目：なし）",'名簿'!I34)</f>
        <v/>
      </c>
      <c r="C817" s="4" t="n"/>
      <c r="D817" s="4" t="n"/>
      <c r="E817" s="56" t="inlineStr">
        <is>
          <t>提出状況 ▶</t>
        </is>
      </c>
      <c r="F817" s="40" t="n"/>
      <c r="G817" s="31" t="n"/>
      <c r="H817" s="57" t="inlineStr">
        <is>
          <t>状況：</t>
        </is>
      </c>
      <c r="I817" s="58">
        <f>'名簿'!J34</f>
        <v/>
      </c>
      <c r="J817" s="57" t="inlineStr">
        <is>
          <t>×の数：</t>
        </is>
      </c>
      <c r="K817" s="59">
        <f>'名簿'!K34</f>
        <v/>
      </c>
      <c r="L817" s="60">
        <f>HYPERLINK("#'×入力'!B845","次の人へ ▼")</f>
        <v/>
      </c>
    </row>
    <row r="818" ht="22" customHeight="1">
      <c r="A818" s="32" t="inlineStr">
        <is>
          <t>この日全部 ▶</t>
        </is>
      </c>
      <c r="C818" s="61" t="n"/>
      <c r="D818" s="61" t="n"/>
      <c r="E818" s="61" t="n"/>
      <c r="F818" s="61" t="n"/>
      <c r="G818" s="61" t="n"/>
      <c r="H818" s="61" t="n"/>
      <c r="I818" s="61" t="n"/>
      <c r="J818" s="61" t="n"/>
      <c r="K818" s="61" t="n"/>
      <c r="L818" s="61" t="n"/>
    </row>
    <row r="819" ht="28" customHeight="1">
      <c r="A819" s="35" t="inlineStr">
        <is>
          <t>この時間
全部 ▼</t>
        </is>
      </c>
      <c r="B819" s="36" t="inlineStr"/>
      <c r="C819" s="37">
        <f>'設定'!$E$11</f>
        <v/>
      </c>
      <c r="D819" s="37">
        <f>'設定'!$E$12</f>
        <v/>
      </c>
      <c r="E819" s="37">
        <f>'設定'!$E$13</f>
        <v/>
      </c>
      <c r="F819" s="37">
        <f>'設定'!$E$14</f>
        <v/>
      </c>
      <c r="G819" s="37">
        <f>'設定'!$E$15</f>
        <v/>
      </c>
      <c r="H819" s="37">
        <f>'設定'!$E$16</f>
        <v/>
      </c>
      <c r="I819" s="37">
        <f>'設定'!$E$17</f>
        <v/>
      </c>
      <c r="J819" s="37">
        <f>'設定'!$E$18</f>
        <v/>
      </c>
      <c r="K819" s="37">
        <f>'設定'!$E$19</f>
        <v/>
      </c>
      <c r="L819" s="37">
        <f>'設定'!$E$20</f>
        <v/>
      </c>
    </row>
    <row r="820" ht="21" customHeight="1">
      <c r="A820" s="61" t="n"/>
      <c r="B820" s="44">
        <f>'設定'!$I$11</f>
        <v/>
      </c>
      <c r="C820" s="62" t="n"/>
      <c r="D820" s="62" t="n"/>
      <c r="E820" s="62" t="n"/>
      <c r="F820" s="62" t="n"/>
      <c r="G820" s="62" t="n"/>
      <c r="H820" s="62" t="n"/>
      <c r="I820" s="62" t="n"/>
      <c r="J820" s="62" t="n"/>
      <c r="K820" s="62" t="n"/>
      <c r="L820" s="62" t="n"/>
    </row>
    <row r="821" ht="21" customHeight="1">
      <c r="A821" s="61" t="n"/>
      <c r="B821" s="44">
        <f>'設定'!$I$12</f>
        <v/>
      </c>
      <c r="C821" s="62" t="n"/>
      <c r="D821" s="62" t="n"/>
      <c r="E821" s="62" t="n"/>
      <c r="F821" s="62" t="n"/>
      <c r="G821" s="62" t="n"/>
      <c r="H821" s="62" t="n"/>
      <c r="I821" s="62" t="n"/>
      <c r="J821" s="62" t="n"/>
      <c r="K821" s="62" t="n"/>
      <c r="L821" s="62" t="n"/>
    </row>
    <row r="822" ht="21" customHeight="1">
      <c r="A822" s="61" t="n"/>
      <c r="B822" s="44">
        <f>'設定'!$I$13</f>
        <v/>
      </c>
      <c r="C822" s="62" t="n"/>
      <c r="D822" s="62" t="n"/>
      <c r="E822" s="62" t="n"/>
      <c r="F822" s="62" t="n"/>
      <c r="G822" s="62" t="n"/>
      <c r="H822" s="62" t="n"/>
      <c r="I822" s="62" t="n"/>
      <c r="J822" s="62" t="n"/>
      <c r="K822" s="62" t="n"/>
      <c r="L822" s="62" t="n"/>
    </row>
    <row r="823" ht="21" customHeight="1">
      <c r="A823" s="61" t="n"/>
      <c r="B823" s="44">
        <f>'設定'!$I$14</f>
        <v/>
      </c>
      <c r="C823" s="62" t="n"/>
      <c r="D823" s="62" t="n"/>
      <c r="E823" s="62" t="n"/>
      <c r="F823" s="62" t="n"/>
      <c r="G823" s="62" t="n"/>
      <c r="H823" s="62" t="n"/>
      <c r="I823" s="62" t="n"/>
      <c r="J823" s="62" t="n"/>
      <c r="K823" s="62" t="n"/>
      <c r="L823" s="62" t="n"/>
    </row>
    <row r="824" ht="21" customHeight="1">
      <c r="A824" s="61" t="n"/>
      <c r="B824" s="44">
        <f>'設定'!$I$15</f>
        <v/>
      </c>
      <c r="C824" s="62" t="n"/>
      <c r="D824" s="62" t="n"/>
      <c r="E824" s="62" t="n"/>
      <c r="F824" s="62" t="n"/>
      <c r="G824" s="62" t="n"/>
      <c r="H824" s="62" t="n"/>
      <c r="I824" s="62" t="n"/>
      <c r="J824" s="62" t="n"/>
      <c r="K824" s="62" t="n"/>
      <c r="L824" s="62" t="n"/>
    </row>
    <row r="825" ht="21" customHeight="1">
      <c r="A825" s="61" t="n"/>
      <c r="B825" s="44">
        <f>'設定'!$I$16</f>
        <v/>
      </c>
      <c r="C825" s="62" t="n"/>
      <c r="D825" s="62" t="n"/>
      <c r="E825" s="62" t="n"/>
      <c r="F825" s="62" t="n"/>
      <c r="G825" s="62" t="n"/>
      <c r="H825" s="62" t="n"/>
      <c r="I825" s="62" t="n"/>
      <c r="J825" s="62" t="n"/>
      <c r="K825" s="62" t="n"/>
      <c r="L825" s="62" t="n"/>
    </row>
    <row r="826" ht="21" customHeight="1">
      <c r="A826" s="61" t="n"/>
      <c r="B826" s="44">
        <f>'設定'!$I$17</f>
        <v/>
      </c>
      <c r="C826" s="62" t="n"/>
      <c r="D826" s="62" t="n"/>
      <c r="E826" s="62" t="n"/>
      <c r="F826" s="62" t="n"/>
      <c r="G826" s="62" t="n"/>
      <c r="H826" s="62" t="n"/>
      <c r="I826" s="62" t="n"/>
      <c r="J826" s="62" t="n"/>
      <c r="K826" s="62" t="n"/>
      <c r="L826" s="62" t="n"/>
    </row>
    <row r="827" ht="21" customHeight="1">
      <c r="A827" s="61" t="n"/>
      <c r="B827" s="44">
        <f>'設定'!$I$18</f>
        <v/>
      </c>
      <c r="C827" s="62" t="n"/>
      <c r="D827" s="62" t="n"/>
      <c r="E827" s="62" t="n"/>
      <c r="F827" s="62" t="n"/>
      <c r="G827" s="62" t="n"/>
      <c r="H827" s="62" t="n"/>
      <c r="I827" s="62" t="n"/>
      <c r="J827" s="62" t="n"/>
      <c r="K827" s="62" t="n"/>
      <c r="L827" s="62" t="n"/>
    </row>
    <row r="828" ht="21" customHeight="1">
      <c r="A828" s="61" t="n"/>
      <c r="B828" s="44">
        <f>'設定'!$I$19</f>
        <v/>
      </c>
      <c r="C828" s="62" t="n"/>
      <c r="D828" s="62" t="n"/>
      <c r="E828" s="62" t="n"/>
      <c r="F828" s="62" t="n"/>
      <c r="G828" s="62" t="n"/>
      <c r="H828" s="62" t="n"/>
      <c r="I828" s="62" t="n"/>
      <c r="J828" s="62" t="n"/>
      <c r="K828" s="62" t="n"/>
      <c r="L828" s="62" t="n"/>
    </row>
    <row r="829" ht="21" customHeight="1">
      <c r="A829" s="61" t="n"/>
      <c r="B829" s="44">
        <f>'設定'!$I$20</f>
        <v/>
      </c>
      <c r="C829" s="62" t="n"/>
      <c r="D829" s="62" t="n"/>
      <c r="E829" s="62" t="n"/>
      <c r="F829" s="62" t="n"/>
      <c r="G829" s="62" t="n"/>
      <c r="H829" s="62" t="n"/>
      <c r="I829" s="62" t="n"/>
      <c r="J829" s="62" t="n"/>
      <c r="K829" s="62" t="n"/>
      <c r="L829" s="62" t="n"/>
    </row>
    <row r="830" ht="21" customHeight="1">
      <c r="A830" s="61" t="n"/>
      <c r="B830" s="44">
        <f>'設定'!$I$21</f>
        <v/>
      </c>
      <c r="C830" s="62" t="n"/>
      <c r="D830" s="62" t="n"/>
      <c r="E830" s="62" t="n"/>
      <c r="F830" s="62" t="n"/>
      <c r="G830" s="62" t="n"/>
      <c r="H830" s="62" t="n"/>
      <c r="I830" s="62" t="n"/>
      <c r="J830" s="62" t="n"/>
      <c r="K830" s="62" t="n"/>
      <c r="L830" s="62" t="n"/>
    </row>
    <row r="831" ht="21" customHeight="1">
      <c r="A831" s="61" t="n"/>
      <c r="B831" s="44">
        <f>'設定'!$I$22</f>
        <v/>
      </c>
      <c r="C831" s="62" t="n"/>
      <c r="D831" s="62" t="n"/>
      <c r="E831" s="62" t="n"/>
      <c r="F831" s="62" t="n"/>
      <c r="G831" s="62" t="n"/>
      <c r="H831" s="62" t="n"/>
      <c r="I831" s="62" t="n"/>
      <c r="J831" s="62" t="n"/>
      <c r="K831" s="62" t="n"/>
      <c r="L831" s="62" t="n"/>
    </row>
    <row r="832" ht="21" customHeight="1">
      <c r="A832" s="61" t="n"/>
      <c r="B832" s="44">
        <f>'設定'!$I$23</f>
        <v/>
      </c>
      <c r="C832" s="62" t="n"/>
      <c r="D832" s="62" t="n"/>
      <c r="E832" s="62" t="n"/>
      <c r="F832" s="62" t="n"/>
      <c r="G832" s="62" t="n"/>
      <c r="H832" s="62" t="n"/>
      <c r="I832" s="62" t="n"/>
      <c r="J832" s="62" t="n"/>
      <c r="K832" s="62" t="n"/>
      <c r="L832" s="62" t="n"/>
    </row>
    <row r="833" ht="21" customHeight="1">
      <c r="A833" s="61" t="n"/>
      <c r="B833" s="44">
        <f>'設定'!$I$24</f>
        <v/>
      </c>
      <c r="C833" s="62" t="n"/>
      <c r="D833" s="62" t="n"/>
      <c r="E833" s="62" t="n"/>
      <c r="F833" s="62" t="n"/>
      <c r="G833" s="62" t="n"/>
      <c r="H833" s="62" t="n"/>
      <c r="I833" s="62" t="n"/>
      <c r="J833" s="62" t="n"/>
      <c r="K833" s="62" t="n"/>
      <c r="L833" s="62" t="n"/>
    </row>
    <row r="834" ht="21" customHeight="1">
      <c r="A834" s="61" t="n"/>
      <c r="B834" s="44">
        <f>'設定'!$I$25</f>
        <v/>
      </c>
      <c r="C834" s="62" t="n"/>
      <c r="D834" s="62" t="n"/>
      <c r="E834" s="62" t="n"/>
      <c r="F834" s="62" t="n"/>
      <c r="G834" s="62" t="n"/>
      <c r="H834" s="62" t="n"/>
      <c r="I834" s="62" t="n"/>
      <c r="J834" s="62" t="n"/>
      <c r="K834" s="62" t="n"/>
      <c r="L834" s="62" t="n"/>
    </row>
    <row r="835" ht="21" customHeight="1">
      <c r="A835" s="61" t="n"/>
      <c r="B835" s="44">
        <f>'設定'!$I$26</f>
        <v/>
      </c>
      <c r="C835" s="62" t="n"/>
      <c r="D835" s="62" t="n"/>
      <c r="E835" s="62" t="n"/>
      <c r="F835" s="62" t="n"/>
      <c r="G835" s="62" t="n"/>
      <c r="H835" s="62" t="n"/>
      <c r="I835" s="62" t="n"/>
      <c r="J835" s="62" t="n"/>
      <c r="K835" s="62" t="n"/>
      <c r="L835" s="62" t="n"/>
    </row>
    <row r="836" ht="21" customHeight="1">
      <c r="A836" s="61" t="n"/>
      <c r="B836" s="44">
        <f>'設定'!$I$27</f>
        <v/>
      </c>
      <c r="C836" s="62" t="n"/>
      <c r="D836" s="62" t="n"/>
      <c r="E836" s="62" t="n"/>
      <c r="F836" s="62" t="n"/>
      <c r="G836" s="62" t="n"/>
      <c r="H836" s="62" t="n"/>
      <c r="I836" s="62" t="n"/>
      <c r="J836" s="62" t="n"/>
      <c r="K836" s="62" t="n"/>
      <c r="L836" s="62" t="n"/>
    </row>
    <row r="837" ht="21" customHeight="1">
      <c r="A837" s="61" t="n"/>
      <c r="B837" s="44">
        <f>'設定'!$I$28</f>
        <v/>
      </c>
      <c r="C837" s="62" t="n"/>
      <c r="D837" s="62" t="n"/>
      <c r="E837" s="62" t="n"/>
      <c r="F837" s="62" t="n"/>
      <c r="G837" s="62" t="n"/>
      <c r="H837" s="62" t="n"/>
      <c r="I837" s="62" t="n"/>
      <c r="J837" s="62" t="n"/>
      <c r="K837" s="62" t="n"/>
      <c r="L837" s="62" t="n"/>
    </row>
    <row r="838" ht="21" customHeight="1">
      <c r="A838" s="61" t="n"/>
      <c r="B838" s="44">
        <f>'設定'!$I$29</f>
        <v/>
      </c>
      <c r="C838" s="62" t="n"/>
      <c r="D838" s="62" t="n"/>
      <c r="E838" s="62" t="n"/>
      <c r="F838" s="62" t="n"/>
      <c r="G838" s="62" t="n"/>
      <c r="H838" s="62" t="n"/>
      <c r="I838" s="62" t="n"/>
      <c r="J838" s="62" t="n"/>
      <c r="K838" s="62" t="n"/>
      <c r="L838" s="62" t="n"/>
    </row>
    <row r="839" ht="21" customHeight="1">
      <c r="A839" s="61" t="n"/>
      <c r="B839" s="44">
        <f>'設定'!$I$30</f>
        <v/>
      </c>
      <c r="C839" s="62" t="n"/>
      <c r="D839" s="62" t="n"/>
      <c r="E839" s="62" t="n"/>
      <c r="F839" s="62" t="n"/>
      <c r="G839" s="62" t="n"/>
      <c r="H839" s="62" t="n"/>
      <c r="I839" s="62" t="n"/>
      <c r="J839" s="62" t="n"/>
      <c r="K839" s="62" t="n"/>
      <c r="L839" s="62" t="n"/>
    </row>
    <row r="840" ht="21" customHeight="1">
      <c r="A840" s="61" t="n"/>
      <c r="B840" s="44">
        <f>'設定'!$I$31</f>
        <v/>
      </c>
      <c r="C840" s="62" t="n"/>
      <c r="D840" s="62" t="n"/>
      <c r="E840" s="62" t="n"/>
      <c r="F840" s="62" t="n"/>
      <c r="G840" s="62" t="n"/>
      <c r="H840" s="62" t="n"/>
      <c r="I840" s="62" t="n"/>
      <c r="J840" s="62" t="n"/>
      <c r="K840" s="62" t="n"/>
      <c r="L840" s="62" t="n"/>
    </row>
    <row r="841" ht="21" customHeight="1">
      <c r="A841" s="61" t="n"/>
      <c r="B841" s="44">
        <f>'設定'!$I$32</f>
        <v/>
      </c>
      <c r="C841" s="62" t="n"/>
      <c r="D841" s="62" t="n"/>
      <c r="E841" s="62" t="n"/>
      <c r="F841" s="62" t="n"/>
      <c r="G841" s="62" t="n"/>
      <c r="H841" s="62" t="n"/>
      <c r="I841" s="62" t="n"/>
      <c r="J841" s="62" t="n"/>
      <c r="K841" s="62" t="n"/>
      <c r="L841" s="62" t="n"/>
    </row>
    <row r="842" ht="21" customHeight="1">
      <c r="A842" s="61" t="n"/>
      <c r="B842" s="44">
        <f>'設定'!$I$33</f>
        <v/>
      </c>
      <c r="C842" s="62" t="n"/>
      <c r="D842" s="62" t="n"/>
      <c r="E842" s="62" t="n"/>
      <c r="F842" s="62" t="n"/>
      <c r="G842" s="62" t="n"/>
      <c r="H842" s="62" t="n"/>
      <c r="I842" s="62" t="n"/>
      <c r="J842" s="62" t="n"/>
      <c r="K842" s="62" t="n"/>
      <c r="L842" s="62" t="n"/>
    </row>
    <row r="843" ht="21" customHeight="1">
      <c r="A843" s="61" t="n"/>
      <c r="B843" s="44">
        <f>'設定'!$I$34</f>
        <v/>
      </c>
      <c r="C843" s="62" t="n"/>
      <c r="D843" s="62" t="n"/>
      <c r="E843" s="62" t="n"/>
      <c r="F843" s="62" t="n"/>
      <c r="G843" s="62" t="n"/>
      <c r="H843" s="62" t="n"/>
      <c r="I843" s="62" t="n"/>
      <c r="J843" s="62" t="n"/>
      <c r="K843" s="62" t="n"/>
      <c r="L843" s="62" t="n"/>
    </row>
    <row r="844"/>
    <row r="845" ht="26" customHeight="1">
      <c r="B845" s="55">
        <f>IF('名簿'!B35="","（名簿 31行目：なし）",'名簿'!I35)</f>
        <v/>
      </c>
      <c r="C845" s="4" t="n"/>
      <c r="D845" s="4" t="n"/>
      <c r="E845" s="56" t="inlineStr">
        <is>
          <t>提出状況 ▶</t>
        </is>
      </c>
      <c r="F845" s="40" t="n"/>
      <c r="G845" s="31" t="n"/>
      <c r="H845" s="57" t="inlineStr">
        <is>
          <t>状況：</t>
        </is>
      </c>
      <c r="I845" s="58">
        <f>'名簿'!J35</f>
        <v/>
      </c>
      <c r="J845" s="57" t="inlineStr">
        <is>
          <t>×の数：</t>
        </is>
      </c>
      <c r="K845" s="59">
        <f>'名簿'!K35</f>
        <v/>
      </c>
      <c r="L845" s="60">
        <f>HYPERLINK("#'×入力'!B873","次の人へ ▼")</f>
        <v/>
      </c>
    </row>
    <row r="846" ht="22" customHeight="1">
      <c r="A846" s="32" t="inlineStr">
        <is>
          <t>この日全部 ▶</t>
        </is>
      </c>
      <c r="C846" s="61" t="n"/>
      <c r="D846" s="61" t="n"/>
      <c r="E846" s="61" t="n"/>
      <c r="F846" s="61" t="n"/>
      <c r="G846" s="61" t="n"/>
      <c r="H846" s="61" t="n"/>
      <c r="I846" s="61" t="n"/>
      <c r="J846" s="61" t="n"/>
      <c r="K846" s="61" t="n"/>
      <c r="L846" s="61" t="n"/>
    </row>
    <row r="847" ht="28" customHeight="1">
      <c r="A847" s="35" t="inlineStr">
        <is>
          <t>この時間
全部 ▼</t>
        </is>
      </c>
      <c r="B847" s="36" t="inlineStr"/>
      <c r="C847" s="37">
        <f>'設定'!$E$11</f>
        <v/>
      </c>
      <c r="D847" s="37">
        <f>'設定'!$E$12</f>
        <v/>
      </c>
      <c r="E847" s="37">
        <f>'設定'!$E$13</f>
        <v/>
      </c>
      <c r="F847" s="37">
        <f>'設定'!$E$14</f>
        <v/>
      </c>
      <c r="G847" s="37">
        <f>'設定'!$E$15</f>
        <v/>
      </c>
      <c r="H847" s="37">
        <f>'設定'!$E$16</f>
        <v/>
      </c>
      <c r="I847" s="37">
        <f>'設定'!$E$17</f>
        <v/>
      </c>
      <c r="J847" s="37">
        <f>'設定'!$E$18</f>
        <v/>
      </c>
      <c r="K847" s="37">
        <f>'設定'!$E$19</f>
        <v/>
      </c>
      <c r="L847" s="37">
        <f>'設定'!$E$20</f>
        <v/>
      </c>
    </row>
    <row r="848" ht="21" customHeight="1">
      <c r="A848" s="61" t="n"/>
      <c r="B848" s="44">
        <f>'設定'!$I$11</f>
        <v/>
      </c>
      <c r="C848" s="62" t="n"/>
      <c r="D848" s="62" t="n"/>
      <c r="E848" s="62" t="n"/>
      <c r="F848" s="62" t="n"/>
      <c r="G848" s="62" t="n"/>
      <c r="H848" s="62" t="n"/>
      <c r="I848" s="62" t="n"/>
      <c r="J848" s="62" t="n"/>
      <c r="K848" s="62" t="n"/>
      <c r="L848" s="62" t="n"/>
    </row>
    <row r="849" ht="21" customHeight="1">
      <c r="A849" s="61" t="n"/>
      <c r="B849" s="44">
        <f>'設定'!$I$12</f>
        <v/>
      </c>
      <c r="C849" s="62" t="n"/>
      <c r="D849" s="62" t="n"/>
      <c r="E849" s="62" t="n"/>
      <c r="F849" s="62" t="n"/>
      <c r="G849" s="62" t="n"/>
      <c r="H849" s="62" t="n"/>
      <c r="I849" s="62" t="n"/>
      <c r="J849" s="62" t="n"/>
      <c r="K849" s="62" t="n"/>
      <c r="L849" s="62" t="n"/>
    </row>
    <row r="850" ht="21" customHeight="1">
      <c r="A850" s="61" t="n"/>
      <c r="B850" s="44">
        <f>'設定'!$I$13</f>
        <v/>
      </c>
      <c r="C850" s="62" t="n"/>
      <c r="D850" s="62" t="n"/>
      <c r="E850" s="62" t="n"/>
      <c r="F850" s="62" t="n"/>
      <c r="G850" s="62" t="n"/>
      <c r="H850" s="62" t="n"/>
      <c r="I850" s="62" t="n"/>
      <c r="J850" s="62" t="n"/>
      <c r="K850" s="62" t="n"/>
      <c r="L850" s="62" t="n"/>
    </row>
    <row r="851" ht="21" customHeight="1">
      <c r="A851" s="61" t="n"/>
      <c r="B851" s="44">
        <f>'設定'!$I$14</f>
        <v/>
      </c>
      <c r="C851" s="62" t="n"/>
      <c r="D851" s="62" t="n"/>
      <c r="E851" s="62" t="n"/>
      <c r="F851" s="62" t="n"/>
      <c r="G851" s="62" t="n"/>
      <c r="H851" s="62" t="n"/>
      <c r="I851" s="62" t="n"/>
      <c r="J851" s="62" t="n"/>
      <c r="K851" s="62" t="n"/>
      <c r="L851" s="62" t="n"/>
    </row>
    <row r="852" ht="21" customHeight="1">
      <c r="A852" s="61" t="n"/>
      <c r="B852" s="44">
        <f>'設定'!$I$15</f>
        <v/>
      </c>
      <c r="C852" s="62" t="n"/>
      <c r="D852" s="62" t="n"/>
      <c r="E852" s="62" t="n"/>
      <c r="F852" s="62" t="n"/>
      <c r="G852" s="62" t="n"/>
      <c r="H852" s="62" t="n"/>
      <c r="I852" s="62" t="n"/>
      <c r="J852" s="62" t="n"/>
      <c r="K852" s="62" t="n"/>
      <c r="L852" s="62" t="n"/>
    </row>
    <row r="853" ht="21" customHeight="1">
      <c r="A853" s="61" t="n"/>
      <c r="B853" s="44">
        <f>'設定'!$I$16</f>
        <v/>
      </c>
      <c r="C853" s="62" t="n"/>
      <c r="D853" s="62" t="n"/>
      <c r="E853" s="62" t="n"/>
      <c r="F853" s="62" t="n"/>
      <c r="G853" s="62" t="n"/>
      <c r="H853" s="62" t="n"/>
      <c r="I853" s="62" t="n"/>
      <c r="J853" s="62" t="n"/>
      <c r="K853" s="62" t="n"/>
      <c r="L853" s="62" t="n"/>
    </row>
    <row r="854" ht="21" customHeight="1">
      <c r="A854" s="61" t="n"/>
      <c r="B854" s="44">
        <f>'設定'!$I$17</f>
        <v/>
      </c>
      <c r="C854" s="62" t="n"/>
      <c r="D854" s="62" t="n"/>
      <c r="E854" s="62" t="n"/>
      <c r="F854" s="62" t="n"/>
      <c r="G854" s="62" t="n"/>
      <c r="H854" s="62" t="n"/>
      <c r="I854" s="62" t="n"/>
      <c r="J854" s="62" t="n"/>
      <c r="K854" s="62" t="n"/>
      <c r="L854" s="62" t="n"/>
    </row>
    <row r="855" ht="21" customHeight="1">
      <c r="A855" s="61" t="n"/>
      <c r="B855" s="44">
        <f>'設定'!$I$18</f>
        <v/>
      </c>
      <c r="C855" s="62" t="n"/>
      <c r="D855" s="62" t="n"/>
      <c r="E855" s="62" t="n"/>
      <c r="F855" s="62" t="n"/>
      <c r="G855" s="62" t="n"/>
      <c r="H855" s="62" t="n"/>
      <c r="I855" s="62" t="n"/>
      <c r="J855" s="62" t="n"/>
      <c r="K855" s="62" t="n"/>
      <c r="L855" s="62" t="n"/>
    </row>
    <row r="856" ht="21" customHeight="1">
      <c r="A856" s="61" t="n"/>
      <c r="B856" s="44">
        <f>'設定'!$I$19</f>
        <v/>
      </c>
      <c r="C856" s="62" t="n"/>
      <c r="D856" s="62" t="n"/>
      <c r="E856" s="62" t="n"/>
      <c r="F856" s="62" t="n"/>
      <c r="G856" s="62" t="n"/>
      <c r="H856" s="62" t="n"/>
      <c r="I856" s="62" t="n"/>
      <c r="J856" s="62" t="n"/>
      <c r="K856" s="62" t="n"/>
      <c r="L856" s="62" t="n"/>
    </row>
    <row r="857" ht="21" customHeight="1">
      <c r="A857" s="61" t="n"/>
      <c r="B857" s="44">
        <f>'設定'!$I$20</f>
        <v/>
      </c>
      <c r="C857" s="62" t="n"/>
      <c r="D857" s="62" t="n"/>
      <c r="E857" s="62" t="n"/>
      <c r="F857" s="62" t="n"/>
      <c r="G857" s="62" t="n"/>
      <c r="H857" s="62" t="n"/>
      <c r="I857" s="62" t="n"/>
      <c r="J857" s="62" t="n"/>
      <c r="K857" s="62" t="n"/>
      <c r="L857" s="62" t="n"/>
    </row>
    <row r="858" ht="21" customHeight="1">
      <c r="A858" s="61" t="n"/>
      <c r="B858" s="44">
        <f>'設定'!$I$21</f>
        <v/>
      </c>
      <c r="C858" s="62" t="n"/>
      <c r="D858" s="62" t="n"/>
      <c r="E858" s="62" t="n"/>
      <c r="F858" s="62" t="n"/>
      <c r="G858" s="62" t="n"/>
      <c r="H858" s="62" t="n"/>
      <c r="I858" s="62" t="n"/>
      <c r="J858" s="62" t="n"/>
      <c r="K858" s="62" t="n"/>
      <c r="L858" s="62" t="n"/>
    </row>
    <row r="859" ht="21" customHeight="1">
      <c r="A859" s="61" t="n"/>
      <c r="B859" s="44">
        <f>'設定'!$I$22</f>
        <v/>
      </c>
      <c r="C859" s="62" t="n"/>
      <c r="D859" s="62" t="n"/>
      <c r="E859" s="62" t="n"/>
      <c r="F859" s="62" t="n"/>
      <c r="G859" s="62" t="n"/>
      <c r="H859" s="62" t="n"/>
      <c r="I859" s="62" t="n"/>
      <c r="J859" s="62" t="n"/>
      <c r="K859" s="62" t="n"/>
      <c r="L859" s="62" t="n"/>
    </row>
    <row r="860" ht="21" customHeight="1">
      <c r="A860" s="61" t="n"/>
      <c r="B860" s="44">
        <f>'設定'!$I$23</f>
        <v/>
      </c>
      <c r="C860" s="62" t="n"/>
      <c r="D860" s="62" t="n"/>
      <c r="E860" s="62" t="n"/>
      <c r="F860" s="62" t="n"/>
      <c r="G860" s="62" t="n"/>
      <c r="H860" s="62" t="n"/>
      <c r="I860" s="62" t="n"/>
      <c r="J860" s="62" t="n"/>
      <c r="K860" s="62" t="n"/>
      <c r="L860" s="62" t="n"/>
    </row>
    <row r="861" ht="21" customHeight="1">
      <c r="A861" s="61" t="n"/>
      <c r="B861" s="44">
        <f>'設定'!$I$24</f>
        <v/>
      </c>
      <c r="C861" s="62" t="n"/>
      <c r="D861" s="62" t="n"/>
      <c r="E861" s="62" t="n"/>
      <c r="F861" s="62" t="n"/>
      <c r="G861" s="62" t="n"/>
      <c r="H861" s="62" t="n"/>
      <c r="I861" s="62" t="n"/>
      <c r="J861" s="62" t="n"/>
      <c r="K861" s="62" t="n"/>
      <c r="L861" s="62" t="n"/>
    </row>
    <row r="862" ht="21" customHeight="1">
      <c r="A862" s="61" t="n"/>
      <c r="B862" s="44">
        <f>'設定'!$I$25</f>
        <v/>
      </c>
      <c r="C862" s="62" t="n"/>
      <c r="D862" s="62" t="n"/>
      <c r="E862" s="62" t="n"/>
      <c r="F862" s="62" t="n"/>
      <c r="G862" s="62" t="n"/>
      <c r="H862" s="62" t="n"/>
      <c r="I862" s="62" t="n"/>
      <c r="J862" s="62" t="n"/>
      <c r="K862" s="62" t="n"/>
      <c r="L862" s="62" t="n"/>
    </row>
    <row r="863" ht="21" customHeight="1">
      <c r="A863" s="61" t="n"/>
      <c r="B863" s="44">
        <f>'設定'!$I$26</f>
        <v/>
      </c>
      <c r="C863" s="62" t="n"/>
      <c r="D863" s="62" t="n"/>
      <c r="E863" s="62" t="n"/>
      <c r="F863" s="62" t="n"/>
      <c r="G863" s="62" t="n"/>
      <c r="H863" s="62" t="n"/>
      <c r="I863" s="62" t="n"/>
      <c r="J863" s="62" t="n"/>
      <c r="K863" s="62" t="n"/>
      <c r="L863" s="62" t="n"/>
    </row>
    <row r="864" ht="21" customHeight="1">
      <c r="A864" s="61" t="n"/>
      <c r="B864" s="44">
        <f>'設定'!$I$27</f>
        <v/>
      </c>
      <c r="C864" s="62" t="n"/>
      <c r="D864" s="62" t="n"/>
      <c r="E864" s="62" t="n"/>
      <c r="F864" s="62" t="n"/>
      <c r="G864" s="62" t="n"/>
      <c r="H864" s="62" t="n"/>
      <c r="I864" s="62" t="n"/>
      <c r="J864" s="62" t="n"/>
      <c r="K864" s="62" t="n"/>
      <c r="L864" s="62" t="n"/>
    </row>
    <row r="865" ht="21" customHeight="1">
      <c r="A865" s="61" t="n"/>
      <c r="B865" s="44">
        <f>'設定'!$I$28</f>
        <v/>
      </c>
      <c r="C865" s="62" t="n"/>
      <c r="D865" s="62" t="n"/>
      <c r="E865" s="62" t="n"/>
      <c r="F865" s="62" t="n"/>
      <c r="G865" s="62" t="n"/>
      <c r="H865" s="62" t="n"/>
      <c r="I865" s="62" t="n"/>
      <c r="J865" s="62" t="n"/>
      <c r="K865" s="62" t="n"/>
      <c r="L865" s="62" t="n"/>
    </row>
    <row r="866" ht="21" customHeight="1">
      <c r="A866" s="61" t="n"/>
      <c r="B866" s="44">
        <f>'設定'!$I$29</f>
        <v/>
      </c>
      <c r="C866" s="62" t="n"/>
      <c r="D866" s="62" t="n"/>
      <c r="E866" s="62" t="n"/>
      <c r="F866" s="62" t="n"/>
      <c r="G866" s="62" t="n"/>
      <c r="H866" s="62" t="n"/>
      <c r="I866" s="62" t="n"/>
      <c r="J866" s="62" t="n"/>
      <c r="K866" s="62" t="n"/>
      <c r="L866" s="62" t="n"/>
    </row>
    <row r="867" ht="21" customHeight="1">
      <c r="A867" s="61" t="n"/>
      <c r="B867" s="44">
        <f>'設定'!$I$30</f>
        <v/>
      </c>
      <c r="C867" s="62" t="n"/>
      <c r="D867" s="62" t="n"/>
      <c r="E867" s="62" t="n"/>
      <c r="F867" s="62" t="n"/>
      <c r="G867" s="62" t="n"/>
      <c r="H867" s="62" t="n"/>
      <c r="I867" s="62" t="n"/>
      <c r="J867" s="62" t="n"/>
      <c r="K867" s="62" t="n"/>
      <c r="L867" s="62" t="n"/>
    </row>
    <row r="868" ht="21" customHeight="1">
      <c r="A868" s="61" t="n"/>
      <c r="B868" s="44">
        <f>'設定'!$I$31</f>
        <v/>
      </c>
      <c r="C868" s="62" t="n"/>
      <c r="D868" s="62" t="n"/>
      <c r="E868" s="62" t="n"/>
      <c r="F868" s="62" t="n"/>
      <c r="G868" s="62" t="n"/>
      <c r="H868" s="62" t="n"/>
      <c r="I868" s="62" t="n"/>
      <c r="J868" s="62" t="n"/>
      <c r="K868" s="62" t="n"/>
      <c r="L868" s="62" t="n"/>
    </row>
    <row r="869" ht="21" customHeight="1">
      <c r="A869" s="61" t="n"/>
      <c r="B869" s="44">
        <f>'設定'!$I$32</f>
        <v/>
      </c>
      <c r="C869" s="62" t="n"/>
      <c r="D869" s="62" t="n"/>
      <c r="E869" s="62" t="n"/>
      <c r="F869" s="62" t="n"/>
      <c r="G869" s="62" t="n"/>
      <c r="H869" s="62" t="n"/>
      <c r="I869" s="62" t="n"/>
      <c r="J869" s="62" t="n"/>
      <c r="K869" s="62" t="n"/>
      <c r="L869" s="62" t="n"/>
    </row>
    <row r="870" ht="21" customHeight="1">
      <c r="A870" s="61" t="n"/>
      <c r="B870" s="44">
        <f>'設定'!$I$33</f>
        <v/>
      </c>
      <c r="C870" s="62" t="n"/>
      <c r="D870" s="62" t="n"/>
      <c r="E870" s="62" t="n"/>
      <c r="F870" s="62" t="n"/>
      <c r="G870" s="62" t="n"/>
      <c r="H870" s="62" t="n"/>
      <c r="I870" s="62" t="n"/>
      <c r="J870" s="62" t="n"/>
      <c r="K870" s="62" t="n"/>
      <c r="L870" s="62" t="n"/>
    </row>
    <row r="871" ht="21" customHeight="1">
      <c r="A871" s="61" t="n"/>
      <c r="B871" s="44">
        <f>'設定'!$I$34</f>
        <v/>
      </c>
      <c r="C871" s="62" t="n"/>
      <c r="D871" s="62" t="n"/>
      <c r="E871" s="62" t="n"/>
      <c r="F871" s="62" t="n"/>
      <c r="G871" s="62" t="n"/>
      <c r="H871" s="62" t="n"/>
      <c r="I871" s="62" t="n"/>
      <c r="J871" s="62" t="n"/>
      <c r="K871" s="62" t="n"/>
      <c r="L871" s="62" t="n"/>
    </row>
    <row r="872"/>
    <row r="873" ht="26" customHeight="1">
      <c r="B873" s="55">
        <f>IF('名簿'!B36="","（名簿 32行目：なし）",'名簿'!I36)</f>
        <v/>
      </c>
      <c r="C873" s="4" t="n"/>
      <c r="D873" s="4" t="n"/>
      <c r="E873" s="56" t="inlineStr">
        <is>
          <t>提出状況 ▶</t>
        </is>
      </c>
      <c r="F873" s="40" t="n"/>
      <c r="G873" s="31" t="n"/>
      <c r="H873" s="57" t="inlineStr">
        <is>
          <t>状況：</t>
        </is>
      </c>
      <c r="I873" s="58">
        <f>'名簿'!J36</f>
        <v/>
      </c>
      <c r="J873" s="57" t="inlineStr">
        <is>
          <t>×の数：</t>
        </is>
      </c>
      <c r="K873" s="59">
        <f>'名簿'!K36</f>
        <v/>
      </c>
      <c r="L873" s="60">
        <f>HYPERLINK("#'×入力'!B901","次の人へ ▼")</f>
        <v/>
      </c>
    </row>
    <row r="874" ht="22" customHeight="1">
      <c r="A874" s="32" t="inlineStr">
        <is>
          <t>この日全部 ▶</t>
        </is>
      </c>
      <c r="C874" s="61" t="n"/>
      <c r="D874" s="61" t="n"/>
      <c r="E874" s="61" t="n"/>
      <c r="F874" s="61" t="n"/>
      <c r="G874" s="61" t="n"/>
      <c r="H874" s="61" t="n"/>
      <c r="I874" s="61" t="n"/>
      <c r="J874" s="61" t="n"/>
      <c r="K874" s="61" t="n"/>
      <c r="L874" s="61" t="n"/>
    </row>
    <row r="875" ht="28" customHeight="1">
      <c r="A875" s="35" t="inlineStr">
        <is>
          <t>この時間
全部 ▼</t>
        </is>
      </c>
      <c r="B875" s="36" t="inlineStr"/>
      <c r="C875" s="37">
        <f>'設定'!$E$11</f>
        <v/>
      </c>
      <c r="D875" s="37">
        <f>'設定'!$E$12</f>
        <v/>
      </c>
      <c r="E875" s="37">
        <f>'設定'!$E$13</f>
        <v/>
      </c>
      <c r="F875" s="37">
        <f>'設定'!$E$14</f>
        <v/>
      </c>
      <c r="G875" s="37">
        <f>'設定'!$E$15</f>
        <v/>
      </c>
      <c r="H875" s="37">
        <f>'設定'!$E$16</f>
        <v/>
      </c>
      <c r="I875" s="37">
        <f>'設定'!$E$17</f>
        <v/>
      </c>
      <c r="J875" s="37">
        <f>'設定'!$E$18</f>
        <v/>
      </c>
      <c r="K875" s="37">
        <f>'設定'!$E$19</f>
        <v/>
      </c>
      <c r="L875" s="37">
        <f>'設定'!$E$20</f>
        <v/>
      </c>
    </row>
    <row r="876" ht="21" customHeight="1">
      <c r="A876" s="61" t="n"/>
      <c r="B876" s="44">
        <f>'設定'!$I$11</f>
        <v/>
      </c>
      <c r="C876" s="62" t="n"/>
      <c r="D876" s="62" t="n"/>
      <c r="E876" s="62" t="n"/>
      <c r="F876" s="62" t="n"/>
      <c r="G876" s="62" t="n"/>
      <c r="H876" s="62" t="n"/>
      <c r="I876" s="62" t="n"/>
      <c r="J876" s="62" t="n"/>
      <c r="K876" s="62" t="n"/>
      <c r="L876" s="62" t="n"/>
    </row>
    <row r="877" ht="21" customHeight="1">
      <c r="A877" s="61" t="n"/>
      <c r="B877" s="44">
        <f>'設定'!$I$12</f>
        <v/>
      </c>
      <c r="C877" s="62" t="n"/>
      <c r="D877" s="62" t="n"/>
      <c r="E877" s="62" t="n"/>
      <c r="F877" s="62" t="n"/>
      <c r="G877" s="62" t="n"/>
      <c r="H877" s="62" t="n"/>
      <c r="I877" s="62" t="n"/>
      <c r="J877" s="62" t="n"/>
      <c r="K877" s="62" t="n"/>
      <c r="L877" s="62" t="n"/>
    </row>
    <row r="878" ht="21" customHeight="1">
      <c r="A878" s="61" t="n"/>
      <c r="B878" s="44">
        <f>'設定'!$I$13</f>
        <v/>
      </c>
      <c r="C878" s="62" t="n"/>
      <c r="D878" s="62" t="n"/>
      <c r="E878" s="62" t="n"/>
      <c r="F878" s="62" t="n"/>
      <c r="G878" s="62" t="n"/>
      <c r="H878" s="62" t="n"/>
      <c r="I878" s="62" t="n"/>
      <c r="J878" s="62" t="n"/>
      <c r="K878" s="62" t="n"/>
      <c r="L878" s="62" t="n"/>
    </row>
    <row r="879" ht="21" customHeight="1">
      <c r="A879" s="61" t="n"/>
      <c r="B879" s="44">
        <f>'設定'!$I$14</f>
        <v/>
      </c>
      <c r="C879" s="62" t="n"/>
      <c r="D879" s="62" t="n"/>
      <c r="E879" s="62" t="n"/>
      <c r="F879" s="62" t="n"/>
      <c r="G879" s="62" t="n"/>
      <c r="H879" s="62" t="n"/>
      <c r="I879" s="62" t="n"/>
      <c r="J879" s="62" t="n"/>
      <c r="K879" s="62" t="n"/>
      <c r="L879" s="62" t="n"/>
    </row>
    <row r="880" ht="21" customHeight="1">
      <c r="A880" s="61" t="n"/>
      <c r="B880" s="44">
        <f>'設定'!$I$15</f>
        <v/>
      </c>
      <c r="C880" s="62" t="n"/>
      <c r="D880" s="62" t="n"/>
      <c r="E880" s="62" t="n"/>
      <c r="F880" s="62" t="n"/>
      <c r="G880" s="62" t="n"/>
      <c r="H880" s="62" t="n"/>
      <c r="I880" s="62" t="n"/>
      <c r="J880" s="62" t="n"/>
      <c r="K880" s="62" t="n"/>
      <c r="L880" s="62" t="n"/>
    </row>
    <row r="881" ht="21" customHeight="1">
      <c r="A881" s="61" t="n"/>
      <c r="B881" s="44">
        <f>'設定'!$I$16</f>
        <v/>
      </c>
      <c r="C881" s="62" t="n"/>
      <c r="D881" s="62" t="n"/>
      <c r="E881" s="62" t="n"/>
      <c r="F881" s="62" t="n"/>
      <c r="G881" s="62" t="n"/>
      <c r="H881" s="62" t="n"/>
      <c r="I881" s="62" t="n"/>
      <c r="J881" s="62" t="n"/>
      <c r="K881" s="62" t="n"/>
      <c r="L881" s="62" t="n"/>
    </row>
    <row r="882" ht="21" customHeight="1">
      <c r="A882" s="61" t="n"/>
      <c r="B882" s="44">
        <f>'設定'!$I$17</f>
        <v/>
      </c>
      <c r="C882" s="62" t="n"/>
      <c r="D882" s="62" t="n"/>
      <c r="E882" s="62" t="n"/>
      <c r="F882" s="62" t="n"/>
      <c r="G882" s="62" t="n"/>
      <c r="H882" s="62" t="n"/>
      <c r="I882" s="62" t="n"/>
      <c r="J882" s="62" t="n"/>
      <c r="K882" s="62" t="n"/>
      <c r="L882" s="62" t="n"/>
    </row>
    <row r="883" ht="21" customHeight="1">
      <c r="A883" s="61" t="n"/>
      <c r="B883" s="44">
        <f>'設定'!$I$18</f>
        <v/>
      </c>
      <c r="C883" s="62" t="n"/>
      <c r="D883" s="62" t="n"/>
      <c r="E883" s="62" t="n"/>
      <c r="F883" s="62" t="n"/>
      <c r="G883" s="62" t="n"/>
      <c r="H883" s="62" t="n"/>
      <c r="I883" s="62" t="n"/>
      <c r="J883" s="62" t="n"/>
      <c r="K883" s="62" t="n"/>
      <c r="L883" s="62" t="n"/>
    </row>
    <row r="884" ht="21" customHeight="1">
      <c r="A884" s="61" t="n"/>
      <c r="B884" s="44">
        <f>'設定'!$I$19</f>
        <v/>
      </c>
      <c r="C884" s="62" t="n"/>
      <c r="D884" s="62" t="n"/>
      <c r="E884" s="62" t="n"/>
      <c r="F884" s="62" t="n"/>
      <c r="G884" s="62" t="n"/>
      <c r="H884" s="62" t="n"/>
      <c r="I884" s="62" t="n"/>
      <c r="J884" s="62" t="n"/>
      <c r="K884" s="62" t="n"/>
      <c r="L884" s="62" t="n"/>
    </row>
    <row r="885" ht="21" customHeight="1">
      <c r="A885" s="61" t="n"/>
      <c r="B885" s="44">
        <f>'設定'!$I$20</f>
        <v/>
      </c>
      <c r="C885" s="62" t="n"/>
      <c r="D885" s="62" t="n"/>
      <c r="E885" s="62" t="n"/>
      <c r="F885" s="62" t="n"/>
      <c r="G885" s="62" t="n"/>
      <c r="H885" s="62" t="n"/>
      <c r="I885" s="62" t="n"/>
      <c r="J885" s="62" t="n"/>
      <c r="K885" s="62" t="n"/>
      <c r="L885" s="62" t="n"/>
    </row>
    <row r="886" ht="21" customHeight="1">
      <c r="A886" s="61" t="n"/>
      <c r="B886" s="44">
        <f>'設定'!$I$21</f>
        <v/>
      </c>
      <c r="C886" s="62" t="n"/>
      <c r="D886" s="62" t="n"/>
      <c r="E886" s="62" t="n"/>
      <c r="F886" s="62" t="n"/>
      <c r="G886" s="62" t="n"/>
      <c r="H886" s="62" t="n"/>
      <c r="I886" s="62" t="n"/>
      <c r="J886" s="62" t="n"/>
      <c r="K886" s="62" t="n"/>
      <c r="L886" s="62" t="n"/>
    </row>
    <row r="887" ht="21" customHeight="1">
      <c r="A887" s="61" t="n"/>
      <c r="B887" s="44">
        <f>'設定'!$I$22</f>
        <v/>
      </c>
      <c r="C887" s="62" t="n"/>
      <c r="D887" s="62" t="n"/>
      <c r="E887" s="62" t="n"/>
      <c r="F887" s="62" t="n"/>
      <c r="G887" s="62" t="n"/>
      <c r="H887" s="62" t="n"/>
      <c r="I887" s="62" t="n"/>
      <c r="J887" s="62" t="n"/>
      <c r="K887" s="62" t="n"/>
      <c r="L887" s="62" t="n"/>
    </row>
    <row r="888" ht="21" customHeight="1">
      <c r="A888" s="61" t="n"/>
      <c r="B888" s="44">
        <f>'設定'!$I$23</f>
        <v/>
      </c>
      <c r="C888" s="62" t="n"/>
      <c r="D888" s="62" t="n"/>
      <c r="E888" s="62" t="n"/>
      <c r="F888" s="62" t="n"/>
      <c r="G888" s="62" t="n"/>
      <c r="H888" s="62" t="n"/>
      <c r="I888" s="62" t="n"/>
      <c r="J888" s="62" t="n"/>
      <c r="K888" s="62" t="n"/>
      <c r="L888" s="62" t="n"/>
    </row>
    <row r="889" ht="21" customHeight="1">
      <c r="A889" s="61" t="n"/>
      <c r="B889" s="44">
        <f>'設定'!$I$24</f>
        <v/>
      </c>
      <c r="C889" s="62" t="n"/>
      <c r="D889" s="62" t="n"/>
      <c r="E889" s="62" t="n"/>
      <c r="F889" s="62" t="n"/>
      <c r="G889" s="62" t="n"/>
      <c r="H889" s="62" t="n"/>
      <c r="I889" s="62" t="n"/>
      <c r="J889" s="62" t="n"/>
      <c r="K889" s="62" t="n"/>
      <c r="L889" s="62" t="n"/>
    </row>
    <row r="890" ht="21" customHeight="1">
      <c r="A890" s="61" t="n"/>
      <c r="B890" s="44">
        <f>'設定'!$I$25</f>
        <v/>
      </c>
      <c r="C890" s="62" t="n"/>
      <c r="D890" s="62" t="n"/>
      <c r="E890" s="62" t="n"/>
      <c r="F890" s="62" t="n"/>
      <c r="G890" s="62" t="n"/>
      <c r="H890" s="62" t="n"/>
      <c r="I890" s="62" t="n"/>
      <c r="J890" s="62" t="n"/>
      <c r="K890" s="62" t="n"/>
      <c r="L890" s="62" t="n"/>
    </row>
    <row r="891" ht="21" customHeight="1">
      <c r="A891" s="61" t="n"/>
      <c r="B891" s="44">
        <f>'設定'!$I$26</f>
        <v/>
      </c>
      <c r="C891" s="62" t="n"/>
      <c r="D891" s="62" t="n"/>
      <c r="E891" s="62" t="n"/>
      <c r="F891" s="62" t="n"/>
      <c r="G891" s="62" t="n"/>
      <c r="H891" s="62" t="n"/>
      <c r="I891" s="62" t="n"/>
      <c r="J891" s="62" t="n"/>
      <c r="K891" s="62" t="n"/>
      <c r="L891" s="62" t="n"/>
    </row>
    <row r="892" ht="21" customHeight="1">
      <c r="A892" s="61" t="n"/>
      <c r="B892" s="44">
        <f>'設定'!$I$27</f>
        <v/>
      </c>
      <c r="C892" s="62" t="n"/>
      <c r="D892" s="62" t="n"/>
      <c r="E892" s="62" t="n"/>
      <c r="F892" s="62" t="n"/>
      <c r="G892" s="62" t="n"/>
      <c r="H892" s="62" t="n"/>
      <c r="I892" s="62" t="n"/>
      <c r="J892" s="62" t="n"/>
      <c r="K892" s="62" t="n"/>
      <c r="L892" s="62" t="n"/>
    </row>
    <row r="893" ht="21" customHeight="1">
      <c r="A893" s="61" t="n"/>
      <c r="B893" s="44">
        <f>'設定'!$I$28</f>
        <v/>
      </c>
      <c r="C893" s="62" t="n"/>
      <c r="D893" s="62" t="n"/>
      <c r="E893" s="62" t="n"/>
      <c r="F893" s="62" t="n"/>
      <c r="G893" s="62" t="n"/>
      <c r="H893" s="62" t="n"/>
      <c r="I893" s="62" t="n"/>
      <c r="J893" s="62" t="n"/>
      <c r="K893" s="62" t="n"/>
      <c r="L893" s="62" t="n"/>
    </row>
    <row r="894" ht="21" customHeight="1">
      <c r="A894" s="61" t="n"/>
      <c r="B894" s="44">
        <f>'設定'!$I$29</f>
        <v/>
      </c>
      <c r="C894" s="62" t="n"/>
      <c r="D894" s="62" t="n"/>
      <c r="E894" s="62" t="n"/>
      <c r="F894" s="62" t="n"/>
      <c r="G894" s="62" t="n"/>
      <c r="H894" s="62" t="n"/>
      <c r="I894" s="62" t="n"/>
      <c r="J894" s="62" t="n"/>
      <c r="K894" s="62" t="n"/>
      <c r="L894" s="62" t="n"/>
    </row>
    <row r="895" ht="21" customHeight="1">
      <c r="A895" s="61" t="n"/>
      <c r="B895" s="44">
        <f>'設定'!$I$30</f>
        <v/>
      </c>
      <c r="C895" s="62" t="n"/>
      <c r="D895" s="62" t="n"/>
      <c r="E895" s="62" t="n"/>
      <c r="F895" s="62" t="n"/>
      <c r="G895" s="62" t="n"/>
      <c r="H895" s="62" t="n"/>
      <c r="I895" s="62" t="n"/>
      <c r="J895" s="62" t="n"/>
      <c r="K895" s="62" t="n"/>
      <c r="L895" s="62" t="n"/>
    </row>
    <row r="896" ht="21" customHeight="1">
      <c r="A896" s="61" t="n"/>
      <c r="B896" s="44">
        <f>'設定'!$I$31</f>
        <v/>
      </c>
      <c r="C896" s="62" t="n"/>
      <c r="D896" s="62" t="n"/>
      <c r="E896" s="62" t="n"/>
      <c r="F896" s="62" t="n"/>
      <c r="G896" s="62" t="n"/>
      <c r="H896" s="62" t="n"/>
      <c r="I896" s="62" t="n"/>
      <c r="J896" s="62" t="n"/>
      <c r="K896" s="62" t="n"/>
      <c r="L896" s="62" t="n"/>
    </row>
    <row r="897" ht="21" customHeight="1">
      <c r="A897" s="61" t="n"/>
      <c r="B897" s="44">
        <f>'設定'!$I$32</f>
        <v/>
      </c>
      <c r="C897" s="62" t="n"/>
      <c r="D897" s="62" t="n"/>
      <c r="E897" s="62" t="n"/>
      <c r="F897" s="62" t="n"/>
      <c r="G897" s="62" t="n"/>
      <c r="H897" s="62" t="n"/>
      <c r="I897" s="62" t="n"/>
      <c r="J897" s="62" t="n"/>
      <c r="K897" s="62" t="n"/>
      <c r="L897" s="62" t="n"/>
    </row>
    <row r="898" ht="21" customHeight="1">
      <c r="A898" s="61" t="n"/>
      <c r="B898" s="44">
        <f>'設定'!$I$33</f>
        <v/>
      </c>
      <c r="C898" s="62" t="n"/>
      <c r="D898" s="62" t="n"/>
      <c r="E898" s="62" t="n"/>
      <c r="F898" s="62" t="n"/>
      <c r="G898" s="62" t="n"/>
      <c r="H898" s="62" t="n"/>
      <c r="I898" s="62" t="n"/>
      <c r="J898" s="62" t="n"/>
      <c r="K898" s="62" t="n"/>
      <c r="L898" s="62" t="n"/>
    </row>
    <row r="899" ht="21" customHeight="1">
      <c r="A899" s="61" t="n"/>
      <c r="B899" s="44">
        <f>'設定'!$I$34</f>
        <v/>
      </c>
      <c r="C899" s="62" t="n"/>
      <c r="D899" s="62" t="n"/>
      <c r="E899" s="62" t="n"/>
      <c r="F899" s="62" t="n"/>
      <c r="G899" s="62" t="n"/>
      <c r="H899" s="62" t="n"/>
      <c r="I899" s="62" t="n"/>
      <c r="J899" s="62" t="n"/>
      <c r="K899" s="62" t="n"/>
      <c r="L899" s="62" t="n"/>
    </row>
    <row r="900"/>
    <row r="901" ht="26" customHeight="1">
      <c r="B901" s="55">
        <f>IF('名簿'!B37="","（名簿 33行目：なし）",'名簿'!I37)</f>
        <v/>
      </c>
      <c r="C901" s="4" t="n"/>
      <c r="D901" s="4" t="n"/>
      <c r="E901" s="56" t="inlineStr">
        <is>
          <t>提出状況 ▶</t>
        </is>
      </c>
      <c r="F901" s="40" t="n"/>
      <c r="G901" s="31" t="n"/>
      <c r="H901" s="57" t="inlineStr">
        <is>
          <t>状況：</t>
        </is>
      </c>
      <c r="I901" s="58">
        <f>'名簿'!J37</f>
        <v/>
      </c>
      <c r="J901" s="57" t="inlineStr">
        <is>
          <t>×の数：</t>
        </is>
      </c>
      <c r="K901" s="59">
        <f>'名簿'!K37</f>
        <v/>
      </c>
      <c r="L901" s="60">
        <f>HYPERLINK("#'×入力'!B929","次の人へ ▼")</f>
        <v/>
      </c>
    </row>
    <row r="902" ht="22" customHeight="1">
      <c r="A902" s="32" t="inlineStr">
        <is>
          <t>この日全部 ▶</t>
        </is>
      </c>
      <c r="C902" s="61" t="n"/>
      <c r="D902" s="61" t="n"/>
      <c r="E902" s="61" t="n"/>
      <c r="F902" s="61" t="n"/>
      <c r="G902" s="61" t="n"/>
      <c r="H902" s="61" t="n"/>
      <c r="I902" s="61" t="n"/>
      <c r="J902" s="61" t="n"/>
      <c r="K902" s="61" t="n"/>
      <c r="L902" s="61" t="n"/>
    </row>
    <row r="903" ht="28" customHeight="1">
      <c r="A903" s="35" t="inlineStr">
        <is>
          <t>この時間
全部 ▼</t>
        </is>
      </c>
      <c r="B903" s="36" t="inlineStr"/>
      <c r="C903" s="37">
        <f>'設定'!$E$11</f>
        <v/>
      </c>
      <c r="D903" s="37">
        <f>'設定'!$E$12</f>
        <v/>
      </c>
      <c r="E903" s="37">
        <f>'設定'!$E$13</f>
        <v/>
      </c>
      <c r="F903" s="37">
        <f>'設定'!$E$14</f>
        <v/>
      </c>
      <c r="G903" s="37">
        <f>'設定'!$E$15</f>
        <v/>
      </c>
      <c r="H903" s="37">
        <f>'設定'!$E$16</f>
        <v/>
      </c>
      <c r="I903" s="37">
        <f>'設定'!$E$17</f>
        <v/>
      </c>
      <c r="J903" s="37">
        <f>'設定'!$E$18</f>
        <v/>
      </c>
      <c r="K903" s="37">
        <f>'設定'!$E$19</f>
        <v/>
      </c>
      <c r="L903" s="37">
        <f>'設定'!$E$20</f>
        <v/>
      </c>
    </row>
    <row r="904" ht="21" customHeight="1">
      <c r="A904" s="61" t="n"/>
      <c r="B904" s="44">
        <f>'設定'!$I$11</f>
        <v/>
      </c>
      <c r="C904" s="62" t="n"/>
      <c r="D904" s="62" t="n"/>
      <c r="E904" s="62" t="n"/>
      <c r="F904" s="62" t="n"/>
      <c r="G904" s="62" t="n"/>
      <c r="H904" s="62" t="n"/>
      <c r="I904" s="62" t="n"/>
      <c r="J904" s="62" t="n"/>
      <c r="K904" s="62" t="n"/>
      <c r="L904" s="62" t="n"/>
    </row>
    <row r="905" ht="21" customHeight="1">
      <c r="A905" s="61" t="n"/>
      <c r="B905" s="44">
        <f>'設定'!$I$12</f>
        <v/>
      </c>
      <c r="C905" s="62" t="n"/>
      <c r="D905" s="62" t="n"/>
      <c r="E905" s="62" t="n"/>
      <c r="F905" s="62" t="n"/>
      <c r="G905" s="62" t="n"/>
      <c r="H905" s="62" t="n"/>
      <c r="I905" s="62" t="n"/>
      <c r="J905" s="62" t="n"/>
      <c r="K905" s="62" t="n"/>
      <c r="L905" s="62" t="n"/>
    </row>
    <row r="906" ht="21" customHeight="1">
      <c r="A906" s="61" t="n"/>
      <c r="B906" s="44">
        <f>'設定'!$I$13</f>
        <v/>
      </c>
      <c r="C906" s="62" t="n"/>
      <c r="D906" s="62" t="n"/>
      <c r="E906" s="62" t="n"/>
      <c r="F906" s="62" t="n"/>
      <c r="G906" s="62" t="n"/>
      <c r="H906" s="62" t="n"/>
      <c r="I906" s="62" t="n"/>
      <c r="J906" s="62" t="n"/>
      <c r="K906" s="62" t="n"/>
      <c r="L906" s="62" t="n"/>
    </row>
    <row r="907" ht="21" customHeight="1">
      <c r="A907" s="61" t="n"/>
      <c r="B907" s="44">
        <f>'設定'!$I$14</f>
        <v/>
      </c>
      <c r="C907" s="62" t="n"/>
      <c r="D907" s="62" t="n"/>
      <c r="E907" s="62" t="n"/>
      <c r="F907" s="62" t="n"/>
      <c r="G907" s="62" t="n"/>
      <c r="H907" s="62" t="n"/>
      <c r="I907" s="62" t="n"/>
      <c r="J907" s="62" t="n"/>
      <c r="K907" s="62" t="n"/>
      <c r="L907" s="62" t="n"/>
    </row>
    <row r="908" ht="21" customHeight="1">
      <c r="A908" s="61" t="n"/>
      <c r="B908" s="44">
        <f>'設定'!$I$15</f>
        <v/>
      </c>
      <c r="C908" s="62" t="n"/>
      <c r="D908" s="62" t="n"/>
      <c r="E908" s="62" t="n"/>
      <c r="F908" s="62" t="n"/>
      <c r="G908" s="62" t="n"/>
      <c r="H908" s="62" t="n"/>
      <c r="I908" s="62" t="n"/>
      <c r="J908" s="62" t="n"/>
      <c r="K908" s="62" t="n"/>
      <c r="L908" s="62" t="n"/>
    </row>
    <row r="909" ht="21" customHeight="1">
      <c r="A909" s="61" t="n"/>
      <c r="B909" s="44">
        <f>'設定'!$I$16</f>
        <v/>
      </c>
      <c r="C909" s="62" t="n"/>
      <c r="D909" s="62" t="n"/>
      <c r="E909" s="62" t="n"/>
      <c r="F909" s="62" t="n"/>
      <c r="G909" s="62" t="n"/>
      <c r="H909" s="62" t="n"/>
      <c r="I909" s="62" t="n"/>
      <c r="J909" s="62" t="n"/>
      <c r="K909" s="62" t="n"/>
      <c r="L909" s="62" t="n"/>
    </row>
    <row r="910" ht="21" customHeight="1">
      <c r="A910" s="61" t="n"/>
      <c r="B910" s="44">
        <f>'設定'!$I$17</f>
        <v/>
      </c>
      <c r="C910" s="62" t="n"/>
      <c r="D910" s="62" t="n"/>
      <c r="E910" s="62" t="n"/>
      <c r="F910" s="62" t="n"/>
      <c r="G910" s="62" t="n"/>
      <c r="H910" s="62" t="n"/>
      <c r="I910" s="62" t="n"/>
      <c r="J910" s="62" t="n"/>
      <c r="K910" s="62" t="n"/>
      <c r="L910" s="62" t="n"/>
    </row>
    <row r="911" ht="21" customHeight="1">
      <c r="A911" s="61" t="n"/>
      <c r="B911" s="44">
        <f>'設定'!$I$18</f>
        <v/>
      </c>
      <c r="C911" s="62" t="n"/>
      <c r="D911" s="62" t="n"/>
      <c r="E911" s="62" t="n"/>
      <c r="F911" s="62" t="n"/>
      <c r="G911" s="62" t="n"/>
      <c r="H911" s="62" t="n"/>
      <c r="I911" s="62" t="n"/>
      <c r="J911" s="62" t="n"/>
      <c r="K911" s="62" t="n"/>
      <c r="L911" s="62" t="n"/>
    </row>
    <row r="912" ht="21" customHeight="1">
      <c r="A912" s="61" t="n"/>
      <c r="B912" s="44">
        <f>'設定'!$I$19</f>
        <v/>
      </c>
      <c r="C912" s="62" t="n"/>
      <c r="D912" s="62" t="n"/>
      <c r="E912" s="62" t="n"/>
      <c r="F912" s="62" t="n"/>
      <c r="G912" s="62" t="n"/>
      <c r="H912" s="62" t="n"/>
      <c r="I912" s="62" t="n"/>
      <c r="J912" s="62" t="n"/>
      <c r="K912" s="62" t="n"/>
      <c r="L912" s="62" t="n"/>
    </row>
    <row r="913" ht="21" customHeight="1">
      <c r="A913" s="61" t="n"/>
      <c r="B913" s="44">
        <f>'設定'!$I$20</f>
        <v/>
      </c>
      <c r="C913" s="62" t="n"/>
      <c r="D913" s="62" t="n"/>
      <c r="E913" s="62" t="n"/>
      <c r="F913" s="62" t="n"/>
      <c r="G913" s="62" t="n"/>
      <c r="H913" s="62" t="n"/>
      <c r="I913" s="62" t="n"/>
      <c r="J913" s="62" t="n"/>
      <c r="K913" s="62" t="n"/>
      <c r="L913" s="62" t="n"/>
    </row>
    <row r="914" ht="21" customHeight="1">
      <c r="A914" s="61" t="n"/>
      <c r="B914" s="44">
        <f>'設定'!$I$21</f>
        <v/>
      </c>
      <c r="C914" s="62" t="n"/>
      <c r="D914" s="62" t="n"/>
      <c r="E914" s="62" t="n"/>
      <c r="F914" s="62" t="n"/>
      <c r="G914" s="62" t="n"/>
      <c r="H914" s="62" t="n"/>
      <c r="I914" s="62" t="n"/>
      <c r="J914" s="62" t="n"/>
      <c r="K914" s="62" t="n"/>
      <c r="L914" s="62" t="n"/>
    </row>
    <row r="915" ht="21" customHeight="1">
      <c r="A915" s="61" t="n"/>
      <c r="B915" s="44">
        <f>'設定'!$I$22</f>
        <v/>
      </c>
      <c r="C915" s="62" t="n"/>
      <c r="D915" s="62" t="n"/>
      <c r="E915" s="62" t="n"/>
      <c r="F915" s="62" t="n"/>
      <c r="G915" s="62" t="n"/>
      <c r="H915" s="62" t="n"/>
      <c r="I915" s="62" t="n"/>
      <c r="J915" s="62" t="n"/>
      <c r="K915" s="62" t="n"/>
      <c r="L915" s="62" t="n"/>
    </row>
    <row r="916" ht="21" customHeight="1">
      <c r="A916" s="61" t="n"/>
      <c r="B916" s="44">
        <f>'設定'!$I$23</f>
        <v/>
      </c>
      <c r="C916" s="62" t="n"/>
      <c r="D916" s="62" t="n"/>
      <c r="E916" s="62" t="n"/>
      <c r="F916" s="62" t="n"/>
      <c r="G916" s="62" t="n"/>
      <c r="H916" s="62" t="n"/>
      <c r="I916" s="62" t="n"/>
      <c r="J916" s="62" t="n"/>
      <c r="K916" s="62" t="n"/>
      <c r="L916" s="62" t="n"/>
    </row>
    <row r="917" ht="21" customHeight="1">
      <c r="A917" s="61" t="n"/>
      <c r="B917" s="44">
        <f>'設定'!$I$24</f>
        <v/>
      </c>
      <c r="C917" s="62" t="n"/>
      <c r="D917" s="62" t="n"/>
      <c r="E917" s="62" t="n"/>
      <c r="F917" s="62" t="n"/>
      <c r="G917" s="62" t="n"/>
      <c r="H917" s="62" t="n"/>
      <c r="I917" s="62" t="n"/>
      <c r="J917" s="62" t="n"/>
      <c r="K917" s="62" t="n"/>
      <c r="L917" s="62" t="n"/>
    </row>
    <row r="918" ht="21" customHeight="1">
      <c r="A918" s="61" t="n"/>
      <c r="B918" s="44">
        <f>'設定'!$I$25</f>
        <v/>
      </c>
      <c r="C918" s="62" t="n"/>
      <c r="D918" s="62" t="n"/>
      <c r="E918" s="62" t="n"/>
      <c r="F918" s="62" t="n"/>
      <c r="G918" s="62" t="n"/>
      <c r="H918" s="62" t="n"/>
      <c r="I918" s="62" t="n"/>
      <c r="J918" s="62" t="n"/>
      <c r="K918" s="62" t="n"/>
      <c r="L918" s="62" t="n"/>
    </row>
    <row r="919" ht="21" customHeight="1">
      <c r="A919" s="61" t="n"/>
      <c r="B919" s="44">
        <f>'設定'!$I$26</f>
        <v/>
      </c>
      <c r="C919" s="62" t="n"/>
      <c r="D919" s="62" t="n"/>
      <c r="E919" s="62" t="n"/>
      <c r="F919" s="62" t="n"/>
      <c r="G919" s="62" t="n"/>
      <c r="H919" s="62" t="n"/>
      <c r="I919" s="62" t="n"/>
      <c r="J919" s="62" t="n"/>
      <c r="K919" s="62" t="n"/>
      <c r="L919" s="62" t="n"/>
    </row>
    <row r="920" ht="21" customHeight="1">
      <c r="A920" s="61" t="n"/>
      <c r="B920" s="44">
        <f>'設定'!$I$27</f>
        <v/>
      </c>
      <c r="C920" s="62" t="n"/>
      <c r="D920" s="62" t="n"/>
      <c r="E920" s="62" t="n"/>
      <c r="F920" s="62" t="n"/>
      <c r="G920" s="62" t="n"/>
      <c r="H920" s="62" t="n"/>
      <c r="I920" s="62" t="n"/>
      <c r="J920" s="62" t="n"/>
      <c r="K920" s="62" t="n"/>
      <c r="L920" s="62" t="n"/>
    </row>
    <row r="921" ht="21" customHeight="1">
      <c r="A921" s="61" t="n"/>
      <c r="B921" s="44">
        <f>'設定'!$I$28</f>
        <v/>
      </c>
      <c r="C921" s="62" t="n"/>
      <c r="D921" s="62" t="n"/>
      <c r="E921" s="62" t="n"/>
      <c r="F921" s="62" t="n"/>
      <c r="G921" s="62" t="n"/>
      <c r="H921" s="62" t="n"/>
      <c r="I921" s="62" t="n"/>
      <c r="J921" s="62" t="n"/>
      <c r="K921" s="62" t="n"/>
      <c r="L921" s="62" t="n"/>
    </row>
    <row r="922" ht="21" customHeight="1">
      <c r="A922" s="61" t="n"/>
      <c r="B922" s="44">
        <f>'設定'!$I$29</f>
        <v/>
      </c>
      <c r="C922" s="62" t="n"/>
      <c r="D922" s="62" t="n"/>
      <c r="E922" s="62" t="n"/>
      <c r="F922" s="62" t="n"/>
      <c r="G922" s="62" t="n"/>
      <c r="H922" s="62" t="n"/>
      <c r="I922" s="62" t="n"/>
      <c r="J922" s="62" t="n"/>
      <c r="K922" s="62" t="n"/>
      <c r="L922" s="62" t="n"/>
    </row>
    <row r="923" ht="21" customHeight="1">
      <c r="A923" s="61" t="n"/>
      <c r="B923" s="44">
        <f>'設定'!$I$30</f>
        <v/>
      </c>
      <c r="C923" s="62" t="n"/>
      <c r="D923" s="62" t="n"/>
      <c r="E923" s="62" t="n"/>
      <c r="F923" s="62" t="n"/>
      <c r="G923" s="62" t="n"/>
      <c r="H923" s="62" t="n"/>
      <c r="I923" s="62" t="n"/>
      <c r="J923" s="62" t="n"/>
      <c r="K923" s="62" t="n"/>
      <c r="L923" s="62" t="n"/>
    </row>
    <row r="924" ht="21" customHeight="1">
      <c r="A924" s="61" t="n"/>
      <c r="B924" s="44">
        <f>'設定'!$I$31</f>
        <v/>
      </c>
      <c r="C924" s="62" t="n"/>
      <c r="D924" s="62" t="n"/>
      <c r="E924" s="62" t="n"/>
      <c r="F924" s="62" t="n"/>
      <c r="G924" s="62" t="n"/>
      <c r="H924" s="62" t="n"/>
      <c r="I924" s="62" t="n"/>
      <c r="J924" s="62" t="n"/>
      <c r="K924" s="62" t="n"/>
      <c r="L924" s="62" t="n"/>
    </row>
    <row r="925" ht="21" customHeight="1">
      <c r="A925" s="61" t="n"/>
      <c r="B925" s="44">
        <f>'設定'!$I$32</f>
        <v/>
      </c>
      <c r="C925" s="62" t="n"/>
      <c r="D925" s="62" t="n"/>
      <c r="E925" s="62" t="n"/>
      <c r="F925" s="62" t="n"/>
      <c r="G925" s="62" t="n"/>
      <c r="H925" s="62" t="n"/>
      <c r="I925" s="62" t="n"/>
      <c r="J925" s="62" t="n"/>
      <c r="K925" s="62" t="n"/>
      <c r="L925" s="62" t="n"/>
    </row>
    <row r="926" ht="21" customHeight="1">
      <c r="A926" s="61" t="n"/>
      <c r="B926" s="44">
        <f>'設定'!$I$33</f>
        <v/>
      </c>
      <c r="C926" s="62" t="n"/>
      <c r="D926" s="62" t="n"/>
      <c r="E926" s="62" t="n"/>
      <c r="F926" s="62" t="n"/>
      <c r="G926" s="62" t="n"/>
      <c r="H926" s="62" t="n"/>
      <c r="I926" s="62" t="n"/>
      <c r="J926" s="62" t="n"/>
      <c r="K926" s="62" t="n"/>
      <c r="L926" s="62" t="n"/>
    </row>
    <row r="927" ht="21" customHeight="1">
      <c r="A927" s="61" t="n"/>
      <c r="B927" s="44">
        <f>'設定'!$I$34</f>
        <v/>
      </c>
      <c r="C927" s="62" t="n"/>
      <c r="D927" s="62" t="n"/>
      <c r="E927" s="62" t="n"/>
      <c r="F927" s="62" t="n"/>
      <c r="G927" s="62" t="n"/>
      <c r="H927" s="62" t="n"/>
      <c r="I927" s="62" t="n"/>
      <c r="J927" s="62" t="n"/>
      <c r="K927" s="62" t="n"/>
      <c r="L927" s="62" t="n"/>
    </row>
    <row r="928"/>
    <row r="929" ht="26" customHeight="1">
      <c r="B929" s="55">
        <f>IF('名簿'!B38="","（名簿 34行目：なし）",'名簿'!I38)</f>
        <v/>
      </c>
      <c r="C929" s="4" t="n"/>
      <c r="D929" s="4" t="n"/>
      <c r="E929" s="56" t="inlineStr">
        <is>
          <t>提出状況 ▶</t>
        </is>
      </c>
      <c r="F929" s="40" t="n"/>
      <c r="G929" s="31" t="n"/>
      <c r="H929" s="57" t="inlineStr">
        <is>
          <t>状況：</t>
        </is>
      </c>
      <c r="I929" s="58">
        <f>'名簿'!J38</f>
        <v/>
      </c>
      <c r="J929" s="57" t="inlineStr">
        <is>
          <t>×の数：</t>
        </is>
      </c>
      <c r="K929" s="59">
        <f>'名簿'!K38</f>
        <v/>
      </c>
      <c r="L929" s="60">
        <f>HYPERLINK("#'×入力'!B957","次の人へ ▼")</f>
        <v/>
      </c>
    </row>
    <row r="930" ht="22" customHeight="1">
      <c r="A930" s="32" t="inlineStr">
        <is>
          <t>この日全部 ▶</t>
        </is>
      </c>
      <c r="C930" s="61" t="n"/>
      <c r="D930" s="61" t="n"/>
      <c r="E930" s="61" t="n"/>
      <c r="F930" s="61" t="n"/>
      <c r="G930" s="61" t="n"/>
      <c r="H930" s="61" t="n"/>
      <c r="I930" s="61" t="n"/>
      <c r="J930" s="61" t="n"/>
      <c r="K930" s="61" t="n"/>
      <c r="L930" s="61" t="n"/>
    </row>
    <row r="931" ht="28" customHeight="1">
      <c r="A931" s="35" t="inlineStr">
        <is>
          <t>この時間
全部 ▼</t>
        </is>
      </c>
      <c r="B931" s="36" t="inlineStr"/>
      <c r="C931" s="37">
        <f>'設定'!$E$11</f>
        <v/>
      </c>
      <c r="D931" s="37">
        <f>'設定'!$E$12</f>
        <v/>
      </c>
      <c r="E931" s="37">
        <f>'設定'!$E$13</f>
        <v/>
      </c>
      <c r="F931" s="37">
        <f>'設定'!$E$14</f>
        <v/>
      </c>
      <c r="G931" s="37">
        <f>'設定'!$E$15</f>
        <v/>
      </c>
      <c r="H931" s="37">
        <f>'設定'!$E$16</f>
        <v/>
      </c>
      <c r="I931" s="37">
        <f>'設定'!$E$17</f>
        <v/>
      </c>
      <c r="J931" s="37">
        <f>'設定'!$E$18</f>
        <v/>
      </c>
      <c r="K931" s="37">
        <f>'設定'!$E$19</f>
        <v/>
      </c>
      <c r="L931" s="37">
        <f>'設定'!$E$20</f>
        <v/>
      </c>
    </row>
    <row r="932" ht="21" customHeight="1">
      <c r="A932" s="61" t="n"/>
      <c r="B932" s="44">
        <f>'設定'!$I$11</f>
        <v/>
      </c>
      <c r="C932" s="62" t="n"/>
      <c r="D932" s="62" t="n"/>
      <c r="E932" s="62" t="n"/>
      <c r="F932" s="62" t="n"/>
      <c r="G932" s="62" t="n"/>
      <c r="H932" s="62" t="n"/>
      <c r="I932" s="62" t="n"/>
      <c r="J932" s="62" t="n"/>
      <c r="K932" s="62" t="n"/>
      <c r="L932" s="62" t="n"/>
    </row>
    <row r="933" ht="21" customHeight="1">
      <c r="A933" s="61" t="n"/>
      <c r="B933" s="44">
        <f>'設定'!$I$12</f>
        <v/>
      </c>
      <c r="C933" s="62" t="n"/>
      <c r="D933" s="62" t="n"/>
      <c r="E933" s="62" t="n"/>
      <c r="F933" s="62" t="n"/>
      <c r="G933" s="62" t="n"/>
      <c r="H933" s="62" t="n"/>
      <c r="I933" s="62" t="n"/>
      <c r="J933" s="62" t="n"/>
      <c r="K933" s="62" t="n"/>
      <c r="L933" s="62" t="n"/>
    </row>
    <row r="934" ht="21" customHeight="1">
      <c r="A934" s="61" t="n"/>
      <c r="B934" s="44">
        <f>'設定'!$I$13</f>
        <v/>
      </c>
      <c r="C934" s="62" t="n"/>
      <c r="D934" s="62" t="n"/>
      <c r="E934" s="62" t="n"/>
      <c r="F934" s="62" t="n"/>
      <c r="G934" s="62" t="n"/>
      <c r="H934" s="62" t="n"/>
      <c r="I934" s="62" t="n"/>
      <c r="J934" s="62" t="n"/>
      <c r="K934" s="62" t="n"/>
      <c r="L934" s="62" t="n"/>
    </row>
    <row r="935" ht="21" customHeight="1">
      <c r="A935" s="61" t="n"/>
      <c r="B935" s="44">
        <f>'設定'!$I$14</f>
        <v/>
      </c>
      <c r="C935" s="62" t="n"/>
      <c r="D935" s="62" t="n"/>
      <c r="E935" s="62" t="n"/>
      <c r="F935" s="62" t="n"/>
      <c r="G935" s="62" t="n"/>
      <c r="H935" s="62" t="n"/>
      <c r="I935" s="62" t="n"/>
      <c r="J935" s="62" t="n"/>
      <c r="K935" s="62" t="n"/>
      <c r="L935" s="62" t="n"/>
    </row>
    <row r="936" ht="21" customHeight="1">
      <c r="A936" s="61" t="n"/>
      <c r="B936" s="44">
        <f>'設定'!$I$15</f>
        <v/>
      </c>
      <c r="C936" s="62" t="n"/>
      <c r="D936" s="62" t="n"/>
      <c r="E936" s="62" t="n"/>
      <c r="F936" s="62" t="n"/>
      <c r="G936" s="62" t="n"/>
      <c r="H936" s="62" t="n"/>
      <c r="I936" s="62" t="n"/>
      <c r="J936" s="62" t="n"/>
      <c r="K936" s="62" t="n"/>
      <c r="L936" s="62" t="n"/>
    </row>
    <row r="937" ht="21" customHeight="1">
      <c r="A937" s="61" t="n"/>
      <c r="B937" s="44">
        <f>'設定'!$I$16</f>
        <v/>
      </c>
      <c r="C937" s="62" t="n"/>
      <c r="D937" s="62" t="n"/>
      <c r="E937" s="62" t="n"/>
      <c r="F937" s="62" t="n"/>
      <c r="G937" s="62" t="n"/>
      <c r="H937" s="62" t="n"/>
      <c r="I937" s="62" t="n"/>
      <c r="J937" s="62" t="n"/>
      <c r="K937" s="62" t="n"/>
      <c r="L937" s="62" t="n"/>
    </row>
    <row r="938" ht="21" customHeight="1">
      <c r="A938" s="61" t="n"/>
      <c r="B938" s="44">
        <f>'設定'!$I$17</f>
        <v/>
      </c>
      <c r="C938" s="62" t="n"/>
      <c r="D938" s="62" t="n"/>
      <c r="E938" s="62" t="n"/>
      <c r="F938" s="62" t="n"/>
      <c r="G938" s="62" t="n"/>
      <c r="H938" s="62" t="n"/>
      <c r="I938" s="62" t="n"/>
      <c r="J938" s="62" t="n"/>
      <c r="K938" s="62" t="n"/>
      <c r="L938" s="62" t="n"/>
    </row>
    <row r="939" ht="21" customHeight="1">
      <c r="A939" s="61" t="n"/>
      <c r="B939" s="44">
        <f>'設定'!$I$18</f>
        <v/>
      </c>
      <c r="C939" s="62" t="n"/>
      <c r="D939" s="62" t="n"/>
      <c r="E939" s="62" t="n"/>
      <c r="F939" s="62" t="n"/>
      <c r="G939" s="62" t="n"/>
      <c r="H939" s="62" t="n"/>
      <c r="I939" s="62" t="n"/>
      <c r="J939" s="62" t="n"/>
      <c r="K939" s="62" t="n"/>
      <c r="L939" s="62" t="n"/>
    </row>
    <row r="940" ht="21" customHeight="1">
      <c r="A940" s="61" t="n"/>
      <c r="B940" s="44">
        <f>'設定'!$I$19</f>
        <v/>
      </c>
      <c r="C940" s="62" t="n"/>
      <c r="D940" s="62" t="n"/>
      <c r="E940" s="62" t="n"/>
      <c r="F940" s="62" t="n"/>
      <c r="G940" s="62" t="n"/>
      <c r="H940" s="62" t="n"/>
      <c r="I940" s="62" t="n"/>
      <c r="J940" s="62" t="n"/>
      <c r="K940" s="62" t="n"/>
      <c r="L940" s="62" t="n"/>
    </row>
    <row r="941" ht="21" customHeight="1">
      <c r="A941" s="61" t="n"/>
      <c r="B941" s="44">
        <f>'設定'!$I$20</f>
        <v/>
      </c>
      <c r="C941" s="62" t="n"/>
      <c r="D941" s="62" t="n"/>
      <c r="E941" s="62" t="n"/>
      <c r="F941" s="62" t="n"/>
      <c r="G941" s="62" t="n"/>
      <c r="H941" s="62" t="n"/>
      <c r="I941" s="62" t="n"/>
      <c r="J941" s="62" t="n"/>
      <c r="K941" s="62" t="n"/>
      <c r="L941" s="62" t="n"/>
    </row>
    <row r="942" ht="21" customHeight="1">
      <c r="A942" s="61" t="n"/>
      <c r="B942" s="44">
        <f>'設定'!$I$21</f>
        <v/>
      </c>
      <c r="C942" s="62" t="n"/>
      <c r="D942" s="62" t="n"/>
      <c r="E942" s="62" t="n"/>
      <c r="F942" s="62" t="n"/>
      <c r="G942" s="62" t="n"/>
      <c r="H942" s="62" t="n"/>
      <c r="I942" s="62" t="n"/>
      <c r="J942" s="62" t="n"/>
      <c r="K942" s="62" t="n"/>
      <c r="L942" s="62" t="n"/>
    </row>
    <row r="943" ht="21" customHeight="1">
      <c r="A943" s="61" t="n"/>
      <c r="B943" s="44">
        <f>'設定'!$I$22</f>
        <v/>
      </c>
      <c r="C943" s="62" t="n"/>
      <c r="D943" s="62" t="n"/>
      <c r="E943" s="62" t="n"/>
      <c r="F943" s="62" t="n"/>
      <c r="G943" s="62" t="n"/>
      <c r="H943" s="62" t="n"/>
      <c r="I943" s="62" t="n"/>
      <c r="J943" s="62" t="n"/>
      <c r="K943" s="62" t="n"/>
      <c r="L943" s="62" t="n"/>
    </row>
    <row r="944" ht="21" customHeight="1">
      <c r="A944" s="61" t="n"/>
      <c r="B944" s="44">
        <f>'設定'!$I$23</f>
        <v/>
      </c>
      <c r="C944" s="62" t="n"/>
      <c r="D944" s="62" t="n"/>
      <c r="E944" s="62" t="n"/>
      <c r="F944" s="62" t="n"/>
      <c r="G944" s="62" t="n"/>
      <c r="H944" s="62" t="n"/>
      <c r="I944" s="62" t="n"/>
      <c r="J944" s="62" t="n"/>
      <c r="K944" s="62" t="n"/>
      <c r="L944" s="62" t="n"/>
    </row>
    <row r="945" ht="21" customHeight="1">
      <c r="A945" s="61" t="n"/>
      <c r="B945" s="44">
        <f>'設定'!$I$24</f>
        <v/>
      </c>
      <c r="C945" s="62" t="n"/>
      <c r="D945" s="62" t="n"/>
      <c r="E945" s="62" t="n"/>
      <c r="F945" s="62" t="n"/>
      <c r="G945" s="62" t="n"/>
      <c r="H945" s="62" t="n"/>
      <c r="I945" s="62" t="n"/>
      <c r="J945" s="62" t="n"/>
      <c r="K945" s="62" t="n"/>
      <c r="L945" s="62" t="n"/>
    </row>
    <row r="946" ht="21" customHeight="1">
      <c r="A946" s="61" t="n"/>
      <c r="B946" s="44">
        <f>'設定'!$I$25</f>
        <v/>
      </c>
      <c r="C946" s="62" t="n"/>
      <c r="D946" s="62" t="n"/>
      <c r="E946" s="62" t="n"/>
      <c r="F946" s="62" t="n"/>
      <c r="G946" s="62" t="n"/>
      <c r="H946" s="62" t="n"/>
      <c r="I946" s="62" t="n"/>
      <c r="J946" s="62" t="n"/>
      <c r="K946" s="62" t="n"/>
      <c r="L946" s="62" t="n"/>
    </row>
    <row r="947" ht="21" customHeight="1">
      <c r="A947" s="61" t="n"/>
      <c r="B947" s="44">
        <f>'設定'!$I$26</f>
        <v/>
      </c>
      <c r="C947" s="62" t="n"/>
      <c r="D947" s="62" t="n"/>
      <c r="E947" s="62" t="n"/>
      <c r="F947" s="62" t="n"/>
      <c r="G947" s="62" t="n"/>
      <c r="H947" s="62" t="n"/>
      <c r="I947" s="62" t="n"/>
      <c r="J947" s="62" t="n"/>
      <c r="K947" s="62" t="n"/>
      <c r="L947" s="62" t="n"/>
    </row>
    <row r="948" ht="21" customHeight="1">
      <c r="A948" s="61" t="n"/>
      <c r="B948" s="44">
        <f>'設定'!$I$27</f>
        <v/>
      </c>
      <c r="C948" s="62" t="n"/>
      <c r="D948" s="62" t="n"/>
      <c r="E948" s="62" t="n"/>
      <c r="F948" s="62" t="n"/>
      <c r="G948" s="62" t="n"/>
      <c r="H948" s="62" t="n"/>
      <c r="I948" s="62" t="n"/>
      <c r="J948" s="62" t="n"/>
      <c r="K948" s="62" t="n"/>
      <c r="L948" s="62" t="n"/>
    </row>
    <row r="949" ht="21" customHeight="1">
      <c r="A949" s="61" t="n"/>
      <c r="B949" s="44">
        <f>'設定'!$I$28</f>
        <v/>
      </c>
      <c r="C949" s="62" t="n"/>
      <c r="D949" s="62" t="n"/>
      <c r="E949" s="62" t="n"/>
      <c r="F949" s="62" t="n"/>
      <c r="G949" s="62" t="n"/>
      <c r="H949" s="62" t="n"/>
      <c r="I949" s="62" t="n"/>
      <c r="J949" s="62" t="n"/>
      <c r="K949" s="62" t="n"/>
      <c r="L949" s="62" t="n"/>
    </row>
    <row r="950" ht="21" customHeight="1">
      <c r="A950" s="61" t="n"/>
      <c r="B950" s="44">
        <f>'設定'!$I$29</f>
        <v/>
      </c>
      <c r="C950" s="62" t="n"/>
      <c r="D950" s="62" t="n"/>
      <c r="E950" s="62" t="n"/>
      <c r="F950" s="62" t="n"/>
      <c r="G950" s="62" t="n"/>
      <c r="H950" s="62" t="n"/>
      <c r="I950" s="62" t="n"/>
      <c r="J950" s="62" t="n"/>
      <c r="K950" s="62" t="n"/>
      <c r="L950" s="62" t="n"/>
    </row>
    <row r="951" ht="21" customHeight="1">
      <c r="A951" s="61" t="n"/>
      <c r="B951" s="44">
        <f>'設定'!$I$30</f>
        <v/>
      </c>
      <c r="C951" s="62" t="n"/>
      <c r="D951" s="62" t="n"/>
      <c r="E951" s="62" t="n"/>
      <c r="F951" s="62" t="n"/>
      <c r="G951" s="62" t="n"/>
      <c r="H951" s="62" t="n"/>
      <c r="I951" s="62" t="n"/>
      <c r="J951" s="62" t="n"/>
      <c r="K951" s="62" t="n"/>
      <c r="L951" s="62" t="n"/>
    </row>
    <row r="952" ht="21" customHeight="1">
      <c r="A952" s="61" t="n"/>
      <c r="B952" s="44">
        <f>'設定'!$I$31</f>
        <v/>
      </c>
      <c r="C952" s="62" t="n"/>
      <c r="D952" s="62" t="n"/>
      <c r="E952" s="62" t="n"/>
      <c r="F952" s="62" t="n"/>
      <c r="G952" s="62" t="n"/>
      <c r="H952" s="62" t="n"/>
      <c r="I952" s="62" t="n"/>
      <c r="J952" s="62" t="n"/>
      <c r="K952" s="62" t="n"/>
      <c r="L952" s="62" t="n"/>
    </row>
    <row r="953" ht="21" customHeight="1">
      <c r="A953" s="61" t="n"/>
      <c r="B953" s="44">
        <f>'設定'!$I$32</f>
        <v/>
      </c>
      <c r="C953" s="62" t="n"/>
      <c r="D953" s="62" t="n"/>
      <c r="E953" s="62" t="n"/>
      <c r="F953" s="62" t="n"/>
      <c r="G953" s="62" t="n"/>
      <c r="H953" s="62" t="n"/>
      <c r="I953" s="62" t="n"/>
      <c r="J953" s="62" t="n"/>
      <c r="K953" s="62" t="n"/>
      <c r="L953" s="62" t="n"/>
    </row>
    <row r="954" ht="21" customHeight="1">
      <c r="A954" s="61" t="n"/>
      <c r="B954" s="44">
        <f>'設定'!$I$33</f>
        <v/>
      </c>
      <c r="C954" s="62" t="n"/>
      <c r="D954" s="62" t="n"/>
      <c r="E954" s="62" t="n"/>
      <c r="F954" s="62" t="n"/>
      <c r="G954" s="62" t="n"/>
      <c r="H954" s="62" t="n"/>
      <c r="I954" s="62" t="n"/>
      <c r="J954" s="62" t="n"/>
      <c r="K954" s="62" t="n"/>
      <c r="L954" s="62" t="n"/>
    </row>
    <row r="955" ht="21" customHeight="1">
      <c r="A955" s="61" t="n"/>
      <c r="B955" s="44">
        <f>'設定'!$I$34</f>
        <v/>
      </c>
      <c r="C955" s="62" t="n"/>
      <c r="D955" s="62" t="n"/>
      <c r="E955" s="62" t="n"/>
      <c r="F955" s="62" t="n"/>
      <c r="G955" s="62" t="n"/>
      <c r="H955" s="62" t="n"/>
      <c r="I955" s="62" t="n"/>
      <c r="J955" s="62" t="n"/>
      <c r="K955" s="62" t="n"/>
      <c r="L955" s="62" t="n"/>
    </row>
    <row r="956"/>
    <row r="957" ht="26" customHeight="1">
      <c r="B957" s="55">
        <f>IF('名簿'!B39="","（名簿 35行目：なし）",'名簿'!I39)</f>
        <v/>
      </c>
      <c r="C957" s="4" t="n"/>
      <c r="D957" s="4" t="n"/>
      <c r="E957" s="56" t="inlineStr">
        <is>
          <t>提出状況 ▶</t>
        </is>
      </c>
      <c r="F957" s="40" t="n"/>
      <c r="G957" s="31" t="n"/>
      <c r="H957" s="57" t="inlineStr">
        <is>
          <t>状況：</t>
        </is>
      </c>
      <c r="I957" s="58">
        <f>'名簿'!J39</f>
        <v/>
      </c>
      <c r="J957" s="57" t="inlineStr">
        <is>
          <t>×の数：</t>
        </is>
      </c>
      <c r="K957" s="59">
        <f>'名簿'!K39</f>
        <v/>
      </c>
      <c r="L957" s="60">
        <f>HYPERLINK("#'×入力'!B985","次の人へ ▼")</f>
        <v/>
      </c>
    </row>
    <row r="958" ht="22" customHeight="1">
      <c r="A958" s="32" t="inlineStr">
        <is>
          <t>この日全部 ▶</t>
        </is>
      </c>
      <c r="C958" s="61" t="n"/>
      <c r="D958" s="61" t="n"/>
      <c r="E958" s="61" t="n"/>
      <c r="F958" s="61" t="n"/>
      <c r="G958" s="61" t="n"/>
      <c r="H958" s="61" t="n"/>
      <c r="I958" s="61" t="n"/>
      <c r="J958" s="61" t="n"/>
      <c r="K958" s="61" t="n"/>
      <c r="L958" s="61" t="n"/>
    </row>
    <row r="959" ht="28" customHeight="1">
      <c r="A959" s="35" t="inlineStr">
        <is>
          <t>この時間
全部 ▼</t>
        </is>
      </c>
      <c r="B959" s="36" t="inlineStr"/>
      <c r="C959" s="37">
        <f>'設定'!$E$11</f>
        <v/>
      </c>
      <c r="D959" s="37">
        <f>'設定'!$E$12</f>
        <v/>
      </c>
      <c r="E959" s="37">
        <f>'設定'!$E$13</f>
        <v/>
      </c>
      <c r="F959" s="37">
        <f>'設定'!$E$14</f>
        <v/>
      </c>
      <c r="G959" s="37">
        <f>'設定'!$E$15</f>
        <v/>
      </c>
      <c r="H959" s="37">
        <f>'設定'!$E$16</f>
        <v/>
      </c>
      <c r="I959" s="37">
        <f>'設定'!$E$17</f>
        <v/>
      </c>
      <c r="J959" s="37">
        <f>'設定'!$E$18</f>
        <v/>
      </c>
      <c r="K959" s="37">
        <f>'設定'!$E$19</f>
        <v/>
      </c>
      <c r="L959" s="37">
        <f>'設定'!$E$20</f>
        <v/>
      </c>
    </row>
    <row r="960" ht="21" customHeight="1">
      <c r="A960" s="61" t="n"/>
      <c r="B960" s="44">
        <f>'設定'!$I$11</f>
        <v/>
      </c>
      <c r="C960" s="62" t="n"/>
      <c r="D960" s="62" t="n"/>
      <c r="E960" s="62" t="n"/>
      <c r="F960" s="62" t="n"/>
      <c r="G960" s="62" t="n"/>
      <c r="H960" s="62" t="n"/>
      <c r="I960" s="62" t="n"/>
      <c r="J960" s="62" t="n"/>
      <c r="K960" s="62" t="n"/>
      <c r="L960" s="62" t="n"/>
    </row>
    <row r="961" ht="21" customHeight="1">
      <c r="A961" s="61" t="n"/>
      <c r="B961" s="44">
        <f>'設定'!$I$12</f>
        <v/>
      </c>
      <c r="C961" s="62" t="n"/>
      <c r="D961" s="62" t="n"/>
      <c r="E961" s="62" t="n"/>
      <c r="F961" s="62" t="n"/>
      <c r="G961" s="62" t="n"/>
      <c r="H961" s="62" t="n"/>
      <c r="I961" s="62" t="n"/>
      <c r="J961" s="62" t="n"/>
      <c r="K961" s="62" t="n"/>
      <c r="L961" s="62" t="n"/>
    </row>
    <row r="962" ht="21" customHeight="1">
      <c r="A962" s="61" t="n"/>
      <c r="B962" s="44">
        <f>'設定'!$I$13</f>
        <v/>
      </c>
      <c r="C962" s="62" t="n"/>
      <c r="D962" s="62" t="n"/>
      <c r="E962" s="62" t="n"/>
      <c r="F962" s="62" t="n"/>
      <c r="G962" s="62" t="n"/>
      <c r="H962" s="62" t="n"/>
      <c r="I962" s="62" t="n"/>
      <c r="J962" s="62" t="n"/>
      <c r="K962" s="62" t="n"/>
      <c r="L962" s="62" t="n"/>
    </row>
    <row r="963" ht="21" customHeight="1">
      <c r="A963" s="61" t="n"/>
      <c r="B963" s="44">
        <f>'設定'!$I$14</f>
        <v/>
      </c>
      <c r="C963" s="62" t="n"/>
      <c r="D963" s="62" t="n"/>
      <c r="E963" s="62" t="n"/>
      <c r="F963" s="62" t="n"/>
      <c r="G963" s="62" t="n"/>
      <c r="H963" s="62" t="n"/>
      <c r="I963" s="62" t="n"/>
      <c r="J963" s="62" t="n"/>
      <c r="K963" s="62" t="n"/>
      <c r="L963" s="62" t="n"/>
    </row>
    <row r="964" ht="21" customHeight="1">
      <c r="A964" s="61" t="n"/>
      <c r="B964" s="44">
        <f>'設定'!$I$15</f>
        <v/>
      </c>
      <c r="C964" s="62" t="n"/>
      <c r="D964" s="62" t="n"/>
      <c r="E964" s="62" t="n"/>
      <c r="F964" s="62" t="n"/>
      <c r="G964" s="62" t="n"/>
      <c r="H964" s="62" t="n"/>
      <c r="I964" s="62" t="n"/>
      <c r="J964" s="62" t="n"/>
      <c r="K964" s="62" t="n"/>
      <c r="L964" s="62" t="n"/>
    </row>
    <row r="965" ht="21" customHeight="1">
      <c r="A965" s="61" t="n"/>
      <c r="B965" s="44">
        <f>'設定'!$I$16</f>
        <v/>
      </c>
      <c r="C965" s="62" t="n"/>
      <c r="D965" s="62" t="n"/>
      <c r="E965" s="62" t="n"/>
      <c r="F965" s="62" t="n"/>
      <c r="G965" s="62" t="n"/>
      <c r="H965" s="62" t="n"/>
      <c r="I965" s="62" t="n"/>
      <c r="J965" s="62" t="n"/>
      <c r="K965" s="62" t="n"/>
      <c r="L965" s="62" t="n"/>
    </row>
    <row r="966" ht="21" customHeight="1">
      <c r="A966" s="61" t="n"/>
      <c r="B966" s="44">
        <f>'設定'!$I$17</f>
        <v/>
      </c>
      <c r="C966" s="62" t="n"/>
      <c r="D966" s="62" t="n"/>
      <c r="E966" s="62" t="n"/>
      <c r="F966" s="62" t="n"/>
      <c r="G966" s="62" t="n"/>
      <c r="H966" s="62" t="n"/>
      <c r="I966" s="62" t="n"/>
      <c r="J966" s="62" t="n"/>
      <c r="K966" s="62" t="n"/>
      <c r="L966" s="62" t="n"/>
    </row>
    <row r="967" ht="21" customHeight="1">
      <c r="A967" s="61" t="n"/>
      <c r="B967" s="44">
        <f>'設定'!$I$18</f>
        <v/>
      </c>
      <c r="C967" s="62" t="n"/>
      <c r="D967" s="62" t="n"/>
      <c r="E967" s="62" t="n"/>
      <c r="F967" s="62" t="n"/>
      <c r="G967" s="62" t="n"/>
      <c r="H967" s="62" t="n"/>
      <c r="I967" s="62" t="n"/>
      <c r="J967" s="62" t="n"/>
      <c r="K967" s="62" t="n"/>
      <c r="L967" s="62" t="n"/>
    </row>
    <row r="968" ht="21" customHeight="1">
      <c r="A968" s="61" t="n"/>
      <c r="B968" s="44">
        <f>'設定'!$I$19</f>
        <v/>
      </c>
      <c r="C968" s="62" t="n"/>
      <c r="D968" s="62" t="n"/>
      <c r="E968" s="62" t="n"/>
      <c r="F968" s="62" t="n"/>
      <c r="G968" s="62" t="n"/>
      <c r="H968" s="62" t="n"/>
      <c r="I968" s="62" t="n"/>
      <c r="J968" s="62" t="n"/>
      <c r="K968" s="62" t="n"/>
      <c r="L968" s="62" t="n"/>
    </row>
    <row r="969" ht="21" customHeight="1">
      <c r="A969" s="61" t="n"/>
      <c r="B969" s="44">
        <f>'設定'!$I$20</f>
        <v/>
      </c>
      <c r="C969" s="62" t="n"/>
      <c r="D969" s="62" t="n"/>
      <c r="E969" s="62" t="n"/>
      <c r="F969" s="62" t="n"/>
      <c r="G969" s="62" t="n"/>
      <c r="H969" s="62" t="n"/>
      <c r="I969" s="62" t="n"/>
      <c r="J969" s="62" t="n"/>
      <c r="K969" s="62" t="n"/>
      <c r="L969" s="62" t="n"/>
    </row>
    <row r="970" ht="21" customHeight="1">
      <c r="A970" s="61" t="n"/>
      <c r="B970" s="44">
        <f>'設定'!$I$21</f>
        <v/>
      </c>
      <c r="C970" s="62" t="n"/>
      <c r="D970" s="62" t="n"/>
      <c r="E970" s="62" t="n"/>
      <c r="F970" s="62" t="n"/>
      <c r="G970" s="62" t="n"/>
      <c r="H970" s="62" t="n"/>
      <c r="I970" s="62" t="n"/>
      <c r="J970" s="62" t="n"/>
      <c r="K970" s="62" t="n"/>
      <c r="L970" s="62" t="n"/>
    </row>
    <row r="971" ht="21" customHeight="1">
      <c r="A971" s="61" t="n"/>
      <c r="B971" s="44">
        <f>'設定'!$I$22</f>
        <v/>
      </c>
      <c r="C971" s="62" t="n"/>
      <c r="D971" s="62" t="n"/>
      <c r="E971" s="62" t="n"/>
      <c r="F971" s="62" t="n"/>
      <c r="G971" s="62" t="n"/>
      <c r="H971" s="62" t="n"/>
      <c r="I971" s="62" t="n"/>
      <c r="J971" s="62" t="n"/>
      <c r="K971" s="62" t="n"/>
      <c r="L971" s="62" t="n"/>
    </row>
    <row r="972" ht="21" customHeight="1">
      <c r="A972" s="61" t="n"/>
      <c r="B972" s="44">
        <f>'設定'!$I$23</f>
        <v/>
      </c>
      <c r="C972" s="62" t="n"/>
      <c r="D972" s="62" t="n"/>
      <c r="E972" s="62" t="n"/>
      <c r="F972" s="62" t="n"/>
      <c r="G972" s="62" t="n"/>
      <c r="H972" s="62" t="n"/>
      <c r="I972" s="62" t="n"/>
      <c r="J972" s="62" t="n"/>
      <c r="K972" s="62" t="n"/>
      <c r="L972" s="62" t="n"/>
    </row>
    <row r="973" ht="21" customHeight="1">
      <c r="A973" s="61" t="n"/>
      <c r="B973" s="44">
        <f>'設定'!$I$24</f>
        <v/>
      </c>
      <c r="C973" s="62" t="n"/>
      <c r="D973" s="62" t="n"/>
      <c r="E973" s="62" t="n"/>
      <c r="F973" s="62" t="n"/>
      <c r="G973" s="62" t="n"/>
      <c r="H973" s="62" t="n"/>
      <c r="I973" s="62" t="n"/>
      <c r="J973" s="62" t="n"/>
      <c r="K973" s="62" t="n"/>
      <c r="L973" s="62" t="n"/>
    </row>
    <row r="974" ht="21" customHeight="1">
      <c r="A974" s="61" t="n"/>
      <c r="B974" s="44">
        <f>'設定'!$I$25</f>
        <v/>
      </c>
      <c r="C974" s="62" t="n"/>
      <c r="D974" s="62" t="n"/>
      <c r="E974" s="62" t="n"/>
      <c r="F974" s="62" t="n"/>
      <c r="G974" s="62" t="n"/>
      <c r="H974" s="62" t="n"/>
      <c r="I974" s="62" t="n"/>
      <c r="J974" s="62" t="n"/>
      <c r="K974" s="62" t="n"/>
      <c r="L974" s="62" t="n"/>
    </row>
    <row r="975" ht="21" customHeight="1">
      <c r="A975" s="61" t="n"/>
      <c r="B975" s="44">
        <f>'設定'!$I$26</f>
        <v/>
      </c>
      <c r="C975" s="62" t="n"/>
      <c r="D975" s="62" t="n"/>
      <c r="E975" s="62" t="n"/>
      <c r="F975" s="62" t="n"/>
      <c r="G975" s="62" t="n"/>
      <c r="H975" s="62" t="n"/>
      <c r="I975" s="62" t="n"/>
      <c r="J975" s="62" t="n"/>
      <c r="K975" s="62" t="n"/>
      <c r="L975" s="62" t="n"/>
    </row>
    <row r="976" ht="21" customHeight="1">
      <c r="A976" s="61" t="n"/>
      <c r="B976" s="44">
        <f>'設定'!$I$27</f>
        <v/>
      </c>
      <c r="C976" s="62" t="n"/>
      <c r="D976" s="62" t="n"/>
      <c r="E976" s="62" t="n"/>
      <c r="F976" s="62" t="n"/>
      <c r="G976" s="62" t="n"/>
      <c r="H976" s="62" t="n"/>
      <c r="I976" s="62" t="n"/>
      <c r="J976" s="62" t="n"/>
      <c r="K976" s="62" t="n"/>
      <c r="L976" s="62" t="n"/>
    </row>
    <row r="977" ht="21" customHeight="1">
      <c r="A977" s="61" t="n"/>
      <c r="B977" s="44">
        <f>'設定'!$I$28</f>
        <v/>
      </c>
      <c r="C977" s="62" t="n"/>
      <c r="D977" s="62" t="n"/>
      <c r="E977" s="62" t="n"/>
      <c r="F977" s="62" t="n"/>
      <c r="G977" s="62" t="n"/>
      <c r="H977" s="62" t="n"/>
      <c r="I977" s="62" t="n"/>
      <c r="J977" s="62" t="n"/>
      <c r="K977" s="62" t="n"/>
      <c r="L977" s="62" t="n"/>
    </row>
    <row r="978" ht="21" customHeight="1">
      <c r="A978" s="61" t="n"/>
      <c r="B978" s="44">
        <f>'設定'!$I$29</f>
        <v/>
      </c>
      <c r="C978" s="62" t="n"/>
      <c r="D978" s="62" t="n"/>
      <c r="E978" s="62" t="n"/>
      <c r="F978" s="62" t="n"/>
      <c r="G978" s="62" t="n"/>
      <c r="H978" s="62" t="n"/>
      <c r="I978" s="62" t="n"/>
      <c r="J978" s="62" t="n"/>
      <c r="K978" s="62" t="n"/>
      <c r="L978" s="62" t="n"/>
    </row>
    <row r="979" ht="21" customHeight="1">
      <c r="A979" s="61" t="n"/>
      <c r="B979" s="44">
        <f>'設定'!$I$30</f>
        <v/>
      </c>
      <c r="C979" s="62" t="n"/>
      <c r="D979" s="62" t="n"/>
      <c r="E979" s="62" t="n"/>
      <c r="F979" s="62" t="n"/>
      <c r="G979" s="62" t="n"/>
      <c r="H979" s="62" t="n"/>
      <c r="I979" s="62" t="n"/>
      <c r="J979" s="62" t="n"/>
      <c r="K979" s="62" t="n"/>
      <c r="L979" s="62" t="n"/>
    </row>
    <row r="980" ht="21" customHeight="1">
      <c r="A980" s="61" t="n"/>
      <c r="B980" s="44">
        <f>'設定'!$I$31</f>
        <v/>
      </c>
      <c r="C980" s="62" t="n"/>
      <c r="D980" s="62" t="n"/>
      <c r="E980" s="62" t="n"/>
      <c r="F980" s="62" t="n"/>
      <c r="G980" s="62" t="n"/>
      <c r="H980" s="62" t="n"/>
      <c r="I980" s="62" t="n"/>
      <c r="J980" s="62" t="n"/>
      <c r="K980" s="62" t="n"/>
      <c r="L980" s="62" t="n"/>
    </row>
    <row r="981" ht="21" customHeight="1">
      <c r="A981" s="61" t="n"/>
      <c r="B981" s="44">
        <f>'設定'!$I$32</f>
        <v/>
      </c>
      <c r="C981" s="62" t="n"/>
      <c r="D981" s="62" t="n"/>
      <c r="E981" s="62" t="n"/>
      <c r="F981" s="62" t="n"/>
      <c r="G981" s="62" t="n"/>
      <c r="H981" s="62" t="n"/>
      <c r="I981" s="62" t="n"/>
      <c r="J981" s="62" t="n"/>
      <c r="K981" s="62" t="n"/>
      <c r="L981" s="62" t="n"/>
    </row>
    <row r="982" ht="21" customHeight="1">
      <c r="A982" s="61" t="n"/>
      <c r="B982" s="44">
        <f>'設定'!$I$33</f>
        <v/>
      </c>
      <c r="C982" s="62" t="n"/>
      <c r="D982" s="62" t="n"/>
      <c r="E982" s="62" t="n"/>
      <c r="F982" s="62" t="n"/>
      <c r="G982" s="62" t="n"/>
      <c r="H982" s="62" t="n"/>
      <c r="I982" s="62" t="n"/>
      <c r="J982" s="62" t="n"/>
      <c r="K982" s="62" t="n"/>
      <c r="L982" s="62" t="n"/>
    </row>
    <row r="983" ht="21" customHeight="1">
      <c r="A983" s="61" t="n"/>
      <c r="B983" s="44">
        <f>'設定'!$I$34</f>
        <v/>
      </c>
      <c r="C983" s="62" t="n"/>
      <c r="D983" s="62" t="n"/>
      <c r="E983" s="62" t="n"/>
      <c r="F983" s="62" t="n"/>
      <c r="G983" s="62" t="n"/>
      <c r="H983" s="62" t="n"/>
      <c r="I983" s="62" t="n"/>
      <c r="J983" s="62" t="n"/>
      <c r="K983" s="62" t="n"/>
      <c r="L983" s="62" t="n"/>
    </row>
    <row r="984"/>
    <row r="985" ht="26" customHeight="1">
      <c r="B985" s="55">
        <f>IF('名簿'!B40="","（名簿 36行目：なし）",'名簿'!I40)</f>
        <v/>
      </c>
      <c r="C985" s="4" t="n"/>
      <c r="D985" s="4" t="n"/>
      <c r="E985" s="56" t="inlineStr">
        <is>
          <t>提出状況 ▶</t>
        </is>
      </c>
      <c r="F985" s="40" t="n"/>
      <c r="G985" s="31" t="n"/>
      <c r="H985" s="57" t="inlineStr">
        <is>
          <t>状況：</t>
        </is>
      </c>
      <c r="I985" s="58">
        <f>'名簿'!J40</f>
        <v/>
      </c>
      <c r="J985" s="57" t="inlineStr">
        <is>
          <t>×の数：</t>
        </is>
      </c>
      <c r="K985" s="59">
        <f>'名簿'!K40</f>
        <v/>
      </c>
      <c r="L985" s="60">
        <f>HYPERLINK("#'×入力'!B1013","次の人へ ▼")</f>
        <v/>
      </c>
    </row>
    <row r="986" ht="22" customHeight="1">
      <c r="A986" s="32" t="inlineStr">
        <is>
          <t>この日全部 ▶</t>
        </is>
      </c>
      <c r="C986" s="61" t="n"/>
      <c r="D986" s="61" t="n"/>
      <c r="E986" s="61" t="n"/>
      <c r="F986" s="61" t="n"/>
      <c r="G986" s="61" t="n"/>
      <c r="H986" s="61" t="n"/>
      <c r="I986" s="61" t="n"/>
      <c r="J986" s="61" t="n"/>
      <c r="K986" s="61" t="n"/>
      <c r="L986" s="61" t="n"/>
    </row>
    <row r="987" ht="28" customHeight="1">
      <c r="A987" s="35" t="inlineStr">
        <is>
          <t>この時間
全部 ▼</t>
        </is>
      </c>
      <c r="B987" s="36" t="inlineStr"/>
      <c r="C987" s="37">
        <f>'設定'!$E$11</f>
        <v/>
      </c>
      <c r="D987" s="37">
        <f>'設定'!$E$12</f>
        <v/>
      </c>
      <c r="E987" s="37">
        <f>'設定'!$E$13</f>
        <v/>
      </c>
      <c r="F987" s="37">
        <f>'設定'!$E$14</f>
        <v/>
      </c>
      <c r="G987" s="37">
        <f>'設定'!$E$15</f>
        <v/>
      </c>
      <c r="H987" s="37">
        <f>'設定'!$E$16</f>
        <v/>
      </c>
      <c r="I987" s="37">
        <f>'設定'!$E$17</f>
        <v/>
      </c>
      <c r="J987" s="37">
        <f>'設定'!$E$18</f>
        <v/>
      </c>
      <c r="K987" s="37">
        <f>'設定'!$E$19</f>
        <v/>
      </c>
      <c r="L987" s="37">
        <f>'設定'!$E$20</f>
        <v/>
      </c>
    </row>
    <row r="988" ht="21" customHeight="1">
      <c r="A988" s="61" t="n"/>
      <c r="B988" s="44">
        <f>'設定'!$I$11</f>
        <v/>
      </c>
      <c r="C988" s="62" t="n"/>
      <c r="D988" s="62" t="n"/>
      <c r="E988" s="62" t="n"/>
      <c r="F988" s="62" t="n"/>
      <c r="G988" s="62" t="n"/>
      <c r="H988" s="62" t="n"/>
      <c r="I988" s="62" t="n"/>
      <c r="J988" s="62" t="n"/>
      <c r="K988" s="62" t="n"/>
      <c r="L988" s="62" t="n"/>
    </row>
    <row r="989" ht="21" customHeight="1">
      <c r="A989" s="61" t="n"/>
      <c r="B989" s="44">
        <f>'設定'!$I$12</f>
        <v/>
      </c>
      <c r="C989" s="62" t="n"/>
      <c r="D989" s="62" t="n"/>
      <c r="E989" s="62" t="n"/>
      <c r="F989" s="62" t="n"/>
      <c r="G989" s="62" t="n"/>
      <c r="H989" s="62" t="n"/>
      <c r="I989" s="62" t="n"/>
      <c r="J989" s="62" t="n"/>
      <c r="K989" s="62" t="n"/>
      <c r="L989" s="62" t="n"/>
    </row>
    <row r="990" ht="21" customHeight="1">
      <c r="A990" s="61" t="n"/>
      <c r="B990" s="44">
        <f>'設定'!$I$13</f>
        <v/>
      </c>
      <c r="C990" s="62" t="n"/>
      <c r="D990" s="62" t="n"/>
      <c r="E990" s="62" t="n"/>
      <c r="F990" s="62" t="n"/>
      <c r="G990" s="62" t="n"/>
      <c r="H990" s="62" t="n"/>
      <c r="I990" s="62" t="n"/>
      <c r="J990" s="62" t="n"/>
      <c r="K990" s="62" t="n"/>
      <c r="L990" s="62" t="n"/>
    </row>
    <row r="991" ht="21" customHeight="1">
      <c r="A991" s="61" t="n"/>
      <c r="B991" s="44">
        <f>'設定'!$I$14</f>
        <v/>
      </c>
      <c r="C991" s="62" t="n"/>
      <c r="D991" s="62" t="n"/>
      <c r="E991" s="62" t="n"/>
      <c r="F991" s="62" t="n"/>
      <c r="G991" s="62" t="n"/>
      <c r="H991" s="62" t="n"/>
      <c r="I991" s="62" t="n"/>
      <c r="J991" s="62" t="n"/>
      <c r="K991" s="62" t="n"/>
      <c r="L991" s="62" t="n"/>
    </row>
    <row r="992" ht="21" customHeight="1">
      <c r="A992" s="61" t="n"/>
      <c r="B992" s="44">
        <f>'設定'!$I$15</f>
        <v/>
      </c>
      <c r="C992" s="62" t="n"/>
      <c r="D992" s="62" t="n"/>
      <c r="E992" s="62" t="n"/>
      <c r="F992" s="62" t="n"/>
      <c r="G992" s="62" t="n"/>
      <c r="H992" s="62" t="n"/>
      <c r="I992" s="62" t="n"/>
      <c r="J992" s="62" t="n"/>
      <c r="K992" s="62" t="n"/>
      <c r="L992" s="62" t="n"/>
    </row>
    <row r="993" ht="21" customHeight="1">
      <c r="A993" s="61" t="n"/>
      <c r="B993" s="44">
        <f>'設定'!$I$16</f>
        <v/>
      </c>
      <c r="C993" s="62" t="n"/>
      <c r="D993" s="62" t="n"/>
      <c r="E993" s="62" t="n"/>
      <c r="F993" s="62" t="n"/>
      <c r="G993" s="62" t="n"/>
      <c r="H993" s="62" t="n"/>
      <c r="I993" s="62" t="n"/>
      <c r="J993" s="62" t="n"/>
      <c r="K993" s="62" t="n"/>
      <c r="L993" s="62" t="n"/>
    </row>
    <row r="994" ht="21" customHeight="1">
      <c r="A994" s="61" t="n"/>
      <c r="B994" s="44">
        <f>'設定'!$I$17</f>
        <v/>
      </c>
      <c r="C994" s="62" t="n"/>
      <c r="D994" s="62" t="n"/>
      <c r="E994" s="62" t="n"/>
      <c r="F994" s="62" t="n"/>
      <c r="G994" s="62" t="n"/>
      <c r="H994" s="62" t="n"/>
      <c r="I994" s="62" t="n"/>
      <c r="J994" s="62" t="n"/>
      <c r="K994" s="62" t="n"/>
      <c r="L994" s="62" t="n"/>
    </row>
    <row r="995" ht="21" customHeight="1">
      <c r="A995" s="61" t="n"/>
      <c r="B995" s="44">
        <f>'設定'!$I$18</f>
        <v/>
      </c>
      <c r="C995" s="62" t="n"/>
      <c r="D995" s="62" t="n"/>
      <c r="E995" s="62" t="n"/>
      <c r="F995" s="62" t="n"/>
      <c r="G995" s="62" t="n"/>
      <c r="H995" s="62" t="n"/>
      <c r="I995" s="62" t="n"/>
      <c r="J995" s="62" t="n"/>
      <c r="K995" s="62" t="n"/>
      <c r="L995" s="62" t="n"/>
    </row>
    <row r="996" ht="21" customHeight="1">
      <c r="A996" s="61" t="n"/>
      <c r="B996" s="44">
        <f>'設定'!$I$19</f>
        <v/>
      </c>
      <c r="C996" s="62" t="n"/>
      <c r="D996" s="62" t="n"/>
      <c r="E996" s="62" t="n"/>
      <c r="F996" s="62" t="n"/>
      <c r="G996" s="62" t="n"/>
      <c r="H996" s="62" t="n"/>
      <c r="I996" s="62" t="n"/>
      <c r="J996" s="62" t="n"/>
      <c r="K996" s="62" t="n"/>
      <c r="L996" s="62" t="n"/>
    </row>
    <row r="997" ht="21" customHeight="1">
      <c r="A997" s="61" t="n"/>
      <c r="B997" s="44">
        <f>'設定'!$I$20</f>
        <v/>
      </c>
      <c r="C997" s="62" t="n"/>
      <c r="D997" s="62" t="n"/>
      <c r="E997" s="62" t="n"/>
      <c r="F997" s="62" t="n"/>
      <c r="G997" s="62" t="n"/>
      <c r="H997" s="62" t="n"/>
      <c r="I997" s="62" t="n"/>
      <c r="J997" s="62" t="n"/>
      <c r="K997" s="62" t="n"/>
      <c r="L997" s="62" t="n"/>
    </row>
    <row r="998" ht="21" customHeight="1">
      <c r="A998" s="61" t="n"/>
      <c r="B998" s="44">
        <f>'設定'!$I$21</f>
        <v/>
      </c>
      <c r="C998" s="62" t="n"/>
      <c r="D998" s="62" t="n"/>
      <c r="E998" s="62" t="n"/>
      <c r="F998" s="62" t="n"/>
      <c r="G998" s="62" t="n"/>
      <c r="H998" s="62" t="n"/>
      <c r="I998" s="62" t="n"/>
      <c r="J998" s="62" t="n"/>
      <c r="K998" s="62" t="n"/>
      <c r="L998" s="62" t="n"/>
    </row>
    <row r="999" ht="21" customHeight="1">
      <c r="A999" s="61" t="n"/>
      <c r="B999" s="44">
        <f>'設定'!$I$22</f>
        <v/>
      </c>
      <c r="C999" s="62" t="n"/>
      <c r="D999" s="62" t="n"/>
      <c r="E999" s="62" t="n"/>
      <c r="F999" s="62" t="n"/>
      <c r="G999" s="62" t="n"/>
      <c r="H999" s="62" t="n"/>
      <c r="I999" s="62" t="n"/>
      <c r="J999" s="62" t="n"/>
      <c r="K999" s="62" t="n"/>
      <c r="L999" s="62" t="n"/>
    </row>
    <row r="1000" ht="21" customHeight="1">
      <c r="A1000" s="61" t="n"/>
      <c r="B1000" s="44">
        <f>'設定'!$I$23</f>
        <v/>
      </c>
      <c r="C1000" s="62" t="n"/>
      <c r="D1000" s="62" t="n"/>
      <c r="E1000" s="62" t="n"/>
      <c r="F1000" s="62" t="n"/>
      <c r="G1000" s="62" t="n"/>
      <c r="H1000" s="62" t="n"/>
      <c r="I1000" s="62" t="n"/>
      <c r="J1000" s="62" t="n"/>
      <c r="K1000" s="62" t="n"/>
      <c r="L1000" s="62" t="n"/>
    </row>
    <row r="1001" ht="21" customHeight="1">
      <c r="A1001" s="61" t="n"/>
      <c r="B1001" s="44">
        <f>'設定'!$I$24</f>
        <v/>
      </c>
      <c r="C1001" s="62" t="n"/>
      <c r="D1001" s="62" t="n"/>
      <c r="E1001" s="62" t="n"/>
      <c r="F1001" s="62" t="n"/>
      <c r="G1001" s="62" t="n"/>
      <c r="H1001" s="62" t="n"/>
      <c r="I1001" s="62" t="n"/>
      <c r="J1001" s="62" t="n"/>
      <c r="K1001" s="62" t="n"/>
      <c r="L1001" s="62" t="n"/>
    </row>
    <row r="1002" ht="21" customHeight="1">
      <c r="A1002" s="61" t="n"/>
      <c r="B1002" s="44">
        <f>'設定'!$I$25</f>
        <v/>
      </c>
      <c r="C1002" s="62" t="n"/>
      <c r="D1002" s="62" t="n"/>
      <c r="E1002" s="62" t="n"/>
      <c r="F1002" s="62" t="n"/>
      <c r="G1002" s="62" t="n"/>
      <c r="H1002" s="62" t="n"/>
      <c r="I1002" s="62" t="n"/>
      <c r="J1002" s="62" t="n"/>
      <c r="K1002" s="62" t="n"/>
      <c r="L1002" s="62" t="n"/>
    </row>
    <row r="1003" ht="21" customHeight="1">
      <c r="A1003" s="61" t="n"/>
      <c r="B1003" s="44">
        <f>'設定'!$I$26</f>
        <v/>
      </c>
      <c r="C1003" s="62" t="n"/>
      <c r="D1003" s="62" t="n"/>
      <c r="E1003" s="62" t="n"/>
      <c r="F1003" s="62" t="n"/>
      <c r="G1003" s="62" t="n"/>
      <c r="H1003" s="62" t="n"/>
      <c r="I1003" s="62" t="n"/>
      <c r="J1003" s="62" t="n"/>
      <c r="K1003" s="62" t="n"/>
      <c r="L1003" s="62" t="n"/>
    </row>
    <row r="1004" ht="21" customHeight="1">
      <c r="A1004" s="61" t="n"/>
      <c r="B1004" s="44">
        <f>'設定'!$I$27</f>
        <v/>
      </c>
      <c r="C1004" s="62" t="n"/>
      <c r="D1004" s="62" t="n"/>
      <c r="E1004" s="62" t="n"/>
      <c r="F1004" s="62" t="n"/>
      <c r="G1004" s="62" t="n"/>
      <c r="H1004" s="62" t="n"/>
      <c r="I1004" s="62" t="n"/>
      <c r="J1004" s="62" t="n"/>
      <c r="K1004" s="62" t="n"/>
      <c r="L1004" s="62" t="n"/>
    </row>
    <row r="1005" ht="21" customHeight="1">
      <c r="A1005" s="61" t="n"/>
      <c r="B1005" s="44">
        <f>'設定'!$I$28</f>
        <v/>
      </c>
      <c r="C1005" s="62" t="n"/>
      <c r="D1005" s="62" t="n"/>
      <c r="E1005" s="62" t="n"/>
      <c r="F1005" s="62" t="n"/>
      <c r="G1005" s="62" t="n"/>
      <c r="H1005" s="62" t="n"/>
      <c r="I1005" s="62" t="n"/>
      <c r="J1005" s="62" t="n"/>
      <c r="K1005" s="62" t="n"/>
      <c r="L1005" s="62" t="n"/>
    </row>
    <row r="1006" ht="21" customHeight="1">
      <c r="A1006" s="61" t="n"/>
      <c r="B1006" s="44">
        <f>'設定'!$I$29</f>
        <v/>
      </c>
      <c r="C1006" s="62" t="n"/>
      <c r="D1006" s="62" t="n"/>
      <c r="E1006" s="62" t="n"/>
      <c r="F1006" s="62" t="n"/>
      <c r="G1006" s="62" t="n"/>
      <c r="H1006" s="62" t="n"/>
      <c r="I1006" s="62" t="n"/>
      <c r="J1006" s="62" t="n"/>
      <c r="K1006" s="62" t="n"/>
      <c r="L1006" s="62" t="n"/>
    </row>
    <row r="1007" ht="21" customHeight="1">
      <c r="A1007" s="61" t="n"/>
      <c r="B1007" s="44">
        <f>'設定'!$I$30</f>
        <v/>
      </c>
      <c r="C1007" s="62" t="n"/>
      <c r="D1007" s="62" t="n"/>
      <c r="E1007" s="62" t="n"/>
      <c r="F1007" s="62" t="n"/>
      <c r="G1007" s="62" t="n"/>
      <c r="H1007" s="62" t="n"/>
      <c r="I1007" s="62" t="n"/>
      <c r="J1007" s="62" t="n"/>
      <c r="K1007" s="62" t="n"/>
      <c r="L1007" s="62" t="n"/>
    </row>
    <row r="1008" ht="21" customHeight="1">
      <c r="A1008" s="61" t="n"/>
      <c r="B1008" s="44">
        <f>'設定'!$I$31</f>
        <v/>
      </c>
      <c r="C1008" s="62" t="n"/>
      <c r="D1008" s="62" t="n"/>
      <c r="E1008" s="62" t="n"/>
      <c r="F1008" s="62" t="n"/>
      <c r="G1008" s="62" t="n"/>
      <c r="H1008" s="62" t="n"/>
      <c r="I1008" s="62" t="n"/>
      <c r="J1008" s="62" t="n"/>
      <c r="K1008" s="62" t="n"/>
      <c r="L1008" s="62" t="n"/>
    </row>
    <row r="1009" ht="21" customHeight="1">
      <c r="A1009" s="61" t="n"/>
      <c r="B1009" s="44">
        <f>'設定'!$I$32</f>
        <v/>
      </c>
      <c r="C1009" s="62" t="n"/>
      <c r="D1009" s="62" t="n"/>
      <c r="E1009" s="62" t="n"/>
      <c r="F1009" s="62" t="n"/>
      <c r="G1009" s="62" t="n"/>
      <c r="H1009" s="62" t="n"/>
      <c r="I1009" s="62" t="n"/>
      <c r="J1009" s="62" t="n"/>
      <c r="K1009" s="62" t="n"/>
      <c r="L1009" s="62" t="n"/>
    </row>
    <row r="1010" ht="21" customHeight="1">
      <c r="A1010" s="61" t="n"/>
      <c r="B1010" s="44">
        <f>'設定'!$I$33</f>
        <v/>
      </c>
      <c r="C1010" s="62" t="n"/>
      <c r="D1010" s="62" t="n"/>
      <c r="E1010" s="62" t="n"/>
      <c r="F1010" s="62" t="n"/>
      <c r="G1010" s="62" t="n"/>
      <c r="H1010" s="62" t="n"/>
      <c r="I1010" s="62" t="n"/>
      <c r="J1010" s="62" t="n"/>
      <c r="K1010" s="62" t="n"/>
      <c r="L1010" s="62" t="n"/>
    </row>
    <row r="1011" ht="21" customHeight="1">
      <c r="A1011" s="61" t="n"/>
      <c r="B1011" s="44">
        <f>'設定'!$I$34</f>
        <v/>
      </c>
      <c r="C1011" s="62" t="n"/>
      <c r="D1011" s="62" t="n"/>
      <c r="E1011" s="62" t="n"/>
      <c r="F1011" s="62" t="n"/>
      <c r="G1011" s="62" t="n"/>
      <c r="H1011" s="62" t="n"/>
      <c r="I1011" s="62" t="n"/>
      <c r="J1011" s="62" t="n"/>
      <c r="K1011" s="62" t="n"/>
      <c r="L1011" s="62" t="n"/>
    </row>
    <row r="1012"/>
    <row r="1013" ht="26" customHeight="1">
      <c r="B1013" s="55">
        <f>IF('名簿'!B41="","（名簿 37行目：なし）",'名簿'!I41)</f>
        <v/>
      </c>
      <c r="C1013" s="4" t="n"/>
      <c r="D1013" s="4" t="n"/>
      <c r="E1013" s="56" t="inlineStr">
        <is>
          <t>提出状況 ▶</t>
        </is>
      </c>
      <c r="F1013" s="40" t="n"/>
      <c r="G1013" s="31" t="n"/>
      <c r="H1013" s="57" t="inlineStr">
        <is>
          <t>状況：</t>
        </is>
      </c>
      <c r="I1013" s="58">
        <f>'名簿'!J41</f>
        <v/>
      </c>
      <c r="J1013" s="57" t="inlineStr">
        <is>
          <t>×の数：</t>
        </is>
      </c>
      <c r="K1013" s="59">
        <f>'名簿'!K41</f>
        <v/>
      </c>
      <c r="L1013" s="60">
        <f>HYPERLINK("#'×入力'!B1041","次の人へ ▼")</f>
        <v/>
      </c>
    </row>
    <row r="1014" ht="22" customHeight="1">
      <c r="A1014" s="32" t="inlineStr">
        <is>
          <t>この日全部 ▶</t>
        </is>
      </c>
      <c r="C1014" s="61" t="n"/>
      <c r="D1014" s="61" t="n"/>
      <c r="E1014" s="61" t="n"/>
      <c r="F1014" s="61" t="n"/>
      <c r="G1014" s="61" t="n"/>
      <c r="H1014" s="61" t="n"/>
      <c r="I1014" s="61" t="n"/>
      <c r="J1014" s="61" t="n"/>
      <c r="K1014" s="61" t="n"/>
      <c r="L1014" s="61" t="n"/>
    </row>
    <row r="1015" ht="28" customHeight="1">
      <c r="A1015" s="35" t="inlineStr">
        <is>
          <t>この時間
全部 ▼</t>
        </is>
      </c>
      <c r="B1015" s="36" t="inlineStr"/>
      <c r="C1015" s="37">
        <f>'設定'!$E$11</f>
        <v/>
      </c>
      <c r="D1015" s="37">
        <f>'設定'!$E$12</f>
        <v/>
      </c>
      <c r="E1015" s="37">
        <f>'設定'!$E$13</f>
        <v/>
      </c>
      <c r="F1015" s="37">
        <f>'設定'!$E$14</f>
        <v/>
      </c>
      <c r="G1015" s="37">
        <f>'設定'!$E$15</f>
        <v/>
      </c>
      <c r="H1015" s="37">
        <f>'設定'!$E$16</f>
        <v/>
      </c>
      <c r="I1015" s="37">
        <f>'設定'!$E$17</f>
        <v/>
      </c>
      <c r="J1015" s="37">
        <f>'設定'!$E$18</f>
        <v/>
      </c>
      <c r="K1015" s="37">
        <f>'設定'!$E$19</f>
        <v/>
      </c>
      <c r="L1015" s="37">
        <f>'設定'!$E$20</f>
        <v/>
      </c>
    </row>
    <row r="1016" ht="21" customHeight="1">
      <c r="A1016" s="61" t="n"/>
      <c r="B1016" s="44">
        <f>'設定'!$I$11</f>
        <v/>
      </c>
      <c r="C1016" s="62" t="n"/>
      <c r="D1016" s="62" t="n"/>
      <c r="E1016" s="62" t="n"/>
      <c r="F1016" s="62" t="n"/>
      <c r="G1016" s="62" t="n"/>
      <c r="H1016" s="62" t="n"/>
      <c r="I1016" s="62" t="n"/>
      <c r="J1016" s="62" t="n"/>
      <c r="K1016" s="62" t="n"/>
      <c r="L1016" s="62" t="n"/>
    </row>
    <row r="1017" ht="21" customHeight="1">
      <c r="A1017" s="61" t="n"/>
      <c r="B1017" s="44">
        <f>'設定'!$I$12</f>
        <v/>
      </c>
      <c r="C1017" s="62" t="n"/>
      <c r="D1017" s="62" t="n"/>
      <c r="E1017" s="62" t="n"/>
      <c r="F1017" s="62" t="n"/>
      <c r="G1017" s="62" t="n"/>
      <c r="H1017" s="62" t="n"/>
      <c r="I1017" s="62" t="n"/>
      <c r="J1017" s="62" t="n"/>
      <c r="K1017" s="62" t="n"/>
      <c r="L1017" s="62" t="n"/>
    </row>
    <row r="1018" ht="21" customHeight="1">
      <c r="A1018" s="61" t="n"/>
      <c r="B1018" s="44">
        <f>'設定'!$I$13</f>
        <v/>
      </c>
      <c r="C1018" s="62" t="n"/>
      <c r="D1018" s="62" t="n"/>
      <c r="E1018" s="62" t="n"/>
      <c r="F1018" s="62" t="n"/>
      <c r="G1018" s="62" t="n"/>
      <c r="H1018" s="62" t="n"/>
      <c r="I1018" s="62" t="n"/>
      <c r="J1018" s="62" t="n"/>
      <c r="K1018" s="62" t="n"/>
      <c r="L1018" s="62" t="n"/>
    </row>
    <row r="1019" ht="21" customHeight="1">
      <c r="A1019" s="61" t="n"/>
      <c r="B1019" s="44">
        <f>'設定'!$I$14</f>
        <v/>
      </c>
      <c r="C1019" s="62" t="n"/>
      <c r="D1019" s="62" t="n"/>
      <c r="E1019" s="62" t="n"/>
      <c r="F1019" s="62" t="n"/>
      <c r="G1019" s="62" t="n"/>
      <c r="H1019" s="62" t="n"/>
      <c r="I1019" s="62" t="n"/>
      <c r="J1019" s="62" t="n"/>
      <c r="K1019" s="62" t="n"/>
      <c r="L1019" s="62" t="n"/>
    </row>
    <row r="1020" ht="21" customHeight="1">
      <c r="A1020" s="61" t="n"/>
      <c r="B1020" s="44">
        <f>'設定'!$I$15</f>
        <v/>
      </c>
      <c r="C1020" s="62" t="n"/>
      <c r="D1020" s="62" t="n"/>
      <c r="E1020" s="62" t="n"/>
      <c r="F1020" s="62" t="n"/>
      <c r="G1020" s="62" t="n"/>
      <c r="H1020" s="62" t="n"/>
      <c r="I1020" s="62" t="n"/>
      <c r="J1020" s="62" t="n"/>
      <c r="K1020" s="62" t="n"/>
      <c r="L1020" s="62" t="n"/>
    </row>
    <row r="1021" ht="21" customHeight="1">
      <c r="A1021" s="61" t="n"/>
      <c r="B1021" s="44">
        <f>'設定'!$I$16</f>
        <v/>
      </c>
      <c r="C1021" s="62" t="n"/>
      <c r="D1021" s="62" t="n"/>
      <c r="E1021" s="62" t="n"/>
      <c r="F1021" s="62" t="n"/>
      <c r="G1021" s="62" t="n"/>
      <c r="H1021" s="62" t="n"/>
      <c r="I1021" s="62" t="n"/>
      <c r="J1021" s="62" t="n"/>
      <c r="K1021" s="62" t="n"/>
      <c r="L1021" s="62" t="n"/>
    </row>
    <row r="1022" ht="21" customHeight="1">
      <c r="A1022" s="61" t="n"/>
      <c r="B1022" s="44">
        <f>'設定'!$I$17</f>
        <v/>
      </c>
      <c r="C1022" s="62" t="n"/>
      <c r="D1022" s="62" t="n"/>
      <c r="E1022" s="62" t="n"/>
      <c r="F1022" s="62" t="n"/>
      <c r="G1022" s="62" t="n"/>
      <c r="H1022" s="62" t="n"/>
      <c r="I1022" s="62" t="n"/>
      <c r="J1022" s="62" t="n"/>
      <c r="K1022" s="62" t="n"/>
      <c r="L1022" s="62" t="n"/>
    </row>
    <row r="1023" ht="21" customHeight="1">
      <c r="A1023" s="61" t="n"/>
      <c r="B1023" s="44">
        <f>'設定'!$I$18</f>
        <v/>
      </c>
      <c r="C1023" s="62" t="n"/>
      <c r="D1023" s="62" t="n"/>
      <c r="E1023" s="62" t="n"/>
      <c r="F1023" s="62" t="n"/>
      <c r="G1023" s="62" t="n"/>
      <c r="H1023" s="62" t="n"/>
      <c r="I1023" s="62" t="n"/>
      <c r="J1023" s="62" t="n"/>
      <c r="K1023" s="62" t="n"/>
      <c r="L1023" s="62" t="n"/>
    </row>
    <row r="1024" ht="21" customHeight="1">
      <c r="A1024" s="61" t="n"/>
      <c r="B1024" s="44">
        <f>'設定'!$I$19</f>
        <v/>
      </c>
      <c r="C1024" s="62" t="n"/>
      <c r="D1024" s="62" t="n"/>
      <c r="E1024" s="62" t="n"/>
      <c r="F1024" s="62" t="n"/>
      <c r="G1024" s="62" t="n"/>
      <c r="H1024" s="62" t="n"/>
      <c r="I1024" s="62" t="n"/>
      <c r="J1024" s="62" t="n"/>
      <c r="K1024" s="62" t="n"/>
      <c r="L1024" s="62" t="n"/>
    </row>
    <row r="1025" ht="21" customHeight="1">
      <c r="A1025" s="61" t="n"/>
      <c r="B1025" s="44">
        <f>'設定'!$I$20</f>
        <v/>
      </c>
      <c r="C1025" s="62" t="n"/>
      <c r="D1025" s="62" t="n"/>
      <c r="E1025" s="62" t="n"/>
      <c r="F1025" s="62" t="n"/>
      <c r="G1025" s="62" t="n"/>
      <c r="H1025" s="62" t="n"/>
      <c r="I1025" s="62" t="n"/>
      <c r="J1025" s="62" t="n"/>
      <c r="K1025" s="62" t="n"/>
      <c r="L1025" s="62" t="n"/>
    </row>
    <row r="1026" ht="21" customHeight="1">
      <c r="A1026" s="61" t="n"/>
      <c r="B1026" s="44">
        <f>'設定'!$I$21</f>
        <v/>
      </c>
      <c r="C1026" s="62" t="n"/>
      <c r="D1026" s="62" t="n"/>
      <c r="E1026" s="62" t="n"/>
      <c r="F1026" s="62" t="n"/>
      <c r="G1026" s="62" t="n"/>
      <c r="H1026" s="62" t="n"/>
      <c r="I1026" s="62" t="n"/>
      <c r="J1026" s="62" t="n"/>
      <c r="K1026" s="62" t="n"/>
      <c r="L1026" s="62" t="n"/>
    </row>
    <row r="1027" ht="21" customHeight="1">
      <c r="A1027" s="61" t="n"/>
      <c r="B1027" s="44">
        <f>'設定'!$I$22</f>
        <v/>
      </c>
      <c r="C1027" s="62" t="n"/>
      <c r="D1027" s="62" t="n"/>
      <c r="E1027" s="62" t="n"/>
      <c r="F1027" s="62" t="n"/>
      <c r="G1027" s="62" t="n"/>
      <c r="H1027" s="62" t="n"/>
      <c r="I1027" s="62" t="n"/>
      <c r="J1027" s="62" t="n"/>
      <c r="K1027" s="62" t="n"/>
      <c r="L1027" s="62" t="n"/>
    </row>
    <row r="1028" ht="21" customHeight="1">
      <c r="A1028" s="61" t="n"/>
      <c r="B1028" s="44">
        <f>'設定'!$I$23</f>
        <v/>
      </c>
      <c r="C1028" s="62" t="n"/>
      <c r="D1028" s="62" t="n"/>
      <c r="E1028" s="62" t="n"/>
      <c r="F1028" s="62" t="n"/>
      <c r="G1028" s="62" t="n"/>
      <c r="H1028" s="62" t="n"/>
      <c r="I1028" s="62" t="n"/>
      <c r="J1028" s="62" t="n"/>
      <c r="K1028" s="62" t="n"/>
      <c r="L1028" s="62" t="n"/>
    </row>
    <row r="1029" ht="21" customHeight="1">
      <c r="A1029" s="61" t="n"/>
      <c r="B1029" s="44">
        <f>'設定'!$I$24</f>
        <v/>
      </c>
      <c r="C1029" s="62" t="n"/>
      <c r="D1029" s="62" t="n"/>
      <c r="E1029" s="62" t="n"/>
      <c r="F1029" s="62" t="n"/>
      <c r="G1029" s="62" t="n"/>
      <c r="H1029" s="62" t="n"/>
      <c r="I1029" s="62" t="n"/>
      <c r="J1029" s="62" t="n"/>
      <c r="K1029" s="62" t="n"/>
      <c r="L1029" s="62" t="n"/>
    </row>
    <row r="1030" ht="21" customHeight="1">
      <c r="A1030" s="61" t="n"/>
      <c r="B1030" s="44">
        <f>'設定'!$I$25</f>
        <v/>
      </c>
      <c r="C1030" s="62" t="n"/>
      <c r="D1030" s="62" t="n"/>
      <c r="E1030" s="62" t="n"/>
      <c r="F1030" s="62" t="n"/>
      <c r="G1030" s="62" t="n"/>
      <c r="H1030" s="62" t="n"/>
      <c r="I1030" s="62" t="n"/>
      <c r="J1030" s="62" t="n"/>
      <c r="K1030" s="62" t="n"/>
      <c r="L1030" s="62" t="n"/>
    </row>
    <row r="1031" ht="21" customHeight="1">
      <c r="A1031" s="61" t="n"/>
      <c r="B1031" s="44">
        <f>'設定'!$I$26</f>
        <v/>
      </c>
      <c r="C1031" s="62" t="n"/>
      <c r="D1031" s="62" t="n"/>
      <c r="E1031" s="62" t="n"/>
      <c r="F1031" s="62" t="n"/>
      <c r="G1031" s="62" t="n"/>
      <c r="H1031" s="62" t="n"/>
      <c r="I1031" s="62" t="n"/>
      <c r="J1031" s="62" t="n"/>
      <c r="K1031" s="62" t="n"/>
      <c r="L1031" s="62" t="n"/>
    </row>
    <row r="1032" ht="21" customHeight="1">
      <c r="A1032" s="61" t="n"/>
      <c r="B1032" s="44">
        <f>'設定'!$I$27</f>
        <v/>
      </c>
      <c r="C1032" s="62" t="n"/>
      <c r="D1032" s="62" t="n"/>
      <c r="E1032" s="62" t="n"/>
      <c r="F1032" s="62" t="n"/>
      <c r="G1032" s="62" t="n"/>
      <c r="H1032" s="62" t="n"/>
      <c r="I1032" s="62" t="n"/>
      <c r="J1032" s="62" t="n"/>
      <c r="K1032" s="62" t="n"/>
      <c r="L1032" s="62" t="n"/>
    </row>
    <row r="1033" ht="21" customHeight="1">
      <c r="A1033" s="61" t="n"/>
      <c r="B1033" s="44">
        <f>'設定'!$I$28</f>
        <v/>
      </c>
      <c r="C1033" s="62" t="n"/>
      <c r="D1033" s="62" t="n"/>
      <c r="E1033" s="62" t="n"/>
      <c r="F1033" s="62" t="n"/>
      <c r="G1033" s="62" t="n"/>
      <c r="H1033" s="62" t="n"/>
      <c r="I1033" s="62" t="n"/>
      <c r="J1033" s="62" t="n"/>
      <c r="K1033" s="62" t="n"/>
      <c r="L1033" s="62" t="n"/>
    </row>
    <row r="1034" ht="21" customHeight="1">
      <c r="A1034" s="61" t="n"/>
      <c r="B1034" s="44">
        <f>'設定'!$I$29</f>
        <v/>
      </c>
      <c r="C1034" s="62" t="n"/>
      <c r="D1034" s="62" t="n"/>
      <c r="E1034" s="62" t="n"/>
      <c r="F1034" s="62" t="n"/>
      <c r="G1034" s="62" t="n"/>
      <c r="H1034" s="62" t="n"/>
      <c r="I1034" s="62" t="n"/>
      <c r="J1034" s="62" t="n"/>
      <c r="K1034" s="62" t="n"/>
      <c r="L1034" s="62" t="n"/>
    </row>
    <row r="1035" ht="21" customHeight="1">
      <c r="A1035" s="61" t="n"/>
      <c r="B1035" s="44">
        <f>'設定'!$I$30</f>
        <v/>
      </c>
      <c r="C1035" s="62" t="n"/>
      <c r="D1035" s="62" t="n"/>
      <c r="E1035" s="62" t="n"/>
      <c r="F1035" s="62" t="n"/>
      <c r="G1035" s="62" t="n"/>
      <c r="H1035" s="62" t="n"/>
      <c r="I1035" s="62" t="n"/>
      <c r="J1035" s="62" t="n"/>
      <c r="K1035" s="62" t="n"/>
      <c r="L1035" s="62" t="n"/>
    </row>
    <row r="1036" ht="21" customHeight="1">
      <c r="A1036" s="61" t="n"/>
      <c r="B1036" s="44">
        <f>'設定'!$I$31</f>
        <v/>
      </c>
      <c r="C1036" s="62" t="n"/>
      <c r="D1036" s="62" t="n"/>
      <c r="E1036" s="62" t="n"/>
      <c r="F1036" s="62" t="n"/>
      <c r="G1036" s="62" t="n"/>
      <c r="H1036" s="62" t="n"/>
      <c r="I1036" s="62" t="n"/>
      <c r="J1036" s="62" t="n"/>
      <c r="K1036" s="62" t="n"/>
      <c r="L1036" s="62" t="n"/>
    </row>
    <row r="1037" ht="21" customHeight="1">
      <c r="A1037" s="61" t="n"/>
      <c r="B1037" s="44">
        <f>'設定'!$I$32</f>
        <v/>
      </c>
      <c r="C1037" s="62" t="n"/>
      <c r="D1037" s="62" t="n"/>
      <c r="E1037" s="62" t="n"/>
      <c r="F1037" s="62" t="n"/>
      <c r="G1037" s="62" t="n"/>
      <c r="H1037" s="62" t="n"/>
      <c r="I1037" s="62" t="n"/>
      <c r="J1037" s="62" t="n"/>
      <c r="K1037" s="62" t="n"/>
      <c r="L1037" s="62" t="n"/>
    </row>
    <row r="1038" ht="21" customHeight="1">
      <c r="A1038" s="61" t="n"/>
      <c r="B1038" s="44">
        <f>'設定'!$I$33</f>
        <v/>
      </c>
      <c r="C1038" s="62" t="n"/>
      <c r="D1038" s="62" t="n"/>
      <c r="E1038" s="62" t="n"/>
      <c r="F1038" s="62" t="n"/>
      <c r="G1038" s="62" t="n"/>
      <c r="H1038" s="62" t="n"/>
      <c r="I1038" s="62" t="n"/>
      <c r="J1038" s="62" t="n"/>
      <c r="K1038" s="62" t="n"/>
      <c r="L1038" s="62" t="n"/>
    </row>
    <row r="1039" ht="21" customHeight="1">
      <c r="A1039" s="61" t="n"/>
      <c r="B1039" s="44">
        <f>'設定'!$I$34</f>
        <v/>
      </c>
      <c r="C1039" s="62" t="n"/>
      <c r="D1039" s="62" t="n"/>
      <c r="E1039" s="62" t="n"/>
      <c r="F1039" s="62" t="n"/>
      <c r="G1039" s="62" t="n"/>
      <c r="H1039" s="62" t="n"/>
      <c r="I1039" s="62" t="n"/>
      <c r="J1039" s="62" t="n"/>
      <c r="K1039" s="62" t="n"/>
      <c r="L1039" s="62" t="n"/>
    </row>
    <row r="1040"/>
    <row r="1041" ht="26" customHeight="1">
      <c r="B1041" s="55">
        <f>IF('名簿'!B42="","（名簿 38行目：なし）",'名簿'!I42)</f>
        <v/>
      </c>
      <c r="C1041" s="4" t="n"/>
      <c r="D1041" s="4" t="n"/>
      <c r="E1041" s="56" t="inlineStr">
        <is>
          <t>提出状況 ▶</t>
        </is>
      </c>
      <c r="F1041" s="40" t="n"/>
      <c r="G1041" s="31" t="n"/>
      <c r="H1041" s="57" t="inlineStr">
        <is>
          <t>状況：</t>
        </is>
      </c>
      <c r="I1041" s="58">
        <f>'名簿'!J42</f>
        <v/>
      </c>
      <c r="J1041" s="57" t="inlineStr">
        <is>
          <t>×の数：</t>
        </is>
      </c>
      <c r="K1041" s="59">
        <f>'名簿'!K42</f>
        <v/>
      </c>
      <c r="L1041" s="60">
        <f>HYPERLINK("#'×入力'!B1069","次の人へ ▼")</f>
        <v/>
      </c>
    </row>
    <row r="1042" ht="22" customHeight="1">
      <c r="A1042" s="32" t="inlineStr">
        <is>
          <t>この日全部 ▶</t>
        </is>
      </c>
      <c r="C1042" s="61" t="n"/>
      <c r="D1042" s="61" t="n"/>
      <c r="E1042" s="61" t="n"/>
      <c r="F1042" s="61" t="n"/>
      <c r="G1042" s="61" t="n"/>
      <c r="H1042" s="61" t="n"/>
      <c r="I1042" s="61" t="n"/>
      <c r="J1042" s="61" t="n"/>
      <c r="K1042" s="61" t="n"/>
      <c r="L1042" s="61" t="n"/>
    </row>
    <row r="1043" ht="28" customHeight="1">
      <c r="A1043" s="35" t="inlineStr">
        <is>
          <t>この時間
全部 ▼</t>
        </is>
      </c>
      <c r="B1043" s="36" t="inlineStr"/>
      <c r="C1043" s="37">
        <f>'設定'!$E$11</f>
        <v/>
      </c>
      <c r="D1043" s="37">
        <f>'設定'!$E$12</f>
        <v/>
      </c>
      <c r="E1043" s="37">
        <f>'設定'!$E$13</f>
        <v/>
      </c>
      <c r="F1043" s="37">
        <f>'設定'!$E$14</f>
        <v/>
      </c>
      <c r="G1043" s="37">
        <f>'設定'!$E$15</f>
        <v/>
      </c>
      <c r="H1043" s="37">
        <f>'設定'!$E$16</f>
        <v/>
      </c>
      <c r="I1043" s="37">
        <f>'設定'!$E$17</f>
        <v/>
      </c>
      <c r="J1043" s="37">
        <f>'設定'!$E$18</f>
        <v/>
      </c>
      <c r="K1043" s="37">
        <f>'設定'!$E$19</f>
        <v/>
      </c>
      <c r="L1043" s="37">
        <f>'設定'!$E$20</f>
        <v/>
      </c>
    </row>
    <row r="1044" ht="21" customHeight="1">
      <c r="A1044" s="61" t="n"/>
      <c r="B1044" s="44">
        <f>'設定'!$I$11</f>
        <v/>
      </c>
      <c r="C1044" s="62" t="n"/>
      <c r="D1044" s="62" t="n"/>
      <c r="E1044" s="62" t="n"/>
      <c r="F1044" s="62" t="n"/>
      <c r="G1044" s="62" t="n"/>
      <c r="H1044" s="62" t="n"/>
      <c r="I1044" s="62" t="n"/>
      <c r="J1044" s="62" t="n"/>
      <c r="K1044" s="62" t="n"/>
      <c r="L1044" s="62" t="n"/>
    </row>
    <row r="1045" ht="21" customHeight="1">
      <c r="A1045" s="61" t="n"/>
      <c r="B1045" s="44">
        <f>'設定'!$I$12</f>
        <v/>
      </c>
      <c r="C1045" s="62" t="n"/>
      <c r="D1045" s="62" t="n"/>
      <c r="E1045" s="62" t="n"/>
      <c r="F1045" s="62" t="n"/>
      <c r="G1045" s="62" t="n"/>
      <c r="H1045" s="62" t="n"/>
      <c r="I1045" s="62" t="n"/>
      <c r="J1045" s="62" t="n"/>
      <c r="K1045" s="62" t="n"/>
      <c r="L1045" s="62" t="n"/>
    </row>
    <row r="1046" ht="21" customHeight="1">
      <c r="A1046" s="61" t="n"/>
      <c r="B1046" s="44">
        <f>'設定'!$I$13</f>
        <v/>
      </c>
      <c r="C1046" s="62" t="n"/>
      <c r="D1046" s="62" t="n"/>
      <c r="E1046" s="62" t="n"/>
      <c r="F1046" s="62" t="n"/>
      <c r="G1046" s="62" t="n"/>
      <c r="H1046" s="62" t="n"/>
      <c r="I1046" s="62" t="n"/>
      <c r="J1046" s="62" t="n"/>
      <c r="K1046" s="62" t="n"/>
      <c r="L1046" s="62" t="n"/>
    </row>
    <row r="1047" ht="21" customHeight="1">
      <c r="A1047" s="61" t="n"/>
      <c r="B1047" s="44">
        <f>'設定'!$I$14</f>
        <v/>
      </c>
      <c r="C1047" s="62" t="n"/>
      <c r="D1047" s="62" t="n"/>
      <c r="E1047" s="62" t="n"/>
      <c r="F1047" s="62" t="n"/>
      <c r="G1047" s="62" t="n"/>
      <c r="H1047" s="62" t="n"/>
      <c r="I1047" s="62" t="n"/>
      <c r="J1047" s="62" t="n"/>
      <c r="K1047" s="62" t="n"/>
      <c r="L1047" s="62" t="n"/>
    </row>
    <row r="1048" ht="21" customHeight="1">
      <c r="A1048" s="61" t="n"/>
      <c r="B1048" s="44">
        <f>'設定'!$I$15</f>
        <v/>
      </c>
      <c r="C1048" s="62" t="n"/>
      <c r="D1048" s="62" t="n"/>
      <c r="E1048" s="62" t="n"/>
      <c r="F1048" s="62" t="n"/>
      <c r="G1048" s="62" t="n"/>
      <c r="H1048" s="62" t="n"/>
      <c r="I1048" s="62" t="n"/>
      <c r="J1048" s="62" t="n"/>
      <c r="K1048" s="62" t="n"/>
      <c r="L1048" s="62" t="n"/>
    </row>
    <row r="1049" ht="21" customHeight="1">
      <c r="A1049" s="61" t="n"/>
      <c r="B1049" s="44">
        <f>'設定'!$I$16</f>
        <v/>
      </c>
      <c r="C1049" s="62" t="n"/>
      <c r="D1049" s="62" t="n"/>
      <c r="E1049" s="62" t="n"/>
      <c r="F1049" s="62" t="n"/>
      <c r="G1049" s="62" t="n"/>
      <c r="H1049" s="62" t="n"/>
      <c r="I1049" s="62" t="n"/>
      <c r="J1049" s="62" t="n"/>
      <c r="K1049" s="62" t="n"/>
      <c r="L1049" s="62" t="n"/>
    </row>
    <row r="1050" ht="21" customHeight="1">
      <c r="A1050" s="61" t="n"/>
      <c r="B1050" s="44">
        <f>'設定'!$I$17</f>
        <v/>
      </c>
      <c r="C1050" s="62" t="n"/>
      <c r="D1050" s="62" t="n"/>
      <c r="E1050" s="62" t="n"/>
      <c r="F1050" s="62" t="n"/>
      <c r="G1050" s="62" t="n"/>
      <c r="H1050" s="62" t="n"/>
      <c r="I1050" s="62" t="n"/>
      <c r="J1050" s="62" t="n"/>
      <c r="K1050" s="62" t="n"/>
      <c r="L1050" s="62" t="n"/>
    </row>
    <row r="1051" ht="21" customHeight="1">
      <c r="A1051" s="61" t="n"/>
      <c r="B1051" s="44">
        <f>'設定'!$I$18</f>
        <v/>
      </c>
      <c r="C1051" s="62" t="n"/>
      <c r="D1051" s="62" t="n"/>
      <c r="E1051" s="62" t="n"/>
      <c r="F1051" s="62" t="n"/>
      <c r="G1051" s="62" t="n"/>
      <c r="H1051" s="62" t="n"/>
      <c r="I1051" s="62" t="n"/>
      <c r="J1051" s="62" t="n"/>
      <c r="K1051" s="62" t="n"/>
      <c r="L1051" s="62" t="n"/>
    </row>
    <row r="1052" ht="21" customHeight="1">
      <c r="A1052" s="61" t="n"/>
      <c r="B1052" s="44">
        <f>'設定'!$I$19</f>
        <v/>
      </c>
      <c r="C1052" s="62" t="n"/>
      <c r="D1052" s="62" t="n"/>
      <c r="E1052" s="62" t="n"/>
      <c r="F1052" s="62" t="n"/>
      <c r="G1052" s="62" t="n"/>
      <c r="H1052" s="62" t="n"/>
      <c r="I1052" s="62" t="n"/>
      <c r="J1052" s="62" t="n"/>
      <c r="K1052" s="62" t="n"/>
      <c r="L1052" s="62" t="n"/>
    </row>
    <row r="1053" ht="21" customHeight="1">
      <c r="A1053" s="61" t="n"/>
      <c r="B1053" s="44">
        <f>'設定'!$I$20</f>
        <v/>
      </c>
      <c r="C1053" s="62" t="n"/>
      <c r="D1053" s="62" t="n"/>
      <c r="E1053" s="62" t="n"/>
      <c r="F1053" s="62" t="n"/>
      <c r="G1053" s="62" t="n"/>
      <c r="H1053" s="62" t="n"/>
      <c r="I1053" s="62" t="n"/>
      <c r="J1053" s="62" t="n"/>
      <c r="K1053" s="62" t="n"/>
      <c r="L1053" s="62" t="n"/>
    </row>
    <row r="1054" ht="21" customHeight="1">
      <c r="A1054" s="61" t="n"/>
      <c r="B1054" s="44">
        <f>'設定'!$I$21</f>
        <v/>
      </c>
      <c r="C1054" s="62" t="n"/>
      <c r="D1054" s="62" t="n"/>
      <c r="E1054" s="62" t="n"/>
      <c r="F1054" s="62" t="n"/>
      <c r="G1054" s="62" t="n"/>
      <c r="H1054" s="62" t="n"/>
      <c r="I1054" s="62" t="n"/>
      <c r="J1054" s="62" t="n"/>
      <c r="K1054" s="62" t="n"/>
      <c r="L1054" s="62" t="n"/>
    </row>
    <row r="1055" ht="21" customHeight="1">
      <c r="A1055" s="61" t="n"/>
      <c r="B1055" s="44">
        <f>'設定'!$I$22</f>
        <v/>
      </c>
      <c r="C1055" s="62" t="n"/>
      <c r="D1055" s="62" t="n"/>
      <c r="E1055" s="62" t="n"/>
      <c r="F1055" s="62" t="n"/>
      <c r="G1055" s="62" t="n"/>
      <c r="H1055" s="62" t="n"/>
      <c r="I1055" s="62" t="n"/>
      <c r="J1055" s="62" t="n"/>
      <c r="K1055" s="62" t="n"/>
      <c r="L1055" s="62" t="n"/>
    </row>
    <row r="1056" ht="21" customHeight="1">
      <c r="A1056" s="61" t="n"/>
      <c r="B1056" s="44">
        <f>'設定'!$I$23</f>
        <v/>
      </c>
      <c r="C1056" s="62" t="n"/>
      <c r="D1056" s="62" t="n"/>
      <c r="E1056" s="62" t="n"/>
      <c r="F1056" s="62" t="n"/>
      <c r="G1056" s="62" t="n"/>
      <c r="H1056" s="62" t="n"/>
      <c r="I1056" s="62" t="n"/>
      <c r="J1056" s="62" t="n"/>
      <c r="K1056" s="62" t="n"/>
      <c r="L1056" s="62" t="n"/>
    </row>
    <row r="1057" ht="21" customHeight="1">
      <c r="A1057" s="61" t="n"/>
      <c r="B1057" s="44">
        <f>'設定'!$I$24</f>
        <v/>
      </c>
      <c r="C1057" s="62" t="n"/>
      <c r="D1057" s="62" t="n"/>
      <c r="E1057" s="62" t="n"/>
      <c r="F1057" s="62" t="n"/>
      <c r="G1057" s="62" t="n"/>
      <c r="H1057" s="62" t="n"/>
      <c r="I1057" s="62" t="n"/>
      <c r="J1057" s="62" t="n"/>
      <c r="K1057" s="62" t="n"/>
      <c r="L1057" s="62" t="n"/>
    </row>
    <row r="1058" ht="21" customHeight="1">
      <c r="A1058" s="61" t="n"/>
      <c r="B1058" s="44">
        <f>'設定'!$I$25</f>
        <v/>
      </c>
      <c r="C1058" s="62" t="n"/>
      <c r="D1058" s="62" t="n"/>
      <c r="E1058" s="62" t="n"/>
      <c r="F1058" s="62" t="n"/>
      <c r="G1058" s="62" t="n"/>
      <c r="H1058" s="62" t="n"/>
      <c r="I1058" s="62" t="n"/>
      <c r="J1058" s="62" t="n"/>
      <c r="K1058" s="62" t="n"/>
      <c r="L1058" s="62" t="n"/>
    </row>
    <row r="1059" ht="21" customHeight="1">
      <c r="A1059" s="61" t="n"/>
      <c r="B1059" s="44">
        <f>'設定'!$I$26</f>
        <v/>
      </c>
      <c r="C1059" s="62" t="n"/>
      <c r="D1059" s="62" t="n"/>
      <c r="E1059" s="62" t="n"/>
      <c r="F1059" s="62" t="n"/>
      <c r="G1059" s="62" t="n"/>
      <c r="H1059" s="62" t="n"/>
      <c r="I1059" s="62" t="n"/>
      <c r="J1059" s="62" t="n"/>
      <c r="K1059" s="62" t="n"/>
      <c r="L1059" s="62" t="n"/>
    </row>
    <row r="1060" ht="21" customHeight="1">
      <c r="A1060" s="61" t="n"/>
      <c r="B1060" s="44">
        <f>'設定'!$I$27</f>
        <v/>
      </c>
      <c r="C1060" s="62" t="n"/>
      <c r="D1060" s="62" t="n"/>
      <c r="E1060" s="62" t="n"/>
      <c r="F1060" s="62" t="n"/>
      <c r="G1060" s="62" t="n"/>
      <c r="H1060" s="62" t="n"/>
      <c r="I1060" s="62" t="n"/>
      <c r="J1060" s="62" t="n"/>
      <c r="K1060" s="62" t="n"/>
      <c r="L1060" s="62" t="n"/>
    </row>
    <row r="1061" ht="21" customHeight="1">
      <c r="A1061" s="61" t="n"/>
      <c r="B1061" s="44">
        <f>'設定'!$I$28</f>
        <v/>
      </c>
      <c r="C1061" s="62" t="n"/>
      <c r="D1061" s="62" t="n"/>
      <c r="E1061" s="62" t="n"/>
      <c r="F1061" s="62" t="n"/>
      <c r="G1061" s="62" t="n"/>
      <c r="H1061" s="62" t="n"/>
      <c r="I1061" s="62" t="n"/>
      <c r="J1061" s="62" t="n"/>
      <c r="K1061" s="62" t="n"/>
      <c r="L1061" s="62" t="n"/>
    </row>
    <row r="1062" ht="21" customHeight="1">
      <c r="A1062" s="61" t="n"/>
      <c r="B1062" s="44">
        <f>'設定'!$I$29</f>
        <v/>
      </c>
      <c r="C1062" s="62" t="n"/>
      <c r="D1062" s="62" t="n"/>
      <c r="E1062" s="62" t="n"/>
      <c r="F1062" s="62" t="n"/>
      <c r="G1062" s="62" t="n"/>
      <c r="H1062" s="62" t="n"/>
      <c r="I1062" s="62" t="n"/>
      <c r="J1062" s="62" t="n"/>
      <c r="K1062" s="62" t="n"/>
      <c r="L1062" s="62" t="n"/>
    </row>
    <row r="1063" ht="21" customHeight="1">
      <c r="A1063" s="61" t="n"/>
      <c r="B1063" s="44">
        <f>'設定'!$I$30</f>
        <v/>
      </c>
      <c r="C1063" s="62" t="n"/>
      <c r="D1063" s="62" t="n"/>
      <c r="E1063" s="62" t="n"/>
      <c r="F1063" s="62" t="n"/>
      <c r="G1063" s="62" t="n"/>
      <c r="H1063" s="62" t="n"/>
      <c r="I1063" s="62" t="n"/>
      <c r="J1063" s="62" t="n"/>
      <c r="K1063" s="62" t="n"/>
      <c r="L1063" s="62" t="n"/>
    </row>
    <row r="1064" ht="21" customHeight="1">
      <c r="A1064" s="61" t="n"/>
      <c r="B1064" s="44">
        <f>'設定'!$I$31</f>
        <v/>
      </c>
      <c r="C1064" s="62" t="n"/>
      <c r="D1064" s="62" t="n"/>
      <c r="E1064" s="62" t="n"/>
      <c r="F1064" s="62" t="n"/>
      <c r="G1064" s="62" t="n"/>
      <c r="H1064" s="62" t="n"/>
      <c r="I1064" s="62" t="n"/>
      <c r="J1064" s="62" t="n"/>
      <c r="K1064" s="62" t="n"/>
      <c r="L1064" s="62" t="n"/>
    </row>
    <row r="1065" ht="21" customHeight="1">
      <c r="A1065" s="61" t="n"/>
      <c r="B1065" s="44">
        <f>'設定'!$I$32</f>
        <v/>
      </c>
      <c r="C1065" s="62" t="n"/>
      <c r="D1065" s="62" t="n"/>
      <c r="E1065" s="62" t="n"/>
      <c r="F1065" s="62" t="n"/>
      <c r="G1065" s="62" t="n"/>
      <c r="H1065" s="62" t="n"/>
      <c r="I1065" s="62" t="n"/>
      <c r="J1065" s="62" t="n"/>
      <c r="K1065" s="62" t="n"/>
      <c r="L1065" s="62" t="n"/>
    </row>
    <row r="1066" ht="21" customHeight="1">
      <c r="A1066" s="61" t="n"/>
      <c r="B1066" s="44">
        <f>'設定'!$I$33</f>
        <v/>
      </c>
      <c r="C1066" s="62" t="n"/>
      <c r="D1066" s="62" t="n"/>
      <c r="E1066" s="62" t="n"/>
      <c r="F1066" s="62" t="n"/>
      <c r="G1066" s="62" t="n"/>
      <c r="H1066" s="62" t="n"/>
      <c r="I1066" s="62" t="n"/>
      <c r="J1066" s="62" t="n"/>
      <c r="K1066" s="62" t="n"/>
      <c r="L1066" s="62" t="n"/>
    </row>
    <row r="1067" ht="21" customHeight="1">
      <c r="A1067" s="61" t="n"/>
      <c r="B1067" s="44">
        <f>'設定'!$I$34</f>
        <v/>
      </c>
      <c r="C1067" s="62" t="n"/>
      <c r="D1067" s="62" t="n"/>
      <c r="E1067" s="62" t="n"/>
      <c r="F1067" s="62" t="n"/>
      <c r="G1067" s="62" t="n"/>
      <c r="H1067" s="62" t="n"/>
      <c r="I1067" s="62" t="n"/>
      <c r="J1067" s="62" t="n"/>
      <c r="K1067" s="62" t="n"/>
      <c r="L1067" s="62" t="n"/>
    </row>
    <row r="1068"/>
    <row r="1069" ht="26" customHeight="1">
      <c r="B1069" s="55">
        <f>IF('名簿'!B43="","（名簿 39行目：なし）",'名簿'!I43)</f>
        <v/>
      </c>
      <c r="C1069" s="4" t="n"/>
      <c r="D1069" s="4" t="n"/>
      <c r="E1069" s="56" t="inlineStr">
        <is>
          <t>提出状況 ▶</t>
        </is>
      </c>
      <c r="F1069" s="40" t="n"/>
      <c r="G1069" s="31" t="n"/>
      <c r="H1069" s="57" t="inlineStr">
        <is>
          <t>状況：</t>
        </is>
      </c>
      <c r="I1069" s="58">
        <f>'名簿'!J43</f>
        <v/>
      </c>
      <c r="J1069" s="57" t="inlineStr">
        <is>
          <t>×の数：</t>
        </is>
      </c>
      <c r="K1069" s="59">
        <f>'名簿'!K43</f>
        <v/>
      </c>
      <c r="L1069" s="60">
        <f>HYPERLINK("#'×入力'!B1097","次の人へ ▼")</f>
        <v/>
      </c>
    </row>
    <row r="1070" ht="22" customHeight="1">
      <c r="A1070" s="32" t="inlineStr">
        <is>
          <t>この日全部 ▶</t>
        </is>
      </c>
      <c r="C1070" s="61" t="n"/>
      <c r="D1070" s="61" t="n"/>
      <c r="E1070" s="61" t="n"/>
      <c r="F1070" s="61" t="n"/>
      <c r="G1070" s="61" t="n"/>
      <c r="H1070" s="61" t="n"/>
      <c r="I1070" s="61" t="n"/>
      <c r="J1070" s="61" t="n"/>
      <c r="K1070" s="61" t="n"/>
      <c r="L1070" s="61" t="n"/>
    </row>
    <row r="1071" ht="28" customHeight="1">
      <c r="A1071" s="35" t="inlineStr">
        <is>
          <t>この時間
全部 ▼</t>
        </is>
      </c>
      <c r="B1071" s="36" t="inlineStr"/>
      <c r="C1071" s="37">
        <f>'設定'!$E$11</f>
        <v/>
      </c>
      <c r="D1071" s="37">
        <f>'設定'!$E$12</f>
        <v/>
      </c>
      <c r="E1071" s="37">
        <f>'設定'!$E$13</f>
        <v/>
      </c>
      <c r="F1071" s="37">
        <f>'設定'!$E$14</f>
        <v/>
      </c>
      <c r="G1071" s="37">
        <f>'設定'!$E$15</f>
        <v/>
      </c>
      <c r="H1071" s="37">
        <f>'設定'!$E$16</f>
        <v/>
      </c>
      <c r="I1071" s="37">
        <f>'設定'!$E$17</f>
        <v/>
      </c>
      <c r="J1071" s="37">
        <f>'設定'!$E$18</f>
        <v/>
      </c>
      <c r="K1071" s="37">
        <f>'設定'!$E$19</f>
        <v/>
      </c>
      <c r="L1071" s="37">
        <f>'設定'!$E$20</f>
        <v/>
      </c>
    </row>
    <row r="1072" ht="21" customHeight="1">
      <c r="A1072" s="61" t="n"/>
      <c r="B1072" s="44">
        <f>'設定'!$I$11</f>
        <v/>
      </c>
      <c r="C1072" s="62" t="n"/>
      <c r="D1072" s="62" t="n"/>
      <c r="E1072" s="62" t="n"/>
      <c r="F1072" s="62" t="n"/>
      <c r="G1072" s="62" t="n"/>
      <c r="H1072" s="62" t="n"/>
      <c r="I1072" s="62" t="n"/>
      <c r="J1072" s="62" t="n"/>
      <c r="K1072" s="62" t="n"/>
      <c r="L1072" s="62" t="n"/>
    </row>
    <row r="1073" ht="21" customHeight="1">
      <c r="A1073" s="61" t="n"/>
      <c r="B1073" s="44">
        <f>'設定'!$I$12</f>
        <v/>
      </c>
      <c r="C1073" s="62" t="n"/>
      <c r="D1073" s="62" t="n"/>
      <c r="E1073" s="62" t="n"/>
      <c r="F1073" s="62" t="n"/>
      <c r="G1073" s="62" t="n"/>
      <c r="H1073" s="62" t="n"/>
      <c r="I1073" s="62" t="n"/>
      <c r="J1073" s="62" t="n"/>
      <c r="K1073" s="62" t="n"/>
      <c r="L1073" s="62" t="n"/>
    </row>
    <row r="1074" ht="21" customHeight="1">
      <c r="A1074" s="61" t="n"/>
      <c r="B1074" s="44">
        <f>'設定'!$I$13</f>
        <v/>
      </c>
      <c r="C1074" s="62" t="n"/>
      <c r="D1074" s="62" t="n"/>
      <c r="E1074" s="62" t="n"/>
      <c r="F1074" s="62" t="n"/>
      <c r="G1074" s="62" t="n"/>
      <c r="H1074" s="62" t="n"/>
      <c r="I1074" s="62" t="n"/>
      <c r="J1074" s="62" t="n"/>
      <c r="K1074" s="62" t="n"/>
      <c r="L1074" s="62" t="n"/>
    </row>
    <row r="1075" ht="21" customHeight="1">
      <c r="A1075" s="61" t="n"/>
      <c r="B1075" s="44">
        <f>'設定'!$I$14</f>
        <v/>
      </c>
      <c r="C1075" s="62" t="n"/>
      <c r="D1075" s="62" t="n"/>
      <c r="E1075" s="62" t="n"/>
      <c r="F1075" s="62" t="n"/>
      <c r="G1075" s="62" t="n"/>
      <c r="H1075" s="62" t="n"/>
      <c r="I1075" s="62" t="n"/>
      <c r="J1075" s="62" t="n"/>
      <c r="K1075" s="62" t="n"/>
      <c r="L1075" s="62" t="n"/>
    </row>
    <row r="1076" ht="21" customHeight="1">
      <c r="A1076" s="61" t="n"/>
      <c r="B1076" s="44">
        <f>'設定'!$I$15</f>
        <v/>
      </c>
      <c r="C1076" s="62" t="n"/>
      <c r="D1076" s="62" t="n"/>
      <c r="E1076" s="62" t="n"/>
      <c r="F1076" s="62" t="n"/>
      <c r="G1076" s="62" t="n"/>
      <c r="H1076" s="62" t="n"/>
      <c r="I1076" s="62" t="n"/>
      <c r="J1076" s="62" t="n"/>
      <c r="K1076" s="62" t="n"/>
      <c r="L1076" s="62" t="n"/>
    </row>
    <row r="1077" ht="21" customHeight="1">
      <c r="A1077" s="61" t="n"/>
      <c r="B1077" s="44">
        <f>'設定'!$I$16</f>
        <v/>
      </c>
      <c r="C1077" s="62" t="n"/>
      <c r="D1077" s="62" t="n"/>
      <c r="E1077" s="62" t="n"/>
      <c r="F1077" s="62" t="n"/>
      <c r="G1077" s="62" t="n"/>
      <c r="H1077" s="62" t="n"/>
      <c r="I1077" s="62" t="n"/>
      <c r="J1077" s="62" t="n"/>
      <c r="K1077" s="62" t="n"/>
      <c r="L1077" s="62" t="n"/>
    </row>
    <row r="1078" ht="21" customHeight="1">
      <c r="A1078" s="61" t="n"/>
      <c r="B1078" s="44">
        <f>'設定'!$I$17</f>
        <v/>
      </c>
      <c r="C1078" s="62" t="n"/>
      <c r="D1078" s="62" t="n"/>
      <c r="E1078" s="62" t="n"/>
      <c r="F1078" s="62" t="n"/>
      <c r="G1078" s="62" t="n"/>
      <c r="H1078" s="62" t="n"/>
      <c r="I1078" s="62" t="n"/>
      <c r="J1078" s="62" t="n"/>
      <c r="K1078" s="62" t="n"/>
      <c r="L1078" s="62" t="n"/>
    </row>
    <row r="1079" ht="21" customHeight="1">
      <c r="A1079" s="61" t="n"/>
      <c r="B1079" s="44">
        <f>'設定'!$I$18</f>
        <v/>
      </c>
      <c r="C1079" s="62" t="n"/>
      <c r="D1079" s="62" t="n"/>
      <c r="E1079" s="62" t="n"/>
      <c r="F1079" s="62" t="n"/>
      <c r="G1079" s="62" t="n"/>
      <c r="H1079" s="62" t="n"/>
      <c r="I1079" s="62" t="n"/>
      <c r="J1079" s="62" t="n"/>
      <c r="K1079" s="62" t="n"/>
      <c r="L1079" s="62" t="n"/>
    </row>
    <row r="1080" ht="21" customHeight="1">
      <c r="A1080" s="61" t="n"/>
      <c r="B1080" s="44">
        <f>'設定'!$I$19</f>
        <v/>
      </c>
      <c r="C1080" s="62" t="n"/>
      <c r="D1080" s="62" t="n"/>
      <c r="E1080" s="62" t="n"/>
      <c r="F1080" s="62" t="n"/>
      <c r="G1080" s="62" t="n"/>
      <c r="H1080" s="62" t="n"/>
      <c r="I1080" s="62" t="n"/>
      <c r="J1080" s="62" t="n"/>
      <c r="K1080" s="62" t="n"/>
      <c r="L1080" s="62" t="n"/>
    </row>
    <row r="1081" ht="21" customHeight="1">
      <c r="A1081" s="61" t="n"/>
      <c r="B1081" s="44">
        <f>'設定'!$I$20</f>
        <v/>
      </c>
      <c r="C1081" s="62" t="n"/>
      <c r="D1081" s="62" t="n"/>
      <c r="E1081" s="62" t="n"/>
      <c r="F1081" s="62" t="n"/>
      <c r="G1081" s="62" t="n"/>
      <c r="H1081" s="62" t="n"/>
      <c r="I1081" s="62" t="n"/>
      <c r="J1081" s="62" t="n"/>
      <c r="K1081" s="62" t="n"/>
      <c r="L1081" s="62" t="n"/>
    </row>
    <row r="1082" ht="21" customHeight="1">
      <c r="A1082" s="61" t="n"/>
      <c r="B1082" s="44">
        <f>'設定'!$I$21</f>
        <v/>
      </c>
      <c r="C1082" s="62" t="n"/>
      <c r="D1082" s="62" t="n"/>
      <c r="E1082" s="62" t="n"/>
      <c r="F1082" s="62" t="n"/>
      <c r="G1082" s="62" t="n"/>
      <c r="H1082" s="62" t="n"/>
      <c r="I1082" s="62" t="n"/>
      <c r="J1082" s="62" t="n"/>
      <c r="K1082" s="62" t="n"/>
      <c r="L1082" s="62" t="n"/>
    </row>
    <row r="1083" ht="21" customHeight="1">
      <c r="A1083" s="61" t="n"/>
      <c r="B1083" s="44">
        <f>'設定'!$I$22</f>
        <v/>
      </c>
      <c r="C1083" s="62" t="n"/>
      <c r="D1083" s="62" t="n"/>
      <c r="E1083" s="62" t="n"/>
      <c r="F1083" s="62" t="n"/>
      <c r="G1083" s="62" t="n"/>
      <c r="H1083" s="62" t="n"/>
      <c r="I1083" s="62" t="n"/>
      <c r="J1083" s="62" t="n"/>
      <c r="K1083" s="62" t="n"/>
      <c r="L1083" s="62" t="n"/>
    </row>
    <row r="1084" ht="21" customHeight="1">
      <c r="A1084" s="61" t="n"/>
      <c r="B1084" s="44">
        <f>'設定'!$I$23</f>
        <v/>
      </c>
      <c r="C1084" s="62" t="n"/>
      <c r="D1084" s="62" t="n"/>
      <c r="E1084" s="62" t="n"/>
      <c r="F1084" s="62" t="n"/>
      <c r="G1084" s="62" t="n"/>
      <c r="H1084" s="62" t="n"/>
      <c r="I1084" s="62" t="n"/>
      <c r="J1084" s="62" t="n"/>
      <c r="K1084" s="62" t="n"/>
      <c r="L1084" s="62" t="n"/>
    </row>
    <row r="1085" ht="21" customHeight="1">
      <c r="A1085" s="61" t="n"/>
      <c r="B1085" s="44">
        <f>'設定'!$I$24</f>
        <v/>
      </c>
      <c r="C1085" s="62" t="n"/>
      <c r="D1085" s="62" t="n"/>
      <c r="E1085" s="62" t="n"/>
      <c r="F1085" s="62" t="n"/>
      <c r="G1085" s="62" t="n"/>
      <c r="H1085" s="62" t="n"/>
      <c r="I1085" s="62" t="n"/>
      <c r="J1085" s="62" t="n"/>
      <c r="K1085" s="62" t="n"/>
      <c r="L1085" s="62" t="n"/>
    </row>
    <row r="1086" ht="21" customHeight="1">
      <c r="A1086" s="61" t="n"/>
      <c r="B1086" s="44">
        <f>'設定'!$I$25</f>
        <v/>
      </c>
      <c r="C1086" s="62" t="n"/>
      <c r="D1086" s="62" t="n"/>
      <c r="E1086" s="62" t="n"/>
      <c r="F1086" s="62" t="n"/>
      <c r="G1086" s="62" t="n"/>
      <c r="H1086" s="62" t="n"/>
      <c r="I1086" s="62" t="n"/>
      <c r="J1086" s="62" t="n"/>
      <c r="K1086" s="62" t="n"/>
      <c r="L1086" s="62" t="n"/>
    </row>
    <row r="1087" ht="21" customHeight="1">
      <c r="A1087" s="61" t="n"/>
      <c r="B1087" s="44">
        <f>'設定'!$I$26</f>
        <v/>
      </c>
      <c r="C1087" s="62" t="n"/>
      <c r="D1087" s="62" t="n"/>
      <c r="E1087" s="62" t="n"/>
      <c r="F1087" s="62" t="n"/>
      <c r="G1087" s="62" t="n"/>
      <c r="H1087" s="62" t="n"/>
      <c r="I1087" s="62" t="n"/>
      <c r="J1087" s="62" t="n"/>
      <c r="K1087" s="62" t="n"/>
      <c r="L1087" s="62" t="n"/>
    </row>
    <row r="1088" ht="21" customHeight="1">
      <c r="A1088" s="61" t="n"/>
      <c r="B1088" s="44">
        <f>'設定'!$I$27</f>
        <v/>
      </c>
      <c r="C1088" s="62" t="n"/>
      <c r="D1088" s="62" t="n"/>
      <c r="E1088" s="62" t="n"/>
      <c r="F1088" s="62" t="n"/>
      <c r="G1088" s="62" t="n"/>
      <c r="H1088" s="62" t="n"/>
      <c r="I1088" s="62" t="n"/>
      <c r="J1088" s="62" t="n"/>
      <c r="K1088" s="62" t="n"/>
      <c r="L1088" s="62" t="n"/>
    </row>
    <row r="1089" ht="21" customHeight="1">
      <c r="A1089" s="61" t="n"/>
      <c r="B1089" s="44">
        <f>'設定'!$I$28</f>
        <v/>
      </c>
      <c r="C1089" s="62" t="n"/>
      <c r="D1089" s="62" t="n"/>
      <c r="E1089" s="62" t="n"/>
      <c r="F1089" s="62" t="n"/>
      <c r="G1089" s="62" t="n"/>
      <c r="H1089" s="62" t="n"/>
      <c r="I1089" s="62" t="n"/>
      <c r="J1089" s="62" t="n"/>
      <c r="K1089" s="62" t="n"/>
      <c r="L1089" s="62" t="n"/>
    </row>
    <row r="1090" ht="21" customHeight="1">
      <c r="A1090" s="61" t="n"/>
      <c r="B1090" s="44">
        <f>'設定'!$I$29</f>
        <v/>
      </c>
      <c r="C1090" s="62" t="n"/>
      <c r="D1090" s="62" t="n"/>
      <c r="E1090" s="62" t="n"/>
      <c r="F1090" s="62" t="n"/>
      <c r="G1090" s="62" t="n"/>
      <c r="H1090" s="62" t="n"/>
      <c r="I1090" s="62" t="n"/>
      <c r="J1090" s="62" t="n"/>
      <c r="K1090" s="62" t="n"/>
      <c r="L1090" s="62" t="n"/>
    </row>
    <row r="1091" ht="21" customHeight="1">
      <c r="A1091" s="61" t="n"/>
      <c r="B1091" s="44">
        <f>'設定'!$I$30</f>
        <v/>
      </c>
      <c r="C1091" s="62" t="n"/>
      <c r="D1091" s="62" t="n"/>
      <c r="E1091" s="62" t="n"/>
      <c r="F1091" s="62" t="n"/>
      <c r="G1091" s="62" t="n"/>
      <c r="H1091" s="62" t="n"/>
      <c r="I1091" s="62" t="n"/>
      <c r="J1091" s="62" t="n"/>
      <c r="K1091" s="62" t="n"/>
      <c r="L1091" s="62" t="n"/>
    </row>
    <row r="1092" ht="21" customHeight="1">
      <c r="A1092" s="61" t="n"/>
      <c r="B1092" s="44">
        <f>'設定'!$I$31</f>
        <v/>
      </c>
      <c r="C1092" s="62" t="n"/>
      <c r="D1092" s="62" t="n"/>
      <c r="E1092" s="62" t="n"/>
      <c r="F1092" s="62" t="n"/>
      <c r="G1092" s="62" t="n"/>
      <c r="H1092" s="62" t="n"/>
      <c r="I1092" s="62" t="n"/>
      <c r="J1092" s="62" t="n"/>
      <c r="K1092" s="62" t="n"/>
      <c r="L1092" s="62" t="n"/>
    </row>
    <row r="1093" ht="21" customHeight="1">
      <c r="A1093" s="61" t="n"/>
      <c r="B1093" s="44">
        <f>'設定'!$I$32</f>
        <v/>
      </c>
      <c r="C1093" s="62" t="n"/>
      <c r="D1093" s="62" t="n"/>
      <c r="E1093" s="62" t="n"/>
      <c r="F1093" s="62" t="n"/>
      <c r="G1093" s="62" t="n"/>
      <c r="H1093" s="62" t="n"/>
      <c r="I1093" s="62" t="n"/>
      <c r="J1093" s="62" t="n"/>
      <c r="K1093" s="62" t="n"/>
      <c r="L1093" s="62" t="n"/>
    </row>
    <row r="1094" ht="21" customHeight="1">
      <c r="A1094" s="61" t="n"/>
      <c r="B1094" s="44">
        <f>'設定'!$I$33</f>
        <v/>
      </c>
      <c r="C1094" s="62" t="n"/>
      <c r="D1094" s="62" t="n"/>
      <c r="E1094" s="62" t="n"/>
      <c r="F1094" s="62" t="n"/>
      <c r="G1094" s="62" t="n"/>
      <c r="H1094" s="62" t="n"/>
      <c r="I1094" s="62" t="n"/>
      <c r="J1094" s="62" t="n"/>
      <c r="K1094" s="62" t="n"/>
      <c r="L1094" s="62" t="n"/>
    </row>
    <row r="1095" ht="21" customHeight="1">
      <c r="A1095" s="61" t="n"/>
      <c r="B1095" s="44">
        <f>'設定'!$I$34</f>
        <v/>
      </c>
      <c r="C1095" s="62" t="n"/>
      <c r="D1095" s="62" t="n"/>
      <c r="E1095" s="62" t="n"/>
      <c r="F1095" s="62" t="n"/>
      <c r="G1095" s="62" t="n"/>
      <c r="H1095" s="62" t="n"/>
      <c r="I1095" s="62" t="n"/>
      <c r="J1095" s="62" t="n"/>
      <c r="K1095" s="62" t="n"/>
      <c r="L1095" s="62" t="n"/>
    </row>
    <row r="1096"/>
    <row r="1097" ht="26" customHeight="1">
      <c r="B1097" s="55">
        <f>IF('名簿'!B44="","（名簿 40行目：なし）",'名簿'!I44)</f>
        <v/>
      </c>
      <c r="C1097" s="4" t="n"/>
      <c r="D1097" s="4" t="n"/>
      <c r="E1097" s="56" t="inlineStr">
        <is>
          <t>提出状況 ▶</t>
        </is>
      </c>
      <c r="F1097" s="40" t="n"/>
      <c r="G1097" s="31" t="n"/>
      <c r="H1097" s="57" t="inlineStr">
        <is>
          <t>状況：</t>
        </is>
      </c>
      <c r="I1097" s="58">
        <f>'名簿'!J44</f>
        <v/>
      </c>
      <c r="J1097" s="57" t="inlineStr">
        <is>
          <t>×の数：</t>
        </is>
      </c>
      <c r="K1097" s="59">
        <f>'名簿'!K44</f>
        <v/>
      </c>
      <c r="L1097" s="60">
        <f>HYPERLINK("#'×入力'!B1125","次の人へ ▼")</f>
        <v/>
      </c>
    </row>
    <row r="1098" ht="22" customHeight="1">
      <c r="A1098" s="32" t="inlineStr">
        <is>
          <t>この日全部 ▶</t>
        </is>
      </c>
      <c r="C1098" s="61" t="n"/>
      <c r="D1098" s="61" t="n"/>
      <c r="E1098" s="61" t="n"/>
      <c r="F1098" s="61" t="n"/>
      <c r="G1098" s="61" t="n"/>
      <c r="H1098" s="61" t="n"/>
      <c r="I1098" s="61" t="n"/>
      <c r="J1098" s="61" t="n"/>
      <c r="K1098" s="61" t="n"/>
      <c r="L1098" s="61" t="n"/>
    </row>
    <row r="1099" ht="28" customHeight="1">
      <c r="A1099" s="35" t="inlineStr">
        <is>
          <t>この時間
全部 ▼</t>
        </is>
      </c>
      <c r="B1099" s="36" t="inlineStr"/>
      <c r="C1099" s="37">
        <f>'設定'!$E$11</f>
        <v/>
      </c>
      <c r="D1099" s="37">
        <f>'設定'!$E$12</f>
        <v/>
      </c>
      <c r="E1099" s="37">
        <f>'設定'!$E$13</f>
        <v/>
      </c>
      <c r="F1099" s="37">
        <f>'設定'!$E$14</f>
        <v/>
      </c>
      <c r="G1099" s="37">
        <f>'設定'!$E$15</f>
        <v/>
      </c>
      <c r="H1099" s="37">
        <f>'設定'!$E$16</f>
        <v/>
      </c>
      <c r="I1099" s="37">
        <f>'設定'!$E$17</f>
        <v/>
      </c>
      <c r="J1099" s="37">
        <f>'設定'!$E$18</f>
        <v/>
      </c>
      <c r="K1099" s="37">
        <f>'設定'!$E$19</f>
        <v/>
      </c>
      <c r="L1099" s="37">
        <f>'設定'!$E$20</f>
        <v/>
      </c>
    </row>
    <row r="1100" ht="21" customHeight="1">
      <c r="A1100" s="61" t="n"/>
      <c r="B1100" s="44">
        <f>'設定'!$I$11</f>
        <v/>
      </c>
      <c r="C1100" s="62" t="n"/>
      <c r="D1100" s="62" t="n"/>
      <c r="E1100" s="62" t="n"/>
      <c r="F1100" s="62" t="n"/>
      <c r="G1100" s="62" t="n"/>
      <c r="H1100" s="62" t="n"/>
      <c r="I1100" s="62" t="n"/>
      <c r="J1100" s="62" t="n"/>
      <c r="K1100" s="62" t="n"/>
      <c r="L1100" s="62" t="n"/>
    </row>
    <row r="1101" ht="21" customHeight="1">
      <c r="A1101" s="61" t="n"/>
      <c r="B1101" s="44">
        <f>'設定'!$I$12</f>
        <v/>
      </c>
      <c r="C1101" s="62" t="n"/>
      <c r="D1101" s="62" t="n"/>
      <c r="E1101" s="62" t="n"/>
      <c r="F1101" s="62" t="n"/>
      <c r="G1101" s="62" t="n"/>
      <c r="H1101" s="62" t="n"/>
      <c r="I1101" s="62" t="n"/>
      <c r="J1101" s="62" t="n"/>
      <c r="K1101" s="62" t="n"/>
      <c r="L1101" s="62" t="n"/>
    </row>
    <row r="1102" ht="21" customHeight="1">
      <c r="A1102" s="61" t="n"/>
      <c r="B1102" s="44">
        <f>'設定'!$I$13</f>
        <v/>
      </c>
      <c r="C1102" s="62" t="n"/>
      <c r="D1102" s="62" t="n"/>
      <c r="E1102" s="62" t="n"/>
      <c r="F1102" s="62" t="n"/>
      <c r="G1102" s="62" t="n"/>
      <c r="H1102" s="62" t="n"/>
      <c r="I1102" s="62" t="n"/>
      <c r="J1102" s="62" t="n"/>
      <c r="K1102" s="62" t="n"/>
      <c r="L1102" s="62" t="n"/>
    </row>
    <row r="1103" ht="21" customHeight="1">
      <c r="A1103" s="61" t="n"/>
      <c r="B1103" s="44">
        <f>'設定'!$I$14</f>
        <v/>
      </c>
      <c r="C1103" s="62" t="n"/>
      <c r="D1103" s="62" t="n"/>
      <c r="E1103" s="62" t="n"/>
      <c r="F1103" s="62" t="n"/>
      <c r="G1103" s="62" t="n"/>
      <c r="H1103" s="62" t="n"/>
      <c r="I1103" s="62" t="n"/>
      <c r="J1103" s="62" t="n"/>
      <c r="K1103" s="62" t="n"/>
      <c r="L1103" s="62" t="n"/>
    </row>
    <row r="1104" ht="21" customHeight="1">
      <c r="A1104" s="61" t="n"/>
      <c r="B1104" s="44">
        <f>'設定'!$I$15</f>
        <v/>
      </c>
      <c r="C1104" s="62" t="n"/>
      <c r="D1104" s="62" t="n"/>
      <c r="E1104" s="62" t="n"/>
      <c r="F1104" s="62" t="n"/>
      <c r="G1104" s="62" t="n"/>
      <c r="H1104" s="62" t="n"/>
      <c r="I1104" s="62" t="n"/>
      <c r="J1104" s="62" t="n"/>
      <c r="K1104" s="62" t="n"/>
      <c r="L1104" s="62" t="n"/>
    </row>
    <row r="1105" ht="21" customHeight="1">
      <c r="A1105" s="61" t="n"/>
      <c r="B1105" s="44">
        <f>'設定'!$I$16</f>
        <v/>
      </c>
      <c r="C1105" s="62" t="n"/>
      <c r="D1105" s="62" t="n"/>
      <c r="E1105" s="62" t="n"/>
      <c r="F1105" s="62" t="n"/>
      <c r="G1105" s="62" t="n"/>
      <c r="H1105" s="62" t="n"/>
      <c r="I1105" s="62" t="n"/>
      <c r="J1105" s="62" t="n"/>
      <c r="K1105" s="62" t="n"/>
      <c r="L1105" s="62" t="n"/>
    </row>
    <row r="1106" ht="21" customHeight="1">
      <c r="A1106" s="61" t="n"/>
      <c r="B1106" s="44">
        <f>'設定'!$I$17</f>
        <v/>
      </c>
      <c r="C1106" s="62" t="n"/>
      <c r="D1106" s="62" t="n"/>
      <c r="E1106" s="62" t="n"/>
      <c r="F1106" s="62" t="n"/>
      <c r="G1106" s="62" t="n"/>
      <c r="H1106" s="62" t="n"/>
      <c r="I1106" s="62" t="n"/>
      <c r="J1106" s="62" t="n"/>
      <c r="K1106" s="62" t="n"/>
      <c r="L1106" s="62" t="n"/>
    </row>
    <row r="1107" ht="21" customHeight="1">
      <c r="A1107" s="61" t="n"/>
      <c r="B1107" s="44">
        <f>'設定'!$I$18</f>
        <v/>
      </c>
      <c r="C1107" s="62" t="n"/>
      <c r="D1107" s="62" t="n"/>
      <c r="E1107" s="62" t="n"/>
      <c r="F1107" s="62" t="n"/>
      <c r="G1107" s="62" t="n"/>
      <c r="H1107" s="62" t="n"/>
      <c r="I1107" s="62" t="n"/>
      <c r="J1107" s="62" t="n"/>
      <c r="K1107" s="62" t="n"/>
      <c r="L1107" s="62" t="n"/>
    </row>
    <row r="1108" ht="21" customHeight="1">
      <c r="A1108" s="61" t="n"/>
      <c r="B1108" s="44">
        <f>'設定'!$I$19</f>
        <v/>
      </c>
      <c r="C1108" s="62" t="n"/>
      <c r="D1108" s="62" t="n"/>
      <c r="E1108" s="62" t="n"/>
      <c r="F1108" s="62" t="n"/>
      <c r="G1108" s="62" t="n"/>
      <c r="H1108" s="62" t="n"/>
      <c r="I1108" s="62" t="n"/>
      <c r="J1108" s="62" t="n"/>
      <c r="K1108" s="62" t="n"/>
      <c r="L1108" s="62" t="n"/>
    </row>
    <row r="1109" ht="21" customHeight="1">
      <c r="A1109" s="61" t="n"/>
      <c r="B1109" s="44">
        <f>'設定'!$I$20</f>
        <v/>
      </c>
      <c r="C1109" s="62" t="n"/>
      <c r="D1109" s="62" t="n"/>
      <c r="E1109" s="62" t="n"/>
      <c r="F1109" s="62" t="n"/>
      <c r="G1109" s="62" t="n"/>
      <c r="H1109" s="62" t="n"/>
      <c r="I1109" s="62" t="n"/>
      <c r="J1109" s="62" t="n"/>
      <c r="K1109" s="62" t="n"/>
      <c r="L1109" s="62" t="n"/>
    </row>
    <row r="1110" ht="21" customHeight="1">
      <c r="A1110" s="61" t="n"/>
      <c r="B1110" s="44">
        <f>'設定'!$I$21</f>
        <v/>
      </c>
      <c r="C1110" s="62" t="n"/>
      <c r="D1110" s="62" t="n"/>
      <c r="E1110" s="62" t="n"/>
      <c r="F1110" s="62" t="n"/>
      <c r="G1110" s="62" t="n"/>
      <c r="H1110" s="62" t="n"/>
      <c r="I1110" s="62" t="n"/>
      <c r="J1110" s="62" t="n"/>
      <c r="K1110" s="62" t="n"/>
      <c r="L1110" s="62" t="n"/>
    </row>
    <row r="1111" ht="21" customHeight="1">
      <c r="A1111" s="61" t="n"/>
      <c r="B1111" s="44">
        <f>'設定'!$I$22</f>
        <v/>
      </c>
      <c r="C1111" s="62" t="n"/>
      <c r="D1111" s="62" t="n"/>
      <c r="E1111" s="62" t="n"/>
      <c r="F1111" s="62" t="n"/>
      <c r="G1111" s="62" t="n"/>
      <c r="H1111" s="62" t="n"/>
      <c r="I1111" s="62" t="n"/>
      <c r="J1111" s="62" t="n"/>
      <c r="K1111" s="62" t="n"/>
      <c r="L1111" s="62" t="n"/>
    </row>
    <row r="1112" ht="21" customHeight="1">
      <c r="A1112" s="61" t="n"/>
      <c r="B1112" s="44">
        <f>'設定'!$I$23</f>
        <v/>
      </c>
      <c r="C1112" s="62" t="n"/>
      <c r="D1112" s="62" t="n"/>
      <c r="E1112" s="62" t="n"/>
      <c r="F1112" s="62" t="n"/>
      <c r="G1112" s="62" t="n"/>
      <c r="H1112" s="62" t="n"/>
      <c r="I1112" s="62" t="n"/>
      <c r="J1112" s="62" t="n"/>
      <c r="K1112" s="62" t="n"/>
      <c r="L1112" s="62" t="n"/>
    </row>
    <row r="1113" ht="21" customHeight="1">
      <c r="A1113" s="61" t="n"/>
      <c r="B1113" s="44">
        <f>'設定'!$I$24</f>
        <v/>
      </c>
      <c r="C1113" s="62" t="n"/>
      <c r="D1113" s="62" t="n"/>
      <c r="E1113" s="62" t="n"/>
      <c r="F1113" s="62" t="n"/>
      <c r="G1113" s="62" t="n"/>
      <c r="H1113" s="62" t="n"/>
      <c r="I1113" s="62" t="n"/>
      <c r="J1113" s="62" t="n"/>
      <c r="K1113" s="62" t="n"/>
      <c r="L1113" s="62" t="n"/>
    </row>
    <row r="1114" ht="21" customHeight="1">
      <c r="A1114" s="61" t="n"/>
      <c r="B1114" s="44">
        <f>'設定'!$I$25</f>
        <v/>
      </c>
      <c r="C1114" s="62" t="n"/>
      <c r="D1114" s="62" t="n"/>
      <c r="E1114" s="62" t="n"/>
      <c r="F1114" s="62" t="n"/>
      <c r="G1114" s="62" t="n"/>
      <c r="H1114" s="62" t="n"/>
      <c r="I1114" s="62" t="n"/>
      <c r="J1114" s="62" t="n"/>
      <c r="K1114" s="62" t="n"/>
      <c r="L1114" s="62" t="n"/>
    </row>
    <row r="1115" ht="21" customHeight="1">
      <c r="A1115" s="61" t="n"/>
      <c r="B1115" s="44">
        <f>'設定'!$I$26</f>
        <v/>
      </c>
      <c r="C1115" s="62" t="n"/>
      <c r="D1115" s="62" t="n"/>
      <c r="E1115" s="62" t="n"/>
      <c r="F1115" s="62" t="n"/>
      <c r="G1115" s="62" t="n"/>
      <c r="H1115" s="62" t="n"/>
      <c r="I1115" s="62" t="n"/>
      <c r="J1115" s="62" t="n"/>
      <c r="K1115" s="62" t="n"/>
      <c r="L1115" s="62" t="n"/>
    </row>
    <row r="1116" ht="21" customHeight="1">
      <c r="A1116" s="61" t="n"/>
      <c r="B1116" s="44">
        <f>'設定'!$I$27</f>
        <v/>
      </c>
      <c r="C1116" s="62" t="n"/>
      <c r="D1116" s="62" t="n"/>
      <c r="E1116" s="62" t="n"/>
      <c r="F1116" s="62" t="n"/>
      <c r="G1116" s="62" t="n"/>
      <c r="H1116" s="62" t="n"/>
      <c r="I1116" s="62" t="n"/>
      <c r="J1116" s="62" t="n"/>
      <c r="K1116" s="62" t="n"/>
      <c r="L1116" s="62" t="n"/>
    </row>
    <row r="1117" ht="21" customHeight="1">
      <c r="A1117" s="61" t="n"/>
      <c r="B1117" s="44">
        <f>'設定'!$I$28</f>
        <v/>
      </c>
      <c r="C1117" s="62" t="n"/>
      <c r="D1117" s="62" t="n"/>
      <c r="E1117" s="62" t="n"/>
      <c r="F1117" s="62" t="n"/>
      <c r="G1117" s="62" t="n"/>
      <c r="H1117" s="62" t="n"/>
      <c r="I1117" s="62" t="n"/>
      <c r="J1117" s="62" t="n"/>
      <c r="K1117" s="62" t="n"/>
      <c r="L1117" s="62" t="n"/>
    </row>
    <row r="1118" ht="21" customHeight="1">
      <c r="A1118" s="61" t="n"/>
      <c r="B1118" s="44">
        <f>'設定'!$I$29</f>
        <v/>
      </c>
      <c r="C1118" s="62" t="n"/>
      <c r="D1118" s="62" t="n"/>
      <c r="E1118" s="62" t="n"/>
      <c r="F1118" s="62" t="n"/>
      <c r="G1118" s="62" t="n"/>
      <c r="H1118" s="62" t="n"/>
      <c r="I1118" s="62" t="n"/>
      <c r="J1118" s="62" t="n"/>
      <c r="K1118" s="62" t="n"/>
      <c r="L1118" s="62" t="n"/>
    </row>
    <row r="1119" ht="21" customHeight="1">
      <c r="A1119" s="61" t="n"/>
      <c r="B1119" s="44">
        <f>'設定'!$I$30</f>
        <v/>
      </c>
      <c r="C1119" s="62" t="n"/>
      <c r="D1119" s="62" t="n"/>
      <c r="E1119" s="62" t="n"/>
      <c r="F1119" s="62" t="n"/>
      <c r="G1119" s="62" t="n"/>
      <c r="H1119" s="62" t="n"/>
      <c r="I1119" s="62" t="n"/>
      <c r="J1119" s="62" t="n"/>
      <c r="K1119" s="62" t="n"/>
      <c r="L1119" s="62" t="n"/>
    </row>
    <row r="1120" ht="21" customHeight="1">
      <c r="A1120" s="61" t="n"/>
      <c r="B1120" s="44">
        <f>'設定'!$I$31</f>
        <v/>
      </c>
      <c r="C1120" s="62" t="n"/>
      <c r="D1120" s="62" t="n"/>
      <c r="E1120" s="62" t="n"/>
      <c r="F1120" s="62" t="n"/>
      <c r="G1120" s="62" t="n"/>
      <c r="H1120" s="62" t="n"/>
      <c r="I1120" s="62" t="n"/>
      <c r="J1120" s="62" t="n"/>
      <c r="K1120" s="62" t="n"/>
      <c r="L1120" s="62" t="n"/>
    </row>
    <row r="1121" ht="21" customHeight="1">
      <c r="A1121" s="61" t="n"/>
      <c r="B1121" s="44">
        <f>'設定'!$I$32</f>
        <v/>
      </c>
      <c r="C1121" s="62" t="n"/>
      <c r="D1121" s="62" t="n"/>
      <c r="E1121" s="62" t="n"/>
      <c r="F1121" s="62" t="n"/>
      <c r="G1121" s="62" t="n"/>
      <c r="H1121" s="62" t="n"/>
      <c r="I1121" s="62" t="n"/>
      <c r="J1121" s="62" t="n"/>
      <c r="K1121" s="62" t="n"/>
      <c r="L1121" s="62" t="n"/>
    </row>
    <row r="1122" ht="21" customHeight="1">
      <c r="A1122" s="61" t="n"/>
      <c r="B1122" s="44">
        <f>'設定'!$I$33</f>
        <v/>
      </c>
      <c r="C1122" s="62" t="n"/>
      <c r="D1122" s="62" t="n"/>
      <c r="E1122" s="62" t="n"/>
      <c r="F1122" s="62" t="n"/>
      <c r="G1122" s="62" t="n"/>
      <c r="H1122" s="62" t="n"/>
      <c r="I1122" s="62" t="n"/>
      <c r="J1122" s="62" t="n"/>
      <c r="K1122" s="62" t="n"/>
      <c r="L1122" s="62" t="n"/>
    </row>
    <row r="1123" ht="21" customHeight="1">
      <c r="A1123" s="61" t="n"/>
      <c r="B1123" s="44">
        <f>'設定'!$I$34</f>
        <v/>
      </c>
      <c r="C1123" s="62" t="n"/>
      <c r="D1123" s="62" t="n"/>
      <c r="E1123" s="62" t="n"/>
      <c r="F1123" s="62" t="n"/>
      <c r="G1123" s="62" t="n"/>
      <c r="H1123" s="62" t="n"/>
      <c r="I1123" s="62" t="n"/>
      <c r="J1123" s="62" t="n"/>
      <c r="K1123" s="62" t="n"/>
      <c r="L1123" s="62" t="n"/>
    </row>
    <row r="1124"/>
    <row r="1125" ht="26" customHeight="1">
      <c r="B1125" s="55">
        <f>IF('名簿'!B45="","（名簿 41行目：なし）",'名簿'!I45)</f>
        <v/>
      </c>
      <c r="C1125" s="4" t="n"/>
      <c r="D1125" s="4" t="n"/>
      <c r="E1125" s="56" t="inlineStr">
        <is>
          <t>提出状況 ▶</t>
        </is>
      </c>
      <c r="F1125" s="40" t="n"/>
      <c r="G1125" s="31" t="n"/>
      <c r="H1125" s="57" t="inlineStr">
        <is>
          <t>状況：</t>
        </is>
      </c>
      <c r="I1125" s="58">
        <f>'名簿'!J45</f>
        <v/>
      </c>
      <c r="J1125" s="57" t="inlineStr">
        <is>
          <t>×の数：</t>
        </is>
      </c>
      <c r="K1125" s="59">
        <f>'名簿'!K45</f>
        <v/>
      </c>
      <c r="L1125" s="60">
        <f>HYPERLINK("#'×入力'!B1153","次の人へ ▼")</f>
        <v/>
      </c>
    </row>
    <row r="1126" ht="22" customHeight="1">
      <c r="A1126" s="32" t="inlineStr">
        <is>
          <t>この日全部 ▶</t>
        </is>
      </c>
      <c r="C1126" s="61" t="n"/>
      <c r="D1126" s="61" t="n"/>
      <c r="E1126" s="61" t="n"/>
      <c r="F1126" s="61" t="n"/>
      <c r="G1126" s="61" t="n"/>
      <c r="H1126" s="61" t="n"/>
      <c r="I1126" s="61" t="n"/>
      <c r="J1126" s="61" t="n"/>
      <c r="K1126" s="61" t="n"/>
      <c r="L1126" s="61" t="n"/>
    </row>
    <row r="1127" ht="28" customHeight="1">
      <c r="A1127" s="35" t="inlineStr">
        <is>
          <t>この時間
全部 ▼</t>
        </is>
      </c>
      <c r="B1127" s="36" t="inlineStr"/>
      <c r="C1127" s="37">
        <f>'設定'!$E$11</f>
        <v/>
      </c>
      <c r="D1127" s="37">
        <f>'設定'!$E$12</f>
        <v/>
      </c>
      <c r="E1127" s="37">
        <f>'設定'!$E$13</f>
        <v/>
      </c>
      <c r="F1127" s="37">
        <f>'設定'!$E$14</f>
        <v/>
      </c>
      <c r="G1127" s="37">
        <f>'設定'!$E$15</f>
        <v/>
      </c>
      <c r="H1127" s="37">
        <f>'設定'!$E$16</f>
        <v/>
      </c>
      <c r="I1127" s="37">
        <f>'設定'!$E$17</f>
        <v/>
      </c>
      <c r="J1127" s="37">
        <f>'設定'!$E$18</f>
        <v/>
      </c>
      <c r="K1127" s="37">
        <f>'設定'!$E$19</f>
        <v/>
      </c>
      <c r="L1127" s="37">
        <f>'設定'!$E$20</f>
        <v/>
      </c>
    </row>
    <row r="1128" ht="21" customHeight="1">
      <c r="A1128" s="61" t="n"/>
      <c r="B1128" s="44">
        <f>'設定'!$I$11</f>
        <v/>
      </c>
      <c r="C1128" s="62" t="n"/>
      <c r="D1128" s="62" t="n"/>
      <c r="E1128" s="62" t="n"/>
      <c r="F1128" s="62" t="n"/>
      <c r="G1128" s="62" t="n"/>
      <c r="H1128" s="62" t="n"/>
      <c r="I1128" s="62" t="n"/>
      <c r="J1128" s="62" t="n"/>
      <c r="K1128" s="62" t="n"/>
      <c r="L1128" s="62" t="n"/>
    </row>
    <row r="1129" ht="21" customHeight="1">
      <c r="A1129" s="61" t="n"/>
      <c r="B1129" s="44">
        <f>'設定'!$I$12</f>
        <v/>
      </c>
      <c r="C1129" s="62" t="n"/>
      <c r="D1129" s="62" t="n"/>
      <c r="E1129" s="62" t="n"/>
      <c r="F1129" s="62" t="n"/>
      <c r="G1129" s="62" t="n"/>
      <c r="H1129" s="62" t="n"/>
      <c r="I1129" s="62" t="n"/>
      <c r="J1129" s="62" t="n"/>
      <c r="K1129" s="62" t="n"/>
      <c r="L1129" s="62" t="n"/>
    </row>
    <row r="1130" ht="21" customHeight="1">
      <c r="A1130" s="61" t="n"/>
      <c r="B1130" s="44">
        <f>'設定'!$I$13</f>
        <v/>
      </c>
      <c r="C1130" s="62" t="n"/>
      <c r="D1130" s="62" t="n"/>
      <c r="E1130" s="62" t="n"/>
      <c r="F1130" s="62" t="n"/>
      <c r="G1130" s="62" t="n"/>
      <c r="H1130" s="62" t="n"/>
      <c r="I1130" s="62" t="n"/>
      <c r="J1130" s="62" t="n"/>
      <c r="K1130" s="62" t="n"/>
      <c r="L1130" s="62" t="n"/>
    </row>
    <row r="1131" ht="21" customHeight="1">
      <c r="A1131" s="61" t="n"/>
      <c r="B1131" s="44">
        <f>'設定'!$I$14</f>
        <v/>
      </c>
      <c r="C1131" s="62" t="n"/>
      <c r="D1131" s="62" t="n"/>
      <c r="E1131" s="62" t="n"/>
      <c r="F1131" s="62" t="n"/>
      <c r="G1131" s="62" t="n"/>
      <c r="H1131" s="62" t="n"/>
      <c r="I1131" s="62" t="n"/>
      <c r="J1131" s="62" t="n"/>
      <c r="K1131" s="62" t="n"/>
      <c r="L1131" s="62" t="n"/>
    </row>
    <row r="1132" ht="21" customHeight="1">
      <c r="A1132" s="61" t="n"/>
      <c r="B1132" s="44">
        <f>'設定'!$I$15</f>
        <v/>
      </c>
      <c r="C1132" s="62" t="n"/>
      <c r="D1132" s="62" t="n"/>
      <c r="E1132" s="62" t="n"/>
      <c r="F1132" s="62" t="n"/>
      <c r="G1132" s="62" t="n"/>
      <c r="H1132" s="62" t="n"/>
      <c r="I1132" s="62" t="n"/>
      <c r="J1132" s="62" t="n"/>
      <c r="K1132" s="62" t="n"/>
      <c r="L1132" s="62" t="n"/>
    </row>
    <row r="1133" ht="21" customHeight="1">
      <c r="A1133" s="61" t="n"/>
      <c r="B1133" s="44">
        <f>'設定'!$I$16</f>
        <v/>
      </c>
      <c r="C1133" s="62" t="n"/>
      <c r="D1133" s="62" t="n"/>
      <c r="E1133" s="62" t="n"/>
      <c r="F1133" s="62" t="n"/>
      <c r="G1133" s="62" t="n"/>
      <c r="H1133" s="62" t="n"/>
      <c r="I1133" s="62" t="n"/>
      <c r="J1133" s="62" t="n"/>
      <c r="K1133" s="62" t="n"/>
      <c r="L1133" s="62" t="n"/>
    </row>
    <row r="1134" ht="21" customHeight="1">
      <c r="A1134" s="61" t="n"/>
      <c r="B1134" s="44">
        <f>'設定'!$I$17</f>
        <v/>
      </c>
      <c r="C1134" s="62" t="n"/>
      <c r="D1134" s="62" t="n"/>
      <c r="E1134" s="62" t="n"/>
      <c r="F1134" s="62" t="n"/>
      <c r="G1134" s="62" t="n"/>
      <c r="H1134" s="62" t="n"/>
      <c r="I1134" s="62" t="n"/>
      <c r="J1134" s="62" t="n"/>
      <c r="K1134" s="62" t="n"/>
      <c r="L1134" s="62" t="n"/>
    </row>
    <row r="1135" ht="21" customHeight="1">
      <c r="A1135" s="61" t="n"/>
      <c r="B1135" s="44">
        <f>'設定'!$I$18</f>
        <v/>
      </c>
      <c r="C1135" s="62" t="n"/>
      <c r="D1135" s="62" t="n"/>
      <c r="E1135" s="62" t="n"/>
      <c r="F1135" s="62" t="n"/>
      <c r="G1135" s="62" t="n"/>
      <c r="H1135" s="62" t="n"/>
      <c r="I1135" s="62" t="n"/>
      <c r="J1135" s="62" t="n"/>
      <c r="K1135" s="62" t="n"/>
      <c r="L1135" s="62" t="n"/>
    </row>
    <row r="1136" ht="21" customHeight="1">
      <c r="A1136" s="61" t="n"/>
      <c r="B1136" s="44">
        <f>'設定'!$I$19</f>
        <v/>
      </c>
      <c r="C1136" s="62" t="n"/>
      <c r="D1136" s="62" t="n"/>
      <c r="E1136" s="62" t="n"/>
      <c r="F1136" s="62" t="n"/>
      <c r="G1136" s="62" t="n"/>
      <c r="H1136" s="62" t="n"/>
      <c r="I1136" s="62" t="n"/>
      <c r="J1136" s="62" t="n"/>
      <c r="K1136" s="62" t="n"/>
      <c r="L1136" s="62" t="n"/>
    </row>
    <row r="1137" ht="21" customHeight="1">
      <c r="A1137" s="61" t="n"/>
      <c r="B1137" s="44">
        <f>'設定'!$I$20</f>
        <v/>
      </c>
      <c r="C1137" s="62" t="n"/>
      <c r="D1137" s="62" t="n"/>
      <c r="E1137" s="62" t="n"/>
      <c r="F1137" s="62" t="n"/>
      <c r="G1137" s="62" t="n"/>
      <c r="H1137" s="62" t="n"/>
      <c r="I1137" s="62" t="n"/>
      <c r="J1137" s="62" t="n"/>
      <c r="K1137" s="62" t="n"/>
      <c r="L1137" s="62" t="n"/>
    </row>
    <row r="1138" ht="21" customHeight="1">
      <c r="A1138" s="61" t="n"/>
      <c r="B1138" s="44">
        <f>'設定'!$I$21</f>
        <v/>
      </c>
      <c r="C1138" s="62" t="n"/>
      <c r="D1138" s="62" t="n"/>
      <c r="E1138" s="62" t="n"/>
      <c r="F1138" s="62" t="n"/>
      <c r="G1138" s="62" t="n"/>
      <c r="H1138" s="62" t="n"/>
      <c r="I1138" s="62" t="n"/>
      <c r="J1138" s="62" t="n"/>
      <c r="K1138" s="62" t="n"/>
      <c r="L1138" s="62" t="n"/>
    </row>
    <row r="1139" ht="21" customHeight="1">
      <c r="A1139" s="61" t="n"/>
      <c r="B1139" s="44">
        <f>'設定'!$I$22</f>
        <v/>
      </c>
      <c r="C1139" s="62" t="n"/>
      <c r="D1139" s="62" t="n"/>
      <c r="E1139" s="62" t="n"/>
      <c r="F1139" s="62" t="n"/>
      <c r="G1139" s="62" t="n"/>
      <c r="H1139" s="62" t="n"/>
      <c r="I1139" s="62" t="n"/>
      <c r="J1139" s="62" t="n"/>
      <c r="K1139" s="62" t="n"/>
      <c r="L1139" s="62" t="n"/>
    </row>
    <row r="1140" ht="21" customHeight="1">
      <c r="A1140" s="61" t="n"/>
      <c r="B1140" s="44">
        <f>'設定'!$I$23</f>
        <v/>
      </c>
      <c r="C1140" s="62" t="n"/>
      <c r="D1140" s="62" t="n"/>
      <c r="E1140" s="62" t="n"/>
      <c r="F1140" s="62" t="n"/>
      <c r="G1140" s="62" t="n"/>
      <c r="H1140" s="62" t="n"/>
      <c r="I1140" s="62" t="n"/>
      <c r="J1140" s="62" t="n"/>
      <c r="K1140" s="62" t="n"/>
      <c r="L1140" s="62" t="n"/>
    </row>
    <row r="1141" ht="21" customHeight="1">
      <c r="A1141" s="61" t="n"/>
      <c r="B1141" s="44">
        <f>'設定'!$I$24</f>
        <v/>
      </c>
      <c r="C1141" s="62" t="n"/>
      <c r="D1141" s="62" t="n"/>
      <c r="E1141" s="62" t="n"/>
      <c r="F1141" s="62" t="n"/>
      <c r="G1141" s="62" t="n"/>
      <c r="H1141" s="62" t="n"/>
      <c r="I1141" s="62" t="n"/>
      <c r="J1141" s="62" t="n"/>
      <c r="K1141" s="62" t="n"/>
      <c r="L1141" s="62" t="n"/>
    </row>
    <row r="1142" ht="21" customHeight="1">
      <c r="A1142" s="61" t="n"/>
      <c r="B1142" s="44">
        <f>'設定'!$I$25</f>
        <v/>
      </c>
      <c r="C1142" s="62" t="n"/>
      <c r="D1142" s="62" t="n"/>
      <c r="E1142" s="62" t="n"/>
      <c r="F1142" s="62" t="n"/>
      <c r="G1142" s="62" t="n"/>
      <c r="H1142" s="62" t="n"/>
      <c r="I1142" s="62" t="n"/>
      <c r="J1142" s="62" t="n"/>
      <c r="K1142" s="62" t="n"/>
      <c r="L1142" s="62" t="n"/>
    </row>
    <row r="1143" ht="21" customHeight="1">
      <c r="A1143" s="61" t="n"/>
      <c r="B1143" s="44">
        <f>'設定'!$I$26</f>
        <v/>
      </c>
      <c r="C1143" s="62" t="n"/>
      <c r="D1143" s="62" t="n"/>
      <c r="E1143" s="62" t="n"/>
      <c r="F1143" s="62" t="n"/>
      <c r="G1143" s="62" t="n"/>
      <c r="H1143" s="62" t="n"/>
      <c r="I1143" s="62" t="n"/>
      <c r="J1143" s="62" t="n"/>
      <c r="K1143" s="62" t="n"/>
      <c r="L1143" s="62" t="n"/>
    </row>
    <row r="1144" ht="21" customHeight="1">
      <c r="A1144" s="61" t="n"/>
      <c r="B1144" s="44">
        <f>'設定'!$I$27</f>
        <v/>
      </c>
      <c r="C1144" s="62" t="n"/>
      <c r="D1144" s="62" t="n"/>
      <c r="E1144" s="62" t="n"/>
      <c r="F1144" s="62" t="n"/>
      <c r="G1144" s="62" t="n"/>
      <c r="H1144" s="62" t="n"/>
      <c r="I1144" s="62" t="n"/>
      <c r="J1144" s="62" t="n"/>
      <c r="K1144" s="62" t="n"/>
      <c r="L1144" s="62" t="n"/>
    </row>
    <row r="1145" ht="21" customHeight="1">
      <c r="A1145" s="61" t="n"/>
      <c r="B1145" s="44">
        <f>'設定'!$I$28</f>
        <v/>
      </c>
      <c r="C1145" s="62" t="n"/>
      <c r="D1145" s="62" t="n"/>
      <c r="E1145" s="62" t="n"/>
      <c r="F1145" s="62" t="n"/>
      <c r="G1145" s="62" t="n"/>
      <c r="H1145" s="62" t="n"/>
      <c r="I1145" s="62" t="n"/>
      <c r="J1145" s="62" t="n"/>
      <c r="K1145" s="62" t="n"/>
      <c r="L1145" s="62" t="n"/>
    </row>
    <row r="1146" ht="21" customHeight="1">
      <c r="A1146" s="61" t="n"/>
      <c r="B1146" s="44">
        <f>'設定'!$I$29</f>
        <v/>
      </c>
      <c r="C1146" s="62" t="n"/>
      <c r="D1146" s="62" t="n"/>
      <c r="E1146" s="62" t="n"/>
      <c r="F1146" s="62" t="n"/>
      <c r="G1146" s="62" t="n"/>
      <c r="H1146" s="62" t="n"/>
      <c r="I1146" s="62" t="n"/>
      <c r="J1146" s="62" t="n"/>
      <c r="K1146" s="62" t="n"/>
      <c r="L1146" s="62" t="n"/>
    </row>
    <row r="1147" ht="21" customHeight="1">
      <c r="A1147" s="61" t="n"/>
      <c r="B1147" s="44">
        <f>'設定'!$I$30</f>
        <v/>
      </c>
      <c r="C1147" s="62" t="n"/>
      <c r="D1147" s="62" t="n"/>
      <c r="E1147" s="62" t="n"/>
      <c r="F1147" s="62" t="n"/>
      <c r="G1147" s="62" t="n"/>
      <c r="H1147" s="62" t="n"/>
      <c r="I1147" s="62" t="n"/>
      <c r="J1147" s="62" t="n"/>
      <c r="K1147" s="62" t="n"/>
      <c r="L1147" s="62" t="n"/>
    </row>
    <row r="1148" ht="21" customHeight="1">
      <c r="A1148" s="61" t="n"/>
      <c r="B1148" s="44">
        <f>'設定'!$I$31</f>
        <v/>
      </c>
      <c r="C1148" s="62" t="n"/>
      <c r="D1148" s="62" t="n"/>
      <c r="E1148" s="62" t="n"/>
      <c r="F1148" s="62" t="n"/>
      <c r="G1148" s="62" t="n"/>
      <c r="H1148" s="62" t="n"/>
      <c r="I1148" s="62" t="n"/>
      <c r="J1148" s="62" t="n"/>
      <c r="K1148" s="62" t="n"/>
      <c r="L1148" s="62" t="n"/>
    </row>
    <row r="1149" ht="21" customHeight="1">
      <c r="A1149" s="61" t="n"/>
      <c r="B1149" s="44">
        <f>'設定'!$I$32</f>
        <v/>
      </c>
      <c r="C1149" s="62" t="n"/>
      <c r="D1149" s="62" t="n"/>
      <c r="E1149" s="62" t="n"/>
      <c r="F1149" s="62" t="n"/>
      <c r="G1149" s="62" t="n"/>
      <c r="H1149" s="62" t="n"/>
      <c r="I1149" s="62" t="n"/>
      <c r="J1149" s="62" t="n"/>
      <c r="K1149" s="62" t="n"/>
      <c r="L1149" s="62" t="n"/>
    </row>
    <row r="1150" ht="21" customHeight="1">
      <c r="A1150" s="61" t="n"/>
      <c r="B1150" s="44">
        <f>'設定'!$I$33</f>
        <v/>
      </c>
      <c r="C1150" s="62" t="n"/>
      <c r="D1150" s="62" t="n"/>
      <c r="E1150" s="62" t="n"/>
      <c r="F1150" s="62" t="n"/>
      <c r="G1150" s="62" t="n"/>
      <c r="H1150" s="62" t="n"/>
      <c r="I1150" s="62" t="n"/>
      <c r="J1150" s="62" t="n"/>
      <c r="K1150" s="62" t="n"/>
      <c r="L1150" s="62" t="n"/>
    </row>
    <row r="1151" ht="21" customHeight="1">
      <c r="A1151" s="61" t="n"/>
      <c r="B1151" s="44">
        <f>'設定'!$I$34</f>
        <v/>
      </c>
      <c r="C1151" s="62" t="n"/>
      <c r="D1151" s="62" t="n"/>
      <c r="E1151" s="62" t="n"/>
      <c r="F1151" s="62" t="n"/>
      <c r="G1151" s="62" t="n"/>
      <c r="H1151" s="62" t="n"/>
      <c r="I1151" s="62" t="n"/>
      <c r="J1151" s="62" t="n"/>
      <c r="K1151" s="62" t="n"/>
      <c r="L1151" s="62" t="n"/>
    </row>
    <row r="1152"/>
    <row r="1153" ht="26" customHeight="1">
      <c r="B1153" s="55">
        <f>IF('名簿'!B46="","（名簿 42行目：なし）",'名簿'!I46)</f>
        <v/>
      </c>
      <c r="C1153" s="4" t="n"/>
      <c r="D1153" s="4" t="n"/>
      <c r="E1153" s="56" t="inlineStr">
        <is>
          <t>提出状況 ▶</t>
        </is>
      </c>
      <c r="F1153" s="40" t="n"/>
      <c r="G1153" s="31" t="n"/>
      <c r="H1153" s="57" t="inlineStr">
        <is>
          <t>状況：</t>
        </is>
      </c>
      <c r="I1153" s="58">
        <f>'名簿'!J46</f>
        <v/>
      </c>
      <c r="J1153" s="57" t="inlineStr">
        <is>
          <t>×の数：</t>
        </is>
      </c>
      <c r="K1153" s="59">
        <f>'名簿'!K46</f>
        <v/>
      </c>
      <c r="L1153" s="60">
        <f>HYPERLINK("#'×入力'!B1181","次の人へ ▼")</f>
        <v/>
      </c>
    </row>
    <row r="1154" ht="22" customHeight="1">
      <c r="A1154" s="32" t="inlineStr">
        <is>
          <t>この日全部 ▶</t>
        </is>
      </c>
      <c r="C1154" s="61" t="n"/>
      <c r="D1154" s="61" t="n"/>
      <c r="E1154" s="61" t="n"/>
      <c r="F1154" s="61" t="n"/>
      <c r="G1154" s="61" t="n"/>
      <c r="H1154" s="61" t="n"/>
      <c r="I1154" s="61" t="n"/>
      <c r="J1154" s="61" t="n"/>
      <c r="K1154" s="61" t="n"/>
      <c r="L1154" s="61" t="n"/>
    </row>
    <row r="1155" ht="28" customHeight="1">
      <c r="A1155" s="35" t="inlineStr">
        <is>
          <t>この時間
全部 ▼</t>
        </is>
      </c>
      <c r="B1155" s="36" t="inlineStr"/>
      <c r="C1155" s="37">
        <f>'設定'!$E$11</f>
        <v/>
      </c>
      <c r="D1155" s="37">
        <f>'設定'!$E$12</f>
        <v/>
      </c>
      <c r="E1155" s="37">
        <f>'設定'!$E$13</f>
        <v/>
      </c>
      <c r="F1155" s="37">
        <f>'設定'!$E$14</f>
        <v/>
      </c>
      <c r="G1155" s="37">
        <f>'設定'!$E$15</f>
        <v/>
      </c>
      <c r="H1155" s="37">
        <f>'設定'!$E$16</f>
        <v/>
      </c>
      <c r="I1155" s="37">
        <f>'設定'!$E$17</f>
        <v/>
      </c>
      <c r="J1155" s="37">
        <f>'設定'!$E$18</f>
        <v/>
      </c>
      <c r="K1155" s="37">
        <f>'設定'!$E$19</f>
        <v/>
      </c>
      <c r="L1155" s="37">
        <f>'設定'!$E$20</f>
        <v/>
      </c>
    </row>
    <row r="1156" ht="21" customHeight="1">
      <c r="A1156" s="61" t="n"/>
      <c r="B1156" s="44">
        <f>'設定'!$I$11</f>
        <v/>
      </c>
      <c r="C1156" s="62" t="n"/>
      <c r="D1156" s="62" t="n"/>
      <c r="E1156" s="62" t="n"/>
      <c r="F1156" s="62" t="n"/>
      <c r="G1156" s="62" t="n"/>
      <c r="H1156" s="62" t="n"/>
      <c r="I1156" s="62" t="n"/>
      <c r="J1156" s="62" t="n"/>
      <c r="K1156" s="62" t="n"/>
      <c r="L1156" s="62" t="n"/>
    </row>
    <row r="1157" ht="21" customHeight="1">
      <c r="A1157" s="61" t="n"/>
      <c r="B1157" s="44">
        <f>'設定'!$I$12</f>
        <v/>
      </c>
      <c r="C1157" s="62" t="n"/>
      <c r="D1157" s="62" t="n"/>
      <c r="E1157" s="62" t="n"/>
      <c r="F1157" s="62" t="n"/>
      <c r="G1157" s="62" t="n"/>
      <c r="H1157" s="62" t="n"/>
      <c r="I1157" s="62" t="n"/>
      <c r="J1157" s="62" t="n"/>
      <c r="K1157" s="62" t="n"/>
      <c r="L1157" s="62" t="n"/>
    </row>
    <row r="1158" ht="21" customHeight="1">
      <c r="A1158" s="61" t="n"/>
      <c r="B1158" s="44">
        <f>'設定'!$I$13</f>
        <v/>
      </c>
      <c r="C1158" s="62" t="n"/>
      <c r="D1158" s="62" t="n"/>
      <c r="E1158" s="62" t="n"/>
      <c r="F1158" s="62" t="n"/>
      <c r="G1158" s="62" t="n"/>
      <c r="H1158" s="62" t="n"/>
      <c r="I1158" s="62" t="n"/>
      <c r="J1158" s="62" t="n"/>
      <c r="K1158" s="62" t="n"/>
      <c r="L1158" s="62" t="n"/>
    </row>
    <row r="1159" ht="21" customHeight="1">
      <c r="A1159" s="61" t="n"/>
      <c r="B1159" s="44">
        <f>'設定'!$I$14</f>
        <v/>
      </c>
      <c r="C1159" s="62" t="n"/>
      <c r="D1159" s="62" t="n"/>
      <c r="E1159" s="62" t="n"/>
      <c r="F1159" s="62" t="n"/>
      <c r="G1159" s="62" t="n"/>
      <c r="H1159" s="62" t="n"/>
      <c r="I1159" s="62" t="n"/>
      <c r="J1159" s="62" t="n"/>
      <c r="K1159" s="62" t="n"/>
      <c r="L1159" s="62" t="n"/>
    </row>
    <row r="1160" ht="21" customHeight="1">
      <c r="A1160" s="61" t="n"/>
      <c r="B1160" s="44">
        <f>'設定'!$I$15</f>
        <v/>
      </c>
      <c r="C1160" s="62" t="n"/>
      <c r="D1160" s="62" t="n"/>
      <c r="E1160" s="62" t="n"/>
      <c r="F1160" s="62" t="n"/>
      <c r="G1160" s="62" t="n"/>
      <c r="H1160" s="62" t="n"/>
      <c r="I1160" s="62" t="n"/>
      <c r="J1160" s="62" t="n"/>
      <c r="K1160" s="62" t="n"/>
      <c r="L1160" s="62" t="n"/>
    </row>
    <row r="1161" ht="21" customHeight="1">
      <c r="A1161" s="61" t="n"/>
      <c r="B1161" s="44">
        <f>'設定'!$I$16</f>
        <v/>
      </c>
      <c r="C1161" s="62" t="n"/>
      <c r="D1161" s="62" t="n"/>
      <c r="E1161" s="62" t="n"/>
      <c r="F1161" s="62" t="n"/>
      <c r="G1161" s="62" t="n"/>
      <c r="H1161" s="62" t="n"/>
      <c r="I1161" s="62" t="n"/>
      <c r="J1161" s="62" t="n"/>
      <c r="K1161" s="62" t="n"/>
      <c r="L1161" s="62" t="n"/>
    </row>
    <row r="1162" ht="21" customHeight="1">
      <c r="A1162" s="61" t="n"/>
      <c r="B1162" s="44">
        <f>'設定'!$I$17</f>
        <v/>
      </c>
      <c r="C1162" s="62" t="n"/>
      <c r="D1162" s="62" t="n"/>
      <c r="E1162" s="62" t="n"/>
      <c r="F1162" s="62" t="n"/>
      <c r="G1162" s="62" t="n"/>
      <c r="H1162" s="62" t="n"/>
      <c r="I1162" s="62" t="n"/>
      <c r="J1162" s="62" t="n"/>
      <c r="K1162" s="62" t="n"/>
      <c r="L1162" s="62" t="n"/>
    </row>
    <row r="1163" ht="21" customHeight="1">
      <c r="A1163" s="61" t="n"/>
      <c r="B1163" s="44">
        <f>'設定'!$I$18</f>
        <v/>
      </c>
      <c r="C1163" s="62" t="n"/>
      <c r="D1163" s="62" t="n"/>
      <c r="E1163" s="62" t="n"/>
      <c r="F1163" s="62" t="n"/>
      <c r="G1163" s="62" t="n"/>
      <c r="H1163" s="62" t="n"/>
      <c r="I1163" s="62" t="n"/>
      <c r="J1163" s="62" t="n"/>
      <c r="K1163" s="62" t="n"/>
      <c r="L1163" s="62" t="n"/>
    </row>
    <row r="1164" ht="21" customHeight="1">
      <c r="A1164" s="61" t="n"/>
      <c r="B1164" s="44">
        <f>'設定'!$I$19</f>
        <v/>
      </c>
      <c r="C1164" s="62" t="n"/>
      <c r="D1164" s="62" t="n"/>
      <c r="E1164" s="62" t="n"/>
      <c r="F1164" s="62" t="n"/>
      <c r="G1164" s="62" t="n"/>
      <c r="H1164" s="62" t="n"/>
      <c r="I1164" s="62" t="n"/>
      <c r="J1164" s="62" t="n"/>
      <c r="K1164" s="62" t="n"/>
      <c r="L1164" s="62" t="n"/>
    </row>
    <row r="1165" ht="21" customHeight="1">
      <c r="A1165" s="61" t="n"/>
      <c r="B1165" s="44">
        <f>'設定'!$I$20</f>
        <v/>
      </c>
      <c r="C1165" s="62" t="n"/>
      <c r="D1165" s="62" t="n"/>
      <c r="E1165" s="62" t="n"/>
      <c r="F1165" s="62" t="n"/>
      <c r="G1165" s="62" t="n"/>
      <c r="H1165" s="62" t="n"/>
      <c r="I1165" s="62" t="n"/>
      <c r="J1165" s="62" t="n"/>
      <c r="K1165" s="62" t="n"/>
      <c r="L1165" s="62" t="n"/>
    </row>
    <row r="1166" ht="21" customHeight="1">
      <c r="A1166" s="61" t="n"/>
      <c r="B1166" s="44">
        <f>'設定'!$I$21</f>
        <v/>
      </c>
      <c r="C1166" s="62" t="n"/>
      <c r="D1166" s="62" t="n"/>
      <c r="E1166" s="62" t="n"/>
      <c r="F1166" s="62" t="n"/>
      <c r="G1166" s="62" t="n"/>
      <c r="H1166" s="62" t="n"/>
      <c r="I1166" s="62" t="n"/>
      <c r="J1166" s="62" t="n"/>
      <c r="K1166" s="62" t="n"/>
      <c r="L1166" s="62" t="n"/>
    </row>
    <row r="1167" ht="21" customHeight="1">
      <c r="A1167" s="61" t="n"/>
      <c r="B1167" s="44">
        <f>'設定'!$I$22</f>
        <v/>
      </c>
      <c r="C1167" s="62" t="n"/>
      <c r="D1167" s="62" t="n"/>
      <c r="E1167" s="62" t="n"/>
      <c r="F1167" s="62" t="n"/>
      <c r="G1167" s="62" t="n"/>
      <c r="H1167" s="62" t="n"/>
      <c r="I1167" s="62" t="n"/>
      <c r="J1167" s="62" t="n"/>
      <c r="K1167" s="62" t="n"/>
      <c r="L1167" s="62" t="n"/>
    </row>
    <row r="1168" ht="21" customHeight="1">
      <c r="A1168" s="61" t="n"/>
      <c r="B1168" s="44">
        <f>'設定'!$I$23</f>
        <v/>
      </c>
      <c r="C1168" s="62" t="n"/>
      <c r="D1168" s="62" t="n"/>
      <c r="E1168" s="62" t="n"/>
      <c r="F1168" s="62" t="n"/>
      <c r="G1168" s="62" t="n"/>
      <c r="H1168" s="62" t="n"/>
      <c r="I1168" s="62" t="n"/>
      <c r="J1168" s="62" t="n"/>
      <c r="K1168" s="62" t="n"/>
      <c r="L1168" s="62" t="n"/>
    </row>
    <row r="1169" ht="21" customHeight="1">
      <c r="A1169" s="61" t="n"/>
      <c r="B1169" s="44">
        <f>'設定'!$I$24</f>
        <v/>
      </c>
      <c r="C1169" s="62" t="n"/>
      <c r="D1169" s="62" t="n"/>
      <c r="E1169" s="62" t="n"/>
      <c r="F1169" s="62" t="n"/>
      <c r="G1169" s="62" t="n"/>
      <c r="H1169" s="62" t="n"/>
      <c r="I1169" s="62" t="n"/>
      <c r="J1169" s="62" t="n"/>
      <c r="K1169" s="62" t="n"/>
      <c r="L1169" s="62" t="n"/>
    </row>
    <row r="1170" ht="21" customHeight="1">
      <c r="A1170" s="61" t="n"/>
      <c r="B1170" s="44">
        <f>'設定'!$I$25</f>
        <v/>
      </c>
      <c r="C1170" s="62" t="n"/>
      <c r="D1170" s="62" t="n"/>
      <c r="E1170" s="62" t="n"/>
      <c r="F1170" s="62" t="n"/>
      <c r="G1170" s="62" t="n"/>
      <c r="H1170" s="62" t="n"/>
      <c r="I1170" s="62" t="n"/>
      <c r="J1170" s="62" t="n"/>
      <c r="K1170" s="62" t="n"/>
      <c r="L1170" s="62" t="n"/>
    </row>
    <row r="1171" ht="21" customHeight="1">
      <c r="A1171" s="61" t="n"/>
      <c r="B1171" s="44">
        <f>'設定'!$I$26</f>
        <v/>
      </c>
      <c r="C1171" s="62" t="n"/>
      <c r="D1171" s="62" t="n"/>
      <c r="E1171" s="62" t="n"/>
      <c r="F1171" s="62" t="n"/>
      <c r="G1171" s="62" t="n"/>
      <c r="H1171" s="62" t="n"/>
      <c r="I1171" s="62" t="n"/>
      <c r="J1171" s="62" t="n"/>
      <c r="K1171" s="62" t="n"/>
      <c r="L1171" s="62" t="n"/>
    </row>
    <row r="1172" ht="21" customHeight="1">
      <c r="A1172" s="61" t="n"/>
      <c r="B1172" s="44">
        <f>'設定'!$I$27</f>
        <v/>
      </c>
      <c r="C1172" s="62" t="n"/>
      <c r="D1172" s="62" t="n"/>
      <c r="E1172" s="62" t="n"/>
      <c r="F1172" s="62" t="n"/>
      <c r="G1172" s="62" t="n"/>
      <c r="H1172" s="62" t="n"/>
      <c r="I1172" s="62" t="n"/>
      <c r="J1172" s="62" t="n"/>
      <c r="K1172" s="62" t="n"/>
      <c r="L1172" s="62" t="n"/>
    </row>
    <row r="1173" ht="21" customHeight="1">
      <c r="A1173" s="61" t="n"/>
      <c r="B1173" s="44">
        <f>'設定'!$I$28</f>
        <v/>
      </c>
      <c r="C1173" s="62" t="n"/>
      <c r="D1173" s="62" t="n"/>
      <c r="E1173" s="62" t="n"/>
      <c r="F1173" s="62" t="n"/>
      <c r="G1173" s="62" t="n"/>
      <c r="H1173" s="62" t="n"/>
      <c r="I1173" s="62" t="n"/>
      <c r="J1173" s="62" t="n"/>
      <c r="K1173" s="62" t="n"/>
      <c r="L1173" s="62" t="n"/>
    </row>
    <row r="1174" ht="21" customHeight="1">
      <c r="A1174" s="61" t="n"/>
      <c r="B1174" s="44">
        <f>'設定'!$I$29</f>
        <v/>
      </c>
      <c r="C1174" s="62" t="n"/>
      <c r="D1174" s="62" t="n"/>
      <c r="E1174" s="62" t="n"/>
      <c r="F1174" s="62" t="n"/>
      <c r="G1174" s="62" t="n"/>
      <c r="H1174" s="62" t="n"/>
      <c r="I1174" s="62" t="n"/>
      <c r="J1174" s="62" t="n"/>
      <c r="K1174" s="62" t="n"/>
      <c r="L1174" s="62" t="n"/>
    </row>
    <row r="1175" ht="21" customHeight="1">
      <c r="A1175" s="61" t="n"/>
      <c r="B1175" s="44">
        <f>'設定'!$I$30</f>
        <v/>
      </c>
      <c r="C1175" s="62" t="n"/>
      <c r="D1175" s="62" t="n"/>
      <c r="E1175" s="62" t="n"/>
      <c r="F1175" s="62" t="n"/>
      <c r="G1175" s="62" t="n"/>
      <c r="H1175" s="62" t="n"/>
      <c r="I1175" s="62" t="n"/>
      <c r="J1175" s="62" t="n"/>
      <c r="K1175" s="62" t="n"/>
      <c r="L1175" s="62" t="n"/>
    </row>
    <row r="1176" ht="21" customHeight="1">
      <c r="A1176" s="61" t="n"/>
      <c r="B1176" s="44">
        <f>'設定'!$I$31</f>
        <v/>
      </c>
      <c r="C1176" s="62" t="n"/>
      <c r="D1176" s="62" t="n"/>
      <c r="E1176" s="62" t="n"/>
      <c r="F1176" s="62" t="n"/>
      <c r="G1176" s="62" t="n"/>
      <c r="H1176" s="62" t="n"/>
      <c r="I1176" s="62" t="n"/>
      <c r="J1176" s="62" t="n"/>
      <c r="K1176" s="62" t="n"/>
      <c r="L1176" s="62" t="n"/>
    </row>
    <row r="1177" ht="21" customHeight="1">
      <c r="A1177" s="61" t="n"/>
      <c r="B1177" s="44">
        <f>'設定'!$I$32</f>
        <v/>
      </c>
      <c r="C1177" s="62" t="n"/>
      <c r="D1177" s="62" t="n"/>
      <c r="E1177" s="62" t="n"/>
      <c r="F1177" s="62" t="n"/>
      <c r="G1177" s="62" t="n"/>
      <c r="H1177" s="62" t="n"/>
      <c r="I1177" s="62" t="n"/>
      <c r="J1177" s="62" t="n"/>
      <c r="K1177" s="62" t="n"/>
      <c r="L1177" s="62" t="n"/>
    </row>
    <row r="1178" ht="21" customHeight="1">
      <c r="A1178" s="61" t="n"/>
      <c r="B1178" s="44">
        <f>'設定'!$I$33</f>
        <v/>
      </c>
      <c r="C1178" s="62" t="n"/>
      <c r="D1178" s="62" t="n"/>
      <c r="E1178" s="62" t="n"/>
      <c r="F1178" s="62" t="n"/>
      <c r="G1178" s="62" t="n"/>
      <c r="H1178" s="62" t="n"/>
      <c r="I1178" s="62" t="n"/>
      <c r="J1178" s="62" t="n"/>
      <c r="K1178" s="62" t="n"/>
      <c r="L1178" s="62" t="n"/>
    </row>
    <row r="1179" ht="21" customHeight="1">
      <c r="A1179" s="61" t="n"/>
      <c r="B1179" s="44">
        <f>'設定'!$I$34</f>
        <v/>
      </c>
      <c r="C1179" s="62" t="n"/>
      <c r="D1179" s="62" t="n"/>
      <c r="E1179" s="62" t="n"/>
      <c r="F1179" s="62" t="n"/>
      <c r="G1179" s="62" t="n"/>
      <c r="H1179" s="62" t="n"/>
      <c r="I1179" s="62" t="n"/>
      <c r="J1179" s="62" t="n"/>
      <c r="K1179" s="62" t="n"/>
      <c r="L1179" s="62" t="n"/>
    </row>
    <row r="1180"/>
    <row r="1181" ht="26" customHeight="1">
      <c r="B1181" s="55">
        <f>IF('名簿'!B47="","（名簿 43行目：なし）",'名簿'!I47)</f>
        <v/>
      </c>
      <c r="C1181" s="4" t="n"/>
      <c r="D1181" s="4" t="n"/>
      <c r="E1181" s="56" t="inlineStr">
        <is>
          <t>提出状況 ▶</t>
        </is>
      </c>
      <c r="F1181" s="40" t="n"/>
      <c r="G1181" s="31" t="n"/>
      <c r="H1181" s="57" t="inlineStr">
        <is>
          <t>状況：</t>
        </is>
      </c>
      <c r="I1181" s="58">
        <f>'名簿'!J47</f>
        <v/>
      </c>
      <c r="J1181" s="57" t="inlineStr">
        <is>
          <t>×の数：</t>
        </is>
      </c>
      <c r="K1181" s="59">
        <f>'名簿'!K47</f>
        <v/>
      </c>
      <c r="L1181" s="60">
        <f>HYPERLINK("#'×入力'!B1209","次の人へ ▼")</f>
        <v/>
      </c>
    </row>
    <row r="1182" ht="22" customHeight="1">
      <c r="A1182" s="32" t="inlineStr">
        <is>
          <t>この日全部 ▶</t>
        </is>
      </c>
      <c r="C1182" s="61" t="n"/>
      <c r="D1182" s="61" t="n"/>
      <c r="E1182" s="61" t="n"/>
      <c r="F1182" s="61" t="n"/>
      <c r="G1182" s="61" t="n"/>
      <c r="H1182" s="61" t="n"/>
      <c r="I1182" s="61" t="n"/>
      <c r="J1182" s="61" t="n"/>
      <c r="K1182" s="61" t="n"/>
      <c r="L1182" s="61" t="n"/>
    </row>
    <row r="1183" ht="28" customHeight="1">
      <c r="A1183" s="35" t="inlineStr">
        <is>
          <t>この時間
全部 ▼</t>
        </is>
      </c>
      <c r="B1183" s="36" t="inlineStr"/>
      <c r="C1183" s="37">
        <f>'設定'!$E$11</f>
        <v/>
      </c>
      <c r="D1183" s="37">
        <f>'設定'!$E$12</f>
        <v/>
      </c>
      <c r="E1183" s="37">
        <f>'設定'!$E$13</f>
        <v/>
      </c>
      <c r="F1183" s="37">
        <f>'設定'!$E$14</f>
        <v/>
      </c>
      <c r="G1183" s="37">
        <f>'設定'!$E$15</f>
        <v/>
      </c>
      <c r="H1183" s="37">
        <f>'設定'!$E$16</f>
        <v/>
      </c>
      <c r="I1183" s="37">
        <f>'設定'!$E$17</f>
        <v/>
      </c>
      <c r="J1183" s="37">
        <f>'設定'!$E$18</f>
        <v/>
      </c>
      <c r="K1183" s="37">
        <f>'設定'!$E$19</f>
        <v/>
      </c>
      <c r="L1183" s="37">
        <f>'設定'!$E$20</f>
        <v/>
      </c>
    </row>
    <row r="1184" ht="21" customHeight="1">
      <c r="A1184" s="61" t="n"/>
      <c r="B1184" s="44">
        <f>'設定'!$I$11</f>
        <v/>
      </c>
      <c r="C1184" s="62" t="n"/>
      <c r="D1184" s="62" t="n"/>
      <c r="E1184" s="62" t="n"/>
      <c r="F1184" s="62" t="n"/>
      <c r="G1184" s="62" t="n"/>
      <c r="H1184" s="62" t="n"/>
      <c r="I1184" s="62" t="n"/>
      <c r="J1184" s="62" t="n"/>
      <c r="K1184" s="62" t="n"/>
      <c r="L1184" s="62" t="n"/>
    </row>
    <row r="1185" ht="21" customHeight="1">
      <c r="A1185" s="61" t="n"/>
      <c r="B1185" s="44">
        <f>'設定'!$I$12</f>
        <v/>
      </c>
      <c r="C1185" s="62" t="n"/>
      <c r="D1185" s="62" t="n"/>
      <c r="E1185" s="62" t="n"/>
      <c r="F1185" s="62" t="n"/>
      <c r="G1185" s="62" t="n"/>
      <c r="H1185" s="62" t="n"/>
      <c r="I1185" s="62" t="n"/>
      <c r="J1185" s="62" t="n"/>
      <c r="K1185" s="62" t="n"/>
      <c r="L1185" s="62" t="n"/>
    </row>
    <row r="1186" ht="21" customHeight="1">
      <c r="A1186" s="61" t="n"/>
      <c r="B1186" s="44">
        <f>'設定'!$I$13</f>
        <v/>
      </c>
      <c r="C1186" s="62" t="n"/>
      <c r="D1186" s="62" t="n"/>
      <c r="E1186" s="62" t="n"/>
      <c r="F1186" s="62" t="n"/>
      <c r="G1186" s="62" t="n"/>
      <c r="H1186" s="62" t="n"/>
      <c r="I1186" s="62" t="n"/>
      <c r="J1186" s="62" t="n"/>
      <c r="K1186" s="62" t="n"/>
      <c r="L1186" s="62" t="n"/>
    </row>
    <row r="1187" ht="21" customHeight="1">
      <c r="A1187" s="61" t="n"/>
      <c r="B1187" s="44">
        <f>'設定'!$I$14</f>
        <v/>
      </c>
      <c r="C1187" s="62" t="n"/>
      <c r="D1187" s="62" t="n"/>
      <c r="E1187" s="62" t="n"/>
      <c r="F1187" s="62" t="n"/>
      <c r="G1187" s="62" t="n"/>
      <c r="H1187" s="62" t="n"/>
      <c r="I1187" s="62" t="n"/>
      <c r="J1187" s="62" t="n"/>
      <c r="K1187" s="62" t="n"/>
      <c r="L1187" s="62" t="n"/>
    </row>
    <row r="1188" ht="21" customHeight="1">
      <c r="A1188" s="61" t="n"/>
      <c r="B1188" s="44">
        <f>'設定'!$I$15</f>
        <v/>
      </c>
      <c r="C1188" s="62" t="n"/>
      <c r="D1188" s="62" t="n"/>
      <c r="E1188" s="62" t="n"/>
      <c r="F1188" s="62" t="n"/>
      <c r="G1188" s="62" t="n"/>
      <c r="H1188" s="62" t="n"/>
      <c r="I1188" s="62" t="n"/>
      <c r="J1188" s="62" t="n"/>
      <c r="K1188" s="62" t="n"/>
      <c r="L1188" s="62" t="n"/>
    </row>
    <row r="1189" ht="21" customHeight="1">
      <c r="A1189" s="61" t="n"/>
      <c r="B1189" s="44">
        <f>'設定'!$I$16</f>
        <v/>
      </c>
      <c r="C1189" s="62" t="n"/>
      <c r="D1189" s="62" t="n"/>
      <c r="E1189" s="62" t="n"/>
      <c r="F1189" s="62" t="n"/>
      <c r="G1189" s="62" t="n"/>
      <c r="H1189" s="62" t="n"/>
      <c r="I1189" s="62" t="n"/>
      <c r="J1189" s="62" t="n"/>
      <c r="K1189" s="62" t="n"/>
      <c r="L1189" s="62" t="n"/>
    </row>
    <row r="1190" ht="21" customHeight="1">
      <c r="A1190" s="61" t="n"/>
      <c r="B1190" s="44">
        <f>'設定'!$I$17</f>
        <v/>
      </c>
      <c r="C1190" s="62" t="n"/>
      <c r="D1190" s="62" t="n"/>
      <c r="E1190" s="62" t="n"/>
      <c r="F1190" s="62" t="n"/>
      <c r="G1190" s="62" t="n"/>
      <c r="H1190" s="62" t="n"/>
      <c r="I1190" s="62" t="n"/>
      <c r="J1190" s="62" t="n"/>
      <c r="K1190" s="62" t="n"/>
      <c r="L1190" s="62" t="n"/>
    </row>
    <row r="1191" ht="21" customHeight="1">
      <c r="A1191" s="61" t="n"/>
      <c r="B1191" s="44">
        <f>'設定'!$I$18</f>
        <v/>
      </c>
      <c r="C1191" s="62" t="n"/>
      <c r="D1191" s="62" t="n"/>
      <c r="E1191" s="62" t="n"/>
      <c r="F1191" s="62" t="n"/>
      <c r="G1191" s="62" t="n"/>
      <c r="H1191" s="62" t="n"/>
      <c r="I1191" s="62" t="n"/>
      <c r="J1191" s="62" t="n"/>
      <c r="K1191" s="62" t="n"/>
      <c r="L1191" s="62" t="n"/>
    </row>
    <row r="1192" ht="21" customHeight="1">
      <c r="A1192" s="61" t="n"/>
      <c r="B1192" s="44">
        <f>'設定'!$I$19</f>
        <v/>
      </c>
      <c r="C1192" s="62" t="n"/>
      <c r="D1192" s="62" t="n"/>
      <c r="E1192" s="62" t="n"/>
      <c r="F1192" s="62" t="n"/>
      <c r="G1192" s="62" t="n"/>
      <c r="H1192" s="62" t="n"/>
      <c r="I1192" s="62" t="n"/>
      <c r="J1192" s="62" t="n"/>
      <c r="K1192" s="62" t="n"/>
      <c r="L1192" s="62" t="n"/>
    </row>
    <row r="1193" ht="21" customHeight="1">
      <c r="A1193" s="61" t="n"/>
      <c r="B1193" s="44">
        <f>'設定'!$I$20</f>
        <v/>
      </c>
      <c r="C1193" s="62" t="n"/>
      <c r="D1193" s="62" t="n"/>
      <c r="E1193" s="62" t="n"/>
      <c r="F1193" s="62" t="n"/>
      <c r="G1193" s="62" t="n"/>
      <c r="H1193" s="62" t="n"/>
      <c r="I1193" s="62" t="n"/>
      <c r="J1193" s="62" t="n"/>
      <c r="K1193" s="62" t="n"/>
      <c r="L1193" s="62" t="n"/>
    </row>
    <row r="1194" ht="21" customHeight="1">
      <c r="A1194" s="61" t="n"/>
      <c r="B1194" s="44">
        <f>'設定'!$I$21</f>
        <v/>
      </c>
      <c r="C1194" s="62" t="n"/>
      <c r="D1194" s="62" t="n"/>
      <c r="E1194" s="62" t="n"/>
      <c r="F1194" s="62" t="n"/>
      <c r="G1194" s="62" t="n"/>
      <c r="H1194" s="62" t="n"/>
      <c r="I1194" s="62" t="n"/>
      <c r="J1194" s="62" t="n"/>
      <c r="K1194" s="62" t="n"/>
      <c r="L1194" s="62" t="n"/>
    </row>
    <row r="1195" ht="21" customHeight="1">
      <c r="A1195" s="61" t="n"/>
      <c r="B1195" s="44">
        <f>'設定'!$I$22</f>
        <v/>
      </c>
      <c r="C1195" s="62" t="n"/>
      <c r="D1195" s="62" t="n"/>
      <c r="E1195" s="62" t="n"/>
      <c r="F1195" s="62" t="n"/>
      <c r="G1195" s="62" t="n"/>
      <c r="H1195" s="62" t="n"/>
      <c r="I1195" s="62" t="n"/>
      <c r="J1195" s="62" t="n"/>
      <c r="K1195" s="62" t="n"/>
      <c r="L1195" s="62" t="n"/>
    </row>
    <row r="1196" ht="21" customHeight="1">
      <c r="A1196" s="61" t="n"/>
      <c r="B1196" s="44">
        <f>'設定'!$I$23</f>
        <v/>
      </c>
      <c r="C1196" s="62" t="n"/>
      <c r="D1196" s="62" t="n"/>
      <c r="E1196" s="62" t="n"/>
      <c r="F1196" s="62" t="n"/>
      <c r="G1196" s="62" t="n"/>
      <c r="H1196" s="62" t="n"/>
      <c r="I1196" s="62" t="n"/>
      <c r="J1196" s="62" t="n"/>
      <c r="K1196" s="62" t="n"/>
      <c r="L1196" s="62" t="n"/>
    </row>
    <row r="1197" ht="21" customHeight="1">
      <c r="A1197" s="61" t="n"/>
      <c r="B1197" s="44">
        <f>'設定'!$I$24</f>
        <v/>
      </c>
      <c r="C1197" s="62" t="n"/>
      <c r="D1197" s="62" t="n"/>
      <c r="E1197" s="62" t="n"/>
      <c r="F1197" s="62" t="n"/>
      <c r="G1197" s="62" t="n"/>
      <c r="H1197" s="62" t="n"/>
      <c r="I1197" s="62" t="n"/>
      <c r="J1197" s="62" t="n"/>
      <c r="K1197" s="62" t="n"/>
      <c r="L1197" s="62" t="n"/>
    </row>
    <row r="1198" ht="21" customHeight="1">
      <c r="A1198" s="61" t="n"/>
      <c r="B1198" s="44">
        <f>'設定'!$I$25</f>
        <v/>
      </c>
      <c r="C1198" s="62" t="n"/>
      <c r="D1198" s="62" t="n"/>
      <c r="E1198" s="62" t="n"/>
      <c r="F1198" s="62" t="n"/>
      <c r="G1198" s="62" t="n"/>
      <c r="H1198" s="62" t="n"/>
      <c r="I1198" s="62" t="n"/>
      <c r="J1198" s="62" t="n"/>
      <c r="K1198" s="62" t="n"/>
      <c r="L1198" s="62" t="n"/>
    </row>
    <row r="1199" ht="21" customHeight="1">
      <c r="A1199" s="61" t="n"/>
      <c r="B1199" s="44">
        <f>'設定'!$I$26</f>
        <v/>
      </c>
      <c r="C1199" s="62" t="n"/>
      <c r="D1199" s="62" t="n"/>
      <c r="E1199" s="62" t="n"/>
      <c r="F1199" s="62" t="n"/>
      <c r="G1199" s="62" t="n"/>
      <c r="H1199" s="62" t="n"/>
      <c r="I1199" s="62" t="n"/>
      <c r="J1199" s="62" t="n"/>
      <c r="K1199" s="62" t="n"/>
      <c r="L1199" s="62" t="n"/>
    </row>
    <row r="1200" ht="21" customHeight="1">
      <c r="A1200" s="61" t="n"/>
      <c r="B1200" s="44">
        <f>'設定'!$I$27</f>
        <v/>
      </c>
      <c r="C1200" s="62" t="n"/>
      <c r="D1200" s="62" t="n"/>
      <c r="E1200" s="62" t="n"/>
      <c r="F1200" s="62" t="n"/>
      <c r="G1200" s="62" t="n"/>
      <c r="H1200" s="62" t="n"/>
      <c r="I1200" s="62" t="n"/>
      <c r="J1200" s="62" t="n"/>
      <c r="K1200" s="62" t="n"/>
      <c r="L1200" s="62" t="n"/>
    </row>
    <row r="1201" ht="21" customHeight="1">
      <c r="A1201" s="61" t="n"/>
      <c r="B1201" s="44">
        <f>'設定'!$I$28</f>
        <v/>
      </c>
      <c r="C1201" s="62" t="n"/>
      <c r="D1201" s="62" t="n"/>
      <c r="E1201" s="62" t="n"/>
      <c r="F1201" s="62" t="n"/>
      <c r="G1201" s="62" t="n"/>
      <c r="H1201" s="62" t="n"/>
      <c r="I1201" s="62" t="n"/>
      <c r="J1201" s="62" t="n"/>
      <c r="K1201" s="62" t="n"/>
      <c r="L1201" s="62" t="n"/>
    </row>
    <row r="1202" ht="21" customHeight="1">
      <c r="A1202" s="61" t="n"/>
      <c r="B1202" s="44">
        <f>'設定'!$I$29</f>
        <v/>
      </c>
      <c r="C1202" s="62" t="n"/>
      <c r="D1202" s="62" t="n"/>
      <c r="E1202" s="62" t="n"/>
      <c r="F1202" s="62" t="n"/>
      <c r="G1202" s="62" t="n"/>
      <c r="H1202" s="62" t="n"/>
      <c r="I1202" s="62" t="n"/>
      <c r="J1202" s="62" t="n"/>
      <c r="K1202" s="62" t="n"/>
      <c r="L1202" s="62" t="n"/>
    </row>
    <row r="1203" ht="21" customHeight="1">
      <c r="A1203" s="61" t="n"/>
      <c r="B1203" s="44">
        <f>'設定'!$I$30</f>
        <v/>
      </c>
      <c r="C1203" s="62" t="n"/>
      <c r="D1203" s="62" t="n"/>
      <c r="E1203" s="62" t="n"/>
      <c r="F1203" s="62" t="n"/>
      <c r="G1203" s="62" t="n"/>
      <c r="H1203" s="62" t="n"/>
      <c r="I1203" s="62" t="n"/>
      <c r="J1203" s="62" t="n"/>
      <c r="K1203" s="62" t="n"/>
      <c r="L1203" s="62" t="n"/>
    </row>
    <row r="1204" ht="21" customHeight="1">
      <c r="A1204" s="61" t="n"/>
      <c r="B1204" s="44">
        <f>'設定'!$I$31</f>
        <v/>
      </c>
      <c r="C1204" s="62" t="n"/>
      <c r="D1204" s="62" t="n"/>
      <c r="E1204" s="62" t="n"/>
      <c r="F1204" s="62" t="n"/>
      <c r="G1204" s="62" t="n"/>
      <c r="H1204" s="62" t="n"/>
      <c r="I1204" s="62" t="n"/>
      <c r="J1204" s="62" t="n"/>
      <c r="K1204" s="62" t="n"/>
      <c r="L1204" s="62" t="n"/>
    </row>
    <row r="1205" ht="21" customHeight="1">
      <c r="A1205" s="61" t="n"/>
      <c r="B1205" s="44">
        <f>'設定'!$I$32</f>
        <v/>
      </c>
      <c r="C1205" s="62" t="n"/>
      <c r="D1205" s="62" t="n"/>
      <c r="E1205" s="62" t="n"/>
      <c r="F1205" s="62" t="n"/>
      <c r="G1205" s="62" t="n"/>
      <c r="H1205" s="62" t="n"/>
      <c r="I1205" s="62" t="n"/>
      <c r="J1205" s="62" t="n"/>
      <c r="K1205" s="62" t="n"/>
      <c r="L1205" s="62" t="n"/>
    </row>
    <row r="1206" ht="21" customHeight="1">
      <c r="A1206" s="61" t="n"/>
      <c r="B1206" s="44">
        <f>'設定'!$I$33</f>
        <v/>
      </c>
      <c r="C1206" s="62" t="n"/>
      <c r="D1206" s="62" t="n"/>
      <c r="E1206" s="62" t="n"/>
      <c r="F1206" s="62" t="n"/>
      <c r="G1206" s="62" t="n"/>
      <c r="H1206" s="62" t="n"/>
      <c r="I1206" s="62" t="n"/>
      <c r="J1206" s="62" t="n"/>
      <c r="K1206" s="62" t="n"/>
      <c r="L1206" s="62" t="n"/>
    </row>
    <row r="1207" ht="21" customHeight="1">
      <c r="A1207" s="61" t="n"/>
      <c r="B1207" s="44">
        <f>'設定'!$I$34</f>
        <v/>
      </c>
      <c r="C1207" s="62" t="n"/>
      <c r="D1207" s="62" t="n"/>
      <c r="E1207" s="62" t="n"/>
      <c r="F1207" s="62" t="n"/>
      <c r="G1207" s="62" t="n"/>
      <c r="H1207" s="62" t="n"/>
      <c r="I1207" s="62" t="n"/>
      <c r="J1207" s="62" t="n"/>
      <c r="K1207" s="62" t="n"/>
      <c r="L1207" s="62" t="n"/>
    </row>
    <row r="1208"/>
    <row r="1209" ht="26" customHeight="1">
      <c r="B1209" s="55">
        <f>IF('名簿'!B48="","（名簿 44行目：なし）",'名簿'!I48)</f>
        <v/>
      </c>
      <c r="C1209" s="4" t="n"/>
      <c r="D1209" s="4" t="n"/>
      <c r="E1209" s="56" t="inlineStr">
        <is>
          <t>提出状況 ▶</t>
        </is>
      </c>
      <c r="F1209" s="40" t="n"/>
      <c r="G1209" s="31" t="n"/>
      <c r="H1209" s="57" t="inlineStr">
        <is>
          <t>状況：</t>
        </is>
      </c>
      <c r="I1209" s="58">
        <f>'名簿'!J48</f>
        <v/>
      </c>
      <c r="J1209" s="57" t="inlineStr">
        <is>
          <t>×の数：</t>
        </is>
      </c>
      <c r="K1209" s="59">
        <f>'名簿'!K48</f>
        <v/>
      </c>
      <c r="L1209" s="60">
        <f>HYPERLINK("#'×入力'!B1237","次の人へ ▼")</f>
        <v/>
      </c>
    </row>
    <row r="1210" ht="22" customHeight="1">
      <c r="A1210" s="32" t="inlineStr">
        <is>
          <t>この日全部 ▶</t>
        </is>
      </c>
      <c r="C1210" s="61" t="n"/>
      <c r="D1210" s="61" t="n"/>
      <c r="E1210" s="61" t="n"/>
      <c r="F1210" s="61" t="n"/>
      <c r="G1210" s="61" t="n"/>
      <c r="H1210" s="61" t="n"/>
      <c r="I1210" s="61" t="n"/>
      <c r="J1210" s="61" t="n"/>
      <c r="K1210" s="61" t="n"/>
      <c r="L1210" s="61" t="n"/>
    </row>
    <row r="1211" ht="28" customHeight="1">
      <c r="A1211" s="35" t="inlineStr">
        <is>
          <t>この時間
全部 ▼</t>
        </is>
      </c>
      <c r="B1211" s="36" t="inlineStr"/>
      <c r="C1211" s="37">
        <f>'設定'!$E$11</f>
        <v/>
      </c>
      <c r="D1211" s="37">
        <f>'設定'!$E$12</f>
        <v/>
      </c>
      <c r="E1211" s="37">
        <f>'設定'!$E$13</f>
        <v/>
      </c>
      <c r="F1211" s="37">
        <f>'設定'!$E$14</f>
        <v/>
      </c>
      <c r="G1211" s="37">
        <f>'設定'!$E$15</f>
        <v/>
      </c>
      <c r="H1211" s="37">
        <f>'設定'!$E$16</f>
        <v/>
      </c>
      <c r="I1211" s="37">
        <f>'設定'!$E$17</f>
        <v/>
      </c>
      <c r="J1211" s="37">
        <f>'設定'!$E$18</f>
        <v/>
      </c>
      <c r="K1211" s="37">
        <f>'設定'!$E$19</f>
        <v/>
      </c>
      <c r="L1211" s="37">
        <f>'設定'!$E$20</f>
        <v/>
      </c>
    </row>
    <row r="1212" ht="21" customHeight="1">
      <c r="A1212" s="61" t="n"/>
      <c r="B1212" s="44">
        <f>'設定'!$I$11</f>
        <v/>
      </c>
      <c r="C1212" s="62" t="n"/>
      <c r="D1212" s="62" t="n"/>
      <c r="E1212" s="62" t="n"/>
      <c r="F1212" s="62" t="n"/>
      <c r="G1212" s="62" t="n"/>
      <c r="H1212" s="62" t="n"/>
      <c r="I1212" s="62" t="n"/>
      <c r="J1212" s="62" t="n"/>
      <c r="K1212" s="62" t="n"/>
      <c r="L1212" s="62" t="n"/>
    </row>
    <row r="1213" ht="21" customHeight="1">
      <c r="A1213" s="61" t="n"/>
      <c r="B1213" s="44">
        <f>'設定'!$I$12</f>
        <v/>
      </c>
      <c r="C1213" s="62" t="n"/>
      <c r="D1213" s="62" t="n"/>
      <c r="E1213" s="62" t="n"/>
      <c r="F1213" s="62" t="n"/>
      <c r="G1213" s="62" t="n"/>
      <c r="H1213" s="62" t="n"/>
      <c r="I1213" s="62" t="n"/>
      <c r="J1213" s="62" t="n"/>
      <c r="K1213" s="62" t="n"/>
      <c r="L1213" s="62" t="n"/>
    </row>
    <row r="1214" ht="21" customHeight="1">
      <c r="A1214" s="61" t="n"/>
      <c r="B1214" s="44">
        <f>'設定'!$I$13</f>
        <v/>
      </c>
      <c r="C1214" s="62" t="n"/>
      <c r="D1214" s="62" t="n"/>
      <c r="E1214" s="62" t="n"/>
      <c r="F1214" s="62" t="n"/>
      <c r="G1214" s="62" t="n"/>
      <c r="H1214" s="62" t="n"/>
      <c r="I1214" s="62" t="n"/>
      <c r="J1214" s="62" t="n"/>
      <c r="K1214" s="62" t="n"/>
      <c r="L1214" s="62" t="n"/>
    </row>
    <row r="1215" ht="21" customHeight="1">
      <c r="A1215" s="61" t="n"/>
      <c r="B1215" s="44">
        <f>'設定'!$I$14</f>
        <v/>
      </c>
      <c r="C1215" s="62" t="n"/>
      <c r="D1215" s="62" t="n"/>
      <c r="E1215" s="62" t="n"/>
      <c r="F1215" s="62" t="n"/>
      <c r="G1215" s="62" t="n"/>
      <c r="H1215" s="62" t="n"/>
      <c r="I1215" s="62" t="n"/>
      <c r="J1215" s="62" t="n"/>
      <c r="K1215" s="62" t="n"/>
      <c r="L1215" s="62" t="n"/>
    </row>
    <row r="1216" ht="21" customHeight="1">
      <c r="A1216" s="61" t="n"/>
      <c r="B1216" s="44">
        <f>'設定'!$I$15</f>
        <v/>
      </c>
      <c r="C1216" s="62" t="n"/>
      <c r="D1216" s="62" t="n"/>
      <c r="E1216" s="62" t="n"/>
      <c r="F1216" s="62" t="n"/>
      <c r="G1216" s="62" t="n"/>
      <c r="H1216" s="62" t="n"/>
      <c r="I1216" s="62" t="n"/>
      <c r="J1216" s="62" t="n"/>
      <c r="K1216" s="62" t="n"/>
      <c r="L1216" s="62" t="n"/>
    </row>
    <row r="1217" ht="21" customHeight="1">
      <c r="A1217" s="61" t="n"/>
      <c r="B1217" s="44">
        <f>'設定'!$I$16</f>
        <v/>
      </c>
      <c r="C1217" s="62" t="n"/>
      <c r="D1217" s="62" t="n"/>
      <c r="E1217" s="62" t="n"/>
      <c r="F1217" s="62" t="n"/>
      <c r="G1217" s="62" t="n"/>
      <c r="H1217" s="62" t="n"/>
      <c r="I1217" s="62" t="n"/>
      <c r="J1217" s="62" t="n"/>
      <c r="K1217" s="62" t="n"/>
      <c r="L1217" s="62" t="n"/>
    </row>
    <row r="1218" ht="21" customHeight="1">
      <c r="A1218" s="61" t="n"/>
      <c r="B1218" s="44">
        <f>'設定'!$I$17</f>
        <v/>
      </c>
      <c r="C1218" s="62" t="n"/>
      <c r="D1218" s="62" t="n"/>
      <c r="E1218" s="62" t="n"/>
      <c r="F1218" s="62" t="n"/>
      <c r="G1218" s="62" t="n"/>
      <c r="H1218" s="62" t="n"/>
      <c r="I1218" s="62" t="n"/>
      <c r="J1218" s="62" t="n"/>
      <c r="K1218" s="62" t="n"/>
      <c r="L1218" s="62" t="n"/>
    </row>
    <row r="1219" ht="21" customHeight="1">
      <c r="A1219" s="61" t="n"/>
      <c r="B1219" s="44">
        <f>'設定'!$I$18</f>
        <v/>
      </c>
      <c r="C1219" s="62" t="n"/>
      <c r="D1219" s="62" t="n"/>
      <c r="E1219" s="62" t="n"/>
      <c r="F1219" s="62" t="n"/>
      <c r="G1219" s="62" t="n"/>
      <c r="H1219" s="62" t="n"/>
      <c r="I1219" s="62" t="n"/>
      <c r="J1219" s="62" t="n"/>
      <c r="K1219" s="62" t="n"/>
      <c r="L1219" s="62" t="n"/>
    </row>
    <row r="1220" ht="21" customHeight="1">
      <c r="A1220" s="61" t="n"/>
      <c r="B1220" s="44">
        <f>'設定'!$I$19</f>
        <v/>
      </c>
      <c r="C1220" s="62" t="n"/>
      <c r="D1220" s="62" t="n"/>
      <c r="E1220" s="62" t="n"/>
      <c r="F1220" s="62" t="n"/>
      <c r="G1220" s="62" t="n"/>
      <c r="H1220" s="62" t="n"/>
      <c r="I1220" s="62" t="n"/>
      <c r="J1220" s="62" t="n"/>
      <c r="K1220" s="62" t="n"/>
      <c r="L1220" s="62" t="n"/>
    </row>
    <row r="1221" ht="21" customHeight="1">
      <c r="A1221" s="61" t="n"/>
      <c r="B1221" s="44">
        <f>'設定'!$I$20</f>
        <v/>
      </c>
      <c r="C1221" s="62" t="n"/>
      <c r="D1221" s="62" t="n"/>
      <c r="E1221" s="62" t="n"/>
      <c r="F1221" s="62" t="n"/>
      <c r="G1221" s="62" t="n"/>
      <c r="H1221" s="62" t="n"/>
      <c r="I1221" s="62" t="n"/>
      <c r="J1221" s="62" t="n"/>
      <c r="K1221" s="62" t="n"/>
      <c r="L1221" s="62" t="n"/>
    </row>
    <row r="1222" ht="21" customHeight="1">
      <c r="A1222" s="61" t="n"/>
      <c r="B1222" s="44">
        <f>'設定'!$I$21</f>
        <v/>
      </c>
      <c r="C1222" s="62" t="n"/>
      <c r="D1222" s="62" t="n"/>
      <c r="E1222" s="62" t="n"/>
      <c r="F1222" s="62" t="n"/>
      <c r="G1222" s="62" t="n"/>
      <c r="H1222" s="62" t="n"/>
      <c r="I1222" s="62" t="n"/>
      <c r="J1222" s="62" t="n"/>
      <c r="K1222" s="62" t="n"/>
      <c r="L1222" s="62" t="n"/>
    </row>
    <row r="1223" ht="21" customHeight="1">
      <c r="A1223" s="61" t="n"/>
      <c r="B1223" s="44">
        <f>'設定'!$I$22</f>
        <v/>
      </c>
      <c r="C1223" s="62" t="n"/>
      <c r="D1223" s="62" t="n"/>
      <c r="E1223" s="62" t="n"/>
      <c r="F1223" s="62" t="n"/>
      <c r="G1223" s="62" t="n"/>
      <c r="H1223" s="62" t="n"/>
      <c r="I1223" s="62" t="n"/>
      <c r="J1223" s="62" t="n"/>
      <c r="K1223" s="62" t="n"/>
      <c r="L1223" s="62" t="n"/>
    </row>
    <row r="1224" ht="21" customHeight="1">
      <c r="A1224" s="61" t="n"/>
      <c r="B1224" s="44">
        <f>'設定'!$I$23</f>
        <v/>
      </c>
      <c r="C1224" s="62" t="n"/>
      <c r="D1224" s="62" t="n"/>
      <c r="E1224" s="62" t="n"/>
      <c r="F1224" s="62" t="n"/>
      <c r="G1224" s="62" t="n"/>
      <c r="H1224" s="62" t="n"/>
      <c r="I1224" s="62" t="n"/>
      <c r="J1224" s="62" t="n"/>
      <c r="K1224" s="62" t="n"/>
      <c r="L1224" s="62" t="n"/>
    </row>
    <row r="1225" ht="21" customHeight="1">
      <c r="A1225" s="61" t="n"/>
      <c r="B1225" s="44">
        <f>'設定'!$I$24</f>
        <v/>
      </c>
      <c r="C1225" s="62" t="n"/>
      <c r="D1225" s="62" t="n"/>
      <c r="E1225" s="62" t="n"/>
      <c r="F1225" s="62" t="n"/>
      <c r="G1225" s="62" t="n"/>
      <c r="H1225" s="62" t="n"/>
      <c r="I1225" s="62" t="n"/>
      <c r="J1225" s="62" t="n"/>
      <c r="K1225" s="62" t="n"/>
      <c r="L1225" s="62" t="n"/>
    </row>
    <row r="1226" ht="21" customHeight="1">
      <c r="A1226" s="61" t="n"/>
      <c r="B1226" s="44">
        <f>'設定'!$I$25</f>
        <v/>
      </c>
      <c r="C1226" s="62" t="n"/>
      <c r="D1226" s="62" t="n"/>
      <c r="E1226" s="62" t="n"/>
      <c r="F1226" s="62" t="n"/>
      <c r="G1226" s="62" t="n"/>
      <c r="H1226" s="62" t="n"/>
      <c r="I1226" s="62" t="n"/>
      <c r="J1226" s="62" t="n"/>
      <c r="K1226" s="62" t="n"/>
      <c r="L1226" s="62" t="n"/>
    </row>
    <row r="1227" ht="21" customHeight="1">
      <c r="A1227" s="61" t="n"/>
      <c r="B1227" s="44">
        <f>'設定'!$I$26</f>
        <v/>
      </c>
      <c r="C1227" s="62" t="n"/>
      <c r="D1227" s="62" t="n"/>
      <c r="E1227" s="62" t="n"/>
      <c r="F1227" s="62" t="n"/>
      <c r="G1227" s="62" t="n"/>
      <c r="H1227" s="62" t="n"/>
      <c r="I1227" s="62" t="n"/>
      <c r="J1227" s="62" t="n"/>
      <c r="K1227" s="62" t="n"/>
      <c r="L1227" s="62" t="n"/>
    </row>
    <row r="1228" ht="21" customHeight="1">
      <c r="A1228" s="61" t="n"/>
      <c r="B1228" s="44">
        <f>'設定'!$I$27</f>
        <v/>
      </c>
      <c r="C1228" s="62" t="n"/>
      <c r="D1228" s="62" t="n"/>
      <c r="E1228" s="62" t="n"/>
      <c r="F1228" s="62" t="n"/>
      <c r="G1228" s="62" t="n"/>
      <c r="H1228" s="62" t="n"/>
      <c r="I1228" s="62" t="n"/>
      <c r="J1228" s="62" t="n"/>
      <c r="K1228" s="62" t="n"/>
      <c r="L1228" s="62" t="n"/>
    </row>
    <row r="1229" ht="21" customHeight="1">
      <c r="A1229" s="61" t="n"/>
      <c r="B1229" s="44">
        <f>'設定'!$I$28</f>
        <v/>
      </c>
      <c r="C1229" s="62" t="n"/>
      <c r="D1229" s="62" t="n"/>
      <c r="E1229" s="62" t="n"/>
      <c r="F1229" s="62" t="n"/>
      <c r="G1229" s="62" t="n"/>
      <c r="H1229" s="62" t="n"/>
      <c r="I1229" s="62" t="n"/>
      <c r="J1229" s="62" t="n"/>
      <c r="K1229" s="62" t="n"/>
      <c r="L1229" s="62" t="n"/>
    </row>
    <row r="1230" ht="21" customHeight="1">
      <c r="A1230" s="61" t="n"/>
      <c r="B1230" s="44">
        <f>'設定'!$I$29</f>
        <v/>
      </c>
      <c r="C1230" s="62" t="n"/>
      <c r="D1230" s="62" t="n"/>
      <c r="E1230" s="62" t="n"/>
      <c r="F1230" s="62" t="n"/>
      <c r="G1230" s="62" t="n"/>
      <c r="H1230" s="62" t="n"/>
      <c r="I1230" s="62" t="n"/>
      <c r="J1230" s="62" t="n"/>
      <c r="K1230" s="62" t="n"/>
      <c r="L1230" s="62" t="n"/>
    </row>
    <row r="1231" ht="21" customHeight="1">
      <c r="A1231" s="61" t="n"/>
      <c r="B1231" s="44">
        <f>'設定'!$I$30</f>
        <v/>
      </c>
      <c r="C1231" s="62" t="n"/>
      <c r="D1231" s="62" t="n"/>
      <c r="E1231" s="62" t="n"/>
      <c r="F1231" s="62" t="n"/>
      <c r="G1231" s="62" t="n"/>
      <c r="H1231" s="62" t="n"/>
      <c r="I1231" s="62" t="n"/>
      <c r="J1231" s="62" t="n"/>
      <c r="K1231" s="62" t="n"/>
      <c r="L1231" s="62" t="n"/>
    </row>
    <row r="1232" ht="21" customHeight="1">
      <c r="A1232" s="61" t="n"/>
      <c r="B1232" s="44">
        <f>'設定'!$I$31</f>
        <v/>
      </c>
      <c r="C1232" s="62" t="n"/>
      <c r="D1232" s="62" t="n"/>
      <c r="E1232" s="62" t="n"/>
      <c r="F1232" s="62" t="n"/>
      <c r="G1232" s="62" t="n"/>
      <c r="H1232" s="62" t="n"/>
      <c r="I1232" s="62" t="n"/>
      <c r="J1232" s="62" t="n"/>
      <c r="K1232" s="62" t="n"/>
      <c r="L1232" s="62" t="n"/>
    </row>
    <row r="1233" ht="21" customHeight="1">
      <c r="A1233" s="61" t="n"/>
      <c r="B1233" s="44">
        <f>'設定'!$I$32</f>
        <v/>
      </c>
      <c r="C1233" s="62" t="n"/>
      <c r="D1233" s="62" t="n"/>
      <c r="E1233" s="62" t="n"/>
      <c r="F1233" s="62" t="n"/>
      <c r="G1233" s="62" t="n"/>
      <c r="H1233" s="62" t="n"/>
      <c r="I1233" s="62" t="n"/>
      <c r="J1233" s="62" t="n"/>
      <c r="K1233" s="62" t="n"/>
      <c r="L1233" s="62" t="n"/>
    </row>
    <row r="1234" ht="21" customHeight="1">
      <c r="A1234" s="61" t="n"/>
      <c r="B1234" s="44">
        <f>'設定'!$I$33</f>
        <v/>
      </c>
      <c r="C1234" s="62" t="n"/>
      <c r="D1234" s="62" t="n"/>
      <c r="E1234" s="62" t="n"/>
      <c r="F1234" s="62" t="n"/>
      <c r="G1234" s="62" t="n"/>
      <c r="H1234" s="62" t="n"/>
      <c r="I1234" s="62" t="n"/>
      <c r="J1234" s="62" t="n"/>
      <c r="K1234" s="62" t="n"/>
      <c r="L1234" s="62" t="n"/>
    </row>
    <row r="1235" ht="21" customHeight="1">
      <c r="A1235" s="61" t="n"/>
      <c r="B1235" s="44">
        <f>'設定'!$I$34</f>
        <v/>
      </c>
      <c r="C1235" s="62" t="n"/>
      <c r="D1235" s="62" t="n"/>
      <c r="E1235" s="62" t="n"/>
      <c r="F1235" s="62" t="n"/>
      <c r="G1235" s="62" t="n"/>
      <c r="H1235" s="62" t="n"/>
      <c r="I1235" s="62" t="n"/>
      <c r="J1235" s="62" t="n"/>
      <c r="K1235" s="62" t="n"/>
      <c r="L1235" s="62" t="n"/>
    </row>
    <row r="1236"/>
    <row r="1237" ht="26" customHeight="1">
      <c r="B1237" s="55">
        <f>IF('名簿'!B49="","（名簿 45行目：なし）",'名簿'!I49)</f>
        <v/>
      </c>
      <c r="C1237" s="4" t="n"/>
      <c r="D1237" s="4" t="n"/>
      <c r="E1237" s="56" t="inlineStr">
        <is>
          <t>提出状況 ▶</t>
        </is>
      </c>
      <c r="F1237" s="40" t="n"/>
      <c r="G1237" s="31" t="n"/>
      <c r="H1237" s="57" t="inlineStr">
        <is>
          <t>状況：</t>
        </is>
      </c>
      <c r="I1237" s="58">
        <f>'名簿'!J49</f>
        <v/>
      </c>
      <c r="J1237" s="57" t="inlineStr">
        <is>
          <t>×の数：</t>
        </is>
      </c>
      <c r="K1237" s="59">
        <f>'名簿'!K49</f>
        <v/>
      </c>
      <c r="L1237" s="4" t="n"/>
    </row>
    <row r="1238" ht="22" customHeight="1">
      <c r="A1238" s="32" t="inlineStr">
        <is>
          <t>この日全部 ▶</t>
        </is>
      </c>
      <c r="C1238" s="61" t="n"/>
      <c r="D1238" s="61" t="n"/>
      <c r="E1238" s="61" t="n"/>
      <c r="F1238" s="61" t="n"/>
      <c r="G1238" s="61" t="n"/>
      <c r="H1238" s="61" t="n"/>
      <c r="I1238" s="61" t="n"/>
      <c r="J1238" s="61" t="n"/>
      <c r="K1238" s="61" t="n"/>
      <c r="L1238" s="61" t="n"/>
    </row>
    <row r="1239" ht="28" customHeight="1">
      <c r="A1239" s="35" t="inlineStr">
        <is>
          <t>この時間
全部 ▼</t>
        </is>
      </c>
      <c r="B1239" s="36" t="inlineStr"/>
      <c r="C1239" s="37">
        <f>'設定'!$E$11</f>
        <v/>
      </c>
      <c r="D1239" s="37">
        <f>'設定'!$E$12</f>
        <v/>
      </c>
      <c r="E1239" s="37">
        <f>'設定'!$E$13</f>
        <v/>
      </c>
      <c r="F1239" s="37">
        <f>'設定'!$E$14</f>
        <v/>
      </c>
      <c r="G1239" s="37">
        <f>'設定'!$E$15</f>
        <v/>
      </c>
      <c r="H1239" s="37">
        <f>'設定'!$E$16</f>
        <v/>
      </c>
      <c r="I1239" s="37">
        <f>'設定'!$E$17</f>
        <v/>
      </c>
      <c r="J1239" s="37">
        <f>'設定'!$E$18</f>
        <v/>
      </c>
      <c r="K1239" s="37">
        <f>'設定'!$E$19</f>
        <v/>
      </c>
      <c r="L1239" s="37">
        <f>'設定'!$E$20</f>
        <v/>
      </c>
    </row>
    <row r="1240" ht="21" customHeight="1">
      <c r="A1240" s="61" t="n"/>
      <c r="B1240" s="44">
        <f>'設定'!$I$11</f>
        <v/>
      </c>
      <c r="C1240" s="62" t="n"/>
      <c r="D1240" s="62" t="n"/>
      <c r="E1240" s="62" t="n"/>
      <c r="F1240" s="62" t="n"/>
      <c r="G1240" s="62" t="n"/>
      <c r="H1240" s="62" t="n"/>
      <c r="I1240" s="62" t="n"/>
      <c r="J1240" s="62" t="n"/>
      <c r="K1240" s="62" t="n"/>
      <c r="L1240" s="62" t="n"/>
    </row>
    <row r="1241" ht="21" customHeight="1">
      <c r="A1241" s="61" t="n"/>
      <c r="B1241" s="44">
        <f>'設定'!$I$12</f>
        <v/>
      </c>
      <c r="C1241" s="62" t="n"/>
      <c r="D1241" s="62" t="n"/>
      <c r="E1241" s="62" t="n"/>
      <c r="F1241" s="62" t="n"/>
      <c r="G1241" s="62" t="n"/>
      <c r="H1241" s="62" t="n"/>
      <c r="I1241" s="62" t="n"/>
      <c r="J1241" s="62" t="n"/>
      <c r="K1241" s="62" t="n"/>
      <c r="L1241" s="62" t="n"/>
    </row>
    <row r="1242" ht="21" customHeight="1">
      <c r="A1242" s="61" t="n"/>
      <c r="B1242" s="44">
        <f>'設定'!$I$13</f>
        <v/>
      </c>
      <c r="C1242" s="62" t="n"/>
      <c r="D1242" s="62" t="n"/>
      <c r="E1242" s="62" t="n"/>
      <c r="F1242" s="62" t="n"/>
      <c r="G1242" s="62" t="n"/>
      <c r="H1242" s="62" t="n"/>
      <c r="I1242" s="62" t="n"/>
      <c r="J1242" s="62" t="n"/>
      <c r="K1242" s="62" t="n"/>
      <c r="L1242" s="62" t="n"/>
    </row>
    <row r="1243" ht="21" customHeight="1">
      <c r="A1243" s="61" t="n"/>
      <c r="B1243" s="44">
        <f>'設定'!$I$14</f>
        <v/>
      </c>
      <c r="C1243" s="62" t="n"/>
      <c r="D1243" s="62" t="n"/>
      <c r="E1243" s="62" t="n"/>
      <c r="F1243" s="62" t="n"/>
      <c r="G1243" s="62" t="n"/>
      <c r="H1243" s="62" t="n"/>
      <c r="I1243" s="62" t="n"/>
      <c r="J1243" s="62" t="n"/>
      <c r="K1243" s="62" t="n"/>
      <c r="L1243" s="62" t="n"/>
    </row>
    <row r="1244" ht="21" customHeight="1">
      <c r="A1244" s="61" t="n"/>
      <c r="B1244" s="44">
        <f>'設定'!$I$15</f>
        <v/>
      </c>
      <c r="C1244" s="62" t="n"/>
      <c r="D1244" s="62" t="n"/>
      <c r="E1244" s="62" t="n"/>
      <c r="F1244" s="62" t="n"/>
      <c r="G1244" s="62" t="n"/>
      <c r="H1244" s="62" t="n"/>
      <c r="I1244" s="62" t="n"/>
      <c r="J1244" s="62" t="n"/>
      <c r="K1244" s="62" t="n"/>
      <c r="L1244" s="62" t="n"/>
    </row>
    <row r="1245" ht="21" customHeight="1">
      <c r="A1245" s="61" t="n"/>
      <c r="B1245" s="44">
        <f>'設定'!$I$16</f>
        <v/>
      </c>
      <c r="C1245" s="62" t="n"/>
      <c r="D1245" s="62" t="n"/>
      <c r="E1245" s="62" t="n"/>
      <c r="F1245" s="62" t="n"/>
      <c r="G1245" s="62" t="n"/>
      <c r="H1245" s="62" t="n"/>
      <c r="I1245" s="62" t="n"/>
      <c r="J1245" s="62" t="n"/>
      <c r="K1245" s="62" t="n"/>
      <c r="L1245" s="62" t="n"/>
    </row>
    <row r="1246" ht="21" customHeight="1">
      <c r="A1246" s="61" t="n"/>
      <c r="B1246" s="44">
        <f>'設定'!$I$17</f>
        <v/>
      </c>
      <c r="C1246" s="62" t="n"/>
      <c r="D1246" s="62" t="n"/>
      <c r="E1246" s="62" t="n"/>
      <c r="F1246" s="62" t="n"/>
      <c r="G1246" s="62" t="n"/>
      <c r="H1246" s="62" t="n"/>
      <c r="I1246" s="62" t="n"/>
      <c r="J1246" s="62" t="n"/>
      <c r="K1246" s="62" t="n"/>
      <c r="L1246" s="62" t="n"/>
    </row>
    <row r="1247" ht="21" customHeight="1">
      <c r="A1247" s="61" t="n"/>
      <c r="B1247" s="44">
        <f>'設定'!$I$18</f>
        <v/>
      </c>
      <c r="C1247" s="62" t="n"/>
      <c r="D1247" s="62" t="n"/>
      <c r="E1247" s="62" t="n"/>
      <c r="F1247" s="62" t="n"/>
      <c r="G1247" s="62" t="n"/>
      <c r="H1247" s="62" t="n"/>
      <c r="I1247" s="62" t="n"/>
      <c r="J1247" s="62" t="n"/>
      <c r="K1247" s="62" t="n"/>
      <c r="L1247" s="62" t="n"/>
    </row>
    <row r="1248" ht="21" customHeight="1">
      <c r="A1248" s="61" t="n"/>
      <c r="B1248" s="44">
        <f>'設定'!$I$19</f>
        <v/>
      </c>
      <c r="C1248" s="62" t="n"/>
      <c r="D1248" s="62" t="n"/>
      <c r="E1248" s="62" t="n"/>
      <c r="F1248" s="62" t="n"/>
      <c r="G1248" s="62" t="n"/>
      <c r="H1248" s="62" t="n"/>
      <c r="I1248" s="62" t="n"/>
      <c r="J1248" s="62" t="n"/>
      <c r="K1248" s="62" t="n"/>
      <c r="L1248" s="62" t="n"/>
    </row>
    <row r="1249" ht="21" customHeight="1">
      <c r="A1249" s="61" t="n"/>
      <c r="B1249" s="44">
        <f>'設定'!$I$20</f>
        <v/>
      </c>
      <c r="C1249" s="62" t="n"/>
      <c r="D1249" s="62" t="n"/>
      <c r="E1249" s="62" t="n"/>
      <c r="F1249" s="62" t="n"/>
      <c r="G1249" s="62" t="n"/>
      <c r="H1249" s="62" t="n"/>
      <c r="I1249" s="62" t="n"/>
      <c r="J1249" s="62" t="n"/>
      <c r="K1249" s="62" t="n"/>
      <c r="L1249" s="62" t="n"/>
    </row>
    <row r="1250" ht="21" customHeight="1">
      <c r="A1250" s="61" t="n"/>
      <c r="B1250" s="44">
        <f>'設定'!$I$21</f>
        <v/>
      </c>
      <c r="C1250" s="62" t="n"/>
      <c r="D1250" s="62" t="n"/>
      <c r="E1250" s="62" t="n"/>
      <c r="F1250" s="62" t="n"/>
      <c r="G1250" s="62" t="n"/>
      <c r="H1250" s="62" t="n"/>
      <c r="I1250" s="62" t="n"/>
      <c r="J1250" s="62" t="n"/>
      <c r="K1250" s="62" t="n"/>
      <c r="L1250" s="62" t="n"/>
    </row>
    <row r="1251" ht="21" customHeight="1">
      <c r="A1251" s="61" t="n"/>
      <c r="B1251" s="44">
        <f>'設定'!$I$22</f>
        <v/>
      </c>
      <c r="C1251" s="62" t="n"/>
      <c r="D1251" s="62" t="n"/>
      <c r="E1251" s="62" t="n"/>
      <c r="F1251" s="62" t="n"/>
      <c r="G1251" s="62" t="n"/>
      <c r="H1251" s="62" t="n"/>
      <c r="I1251" s="62" t="n"/>
      <c r="J1251" s="62" t="n"/>
      <c r="K1251" s="62" t="n"/>
      <c r="L1251" s="62" t="n"/>
    </row>
    <row r="1252" ht="21" customHeight="1">
      <c r="A1252" s="61" t="n"/>
      <c r="B1252" s="44">
        <f>'設定'!$I$23</f>
        <v/>
      </c>
      <c r="C1252" s="62" t="n"/>
      <c r="D1252" s="62" t="n"/>
      <c r="E1252" s="62" t="n"/>
      <c r="F1252" s="62" t="n"/>
      <c r="G1252" s="62" t="n"/>
      <c r="H1252" s="62" t="n"/>
      <c r="I1252" s="62" t="n"/>
      <c r="J1252" s="62" t="n"/>
      <c r="K1252" s="62" t="n"/>
      <c r="L1252" s="62" t="n"/>
    </row>
    <row r="1253" ht="21" customHeight="1">
      <c r="A1253" s="61" t="n"/>
      <c r="B1253" s="44">
        <f>'設定'!$I$24</f>
        <v/>
      </c>
      <c r="C1253" s="62" t="n"/>
      <c r="D1253" s="62" t="n"/>
      <c r="E1253" s="62" t="n"/>
      <c r="F1253" s="62" t="n"/>
      <c r="G1253" s="62" t="n"/>
      <c r="H1253" s="62" t="n"/>
      <c r="I1253" s="62" t="n"/>
      <c r="J1253" s="62" t="n"/>
      <c r="K1253" s="62" t="n"/>
      <c r="L1253" s="62" t="n"/>
    </row>
    <row r="1254" ht="21" customHeight="1">
      <c r="A1254" s="61" t="n"/>
      <c r="B1254" s="44">
        <f>'設定'!$I$25</f>
        <v/>
      </c>
      <c r="C1254" s="62" t="n"/>
      <c r="D1254" s="62" t="n"/>
      <c r="E1254" s="62" t="n"/>
      <c r="F1254" s="62" t="n"/>
      <c r="G1254" s="62" t="n"/>
      <c r="H1254" s="62" t="n"/>
      <c r="I1254" s="62" t="n"/>
      <c r="J1254" s="62" t="n"/>
      <c r="K1254" s="62" t="n"/>
      <c r="L1254" s="62" t="n"/>
    </row>
    <row r="1255" ht="21" customHeight="1">
      <c r="A1255" s="61" t="n"/>
      <c r="B1255" s="44">
        <f>'設定'!$I$26</f>
        <v/>
      </c>
      <c r="C1255" s="62" t="n"/>
      <c r="D1255" s="62" t="n"/>
      <c r="E1255" s="62" t="n"/>
      <c r="F1255" s="62" t="n"/>
      <c r="G1255" s="62" t="n"/>
      <c r="H1255" s="62" t="n"/>
      <c r="I1255" s="62" t="n"/>
      <c r="J1255" s="62" t="n"/>
      <c r="K1255" s="62" t="n"/>
      <c r="L1255" s="62" t="n"/>
    </row>
    <row r="1256" ht="21" customHeight="1">
      <c r="A1256" s="61" t="n"/>
      <c r="B1256" s="44">
        <f>'設定'!$I$27</f>
        <v/>
      </c>
      <c r="C1256" s="62" t="n"/>
      <c r="D1256" s="62" t="n"/>
      <c r="E1256" s="62" t="n"/>
      <c r="F1256" s="62" t="n"/>
      <c r="G1256" s="62" t="n"/>
      <c r="H1256" s="62" t="n"/>
      <c r="I1256" s="62" t="n"/>
      <c r="J1256" s="62" t="n"/>
      <c r="K1256" s="62" t="n"/>
      <c r="L1256" s="62" t="n"/>
    </row>
    <row r="1257" ht="21" customHeight="1">
      <c r="A1257" s="61" t="n"/>
      <c r="B1257" s="44">
        <f>'設定'!$I$28</f>
        <v/>
      </c>
      <c r="C1257" s="62" t="n"/>
      <c r="D1257" s="62" t="n"/>
      <c r="E1257" s="62" t="n"/>
      <c r="F1257" s="62" t="n"/>
      <c r="G1257" s="62" t="n"/>
      <c r="H1257" s="62" t="n"/>
      <c r="I1257" s="62" t="n"/>
      <c r="J1257" s="62" t="n"/>
      <c r="K1257" s="62" t="n"/>
      <c r="L1257" s="62" t="n"/>
    </row>
    <row r="1258" ht="21" customHeight="1">
      <c r="A1258" s="61" t="n"/>
      <c r="B1258" s="44">
        <f>'設定'!$I$29</f>
        <v/>
      </c>
      <c r="C1258" s="62" t="n"/>
      <c r="D1258" s="62" t="n"/>
      <c r="E1258" s="62" t="n"/>
      <c r="F1258" s="62" t="n"/>
      <c r="G1258" s="62" t="n"/>
      <c r="H1258" s="62" t="n"/>
      <c r="I1258" s="62" t="n"/>
      <c r="J1258" s="62" t="n"/>
      <c r="K1258" s="62" t="n"/>
      <c r="L1258" s="62" t="n"/>
    </row>
    <row r="1259" ht="21" customHeight="1">
      <c r="A1259" s="61" t="n"/>
      <c r="B1259" s="44">
        <f>'設定'!$I$30</f>
        <v/>
      </c>
      <c r="C1259" s="62" t="n"/>
      <c r="D1259" s="62" t="n"/>
      <c r="E1259" s="62" t="n"/>
      <c r="F1259" s="62" t="n"/>
      <c r="G1259" s="62" t="n"/>
      <c r="H1259" s="62" t="n"/>
      <c r="I1259" s="62" t="n"/>
      <c r="J1259" s="62" t="n"/>
      <c r="K1259" s="62" t="n"/>
      <c r="L1259" s="62" t="n"/>
    </row>
    <row r="1260" ht="21" customHeight="1">
      <c r="A1260" s="61" t="n"/>
      <c r="B1260" s="44">
        <f>'設定'!$I$31</f>
        <v/>
      </c>
      <c r="C1260" s="62" t="n"/>
      <c r="D1260" s="62" t="n"/>
      <c r="E1260" s="62" t="n"/>
      <c r="F1260" s="62" t="n"/>
      <c r="G1260" s="62" t="n"/>
      <c r="H1260" s="62" t="n"/>
      <c r="I1260" s="62" t="n"/>
      <c r="J1260" s="62" t="n"/>
      <c r="K1260" s="62" t="n"/>
      <c r="L1260" s="62" t="n"/>
    </row>
    <row r="1261" ht="21" customHeight="1">
      <c r="A1261" s="61" t="n"/>
      <c r="B1261" s="44">
        <f>'設定'!$I$32</f>
        <v/>
      </c>
      <c r="C1261" s="62" t="n"/>
      <c r="D1261" s="62" t="n"/>
      <c r="E1261" s="62" t="n"/>
      <c r="F1261" s="62" t="n"/>
      <c r="G1261" s="62" t="n"/>
      <c r="H1261" s="62" t="n"/>
      <c r="I1261" s="62" t="n"/>
      <c r="J1261" s="62" t="n"/>
      <c r="K1261" s="62" t="n"/>
      <c r="L1261" s="62" t="n"/>
    </row>
    <row r="1262" ht="21" customHeight="1">
      <c r="A1262" s="61" t="n"/>
      <c r="B1262" s="44">
        <f>'設定'!$I$33</f>
        <v/>
      </c>
      <c r="C1262" s="62" t="n"/>
      <c r="D1262" s="62" t="n"/>
      <c r="E1262" s="62" t="n"/>
      <c r="F1262" s="62" t="n"/>
      <c r="G1262" s="62" t="n"/>
      <c r="H1262" s="62" t="n"/>
      <c r="I1262" s="62" t="n"/>
      <c r="J1262" s="62" t="n"/>
      <c r="K1262" s="62" t="n"/>
      <c r="L1262" s="62" t="n"/>
    </row>
    <row r="1263" ht="21" customHeight="1">
      <c r="A1263" s="61" t="n"/>
      <c r="B1263" s="44">
        <f>'設定'!$I$34</f>
        <v/>
      </c>
      <c r="C1263" s="62" t="n"/>
      <c r="D1263" s="62" t="n"/>
      <c r="E1263" s="62" t="n"/>
      <c r="F1263" s="62" t="n"/>
      <c r="G1263" s="62" t="n"/>
      <c r="H1263" s="62" t="n"/>
      <c r="I1263" s="62" t="n"/>
      <c r="J1263" s="62" t="n"/>
      <c r="K1263" s="62" t="n"/>
      <c r="L1263" s="62"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285:G285"/>
    <mergeCell ref="A706:B706"/>
    <mergeCell ref="F845:G845"/>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自動案A（詰める）</t>
        </is>
      </c>
      <c r="C1" s="2" t="n"/>
      <c r="D1" s="2" t="n"/>
      <c r="E1" s="2" t="n"/>
      <c r="F1" s="20">
        <f>HYPERLINK("#'ホーム'!A1","ホーム")</f>
        <v/>
      </c>
      <c r="G1" s="20">
        <f>HYPERLINK("#'設定'!A1","① 設定")</f>
        <v/>
      </c>
      <c r="H1" s="20">
        <f>HYPERLINK("#'名簿'!A1","② 名簿")</f>
        <v/>
      </c>
      <c r="I1" s="20">
        <f>HYPERLINK("#'×入力'!A1","③ ×入力")</f>
        <v/>
      </c>
      <c r="J1" s="21">
        <f>HYPERLINK("#'自動案A'!A1","④ 自動案A")</f>
        <v/>
      </c>
      <c r="K1" s="20">
        <f>HYPERLINK("#'自動案B'!A1","④ 自動案B")</f>
        <v/>
      </c>
      <c r="L1" s="20">
        <f>HYPERLINK("#'調整・決定'!A1","⑤ 調整・決定")</f>
        <v/>
      </c>
      <c r="M1" s="2" t="n"/>
      <c r="N1" s="20">
        <f>HYPERLINK("#'兄弟連絡票'!A1","兄弟連絡票")</f>
        <v/>
      </c>
      <c r="O1" s="2" t="n"/>
    </row>
    <row r="2" ht="24" customHeight="1">
      <c r="A2" s="4" t="n"/>
      <c r="B2" s="54"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4"/>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IF('計算A'!D$4=0,"",IF('調整・決定'!C6&lt;&gt;"",'調整・決定'!C6,IFERROR(INDEX('名簿'!$I$5:$I$49,INDEX('計算B'!$B$3:$B$47,MATCH(1,'計算B'!$C$3:$C$47,0))),"")))</f>
        <v/>
      </c>
      <c r="D6" s="25">
        <f>IF('計算A'!AB$4=0,"",IF('調整・決定'!D6&lt;&gt;"",'調整・決定'!D6,IFERROR(INDEX('名簿'!$I$5:$I$49,INDEX('計算B'!$B$3:$B$47,MATCH(25,'計算B'!$C$3:$C$47,0))),"")))</f>
        <v/>
      </c>
      <c r="E6" s="25">
        <f>IF('計算A'!AZ$4=0,"",IF('調整・決定'!E6&lt;&gt;"",'調整・決定'!E6,IFERROR(INDEX('名簿'!$I$5:$I$49,INDEX('計算B'!$B$3:$B$47,MATCH(49,'計算B'!$C$3:$C$47,0))),"")))</f>
        <v/>
      </c>
      <c r="F6" s="25">
        <f>IF('計算A'!BX$4=0,"",IF('調整・決定'!F6&lt;&gt;"",'調整・決定'!F6,IFERROR(INDEX('名簿'!$I$5:$I$49,INDEX('計算B'!$B$3:$B$47,MATCH(73,'計算B'!$C$3:$C$47,0))),"")))</f>
        <v/>
      </c>
      <c r="G6" s="25">
        <f>IF('計算A'!CV$4=0,"",IF('調整・決定'!G6&lt;&gt;"",'調整・決定'!G6,IFERROR(INDEX('名簿'!$I$5:$I$49,INDEX('計算B'!$B$3:$B$47,MATCH(97,'計算B'!$C$3:$C$47,0))),"")))</f>
        <v/>
      </c>
      <c r="H6" s="25">
        <f>IF('計算A'!DT$4=0,"",IF('調整・決定'!H6&lt;&gt;"",'調整・決定'!H6,IFERROR(INDEX('名簿'!$I$5:$I$49,INDEX('計算B'!$B$3:$B$47,MATCH(121,'計算B'!$C$3:$C$47,0))),"")))</f>
        <v/>
      </c>
      <c r="I6" s="25">
        <f>IF('計算A'!ER$4=0,"",IF('調整・決定'!I6&lt;&gt;"",'調整・決定'!I6,IFERROR(INDEX('名簿'!$I$5:$I$49,INDEX('計算B'!$B$3:$B$47,MATCH(145,'計算B'!$C$3:$C$47,0))),"")))</f>
        <v/>
      </c>
      <c r="J6" s="25">
        <f>IF('計算A'!FP$4=0,"",IF('調整・決定'!J6&lt;&gt;"",'調整・決定'!J6,IFERROR(INDEX('名簿'!$I$5:$I$49,INDEX('計算B'!$B$3:$B$47,MATCH(169,'計算B'!$C$3:$C$47,0))),"")))</f>
        <v/>
      </c>
      <c r="K6" s="25">
        <f>IF('計算A'!GN$4=0,"",IF('調整・決定'!K6&lt;&gt;"",'調整・決定'!K6,IFERROR(INDEX('名簿'!$I$5:$I$49,INDEX('計算B'!$B$3:$B$47,MATCH(193,'計算B'!$C$3:$C$47,0))),"")))</f>
        <v/>
      </c>
      <c r="L6" s="25">
        <f>IF('計算A'!HL$4=0,"",IF('調整・決定'!L6&lt;&gt;"",'調整・決定'!L6,IFERROR(INDEX('名簿'!$I$5:$I$49,INDEX('計算B'!$B$3:$B$47,MATCH(217,'計算B'!$C$3:$C$47,0))),"")))</f>
        <v/>
      </c>
      <c r="N6" s="67" t="inlineStr">
        <is>
          <t>自動で新しく入った</t>
        </is>
      </c>
      <c r="O6" s="68">
        <f>SUMPRODUCT(('計算B'!$B$3:$B$47&gt;0)*('計算B'!$C$3:$C$47&gt;0))&amp;" 人"</f>
        <v/>
      </c>
    </row>
    <row r="7" ht="26" customHeight="1">
      <c r="B7" s="44">
        <f>'設定'!$I$12</f>
        <v/>
      </c>
      <c r="C7" s="25">
        <f>IF('計算A'!E$4=0,"",IF('調整・決定'!C7&lt;&gt;"",'調整・決定'!C7,IFERROR(INDEX('名簿'!$I$5:$I$49,INDEX('計算B'!$B$3:$B$47,MATCH(2,'計算B'!$C$3:$C$47,0))),"")))</f>
        <v/>
      </c>
      <c r="D7" s="25">
        <f>IF('計算A'!AC$4=0,"",IF('調整・決定'!D7&lt;&gt;"",'調整・決定'!D7,IFERROR(INDEX('名簿'!$I$5:$I$49,INDEX('計算B'!$B$3:$B$47,MATCH(26,'計算B'!$C$3:$C$47,0))),"")))</f>
        <v/>
      </c>
      <c r="E7" s="25">
        <f>IF('計算A'!BA$4=0,"",IF('調整・決定'!E7&lt;&gt;"",'調整・決定'!E7,IFERROR(INDEX('名簿'!$I$5:$I$49,INDEX('計算B'!$B$3:$B$47,MATCH(50,'計算B'!$C$3:$C$47,0))),"")))</f>
        <v/>
      </c>
      <c r="F7" s="25">
        <f>IF('計算A'!BY$4=0,"",IF('調整・決定'!F7&lt;&gt;"",'調整・決定'!F7,IFERROR(INDEX('名簿'!$I$5:$I$49,INDEX('計算B'!$B$3:$B$47,MATCH(74,'計算B'!$C$3:$C$47,0))),"")))</f>
        <v/>
      </c>
      <c r="G7" s="25">
        <f>IF('計算A'!CW$4=0,"",IF('調整・決定'!G7&lt;&gt;"",'調整・決定'!G7,IFERROR(INDEX('名簿'!$I$5:$I$49,INDEX('計算B'!$B$3:$B$47,MATCH(98,'計算B'!$C$3:$C$47,0))),"")))</f>
        <v/>
      </c>
      <c r="H7" s="25">
        <f>IF('計算A'!DU$4=0,"",IF('調整・決定'!H7&lt;&gt;"",'調整・決定'!H7,IFERROR(INDEX('名簿'!$I$5:$I$49,INDEX('計算B'!$B$3:$B$47,MATCH(122,'計算B'!$C$3:$C$47,0))),"")))</f>
        <v/>
      </c>
      <c r="I7" s="25">
        <f>IF('計算A'!ES$4=0,"",IF('調整・決定'!I7&lt;&gt;"",'調整・決定'!I7,IFERROR(INDEX('名簿'!$I$5:$I$49,INDEX('計算B'!$B$3:$B$47,MATCH(146,'計算B'!$C$3:$C$47,0))),"")))</f>
        <v/>
      </c>
      <c r="J7" s="25">
        <f>IF('計算A'!FQ$4=0,"",IF('調整・決定'!J7&lt;&gt;"",'調整・決定'!J7,IFERROR(INDEX('名簿'!$I$5:$I$49,INDEX('計算B'!$B$3:$B$47,MATCH(170,'計算B'!$C$3:$C$47,0))),"")))</f>
        <v/>
      </c>
      <c r="K7" s="25">
        <f>IF('計算A'!GO$4=0,"",IF('調整・決定'!K7&lt;&gt;"",'調整・決定'!K7,IFERROR(INDEX('名簿'!$I$5:$I$49,INDEX('計算B'!$B$3:$B$47,MATCH(194,'計算B'!$C$3:$C$47,0))),"")))</f>
        <v/>
      </c>
      <c r="L7" s="25">
        <f>IF('計算A'!HM$4=0,"",IF('調整・決定'!L7&lt;&gt;"",'調整・決定'!L7,IFERROR(INDEX('名簿'!$I$5:$I$49,INDEX('計算B'!$B$3:$B$47,MATCH(218,'計算B'!$C$3:$C$47,0))),"")))</f>
        <v/>
      </c>
    </row>
    <row r="8" ht="30" customHeight="1">
      <c r="B8" s="44">
        <f>'設定'!$I$13</f>
        <v/>
      </c>
      <c r="C8" s="25">
        <f>IF('計算A'!F$4=0,"",IF('調整・決定'!C8&lt;&gt;"",'調整・決定'!C8,IFERROR(INDEX('名簿'!$I$5:$I$49,INDEX('計算B'!$B$3:$B$47,MATCH(3,'計算B'!$C$3:$C$47,0))),"")))</f>
        <v/>
      </c>
      <c r="D8" s="25">
        <f>IF('計算A'!AD$4=0,"",IF('調整・決定'!D8&lt;&gt;"",'調整・決定'!D8,IFERROR(INDEX('名簿'!$I$5:$I$49,INDEX('計算B'!$B$3:$B$47,MATCH(27,'計算B'!$C$3:$C$47,0))),"")))</f>
        <v/>
      </c>
      <c r="E8" s="25">
        <f>IF('計算A'!BB$4=0,"",IF('調整・決定'!E8&lt;&gt;"",'調整・決定'!E8,IFERROR(INDEX('名簿'!$I$5:$I$49,INDEX('計算B'!$B$3:$B$47,MATCH(51,'計算B'!$C$3:$C$47,0))),"")))</f>
        <v/>
      </c>
      <c r="F8" s="25">
        <f>IF('計算A'!BZ$4=0,"",IF('調整・決定'!F8&lt;&gt;"",'調整・決定'!F8,IFERROR(INDEX('名簿'!$I$5:$I$49,INDEX('計算B'!$B$3:$B$47,MATCH(75,'計算B'!$C$3:$C$47,0))),"")))</f>
        <v/>
      </c>
      <c r="G8" s="25">
        <f>IF('計算A'!CX$4=0,"",IF('調整・決定'!G8&lt;&gt;"",'調整・決定'!G8,IFERROR(INDEX('名簿'!$I$5:$I$49,INDEX('計算B'!$B$3:$B$47,MATCH(99,'計算B'!$C$3:$C$47,0))),"")))</f>
        <v/>
      </c>
      <c r="H8" s="25">
        <f>IF('計算A'!DV$4=0,"",IF('調整・決定'!H8&lt;&gt;"",'調整・決定'!H8,IFERROR(INDEX('名簿'!$I$5:$I$49,INDEX('計算B'!$B$3:$B$47,MATCH(123,'計算B'!$C$3:$C$47,0))),"")))</f>
        <v/>
      </c>
      <c r="I8" s="25">
        <f>IF('計算A'!ET$4=0,"",IF('調整・決定'!I8&lt;&gt;"",'調整・決定'!I8,IFERROR(INDEX('名簿'!$I$5:$I$49,INDEX('計算B'!$B$3:$B$47,MATCH(147,'計算B'!$C$3:$C$47,0))),"")))</f>
        <v/>
      </c>
      <c r="J8" s="25">
        <f>IF('計算A'!FR$4=0,"",IF('調整・決定'!J8&lt;&gt;"",'調整・決定'!J8,IFERROR(INDEX('名簿'!$I$5:$I$49,INDEX('計算B'!$B$3:$B$47,MATCH(171,'計算B'!$C$3:$C$47,0))),"")))</f>
        <v/>
      </c>
      <c r="K8" s="25">
        <f>IF('計算A'!GP$4=0,"",IF('調整・決定'!K8&lt;&gt;"",'調整・決定'!K8,IFERROR(INDEX('名簿'!$I$5:$I$49,INDEX('計算B'!$B$3:$B$47,MATCH(195,'計算B'!$C$3:$C$47,0))),"")))</f>
        <v/>
      </c>
      <c r="L8" s="25">
        <f>IF('計算A'!HN$4=0,"",IF('調整・決定'!L8&lt;&gt;"",'調整・決定'!L8,IFERROR(INDEX('名簿'!$I$5:$I$49,INDEX('計算B'!$B$3:$B$47,MATCH(219,'計算B'!$C$3:$C$47,0))),"")))</f>
        <v/>
      </c>
      <c r="N8" s="69" t="inlineStr">
        <is>
          <t>入る枠がない（×・必ず空けたい）</t>
        </is>
      </c>
      <c r="O8" s="70">
        <f t="array" ref="O8">_xlfn.TEXTJOIN("、",TRUE,IF('計算A'!$IL$10:$IL$54=1,'計算A'!$B$10:$B$54,""))</f>
        <v/>
      </c>
    </row>
    <row r="9" ht="26" customHeight="1">
      <c r="B9" s="44">
        <f>'設定'!$I$14</f>
        <v/>
      </c>
      <c r="C9" s="25">
        <f>IF('計算A'!G$4=0,"",IF('調整・決定'!C9&lt;&gt;"",'調整・決定'!C9,IFERROR(INDEX('名簿'!$I$5:$I$49,INDEX('計算B'!$B$3:$B$47,MATCH(4,'計算B'!$C$3:$C$47,0))),"")))</f>
        <v/>
      </c>
      <c r="D9" s="25">
        <f>IF('計算A'!AE$4=0,"",IF('調整・決定'!D9&lt;&gt;"",'調整・決定'!D9,IFERROR(INDEX('名簿'!$I$5:$I$49,INDEX('計算B'!$B$3:$B$47,MATCH(28,'計算B'!$C$3:$C$47,0))),"")))</f>
        <v/>
      </c>
      <c r="E9" s="25">
        <f>IF('計算A'!BC$4=0,"",IF('調整・決定'!E9&lt;&gt;"",'調整・決定'!E9,IFERROR(INDEX('名簿'!$I$5:$I$49,INDEX('計算B'!$B$3:$B$47,MATCH(52,'計算B'!$C$3:$C$47,0))),"")))</f>
        <v/>
      </c>
      <c r="F9" s="25">
        <f>IF('計算A'!CA$4=0,"",IF('調整・決定'!F9&lt;&gt;"",'調整・決定'!F9,IFERROR(INDEX('名簿'!$I$5:$I$49,INDEX('計算B'!$B$3:$B$47,MATCH(76,'計算B'!$C$3:$C$47,0))),"")))</f>
        <v/>
      </c>
      <c r="G9" s="25">
        <f>IF('計算A'!CY$4=0,"",IF('調整・決定'!G9&lt;&gt;"",'調整・決定'!G9,IFERROR(INDEX('名簿'!$I$5:$I$49,INDEX('計算B'!$B$3:$B$47,MATCH(100,'計算B'!$C$3:$C$47,0))),"")))</f>
        <v/>
      </c>
      <c r="H9" s="25">
        <f>IF('計算A'!DW$4=0,"",IF('調整・決定'!H9&lt;&gt;"",'調整・決定'!H9,IFERROR(INDEX('名簿'!$I$5:$I$49,INDEX('計算B'!$B$3:$B$47,MATCH(124,'計算B'!$C$3:$C$47,0))),"")))</f>
        <v/>
      </c>
      <c r="I9" s="25">
        <f>IF('計算A'!EU$4=0,"",IF('調整・決定'!I9&lt;&gt;"",'調整・決定'!I9,IFERROR(INDEX('名簿'!$I$5:$I$49,INDEX('計算B'!$B$3:$B$47,MATCH(148,'計算B'!$C$3:$C$47,0))),"")))</f>
        <v/>
      </c>
      <c r="J9" s="25">
        <f>IF('計算A'!FS$4=0,"",IF('調整・決定'!J9&lt;&gt;"",'調整・決定'!J9,IFERROR(INDEX('名簿'!$I$5:$I$49,INDEX('計算B'!$B$3:$B$47,MATCH(172,'計算B'!$C$3:$C$47,0))),"")))</f>
        <v/>
      </c>
      <c r="K9" s="25">
        <f>IF('計算A'!GQ$4=0,"",IF('調整・決定'!K9&lt;&gt;"",'調整・決定'!K9,IFERROR(INDEX('名簿'!$I$5:$I$49,INDEX('計算B'!$B$3:$B$47,MATCH(196,'計算B'!$C$3:$C$47,0))),"")))</f>
        <v/>
      </c>
      <c r="L9" s="25">
        <f>IF('計算A'!HO$4=0,"",IF('調整・決定'!L9&lt;&gt;"",'調整・決定'!L9,IFERROR(INDEX('名簿'!$I$5:$I$49,INDEX('計算B'!$B$3:$B$47,MATCH(220,'計算B'!$C$3:$C$47,0))),"")))</f>
        <v/>
      </c>
    </row>
    <row r="10" ht="30" customHeight="1">
      <c r="B10" s="44">
        <f>'設定'!$I$15</f>
        <v/>
      </c>
      <c r="C10" s="25">
        <f>IF('計算A'!H$4=0,"",IF('調整・決定'!C10&lt;&gt;"",'調整・決定'!C10,IFERROR(INDEX('名簿'!$I$5:$I$49,INDEX('計算B'!$B$3:$B$47,MATCH(5,'計算B'!$C$3:$C$47,0))),"")))</f>
        <v/>
      </c>
      <c r="D10" s="25">
        <f>IF('計算A'!AF$4=0,"",IF('調整・決定'!D10&lt;&gt;"",'調整・決定'!D10,IFERROR(INDEX('名簿'!$I$5:$I$49,INDEX('計算B'!$B$3:$B$47,MATCH(29,'計算B'!$C$3:$C$47,0))),"")))</f>
        <v/>
      </c>
      <c r="E10" s="25">
        <f>IF('計算A'!BD$4=0,"",IF('調整・決定'!E10&lt;&gt;"",'調整・決定'!E10,IFERROR(INDEX('名簿'!$I$5:$I$49,INDEX('計算B'!$B$3:$B$47,MATCH(53,'計算B'!$C$3:$C$47,0))),"")))</f>
        <v/>
      </c>
      <c r="F10" s="25">
        <f>IF('計算A'!CB$4=0,"",IF('調整・決定'!F10&lt;&gt;"",'調整・決定'!F10,IFERROR(INDEX('名簿'!$I$5:$I$49,INDEX('計算B'!$B$3:$B$47,MATCH(77,'計算B'!$C$3:$C$47,0))),"")))</f>
        <v/>
      </c>
      <c r="G10" s="25">
        <f>IF('計算A'!CZ$4=0,"",IF('調整・決定'!G10&lt;&gt;"",'調整・決定'!G10,IFERROR(INDEX('名簿'!$I$5:$I$49,INDEX('計算B'!$B$3:$B$47,MATCH(101,'計算B'!$C$3:$C$47,0))),"")))</f>
        <v/>
      </c>
      <c r="H10" s="25">
        <f>IF('計算A'!DX$4=0,"",IF('調整・決定'!H10&lt;&gt;"",'調整・決定'!H10,IFERROR(INDEX('名簿'!$I$5:$I$49,INDEX('計算B'!$B$3:$B$47,MATCH(125,'計算B'!$C$3:$C$47,0))),"")))</f>
        <v/>
      </c>
      <c r="I10" s="25">
        <f>IF('計算A'!EV$4=0,"",IF('調整・決定'!I10&lt;&gt;"",'調整・決定'!I10,IFERROR(INDEX('名簿'!$I$5:$I$49,INDEX('計算B'!$B$3:$B$47,MATCH(149,'計算B'!$C$3:$C$47,0))),"")))</f>
        <v/>
      </c>
      <c r="J10" s="25">
        <f>IF('計算A'!FT$4=0,"",IF('調整・決定'!J10&lt;&gt;"",'調整・決定'!J10,IFERROR(INDEX('名簿'!$I$5:$I$49,INDEX('計算B'!$B$3:$B$47,MATCH(173,'計算B'!$C$3:$C$47,0))),"")))</f>
        <v/>
      </c>
      <c r="K10" s="25">
        <f>IF('計算A'!GR$4=0,"",IF('調整・決定'!K10&lt;&gt;"",'調整・決定'!K10,IFERROR(INDEX('名簿'!$I$5:$I$49,INDEX('計算B'!$B$3:$B$47,MATCH(197,'計算B'!$C$3:$C$47,0))),"")))</f>
        <v/>
      </c>
      <c r="L10" s="25">
        <f>IF('計算A'!HP$4=0,"",IF('調整・決定'!L10&lt;&gt;"",'調整・決定'!L10,IFERROR(INDEX('名簿'!$I$5:$I$49,INDEX('計算B'!$B$3:$B$47,MATCH(221,'計算B'!$C$3:$C$47,0))),"")))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IF('計算A'!I$4=0,"",IF('調整・決定'!C11&lt;&gt;"",'調整・決定'!C11,IFERROR(INDEX('名簿'!$I$5:$I$49,INDEX('計算B'!$B$3:$B$47,MATCH(6,'計算B'!$C$3:$C$47,0))),"")))</f>
        <v/>
      </c>
      <c r="D11" s="25">
        <f>IF('計算A'!AG$4=0,"",IF('調整・決定'!D11&lt;&gt;"",'調整・決定'!D11,IFERROR(INDEX('名簿'!$I$5:$I$49,INDEX('計算B'!$B$3:$B$47,MATCH(30,'計算B'!$C$3:$C$47,0))),"")))</f>
        <v/>
      </c>
      <c r="E11" s="25">
        <f>IF('計算A'!BE$4=0,"",IF('調整・決定'!E11&lt;&gt;"",'調整・決定'!E11,IFERROR(INDEX('名簿'!$I$5:$I$49,INDEX('計算B'!$B$3:$B$47,MATCH(54,'計算B'!$C$3:$C$47,0))),"")))</f>
        <v/>
      </c>
      <c r="F11" s="25">
        <f>IF('計算A'!CC$4=0,"",IF('調整・決定'!F11&lt;&gt;"",'調整・決定'!F11,IFERROR(INDEX('名簿'!$I$5:$I$49,INDEX('計算B'!$B$3:$B$47,MATCH(78,'計算B'!$C$3:$C$47,0))),"")))</f>
        <v/>
      </c>
      <c r="G11" s="25">
        <f>IF('計算A'!DA$4=0,"",IF('調整・決定'!G11&lt;&gt;"",'調整・決定'!G11,IFERROR(INDEX('名簿'!$I$5:$I$49,INDEX('計算B'!$B$3:$B$47,MATCH(102,'計算B'!$C$3:$C$47,0))),"")))</f>
        <v/>
      </c>
      <c r="H11" s="25">
        <f>IF('計算A'!DY$4=0,"",IF('調整・決定'!H11&lt;&gt;"",'調整・決定'!H11,IFERROR(INDEX('名簿'!$I$5:$I$49,INDEX('計算B'!$B$3:$B$47,MATCH(126,'計算B'!$C$3:$C$47,0))),"")))</f>
        <v/>
      </c>
      <c r="I11" s="25">
        <f>IF('計算A'!EW$4=0,"",IF('調整・決定'!I11&lt;&gt;"",'調整・決定'!I11,IFERROR(INDEX('名簿'!$I$5:$I$49,INDEX('計算B'!$B$3:$B$47,MATCH(150,'計算B'!$C$3:$C$47,0))),"")))</f>
        <v/>
      </c>
      <c r="J11" s="25">
        <f>IF('計算A'!FU$4=0,"",IF('調整・決定'!J11&lt;&gt;"",'調整・決定'!J11,IFERROR(INDEX('名簿'!$I$5:$I$49,INDEX('計算B'!$B$3:$B$47,MATCH(174,'計算B'!$C$3:$C$47,0))),"")))</f>
        <v/>
      </c>
      <c r="K11" s="25">
        <f>IF('計算A'!GS$4=0,"",IF('調整・決定'!K11&lt;&gt;"",'調整・決定'!K11,IFERROR(INDEX('名簿'!$I$5:$I$49,INDEX('計算B'!$B$3:$B$47,MATCH(198,'計算B'!$C$3:$C$47,0))),"")))</f>
        <v/>
      </c>
      <c r="L11" s="25">
        <f>IF('計算A'!HQ$4=0,"",IF('調整・決定'!L11&lt;&gt;"",'調整・決定'!L11,IFERROR(INDEX('名簿'!$I$5:$I$49,INDEX('計算B'!$B$3:$B$47,MATCH(222,'計算B'!$C$3:$C$47,0))),"")))</f>
        <v/>
      </c>
    </row>
    <row r="12" ht="26" customHeight="1">
      <c r="B12" s="44">
        <f>'設定'!$I$17</f>
        <v/>
      </c>
      <c r="C12" s="25">
        <f>IF('計算A'!J$4=0,"",IF('調整・決定'!C12&lt;&gt;"",'調整・決定'!C12,IFERROR(INDEX('名簿'!$I$5:$I$49,INDEX('計算B'!$B$3:$B$47,MATCH(7,'計算B'!$C$3:$C$47,0))),"")))</f>
        <v/>
      </c>
      <c r="D12" s="25">
        <f>IF('計算A'!AH$4=0,"",IF('調整・決定'!D12&lt;&gt;"",'調整・決定'!D12,IFERROR(INDEX('名簿'!$I$5:$I$49,INDEX('計算B'!$B$3:$B$47,MATCH(31,'計算B'!$C$3:$C$47,0))),"")))</f>
        <v/>
      </c>
      <c r="E12" s="25">
        <f>IF('計算A'!BF$4=0,"",IF('調整・決定'!E12&lt;&gt;"",'調整・決定'!E12,IFERROR(INDEX('名簿'!$I$5:$I$49,INDEX('計算B'!$B$3:$B$47,MATCH(55,'計算B'!$C$3:$C$47,0))),"")))</f>
        <v/>
      </c>
      <c r="F12" s="25">
        <f>IF('計算A'!CD$4=0,"",IF('調整・決定'!F12&lt;&gt;"",'調整・決定'!F12,IFERROR(INDEX('名簿'!$I$5:$I$49,INDEX('計算B'!$B$3:$B$47,MATCH(79,'計算B'!$C$3:$C$47,0))),"")))</f>
        <v/>
      </c>
      <c r="G12" s="25">
        <f>IF('計算A'!DB$4=0,"",IF('調整・決定'!G12&lt;&gt;"",'調整・決定'!G12,IFERROR(INDEX('名簿'!$I$5:$I$49,INDEX('計算B'!$B$3:$B$47,MATCH(103,'計算B'!$C$3:$C$47,0))),"")))</f>
        <v/>
      </c>
      <c r="H12" s="25">
        <f>IF('計算A'!DZ$4=0,"",IF('調整・決定'!H12&lt;&gt;"",'調整・決定'!H12,IFERROR(INDEX('名簿'!$I$5:$I$49,INDEX('計算B'!$B$3:$B$47,MATCH(127,'計算B'!$C$3:$C$47,0))),"")))</f>
        <v/>
      </c>
      <c r="I12" s="25">
        <f>IF('計算A'!EX$4=0,"",IF('調整・決定'!I12&lt;&gt;"",'調整・決定'!I12,IFERROR(INDEX('名簿'!$I$5:$I$49,INDEX('計算B'!$B$3:$B$47,MATCH(151,'計算B'!$C$3:$C$47,0))),"")))</f>
        <v/>
      </c>
      <c r="J12" s="25">
        <f>IF('計算A'!FV$4=0,"",IF('調整・決定'!J12&lt;&gt;"",'調整・決定'!J12,IFERROR(INDEX('名簿'!$I$5:$I$49,INDEX('計算B'!$B$3:$B$47,MATCH(175,'計算B'!$C$3:$C$47,0))),"")))</f>
        <v/>
      </c>
      <c r="K12" s="25">
        <f>IF('計算A'!GT$4=0,"",IF('調整・決定'!K12&lt;&gt;"",'調整・決定'!K12,IFERROR(INDEX('名簿'!$I$5:$I$49,INDEX('計算B'!$B$3:$B$47,MATCH(199,'計算B'!$C$3:$C$47,0))),"")))</f>
        <v/>
      </c>
      <c r="L12" s="25">
        <f>IF('計算A'!HR$4=0,"",IF('調整・決定'!L12&lt;&gt;"",'調整・決定'!L12,IFERROR(INDEX('名簿'!$I$5:$I$49,INDEX('計算B'!$B$3:$B$47,MATCH(223,'計算B'!$C$3:$C$47,0))),"")))</f>
        <v/>
      </c>
      <c r="N12" s="67" t="inlineStr">
        <is>
          <t>なるべく空けたい枠を使った</t>
        </is>
      </c>
      <c r="O12" s="68">
        <f>SUM('計算B'!$D$3:$D$47)&amp;" 枠"</f>
        <v/>
      </c>
    </row>
    <row r="13" ht="26" customHeight="1">
      <c r="B13" s="44">
        <f>'設定'!$I$18</f>
        <v/>
      </c>
      <c r="C13" s="25">
        <f>IF('計算A'!K$4=0,"",IF('調整・決定'!C13&lt;&gt;"",'調整・決定'!C13,IFERROR(INDEX('名簿'!$I$5:$I$49,INDEX('計算B'!$B$3:$B$47,MATCH(8,'計算B'!$C$3:$C$47,0))),"")))</f>
        <v/>
      </c>
      <c r="D13" s="25">
        <f>IF('計算A'!AI$4=0,"",IF('調整・決定'!D13&lt;&gt;"",'調整・決定'!D13,IFERROR(INDEX('名簿'!$I$5:$I$49,INDEX('計算B'!$B$3:$B$47,MATCH(32,'計算B'!$C$3:$C$47,0))),"")))</f>
        <v/>
      </c>
      <c r="E13" s="25">
        <f>IF('計算A'!BG$4=0,"",IF('調整・決定'!E13&lt;&gt;"",'調整・決定'!E13,IFERROR(INDEX('名簿'!$I$5:$I$49,INDEX('計算B'!$B$3:$B$47,MATCH(56,'計算B'!$C$3:$C$47,0))),"")))</f>
        <v/>
      </c>
      <c r="F13" s="25">
        <f>IF('計算A'!CE$4=0,"",IF('調整・決定'!F13&lt;&gt;"",'調整・決定'!F13,IFERROR(INDEX('名簿'!$I$5:$I$49,INDEX('計算B'!$B$3:$B$47,MATCH(80,'計算B'!$C$3:$C$47,0))),"")))</f>
        <v/>
      </c>
      <c r="G13" s="25">
        <f>IF('計算A'!DC$4=0,"",IF('調整・決定'!G13&lt;&gt;"",'調整・決定'!G13,IFERROR(INDEX('名簿'!$I$5:$I$49,INDEX('計算B'!$B$3:$B$47,MATCH(104,'計算B'!$C$3:$C$47,0))),"")))</f>
        <v/>
      </c>
      <c r="H13" s="25">
        <f>IF('計算A'!EA$4=0,"",IF('調整・決定'!H13&lt;&gt;"",'調整・決定'!H13,IFERROR(INDEX('名簿'!$I$5:$I$49,INDEX('計算B'!$B$3:$B$47,MATCH(128,'計算B'!$C$3:$C$47,0))),"")))</f>
        <v/>
      </c>
      <c r="I13" s="25">
        <f>IF('計算A'!EY$4=0,"",IF('調整・決定'!I13&lt;&gt;"",'調整・決定'!I13,IFERROR(INDEX('名簿'!$I$5:$I$49,INDEX('計算B'!$B$3:$B$47,MATCH(152,'計算B'!$C$3:$C$47,0))),"")))</f>
        <v/>
      </c>
      <c r="J13" s="25">
        <f>IF('計算A'!FW$4=0,"",IF('調整・決定'!J13&lt;&gt;"",'調整・決定'!J13,IFERROR(INDEX('名簿'!$I$5:$I$49,INDEX('計算B'!$B$3:$B$47,MATCH(176,'計算B'!$C$3:$C$47,0))),"")))</f>
        <v/>
      </c>
      <c r="K13" s="25">
        <f>IF('計算A'!GU$4=0,"",IF('調整・決定'!K13&lt;&gt;"",'調整・決定'!K13,IFERROR(INDEX('名簿'!$I$5:$I$49,INDEX('計算B'!$B$3:$B$47,MATCH(200,'計算B'!$C$3:$C$47,0))),"")))</f>
        <v/>
      </c>
      <c r="L13" s="25">
        <f>IF('計算A'!HS$4=0,"",IF('調整・決定'!L13&lt;&gt;"",'調整・決定'!L13,IFERROR(INDEX('名簿'!$I$5:$I$49,INDEX('計算B'!$B$3:$B$47,MATCH(224,'計算B'!$C$3:$C$47,0))),"")))</f>
        <v/>
      </c>
      <c r="N13" s="67" t="inlineStr">
        <is>
          <t>日ごとの人数</t>
        </is>
      </c>
    </row>
    <row r="14" ht="26" customHeight="1">
      <c r="B14" s="44">
        <f>'設定'!$I$19</f>
        <v/>
      </c>
      <c r="C14" s="25">
        <f>IF('計算A'!L$4=0,"",IF('調整・決定'!C14&lt;&gt;"",'調整・決定'!C14,IFERROR(INDEX('名簿'!$I$5:$I$49,INDEX('計算B'!$B$3:$B$47,MATCH(9,'計算B'!$C$3:$C$47,0))),"")))</f>
        <v/>
      </c>
      <c r="D14" s="25">
        <f>IF('計算A'!AJ$4=0,"",IF('調整・決定'!D14&lt;&gt;"",'調整・決定'!D14,IFERROR(INDEX('名簿'!$I$5:$I$49,INDEX('計算B'!$B$3:$B$47,MATCH(33,'計算B'!$C$3:$C$47,0))),"")))</f>
        <v/>
      </c>
      <c r="E14" s="25">
        <f>IF('計算A'!BH$4=0,"",IF('調整・決定'!E14&lt;&gt;"",'調整・決定'!E14,IFERROR(INDEX('名簿'!$I$5:$I$49,INDEX('計算B'!$B$3:$B$47,MATCH(57,'計算B'!$C$3:$C$47,0))),"")))</f>
        <v/>
      </c>
      <c r="F14" s="25">
        <f>IF('計算A'!CF$4=0,"",IF('調整・決定'!F14&lt;&gt;"",'調整・決定'!F14,IFERROR(INDEX('名簿'!$I$5:$I$49,INDEX('計算B'!$B$3:$B$47,MATCH(81,'計算B'!$C$3:$C$47,0))),"")))</f>
        <v/>
      </c>
      <c r="G14" s="25">
        <f>IF('計算A'!DD$4=0,"",IF('調整・決定'!G14&lt;&gt;"",'調整・決定'!G14,IFERROR(INDEX('名簿'!$I$5:$I$49,INDEX('計算B'!$B$3:$B$47,MATCH(105,'計算B'!$C$3:$C$47,0))),"")))</f>
        <v/>
      </c>
      <c r="H14" s="25">
        <f>IF('計算A'!EB$4=0,"",IF('調整・決定'!H14&lt;&gt;"",'調整・決定'!H14,IFERROR(INDEX('名簿'!$I$5:$I$49,INDEX('計算B'!$B$3:$B$47,MATCH(129,'計算B'!$C$3:$C$47,0))),"")))</f>
        <v/>
      </c>
      <c r="I14" s="25">
        <f>IF('計算A'!EZ$4=0,"",IF('調整・決定'!I14&lt;&gt;"",'調整・決定'!I14,IFERROR(INDEX('名簿'!$I$5:$I$49,INDEX('計算B'!$B$3:$B$47,MATCH(153,'計算B'!$C$3:$C$47,0))),"")))</f>
        <v/>
      </c>
      <c r="J14" s="25">
        <f>IF('計算A'!FX$4=0,"",IF('調整・決定'!J14&lt;&gt;"",'調整・決定'!J14,IFERROR(INDEX('名簿'!$I$5:$I$49,INDEX('計算B'!$B$3:$B$47,MATCH(177,'計算B'!$C$3:$C$47,0))),"")))</f>
        <v/>
      </c>
      <c r="K14" s="25">
        <f>IF('計算A'!GV$4=0,"",IF('調整・決定'!K14&lt;&gt;"",'調整・決定'!K14,IFERROR(INDEX('名簿'!$I$5:$I$49,INDEX('計算B'!$B$3:$B$47,MATCH(201,'計算B'!$C$3:$C$47,0))),"")))</f>
        <v/>
      </c>
      <c r="L14" s="25">
        <f>IF('計算A'!HT$4=0,"",IF('調整・決定'!L14&lt;&gt;"",'調整・決定'!L14,IFERROR(INDEX('名簿'!$I$5:$I$49,INDEX('計算B'!$B$3:$B$47,MATCH(225,'計算B'!$C$3:$C$47,0))),"")))</f>
        <v/>
      </c>
      <c r="N14" s="73">
        <f>IF('設定'!$E$11="","",'設定'!$E$11)</f>
        <v/>
      </c>
      <c r="O14" s="74">
        <f>IF(N14="","",COUNTIF(C6:C29,"?*")&amp;" 人")</f>
        <v/>
      </c>
    </row>
    <row r="15" ht="26" customHeight="1">
      <c r="B15" s="44">
        <f>'設定'!$I$20</f>
        <v/>
      </c>
      <c r="C15" s="25">
        <f>IF('計算A'!M$4=0,"",IF('調整・決定'!C15&lt;&gt;"",'調整・決定'!C15,IFERROR(INDEX('名簿'!$I$5:$I$49,INDEX('計算B'!$B$3:$B$47,MATCH(10,'計算B'!$C$3:$C$47,0))),"")))</f>
        <v/>
      </c>
      <c r="D15" s="25">
        <f>IF('計算A'!AK$4=0,"",IF('調整・決定'!D15&lt;&gt;"",'調整・決定'!D15,IFERROR(INDEX('名簿'!$I$5:$I$49,INDEX('計算B'!$B$3:$B$47,MATCH(34,'計算B'!$C$3:$C$47,0))),"")))</f>
        <v/>
      </c>
      <c r="E15" s="25">
        <f>IF('計算A'!BI$4=0,"",IF('調整・決定'!E15&lt;&gt;"",'調整・決定'!E15,IFERROR(INDEX('名簿'!$I$5:$I$49,INDEX('計算B'!$B$3:$B$47,MATCH(58,'計算B'!$C$3:$C$47,0))),"")))</f>
        <v/>
      </c>
      <c r="F15" s="25">
        <f>IF('計算A'!CG$4=0,"",IF('調整・決定'!F15&lt;&gt;"",'調整・決定'!F15,IFERROR(INDEX('名簿'!$I$5:$I$49,INDEX('計算B'!$B$3:$B$47,MATCH(82,'計算B'!$C$3:$C$47,0))),"")))</f>
        <v/>
      </c>
      <c r="G15" s="25">
        <f>IF('計算A'!DE$4=0,"",IF('調整・決定'!G15&lt;&gt;"",'調整・決定'!G15,IFERROR(INDEX('名簿'!$I$5:$I$49,INDEX('計算B'!$B$3:$B$47,MATCH(106,'計算B'!$C$3:$C$47,0))),"")))</f>
        <v/>
      </c>
      <c r="H15" s="25">
        <f>IF('計算A'!EC$4=0,"",IF('調整・決定'!H15&lt;&gt;"",'調整・決定'!H15,IFERROR(INDEX('名簿'!$I$5:$I$49,INDEX('計算B'!$B$3:$B$47,MATCH(130,'計算B'!$C$3:$C$47,0))),"")))</f>
        <v/>
      </c>
      <c r="I15" s="25">
        <f>IF('計算A'!FA$4=0,"",IF('調整・決定'!I15&lt;&gt;"",'調整・決定'!I15,IFERROR(INDEX('名簿'!$I$5:$I$49,INDEX('計算B'!$B$3:$B$47,MATCH(154,'計算B'!$C$3:$C$47,0))),"")))</f>
        <v/>
      </c>
      <c r="J15" s="25">
        <f>IF('計算A'!FY$4=0,"",IF('調整・決定'!J15&lt;&gt;"",'調整・決定'!J15,IFERROR(INDEX('名簿'!$I$5:$I$49,INDEX('計算B'!$B$3:$B$47,MATCH(178,'計算B'!$C$3:$C$47,0))),"")))</f>
        <v/>
      </c>
      <c r="K15" s="25">
        <f>IF('計算A'!GW$4=0,"",IF('調整・決定'!K15&lt;&gt;"",'調整・決定'!K15,IFERROR(INDEX('名簿'!$I$5:$I$49,INDEX('計算B'!$B$3:$B$47,MATCH(202,'計算B'!$C$3:$C$47,0))),"")))</f>
        <v/>
      </c>
      <c r="L15" s="25">
        <f>IF('計算A'!HU$4=0,"",IF('調整・決定'!L15&lt;&gt;"",'調整・決定'!L15,IFERROR(INDEX('名簿'!$I$5:$I$49,INDEX('計算B'!$B$3:$B$47,MATCH(226,'計算B'!$C$3:$C$47,0))),"")))</f>
        <v/>
      </c>
      <c r="N15" s="73">
        <f>IF('設定'!$E$12="","",'設定'!$E$12)</f>
        <v/>
      </c>
      <c r="O15" s="74">
        <f>IF(N15="","",COUNTIF(D6:D29,"?*")&amp;" 人")</f>
        <v/>
      </c>
    </row>
    <row r="16" ht="26" customHeight="1">
      <c r="B16" s="44">
        <f>'設定'!$I$21</f>
        <v/>
      </c>
      <c r="C16" s="25">
        <f>IF('計算A'!N$4=0,"",IF('調整・決定'!C16&lt;&gt;"",'調整・決定'!C16,IFERROR(INDEX('名簿'!$I$5:$I$49,INDEX('計算B'!$B$3:$B$47,MATCH(11,'計算B'!$C$3:$C$47,0))),"")))</f>
        <v/>
      </c>
      <c r="D16" s="25">
        <f>IF('計算A'!AL$4=0,"",IF('調整・決定'!D16&lt;&gt;"",'調整・決定'!D16,IFERROR(INDEX('名簿'!$I$5:$I$49,INDEX('計算B'!$B$3:$B$47,MATCH(35,'計算B'!$C$3:$C$47,0))),"")))</f>
        <v/>
      </c>
      <c r="E16" s="25">
        <f>IF('計算A'!BJ$4=0,"",IF('調整・決定'!E16&lt;&gt;"",'調整・決定'!E16,IFERROR(INDEX('名簿'!$I$5:$I$49,INDEX('計算B'!$B$3:$B$47,MATCH(59,'計算B'!$C$3:$C$47,0))),"")))</f>
        <v/>
      </c>
      <c r="F16" s="25">
        <f>IF('計算A'!CH$4=0,"",IF('調整・決定'!F16&lt;&gt;"",'調整・決定'!F16,IFERROR(INDEX('名簿'!$I$5:$I$49,INDEX('計算B'!$B$3:$B$47,MATCH(83,'計算B'!$C$3:$C$47,0))),"")))</f>
        <v/>
      </c>
      <c r="G16" s="25">
        <f>IF('計算A'!DF$4=0,"",IF('調整・決定'!G16&lt;&gt;"",'調整・決定'!G16,IFERROR(INDEX('名簿'!$I$5:$I$49,INDEX('計算B'!$B$3:$B$47,MATCH(107,'計算B'!$C$3:$C$47,0))),"")))</f>
        <v/>
      </c>
      <c r="H16" s="25">
        <f>IF('計算A'!ED$4=0,"",IF('調整・決定'!H16&lt;&gt;"",'調整・決定'!H16,IFERROR(INDEX('名簿'!$I$5:$I$49,INDEX('計算B'!$B$3:$B$47,MATCH(131,'計算B'!$C$3:$C$47,0))),"")))</f>
        <v/>
      </c>
      <c r="I16" s="25">
        <f>IF('計算A'!FB$4=0,"",IF('調整・決定'!I16&lt;&gt;"",'調整・決定'!I16,IFERROR(INDEX('名簿'!$I$5:$I$49,INDEX('計算B'!$B$3:$B$47,MATCH(155,'計算B'!$C$3:$C$47,0))),"")))</f>
        <v/>
      </c>
      <c r="J16" s="25">
        <f>IF('計算A'!FZ$4=0,"",IF('調整・決定'!J16&lt;&gt;"",'調整・決定'!J16,IFERROR(INDEX('名簿'!$I$5:$I$49,INDEX('計算B'!$B$3:$B$47,MATCH(179,'計算B'!$C$3:$C$47,0))),"")))</f>
        <v/>
      </c>
      <c r="K16" s="25">
        <f>IF('計算A'!GX$4=0,"",IF('調整・決定'!K16&lt;&gt;"",'調整・決定'!K16,IFERROR(INDEX('名簿'!$I$5:$I$49,INDEX('計算B'!$B$3:$B$47,MATCH(203,'計算B'!$C$3:$C$47,0))),"")))</f>
        <v/>
      </c>
      <c r="L16" s="25">
        <f>IF('計算A'!HV$4=0,"",IF('調整・決定'!L16&lt;&gt;"",'調整・決定'!L16,IFERROR(INDEX('名簿'!$I$5:$I$49,INDEX('計算B'!$B$3:$B$47,MATCH(227,'計算B'!$C$3:$C$47,0))),"")))</f>
        <v/>
      </c>
      <c r="N16" s="73">
        <f>IF('設定'!$E$13="","",'設定'!$E$13)</f>
        <v/>
      </c>
      <c r="O16" s="74">
        <f>IF(N16="","",COUNTIF(E6:E29,"?*")&amp;" 人")</f>
        <v/>
      </c>
    </row>
    <row r="17" ht="26" customHeight="1">
      <c r="B17" s="44">
        <f>'設定'!$I$22</f>
        <v/>
      </c>
      <c r="C17" s="25">
        <f>IF('計算A'!O$4=0,"",IF('調整・決定'!C17&lt;&gt;"",'調整・決定'!C17,IFERROR(INDEX('名簿'!$I$5:$I$49,INDEX('計算B'!$B$3:$B$47,MATCH(12,'計算B'!$C$3:$C$47,0))),"")))</f>
        <v/>
      </c>
      <c r="D17" s="25">
        <f>IF('計算A'!AM$4=0,"",IF('調整・決定'!D17&lt;&gt;"",'調整・決定'!D17,IFERROR(INDEX('名簿'!$I$5:$I$49,INDEX('計算B'!$B$3:$B$47,MATCH(36,'計算B'!$C$3:$C$47,0))),"")))</f>
        <v/>
      </c>
      <c r="E17" s="25">
        <f>IF('計算A'!BK$4=0,"",IF('調整・決定'!E17&lt;&gt;"",'調整・決定'!E17,IFERROR(INDEX('名簿'!$I$5:$I$49,INDEX('計算B'!$B$3:$B$47,MATCH(60,'計算B'!$C$3:$C$47,0))),"")))</f>
        <v/>
      </c>
      <c r="F17" s="25">
        <f>IF('計算A'!CI$4=0,"",IF('調整・決定'!F17&lt;&gt;"",'調整・決定'!F17,IFERROR(INDEX('名簿'!$I$5:$I$49,INDEX('計算B'!$B$3:$B$47,MATCH(84,'計算B'!$C$3:$C$47,0))),"")))</f>
        <v/>
      </c>
      <c r="G17" s="25">
        <f>IF('計算A'!DG$4=0,"",IF('調整・決定'!G17&lt;&gt;"",'調整・決定'!G17,IFERROR(INDEX('名簿'!$I$5:$I$49,INDEX('計算B'!$B$3:$B$47,MATCH(108,'計算B'!$C$3:$C$47,0))),"")))</f>
        <v/>
      </c>
      <c r="H17" s="25">
        <f>IF('計算A'!EE$4=0,"",IF('調整・決定'!H17&lt;&gt;"",'調整・決定'!H17,IFERROR(INDEX('名簿'!$I$5:$I$49,INDEX('計算B'!$B$3:$B$47,MATCH(132,'計算B'!$C$3:$C$47,0))),"")))</f>
        <v/>
      </c>
      <c r="I17" s="25">
        <f>IF('計算A'!FC$4=0,"",IF('調整・決定'!I17&lt;&gt;"",'調整・決定'!I17,IFERROR(INDEX('名簿'!$I$5:$I$49,INDEX('計算B'!$B$3:$B$47,MATCH(156,'計算B'!$C$3:$C$47,0))),"")))</f>
        <v/>
      </c>
      <c r="J17" s="25">
        <f>IF('計算A'!GA$4=0,"",IF('調整・決定'!J17&lt;&gt;"",'調整・決定'!J17,IFERROR(INDEX('名簿'!$I$5:$I$49,INDEX('計算B'!$B$3:$B$47,MATCH(180,'計算B'!$C$3:$C$47,0))),"")))</f>
        <v/>
      </c>
      <c r="K17" s="25">
        <f>IF('計算A'!GY$4=0,"",IF('調整・決定'!K17&lt;&gt;"",'調整・決定'!K17,IFERROR(INDEX('名簿'!$I$5:$I$49,INDEX('計算B'!$B$3:$B$47,MATCH(204,'計算B'!$C$3:$C$47,0))),"")))</f>
        <v/>
      </c>
      <c r="L17" s="25">
        <f>IF('計算A'!HW$4=0,"",IF('調整・決定'!L17&lt;&gt;"",'調整・決定'!L17,IFERROR(INDEX('名簿'!$I$5:$I$49,INDEX('計算B'!$B$3:$B$47,MATCH(228,'計算B'!$C$3:$C$47,0))),"")))</f>
        <v/>
      </c>
      <c r="N17" s="73">
        <f>IF('設定'!$E$14="","",'設定'!$E$14)</f>
        <v/>
      </c>
      <c r="O17" s="74">
        <f>IF(N17="","",COUNTIF(F6:F29,"?*")&amp;" 人")</f>
        <v/>
      </c>
    </row>
    <row r="18" ht="26" customHeight="1">
      <c r="B18" s="44">
        <f>'設定'!$I$23</f>
        <v/>
      </c>
      <c r="C18" s="25">
        <f>IF('計算A'!P$4=0,"",IF('調整・決定'!C18&lt;&gt;"",'調整・決定'!C18,IFERROR(INDEX('名簿'!$I$5:$I$49,INDEX('計算B'!$B$3:$B$47,MATCH(13,'計算B'!$C$3:$C$47,0))),"")))</f>
        <v/>
      </c>
      <c r="D18" s="25">
        <f>IF('計算A'!AN$4=0,"",IF('調整・決定'!D18&lt;&gt;"",'調整・決定'!D18,IFERROR(INDEX('名簿'!$I$5:$I$49,INDEX('計算B'!$B$3:$B$47,MATCH(37,'計算B'!$C$3:$C$47,0))),"")))</f>
        <v/>
      </c>
      <c r="E18" s="25">
        <f>IF('計算A'!BL$4=0,"",IF('調整・決定'!E18&lt;&gt;"",'調整・決定'!E18,IFERROR(INDEX('名簿'!$I$5:$I$49,INDEX('計算B'!$B$3:$B$47,MATCH(61,'計算B'!$C$3:$C$47,0))),"")))</f>
        <v/>
      </c>
      <c r="F18" s="25">
        <f>IF('計算A'!CJ$4=0,"",IF('調整・決定'!F18&lt;&gt;"",'調整・決定'!F18,IFERROR(INDEX('名簿'!$I$5:$I$49,INDEX('計算B'!$B$3:$B$47,MATCH(85,'計算B'!$C$3:$C$47,0))),"")))</f>
        <v/>
      </c>
      <c r="G18" s="25">
        <f>IF('計算A'!DH$4=0,"",IF('調整・決定'!G18&lt;&gt;"",'調整・決定'!G18,IFERROR(INDEX('名簿'!$I$5:$I$49,INDEX('計算B'!$B$3:$B$47,MATCH(109,'計算B'!$C$3:$C$47,0))),"")))</f>
        <v/>
      </c>
      <c r="H18" s="25">
        <f>IF('計算A'!EF$4=0,"",IF('調整・決定'!H18&lt;&gt;"",'調整・決定'!H18,IFERROR(INDEX('名簿'!$I$5:$I$49,INDEX('計算B'!$B$3:$B$47,MATCH(133,'計算B'!$C$3:$C$47,0))),"")))</f>
        <v/>
      </c>
      <c r="I18" s="25">
        <f>IF('計算A'!FD$4=0,"",IF('調整・決定'!I18&lt;&gt;"",'調整・決定'!I18,IFERROR(INDEX('名簿'!$I$5:$I$49,INDEX('計算B'!$B$3:$B$47,MATCH(157,'計算B'!$C$3:$C$47,0))),"")))</f>
        <v/>
      </c>
      <c r="J18" s="25">
        <f>IF('計算A'!GB$4=0,"",IF('調整・決定'!J18&lt;&gt;"",'調整・決定'!J18,IFERROR(INDEX('名簿'!$I$5:$I$49,INDEX('計算B'!$B$3:$B$47,MATCH(181,'計算B'!$C$3:$C$47,0))),"")))</f>
        <v/>
      </c>
      <c r="K18" s="25">
        <f>IF('計算A'!GZ$4=0,"",IF('調整・決定'!K18&lt;&gt;"",'調整・決定'!K18,IFERROR(INDEX('名簿'!$I$5:$I$49,INDEX('計算B'!$B$3:$B$47,MATCH(205,'計算B'!$C$3:$C$47,0))),"")))</f>
        <v/>
      </c>
      <c r="L18" s="25">
        <f>IF('計算A'!HX$4=0,"",IF('調整・決定'!L18&lt;&gt;"",'調整・決定'!L18,IFERROR(INDEX('名簿'!$I$5:$I$49,INDEX('計算B'!$B$3:$B$47,MATCH(229,'計算B'!$C$3:$C$47,0))),"")))</f>
        <v/>
      </c>
      <c r="N18" s="73">
        <f>IF('設定'!$E$15="","",'設定'!$E$15)</f>
        <v/>
      </c>
      <c r="O18" s="74">
        <f>IF(N18="","",COUNTIF(G6:G29,"?*")&amp;" 人")</f>
        <v/>
      </c>
    </row>
    <row r="19" ht="26" customHeight="1">
      <c r="B19" s="44">
        <f>'設定'!$I$24</f>
        <v/>
      </c>
      <c r="C19" s="25">
        <f>IF('計算A'!Q$4=0,"",IF('調整・決定'!C19&lt;&gt;"",'調整・決定'!C19,IFERROR(INDEX('名簿'!$I$5:$I$49,INDEX('計算B'!$B$3:$B$47,MATCH(14,'計算B'!$C$3:$C$47,0))),"")))</f>
        <v/>
      </c>
      <c r="D19" s="25">
        <f>IF('計算A'!AO$4=0,"",IF('調整・決定'!D19&lt;&gt;"",'調整・決定'!D19,IFERROR(INDEX('名簿'!$I$5:$I$49,INDEX('計算B'!$B$3:$B$47,MATCH(38,'計算B'!$C$3:$C$47,0))),"")))</f>
        <v/>
      </c>
      <c r="E19" s="25">
        <f>IF('計算A'!BM$4=0,"",IF('調整・決定'!E19&lt;&gt;"",'調整・決定'!E19,IFERROR(INDEX('名簿'!$I$5:$I$49,INDEX('計算B'!$B$3:$B$47,MATCH(62,'計算B'!$C$3:$C$47,0))),"")))</f>
        <v/>
      </c>
      <c r="F19" s="25">
        <f>IF('計算A'!CK$4=0,"",IF('調整・決定'!F19&lt;&gt;"",'調整・決定'!F19,IFERROR(INDEX('名簿'!$I$5:$I$49,INDEX('計算B'!$B$3:$B$47,MATCH(86,'計算B'!$C$3:$C$47,0))),"")))</f>
        <v/>
      </c>
      <c r="G19" s="25">
        <f>IF('計算A'!DI$4=0,"",IF('調整・決定'!G19&lt;&gt;"",'調整・決定'!G19,IFERROR(INDEX('名簿'!$I$5:$I$49,INDEX('計算B'!$B$3:$B$47,MATCH(110,'計算B'!$C$3:$C$47,0))),"")))</f>
        <v/>
      </c>
      <c r="H19" s="25">
        <f>IF('計算A'!EG$4=0,"",IF('調整・決定'!H19&lt;&gt;"",'調整・決定'!H19,IFERROR(INDEX('名簿'!$I$5:$I$49,INDEX('計算B'!$B$3:$B$47,MATCH(134,'計算B'!$C$3:$C$47,0))),"")))</f>
        <v/>
      </c>
      <c r="I19" s="25">
        <f>IF('計算A'!FE$4=0,"",IF('調整・決定'!I19&lt;&gt;"",'調整・決定'!I19,IFERROR(INDEX('名簿'!$I$5:$I$49,INDEX('計算B'!$B$3:$B$47,MATCH(158,'計算B'!$C$3:$C$47,0))),"")))</f>
        <v/>
      </c>
      <c r="J19" s="25">
        <f>IF('計算A'!GC$4=0,"",IF('調整・決定'!J19&lt;&gt;"",'調整・決定'!J19,IFERROR(INDEX('名簿'!$I$5:$I$49,INDEX('計算B'!$B$3:$B$47,MATCH(182,'計算B'!$C$3:$C$47,0))),"")))</f>
        <v/>
      </c>
      <c r="K19" s="25">
        <f>IF('計算A'!HA$4=0,"",IF('調整・決定'!K19&lt;&gt;"",'調整・決定'!K19,IFERROR(INDEX('名簿'!$I$5:$I$49,INDEX('計算B'!$B$3:$B$47,MATCH(206,'計算B'!$C$3:$C$47,0))),"")))</f>
        <v/>
      </c>
      <c r="L19" s="25">
        <f>IF('計算A'!HY$4=0,"",IF('調整・決定'!L19&lt;&gt;"",'調整・決定'!L19,IFERROR(INDEX('名簿'!$I$5:$I$49,INDEX('計算B'!$B$3:$B$47,MATCH(230,'計算B'!$C$3:$C$47,0))),"")))</f>
        <v/>
      </c>
      <c r="N19" s="73">
        <f>IF('設定'!$E$16="","",'設定'!$E$16)</f>
        <v/>
      </c>
      <c r="O19" s="74">
        <f>IF(N19="","",COUNTIF(H6:H29,"?*")&amp;" 人")</f>
        <v/>
      </c>
    </row>
    <row r="20" ht="26" customHeight="1">
      <c r="B20" s="44">
        <f>'設定'!$I$25</f>
        <v/>
      </c>
      <c r="C20" s="25">
        <f>IF('計算A'!R$4=0,"",IF('調整・決定'!C20&lt;&gt;"",'調整・決定'!C20,IFERROR(INDEX('名簿'!$I$5:$I$49,INDEX('計算B'!$B$3:$B$47,MATCH(15,'計算B'!$C$3:$C$47,0))),"")))</f>
        <v/>
      </c>
      <c r="D20" s="25">
        <f>IF('計算A'!AP$4=0,"",IF('調整・決定'!D20&lt;&gt;"",'調整・決定'!D20,IFERROR(INDEX('名簿'!$I$5:$I$49,INDEX('計算B'!$B$3:$B$47,MATCH(39,'計算B'!$C$3:$C$47,0))),"")))</f>
        <v/>
      </c>
      <c r="E20" s="25">
        <f>IF('計算A'!BN$4=0,"",IF('調整・決定'!E20&lt;&gt;"",'調整・決定'!E20,IFERROR(INDEX('名簿'!$I$5:$I$49,INDEX('計算B'!$B$3:$B$47,MATCH(63,'計算B'!$C$3:$C$47,0))),"")))</f>
        <v/>
      </c>
      <c r="F20" s="25">
        <f>IF('計算A'!CL$4=0,"",IF('調整・決定'!F20&lt;&gt;"",'調整・決定'!F20,IFERROR(INDEX('名簿'!$I$5:$I$49,INDEX('計算B'!$B$3:$B$47,MATCH(87,'計算B'!$C$3:$C$47,0))),"")))</f>
        <v/>
      </c>
      <c r="G20" s="25">
        <f>IF('計算A'!DJ$4=0,"",IF('調整・決定'!G20&lt;&gt;"",'調整・決定'!G20,IFERROR(INDEX('名簿'!$I$5:$I$49,INDEX('計算B'!$B$3:$B$47,MATCH(111,'計算B'!$C$3:$C$47,0))),"")))</f>
        <v/>
      </c>
      <c r="H20" s="25">
        <f>IF('計算A'!EH$4=0,"",IF('調整・決定'!H20&lt;&gt;"",'調整・決定'!H20,IFERROR(INDEX('名簿'!$I$5:$I$49,INDEX('計算B'!$B$3:$B$47,MATCH(135,'計算B'!$C$3:$C$47,0))),"")))</f>
        <v/>
      </c>
      <c r="I20" s="25">
        <f>IF('計算A'!FF$4=0,"",IF('調整・決定'!I20&lt;&gt;"",'調整・決定'!I20,IFERROR(INDEX('名簿'!$I$5:$I$49,INDEX('計算B'!$B$3:$B$47,MATCH(159,'計算B'!$C$3:$C$47,0))),"")))</f>
        <v/>
      </c>
      <c r="J20" s="25">
        <f>IF('計算A'!GD$4=0,"",IF('調整・決定'!J20&lt;&gt;"",'調整・決定'!J20,IFERROR(INDEX('名簿'!$I$5:$I$49,INDEX('計算B'!$B$3:$B$47,MATCH(183,'計算B'!$C$3:$C$47,0))),"")))</f>
        <v/>
      </c>
      <c r="K20" s="25">
        <f>IF('計算A'!HB$4=0,"",IF('調整・決定'!K20&lt;&gt;"",'調整・決定'!K20,IFERROR(INDEX('名簿'!$I$5:$I$49,INDEX('計算B'!$B$3:$B$47,MATCH(207,'計算B'!$C$3:$C$47,0))),"")))</f>
        <v/>
      </c>
      <c r="L20" s="25">
        <f>IF('計算A'!HZ$4=0,"",IF('調整・決定'!L20&lt;&gt;"",'調整・決定'!L20,IFERROR(INDEX('名簿'!$I$5:$I$49,INDEX('計算B'!$B$3:$B$47,MATCH(231,'計算B'!$C$3:$C$47,0))),"")))</f>
        <v/>
      </c>
      <c r="N20" s="73">
        <f>IF('設定'!$E$17="","",'設定'!$E$17)</f>
        <v/>
      </c>
      <c r="O20" s="74">
        <f>IF(N20="","",COUNTIF(I6:I29,"?*")&amp;" 人")</f>
        <v/>
      </c>
    </row>
    <row r="21" ht="26" customHeight="1">
      <c r="B21" s="44">
        <f>'設定'!$I$26</f>
        <v/>
      </c>
      <c r="C21" s="25">
        <f>IF('計算A'!S$4=0,"",IF('調整・決定'!C21&lt;&gt;"",'調整・決定'!C21,IFERROR(INDEX('名簿'!$I$5:$I$49,INDEX('計算B'!$B$3:$B$47,MATCH(16,'計算B'!$C$3:$C$47,0))),"")))</f>
        <v/>
      </c>
      <c r="D21" s="25">
        <f>IF('計算A'!AQ$4=0,"",IF('調整・決定'!D21&lt;&gt;"",'調整・決定'!D21,IFERROR(INDEX('名簿'!$I$5:$I$49,INDEX('計算B'!$B$3:$B$47,MATCH(40,'計算B'!$C$3:$C$47,0))),"")))</f>
        <v/>
      </c>
      <c r="E21" s="25">
        <f>IF('計算A'!BO$4=0,"",IF('調整・決定'!E21&lt;&gt;"",'調整・決定'!E21,IFERROR(INDEX('名簿'!$I$5:$I$49,INDEX('計算B'!$B$3:$B$47,MATCH(64,'計算B'!$C$3:$C$47,0))),"")))</f>
        <v/>
      </c>
      <c r="F21" s="25">
        <f>IF('計算A'!CM$4=0,"",IF('調整・決定'!F21&lt;&gt;"",'調整・決定'!F21,IFERROR(INDEX('名簿'!$I$5:$I$49,INDEX('計算B'!$B$3:$B$47,MATCH(88,'計算B'!$C$3:$C$47,0))),"")))</f>
        <v/>
      </c>
      <c r="G21" s="25">
        <f>IF('計算A'!DK$4=0,"",IF('調整・決定'!G21&lt;&gt;"",'調整・決定'!G21,IFERROR(INDEX('名簿'!$I$5:$I$49,INDEX('計算B'!$B$3:$B$47,MATCH(112,'計算B'!$C$3:$C$47,0))),"")))</f>
        <v/>
      </c>
      <c r="H21" s="25">
        <f>IF('計算A'!EI$4=0,"",IF('調整・決定'!H21&lt;&gt;"",'調整・決定'!H21,IFERROR(INDEX('名簿'!$I$5:$I$49,INDEX('計算B'!$B$3:$B$47,MATCH(136,'計算B'!$C$3:$C$47,0))),"")))</f>
        <v/>
      </c>
      <c r="I21" s="25">
        <f>IF('計算A'!FG$4=0,"",IF('調整・決定'!I21&lt;&gt;"",'調整・決定'!I21,IFERROR(INDEX('名簿'!$I$5:$I$49,INDEX('計算B'!$B$3:$B$47,MATCH(160,'計算B'!$C$3:$C$47,0))),"")))</f>
        <v/>
      </c>
      <c r="J21" s="25">
        <f>IF('計算A'!GE$4=0,"",IF('調整・決定'!J21&lt;&gt;"",'調整・決定'!J21,IFERROR(INDEX('名簿'!$I$5:$I$49,INDEX('計算B'!$B$3:$B$47,MATCH(184,'計算B'!$C$3:$C$47,0))),"")))</f>
        <v/>
      </c>
      <c r="K21" s="25">
        <f>IF('計算A'!HC$4=0,"",IF('調整・決定'!K21&lt;&gt;"",'調整・決定'!K21,IFERROR(INDEX('名簿'!$I$5:$I$49,INDEX('計算B'!$B$3:$B$47,MATCH(208,'計算B'!$C$3:$C$47,0))),"")))</f>
        <v/>
      </c>
      <c r="L21" s="25">
        <f>IF('計算A'!IA$4=0,"",IF('調整・決定'!L21&lt;&gt;"",'調整・決定'!L21,IFERROR(INDEX('名簿'!$I$5:$I$49,INDEX('計算B'!$B$3:$B$47,MATCH(232,'計算B'!$C$3:$C$47,0))),"")))</f>
        <v/>
      </c>
      <c r="N21" s="73">
        <f>IF('設定'!$E$18="","",'設定'!$E$18)</f>
        <v/>
      </c>
      <c r="O21" s="74">
        <f>IF(N21="","",COUNTIF(J6:J29,"?*")&amp;" 人")</f>
        <v/>
      </c>
    </row>
    <row r="22" ht="26" customHeight="1">
      <c r="B22" s="44">
        <f>'設定'!$I$27</f>
        <v/>
      </c>
      <c r="C22" s="25">
        <f>IF('計算A'!T$4=0,"",IF('調整・決定'!C22&lt;&gt;"",'調整・決定'!C22,IFERROR(INDEX('名簿'!$I$5:$I$49,INDEX('計算B'!$B$3:$B$47,MATCH(17,'計算B'!$C$3:$C$47,0))),"")))</f>
        <v/>
      </c>
      <c r="D22" s="25">
        <f>IF('計算A'!AR$4=0,"",IF('調整・決定'!D22&lt;&gt;"",'調整・決定'!D22,IFERROR(INDEX('名簿'!$I$5:$I$49,INDEX('計算B'!$B$3:$B$47,MATCH(41,'計算B'!$C$3:$C$47,0))),"")))</f>
        <v/>
      </c>
      <c r="E22" s="25">
        <f>IF('計算A'!BP$4=0,"",IF('調整・決定'!E22&lt;&gt;"",'調整・決定'!E22,IFERROR(INDEX('名簿'!$I$5:$I$49,INDEX('計算B'!$B$3:$B$47,MATCH(65,'計算B'!$C$3:$C$47,0))),"")))</f>
        <v/>
      </c>
      <c r="F22" s="25">
        <f>IF('計算A'!CN$4=0,"",IF('調整・決定'!F22&lt;&gt;"",'調整・決定'!F22,IFERROR(INDEX('名簿'!$I$5:$I$49,INDEX('計算B'!$B$3:$B$47,MATCH(89,'計算B'!$C$3:$C$47,0))),"")))</f>
        <v/>
      </c>
      <c r="G22" s="25">
        <f>IF('計算A'!DL$4=0,"",IF('調整・決定'!G22&lt;&gt;"",'調整・決定'!G22,IFERROR(INDEX('名簿'!$I$5:$I$49,INDEX('計算B'!$B$3:$B$47,MATCH(113,'計算B'!$C$3:$C$47,0))),"")))</f>
        <v/>
      </c>
      <c r="H22" s="25">
        <f>IF('計算A'!EJ$4=0,"",IF('調整・決定'!H22&lt;&gt;"",'調整・決定'!H22,IFERROR(INDEX('名簿'!$I$5:$I$49,INDEX('計算B'!$B$3:$B$47,MATCH(137,'計算B'!$C$3:$C$47,0))),"")))</f>
        <v/>
      </c>
      <c r="I22" s="25">
        <f>IF('計算A'!FH$4=0,"",IF('調整・決定'!I22&lt;&gt;"",'調整・決定'!I22,IFERROR(INDEX('名簿'!$I$5:$I$49,INDEX('計算B'!$B$3:$B$47,MATCH(161,'計算B'!$C$3:$C$47,0))),"")))</f>
        <v/>
      </c>
      <c r="J22" s="25">
        <f>IF('計算A'!GF$4=0,"",IF('調整・決定'!J22&lt;&gt;"",'調整・決定'!J22,IFERROR(INDEX('名簿'!$I$5:$I$49,INDEX('計算B'!$B$3:$B$47,MATCH(185,'計算B'!$C$3:$C$47,0))),"")))</f>
        <v/>
      </c>
      <c r="K22" s="25">
        <f>IF('計算A'!HD$4=0,"",IF('調整・決定'!K22&lt;&gt;"",'調整・決定'!K22,IFERROR(INDEX('名簿'!$I$5:$I$49,INDEX('計算B'!$B$3:$B$47,MATCH(209,'計算B'!$C$3:$C$47,0))),"")))</f>
        <v/>
      </c>
      <c r="L22" s="25">
        <f>IF('計算A'!IB$4=0,"",IF('調整・決定'!L22&lt;&gt;"",'調整・決定'!L22,IFERROR(INDEX('名簿'!$I$5:$I$49,INDEX('計算B'!$B$3:$B$47,MATCH(233,'計算B'!$C$3:$C$47,0))),"")))</f>
        <v/>
      </c>
      <c r="N22" s="73">
        <f>IF('設定'!$E$19="","",'設定'!$E$19)</f>
        <v/>
      </c>
      <c r="O22" s="74">
        <f>IF(N22="","",COUNTIF(K6:K29,"?*")&amp;" 人")</f>
        <v/>
      </c>
    </row>
    <row r="23" ht="26" customHeight="1">
      <c r="B23" s="44">
        <f>'設定'!$I$28</f>
        <v/>
      </c>
      <c r="C23" s="25">
        <f>IF('計算A'!U$4=0,"",IF('調整・決定'!C23&lt;&gt;"",'調整・決定'!C23,IFERROR(INDEX('名簿'!$I$5:$I$49,INDEX('計算B'!$B$3:$B$47,MATCH(18,'計算B'!$C$3:$C$47,0))),"")))</f>
        <v/>
      </c>
      <c r="D23" s="25">
        <f>IF('計算A'!AS$4=0,"",IF('調整・決定'!D23&lt;&gt;"",'調整・決定'!D23,IFERROR(INDEX('名簿'!$I$5:$I$49,INDEX('計算B'!$B$3:$B$47,MATCH(42,'計算B'!$C$3:$C$47,0))),"")))</f>
        <v/>
      </c>
      <c r="E23" s="25">
        <f>IF('計算A'!BQ$4=0,"",IF('調整・決定'!E23&lt;&gt;"",'調整・決定'!E23,IFERROR(INDEX('名簿'!$I$5:$I$49,INDEX('計算B'!$B$3:$B$47,MATCH(66,'計算B'!$C$3:$C$47,0))),"")))</f>
        <v/>
      </c>
      <c r="F23" s="25">
        <f>IF('計算A'!CO$4=0,"",IF('調整・決定'!F23&lt;&gt;"",'調整・決定'!F23,IFERROR(INDEX('名簿'!$I$5:$I$49,INDEX('計算B'!$B$3:$B$47,MATCH(90,'計算B'!$C$3:$C$47,0))),"")))</f>
        <v/>
      </c>
      <c r="G23" s="25">
        <f>IF('計算A'!DM$4=0,"",IF('調整・決定'!G23&lt;&gt;"",'調整・決定'!G23,IFERROR(INDEX('名簿'!$I$5:$I$49,INDEX('計算B'!$B$3:$B$47,MATCH(114,'計算B'!$C$3:$C$47,0))),"")))</f>
        <v/>
      </c>
      <c r="H23" s="25">
        <f>IF('計算A'!EK$4=0,"",IF('調整・決定'!H23&lt;&gt;"",'調整・決定'!H23,IFERROR(INDEX('名簿'!$I$5:$I$49,INDEX('計算B'!$B$3:$B$47,MATCH(138,'計算B'!$C$3:$C$47,0))),"")))</f>
        <v/>
      </c>
      <c r="I23" s="25">
        <f>IF('計算A'!FI$4=0,"",IF('調整・決定'!I23&lt;&gt;"",'調整・決定'!I23,IFERROR(INDEX('名簿'!$I$5:$I$49,INDEX('計算B'!$B$3:$B$47,MATCH(162,'計算B'!$C$3:$C$47,0))),"")))</f>
        <v/>
      </c>
      <c r="J23" s="25">
        <f>IF('計算A'!GG$4=0,"",IF('調整・決定'!J23&lt;&gt;"",'調整・決定'!J23,IFERROR(INDEX('名簿'!$I$5:$I$49,INDEX('計算B'!$B$3:$B$47,MATCH(186,'計算B'!$C$3:$C$47,0))),"")))</f>
        <v/>
      </c>
      <c r="K23" s="25">
        <f>IF('計算A'!HE$4=0,"",IF('調整・決定'!K23&lt;&gt;"",'調整・決定'!K23,IFERROR(INDEX('名簿'!$I$5:$I$49,INDEX('計算B'!$B$3:$B$47,MATCH(210,'計算B'!$C$3:$C$47,0))),"")))</f>
        <v/>
      </c>
      <c r="L23" s="25">
        <f>IF('計算A'!IC$4=0,"",IF('調整・決定'!L23&lt;&gt;"",'調整・決定'!L23,IFERROR(INDEX('名簿'!$I$5:$I$49,INDEX('計算B'!$B$3:$B$47,MATCH(234,'計算B'!$C$3:$C$47,0))),"")))</f>
        <v/>
      </c>
      <c r="N23" s="73">
        <f>IF('設定'!$E$20="","",'設定'!$E$20)</f>
        <v/>
      </c>
      <c r="O23" s="74">
        <f>IF(N23="","",COUNTIF(L6:L29,"?*")&amp;" 人")</f>
        <v/>
      </c>
    </row>
    <row r="24" ht="26" customHeight="1">
      <c r="B24" s="44">
        <f>'設定'!$I$29</f>
        <v/>
      </c>
      <c r="C24" s="25">
        <f>IF('計算A'!V$4=0,"",IF('調整・決定'!C24&lt;&gt;"",'調整・決定'!C24,IFERROR(INDEX('名簿'!$I$5:$I$49,INDEX('計算B'!$B$3:$B$47,MATCH(19,'計算B'!$C$3:$C$47,0))),"")))</f>
        <v/>
      </c>
      <c r="D24" s="25">
        <f>IF('計算A'!AT$4=0,"",IF('調整・決定'!D24&lt;&gt;"",'調整・決定'!D24,IFERROR(INDEX('名簿'!$I$5:$I$49,INDEX('計算B'!$B$3:$B$47,MATCH(43,'計算B'!$C$3:$C$47,0))),"")))</f>
        <v/>
      </c>
      <c r="E24" s="25">
        <f>IF('計算A'!BR$4=0,"",IF('調整・決定'!E24&lt;&gt;"",'調整・決定'!E24,IFERROR(INDEX('名簿'!$I$5:$I$49,INDEX('計算B'!$B$3:$B$47,MATCH(67,'計算B'!$C$3:$C$47,0))),"")))</f>
        <v/>
      </c>
      <c r="F24" s="25">
        <f>IF('計算A'!CP$4=0,"",IF('調整・決定'!F24&lt;&gt;"",'調整・決定'!F24,IFERROR(INDEX('名簿'!$I$5:$I$49,INDEX('計算B'!$B$3:$B$47,MATCH(91,'計算B'!$C$3:$C$47,0))),"")))</f>
        <v/>
      </c>
      <c r="G24" s="25">
        <f>IF('計算A'!DN$4=0,"",IF('調整・決定'!G24&lt;&gt;"",'調整・決定'!G24,IFERROR(INDEX('名簿'!$I$5:$I$49,INDEX('計算B'!$B$3:$B$47,MATCH(115,'計算B'!$C$3:$C$47,0))),"")))</f>
        <v/>
      </c>
      <c r="H24" s="25">
        <f>IF('計算A'!EL$4=0,"",IF('調整・決定'!H24&lt;&gt;"",'調整・決定'!H24,IFERROR(INDEX('名簿'!$I$5:$I$49,INDEX('計算B'!$B$3:$B$47,MATCH(139,'計算B'!$C$3:$C$47,0))),"")))</f>
        <v/>
      </c>
      <c r="I24" s="25">
        <f>IF('計算A'!FJ$4=0,"",IF('調整・決定'!I24&lt;&gt;"",'調整・決定'!I24,IFERROR(INDEX('名簿'!$I$5:$I$49,INDEX('計算B'!$B$3:$B$47,MATCH(163,'計算B'!$C$3:$C$47,0))),"")))</f>
        <v/>
      </c>
      <c r="J24" s="25">
        <f>IF('計算A'!GH$4=0,"",IF('調整・決定'!J24&lt;&gt;"",'調整・決定'!J24,IFERROR(INDEX('名簿'!$I$5:$I$49,INDEX('計算B'!$B$3:$B$47,MATCH(187,'計算B'!$C$3:$C$47,0))),"")))</f>
        <v/>
      </c>
      <c r="K24" s="25">
        <f>IF('計算A'!HF$4=0,"",IF('調整・決定'!K24&lt;&gt;"",'調整・決定'!K24,IFERROR(INDEX('名簿'!$I$5:$I$49,INDEX('計算B'!$B$3:$B$47,MATCH(211,'計算B'!$C$3:$C$47,0))),"")))</f>
        <v/>
      </c>
      <c r="L24" s="25">
        <f>IF('計算A'!ID$4=0,"",IF('調整・決定'!L24&lt;&gt;"",'調整・決定'!L24,IFERROR(INDEX('名簿'!$I$5:$I$49,INDEX('計算B'!$B$3:$B$47,MATCH(235,'計算B'!$C$3:$C$47,0))),"")))</f>
        <v/>
      </c>
    </row>
    <row r="25" ht="26" customHeight="1">
      <c r="B25" s="44">
        <f>'設定'!$I$30</f>
        <v/>
      </c>
      <c r="C25" s="25">
        <f>IF('計算A'!W$4=0,"",IF('調整・決定'!C25&lt;&gt;"",'調整・決定'!C25,IFERROR(INDEX('名簿'!$I$5:$I$49,INDEX('計算B'!$B$3:$B$47,MATCH(20,'計算B'!$C$3:$C$47,0))),"")))</f>
        <v/>
      </c>
      <c r="D25" s="25">
        <f>IF('計算A'!AU$4=0,"",IF('調整・決定'!D25&lt;&gt;"",'調整・決定'!D25,IFERROR(INDEX('名簿'!$I$5:$I$49,INDEX('計算B'!$B$3:$B$47,MATCH(44,'計算B'!$C$3:$C$47,0))),"")))</f>
        <v/>
      </c>
      <c r="E25" s="25">
        <f>IF('計算A'!BS$4=0,"",IF('調整・決定'!E25&lt;&gt;"",'調整・決定'!E25,IFERROR(INDEX('名簿'!$I$5:$I$49,INDEX('計算B'!$B$3:$B$47,MATCH(68,'計算B'!$C$3:$C$47,0))),"")))</f>
        <v/>
      </c>
      <c r="F25" s="25">
        <f>IF('計算A'!CQ$4=0,"",IF('調整・決定'!F25&lt;&gt;"",'調整・決定'!F25,IFERROR(INDEX('名簿'!$I$5:$I$49,INDEX('計算B'!$B$3:$B$47,MATCH(92,'計算B'!$C$3:$C$47,0))),"")))</f>
        <v/>
      </c>
      <c r="G25" s="25">
        <f>IF('計算A'!DO$4=0,"",IF('調整・決定'!G25&lt;&gt;"",'調整・決定'!G25,IFERROR(INDEX('名簿'!$I$5:$I$49,INDEX('計算B'!$B$3:$B$47,MATCH(116,'計算B'!$C$3:$C$47,0))),"")))</f>
        <v/>
      </c>
      <c r="H25" s="25">
        <f>IF('計算A'!EM$4=0,"",IF('調整・決定'!H25&lt;&gt;"",'調整・決定'!H25,IFERROR(INDEX('名簿'!$I$5:$I$49,INDEX('計算B'!$B$3:$B$47,MATCH(140,'計算B'!$C$3:$C$47,0))),"")))</f>
        <v/>
      </c>
      <c r="I25" s="25">
        <f>IF('計算A'!FK$4=0,"",IF('調整・決定'!I25&lt;&gt;"",'調整・決定'!I25,IFERROR(INDEX('名簿'!$I$5:$I$49,INDEX('計算B'!$B$3:$B$47,MATCH(164,'計算B'!$C$3:$C$47,0))),"")))</f>
        <v/>
      </c>
      <c r="J25" s="25">
        <f>IF('計算A'!GI$4=0,"",IF('調整・決定'!J25&lt;&gt;"",'調整・決定'!J25,IFERROR(INDEX('名簿'!$I$5:$I$49,INDEX('計算B'!$B$3:$B$47,MATCH(188,'計算B'!$C$3:$C$47,0))),"")))</f>
        <v/>
      </c>
      <c r="K25" s="25">
        <f>IF('計算A'!HG$4=0,"",IF('調整・決定'!K25&lt;&gt;"",'調整・決定'!K25,IFERROR(INDEX('名簿'!$I$5:$I$49,INDEX('計算B'!$B$3:$B$47,MATCH(212,'計算B'!$C$3:$C$47,0))),"")))</f>
        <v/>
      </c>
      <c r="L25" s="25">
        <f>IF('計算A'!IE$4=0,"",IF('調整・決定'!L25&lt;&gt;"",'調整・決定'!L25,IFERROR(INDEX('名簿'!$I$5:$I$49,INDEX('計算B'!$B$3:$B$47,MATCH(236,'計算B'!$C$3:$C$47,0))),"")))</f>
        <v/>
      </c>
      <c r="N25" s="75" t="inlineStr">
        <is>
          <t>「調整・決定」への貼り付けかた</t>
        </is>
      </c>
    </row>
    <row r="26" ht="26" customHeight="1">
      <c r="B26" s="44">
        <f>'設定'!$I$31</f>
        <v/>
      </c>
      <c r="C26" s="25">
        <f>IF('計算A'!X$4=0,"",IF('調整・決定'!C26&lt;&gt;"",'調整・決定'!C26,IFERROR(INDEX('名簿'!$I$5:$I$49,INDEX('計算B'!$B$3:$B$47,MATCH(21,'計算B'!$C$3:$C$47,0))),"")))</f>
        <v/>
      </c>
      <c r="D26" s="25">
        <f>IF('計算A'!AV$4=0,"",IF('調整・決定'!D26&lt;&gt;"",'調整・決定'!D26,IFERROR(INDEX('名簿'!$I$5:$I$49,INDEX('計算B'!$B$3:$B$47,MATCH(45,'計算B'!$C$3:$C$47,0))),"")))</f>
        <v/>
      </c>
      <c r="E26" s="25">
        <f>IF('計算A'!BT$4=0,"",IF('調整・決定'!E26&lt;&gt;"",'調整・決定'!E26,IFERROR(INDEX('名簿'!$I$5:$I$49,INDEX('計算B'!$B$3:$B$47,MATCH(69,'計算B'!$C$3:$C$47,0))),"")))</f>
        <v/>
      </c>
      <c r="F26" s="25">
        <f>IF('計算A'!CR$4=0,"",IF('調整・決定'!F26&lt;&gt;"",'調整・決定'!F26,IFERROR(INDEX('名簿'!$I$5:$I$49,INDEX('計算B'!$B$3:$B$47,MATCH(93,'計算B'!$C$3:$C$47,0))),"")))</f>
        <v/>
      </c>
      <c r="G26" s="25">
        <f>IF('計算A'!DP$4=0,"",IF('調整・決定'!G26&lt;&gt;"",'調整・決定'!G26,IFERROR(INDEX('名簿'!$I$5:$I$49,INDEX('計算B'!$B$3:$B$47,MATCH(117,'計算B'!$C$3:$C$47,0))),"")))</f>
        <v/>
      </c>
      <c r="H26" s="25">
        <f>IF('計算A'!EN$4=0,"",IF('調整・決定'!H26&lt;&gt;"",'調整・決定'!H26,IFERROR(INDEX('名簿'!$I$5:$I$49,INDEX('計算B'!$B$3:$B$47,MATCH(141,'計算B'!$C$3:$C$47,0))),"")))</f>
        <v/>
      </c>
      <c r="I26" s="25">
        <f>IF('計算A'!FL$4=0,"",IF('調整・決定'!I26&lt;&gt;"",'調整・決定'!I26,IFERROR(INDEX('名簿'!$I$5:$I$49,INDEX('計算B'!$B$3:$B$47,MATCH(165,'計算B'!$C$3:$C$47,0))),"")))</f>
        <v/>
      </c>
      <c r="J26" s="25">
        <f>IF('計算A'!GJ$4=0,"",IF('調整・決定'!J26&lt;&gt;"",'調整・決定'!J26,IFERROR(INDEX('名簿'!$I$5:$I$49,INDEX('計算B'!$B$3:$B$47,MATCH(189,'計算B'!$C$3:$C$47,0))),"")))</f>
        <v/>
      </c>
      <c r="K26" s="25">
        <f>IF('計算A'!HH$4=0,"",IF('調整・決定'!K26&lt;&gt;"",'調整・決定'!K26,IFERROR(INDEX('名簿'!$I$5:$I$49,INDEX('計算B'!$B$3:$B$47,MATCH(213,'計算B'!$C$3:$C$47,0))),"")))</f>
        <v/>
      </c>
      <c r="L26" s="25">
        <f>IF('計算A'!IF$4=0,"",IF('調整・決定'!L26&lt;&gt;"",'調整・決定'!L26,IFERROR(INDEX('名簿'!$I$5:$I$49,INDEX('計算B'!$B$3:$B$47,MATCH(237,'計算B'!$C$3:$C$47,0))),"")))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IF('計算A'!Y$4=0,"",IF('調整・決定'!C27&lt;&gt;"",'調整・決定'!C27,IFERROR(INDEX('名簿'!$I$5:$I$49,INDEX('計算B'!$B$3:$B$47,MATCH(22,'計算B'!$C$3:$C$47,0))),"")))</f>
        <v/>
      </c>
      <c r="D27" s="25">
        <f>IF('計算A'!AW$4=0,"",IF('調整・決定'!D27&lt;&gt;"",'調整・決定'!D27,IFERROR(INDEX('名簿'!$I$5:$I$49,INDEX('計算B'!$B$3:$B$47,MATCH(46,'計算B'!$C$3:$C$47,0))),"")))</f>
        <v/>
      </c>
      <c r="E27" s="25">
        <f>IF('計算A'!BU$4=0,"",IF('調整・決定'!E27&lt;&gt;"",'調整・決定'!E27,IFERROR(INDEX('名簿'!$I$5:$I$49,INDEX('計算B'!$B$3:$B$47,MATCH(70,'計算B'!$C$3:$C$47,0))),"")))</f>
        <v/>
      </c>
      <c r="F27" s="25">
        <f>IF('計算A'!CS$4=0,"",IF('調整・決定'!F27&lt;&gt;"",'調整・決定'!F27,IFERROR(INDEX('名簿'!$I$5:$I$49,INDEX('計算B'!$B$3:$B$47,MATCH(94,'計算B'!$C$3:$C$47,0))),"")))</f>
        <v/>
      </c>
      <c r="G27" s="25">
        <f>IF('計算A'!DQ$4=0,"",IF('調整・決定'!G27&lt;&gt;"",'調整・決定'!G27,IFERROR(INDEX('名簿'!$I$5:$I$49,INDEX('計算B'!$B$3:$B$47,MATCH(118,'計算B'!$C$3:$C$47,0))),"")))</f>
        <v/>
      </c>
      <c r="H27" s="25">
        <f>IF('計算A'!EO$4=0,"",IF('調整・決定'!H27&lt;&gt;"",'調整・決定'!H27,IFERROR(INDEX('名簿'!$I$5:$I$49,INDEX('計算B'!$B$3:$B$47,MATCH(142,'計算B'!$C$3:$C$47,0))),"")))</f>
        <v/>
      </c>
      <c r="I27" s="25">
        <f>IF('計算A'!FM$4=0,"",IF('調整・決定'!I27&lt;&gt;"",'調整・決定'!I27,IFERROR(INDEX('名簿'!$I$5:$I$49,INDEX('計算B'!$B$3:$B$47,MATCH(166,'計算B'!$C$3:$C$47,0))),"")))</f>
        <v/>
      </c>
      <c r="J27" s="25">
        <f>IF('計算A'!GK$4=0,"",IF('調整・決定'!J27&lt;&gt;"",'調整・決定'!J27,IFERROR(INDEX('名簿'!$I$5:$I$49,INDEX('計算B'!$B$3:$B$47,MATCH(190,'計算B'!$C$3:$C$47,0))),"")))</f>
        <v/>
      </c>
      <c r="K27" s="25">
        <f>IF('計算A'!HI$4=0,"",IF('調整・決定'!K27&lt;&gt;"",'調整・決定'!K27,IFERROR(INDEX('名簿'!$I$5:$I$49,INDEX('計算B'!$B$3:$B$47,MATCH(214,'計算B'!$C$3:$C$47,0))),"")))</f>
        <v/>
      </c>
      <c r="L27" s="25">
        <f>IF('計算A'!IG$4=0,"",IF('調整・決定'!L27&lt;&gt;"",'調整・決定'!L27,IFERROR(INDEX('名簿'!$I$5:$I$49,INDEX('計算B'!$B$3:$B$47,MATCH(238,'計算B'!$C$3:$C$47,0))),"")))</f>
        <v/>
      </c>
      <c r="N27" s="76" t="inlineStr">
        <is>
          <t>② 「調整・決定」の表の左上（いちばん早い日・時刻のマス）をクリック</t>
        </is>
      </c>
    </row>
    <row r="28" ht="26" customHeight="1">
      <c r="B28" s="44">
        <f>'設定'!$I$33</f>
        <v/>
      </c>
      <c r="C28" s="25">
        <f>IF('計算A'!Z$4=0,"",IF('調整・決定'!C28&lt;&gt;"",'調整・決定'!C28,IFERROR(INDEX('名簿'!$I$5:$I$49,INDEX('計算B'!$B$3:$B$47,MATCH(23,'計算B'!$C$3:$C$47,0))),"")))</f>
        <v/>
      </c>
      <c r="D28" s="25">
        <f>IF('計算A'!AX$4=0,"",IF('調整・決定'!D28&lt;&gt;"",'調整・決定'!D28,IFERROR(INDEX('名簿'!$I$5:$I$49,INDEX('計算B'!$B$3:$B$47,MATCH(47,'計算B'!$C$3:$C$47,0))),"")))</f>
        <v/>
      </c>
      <c r="E28" s="25">
        <f>IF('計算A'!BV$4=0,"",IF('調整・決定'!E28&lt;&gt;"",'調整・決定'!E28,IFERROR(INDEX('名簿'!$I$5:$I$49,INDEX('計算B'!$B$3:$B$47,MATCH(71,'計算B'!$C$3:$C$47,0))),"")))</f>
        <v/>
      </c>
      <c r="F28" s="25">
        <f>IF('計算A'!CT$4=0,"",IF('調整・決定'!F28&lt;&gt;"",'調整・決定'!F28,IFERROR(INDEX('名簿'!$I$5:$I$49,INDEX('計算B'!$B$3:$B$47,MATCH(95,'計算B'!$C$3:$C$47,0))),"")))</f>
        <v/>
      </c>
      <c r="G28" s="25">
        <f>IF('計算A'!DR$4=0,"",IF('調整・決定'!G28&lt;&gt;"",'調整・決定'!G28,IFERROR(INDEX('名簿'!$I$5:$I$49,INDEX('計算B'!$B$3:$B$47,MATCH(119,'計算B'!$C$3:$C$47,0))),"")))</f>
        <v/>
      </c>
      <c r="H28" s="25">
        <f>IF('計算A'!EP$4=0,"",IF('調整・決定'!H28&lt;&gt;"",'調整・決定'!H28,IFERROR(INDEX('名簿'!$I$5:$I$49,INDEX('計算B'!$B$3:$B$47,MATCH(143,'計算B'!$C$3:$C$47,0))),"")))</f>
        <v/>
      </c>
      <c r="I28" s="25">
        <f>IF('計算A'!FN$4=0,"",IF('調整・決定'!I28&lt;&gt;"",'調整・決定'!I28,IFERROR(INDEX('名簿'!$I$5:$I$49,INDEX('計算B'!$B$3:$B$47,MATCH(167,'計算B'!$C$3:$C$47,0))),"")))</f>
        <v/>
      </c>
      <c r="J28" s="25">
        <f>IF('計算A'!GL$4=0,"",IF('調整・決定'!J28&lt;&gt;"",'調整・決定'!J28,IFERROR(INDEX('名簿'!$I$5:$I$49,INDEX('計算B'!$B$3:$B$47,MATCH(191,'計算B'!$C$3:$C$47,0))),"")))</f>
        <v/>
      </c>
      <c r="K28" s="25">
        <f>IF('計算A'!HJ$4=0,"",IF('調整・決定'!K28&lt;&gt;"",'調整・決定'!K28,IFERROR(INDEX('名簿'!$I$5:$I$49,INDEX('計算B'!$B$3:$B$47,MATCH(215,'計算B'!$C$3:$C$47,0))),"")))</f>
        <v/>
      </c>
      <c r="L28" s="25">
        <f>IF('計算A'!IH$4=0,"",IF('調整・決定'!L28&lt;&gt;"",'調整・決定'!L28,IFERROR(INDEX('名簿'!$I$5:$I$49,INDEX('計算B'!$B$3:$B$47,MATCH(239,'計算B'!$C$3:$C$47,0))),"")))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IF('計算A'!AA$4=0,"",IF('調整・決定'!C29&lt;&gt;"",'調整・決定'!C29,IFERROR(INDEX('名簿'!$I$5:$I$49,INDEX('計算B'!$B$3:$B$47,MATCH(24,'計算B'!$C$3:$C$47,0))),"")))</f>
        <v/>
      </c>
      <c r="D29" s="25">
        <f>IF('計算A'!AY$4=0,"",IF('調整・決定'!D29&lt;&gt;"",'調整・決定'!D29,IFERROR(INDEX('名簿'!$I$5:$I$49,INDEX('計算B'!$B$3:$B$47,MATCH(48,'計算B'!$C$3:$C$47,0))),"")))</f>
        <v/>
      </c>
      <c r="E29" s="25">
        <f>IF('計算A'!BW$4=0,"",IF('調整・決定'!E29&lt;&gt;"",'調整・決定'!E29,IFERROR(INDEX('名簿'!$I$5:$I$49,INDEX('計算B'!$B$3:$B$47,MATCH(72,'計算B'!$C$3:$C$47,0))),"")))</f>
        <v/>
      </c>
      <c r="F29" s="25">
        <f>IF('計算A'!CU$4=0,"",IF('調整・決定'!F29&lt;&gt;"",'調整・決定'!F29,IFERROR(INDEX('名簿'!$I$5:$I$49,INDEX('計算B'!$B$3:$B$47,MATCH(96,'計算B'!$C$3:$C$47,0))),"")))</f>
        <v/>
      </c>
      <c r="G29" s="25">
        <f>IF('計算A'!DS$4=0,"",IF('調整・決定'!G29&lt;&gt;"",'調整・決定'!G29,IFERROR(INDEX('名簿'!$I$5:$I$49,INDEX('計算B'!$B$3:$B$47,MATCH(120,'計算B'!$C$3:$C$47,0))),"")))</f>
        <v/>
      </c>
      <c r="H29" s="25">
        <f>IF('計算A'!EQ$4=0,"",IF('調整・決定'!H29&lt;&gt;"",'調整・決定'!H29,IFERROR(INDEX('名簿'!$I$5:$I$49,INDEX('計算B'!$B$3:$B$47,MATCH(144,'計算B'!$C$3:$C$47,0))),"")))</f>
        <v/>
      </c>
      <c r="I29" s="25">
        <f>IF('計算A'!FO$4=0,"",IF('調整・決定'!I29&lt;&gt;"",'調整・決定'!I29,IFERROR(INDEX('名簿'!$I$5:$I$49,INDEX('計算B'!$B$3:$B$47,MATCH(168,'計算B'!$C$3:$C$47,0))),"")))</f>
        <v/>
      </c>
      <c r="J29" s="25">
        <f>IF('計算A'!GM$4=0,"",IF('調整・決定'!J29&lt;&gt;"",'調整・決定'!J29,IFERROR(INDEX('名簿'!$I$5:$I$49,INDEX('計算B'!$B$3:$B$47,MATCH(192,'計算B'!$C$3:$C$47,0))),"")))</f>
        <v/>
      </c>
      <c r="K29" s="25">
        <f>IF('計算A'!HK$4=0,"",IF('調整・決定'!K29&lt;&gt;"",'調整・決定'!K29,IFERROR(INDEX('名簿'!$I$5:$I$49,INDEX('計算B'!$B$3:$B$47,MATCH(216,'計算B'!$C$3:$C$47,0))),"")))</f>
        <v/>
      </c>
      <c r="L29" s="25">
        <f>IF('計算A'!II$4=0,"",IF('調整・決定'!L29&lt;&gt;"",'調整・決定'!L29,IFERROR(INDEX('名簿'!$I$5:$I$49,INDEX('計算B'!$B$3:$B$47,MATCH(240,'計算B'!$C$3:$C$47,0))),"")))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自動案B（散らす）</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1">
        <f>HYPERLINK("#'自動案B'!A1","④ 自動案B")</f>
        <v/>
      </c>
      <c r="L1" s="20">
        <f>HYPERLINK("#'調整・決定'!A1","⑤ 調整・決定")</f>
        <v/>
      </c>
      <c r="M1" s="2" t="n"/>
      <c r="N1" s="20">
        <f>HYPERLINK("#'兄弟連絡票'!A1","兄弟連絡票")</f>
        <v/>
      </c>
      <c r="O1" s="2" t="n"/>
    </row>
    <row r="2" ht="24" customHeight="1">
      <c r="A2" s="4" t="n"/>
      <c r="B2" s="54"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4"/>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IF('計算A'!D$4=0,"",IF('調整・決定'!C6&lt;&gt;"",'調整・決定'!C6,IFERROR(INDEX('名簿'!$I$5:$I$49,INDEX('計算C'!$B$3:$B$47,MATCH(1,'計算C'!$C$3:$C$47,0))),"")))</f>
        <v/>
      </c>
      <c r="D6" s="25">
        <f>IF('計算A'!AB$4=0,"",IF('調整・決定'!D6&lt;&gt;"",'調整・決定'!D6,IFERROR(INDEX('名簿'!$I$5:$I$49,INDEX('計算C'!$B$3:$B$47,MATCH(25,'計算C'!$C$3:$C$47,0))),"")))</f>
        <v/>
      </c>
      <c r="E6" s="25">
        <f>IF('計算A'!AZ$4=0,"",IF('調整・決定'!E6&lt;&gt;"",'調整・決定'!E6,IFERROR(INDEX('名簿'!$I$5:$I$49,INDEX('計算C'!$B$3:$B$47,MATCH(49,'計算C'!$C$3:$C$47,0))),"")))</f>
        <v/>
      </c>
      <c r="F6" s="25">
        <f>IF('計算A'!BX$4=0,"",IF('調整・決定'!F6&lt;&gt;"",'調整・決定'!F6,IFERROR(INDEX('名簿'!$I$5:$I$49,INDEX('計算C'!$B$3:$B$47,MATCH(73,'計算C'!$C$3:$C$47,0))),"")))</f>
        <v/>
      </c>
      <c r="G6" s="25">
        <f>IF('計算A'!CV$4=0,"",IF('調整・決定'!G6&lt;&gt;"",'調整・決定'!G6,IFERROR(INDEX('名簿'!$I$5:$I$49,INDEX('計算C'!$B$3:$B$47,MATCH(97,'計算C'!$C$3:$C$47,0))),"")))</f>
        <v/>
      </c>
      <c r="H6" s="25">
        <f>IF('計算A'!DT$4=0,"",IF('調整・決定'!H6&lt;&gt;"",'調整・決定'!H6,IFERROR(INDEX('名簿'!$I$5:$I$49,INDEX('計算C'!$B$3:$B$47,MATCH(121,'計算C'!$C$3:$C$47,0))),"")))</f>
        <v/>
      </c>
      <c r="I6" s="25">
        <f>IF('計算A'!ER$4=0,"",IF('調整・決定'!I6&lt;&gt;"",'調整・決定'!I6,IFERROR(INDEX('名簿'!$I$5:$I$49,INDEX('計算C'!$B$3:$B$47,MATCH(145,'計算C'!$C$3:$C$47,0))),"")))</f>
        <v/>
      </c>
      <c r="J6" s="25">
        <f>IF('計算A'!FP$4=0,"",IF('調整・決定'!J6&lt;&gt;"",'調整・決定'!J6,IFERROR(INDEX('名簿'!$I$5:$I$49,INDEX('計算C'!$B$3:$B$47,MATCH(169,'計算C'!$C$3:$C$47,0))),"")))</f>
        <v/>
      </c>
      <c r="K6" s="25">
        <f>IF('計算A'!GN$4=0,"",IF('調整・決定'!K6&lt;&gt;"",'調整・決定'!K6,IFERROR(INDEX('名簿'!$I$5:$I$49,INDEX('計算C'!$B$3:$B$47,MATCH(193,'計算C'!$C$3:$C$47,0))),"")))</f>
        <v/>
      </c>
      <c r="L6" s="25">
        <f>IF('計算A'!HL$4=0,"",IF('調整・決定'!L6&lt;&gt;"",'調整・決定'!L6,IFERROR(INDEX('名簿'!$I$5:$I$49,INDEX('計算C'!$B$3:$B$47,MATCH(217,'計算C'!$C$3:$C$47,0))),"")))</f>
        <v/>
      </c>
      <c r="N6" s="67" t="inlineStr">
        <is>
          <t>自動で新しく入った</t>
        </is>
      </c>
      <c r="O6" s="68">
        <f>SUMPRODUCT(('計算C'!$B$3:$B$47&gt;0)*('計算C'!$C$3:$C$47&gt;0))&amp;" 人"</f>
        <v/>
      </c>
    </row>
    <row r="7" ht="26" customHeight="1">
      <c r="B7" s="44">
        <f>'設定'!$I$12</f>
        <v/>
      </c>
      <c r="C7" s="25">
        <f>IF('計算A'!E$4=0,"",IF('調整・決定'!C7&lt;&gt;"",'調整・決定'!C7,IFERROR(INDEX('名簿'!$I$5:$I$49,INDEX('計算C'!$B$3:$B$47,MATCH(2,'計算C'!$C$3:$C$47,0))),"")))</f>
        <v/>
      </c>
      <c r="D7" s="25">
        <f>IF('計算A'!AC$4=0,"",IF('調整・決定'!D7&lt;&gt;"",'調整・決定'!D7,IFERROR(INDEX('名簿'!$I$5:$I$49,INDEX('計算C'!$B$3:$B$47,MATCH(26,'計算C'!$C$3:$C$47,0))),"")))</f>
        <v/>
      </c>
      <c r="E7" s="25">
        <f>IF('計算A'!BA$4=0,"",IF('調整・決定'!E7&lt;&gt;"",'調整・決定'!E7,IFERROR(INDEX('名簿'!$I$5:$I$49,INDEX('計算C'!$B$3:$B$47,MATCH(50,'計算C'!$C$3:$C$47,0))),"")))</f>
        <v/>
      </c>
      <c r="F7" s="25">
        <f>IF('計算A'!BY$4=0,"",IF('調整・決定'!F7&lt;&gt;"",'調整・決定'!F7,IFERROR(INDEX('名簿'!$I$5:$I$49,INDEX('計算C'!$B$3:$B$47,MATCH(74,'計算C'!$C$3:$C$47,0))),"")))</f>
        <v/>
      </c>
      <c r="G7" s="25">
        <f>IF('計算A'!CW$4=0,"",IF('調整・決定'!G7&lt;&gt;"",'調整・決定'!G7,IFERROR(INDEX('名簿'!$I$5:$I$49,INDEX('計算C'!$B$3:$B$47,MATCH(98,'計算C'!$C$3:$C$47,0))),"")))</f>
        <v/>
      </c>
      <c r="H7" s="25">
        <f>IF('計算A'!DU$4=0,"",IF('調整・決定'!H7&lt;&gt;"",'調整・決定'!H7,IFERROR(INDEX('名簿'!$I$5:$I$49,INDEX('計算C'!$B$3:$B$47,MATCH(122,'計算C'!$C$3:$C$47,0))),"")))</f>
        <v/>
      </c>
      <c r="I7" s="25">
        <f>IF('計算A'!ES$4=0,"",IF('調整・決定'!I7&lt;&gt;"",'調整・決定'!I7,IFERROR(INDEX('名簿'!$I$5:$I$49,INDEX('計算C'!$B$3:$B$47,MATCH(146,'計算C'!$C$3:$C$47,0))),"")))</f>
        <v/>
      </c>
      <c r="J7" s="25">
        <f>IF('計算A'!FQ$4=0,"",IF('調整・決定'!J7&lt;&gt;"",'調整・決定'!J7,IFERROR(INDEX('名簿'!$I$5:$I$49,INDEX('計算C'!$B$3:$B$47,MATCH(170,'計算C'!$C$3:$C$47,0))),"")))</f>
        <v/>
      </c>
      <c r="K7" s="25">
        <f>IF('計算A'!GO$4=0,"",IF('調整・決定'!K7&lt;&gt;"",'調整・決定'!K7,IFERROR(INDEX('名簿'!$I$5:$I$49,INDEX('計算C'!$B$3:$B$47,MATCH(194,'計算C'!$C$3:$C$47,0))),"")))</f>
        <v/>
      </c>
      <c r="L7" s="25">
        <f>IF('計算A'!HM$4=0,"",IF('調整・決定'!L7&lt;&gt;"",'調整・決定'!L7,IFERROR(INDEX('名簿'!$I$5:$I$49,INDEX('計算C'!$B$3:$B$47,MATCH(218,'計算C'!$C$3:$C$47,0))),"")))</f>
        <v/>
      </c>
    </row>
    <row r="8" ht="30" customHeight="1">
      <c r="B8" s="44">
        <f>'設定'!$I$13</f>
        <v/>
      </c>
      <c r="C8" s="25">
        <f>IF('計算A'!F$4=0,"",IF('調整・決定'!C8&lt;&gt;"",'調整・決定'!C8,IFERROR(INDEX('名簿'!$I$5:$I$49,INDEX('計算C'!$B$3:$B$47,MATCH(3,'計算C'!$C$3:$C$47,0))),"")))</f>
        <v/>
      </c>
      <c r="D8" s="25">
        <f>IF('計算A'!AD$4=0,"",IF('調整・決定'!D8&lt;&gt;"",'調整・決定'!D8,IFERROR(INDEX('名簿'!$I$5:$I$49,INDEX('計算C'!$B$3:$B$47,MATCH(27,'計算C'!$C$3:$C$47,0))),"")))</f>
        <v/>
      </c>
      <c r="E8" s="25">
        <f>IF('計算A'!BB$4=0,"",IF('調整・決定'!E8&lt;&gt;"",'調整・決定'!E8,IFERROR(INDEX('名簿'!$I$5:$I$49,INDEX('計算C'!$B$3:$B$47,MATCH(51,'計算C'!$C$3:$C$47,0))),"")))</f>
        <v/>
      </c>
      <c r="F8" s="25">
        <f>IF('計算A'!BZ$4=0,"",IF('調整・決定'!F8&lt;&gt;"",'調整・決定'!F8,IFERROR(INDEX('名簿'!$I$5:$I$49,INDEX('計算C'!$B$3:$B$47,MATCH(75,'計算C'!$C$3:$C$47,0))),"")))</f>
        <v/>
      </c>
      <c r="G8" s="25">
        <f>IF('計算A'!CX$4=0,"",IF('調整・決定'!G8&lt;&gt;"",'調整・決定'!G8,IFERROR(INDEX('名簿'!$I$5:$I$49,INDEX('計算C'!$B$3:$B$47,MATCH(99,'計算C'!$C$3:$C$47,0))),"")))</f>
        <v/>
      </c>
      <c r="H8" s="25">
        <f>IF('計算A'!DV$4=0,"",IF('調整・決定'!H8&lt;&gt;"",'調整・決定'!H8,IFERROR(INDEX('名簿'!$I$5:$I$49,INDEX('計算C'!$B$3:$B$47,MATCH(123,'計算C'!$C$3:$C$47,0))),"")))</f>
        <v/>
      </c>
      <c r="I8" s="25">
        <f>IF('計算A'!ET$4=0,"",IF('調整・決定'!I8&lt;&gt;"",'調整・決定'!I8,IFERROR(INDEX('名簿'!$I$5:$I$49,INDEX('計算C'!$B$3:$B$47,MATCH(147,'計算C'!$C$3:$C$47,0))),"")))</f>
        <v/>
      </c>
      <c r="J8" s="25">
        <f>IF('計算A'!FR$4=0,"",IF('調整・決定'!J8&lt;&gt;"",'調整・決定'!J8,IFERROR(INDEX('名簿'!$I$5:$I$49,INDEX('計算C'!$B$3:$B$47,MATCH(171,'計算C'!$C$3:$C$47,0))),"")))</f>
        <v/>
      </c>
      <c r="K8" s="25">
        <f>IF('計算A'!GP$4=0,"",IF('調整・決定'!K8&lt;&gt;"",'調整・決定'!K8,IFERROR(INDEX('名簿'!$I$5:$I$49,INDEX('計算C'!$B$3:$B$47,MATCH(195,'計算C'!$C$3:$C$47,0))),"")))</f>
        <v/>
      </c>
      <c r="L8" s="25">
        <f>IF('計算A'!HN$4=0,"",IF('調整・決定'!L8&lt;&gt;"",'調整・決定'!L8,IFERROR(INDEX('名簿'!$I$5:$I$49,INDEX('計算C'!$B$3:$B$47,MATCH(219,'計算C'!$C$3:$C$47,0))),"")))</f>
        <v/>
      </c>
      <c r="N8" s="69" t="inlineStr">
        <is>
          <t>入る枠がない（×・必ず空けたい）</t>
        </is>
      </c>
      <c r="O8" s="70">
        <f t="array" ref="O8">_xlfn.TEXTJOIN("、",TRUE,IF('計算A'!$IS$10:$IS$54=1,'計算A'!$B$10:$B$54,""))</f>
        <v/>
      </c>
    </row>
    <row r="9" ht="26" customHeight="1">
      <c r="B9" s="44">
        <f>'設定'!$I$14</f>
        <v/>
      </c>
      <c r="C9" s="25">
        <f>IF('計算A'!G$4=0,"",IF('調整・決定'!C9&lt;&gt;"",'調整・決定'!C9,IFERROR(INDEX('名簿'!$I$5:$I$49,INDEX('計算C'!$B$3:$B$47,MATCH(4,'計算C'!$C$3:$C$47,0))),"")))</f>
        <v/>
      </c>
      <c r="D9" s="25">
        <f>IF('計算A'!AE$4=0,"",IF('調整・決定'!D9&lt;&gt;"",'調整・決定'!D9,IFERROR(INDEX('名簿'!$I$5:$I$49,INDEX('計算C'!$B$3:$B$47,MATCH(28,'計算C'!$C$3:$C$47,0))),"")))</f>
        <v/>
      </c>
      <c r="E9" s="25">
        <f>IF('計算A'!BC$4=0,"",IF('調整・決定'!E9&lt;&gt;"",'調整・決定'!E9,IFERROR(INDEX('名簿'!$I$5:$I$49,INDEX('計算C'!$B$3:$B$47,MATCH(52,'計算C'!$C$3:$C$47,0))),"")))</f>
        <v/>
      </c>
      <c r="F9" s="25">
        <f>IF('計算A'!CA$4=0,"",IF('調整・決定'!F9&lt;&gt;"",'調整・決定'!F9,IFERROR(INDEX('名簿'!$I$5:$I$49,INDEX('計算C'!$B$3:$B$47,MATCH(76,'計算C'!$C$3:$C$47,0))),"")))</f>
        <v/>
      </c>
      <c r="G9" s="25">
        <f>IF('計算A'!CY$4=0,"",IF('調整・決定'!G9&lt;&gt;"",'調整・決定'!G9,IFERROR(INDEX('名簿'!$I$5:$I$49,INDEX('計算C'!$B$3:$B$47,MATCH(100,'計算C'!$C$3:$C$47,0))),"")))</f>
        <v/>
      </c>
      <c r="H9" s="25">
        <f>IF('計算A'!DW$4=0,"",IF('調整・決定'!H9&lt;&gt;"",'調整・決定'!H9,IFERROR(INDEX('名簿'!$I$5:$I$49,INDEX('計算C'!$B$3:$B$47,MATCH(124,'計算C'!$C$3:$C$47,0))),"")))</f>
        <v/>
      </c>
      <c r="I9" s="25">
        <f>IF('計算A'!EU$4=0,"",IF('調整・決定'!I9&lt;&gt;"",'調整・決定'!I9,IFERROR(INDEX('名簿'!$I$5:$I$49,INDEX('計算C'!$B$3:$B$47,MATCH(148,'計算C'!$C$3:$C$47,0))),"")))</f>
        <v/>
      </c>
      <c r="J9" s="25">
        <f>IF('計算A'!FS$4=0,"",IF('調整・決定'!J9&lt;&gt;"",'調整・決定'!J9,IFERROR(INDEX('名簿'!$I$5:$I$49,INDEX('計算C'!$B$3:$B$47,MATCH(172,'計算C'!$C$3:$C$47,0))),"")))</f>
        <v/>
      </c>
      <c r="K9" s="25">
        <f>IF('計算A'!GQ$4=0,"",IF('調整・決定'!K9&lt;&gt;"",'調整・決定'!K9,IFERROR(INDEX('名簿'!$I$5:$I$49,INDEX('計算C'!$B$3:$B$47,MATCH(196,'計算C'!$C$3:$C$47,0))),"")))</f>
        <v/>
      </c>
      <c r="L9" s="25">
        <f>IF('計算A'!HO$4=0,"",IF('調整・決定'!L9&lt;&gt;"",'調整・決定'!L9,IFERROR(INDEX('名簿'!$I$5:$I$49,INDEX('計算C'!$B$3:$B$47,MATCH(220,'計算C'!$C$3:$C$47,0))),"")))</f>
        <v/>
      </c>
    </row>
    <row r="10" ht="30" customHeight="1">
      <c r="B10" s="44">
        <f>'設定'!$I$15</f>
        <v/>
      </c>
      <c r="C10" s="25">
        <f>IF('計算A'!H$4=0,"",IF('調整・決定'!C10&lt;&gt;"",'調整・決定'!C10,IFERROR(INDEX('名簿'!$I$5:$I$49,INDEX('計算C'!$B$3:$B$47,MATCH(5,'計算C'!$C$3:$C$47,0))),"")))</f>
        <v/>
      </c>
      <c r="D10" s="25">
        <f>IF('計算A'!AF$4=0,"",IF('調整・決定'!D10&lt;&gt;"",'調整・決定'!D10,IFERROR(INDEX('名簿'!$I$5:$I$49,INDEX('計算C'!$B$3:$B$47,MATCH(29,'計算C'!$C$3:$C$47,0))),"")))</f>
        <v/>
      </c>
      <c r="E10" s="25">
        <f>IF('計算A'!BD$4=0,"",IF('調整・決定'!E10&lt;&gt;"",'調整・決定'!E10,IFERROR(INDEX('名簿'!$I$5:$I$49,INDEX('計算C'!$B$3:$B$47,MATCH(53,'計算C'!$C$3:$C$47,0))),"")))</f>
        <v/>
      </c>
      <c r="F10" s="25">
        <f>IF('計算A'!CB$4=0,"",IF('調整・決定'!F10&lt;&gt;"",'調整・決定'!F10,IFERROR(INDEX('名簿'!$I$5:$I$49,INDEX('計算C'!$B$3:$B$47,MATCH(77,'計算C'!$C$3:$C$47,0))),"")))</f>
        <v/>
      </c>
      <c r="G10" s="25">
        <f>IF('計算A'!CZ$4=0,"",IF('調整・決定'!G10&lt;&gt;"",'調整・決定'!G10,IFERROR(INDEX('名簿'!$I$5:$I$49,INDEX('計算C'!$B$3:$B$47,MATCH(101,'計算C'!$C$3:$C$47,0))),"")))</f>
        <v/>
      </c>
      <c r="H10" s="25">
        <f>IF('計算A'!DX$4=0,"",IF('調整・決定'!H10&lt;&gt;"",'調整・決定'!H10,IFERROR(INDEX('名簿'!$I$5:$I$49,INDEX('計算C'!$B$3:$B$47,MATCH(125,'計算C'!$C$3:$C$47,0))),"")))</f>
        <v/>
      </c>
      <c r="I10" s="25">
        <f>IF('計算A'!EV$4=0,"",IF('調整・決定'!I10&lt;&gt;"",'調整・決定'!I10,IFERROR(INDEX('名簿'!$I$5:$I$49,INDEX('計算C'!$B$3:$B$47,MATCH(149,'計算C'!$C$3:$C$47,0))),"")))</f>
        <v/>
      </c>
      <c r="J10" s="25">
        <f>IF('計算A'!FT$4=0,"",IF('調整・決定'!J10&lt;&gt;"",'調整・決定'!J10,IFERROR(INDEX('名簿'!$I$5:$I$49,INDEX('計算C'!$B$3:$B$47,MATCH(173,'計算C'!$C$3:$C$47,0))),"")))</f>
        <v/>
      </c>
      <c r="K10" s="25">
        <f>IF('計算A'!GR$4=0,"",IF('調整・決定'!K10&lt;&gt;"",'調整・決定'!K10,IFERROR(INDEX('名簿'!$I$5:$I$49,INDEX('計算C'!$B$3:$B$47,MATCH(197,'計算C'!$C$3:$C$47,0))),"")))</f>
        <v/>
      </c>
      <c r="L10" s="25">
        <f>IF('計算A'!HP$4=0,"",IF('調整・決定'!L10&lt;&gt;"",'調整・決定'!L10,IFERROR(INDEX('名簿'!$I$5:$I$49,INDEX('計算C'!$B$3:$B$47,MATCH(221,'計算C'!$C$3:$C$47,0))),"")))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IF('計算A'!I$4=0,"",IF('調整・決定'!C11&lt;&gt;"",'調整・決定'!C11,IFERROR(INDEX('名簿'!$I$5:$I$49,INDEX('計算C'!$B$3:$B$47,MATCH(6,'計算C'!$C$3:$C$47,0))),"")))</f>
        <v/>
      </c>
      <c r="D11" s="25">
        <f>IF('計算A'!AG$4=0,"",IF('調整・決定'!D11&lt;&gt;"",'調整・決定'!D11,IFERROR(INDEX('名簿'!$I$5:$I$49,INDEX('計算C'!$B$3:$B$47,MATCH(30,'計算C'!$C$3:$C$47,0))),"")))</f>
        <v/>
      </c>
      <c r="E11" s="25">
        <f>IF('計算A'!BE$4=0,"",IF('調整・決定'!E11&lt;&gt;"",'調整・決定'!E11,IFERROR(INDEX('名簿'!$I$5:$I$49,INDEX('計算C'!$B$3:$B$47,MATCH(54,'計算C'!$C$3:$C$47,0))),"")))</f>
        <v/>
      </c>
      <c r="F11" s="25">
        <f>IF('計算A'!CC$4=0,"",IF('調整・決定'!F11&lt;&gt;"",'調整・決定'!F11,IFERROR(INDEX('名簿'!$I$5:$I$49,INDEX('計算C'!$B$3:$B$47,MATCH(78,'計算C'!$C$3:$C$47,0))),"")))</f>
        <v/>
      </c>
      <c r="G11" s="25">
        <f>IF('計算A'!DA$4=0,"",IF('調整・決定'!G11&lt;&gt;"",'調整・決定'!G11,IFERROR(INDEX('名簿'!$I$5:$I$49,INDEX('計算C'!$B$3:$B$47,MATCH(102,'計算C'!$C$3:$C$47,0))),"")))</f>
        <v/>
      </c>
      <c r="H11" s="25">
        <f>IF('計算A'!DY$4=0,"",IF('調整・決定'!H11&lt;&gt;"",'調整・決定'!H11,IFERROR(INDEX('名簿'!$I$5:$I$49,INDEX('計算C'!$B$3:$B$47,MATCH(126,'計算C'!$C$3:$C$47,0))),"")))</f>
        <v/>
      </c>
      <c r="I11" s="25">
        <f>IF('計算A'!EW$4=0,"",IF('調整・決定'!I11&lt;&gt;"",'調整・決定'!I11,IFERROR(INDEX('名簿'!$I$5:$I$49,INDEX('計算C'!$B$3:$B$47,MATCH(150,'計算C'!$C$3:$C$47,0))),"")))</f>
        <v/>
      </c>
      <c r="J11" s="25">
        <f>IF('計算A'!FU$4=0,"",IF('調整・決定'!J11&lt;&gt;"",'調整・決定'!J11,IFERROR(INDEX('名簿'!$I$5:$I$49,INDEX('計算C'!$B$3:$B$47,MATCH(174,'計算C'!$C$3:$C$47,0))),"")))</f>
        <v/>
      </c>
      <c r="K11" s="25">
        <f>IF('計算A'!GS$4=0,"",IF('調整・決定'!K11&lt;&gt;"",'調整・決定'!K11,IFERROR(INDEX('名簿'!$I$5:$I$49,INDEX('計算C'!$B$3:$B$47,MATCH(198,'計算C'!$C$3:$C$47,0))),"")))</f>
        <v/>
      </c>
      <c r="L11" s="25">
        <f>IF('計算A'!HQ$4=0,"",IF('調整・決定'!L11&lt;&gt;"",'調整・決定'!L11,IFERROR(INDEX('名簿'!$I$5:$I$49,INDEX('計算C'!$B$3:$B$47,MATCH(222,'計算C'!$C$3:$C$47,0))),"")))</f>
        <v/>
      </c>
    </row>
    <row r="12" ht="26" customHeight="1">
      <c r="B12" s="44">
        <f>'設定'!$I$17</f>
        <v/>
      </c>
      <c r="C12" s="25">
        <f>IF('計算A'!J$4=0,"",IF('調整・決定'!C12&lt;&gt;"",'調整・決定'!C12,IFERROR(INDEX('名簿'!$I$5:$I$49,INDEX('計算C'!$B$3:$B$47,MATCH(7,'計算C'!$C$3:$C$47,0))),"")))</f>
        <v/>
      </c>
      <c r="D12" s="25">
        <f>IF('計算A'!AH$4=0,"",IF('調整・決定'!D12&lt;&gt;"",'調整・決定'!D12,IFERROR(INDEX('名簿'!$I$5:$I$49,INDEX('計算C'!$B$3:$B$47,MATCH(31,'計算C'!$C$3:$C$47,0))),"")))</f>
        <v/>
      </c>
      <c r="E12" s="25">
        <f>IF('計算A'!BF$4=0,"",IF('調整・決定'!E12&lt;&gt;"",'調整・決定'!E12,IFERROR(INDEX('名簿'!$I$5:$I$49,INDEX('計算C'!$B$3:$B$47,MATCH(55,'計算C'!$C$3:$C$47,0))),"")))</f>
        <v/>
      </c>
      <c r="F12" s="25">
        <f>IF('計算A'!CD$4=0,"",IF('調整・決定'!F12&lt;&gt;"",'調整・決定'!F12,IFERROR(INDEX('名簿'!$I$5:$I$49,INDEX('計算C'!$B$3:$B$47,MATCH(79,'計算C'!$C$3:$C$47,0))),"")))</f>
        <v/>
      </c>
      <c r="G12" s="25">
        <f>IF('計算A'!DB$4=0,"",IF('調整・決定'!G12&lt;&gt;"",'調整・決定'!G12,IFERROR(INDEX('名簿'!$I$5:$I$49,INDEX('計算C'!$B$3:$B$47,MATCH(103,'計算C'!$C$3:$C$47,0))),"")))</f>
        <v/>
      </c>
      <c r="H12" s="25">
        <f>IF('計算A'!DZ$4=0,"",IF('調整・決定'!H12&lt;&gt;"",'調整・決定'!H12,IFERROR(INDEX('名簿'!$I$5:$I$49,INDEX('計算C'!$B$3:$B$47,MATCH(127,'計算C'!$C$3:$C$47,0))),"")))</f>
        <v/>
      </c>
      <c r="I12" s="25">
        <f>IF('計算A'!EX$4=0,"",IF('調整・決定'!I12&lt;&gt;"",'調整・決定'!I12,IFERROR(INDEX('名簿'!$I$5:$I$49,INDEX('計算C'!$B$3:$B$47,MATCH(151,'計算C'!$C$3:$C$47,0))),"")))</f>
        <v/>
      </c>
      <c r="J12" s="25">
        <f>IF('計算A'!FV$4=0,"",IF('調整・決定'!J12&lt;&gt;"",'調整・決定'!J12,IFERROR(INDEX('名簿'!$I$5:$I$49,INDEX('計算C'!$B$3:$B$47,MATCH(175,'計算C'!$C$3:$C$47,0))),"")))</f>
        <v/>
      </c>
      <c r="K12" s="25">
        <f>IF('計算A'!GT$4=0,"",IF('調整・決定'!K12&lt;&gt;"",'調整・決定'!K12,IFERROR(INDEX('名簿'!$I$5:$I$49,INDEX('計算C'!$B$3:$B$47,MATCH(199,'計算C'!$C$3:$C$47,0))),"")))</f>
        <v/>
      </c>
      <c r="L12" s="25">
        <f>IF('計算A'!HR$4=0,"",IF('調整・決定'!L12&lt;&gt;"",'調整・決定'!L12,IFERROR(INDEX('名簿'!$I$5:$I$49,INDEX('計算C'!$B$3:$B$47,MATCH(223,'計算C'!$C$3:$C$47,0))),"")))</f>
        <v/>
      </c>
      <c r="N12" s="67" t="inlineStr">
        <is>
          <t>なるべく空けたい枠を使った</t>
        </is>
      </c>
      <c r="O12" s="68">
        <f>SUM('計算C'!$D$3:$D$47)&amp;" 枠"</f>
        <v/>
      </c>
    </row>
    <row r="13" ht="26" customHeight="1">
      <c r="B13" s="44">
        <f>'設定'!$I$18</f>
        <v/>
      </c>
      <c r="C13" s="25">
        <f>IF('計算A'!K$4=0,"",IF('調整・決定'!C13&lt;&gt;"",'調整・決定'!C13,IFERROR(INDEX('名簿'!$I$5:$I$49,INDEX('計算C'!$B$3:$B$47,MATCH(8,'計算C'!$C$3:$C$47,0))),"")))</f>
        <v/>
      </c>
      <c r="D13" s="25">
        <f>IF('計算A'!AI$4=0,"",IF('調整・決定'!D13&lt;&gt;"",'調整・決定'!D13,IFERROR(INDEX('名簿'!$I$5:$I$49,INDEX('計算C'!$B$3:$B$47,MATCH(32,'計算C'!$C$3:$C$47,0))),"")))</f>
        <v/>
      </c>
      <c r="E13" s="25">
        <f>IF('計算A'!BG$4=0,"",IF('調整・決定'!E13&lt;&gt;"",'調整・決定'!E13,IFERROR(INDEX('名簿'!$I$5:$I$49,INDEX('計算C'!$B$3:$B$47,MATCH(56,'計算C'!$C$3:$C$47,0))),"")))</f>
        <v/>
      </c>
      <c r="F13" s="25">
        <f>IF('計算A'!CE$4=0,"",IF('調整・決定'!F13&lt;&gt;"",'調整・決定'!F13,IFERROR(INDEX('名簿'!$I$5:$I$49,INDEX('計算C'!$B$3:$B$47,MATCH(80,'計算C'!$C$3:$C$47,0))),"")))</f>
        <v/>
      </c>
      <c r="G13" s="25">
        <f>IF('計算A'!DC$4=0,"",IF('調整・決定'!G13&lt;&gt;"",'調整・決定'!G13,IFERROR(INDEX('名簿'!$I$5:$I$49,INDEX('計算C'!$B$3:$B$47,MATCH(104,'計算C'!$C$3:$C$47,0))),"")))</f>
        <v/>
      </c>
      <c r="H13" s="25">
        <f>IF('計算A'!EA$4=0,"",IF('調整・決定'!H13&lt;&gt;"",'調整・決定'!H13,IFERROR(INDEX('名簿'!$I$5:$I$49,INDEX('計算C'!$B$3:$B$47,MATCH(128,'計算C'!$C$3:$C$47,0))),"")))</f>
        <v/>
      </c>
      <c r="I13" s="25">
        <f>IF('計算A'!EY$4=0,"",IF('調整・決定'!I13&lt;&gt;"",'調整・決定'!I13,IFERROR(INDEX('名簿'!$I$5:$I$49,INDEX('計算C'!$B$3:$B$47,MATCH(152,'計算C'!$C$3:$C$47,0))),"")))</f>
        <v/>
      </c>
      <c r="J13" s="25">
        <f>IF('計算A'!FW$4=0,"",IF('調整・決定'!J13&lt;&gt;"",'調整・決定'!J13,IFERROR(INDEX('名簿'!$I$5:$I$49,INDEX('計算C'!$B$3:$B$47,MATCH(176,'計算C'!$C$3:$C$47,0))),"")))</f>
        <v/>
      </c>
      <c r="K13" s="25">
        <f>IF('計算A'!GU$4=0,"",IF('調整・決定'!K13&lt;&gt;"",'調整・決定'!K13,IFERROR(INDEX('名簿'!$I$5:$I$49,INDEX('計算C'!$B$3:$B$47,MATCH(200,'計算C'!$C$3:$C$47,0))),"")))</f>
        <v/>
      </c>
      <c r="L13" s="25">
        <f>IF('計算A'!HS$4=0,"",IF('調整・決定'!L13&lt;&gt;"",'調整・決定'!L13,IFERROR(INDEX('名簿'!$I$5:$I$49,INDEX('計算C'!$B$3:$B$47,MATCH(224,'計算C'!$C$3:$C$47,0))),"")))</f>
        <v/>
      </c>
      <c r="N13" s="67" t="inlineStr">
        <is>
          <t>日ごとの人数</t>
        </is>
      </c>
    </row>
    <row r="14" ht="26" customHeight="1">
      <c r="B14" s="44">
        <f>'設定'!$I$19</f>
        <v/>
      </c>
      <c r="C14" s="25">
        <f>IF('計算A'!L$4=0,"",IF('調整・決定'!C14&lt;&gt;"",'調整・決定'!C14,IFERROR(INDEX('名簿'!$I$5:$I$49,INDEX('計算C'!$B$3:$B$47,MATCH(9,'計算C'!$C$3:$C$47,0))),"")))</f>
        <v/>
      </c>
      <c r="D14" s="25">
        <f>IF('計算A'!AJ$4=0,"",IF('調整・決定'!D14&lt;&gt;"",'調整・決定'!D14,IFERROR(INDEX('名簿'!$I$5:$I$49,INDEX('計算C'!$B$3:$B$47,MATCH(33,'計算C'!$C$3:$C$47,0))),"")))</f>
        <v/>
      </c>
      <c r="E14" s="25">
        <f>IF('計算A'!BH$4=0,"",IF('調整・決定'!E14&lt;&gt;"",'調整・決定'!E14,IFERROR(INDEX('名簿'!$I$5:$I$49,INDEX('計算C'!$B$3:$B$47,MATCH(57,'計算C'!$C$3:$C$47,0))),"")))</f>
        <v/>
      </c>
      <c r="F14" s="25">
        <f>IF('計算A'!CF$4=0,"",IF('調整・決定'!F14&lt;&gt;"",'調整・決定'!F14,IFERROR(INDEX('名簿'!$I$5:$I$49,INDEX('計算C'!$B$3:$B$47,MATCH(81,'計算C'!$C$3:$C$47,0))),"")))</f>
        <v/>
      </c>
      <c r="G14" s="25">
        <f>IF('計算A'!DD$4=0,"",IF('調整・決定'!G14&lt;&gt;"",'調整・決定'!G14,IFERROR(INDEX('名簿'!$I$5:$I$49,INDEX('計算C'!$B$3:$B$47,MATCH(105,'計算C'!$C$3:$C$47,0))),"")))</f>
        <v/>
      </c>
      <c r="H14" s="25">
        <f>IF('計算A'!EB$4=0,"",IF('調整・決定'!H14&lt;&gt;"",'調整・決定'!H14,IFERROR(INDEX('名簿'!$I$5:$I$49,INDEX('計算C'!$B$3:$B$47,MATCH(129,'計算C'!$C$3:$C$47,0))),"")))</f>
        <v/>
      </c>
      <c r="I14" s="25">
        <f>IF('計算A'!EZ$4=0,"",IF('調整・決定'!I14&lt;&gt;"",'調整・決定'!I14,IFERROR(INDEX('名簿'!$I$5:$I$49,INDEX('計算C'!$B$3:$B$47,MATCH(153,'計算C'!$C$3:$C$47,0))),"")))</f>
        <v/>
      </c>
      <c r="J14" s="25">
        <f>IF('計算A'!FX$4=0,"",IF('調整・決定'!J14&lt;&gt;"",'調整・決定'!J14,IFERROR(INDEX('名簿'!$I$5:$I$49,INDEX('計算C'!$B$3:$B$47,MATCH(177,'計算C'!$C$3:$C$47,0))),"")))</f>
        <v/>
      </c>
      <c r="K14" s="25">
        <f>IF('計算A'!GV$4=0,"",IF('調整・決定'!K14&lt;&gt;"",'調整・決定'!K14,IFERROR(INDEX('名簿'!$I$5:$I$49,INDEX('計算C'!$B$3:$B$47,MATCH(201,'計算C'!$C$3:$C$47,0))),"")))</f>
        <v/>
      </c>
      <c r="L14" s="25">
        <f>IF('計算A'!HT$4=0,"",IF('調整・決定'!L14&lt;&gt;"",'調整・決定'!L14,IFERROR(INDEX('名簿'!$I$5:$I$49,INDEX('計算C'!$B$3:$B$47,MATCH(225,'計算C'!$C$3:$C$47,0))),"")))</f>
        <v/>
      </c>
      <c r="N14" s="73">
        <f>IF('設定'!$E$11="","",'設定'!$E$11)</f>
        <v/>
      </c>
      <c r="O14" s="74">
        <f>IF(N14="","",COUNTIF(C6:C29,"?*")&amp;" 人")</f>
        <v/>
      </c>
    </row>
    <row r="15" ht="26" customHeight="1">
      <c r="B15" s="44">
        <f>'設定'!$I$20</f>
        <v/>
      </c>
      <c r="C15" s="25">
        <f>IF('計算A'!M$4=0,"",IF('調整・決定'!C15&lt;&gt;"",'調整・決定'!C15,IFERROR(INDEX('名簿'!$I$5:$I$49,INDEX('計算C'!$B$3:$B$47,MATCH(10,'計算C'!$C$3:$C$47,0))),"")))</f>
        <v/>
      </c>
      <c r="D15" s="25">
        <f>IF('計算A'!AK$4=0,"",IF('調整・決定'!D15&lt;&gt;"",'調整・決定'!D15,IFERROR(INDEX('名簿'!$I$5:$I$49,INDEX('計算C'!$B$3:$B$47,MATCH(34,'計算C'!$C$3:$C$47,0))),"")))</f>
        <v/>
      </c>
      <c r="E15" s="25">
        <f>IF('計算A'!BI$4=0,"",IF('調整・決定'!E15&lt;&gt;"",'調整・決定'!E15,IFERROR(INDEX('名簿'!$I$5:$I$49,INDEX('計算C'!$B$3:$B$47,MATCH(58,'計算C'!$C$3:$C$47,0))),"")))</f>
        <v/>
      </c>
      <c r="F15" s="25">
        <f>IF('計算A'!CG$4=0,"",IF('調整・決定'!F15&lt;&gt;"",'調整・決定'!F15,IFERROR(INDEX('名簿'!$I$5:$I$49,INDEX('計算C'!$B$3:$B$47,MATCH(82,'計算C'!$C$3:$C$47,0))),"")))</f>
        <v/>
      </c>
      <c r="G15" s="25">
        <f>IF('計算A'!DE$4=0,"",IF('調整・決定'!G15&lt;&gt;"",'調整・決定'!G15,IFERROR(INDEX('名簿'!$I$5:$I$49,INDEX('計算C'!$B$3:$B$47,MATCH(106,'計算C'!$C$3:$C$47,0))),"")))</f>
        <v/>
      </c>
      <c r="H15" s="25">
        <f>IF('計算A'!EC$4=0,"",IF('調整・決定'!H15&lt;&gt;"",'調整・決定'!H15,IFERROR(INDEX('名簿'!$I$5:$I$49,INDEX('計算C'!$B$3:$B$47,MATCH(130,'計算C'!$C$3:$C$47,0))),"")))</f>
        <v/>
      </c>
      <c r="I15" s="25">
        <f>IF('計算A'!FA$4=0,"",IF('調整・決定'!I15&lt;&gt;"",'調整・決定'!I15,IFERROR(INDEX('名簿'!$I$5:$I$49,INDEX('計算C'!$B$3:$B$47,MATCH(154,'計算C'!$C$3:$C$47,0))),"")))</f>
        <v/>
      </c>
      <c r="J15" s="25">
        <f>IF('計算A'!FY$4=0,"",IF('調整・決定'!J15&lt;&gt;"",'調整・決定'!J15,IFERROR(INDEX('名簿'!$I$5:$I$49,INDEX('計算C'!$B$3:$B$47,MATCH(178,'計算C'!$C$3:$C$47,0))),"")))</f>
        <v/>
      </c>
      <c r="K15" s="25">
        <f>IF('計算A'!GW$4=0,"",IF('調整・決定'!K15&lt;&gt;"",'調整・決定'!K15,IFERROR(INDEX('名簿'!$I$5:$I$49,INDEX('計算C'!$B$3:$B$47,MATCH(202,'計算C'!$C$3:$C$47,0))),"")))</f>
        <v/>
      </c>
      <c r="L15" s="25">
        <f>IF('計算A'!HU$4=0,"",IF('調整・決定'!L15&lt;&gt;"",'調整・決定'!L15,IFERROR(INDEX('名簿'!$I$5:$I$49,INDEX('計算C'!$B$3:$B$47,MATCH(226,'計算C'!$C$3:$C$47,0))),"")))</f>
        <v/>
      </c>
      <c r="N15" s="73">
        <f>IF('設定'!$E$12="","",'設定'!$E$12)</f>
        <v/>
      </c>
      <c r="O15" s="74">
        <f>IF(N15="","",COUNTIF(D6:D29,"?*")&amp;" 人")</f>
        <v/>
      </c>
    </row>
    <row r="16" ht="26" customHeight="1">
      <c r="B16" s="44">
        <f>'設定'!$I$21</f>
        <v/>
      </c>
      <c r="C16" s="25">
        <f>IF('計算A'!N$4=0,"",IF('調整・決定'!C16&lt;&gt;"",'調整・決定'!C16,IFERROR(INDEX('名簿'!$I$5:$I$49,INDEX('計算C'!$B$3:$B$47,MATCH(11,'計算C'!$C$3:$C$47,0))),"")))</f>
        <v/>
      </c>
      <c r="D16" s="25">
        <f>IF('計算A'!AL$4=0,"",IF('調整・決定'!D16&lt;&gt;"",'調整・決定'!D16,IFERROR(INDEX('名簿'!$I$5:$I$49,INDEX('計算C'!$B$3:$B$47,MATCH(35,'計算C'!$C$3:$C$47,0))),"")))</f>
        <v/>
      </c>
      <c r="E16" s="25">
        <f>IF('計算A'!BJ$4=0,"",IF('調整・決定'!E16&lt;&gt;"",'調整・決定'!E16,IFERROR(INDEX('名簿'!$I$5:$I$49,INDEX('計算C'!$B$3:$B$47,MATCH(59,'計算C'!$C$3:$C$47,0))),"")))</f>
        <v/>
      </c>
      <c r="F16" s="25">
        <f>IF('計算A'!CH$4=0,"",IF('調整・決定'!F16&lt;&gt;"",'調整・決定'!F16,IFERROR(INDEX('名簿'!$I$5:$I$49,INDEX('計算C'!$B$3:$B$47,MATCH(83,'計算C'!$C$3:$C$47,0))),"")))</f>
        <v/>
      </c>
      <c r="G16" s="25">
        <f>IF('計算A'!DF$4=0,"",IF('調整・決定'!G16&lt;&gt;"",'調整・決定'!G16,IFERROR(INDEX('名簿'!$I$5:$I$49,INDEX('計算C'!$B$3:$B$47,MATCH(107,'計算C'!$C$3:$C$47,0))),"")))</f>
        <v/>
      </c>
      <c r="H16" s="25">
        <f>IF('計算A'!ED$4=0,"",IF('調整・決定'!H16&lt;&gt;"",'調整・決定'!H16,IFERROR(INDEX('名簿'!$I$5:$I$49,INDEX('計算C'!$B$3:$B$47,MATCH(131,'計算C'!$C$3:$C$47,0))),"")))</f>
        <v/>
      </c>
      <c r="I16" s="25">
        <f>IF('計算A'!FB$4=0,"",IF('調整・決定'!I16&lt;&gt;"",'調整・決定'!I16,IFERROR(INDEX('名簿'!$I$5:$I$49,INDEX('計算C'!$B$3:$B$47,MATCH(155,'計算C'!$C$3:$C$47,0))),"")))</f>
        <v/>
      </c>
      <c r="J16" s="25">
        <f>IF('計算A'!FZ$4=0,"",IF('調整・決定'!J16&lt;&gt;"",'調整・決定'!J16,IFERROR(INDEX('名簿'!$I$5:$I$49,INDEX('計算C'!$B$3:$B$47,MATCH(179,'計算C'!$C$3:$C$47,0))),"")))</f>
        <v/>
      </c>
      <c r="K16" s="25">
        <f>IF('計算A'!GX$4=0,"",IF('調整・決定'!K16&lt;&gt;"",'調整・決定'!K16,IFERROR(INDEX('名簿'!$I$5:$I$49,INDEX('計算C'!$B$3:$B$47,MATCH(203,'計算C'!$C$3:$C$47,0))),"")))</f>
        <v/>
      </c>
      <c r="L16" s="25">
        <f>IF('計算A'!HV$4=0,"",IF('調整・決定'!L16&lt;&gt;"",'調整・決定'!L16,IFERROR(INDEX('名簿'!$I$5:$I$49,INDEX('計算C'!$B$3:$B$47,MATCH(227,'計算C'!$C$3:$C$47,0))),"")))</f>
        <v/>
      </c>
      <c r="N16" s="73">
        <f>IF('設定'!$E$13="","",'設定'!$E$13)</f>
        <v/>
      </c>
      <c r="O16" s="74">
        <f>IF(N16="","",COUNTIF(E6:E29,"?*")&amp;" 人")</f>
        <v/>
      </c>
    </row>
    <row r="17" ht="26" customHeight="1">
      <c r="B17" s="44">
        <f>'設定'!$I$22</f>
        <v/>
      </c>
      <c r="C17" s="25">
        <f>IF('計算A'!O$4=0,"",IF('調整・決定'!C17&lt;&gt;"",'調整・決定'!C17,IFERROR(INDEX('名簿'!$I$5:$I$49,INDEX('計算C'!$B$3:$B$47,MATCH(12,'計算C'!$C$3:$C$47,0))),"")))</f>
        <v/>
      </c>
      <c r="D17" s="25">
        <f>IF('計算A'!AM$4=0,"",IF('調整・決定'!D17&lt;&gt;"",'調整・決定'!D17,IFERROR(INDEX('名簿'!$I$5:$I$49,INDEX('計算C'!$B$3:$B$47,MATCH(36,'計算C'!$C$3:$C$47,0))),"")))</f>
        <v/>
      </c>
      <c r="E17" s="25">
        <f>IF('計算A'!BK$4=0,"",IF('調整・決定'!E17&lt;&gt;"",'調整・決定'!E17,IFERROR(INDEX('名簿'!$I$5:$I$49,INDEX('計算C'!$B$3:$B$47,MATCH(60,'計算C'!$C$3:$C$47,0))),"")))</f>
        <v/>
      </c>
      <c r="F17" s="25">
        <f>IF('計算A'!CI$4=0,"",IF('調整・決定'!F17&lt;&gt;"",'調整・決定'!F17,IFERROR(INDEX('名簿'!$I$5:$I$49,INDEX('計算C'!$B$3:$B$47,MATCH(84,'計算C'!$C$3:$C$47,0))),"")))</f>
        <v/>
      </c>
      <c r="G17" s="25">
        <f>IF('計算A'!DG$4=0,"",IF('調整・決定'!G17&lt;&gt;"",'調整・決定'!G17,IFERROR(INDEX('名簿'!$I$5:$I$49,INDEX('計算C'!$B$3:$B$47,MATCH(108,'計算C'!$C$3:$C$47,0))),"")))</f>
        <v/>
      </c>
      <c r="H17" s="25">
        <f>IF('計算A'!EE$4=0,"",IF('調整・決定'!H17&lt;&gt;"",'調整・決定'!H17,IFERROR(INDEX('名簿'!$I$5:$I$49,INDEX('計算C'!$B$3:$B$47,MATCH(132,'計算C'!$C$3:$C$47,0))),"")))</f>
        <v/>
      </c>
      <c r="I17" s="25">
        <f>IF('計算A'!FC$4=0,"",IF('調整・決定'!I17&lt;&gt;"",'調整・決定'!I17,IFERROR(INDEX('名簿'!$I$5:$I$49,INDEX('計算C'!$B$3:$B$47,MATCH(156,'計算C'!$C$3:$C$47,0))),"")))</f>
        <v/>
      </c>
      <c r="J17" s="25">
        <f>IF('計算A'!GA$4=0,"",IF('調整・決定'!J17&lt;&gt;"",'調整・決定'!J17,IFERROR(INDEX('名簿'!$I$5:$I$49,INDEX('計算C'!$B$3:$B$47,MATCH(180,'計算C'!$C$3:$C$47,0))),"")))</f>
        <v/>
      </c>
      <c r="K17" s="25">
        <f>IF('計算A'!GY$4=0,"",IF('調整・決定'!K17&lt;&gt;"",'調整・決定'!K17,IFERROR(INDEX('名簿'!$I$5:$I$49,INDEX('計算C'!$B$3:$B$47,MATCH(204,'計算C'!$C$3:$C$47,0))),"")))</f>
        <v/>
      </c>
      <c r="L17" s="25">
        <f>IF('計算A'!HW$4=0,"",IF('調整・決定'!L17&lt;&gt;"",'調整・決定'!L17,IFERROR(INDEX('名簿'!$I$5:$I$49,INDEX('計算C'!$B$3:$B$47,MATCH(228,'計算C'!$C$3:$C$47,0))),"")))</f>
        <v/>
      </c>
      <c r="N17" s="73">
        <f>IF('設定'!$E$14="","",'設定'!$E$14)</f>
        <v/>
      </c>
      <c r="O17" s="74">
        <f>IF(N17="","",COUNTIF(F6:F29,"?*")&amp;" 人")</f>
        <v/>
      </c>
    </row>
    <row r="18" ht="26" customHeight="1">
      <c r="B18" s="44">
        <f>'設定'!$I$23</f>
        <v/>
      </c>
      <c r="C18" s="25">
        <f>IF('計算A'!P$4=0,"",IF('調整・決定'!C18&lt;&gt;"",'調整・決定'!C18,IFERROR(INDEX('名簿'!$I$5:$I$49,INDEX('計算C'!$B$3:$B$47,MATCH(13,'計算C'!$C$3:$C$47,0))),"")))</f>
        <v/>
      </c>
      <c r="D18" s="25">
        <f>IF('計算A'!AN$4=0,"",IF('調整・決定'!D18&lt;&gt;"",'調整・決定'!D18,IFERROR(INDEX('名簿'!$I$5:$I$49,INDEX('計算C'!$B$3:$B$47,MATCH(37,'計算C'!$C$3:$C$47,0))),"")))</f>
        <v/>
      </c>
      <c r="E18" s="25">
        <f>IF('計算A'!BL$4=0,"",IF('調整・決定'!E18&lt;&gt;"",'調整・決定'!E18,IFERROR(INDEX('名簿'!$I$5:$I$49,INDEX('計算C'!$B$3:$B$47,MATCH(61,'計算C'!$C$3:$C$47,0))),"")))</f>
        <v/>
      </c>
      <c r="F18" s="25">
        <f>IF('計算A'!CJ$4=0,"",IF('調整・決定'!F18&lt;&gt;"",'調整・決定'!F18,IFERROR(INDEX('名簿'!$I$5:$I$49,INDEX('計算C'!$B$3:$B$47,MATCH(85,'計算C'!$C$3:$C$47,0))),"")))</f>
        <v/>
      </c>
      <c r="G18" s="25">
        <f>IF('計算A'!DH$4=0,"",IF('調整・決定'!G18&lt;&gt;"",'調整・決定'!G18,IFERROR(INDEX('名簿'!$I$5:$I$49,INDEX('計算C'!$B$3:$B$47,MATCH(109,'計算C'!$C$3:$C$47,0))),"")))</f>
        <v/>
      </c>
      <c r="H18" s="25">
        <f>IF('計算A'!EF$4=0,"",IF('調整・決定'!H18&lt;&gt;"",'調整・決定'!H18,IFERROR(INDEX('名簿'!$I$5:$I$49,INDEX('計算C'!$B$3:$B$47,MATCH(133,'計算C'!$C$3:$C$47,0))),"")))</f>
        <v/>
      </c>
      <c r="I18" s="25">
        <f>IF('計算A'!FD$4=0,"",IF('調整・決定'!I18&lt;&gt;"",'調整・決定'!I18,IFERROR(INDEX('名簿'!$I$5:$I$49,INDEX('計算C'!$B$3:$B$47,MATCH(157,'計算C'!$C$3:$C$47,0))),"")))</f>
        <v/>
      </c>
      <c r="J18" s="25">
        <f>IF('計算A'!GB$4=0,"",IF('調整・決定'!J18&lt;&gt;"",'調整・決定'!J18,IFERROR(INDEX('名簿'!$I$5:$I$49,INDEX('計算C'!$B$3:$B$47,MATCH(181,'計算C'!$C$3:$C$47,0))),"")))</f>
        <v/>
      </c>
      <c r="K18" s="25">
        <f>IF('計算A'!GZ$4=0,"",IF('調整・決定'!K18&lt;&gt;"",'調整・決定'!K18,IFERROR(INDEX('名簿'!$I$5:$I$49,INDEX('計算C'!$B$3:$B$47,MATCH(205,'計算C'!$C$3:$C$47,0))),"")))</f>
        <v/>
      </c>
      <c r="L18" s="25">
        <f>IF('計算A'!HX$4=0,"",IF('調整・決定'!L18&lt;&gt;"",'調整・決定'!L18,IFERROR(INDEX('名簿'!$I$5:$I$49,INDEX('計算C'!$B$3:$B$47,MATCH(229,'計算C'!$C$3:$C$47,0))),"")))</f>
        <v/>
      </c>
      <c r="N18" s="73">
        <f>IF('設定'!$E$15="","",'設定'!$E$15)</f>
        <v/>
      </c>
      <c r="O18" s="74">
        <f>IF(N18="","",COUNTIF(G6:G29,"?*")&amp;" 人")</f>
        <v/>
      </c>
    </row>
    <row r="19" ht="26" customHeight="1">
      <c r="B19" s="44">
        <f>'設定'!$I$24</f>
        <v/>
      </c>
      <c r="C19" s="25">
        <f>IF('計算A'!Q$4=0,"",IF('調整・決定'!C19&lt;&gt;"",'調整・決定'!C19,IFERROR(INDEX('名簿'!$I$5:$I$49,INDEX('計算C'!$B$3:$B$47,MATCH(14,'計算C'!$C$3:$C$47,0))),"")))</f>
        <v/>
      </c>
      <c r="D19" s="25">
        <f>IF('計算A'!AO$4=0,"",IF('調整・決定'!D19&lt;&gt;"",'調整・決定'!D19,IFERROR(INDEX('名簿'!$I$5:$I$49,INDEX('計算C'!$B$3:$B$47,MATCH(38,'計算C'!$C$3:$C$47,0))),"")))</f>
        <v/>
      </c>
      <c r="E19" s="25">
        <f>IF('計算A'!BM$4=0,"",IF('調整・決定'!E19&lt;&gt;"",'調整・決定'!E19,IFERROR(INDEX('名簿'!$I$5:$I$49,INDEX('計算C'!$B$3:$B$47,MATCH(62,'計算C'!$C$3:$C$47,0))),"")))</f>
        <v/>
      </c>
      <c r="F19" s="25">
        <f>IF('計算A'!CK$4=0,"",IF('調整・決定'!F19&lt;&gt;"",'調整・決定'!F19,IFERROR(INDEX('名簿'!$I$5:$I$49,INDEX('計算C'!$B$3:$B$47,MATCH(86,'計算C'!$C$3:$C$47,0))),"")))</f>
        <v/>
      </c>
      <c r="G19" s="25">
        <f>IF('計算A'!DI$4=0,"",IF('調整・決定'!G19&lt;&gt;"",'調整・決定'!G19,IFERROR(INDEX('名簿'!$I$5:$I$49,INDEX('計算C'!$B$3:$B$47,MATCH(110,'計算C'!$C$3:$C$47,0))),"")))</f>
        <v/>
      </c>
      <c r="H19" s="25">
        <f>IF('計算A'!EG$4=0,"",IF('調整・決定'!H19&lt;&gt;"",'調整・決定'!H19,IFERROR(INDEX('名簿'!$I$5:$I$49,INDEX('計算C'!$B$3:$B$47,MATCH(134,'計算C'!$C$3:$C$47,0))),"")))</f>
        <v/>
      </c>
      <c r="I19" s="25">
        <f>IF('計算A'!FE$4=0,"",IF('調整・決定'!I19&lt;&gt;"",'調整・決定'!I19,IFERROR(INDEX('名簿'!$I$5:$I$49,INDEX('計算C'!$B$3:$B$47,MATCH(158,'計算C'!$C$3:$C$47,0))),"")))</f>
        <v/>
      </c>
      <c r="J19" s="25">
        <f>IF('計算A'!GC$4=0,"",IF('調整・決定'!J19&lt;&gt;"",'調整・決定'!J19,IFERROR(INDEX('名簿'!$I$5:$I$49,INDEX('計算C'!$B$3:$B$47,MATCH(182,'計算C'!$C$3:$C$47,0))),"")))</f>
        <v/>
      </c>
      <c r="K19" s="25">
        <f>IF('計算A'!HA$4=0,"",IF('調整・決定'!K19&lt;&gt;"",'調整・決定'!K19,IFERROR(INDEX('名簿'!$I$5:$I$49,INDEX('計算C'!$B$3:$B$47,MATCH(206,'計算C'!$C$3:$C$47,0))),"")))</f>
        <v/>
      </c>
      <c r="L19" s="25">
        <f>IF('計算A'!HY$4=0,"",IF('調整・決定'!L19&lt;&gt;"",'調整・決定'!L19,IFERROR(INDEX('名簿'!$I$5:$I$49,INDEX('計算C'!$B$3:$B$47,MATCH(230,'計算C'!$C$3:$C$47,0))),"")))</f>
        <v/>
      </c>
      <c r="N19" s="73">
        <f>IF('設定'!$E$16="","",'設定'!$E$16)</f>
        <v/>
      </c>
      <c r="O19" s="74">
        <f>IF(N19="","",COUNTIF(H6:H29,"?*")&amp;" 人")</f>
        <v/>
      </c>
    </row>
    <row r="20" ht="26" customHeight="1">
      <c r="B20" s="44">
        <f>'設定'!$I$25</f>
        <v/>
      </c>
      <c r="C20" s="25">
        <f>IF('計算A'!R$4=0,"",IF('調整・決定'!C20&lt;&gt;"",'調整・決定'!C20,IFERROR(INDEX('名簿'!$I$5:$I$49,INDEX('計算C'!$B$3:$B$47,MATCH(15,'計算C'!$C$3:$C$47,0))),"")))</f>
        <v/>
      </c>
      <c r="D20" s="25">
        <f>IF('計算A'!AP$4=0,"",IF('調整・決定'!D20&lt;&gt;"",'調整・決定'!D20,IFERROR(INDEX('名簿'!$I$5:$I$49,INDEX('計算C'!$B$3:$B$47,MATCH(39,'計算C'!$C$3:$C$47,0))),"")))</f>
        <v/>
      </c>
      <c r="E20" s="25">
        <f>IF('計算A'!BN$4=0,"",IF('調整・決定'!E20&lt;&gt;"",'調整・決定'!E20,IFERROR(INDEX('名簿'!$I$5:$I$49,INDEX('計算C'!$B$3:$B$47,MATCH(63,'計算C'!$C$3:$C$47,0))),"")))</f>
        <v/>
      </c>
      <c r="F20" s="25">
        <f>IF('計算A'!CL$4=0,"",IF('調整・決定'!F20&lt;&gt;"",'調整・決定'!F20,IFERROR(INDEX('名簿'!$I$5:$I$49,INDEX('計算C'!$B$3:$B$47,MATCH(87,'計算C'!$C$3:$C$47,0))),"")))</f>
        <v/>
      </c>
      <c r="G20" s="25">
        <f>IF('計算A'!DJ$4=0,"",IF('調整・決定'!G20&lt;&gt;"",'調整・決定'!G20,IFERROR(INDEX('名簿'!$I$5:$I$49,INDEX('計算C'!$B$3:$B$47,MATCH(111,'計算C'!$C$3:$C$47,0))),"")))</f>
        <v/>
      </c>
      <c r="H20" s="25">
        <f>IF('計算A'!EH$4=0,"",IF('調整・決定'!H20&lt;&gt;"",'調整・決定'!H20,IFERROR(INDEX('名簿'!$I$5:$I$49,INDEX('計算C'!$B$3:$B$47,MATCH(135,'計算C'!$C$3:$C$47,0))),"")))</f>
        <v/>
      </c>
      <c r="I20" s="25">
        <f>IF('計算A'!FF$4=0,"",IF('調整・決定'!I20&lt;&gt;"",'調整・決定'!I20,IFERROR(INDEX('名簿'!$I$5:$I$49,INDEX('計算C'!$B$3:$B$47,MATCH(159,'計算C'!$C$3:$C$47,0))),"")))</f>
        <v/>
      </c>
      <c r="J20" s="25">
        <f>IF('計算A'!GD$4=0,"",IF('調整・決定'!J20&lt;&gt;"",'調整・決定'!J20,IFERROR(INDEX('名簿'!$I$5:$I$49,INDEX('計算C'!$B$3:$B$47,MATCH(183,'計算C'!$C$3:$C$47,0))),"")))</f>
        <v/>
      </c>
      <c r="K20" s="25">
        <f>IF('計算A'!HB$4=0,"",IF('調整・決定'!K20&lt;&gt;"",'調整・決定'!K20,IFERROR(INDEX('名簿'!$I$5:$I$49,INDEX('計算C'!$B$3:$B$47,MATCH(207,'計算C'!$C$3:$C$47,0))),"")))</f>
        <v/>
      </c>
      <c r="L20" s="25">
        <f>IF('計算A'!HZ$4=0,"",IF('調整・決定'!L20&lt;&gt;"",'調整・決定'!L20,IFERROR(INDEX('名簿'!$I$5:$I$49,INDEX('計算C'!$B$3:$B$47,MATCH(231,'計算C'!$C$3:$C$47,0))),"")))</f>
        <v/>
      </c>
      <c r="N20" s="73">
        <f>IF('設定'!$E$17="","",'設定'!$E$17)</f>
        <v/>
      </c>
      <c r="O20" s="74">
        <f>IF(N20="","",COUNTIF(I6:I29,"?*")&amp;" 人")</f>
        <v/>
      </c>
    </row>
    <row r="21" ht="26" customHeight="1">
      <c r="B21" s="44">
        <f>'設定'!$I$26</f>
        <v/>
      </c>
      <c r="C21" s="25">
        <f>IF('計算A'!S$4=0,"",IF('調整・決定'!C21&lt;&gt;"",'調整・決定'!C21,IFERROR(INDEX('名簿'!$I$5:$I$49,INDEX('計算C'!$B$3:$B$47,MATCH(16,'計算C'!$C$3:$C$47,0))),"")))</f>
        <v/>
      </c>
      <c r="D21" s="25">
        <f>IF('計算A'!AQ$4=0,"",IF('調整・決定'!D21&lt;&gt;"",'調整・決定'!D21,IFERROR(INDEX('名簿'!$I$5:$I$49,INDEX('計算C'!$B$3:$B$47,MATCH(40,'計算C'!$C$3:$C$47,0))),"")))</f>
        <v/>
      </c>
      <c r="E21" s="25">
        <f>IF('計算A'!BO$4=0,"",IF('調整・決定'!E21&lt;&gt;"",'調整・決定'!E21,IFERROR(INDEX('名簿'!$I$5:$I$49,INDEX('計算C'!$B$3:$B$47,MATCH(64,'計算C'!$C$3:$C$47,0))),"")))</f>
        <v/>
      </c>
      <c r="F21" s="25">
        <f>IF('計算A'!CM$4=0,"",IF('調整・決定'!F21&lt;&gt;"",'調整・決定'!F21,IFERROR(INDEX('名簿'!$I$5:$I$49,INDEX('計算C'!$B$3:$B$47,MATCH(88,'計算C'!$C$3:$C$47,0))),"")))</f>
        <v/>
      </c>
      <c r="G21" s="25">
        <f>IF('計算A'!DK$4=0,"",IF('調整・決定'!G21&lt;&gt;"",'調整・決定'!G21,IFERROR(INDEX('名簿'!$I$5:$I$49,INDEX('計算C'!$B$3:$B$47,MATCH(112,'計算C'!$C$3:$C$47,0))),"")))</f>
        <v/>
      </c>
      <c r="H21" s="25">
        <f>IF('計算A'!EI$4=0,"",IF('調整・決定'!H21&lt;&gt;"",'調整・決定'!H21,IFERROR(INDEX('名簿'!$I$5:$I$49,INDEX('計算C'!$B$3:$B$47,MATCH(136,'計算C'!$C$3:$C$47,0))),"")))</f>
        <v/>
      </c>
      <c r="I21" s="25">
        <f>IF('計算A'!FG$4=0,"",IF('調整・決定'!I21&lt;&gt;"",'調整・決定'!I21,IFERROR(INDEX('名簿'!$I$5:$I$49,INDEX('計算C'!$B$3:$B$47,MATCH(160,'計算C'!$C$3:$C$47,0))),"")))</f>
        <v/>
      </c>
      <c r="J21" s="25">
        <f>IF('計算A'!GE$4=0,"",IF('調整・決定'!J21&lt;&gt;"",'調整・決定'!J21,IFERROR(INDEX('名簿'!$I$5:$I$49,INDEX('計算C'!$B$3:$B$47,MATCH(184,'計算C'!$C$3:$C$47,0))),"")))</f>
        <v/>
      </c>
      <c r="K21" s="25">
        <f>IF('計算A'!HC$4=0,"",IF('調整・決定'!K21&lt;&gt;"",'調整・決定'!K21,IFERROR(INDEX('名簿'!$I$5:$I$49,INDEX('計算C'!$B$3:$B$47,MATCH(208,'計算C'!$C$3:$C$47,0))),"")))</f>
        <v/>
      </c>
      <c r="L21" s="25">
        <f>IF('計算A'!IA$4=0,"",IF('調整・決定'!L21&lt;&gt;"",'調整・決定'!L21,IFERROR(INDEX('名簿'!$I$5:$I$49,INDEX('計算C'!$B$3:$B$47,MATCH(232,'計算C'!$C$3:$C$47,0))),"")))</f>
        <v/>
      </c>
      <c r="N21" s="73">
        <f>IF('設定'!$E$18="","",'設定'!$E$18)</f>
        <v/>
      </c>
      <c r="O21" s="74">
        <f>IF(N21="","",COUNTIF(J6:J29,"?*")&amp;" 人")</f>
        <v/>
      </c>
    </row>
    <row r="22" ht="26" customHeight="1">
      <c r="B22" s="44">
        <f>'設定'!$I$27</f>
        <v/>
      </c>
      <c r="C22" s="25">
        <f>IF('計算A'!T$4=0,"",IF('調整・決定'!C22&lt;&gt;"",'調整・決定'!C22,IFERROR(INDEX('名簿'!$I$5:$I$49,INDEX('計算C'!$B$3:$B$47,MATCH(17,'計算C'!$C$3:$C$47,0))),"")))</f>
        <v/>
      </c>
      <c r="D22" s="25">
        <f>IF('計算A'!AR$4=0,"",IF('調整・決定'!D22&lt;&gt;"",'調整・決定'!D22,IFERROR(INDEX('名簿'!$I$5:$I$49,INDEX('計算C'!$B$3:$B$47,MATCH(41,'計算C'!$C$3:$C$47,0))),"")))</f>
        <v/>
      </c>
      <c r="E22" s="25">
        <f>IF('計算A'!BP$4=0,"",IF('調整・決定'!E22&lt;&gt;"",'調整・決定'!E22,IFERROR(INDEX('名簿'!$I$5:$I$49,INDEX('計算C'!$B$3:$B$47,MATCH(65,'計算C'!$C$3:$C$47,0))),"")))</f>
        <v/>
      </c>
      <c r="F22" s="25">
        <f>IF('計算A'!CN$4=0,"",IF('調整・決定'!F22&lt;&gt;"",'調整・決定'!F22,IFERROR(INDEX('名簿'!$I$5:$I$49,INDEX('計算C'!$B$3:$B$47,MATCH(89,'計算C'!$C$3:$C$47,0))),"")))</f>
        <v/>
      </c>
      <c r="G22" s="25">
        <f>IF('計算A'!DL$4=0,"",IF('調整・決定'!G22&lt;&gt;"",'調整・決定'!G22,IFERROR(INDEX('名簿'!$I$5:$I$49,INDEX('計算C'!$B$3:$B$47,MATCH(113,'計算C'!$C$3:$C$47,0))),"")))</f>
        <v/>
      </c>
      <c r="H22" s="25">
        <f>IF('計算A'!EJ$4=0,"",IF('調整・決定'!H22&lt;&gt;"",'調整・決定'!H22,IFERROR(INDEX('名簿'!$I$5:$I$49,INDEX('計算C'!$B$3:$B$47,MATCH(137,'計算C'!$C$3:$C$47,0))),"")))</f>
        <v/>
      </c>
      <c r="I22" s="25">
        <f>IF('計算A'!FH$4=0,"",IF('調整・決定'!I22&lt;&gt;"",'調整・決定'!I22,IFERROR(INDEX('名簿'!$I$5:$I$49,INDEX('計算C'!$B$3:$B$47,MATCH(161,'計算C'!$C$3:$C$47,0))),"")))</f>
        <v/>
      </c>
      <c r="J22" s="25">
        <f>IF('計算A'!GF$4=0,"",IF('調整・決定'!J22&lt;&gt;"",'調整・決定'!J22,IFERROR(INDEX('名簿'!$I$5:$I$49,INDEX('計算C'!$B$3:$B$47,MATCH(185,'計算C'!$C$3:$C$47,0))),"")))</f>
        <v/>
      </c>
      <c r="K22" s="25">
        <f>IF('計算A'!HD$4=0,"",IF('調整・決定'!K22&lt;&gt;"",'調整・決定'!K22,IFERROR(INDEX('名簿'!$I$5:$I$49,INDEX('計算C'!$B$3:$B$47,MATCH(209,'計算C'!$C$3:$C$47,0))),"")))</f>
        <v/>
      </c>
      <c r="L22" s="25">
        <f>IF('計算A'!IB$4=0,"",IF('調整・決定'!L22&lt;&gt;"",'調整・決定'!L22,IFERROR(INDEX('名簿'!$I$5:$I$49,INDEX('計算C'!$B$3:$B$47,MATCH(233,'計算C'!$C$3:$C$47,0))),"")))</f>
        <v/>
      </c>
      <c r="N22" s="73">
        <f>IF('設定'!$E$19="","",'設定'!$E$19)</f>
        <v/>
      </c>
      <c r="O22" s="74">
        <f>IF(N22="","",COUNTIF(K6:K29,"?*")&amp;" 人")</f>
        <v/>
      </c>
    </row>
    <row r="23" ht="26" customHeight="1">
      <c r="B23" s="44">
        <f>'設定'!$I$28</f>
        <v/>
      </c>
      <c r="C23" s="25">
        <f>IF('計算A'!U$4=0,"",IF('調整・決定'!C23&lt;&gt;"",'調整・決定'!C23,IFERROR(INDEX('名簿'!$I$5:$I$49,INDEX('計算C'!$B$3:$B$47,MATCH(18,'計算C'!$C$3:$C$47,0))),"")))</f>
        <v/>
      </c>
      <c r="D23" s="25">
        <f>IF('計算A'!AS$4=0,"",IF('調整・決定'!D23&lt;&gt;"",'調整・決定'!D23,IFERROR(INDEX('名簿'!$I$5:$I$49,INDEX('計算C'!$B$3:$B$47,MATCH(42,'計算C'!$C$3:$C$47,0))),"")))</f>
        <v/>
      </c>
      <c r="E23" s="25">
        <f>IF('計算A'!BQ$4=0,"",IF('調整・決定'!E23&lt;&gt;"",'調整・決定'!E23,IFERROR(INDEX('名簿'!$I$5:$I$49,INDEX('計算C'!$B$3:$B$47,MATCH(66,'計算C'!$C$3:$C$47,0))),"")))</f>
        <v/>
      </c>
      <c r="F23" s="25">
        <f>IF('計算A'!CO$4=0,"",IF('調整・決定'!F23&lt;&gt;"",'調整・決定'!F23,IFERROR(INDEX('名簿'!$I$5:$I$49,INDEX('計算C'!$B$3:$B$47,MATCH(90,'計算C'!$C$3:$C$47,0))),"")))</f>
        <v/>
      </c>
      <c r="G23" s="25">
        <f>IF('計算A'!DM$4=0,"",IF('調整・決定'!G23&lt;&gt;"",'調整・決定'!G23,IFERROR(INDEX('名簿'!$I$5:$I$49,INDEX('計算C'!$B$3:$B$47,MATCH(114,'計算C'!$C$3:$C$47,0))),"")))</f>
        <v/>
      </c>
      <c r="H23" s="25">
        <f>IF('計算A'!EK$4=0,"",IF('調整・決定'!H23&lt;&gt;"",'調整・決定'!H23,IFERROR(INDEX('名簿'!$I$5:$I$49,INDEX('計算C'!$B$3:$B$47,MATCH(138,'計算C'!$C$3:$C$47,0))),"")))</f>
        <v/>
      </c>
      <c r="I23" s="25">
        <f>IF('計算A'!FI$4=0,"",IF('調整・決定'!I23&lt;&gt;"",'調整・決定'!I23,IFERROR(INDEX('名簿'!$I$5:$I$49,INDEX('計算C'!$B$3:$B$47,MATCH(162,'計算C'!$C$3:$C$47,0))),"")))</f>
        <v/>
      </c>
      <c r="J23" s="25">
        <f>IF('計算A'!GG$4=0,"",IF('調整・決定'!J23&lt;&gt;"",'調整・決定'!J23,IFERROR(INDEX('名簿'!$I$5:$I$49,INDEX('計算C'!$B$3:$B$47,MATCH(186,'計算C'!$C$3:$C$47,0))),"")))</f>
        <v/>
      </c>
      <c r="K23" s="25">
        <f>IF('計算A'!HE$4=0,"",IF('調整・決定'!K23&lt;&gt;"",'調整・決定'!K23,IFERROR(INDEX('名簿'!$I$5:$I$49,INDEX('計算C'!$B$3:$B$47,MATCH(210,'計算C'!$C$3:$C$47,0))),"")))</f>
        <v/>
      </c>
      <c r="L23" s="25">
        <f>IF('計算A'!IC$4=0,"",IF('調整・決定'!L23&lt;&gt;"",'調整・決定'!L23,IFERROR(INDEX('名簿'!$I$5:$I$49,INDEX('計算C'!$B$3:$B$47,MATCH(234,'計算C'!$C$3:$C$47,0))),"")))</f>
        <v/>
      </c>
      <c r="N23" s="73">
        <f>IF('設定'!$E$20="","",'設定'!$E$20)</f>
        <v/>
      </c>
      <c r="O23" s="74">
        <f>IF(N23="","",COUNTIF(L6:L29,"?*")&amp;" 人")</f>
        <v/>
      </c>
    </row>
    <row r="24" ht="26" customHeight="1">
      <c r="B24" s="44">
        <f>'設定'!$I$29</f>
        <v/>
      </c>
      <c r="C24" s="25">
        <f>IF('計算A'!V$4=0,"",IF('調整・決定'!C24&lt;&gt;"",'調整・決定'!C24,IFERROR(INDEX('名簿'!$I$5:$I$49,INDEX('計算C'!$B$3:$B$47,MATCH(19,'計算C'!$C$3:$C$47,0))),"")))</f>
        <v/>
      </c>
      <c r="D24" s="25">
        <f>IF('計算A'!AT$4=0,"",IF('調整・決定'!D24&lt;&gt;"",'調整・決定'!D24,IFERROR(INDEX('名簿'!$I$5:$I$49,INDEX('計算C'!$B$3:$B$47,MATCH(43,'計算C'!$C$3:$C$47,0))),"")))</f>
        <v/>
      </c>
      <c r="E24" s="25">
        <f>IF('計算A'!BR$4=0,"",IF('調整・決定'!E24&lt;&gt;"",'調整・決定'!E24,IFERROR(INDEX('名簿'!$I$5:$I$49,INDEX('計算C'!$B$3:$B$47,MATCH(67,'計算C'!$C$3:$C$47,0))),"")))</f>
        <v/>
      </c>
      <c r="F24" s="25">
        <f>IF('計算A'!CP$4=0,"",IF('調整・決定'!F24&lt;&gt;"",'調整・決定'!F24,IFERROR(INDEX('名簿'!$I$5:$I$49,INDEX('計算C'!$B$3:$B$47,MATCH(91,'計算C'!$C$3:$C$47,0))),"")))</f>
        <v/>
      </c>
      <c r="G24" s="25">
        <f>IF('計算A'!DN$4=0,"",IF('調整・決定'!G24&lt;&gt;"",'調整・決定'!G24,IFERROR(INDEX('名簿'!$I$5:$I$49,INDEX('計算C'!$B$3:$B$47,MATCH(115,'計算C'!$C$3:$C$47,0))),"")))</f>
        <v/>
      </c>
      <c r="H24" s="25">
        <f>IF('計算A'!EL$4=0,"",IF('調整・決定'!H24&lt;&gt;"",'調整・決定'!H24,IFERROR(INDEX('名簿'!$I$5:$I$49,INDEX('計算C'!$B$3:$B$47,MATCH(139,'計算C'!$C$3:$C$47,0))),"")))</f>
        <v/>
      </c>
      <c r="I24" s="25">
        <f>IF('計算A'!FJ$4=0,"",IF('調整・決定'!I24&lt;&gt;"",'調整・決定'!I24,IFERROR(INDEX('名簿'!$I$5:$I$49,INDEX('計算C'!$B$3:$B$47,MATCH(163,'計算C'!$C$3:$C$47,0))),"")))</f>
        <v/>
      </c>
      <c r="J24" s="25">
        <f>IF('計算A'!GH$4=0,"",IF('調整・決定'!J24&lt;&gt;"",'調整・決定'!J24,IFERROR(INDEX('名簿'!$I$5:$I$49,INDEX('計算C'!$B$3:$B$47,MATCH(187,'計算C'!$C$3:$C$47,0))),"")))</f>
        <v/>
      </c>
      <c r="K24" s="25">
        <f>IF('計算A'!HF$4=0,"",IF('調整・決定'!K24&lt;&gt;"",'調整・決定'!K24,IFERROR(INDEX('名簿'!$I$5:$I$49,INDEX('計算C'!$B$3:$B$47,MATCH(211,'計算C'!$C$3:$C$47,0))),"")))</f>
        <v/>
      </c>
      <c r="L24" s="25">
        <f>IF('計算A'!ID$4=0,"",IF('調整・決定'!L24&lt;&gt;"",'調整・決定'!L24,IFERROR(INDEX('名簿'!$I$5:$I$49,INDEX('計算C'!$B$3:$B$47,MATCH(235,'計算C'!$C$3:$C$47,0))),"")))</f>
        <v/>
      </c>
    </row>
    <row r="25" ht="26" customHeight="1">
      <c r="B25" s="44">
        <f>'設定'!$I$30</f>
        <v/>
      </c>
      <c r="C25" s="25">
        <f>IF('計算A'!W$4=0,"",IF('調整・決定'!C25&lt;&gt;"",'調整・決定'!C25,IFERROR(INDEX('名簿'!$I$5:$I$49,INDEX('計算C'!$B$3:$B$47,MATCH(20,'計算C'!$C$3:$C$47,0))),"")))</f>
        <v/>
      </c>
      <c r="D25" s="25">
        <f>IF('計算A'!AU$4=0,"",IF('調整・決定'!D25&lt;&gt;"",'調整・決定'!D25,IFERROR(INDEX('名簿'!$I$5:$I$49,INDEX('計算C'!$B$3:$B$47,MATCH(44,'計算C'!$C$3:$C$47,0))),"")))</f>
        <v/>
      </c>
      <c r="E25" s="25">
        <f>IF('計算A'!BS$4=0,"",IF('調整・決定'!E25&lt;&gt;"",'調整・決定'!E25,IFERROR(INDEX('名簿'!$I$5:$I$49,INDEX('計算C'!$B$3:$B$47,MATCH(68,'計算C'!$C$3:$C$47,0))),"")))</f>
        <v/>
      </c>
      <c r="F25" s="25">
        <f>IF('計算A'!CQ$4=0,"",IF('調整・決定'!F25&lt;&gt;"",'調整・決定'!F25,IFERROR(INDEX('名簿'!$I$5:$I$49,INDEX('計算C'!$B$3:$B$47,MATCH(92,'計算C'!$C$3:$C$47,0))),"")))</f>
        <v/>
      </c>
      <c r="G25" s="25">
        <f>IF('計算A'!DO$4=0,"",IF('調整・決定'!G25&lt;&gt;"",'調整・決定'!G25,IFERROR(INDEX('名簿'!$I$5:$I$49,INDEX('計算C'!$B$3:$B$47,MATCH(116,'計算C'!$C$3:$C$47,0))),"")))</f>
        <v/>
      </c>
      <c r="H25" s="25">
        <f>IF('計算A'!EM$4=0,"",IF('調整・決定'!H25&lt;&gt;"",'調整・決定'!H25,IFERROR(INDEX('名簿'!$I$5:$I$49,INDEX('計算C'!$B$3:$B$47,MATCH(140,'計算C'!$C$3:$C$47,0))),"")))</f>
        <v/>
      </c>
      <c r="I25" s="25">
        <f>IF('計算A'!FK$4=0,"",IF('調整・決定'!I25&lt;&gt;"",'調整・決定'!I25,IFERROR(INDEX('名簿'!$I$5:$I$49,INDEX('計算C'!$B$3:$B$47,MATCH(164,'計算C'!$C$3:$C$47,0))),"")))</f>
        <v/>
      </c>
      <c r="J25" s="25">
        <f>IF('計算A'!GI$4=0,"",IF('調整・決定'!J25&lt;&gt;"",'調整・決定'!J25,IFERROR(INDEX('名簿'!$I$5:$I$49,INDEX('計算C'!$B$3:$B$47,MATCH(188,'計算C'!$C$3:$C$47,0))),"")))</f>
        <v/>
      </c>
      <c r="K25" s="25">
        <f>IF('計算A'!HG$4=0,"",IF('調整・決定'!K25&lt;&gt;"",'調整・決定'!K25,IFERROR(INDEX('名簿'!$I$5:$I$49,INDEX('計算C'!$B$3:$B$47,MATCH(212,'計算C'!$C$3:$C$47,0))),"")))</f>
        <v/>
      </c>
      <c r="L25" s="25">
        <f>IF('計算A'!IE$4=0,"",IF('調整・決定'!L25&lt;&gt;"",'調整・決定'!L25,IFERROR(INDEX('名簿'!$I$5:$I$49,INDEX('計算C'!$B$3:$B$47,MATCH(236,'計算C'!$C$3:$C$47,0))),"")))</f>
        <v/>
      </c>
      <c r="N25" s="75" t="inlineStr">
        <is>
          <t>「調整・決定」への貼り付けかた</t>
        </is>
      </c>
    </row>
    <row r="26" ht="26" customHeight="1">
      <c r="B26" s="44">
        <f>'設定'!$I$31</f>
        <v/>
      </c>
      <c r="C26" s="25">
        <f>IF('計算A'!X$4=0,"",IF('調整・決定'!C26&lt;&gt;"",'調整・決定'!C26,IFERROR(INDEX('名簿'!$I$5:$I$49,INDEX('計算C'!$B$3:$B$47,MATCH(21,'計算C'!$C$3:$C$47,0))),"")))</f>
        <v/>
      </c>
      <c r="D26" s="25">
        <f>IF('計算A'!AV$4=0,"",IF('調整・決定'!D26&lt;&gt;"",'調整・決定'!D26,IFERROR(INDEX('名簿'!$I$5:$I$49,INDEX('計算C'!$B$3:$B$47,MATCH(45,'計算C'!$C$3:$C$47,0))),"")))</f>
        <v/>
      </c>
      <c r="E26" s="25">
        <f>IF('計算A'!BT$4=0,"",IF('調整・決定'!E26&lt;&gt;"",'調整・決定'!E26,IFERROR(INDEX('名簿'!$I$5:$I$49,INDEX('計算C'!$B$3:$B$47,MATCH(69,'計算C'!$C$3:$C$47,0))),"")))</f>
        <v/>
      </c>
      <c r="F26" s="25">
        <f>IF('計算A'!CR$4=0,"",IF('調整・決定'!F26&lt;&gt;"",'調整・決定'!F26,IFERROR(INDEX('名簿'!$I$5:$I$49,INDEX('計算C'!$B$3:$B$47,MATCH(93,'計算C'!$C$3:$C$47,0))),"")))</f>
        <v/>
      </c>
      <c r="G26" s="25">
        <f>IF('計算A'!DP$4=0,"",IF('調整・決定'!G26&lt;&gt;"",'調整・決定'!G26,IFERROR(INDEX('名簿'!$I$5:$I$49,INDEX('計算C'!$B$3:$B$47,MATCH(117,'計算C'!$C$3:$C$47,0))),"")))</f>
        <v/>
      </c>
      <c r="H26" s="25">
        <f>IF('計算A'!EN$4=0,"",IF('調整・決定'!H26&lt;&gt;"",'調整・決定'!H26,IFERROR(INDEX('名簿'!$I$5:$I$49,INDEX('計算C'!$B$3:$B$47,MATCH(141,'計算C'!$C$3:$C$47,0))),"")))</f>
        <v/>
      </c>
      <c r="I26" s="25">
        <f>IF('計算A'!FL$4=0,"",IF('調整・決定'!I26&lt;&gt;"",'調整・決定'!I26,IFERROR(INDEX('名簿'!$I$5:$I$49,INDEX('計算C'!$B$3:$B$47,MATCH(165,'計算C'!$C$3:$C$47,0))),"")))</f>
        <v/>
      </c>
      <c r="J26" s="25">
        <f>IF('計算A'!GJ$4=0,"",IF('調整・決定'!J26&lt;&gt;"",'調整・決定'!J26,IFERROR(INDEX('名簿'!$I$5:$I$49,INDEX('計算C'!$B$3:$B$47,MATCH(189,'計算C'!$C$3:$C$47,0))),"")))</f>
        <v/>
      </c>
      <c r="K26" s="25">
        <f>IF('計算A'!HH$4=0,"",IF('調整・決定'!K26&lt;&gt;"",'調整・決定'!K26,IFERROR(INDEX('名簿'!$I$5:$I$49,INDEX('計算C'!$B$3:$B$47,MATCH(213,'計算C'!$C$3:$C$47,0))),"")))</f>
        <v/>
      </c>
      <c r="L26" s="25">
        <f>IF('計算A'!IF$4=0,"",IF('調整・決定'!L26&lt;&gt;"",'調整・決定'!L26,IFERROR(INDEX('名簿'!$I$5:$I$49,INDEX('計算C'!$B$3:$B$47,MATCH(237,'計算C'!$C$3:$C$47,0))),"")))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IF('計算A'!Y$4=0,"",IF('調整・決定'!C27&lt;&gt;"",'調整・決定'!C27,IFERROR(INDEX('名簿'!$I$5:$I$49,INDEX('計算C'!$B$3:$B$47,MATCH(22,'計算C'!$C$3:$C$47,0))),"")))</f>
        <v/>
      </c>
      <c r="D27" s="25">
        <f>IF('計算A'!AW$4=0,"",IF('調整・決定'!D27&lt;&gt;"",'調整・決定'!D27,IFERROR(INDEX('名簿'!$I$5:$I$49,INDEX('計算C'!$B$3:$B$47,MATCH(46,'計算C'!$C$3:$C$47,0))),"")))</f>
        <v/>
      </c>
      <c r="E27" s="25">
        <f>IF('計算A'!BU$4=0,"",IF('調整・決定'!E27&lt;&gt;"",'調整・決定'!E27,IFERROR(INDEX('名簿'!$I$5:$I$49,INDEX('計算C'!$B$3:$B$47,MATCH(70,'計算C'!$C$3:$C$47,0))),"")))</f>
        <v/>
      </c>
      <c r="F27" s="25">
        <f>IF('計算A'!CS$4=0,"",IF('調整・決定'!F27&lt;&gt;"",'調整・決定'!F27,IFERROR(INDEX('名簿'!$I$5:$I$49,INDEX('計算C'!$B$3:$B$47,MATCH(94,'計算C'!$C$3:$C$47,0))),"")))</f>
        <v/>
      </c>
      <c r="G27" s="25">
        <f>IF('計算A'!DQ$4=0,"",IF('調整・決定'!G27&lt;&gt;"",'調整・決定'!G27,IFERROR(INDEX('名簿'!$I$5:$I$49,INDEX('計算C'!$B$3:$B$47,MATCH(118,'計算C'!$C$3:$C$47,0))),"")))</f>
        <v/>
      </c>
      <c r="H27" s="25">
        <f>IF('計算A'!EO$4=0,"",IF('調整・決定'!H27&lt;&gt;"",'調整・決定'!H27,IFERROR(INDEX('名簿'!$I$5:$I$49,INDEX('計算C'!$B$3:$B$47,MATCH(142,'計算C'!$C$3:$C$47,0))),"")))</f>
        <v/>
      </c>
      <c r="I27" s="25">
        <f>IF('計算A'!FM$4=0,"",IF('調整・決定'!I27&lt;&gt;"",'調整・決定'!I27,IFERROR(INDEX('名簿'!$I$5:$I$49,INDEX('計算C'!$B$3:$B$47,MATCH(166,'計算C'!$C$3:$C$47,0))),"")))</f>
        <v/>
      </c>
      <c r="J27" s="25">
        <f>IF('計算A'!GK$4=0,"",IF('調整・決定'!J27&lt;&gt;"",'調整・決定'!J27,IFERROR(INDEX('名簿'!$I$5:$I$49,INDEX('計算C'!$B$3:$B$47,MATCH(190,'計算C'!$C$3:$C$47,0))),"")))</f>
        <v/>
      </c>
      <c r="K27" s="25">
        <f>IF('計算A'!HI$4=0,"",IF('調整・決定'!K27&lt;&gt;"",'調整・決定'!K27,IFERROR(INDEX('名簿'!$I$5:$I$49,INDEX('計算C'!$B$3:$B$47,MATCH(214,'計算C'!$C$3:$C$47,0))),"")))</f>
        <v/>
      </c>
      <c r="L27" s="25">
        <f>IF('計算A'!IG$4=0,"",IF('調整・決定'!L27&lt;&gt;"",'調整・決定'!L27,IFERROR(INDEX('名簿'!$I$5:$I$49,INDEX('計算C'!$B$3:$B$47,MATCH(238,'計算C'!$C$3:$C$47,0))),"")))</f>
        <v/>
      </c>
      <c r="N27" s="76" t="inlineStr">
        <is>
          <t>② 「調整・決定」の表の左上（いちばん早い日・時刻のマス）をクリック</t>
        </is>
      </c>
    </row>
    <row r="28" ht="26" customHeight="1">
      <c r="B28" s="44">
        <f>'設定'!$I$33</f>
        <v/>
      </c>
      <c r="C28" s="25">
        <f>IF('計算A'!Z$4=0,"",IF('調整・決定'!C28&lt;&gt;"",'調整・決定'!C28,IFERROR(INDEX('名簿'!$I$5:$I$49,INDEX('計算C'!$B$3:$B$47,MATCH(23,'計算C'!$C$3:$C$47,0))),"")))</f>
        <v/>
      </c>
      <c r="D28" s="25">
        <f>IF('計算A'!AX$4=0,"",IF('調整・決定'!D28&lt;&gt;"",'調整・決定'!D28,IFERROR(INDEX('名簿'!$I$5:$I$49,INDEX('計算C'!$B$3:$B$47,MATCH(47,'計算C'!$C$3:$C$47,0))),"")))</f>
        <v/>
      </c>
      <c r="E28" s="25">
        <f>IF('計算A'!BV$4=0,"",IF('調整・決定'!E28&lt;&gt;"",'調整・決定'!E28,IFERROR(INDEX('名簿'!$I$5:$I$49,INDEX('計算C'!$B$3:$B$47,MATCH(71,'計算C'!$C$3:$C$47,0))),"")))</f>
        <v/>
      </c>
      <c r="F28" s="25">
        <f>IF('計算A'!CT$4=0,"",IF('調整・決定'!F28&lt;&gt;"",'調整・決定'!F28,IFERROR(INDEX('名簿'!$I$5:$I$49,INDEX('計算C'!$B$3:$B$47,MATCH(95,'計算C'!$C$3:$C$47,0))),"")))</f>
        <v/>
      </c>
      <c r="G28" s="25">
        <f>IF('計算A'!DR$4=0,"",IF('調整・決定'!G28&lt;&gt;"",'調整・決定'!G28,IFERROR(INDEX('名簿'!$I$5:$I$49,INDEX('計算C'!$B$3:$B$47,MATCH(119,'計算C'!$C$3:$C$47,0))),"")))</f>
        <v/>
      </c>
      <c r="H28" s="25">
        <f>IF('計算A'!EP$4=0,"",IF('調整・決定'!H28&lt;&gt;"",'調整・決定'!H28,IFERROR(INDEX('名簿'!$I$5:$I$49,INDEX('計算C'!$B$3:$B$47,MATCH(143,'計算C'!$C$3:$C$47,0))),"")))</f>
        <v/>
      </c>
      <c r="I28" s="25">
        <f>IF('計算A'!FN$4=0,"",IF('調整・決定'!I28&lt;&gt;"",'調整・決定'!I28,IFERROR(INDEX('名簿'!$I$5:$I$49,INDEX('計算C'!$B$3:$B$47,MATCH(167,'計算C'!$C$3:$C$47,0))),"")))</f>
        <v/>
      </c>
      <c r="J28" s="25">
        <f>IF('計算A'!GL$4=0,"",IF('調整・決定'!J28&lt;&gt;"",'調整・決定'!J28,IFERROR(INDEX('名簿'!$I$5:$I$49,INDEX('計算C'!$B$3:$B$47,MATCH(191,'計算C'!$C$3:$C$47,0))),"")))</f>
        <v/>
      </c>
      <c r="K28" s="25">
        <f>IF('計算A'!HJ$4=0,"",IF('調整・決定'!K28&lt;&gt;"",'調整・決定'!K28,IFERROR(INDEX('名簿'!$I$5:$I$49,INDEX('計算C'!$B$3:$B$47,MATCH(215,'計算C'!$C$3:$C$47,0))),"")))</f>
        <v/>
      </c>
      <c r="L28" s="25">
        <f>IF('計算A'!IH$4=0,"",IF('調整・決定'!L28&lt;&gt;"",'調整・決定'!L28,IFERROR(INDEX('名簿'!$I$5:$I$49,INDEX('計算C'!$B$3:$B$47,MATCH(239,'計算C'!$C$3:$C$47,0))),"")))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IF('計算A'!AA$4=0,"",IF('調整・決定'!C29&lt;&gt;"",'調整・決定'!C29,IFERROR(INDEX('名簿'!$I$5:$I$49,INDEX('計算C'!$B$3:$B$47,MATCH(24,'計算C'!$C$3:$C$47,0))),"")))</f>
        <v/>
      </c>
      <c r="D29" s="25">
        <f>IF('計算A'!AY$4=0,"",IF('調整・決定'!D29&lt;&gt;"",'調整・決定'!D29,IFERROR(INDEX('名簿'!$I$5:$I$49,INDEX('計算C'!$B$3:$B$47,MATCH(48,'計算C'!$C$3:$C$47,0))),"")))</f>
        <v/>
      </c>
      <c r="E29" s="25">
        <f>IF('計算A'!BW$4=0,"",IF('調整・決定'!E29&lt;&gt;"",'調整・決定'!E29,IFERROR(INDEX('名簿'!$I$5:$I$49,INDEX('計算C'!$B$3:$B$47,MATCH(72,'計算C'!$C$3:$C$47,0))),"")))</f>
        <v/>
      </c>
      <c r="F29" s="25">
        <f>IF('計算A'!CU$4=0,"",IF('調整・決定'!F29&lt;&gt;"",'調整・決定'!F29,IFERROR(INDEX('名簿'!$I$5:$I$49,INDEX('計算C'!$B$3:$B$47,MATCH(96,'計算C'!$C$3:$C$47,0))),"")))</f>
        <v/>
      </c>
      <c r="G29" s="25">
        <f>IF('計算A'!DS$4=0,"",IF('調整・決定'!G29&lt;&gt;"",'調整・決定'!G29,IFERROR(INDEX('名簿'!$I$5:$I$49,INDEX('計算C'!$B$3:$B$47,MATCH(120,'計算C'!$C$3:$C$47,0))),"")))</f>
        <v/>
      </c>
      <c r="H29" s="25">
        <f>IF('計算A'!EQ$4=0,"",IF('調整・決定'!H29&lt;&gt;"",'調整・決定'!H29,IFERROR(INDEX('名簿'!$I$5:$I$49,INDEX('計算C'!$B$3:$B$47,MATCH(144,'計算C'!$C$3:$C$47,0))),"")))</f>
        <v/>
      </c>
      <c r="I29" s="25">
        <f>IF('計算A'!FO$4=0,"",IF('調整・決定'!I29&lt;&gt;"",'調整・決定'!I29,IFERROR(INDEX('名簿'!$I$5:$I$49,INDEX('計算C'!$B$3:$B$47,MATCH(168,'計算C'!$C$3:$C$47,0))),"")))</f>
        <v/>
      </c>
      <c r="J29" s="25">
        <f>IF('計算A'!GM$4=0,"",IF('調整・決定'!J29&lt;&gt;"",'調整・決定'!J29,IFERROR(INDEX('名簿'!$I$5:$I$49,INDEX('計算C'!$B$3:$B$47,MATCH(192,'計算C'!$C$3:$C$47,0))),"")))</f>
        <v/>
      </c>
      <c r="K29" s="25">
        <f>IF('計算A'!HK$4=0,"",IF('調整・決定'!K29&lt;&gt;"",'調整・決定'!K29,IFERROR(INDEX('名簿'!$I$5:$I$49,INDEX('計算C'!$B$3:$B$47,MATCH(216,'計算C'!$C$3:$C$47,0))),"")))</f>
        <v/>
      </c>
      <c r="L29" s="25">
        <f>IF('計算A'!II$4=0,"",IF('調整・決定'!L29&lt;&gt;"",'調整・決定'!L29,IFERROR(INDEX('名簿'!$I$5:$I$49,INDEX('計算C'!$B$3:$B$47,MATCH(240,'計算C'!$C$3:$C$47,0))),"")))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J58"/>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調整・決定</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1">
        <f>HYPERLINK("#'調整・決定'!A1","⑤ 調整・決定")</f>
        <v/>
      </c>
      <c r="M1" s="2" t="n"/>
      <c r="N1" s="20">
        <f>HYPERLINK("#'兄弟連絡票'!A1","兄弟連絡票")</f>
        <v/>
      </c>
      <c r="O1" s="2" t="n"/>
    </row>
    <row r="2" ht="24" customHeight="1">
      <c r="A2" s="4" t="n"/>
      <c r="B2" s="54"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8" t="inlineStr">
        <is>
          <t>選んだ児童</t>
        </is>
      </c>
      <c r="D3" s="79" t="inlineStr">
        <is>
          <t>入れられる</t>
        </is>
      </c>
      <c r="E3" s="80" t="inlineStr">
        <is>
          <t>入れられる（他の人あり）</t>
        </is>
      </c>
      <c r="F3" s="81" t="inlineStr">
        <is>
          <t>×の枠</t>
        </is>
      </c>
      <c r="G3" s="82" t="inlineStr">
        <is>
          <t>×・使えない枠に入れた！</t>
        </is>
      </c>
      <c r="H3" s="83" t="inlineStr">
        <is>
          <t>2か所に入っている</t>
        </is>
      </c>
      <c r="I3" s="84" t="inlineStr">
        <is>
          <t>空けるはずの枠に人がいる</t>
        </is>
      </c>
      <c r="J3" s="64" t="inlineStr">
        <is>
          <t>後ろを空ける枠</t>
        </is>
      </c>
      <c r="K3" s="85" t="inlineStr">
        <is>
          <t>先生の都合で使えない</t>
        </is>
      </c>
    </row>
    <row r="4" ht="22" customHeight="1">
      <c r="C4" s="86">
        <f t="array" ref="C4">IF(SUMPRODUCT(_xlfn.ISFORMULA(C6:L29)*1)&gt;0,"⚠ ふつうの貼り付けになっています。すぐ Ctrl + Z で元に戻して、［値の貼り付け］（右クリック →「値」）をしてください。","")</f>
        <v/>
      </c>
      <c r="N4" s="68" t="inlineStr">
        <is>
          <t>児童を選ぶ ▼</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87" t="n"/>
      <c r="O5" s="31" t="n"/>
    </row>
    <row r="6" ht="26" customHeight="1">
      <c r="B6" s="44">
        <f>'設定'!$I$11</f>
        <v/>
      </c>
      <c r="C6" s="25" t="n"/>
      <c r="D6" s="25" t="n"/>
      <c r="E6" s="25" t="n"/>
      <c r="F6" s="25" t="n"/>
      <c r="G6" s="25" t="n"/>
      <c r="H6" s="25" t="n"/>
      <c r="I6" s="25" t="n"/>
      <c r="J6" s="25" t="n"/>
      <c r="K6" s="25" t="n"/>
      <c r="L6" s="25" t="n"/>
      <c r="AA6">
        <f>IF(AND(C6="",'計算A'!D$115=0),0,IF(AND(C6&lt;&gt;"",'計算A'!D$4=0),1,IF(IF(C6="",0,IFERROR(INDEX('計算A'!D$10:D$54,MATCH(C6,'計算A'!$B$10:$B$54,0)),0))=1,2,IF(AND(C6&lt;&gt;"",COUNTIF($C$6:$L$29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L$29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L$29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L$29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L$29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L$29,H6)&gt;1),3,IF('計算A'!DT$4=0,4,IF(AND(H6&lt;&gt;"",'計算A'!DT$108=1),5,IF(AND(H6="",'計算A'!DT$108=1),6,IF(AND(H6&lt;&gt;"",H6=$N$5),7,IF(IF('計算A'!$B$8&gt;0,INDEX('計算A'!DT$10:DT$54,'計算A'!$B$8),0)=1,8,IF(AND(H6="",IF('計算A'!$B$8&gt;0,INDEX('計算A'!DT$60:DT$104,'計算A'!$B$8),0)=1),9,IF(AND(H6&lt;&gt;"",IF('計算A'!$B$8&gt;0,INDEX('計算A'!DT$60:DT$104,'計算A'!$B$8),0)=1),10,IF(AND(H6="",'計算A'!DT$5=1),11,12))))))))))))</f>
        <v/>
      </c>
      <c r="AG6">
        <f>IF(AND(I6="",'計算A'!ER$115=0),0,IF(AND(I6&lt;&gt;"",'計算A'!ER$4=0),1,IF(IF(I6="",0,IFERROR(INDEX('計算A'!ER$10:ER$54,MATCH(I6,'計算A'!$B$10:$B$54,0)),0))=1,2,IF(AND(I6&lt;&gt;"",COUNTIF($C$6:$L$29,I6)&gt;1),3,IF('計算A'!ER$4=0,4,IF(AND(I6&lt;&gt;"",'計算A'!ER$108=1),5,IF(AND(I6="",'計算A'!ER$108=1),6,IF(AND(I6&lt;&gt;"",I6=$N$5),7,IF(IF('計算A'!$B$8&gt;0,INDEX('計算A'!ER$10:ER$54,'計算A'!$B$8),0)=1,8,IF(AND(I6="",IF('計算A'!$B$8&gt;0,INDEX('計算A'!ER$60:ER$104,'計算A'!$B$8),0)=1),9,IF(AND(I6&lt;&gt;"",IF('計算A'!$B$8&gt;0,INDEX('計算A'!ER$60:ER$104,'計算A'!$B$8),0)=1),10,IF(AND(I6="",'計算A'!ER$5=1),11,12))))))))))))</f>
        <v/>
      </c>
      <c r="AH6">
        <f>IF(AND(J6="",'計算A'!FP$115=0),0,IF(AND(J6&lt;&gt;"",'計算A'!FP$4=0),1,IF(IF(J6="",0,IFERROR(INDEX('計算A'!FP$10:FP$54,MATCH(J6,'計算A'!$B$10:$B$54,0)),0))=1,2,IF(AND(J6&lt;&gt;"",COUNTIF($C$6:$L$29,J6)&gt;1),3,IF('計算A'!FP$4=0,4,IF(AND(J6&lt;&gt;"",'計算A'!FP$108=1),5,IF(AND(J6="",'計算A'!FP$108=1),6,IF(AND(J6&lt;&gt;"",J6=$N$5),7,IF(IF('計算A'!$B$8&gt;0,INDEX('計算A'!FP$10:FP$54,'計算A'!$B$8),0)=1,8,IF(AND(J6="",IF('計算A'!$B$8&gt;0,INDEX('計算A'!FP$60:FP$104,'計算A'!$B$8),0)=1),9,IF(AND(J6&lt;&gt;"",IF('計算A'!$B$8&gt;0,INDEX('計算A'!FP$60:FP$104,'計算A'!$B$8),0)=1),10,IF(AND(J6="",'計算A'!FP$5=1),11,12))))))))))))</f>
        <v/>
      </c>
      <c r="AI6">
        <f>IF(AND(K6="",'計算A'!GN$115=0),0,IF(AND(K6&lt;&gt;"",'計算A'!GN$4=0),1,IF(IF(K6="",0,IFERROR(INDEX('計算A'!GN$10:GN$54,MATCH(K6,'計算A'!$B$10:$B$54,0)),0))=1,2,IF(AND(K6&lt;&gt;"",COUNTIF($C$6:$L$29,K6)&gt;1),3,IF('計算A'!GN$4=0,4,IF(AND(K6&lt;&gt;"",'計算A'!GN$108=1),5,IF(AND(K6="",'計算A'!GN$108=1),6,IF(AND(K6&lt;&gt;"",K6=$N$5),7,IF(IF('計算A'!$B$8&gt;0,INDEX('計算A'!GN$10:GN$54,'計算A'!$B$8),0)=1,8,IF(AND(K6="",IF('計算A'!$B$8&gt;0,INDEX('計算A'!GN$60:GN$104,'計算A'!$B$8),0)=1),9,IF(AND(K6&lt;&gt;"",IF('計算A'!$B$8&gt;0,INDEX('計算A'!GN$60:GN$104,'計算A'!$B$8),0)=1),10,IF(AND(K6="",'計算A'!GN$5=1),11,12))))))))))))</f>
        <v/>
      </c>
      <c r="AJ6">
        <f>IF(AND(L6="",'計算A'!HL$115=0),0,IF(AND(L6&lt;&gt;"",'計算A'!HL$4=0),1,IF(IF(L6="",0,IFERROR(INDEX('計算A'!HL$10:HL$54,MATCH(L6,'計算A'!$B$10:$B$54,0)),0))=1,2,IF(AND(L6&lt;&gt;"",COUNTIF($C$6:$L$29,L6)&gt;1),3,IF('計算A'!HL$4=0,4,IF(AND(L6&lt;&gt;"",'計算A'!HL$108=1),5,IF(AND(L6="",'計算A'!HL$108=1),6,IF(AND(L6&lt;&gt;"",L6=$N$5),7,IF(IF('計算A'!$B$8&gt;0,INDEX('計算A'!HL$10:HL$54,'計算A'!$B$8),0)=1,8,IF(AND(L6="",IF('計算A'!$B$8&gt;0,INDEX('計算A'!HL$60:HL$104,'計算A'!$B$8),0)=1),9,IF(AND(L6&lt;&gt;"",IF('計算A'!$B$8&gt;0,INDEX('計算A'!HL$60:HL$104,'計算A'!$B$8),0)=1),10,IF(AND(L6="",'計算A'!HL$5=1),11,12))))))))))))</f>
        <v/>
      </c>
    </row>
    <row r="7" ht="26" customHeight="1">
      <c r="B7" s="44">
        <f>'設定'!$I$12</f>
        <v/>
      </c>
      <c r="C7" s="25" t="n"/>
      <c r="D7" s="25" t="n"/>
      <c r="E7" s="25" t="n"/>
      <c r="F7" s="25" t="n"/>
      <c r="G7" s="25" t="n"/>
      <c r="H7" s="25" t="n"/>
      <c r="I7" s="25" t="n"/>
      <c r="J7" s="25" t="n"/>
      <c r="K7" s="25" t="n"/>
      <c r="L7" s="25" t="n"/>
      <c r="N7" s="67" t="inlineStr">
        <is>
          <t>状況</t>
        </is>
      </c>
      <c r="O7" s="88">
        <f>IF('計算A'!$B$8=0,"",INDEX('名簿'!$J$5:$J$49,'計算A'!$B$8))</f>
        <v/>
      </c>
      <c r="AA7">
        <f>IF(AND(C7="",'計算A'!E$115=0),0,IF(AND(C7&lt;&gt;"",'計算A'!E$4=0),1,IF(IF(C7="",0,IFERROR(INDEX('計算A'!E$10:E$54,MATCH(C7,'計算A'!$B$10:$B$54,0)),0))=1,2,IF(AND(C7&lt;&gt;"",COUNTIF($C$6:$L$29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L$29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L$29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L$29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L$29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L$29,H7)&gt;1),3,IF('計算A'!DU$4=0,4,IF(AND(H7&lt;&gt;"",'計算A'!DU$108=1),5,IF(AND(H7="",'計算A'!DU$108=1),6,IF(AND(H7&lt;&gt;"",H7=$N$5),7,IF(IF('計算A'!$B$8&gt;0,INDEX('計算A'!DU$10:DU$54,'計算A'!$B$8),0)=1,8,IF(AND(H7="",IF('計算A'!$B$8&gt;0,INDEX('計算A'!DU$60:DU$104,'計算A'!$B$8),0)=1),9,IF(AND(H7&lt;&gt;"",IF('計算A'!$B$8&gt;0,INDEX('計算A'!DU$60:DU$104,'計算A'!$B$8),0)=1),10,IF(AND(H7="",'計算A'!DU$5=1),11,12))))))))))))</f>
        <v/>
      </c>
      <c r="AG7">
        <f>IF(AND(I7="",'計算A'!ES$115=0),0,IF(AND(I7&lt;&gt;"",'計算A'!ES$4=0),1,IF(IF(I7="",0,IFERROR(INDEX('計算A'!ES$10:ES$54,MATCH(I7,'計算A'!$B$10:$B$54,0)),0))=1,2,IF(AND(I7&lt;&gt;"",COUNTIF($C$6:$L$29,I7)&gt;1),3,IF('計算A'!ES$4=0,4,IF(AND(I7&lt;&gt;"",'計算A'!ES$108=1),5,IF(AND(I7="",'計算A'!ES$108=1),6,IF(AND(I7&lt;&gt;"",I7=$N$5),7,IF(IF('計算A'!$B$8&gt;0,INDEX('計算A'!ES$10:ES$54,'計算A'!$B$8),0)=1,8,IF(AND(I7="",IF('計算A'!$B$8&gt;0,INDEX('計算A'!ES$60:ES$104,'計算A'!$B$8),0)=1),9,IF(AND(I7&lt;&gt;"",IF('計算A'!$B$8&gt;0,INDEX('計算A'!ES$60:ES$104,'計算A'!$B$8),0)=1),10,IF(AND(I7="",'計算A'!ES$5=1),11,12))))))))))))</f>
        <v/>
      </c>
      <c r="AH7">
        <f>IF(AND(J7="",'計算A'!FQ$115=0),0,IF(AND(J7&lt;&gt;"",'計算A'!FQ$4=0),1,IF(IF(J7="",0,IFERROR(INDEX('計算A'!FQ$10:FQ$54,MATCH(J7,'計算A'!$B$10:$B$54,0)),0))=1,2,IF(AND(J7&lt;&gt;"",COUNTIF($C$6:$L$29,J7)&gt;1),3,IF('計算A'!FQ$4=0,4,IF(AND(J7&lt;&gt;"",'計算A'!FQ$108=1),5,IF(AND(J7="",'計算A'!FQ$108=1),6,IF(AND(J7&lt;&gt;"",J7=$N$5),7,IF(IF('計算A'!$B$8&gt;0,INDEX('計算A'!FQ$10:FQ$54,'計算A'!$B$8),0)=1,8,IF(AND(J7="",IF('計算A'!$B$8&gt;0,INDEX('計算A'!FQ$60:FQ$104,'計算A'!$B$8),0)=1),9,IF(AND(J7&lt;&gt;"",IF('計算A'!$B$8&gt;0,INDEX('計算A'!FQ$60:FQ$104,'計算A'!$B$8),0)=1),10,IF(AND(J7="",'計算A'!FQ$5=1),11,12))))))))))))</f>
        <v/>
      </c>
      <c r="AI7">
        <f>IF(AND(K7="",'計算A'!GO$115=0),0,IF(AND(K7&lt;&gt;"",'計算A'!GO$4=0),1,IF(IF(K7="",0,IFERROR(INDEX('計算A'!GO$10:GO$54,MATCH(K7,'計算A'!$B$10:$B$54,0)),0))=1,2,IF(AND(K7&lt;&gt;"",COUNTIF($C$6:$L$29,K7)&gt;1),3,IF('計算A'!GO$4=0,4,IF(AND(K7&lt;&gt;"",'計算A'!GO$108=1),5,IF(AND(K7="",'計算A'!GO$108=1),6,IF(AND(K7&lt;&gt;"",K7=$N$5),7,IF(IF('計算A'!$B$8&gt;0,INDEX('計算A'!GO$10:GO$54,'計算A'!$B$8),0)=1,8,IF(AND(K7="",IF('計算A'!$B$8&gt;0,INDEX('計算A'!GO$60:GO$104,'計算A'!$B$8),0)=1),9,IF(AND(K7&lt;&gt;"",IF('計算A'!$B$8&gt;0,INDEX('計算A'!GO$60:GO$104,'計算A'!$B$8),0)=1),10,IF(AND(K7="",'計算A'!GO$5=1),11,12))))))))))))</f>
        <v/>
      </c>
      <c r="AJ7">
        <f>IF(AND(L7="",'計算A'!HM$115=0),0,IF(AND(L7&lt;&gt;"",'計算A'!HM$4=0),1,IF(IF(L7="",0,IFERROR(INDEX('計算A'!HM$10:HM$54,MATCH(L7,'計算A'!$B$10:$B$54,0)),0))=1,2,IF(AND(L7&lt;&gt;"",COUNTIF($C$6:$L$29,L7)&gt;1),3,IF('計算A'!HM$4=0,4,IF(AND(L7&lt;&gt;"",'計算A'!HM$108=1),5,IF(AND(L7="",'計算A'!HM$108=1),6,IF(AND(L7&lt;&gt;"",L7=$N$5),7,IF(IF('計算A'!$B$8&gt;0,INDEX('計算A'!HM$10:HM$54,'計算A'!$B$8),0)=1,8,IF(AND(L7="",IF('計算A'!$B$8&gt;0,INDEX('計算A'!HM$60:HM$104,'計算A'!$B$8),0)=1),9,IF(AND(L7&lt;&gt;"",IF('計算A'!$B$8&gt;0,INDEX('計算A'!HM$60:HM$104,'計算A'!$B$8),0)=1),10,IF(AND(L7="",'計算A'!HM$5=1),11,12))))))))))))</f>
        <v/>
      </c>
    </row>
    <row r="8" ht="26" customHeight="1">
      <c r="B8" s="44">
        <f>'設定'!$I$13</f>
        <v/>
      </c>
      <c r="C8" s="25" t="n"/>
      <c r="D8" s="25" t="n"/>
      <c r="E8" s="25" t="n"/>
      <c r="F8" s="25" t="n"/>
      <c r="G8" s="25" t="n"/>
      <c r="H8" s="25" t="n"/>
      <c r="I8" s="25" t="n"/>
      <c r="J8" s="25" t="n"/>
      <c r="K8" s="25" t="n"/>
      <c r="L8" s="25" t="n"/>
      <c r="N8" s="67" t="inlineStr">
        <is>
          <t>×の数</t>
        </is>
      </c>
      <c r="O8" s="88">
        <f>IF('計算A'!$B$8=0,"",INDEX('名簿'!$K$5:$K$49,'計算A'!$B$8))</f>
        <v/>
      </c>
      <c r="AA8">
        <f>IF(AND(C8="",'計算A'!F$115=0),0,IF(AND(C8&lt;&gt;"",'計算A'!F$4=0),1,IF(IF(C8="",0,IFERROR(INDEX('計算A'!F$10:F$54,MATCH(C8,'計算A'!$B$10:$B$54,0)),0))=1,2,IF(AND(C8&lt;&gt;"",COUNTIF($C$6:$L$29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L$29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L$29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L$29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L$29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L$29,H8)&gt;1),3,IF('計算A'!DV$4=0,4,IF(AND(H8&lt;&gt;"",'計算A'!DV$108=1),5,IF(AND(H8="",'計算A'!DV$108=1),6,IF(AND(H8&lt;&gt;"",H8=$N$5),7,IF(IF('計算A'!$B$8&gt;0,INDEX('計算A'!DV$10:DV$54,'計算A'!$B$8),0)=1,8,IF(AND(H8="",IF('計算A'!$B$8&gt;0,INDEX('計算A'!DV$60:DV$104,'計算A'!$B$8),0)=1),9,IF(AND(H8&lt;&gt;"",IF('計算A'!$B$8&gt;0,INDEX('計算A'!DV$60:DV$104,'計算A'!$B$8),0)=1),10,IF(AND(H8="",'計算A'!DV$5=1),11,12))))))))))))</f>
        <v/>
      </c>
      <c r="AG8">
        <f>IF(AND(I8="",'計算A'!ET$115=0),0,IF(AND(I8&lt;&gt;"",'計算A'!ET$4=0),1,IF(IF(I8="",0,IFERROR(INDEX('計算A'!ET$10:ET$54,MATCH(I8,'計算A'!$B$10:$B$54,0)),0))=1,2,IF(AND(I8&lt;&gt;"",COUNTIF($C$6:$L$29,I8)&gt;1),3,IF('計算A'!ET$4=0,4,IF(AND(I8&lt;&gt;"",'計算A'!ET$108=1),5,IF(AND(I8="",'計算A'!ET$108=1),6,IF(AND(I8&lt;&gt;"",I8=$N$5),7,IF(IF('計算A'!$B$8&gt;0,INDEX('計算A'!ET$10:ET$54,'計算A'!$B$8),0)=1,8,IF(AND(I8="",IF('計算A'!$B$8&gt;0,INDEX('計算A'!ET$60:ET$104,'計算A'!$B$8),0)=1),9,IF(AND(I8&lt;&gt;"",IF('計算A'!$B$8&gt;0,INDEX('計算A'!ET$60:ET$104,'計算A'!$B$8),0)=1),10,IF(AND(I8="",'計算A'!ET$5=1),11,12))))))))))))</f>
        <v/>
      </c>
      <c r="AH8">
        <f>IF(AND(J8="",'計算A'!FR$115=0),0,IF(AND(J8&lt;&gt;"",'計算A'!FR$4=0),1,IF(IF(J8="",0,IFERROR(INDEX('計算A'!FR$10:FR$54,MATCH(J8,'計算A'!$B$10:$B$54,0)),0))=1,2,IF(AND(J8&lt;&gt;"",COUNTIF($C$6:$L$29,J8)&gt;1),3,IF('計算A'!FR$4=0,4,IF(AND(J8&lt;&gt;"",'計算A'!FR$108=1),5,IF(AND(J8="",'計算A'!FR$108=1),6,IF(AND(J8&lt;&gt;"",J8=$N$5),7,IF(IF('計算A'!$B$8&gt;0,INDEX('計算A'!FR$10:FR$54,'計算A'!$B$8),0)=1,8,IF(AND(J8="",IF('計算A'!$B$8&gt;0,INDEX('計算A'!FR$60:FR$104,'計算A'!$B$8),0)=1),9,IF(AND(J8&lt;&gt;"",IF('計算A'!$B$8&gt;0,INDEX('計算A'!FR$60:FR$104,'計算A'!$B$8),0)=1),10,IF(AND(J8="",'計算A'!FR$5=1),11,12))))))))))))</f>
        <v/>
      </c>
      <c r="AI8">
        <f>IF(AND(K8="",'計算A'!GP$115=0),0,IF(AND(K8&lt;&gt;"",'計算A'!GP$4=0),1,IF(IF(K8="",0,IFERROR(INDEX('計算A'!GP$10:GP$54,MATCH(K8,'計算A'!$B$10:$B$54,0)),0))=1,2,IF(AND(K8&lt;&gt;"",COUNTIF($C$6:$L$29,K8)&gt;1),3,IF('計算A'!GP$4=0,4,IF(AND(K8&lt;&gt;"",'計算A'!GP$108=1),5,IF(AND(K8="",'計算A'!GP$108=1),6,IF(AND(K8&lt;&gt;"",K8=$N$5),7,IF(IF('計算A'!$B$8&gt;0,INDEX('計算A'!GP$10:GP$54,'計算A'!$B$8),0)=1,8,IF(AND(K8="",IF('計算A'!$B$8&gt;0,INDEX('計算A'!GP$60:GP$104,'計算A'!$B$8),0)=1),9,IF(AND(K8&lt;&gt;"",IF('計算A'!$B$8&gt;0,INDEX('計算A'!GP$60:GP$104,'計算A'!$B$8),0)=1),10,IF(AND(K8="",'計算A'!GP$5=1),11,12))))))))))))</f>
        <v/>
      </c>
      <c r="AJ8">
        <f>IF(AND(L8="",'計算A'!HN$115=0),0,IF(AND(L8&lt;&gt;"",'計算A'!HN$4=0),1,IF(IF(L8="",0,IFERROR(INDEX('計算A'!HN$10:HN$54,MATCH(L8,'計算A'!$B$10:$B$54,0)),0))=1,2,IF(AND(L8&lt;&gt;"",COUNTIF($C$6:$L$29,L8)&gt;1),3,IF('計算A'!HN$4=0,4,IF(AND(L8&lt;&gt;"",'計算A'!HN$108=1),5,IF(AND(L8="",'計算A'!HN$108=1),6,IF(AND(L8&lt;&gt;"",L8=$N$5),7,IF(IF('計算A'!$B$8&gt;0,INDEX('計算A'!HN$10:HN$54,'計算A'!$B$8),0)=1,8,IF(AND(L8="",IF('計算A'!$B$8&gt;0,INDEX('計算A'!HN$60:HN$104,'計算A'!$B$8),0)=1),9,IF(AND(L8&lt;&gt;"",IF('計算A'!$B$8&gt;0,INDEX('計算A'!HN$60:HN$104,'計算A'!$B$8),0)=1),10,IF(AND(L8="",'計算A'!HN$5=1),11,12))))))))))))</f>
        <v/>
      </c>
    </row>
    <row r="9" ht="26" customHeight="1">
      <c r="B9" s="44">
        <f>'設定'!$I$14</f>
        <v/>
      </c>
      <c r="C9" s="25" t="n"/>
      <c r="D9" s="25" t="n"/>
      <c r="E9" s="25" t="n"/>
      <c r="F9" s="25" t="n"/>
      <c r="G9" s="25" t="n"/>
      <c r="H9" s="25" t="n"/>
      <c r="I9" s="25" t="n"/>
      <c r="J9" s="25" t="n"/>
      <c r="K9" s="25" t="n"/>
      <c r="L9" s="25" t="n"/>
      <c r="N9" s="67" t="inlineStr">
        <is>
          <t>今の枠</t>
        </is>
      </c>
      <c r="O9" s="88">
        <f>IF('計算A'!$B$8=0,"",INDEX('名簿'!$N$5:$N$49,'計算A'!$B$8)&amp;" "&amp;INDEX('名簿'!$O$5:$O$49,'計算A'!$B$8))</f>
        <v/>
      </c>
      <c r="AA9">
        <f>IF(AND(C9="",'計算A'!G$115=0),0,IF(AND(C9&lt;&gt;"",'計算A'!G$4=0),1,IF(IF(C9="",0,IFERROR(INDEX('計算A'!G$10:G$54,MATCH(C9,'計算A'!$B$10:$B$54,0)),0))=1,2,IF(AND(C9&lt;&gt;"",COUNTIF($C$6:$L$29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L$29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L$29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L$29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L$29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L$29,H9)&gt;1),3,IF('計算A'!DW$4=0,4,IF(AND(H9&lt;&gt;"",'計算A'!DW$108=1),5,IF(AND(H9="",'計算A'!DW$108=1),6,IF(AND(H9&lt;&gt;"",H9=$N$5),7,IF(IF('計算A'!$B$8&gt;0,INDEX('計算A'!DW$10:DW$54,'計算A'!$B$8),0)=1,8,IF(AND(H9="",IF('計算A'!$B$8&gt;0,INDEX('計算A'!DW$60:DW$104,'計算A'!$B$8),0)=1),9,IF(AND(H9&lt;&gt;"",IF('計算A'!$B$8&gt;0,INDEX('計算A'!DW$60:DW$104,'計算A'!$B$8),0)=1),10,IF(AND(H9="",'計算A'!DW$5=1),11,12))))))))))))</f>
        <v/>
      </c>
      <c r="AG9">
        <f>IF(AND(I9="",'計算A'!EU$115=0),0,IF(AND(I9&lt;&gt;"",'計算A'!EU$4=0),1,IF(IF(I9="",0,IFERROR(INDEX('計算A'!EU$10:EU$54,MATCH(I9,'計算A'!$B$10:$B$54,0)),0))=1,2,IF(AND(I9&lt;&gt;"",COUNTIF($C$6:$L$29,I9)&gt;1),3,IF('計算A'!EU$4=0,4,IF(AND(I9&lt;&gt;"",'計算A'!EU$108=1),5,IF(AND(I9="",'計算A'!EU$108=1),6,IF(AND(I9&lt;&gt;"",I9=$N$5),7,IF(IF('計算A'!$B$8&gt;0,INDEX('計算A'!EU$10:EU$54,'計算A'!$B$8),0)=1,8,IF(AND(I9="",IF('計算A'!$B$8&gt;0,INDEX('計算A'!EU$60:EU$104,'計算A'!$B$8),0)=1),9,IF(AND(I9&lt;&gt;"",IF('計算A'!$B$8&gt;0,INDEX('計算A'!EU$60:EU$104,'計算A'!$B$8),0)=1),10,IF(AND(I9="",'計算A'!EU$5=1),11,12))))))))))))</f>
        <v/>
      </c>
      <c r="AH9">
        <f>IF(AND(J9="",'計算A'!FS$115=0),0,IF(AND(J9&lt;&gt;"",'計算A'!FS$4=0),1,IF(IF(J9="",0,IFERROR(INDEX('計算A'!FS$10:FS$54,MATCH(J9,'計算A'!$B$10:$B$54,0)),0))=1,2,IF(AND(J9&lt;&gt;"",COUNTIF($C$6:$L$29,J9)&gt;1),3,IF('計算A'!FS$4=0,4,IF(AND(J9&lt;&gt;"",'計算A'!FS$108=1),5,IF(AND(J9="",'計算A'!FS$108=1),6,IF(AND(J9&lt;&gt;"",J9=$N$5),7,IF(IF('計算A'!$B$8&gt;0,INDEX('計算A'!FS$10:FS$54,'計算A'!$B$8),0)=1,8,IF(AND(J9="",IF('計算A'!$B$8&gt;0,INDEX('計算A'!FS$60:FS$104,'計算A'!$B$8),0)=1),9,IF(AND(J9&lt;&gt;"",IF('計算A'!$B$8&gt;0,INDEX('計算A'!FS$60:FS$104,'計算A'!$B$8),0)=1),10,IF(AND(J9="",'計算A'!FS$5=1),11,12))))))))))))</f>
        <v/>
      </c>
      <c r="AI9">
        <f>IF(AND(K9="",'計算A'!GQ$115=0),0,IF(AND(K9&lt;&gt;"",'計算A'!GQ$4=0),1,IF(IF(K9="",0,IFERROR(INDEX('計算A'!GQ$10:GQ$54,MATCH(K9,'計算A'!$B$10:$B$54,0)),0))=1,2,IF(AND(K9&lt;&gt;"",COUNTIF($C$6:$L$29,K9)&gt;1),3,IF('計算A'!GQ$4=0,4,IF(AND(K9&lt;&gt;"",'計算A'!GQ$108=1),5,IF(AND(K9="",'計算A'!GQ$108=1),6,IF(AND(K9&lt;&gt;"",K9=$N$5),7,IF(IF('計算A'!$B$8&gt;0,INDEX('計算A'!GQ$10:GQ$54,'計算A'!$B$8),0)=1,8,IF(AND(K9="",IF('計算A'!$B$8&gt;0,INDEX('計算A'!GQ$60:GQ$104,'計算A'!$B$8),0)=1),9,IF(AND(K9&lt;&gt;"",IF('計算A'!$B$8&gt;0,INDEX('計算A'!GQ$60:GQ$104,'計算A'!$B$8),0)=1),10,IF(AND(K9="",'計算A'!GQ$5=1),11,12))))))))))))</f>
        <v/>
      </c>
      <c r="AJ9">
        <f>IF(AND(L9="",'計算A'!HO$115=0),0,IF(AND(L9&lt;&gt;"",'計算A'!HO$4=0),1,IF(IF(L9="",0,IFERROR(INDEX('計算A'!HO$10:HO$54,MATCH(L9,'計算A'!$B$10:$B$54,0)),0))=1,2,IF(AND(L9&lt;&gt;"",COUNTIF($C$6:$L$29,L9)&gt;1),3,IF('計算A'!HO$4=0,4,IF(AND(L9&lt;&gt;"",'計算A'!HO$108=1),5,IF(AND(L9="",'計算A'!HO$108=1),6,IF(AND(L9&lt;&gt;"",L9=$N$5),7,IF(IF('計算A'!$B$8&gt;0,INDEX('計算A'!HO$10:HO$54,'計算A'!$B$8),0)=1,8,IF(AND(L9="",IF('計算A'!$B$8&gt;0,INDEX('計算A'!HO$60:HO$104,'計算A'!$B$8),0)=1),9,IF(AND(L9&lt;&gt;"",IF('計算A'!$B$8&gt;0,INDEX('計算A'!HO$60:HO$104,'計算A'!$B$8),0)=1),10,IF(AND(L9="",'計算A'!HO$5=1),11,12))))))))))))</f>
        <v/>
      </c>
    </row>
    <row r="10" ht="26" customHeight="1">
      <c r="B10" s="44">
        <f>'設定'!$I$15</f>
        <v/>
      </c>
      <c r="C10" s="25" t="n"/>
      <c r="D10" s="25" t="n"/>
      <c r="E10" s="25" t="n"/>
      <c r="F10" s="25" t="n"/>
      <c r="G10" s="25" t="n"/>
      <c r="H10" s="25" t="n"/>
      <c r="I10" s="25" t="n"/>
      <c r="J10" s="25" t="n"/>
      <c r="K10" s="25" t="n"/>
      <c r="L10" s="25" t="n"/>
      <c r="N10" s="67" t="inlineStr">
        <is>
          <t>兄弟</t>
        </is>
      </c>
      <c r="O10" s="88">
        <f>IF('計算A'!$B$8=0,"",IF(INDEX('名簿'!$C$5:$C$49,'計算A'!$B$8)="","",INDEX('名簿'!$D$5:$D$49,'計算A'!$B$8)&amp;"　"&amp;INDEX('名簿'!$E$5:$E$49,'計算A'!$B$8)&amp;" "&amp;INDEX('名簿'!$F$5:$F$49,'計算A'!$B$8)))</f>
        <v/>
      </c>
      <c r="AA10">
        <f>IF(AND(C10="",'計算A'!H$115=0),0,IF(AND(C10&lt;&gt;"",'計算A'!H$4=0),1,IF(IF(C10="",0,IFERROR(INDEX('計算A'!H$10:H$54,MATCH(C10,'計算A'!$B$10:$B$54,0)),0))=1,2,IF(AND(C10&lt;&gt;"",COUNTIF($C$6:$L$29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L$29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L$29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L$29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L$29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L$29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c r="AG10">
        <f>IF(AND(I10="",'計算A'!EV$115=0),0,IF(AND(I10&lt;&gt;"",'計算A'!EV$4=0),1,IF(IF(I10="",0,IFERROR(INDEX('計算A'!EV$10:EV$54,MATCH(I10,'計算A'!$B$10:$B$54,0)),0))=1,2,IF(AND(I10&lt;&gt;"",COUNTIF($C$6:$L$29,I10)&gt;1),3,IF('計算A'!EV$4=0,4,IF(AND(I10&lt;&gt;"",'計算A'!EV$108=1),5,IF(AND(I10="",'計算A'!EV$108=1),6,IF(AND(I10&lt;&gt;"",I10=$N$5),7,IF(IF('計算A'!$B$8&gt;0,INDEX('計算A'!EV$10:EV$54,'計算A'!$B$8),0)=1,8,IF(AND(I10="",IF('計算A'!$B$8&gt;0,INDEX('計算A'!EV$60:EV$104,'計算A'!$B$8),0)=1),9,IF(AND(I10&lt;&gt;"",IF('計算A'!$B$8&gt;0,INDEX('計算A'!EV$60:EV$104,'計算A'!$B$8),0)=1),10,IF(AND(I10="",'計算A'!EV$5=1),11,12))))))))))))</f>
        <v/>
      </c>
      <c r="AH10">
        <f>IF(AND(J10="",'計算A'!FT$115=0),0,IF(AND(J10&lt;&gt;"",'計算A'!FT$4=0),1,IF(IF(J10="",0,IFERROR(INDEX('計算A'!FT$10:FT$54,MATCH(J10,'計算A'!$B$10:$B$54,0)),0))=1,2,IF(AND(J10&lt;&gt;"",COUNTIF($C$6:$L$29,J10)&gt;1),3,IF('計算A'!FT$4=0,4,IF(AND(J10&lt;&gt;"",'計算A'!FT$108=1),5,IF(AND(J10="",'計算A'!FT$108=1),6,IF(AND(J10&lt;&gt;"",J10=$N$5),7,IF(IF('計算A'!$B$8&gt;0,INDEX('計算A'!FT$10:FT$54,'計算A'!$B$8),0)=1,8,IF(AND(J10="",IF('計算A'!$B$8&gt;0,INDEX('計算A'!FT$60:FT$104,'計算A'!$B$8),0)=1),9,IF(AND(J10&lt;&gt;"",IF('計算A'!$B$8&gt;0,INDEX('計算A'!FT$60:FT$104,'計算A'!$B$8),0)=1),10,IF(AND(J10="",'計算A'!FT$5=1),11,12))))))))))))</f>
        <v/>
      </c>
      <c r="AI10">
        <f>IF(AND(K10="",'計算A'!GR$115=0),0,IF(AND(K10&lt;&gt;"",'計算A'!GR$4=0),1,IF(IF(K10="",0,IFERROR(INDEX('計算A'!GR$10:GR$54,MATCH(K10,'計算A'!$B$10:$B$54,0)),0))=1,2,IF(AND(K10&lt;&gt;"",COUNTIF($C$6:$L$29,K10)&gt;1),3,IF('計算A'!GR$4=0,4,IF(AND(K10&lt;&gt;"",'計算A'!GR$108=1),5,IF(AND(K10="",'計算A'!GR$108=1),6,IF(AND(K10&lt;&gt;"",K10=$N$5),7,IF(IF('計算A'!$B$8&gt;0,INDEX('計算A'!GR$10:GR$54,'計算A'!$B$8),0)=1,8,IF(AND(K10="",IF('計算A'!$B$8&gt;0,INDEX('計算A'!GR$60:GR$104,'計算A'!$B$8),0)=1),9,IF(AND(K10&lt;&gt;"",IF('計算A'!$B$8&gt;0,INDEX('計算A'!GR$60:GR$104,'計算A'!$B$8),0)=1),10,IF(AND(K10="",'計算A'!GR$5=1),11,12))))))))))))</f>
        <v/>
      </c>
      <c r="AJ10">
        <f>IF(AND(L10="",'計算A'!HP$115=0),0,IF(AND(L10&lt;&gt;"",'計算A'!HP$4=0),1,IF(IF(L10="",0,IFERROR(INDEX('計算A'!HP$10:HP$54,MATCH(L10,'計算A'!$B$10:$B$54,0)),0))=1,2,IF(AND(L10&lt;&gt;"",COUNTIF($C$6:$L$29,L10)&gt;1),3,IF('計算A'!HP$4=0,4,IF(AND(L10&lt;&gt;"",'計算A'!HP$108=1),5,IF(AND(L10="",'計算A'!HP$108=1),6,IF(AND(L10&lt;&gt;"",L10=$N$5),7,IF(IF('計算A'!$B$8&gt;0,INDEX('計算A'!HP$10:HP$54,'計算A'!$B$8),0)=1,8,IF(AND(L10="",IF('計算A'!$B$8&gt;0,INDEX('計算A'!HP$60:HP$104,'計算A'!$B$8),0)=1),9,IF(AND(L10&lt;&gt;"",IF('計算A'!$B$8&gt;0,INDEX('計算A'!HP$60:HP$104,'計算A'!$B$8),0)=1),10,IF(AND(L10="",'計算A'!HP$5=1),11,12))))))))))))</f>
        <v/>
      </c>
    </row>
    <row r="11" ht="26" customHeight="1">
      <c r="B11" s="44">
        <f>'設定'!$I$16</f>
        <v/>
      </c>
      <c r="C11" s="25" t="n"/>
      <c r="D11" s="25" t="n"/>
      <c r="E11" s="25" t="n"/>
      <c r="F11" s="25" t="n"/>
      <c r="G11" s="25" t="n"/>
      <c r="H11" s="25" t="n"/>
      <c r="I11" s="25" t="n"/>
      <c r="J11" s="25" t="n"/>
      <c r="K11" s="25" t="n"/>
      <c r="L11" s="25" t="n"/>
      <c r="N11" s="67" t="inlineStr">
        <is>
          <t>入れられる空き枠</t>
        </is>
      </c>
      <c r="O11" s="72">
        <f t="array" ref="O11">IFERROR(IF('計算A'!$B$8=0,"",_xlfn.TEXTJOIN("、",TRUE,IF((INDEX('計算A'!$D$60:$II$104,'計算A'!$B$8,0)=1)*('計算A'!$D$7:$II$7=0),'計算A'!$D$8:$II$8,""))),"")</f>
        <v/>
      </c>
      <c r="AA11">
        <f>IF(AND(C11="",'計算A'!I$115=0),0,IF(AND(C11&lt;&gt;"",'計算A'!I$4=0),1,IF(IF(C11="",0,IFERROR(INDEX('計算A'!I$10:I$54,MATCH(C11,'計算A'!$B$10:$B$54,0)),0))=1,2,IF(AND(C11&lt;&gt;"",COUNTIF($C$6:$L$29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L$29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L$29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L$29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L$29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L$29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c r="AG11">
        <f>IF(AND(I11="",'計算A'!EW$115=0),0,IF(AND(I11&lt;&gt;"",'計算A'!EW$4=0),1,IF(IF(I11="",0,IFERROR(INDEX('計算A'!EW$10:EW$54,MATCH(I11,'計算A'!$B$10:$B$54,0)),0))=1,2,IF(AND(I11&lt;&gt;"",COUNTIF($C$6:$L$29,I11)&gt;1),3,IF('計算A'!EW$4=0,4,IF(AND(I11&lt;&gt;"",'計算A'!EW$108=1),5,IF(AND(I11="",'計算A'!EW$108=1),6,IF(AND(I11&lt;&gt;"",I11=$N$5),7,IF(IF('計算A'!$B$8&gt;0,INDEX('計算A'!EW$10:EW$54,'計算A'!$B$8),0)=1,8,IF(AND(I11="",IF('計算A'!$B$8&gt;0,INDEX('計算A'!EW$60:EW$104,'計算A'!$B$8),0)=1),9,IF(AND(I11&lt;&gt;"",IF('計算A'!$B$8&gt;0,INDEX('計算A'!EW$60:EW$104,'計算A'!$B$8),0)=1),10,IF(AND(I11="",'計算A'!EW$5=1),11,12))))))))))))</f>
        <v/>
      </c>
      <c r="AH11">
        <f>IF(AND(J11="",'計算A'!FU$115=0),0,IF(AND(J11&lt;&gt;"",'計算A'!FU$4=0),1,IF(IF(J11="",0,IFERROR(INDEX('計算A'!FU$10:FU$54,MATCH(J11,'計算A'!$B$10:$B$54,0)),0))=1,2,IF(AND(J11&lt;&gt;"",COUNTIF($C$6:$L$29,J11)&gt;1),3,IF('計算A'!FU$4=0,4,IF(AND(J11&lt;&gt;"",'計算A'!FU$108=1),5,IF(AND(J11="",'計算A'!FU$108=1),6,IF(AND(J11&lt;&gt;"",J11=$N$5),7,IF(IF('計算A'!$B$8&gt;0,INDEX('計算A'!FU$10:FU$54,'計算A'!$B$8),0)=1,8,IF(AND(J11="",IF('計算A'!$B$8&gt;0,INDEX('計算A'!FU$60:FU$104,'計算A'!$B$8),0)=1),9,IF(AND(J11&lt;&gt;"",IF('計算A'!$B$8&gt;0,INDEX('計算A'!FU$60:FU$104,'計算A'!$B$8),0)=1),10,IF(AND(J11="",'計算A'!FU$5=1),11,12))))))))))))</f>
        <v/>
      </c>
      <c r="AI11">
        <f>IF(AND(K11="",'計算A'!GS$115=0),0,IF(AND(K11&lt;&gt;"",'計算A'!GS$4=0),1,IF(IF(K11="",0,IFERROR(INDEX('計算A'!GS$10:GS$54,MATCH(K11,'計算A'!$B$10:$B$54,0)),0))=1,2,IF(AND(K11&lt;&gt;"",COUNTIF($C$6:$L$29,K11)&gt;1),3,IF('計算A'!GS$4=0,4,IF(AND(K11&lt;&gt;"",'計算A'!GS$108=1),5,IF(AND(K11="",'計算A'!GS$108=1),6,IF(AND(K11&lt;&gt;"",K11=$N$5),7,IF(IF('計算A'!$B$8&gt;0,INDEX('計算A'!GS$10:GS$54,'計算A'!$B$8),0)=1,8,IF(AND(K11="",IF('計算A'!$B$8&gt;0,INDEX('計算A'!GS$60:GS$104,'計算A'!$B$8),0)=1),9,IF(AND(K11&lt;&gt;"",IF('計算A'!$B$8&gt;0,INDEX('計算A'!GS$60:GS$104,'計算A'!$B$8),0)=1),10,IF(AND(K11="",'計算A'!GS$5=1),11,12))))))))))))</f>
        <v/>
      </c>
      <c r="AJ11">
        <f>IF(AND(L11="",'計算A'!HQ$115=0),0,IF(AND(L11&lt;&gt;"",'計算A'!HQ$4=0),1,IF(IF(L11="",0,IFERROR(INDEX('計算A'!HQ$10:HQ$54,MATCH(L11,'計算A'!$B$10:$B$54,0)),0))=1,2,IF(AND(L11&lt;&gt;"",COUNTIF($C$6:$L$29,L11)&gt;1),3,IF('計算A'!HQ$4=0,4,IF(AND(L11&lt;&gt;"",'計算A'!HQ$108=1),5,IF(AND(L11="",'計算A'!HQ$108=1),6,IF(AND(L11&lt;&gt;"",L11=$N$5),7,IF(IF('計算A'!$B$8&gt;0,INDEX('計算A'!HQ$10:HQ$54,'計算A'!$B$8),0)=1,8,IF(AND(L11="",IF('計算A'!$B$8&gt;0,INDEX('計算A'!HQ$60:HQ$104,'計算A'!$B$8),0)=1),9,IF(AND(L11&lt;&gt;"",IF('計算A'!$B$8&gt;0,INDEX('計算A'!HQ$60:HQ$104,'計算A'!$B$8),0)=1),10,IF(AND(L11="",'計算A'!HQ$5=1),11,12))))))))))))</f>
        <v/>
      </c>
    </row>
    <row r="12" ht="26" customHeight="1">
      <c r="B12" s="44">
        <f>'設定'!$I$17</f>
        <v/>
      </c>
      <c r="C12" s="25" t="n"/>
      <c r="D12" s="25" t="n"/>
      <c r="E12" s="25" t="n"/>
      <c r="F12" s="25" t="n"/>
      <c r="G12" s="25" t="n"/>
      <c r="H12" s="25" t="n"/>
      <c r="I12" s="25" t="n"/>
      <c r="J12" s="25" t="n"/>
      <c r="K12" s="25" t="n"/>
      <c r="L12" s="25" t="n"/>
      <c r="AA12">
        <f>IF(AND(C12="",'計算A'!J$115=0),0,IF(AND(C12&lt;&gt;"",'計算A'!J$4=0),1,IF(IF(C12="",0,IFERROR(INDEX('計算A'!J$10:J$54,MATCH(C12,'計算A'!$B$10:$B$54,0)),0))=1,2,IF(AND(C12&lt;&gt;"",COUNTIF($C$6:$L$29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L$29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L$29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L$29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L$29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L$29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c r="AG12">
        <f>IF(AND(I12="",'計算A'!EX$115=0),0,IF(AND(I12&lt;&gt;"",'計算A'!EX$4=0),1,IF(IF(I12="",0,IFERROR(INDEX('計算A'!EX$10:EX$54,MATCH(I12,'計算A'!$B$10:$B$54,0)),0))=1,2,IF(AND(I12&lt;&gt;"",COUNTIF($C$6:$L$29,I12)&gt;1),3,IF('計算A'!EX$4=0,4,IF(AND(I12&lt;&gt;"",'計算A'!EX$108=1),5,IF(AND(I12="",'計算A'!EX$108=1),6,IF(AND(I12&lt;&gt;"",I12=$N$5),7,IF(IF('計算A'!$B$8&gt;0,INDEX('計算A'!EX$10:EX$54,'計算A'!$B$8),0)=1,8,IF(AND(I12="",IF('計算A'!$B$8&gt;0,INDEX('計算A'!EX$60:EX$104,'計算A'!$B$8),0)=1),9,IF(AND(I12&lt;&gt;"",IF('計算A'!$B$8&gt;0,INDEX('計算A'!EX$60:EX$104,'計算A'!$B$8),0)=1),10,IF(AND(I12="",'計算A'!EX$5=1),11,12))))))))))))</f>
        <v/>
      </c>
      <c r="AH12">
        <f>IF(AND(J12="",'計算A'!FV$115=0),0,IF(AND(J12&lt;&gt;"",'計算A'!FV$4=0),1,IF(IF(J12="",0,IFERROR(INDEX('計算A'!FV$10:FV$54,MATCH(J12,'計算A'!$B$10:$B$54,0)),0))=1,2,IF(AND(J12&lt;&gt;"",COUNTIF($C$6:$L$29,J12)&gt;1),3,IF('計算A'!FV$4=0,4,IF(AND(J12&lt;&gt;"",'計算A'!FV$108=1),5,IF(AND(J12="",'計算A'!FV$108=1),6,IF(AND(J12&lt;&gt;"",J12=$N$5),7,IF(IF('計算A'!$B$8&gt;0,INDEX('計算A'!FV$10:FV$54,'計算A'!$B$8),0)=1,8,IF(AND(J12="",IF('計算A'!$B$8&gt;0,INDEX('計算A'!FV$60:FV$104,'計算A'!$B$8),0)=1),9,IF(AND(J12&lt;&gt;"",IF('計算A'!$B$8&gt;0,INDEX('計算A'!FV$60:FV$104,'計算A'!$B$8),0)=1),10,IF(AND(J12="",'計算A'!FV$5=1),11,12))))))))))))</f>
        <v/>
      </c>
      <c r="AI12">
        <f>IF(AND(K12="",'計算A'!GT$115=0),0,IF(AND(K12&lt;&gt;"",'計算A'!GT$4=0),1,IF(IF(K12="",0,IFERROR(INDEX('計算A'!GT$10:GT$54,MATCH(K12,'計算A'!$B$10:$B$54,0)),0))=1,2,IF(AND(K12&lt;&gt;"",COUNTIF($C$6:$L$29,K12)&gt;1),3,IF('計算A'!GT$4=0,4,IF(AND(K12&lt;&gt;"",'計算A'!GT$108=1),5,IF(AND(K12="",'計算A'!GT$108=1),6,IF(AND(K12&lt;&gt;"",K12=$N$5),7,IF(IF('計算A'!$B$8&gt;0,INDEX('計算A'!GT$10:GT$54,'計算A'!$B$8),0)=1,8,IF(AND(K12="",IF('計算A'!$B$8&gt;0,INDEX('計算A'!GT$60:GT$104,'計算A'!$B$8),0)=1),9,IF(AND(K12&lt;&gt;"",IF('計算A'!$B$8&gt;0,INDEX('計算A'!GT$60:GT$104,'計算A'!$B$8),0)=1),10,IF(AND(K12="",'計算A'!GT$5=1),11,12))))))))))))</f>
        <v/>
      </c>
      <c r="AJ12">
        <f>IF(AND(L12="",'計算A'!HR$115=0),0,IF(AND(L12&lt;&gt;"",'計算A'!HR$4=0),1,IF(IF(L12="",0,IFERROR(INDEX('計算A'!HR$10:HR$54,MATCH(L12,'計算A'!$B$10:$B$54,0)),0))=1,2,IF(AND(L12&lt;&gt;"",COUNTIF($C$6:$L$29,L12)&gt;1),3,IF('計算A'!HR$4=0,4,IF(AND(L12&lt;&gt;"",'計算A'!HR$108=1),5,IF(AND(L12="",'計算A'!HR$108=1),6,IF(AND(L12&lt;&gt;"",L12=$N$5),7,IF(IF('計算A'!$B$8&gt;0,INDEX('計算A'!HR$10:HR$54,'計算A'!$B$8),0)=1,8,IF(AND(L12="",IF('計算A'!$B$8&gt;0,INDEX('計算A'!HR$60:HR$104,'計算A'!$B$8),0)=1),9,IF(AND(L12&lt;&gt;"",IF('計算A'!$B$8&gt;0,INDEX('計算A'!HR$60:HR$104,'計算A'!$B$8),0)=1),10,IF(AND(L12="",'計算A'!HR$5=1),11,12))))))))))))</f>
        <v/>
      </c>
    </row>
    <row r="13" ht="26" customHeight="1">
      <c r="B13" s="44">
        <f>'設定'!$I$18</f>
        <v/>
      </c>
      <c r="C13" s="25" t="n"/>
      <c r="D13" s="25" t="n"/>
      <c r="E13" s="25" t="n"/>
      <c r="F13" s="25" t="n"/>
      <c r="G13" s="25" t="n"/>
      <c r="H13" s="25" t="n"/>
      <c r="I13" s="25" t="n"/>
      <c r="J13" s="25" t="n"/>
      <c r="K13" s="25" t="n"/>
      <c r="L13" s="25" t="n"/>
      <c r="AA13">
        <f>IF(AND(C13="",'計算A'!K$115=0),0,IF(AND(C13&lt;&gt;"",'計算A'!K$4=0),1,IF(IF(C13="",0,IFERROR(INDEX('計算A'!K$10:K$54,MATCH(C13,'計算A'!$B$10:$B$54,0)),0))=1,2,IF(AND(C13&lt;&gt;"",COUNTIF($C$6:$L$29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L$29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L$29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L$29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L$29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L$29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c r="AG13">
        <f>IF(AND(I13="",'計算A'!EY$115=0),0,IF(AND(I13&lt;&gt;"",'計算A'!EY$4=0),1,IF(IF(I13="",0,IFERROR(INDEX('計算A'!EY$10:EY$54,MATCH(I13,'計算A'!$B$10:$B$54,0)),0))=1,2,IF(AND(I13&lt;&gt;"",COUNTIF($C$6:$L$29,I13)&gt;1),3,IF('計算A'!EY$4=0,4,IF(AND(I13&lt;&gt;"",'計算A'!EY$108=1),5,IF(AND(I13="",'計算A'!EY$108=1),6,IF(AND(I13&lt;&gt;"",I13=$N$5),7,IF(IF('計算A'!$B$8&gt;0,INDEX('計算A'!EY$10:EY$54,'計算A'!$B$8),0)=1,8,IF(AND(I13="",IF('計算A'!$B$8&gt;0,INDEX('計算A'!EY$60:EY$104,'計算A'!$B$8),0)=1),9,IF(AND(I13&lt;&gt;"",IF('計算A'!$B$8&gt;0,INDEX('計算A'!EY$60:EY$104,'計算A'!$B$8),0)=1),10,IF(AND(I13="",'計算A'!EY$5=1),11,12))))))))))))</f>
        <v/>
      </c>
      <c r="AH13">
        <f>IF(AND(J13="",'計算A'!FW$115=0),0,IF(AND(J13&lt;&gt;"",'計算A'!FW$4=0),1,IF(IF(J13="",0,IFERROR(INDEX('計算A'!FW$10:FW$54,MATCH(J13,'計算A'!$B$10:$B$54,0)),0))=1,2,IF(AND(J13&lt;&gt;"",COUNTIF($C$6:$L$29,J13)&gt;1),3,IF('計算A'!FW$4=0,4,IF(AND(J13&lt;&gt;"",'計算A'!FW$108=1),5,IF(AND(J13="",'計算A'!FW$108=1),6,IF(AND(J13&lt;&gt;"",J13=$N$5),7,IF(IF('計算A'!$B$8&gt;0,INDEX('計算A'!FW$10:FW$54,'計算A'!$B$8),0)=1,8,IF(AND(J13="",IF('計算A'!$B$8&gt;0,INDEX('計算A'!FW$60:FW$104,'計算A'!$B$8),0)=1),9,IF(AND(J13&lt;&gt;"",IF('計算A'!$B$8&gt;0,INDEX('計算A'!FW$60:FW$104,'計算A'!$B$8),0)=1),10,IF(AND(J13="",'計算A'!FW$5=1),11,12))))))))))))</f>
        <v/>
      </c>
      <c r="AI13">
        <f>IF(AND(K13="",'計算A'!GU$115=0),0,IF(AND(K13&lt;&gt;"",'計算A'!GU$4=0),1,IF(IF(K13="",0,IFERROR(INDEX('計算A'!GU$10:GU$54,MATCH(K13,'計算A'!$B$10:$B$54,0)),0))=1,2,IF(AND(K13&lt;&gt;"",COUNTIF($C$6:$L$29,K13)&gt;1),3,IF('計算A'!GU$4=0,4,IF(AND(K13&lt;&gt;"",'計算A'!GU$108=1),5,IF(AND(K13="",'計算A'!GU$108=1),6,IF(AND(K13&lt;&gt;"",K13=$N$5),7,IF(IF('計算A'!$B$8&gt;0,INDEX('計算A'!GU$10:GU$54,'計算A'!$B$8),0)=1,8,IF(AND(K13="",IF('計算A'!$B$8&gt;0,INDEX('計算A'!GU$60:GU$104,'計算A'!$B$8),0)=1),9,IF(AND(K13&lt;&gt;"",IF('計算A'!$B$8&gt;0,INDEX('計算A'!GU$60:GU$104,'計算A'!$B$8),0)=1),10,IF(AND(K13="",'計算A'!GU$5=1),11,12))))))))))))</f>
        <v/>
      </c>
      <c r="AJ13">
        <f>IF(AND(L13="",'計算A'!HS$115=0),0,IF(AND(L13&lt;&gt;"",'計算A'!HS$4=0),1,IF(IF(L13="",0,IFERROR(INDEX('計算A'!HS$10:HS$54,MATCH(L13,'計算A'!$B$10:$B$54,0)),0))=1,2,IF(AND(L13&lt;&gt;"",COUNTIF($C$6:$L$29,L13)&gt;1),3,IF('計算A'!HS$4=0,4,IF(AND(L13&lt;&gt;"",'計算A'!HS$108=1),5,IF(AND(L13="",'計算A'!HS$108=1),6,IF(AND(L13&lt;&gt;"",L13=$N$5),7,IF(IF('計算A'!$B$8&gt;0,INDEX('計算A'!HS$10:HS$54,'計算A'!$B$8),0)=1,8,IF(AND(L13="",IF('計算A'!$B$8&gt;0,INDEX('計算A'!HS$60:HS$104,'計算A'!$B$8),0)=1),9,IF(AND(L13&lt;&gt;"",IF('計算A'!$B$8&gt;0,INDEX('計算A'!HS$60:HS$104,'計算A'!$B$8),0)=1),10,IF(AND(L13="",'計算A'!HS$5=1),11,12))))))))))))</f>
        <v/>
      </c>
    </row>
    <row r="14" ht="26" customHeight="1">
      <c r="B14" s="44">
        <f>'設定'!$I$19</f>
        <v/>
      </c>
      <c r="C14" s="25" t="n"/>
      <c r="D14" s="25" t="n"/>
      <c r="E14" s="25" t="n"/>
      <c r="F14" s="25" t="n"/>
      <c r="G14" s="25" t="n"/>
      <c r="H14" s="25" t="n"/>
      <c r="I14" s="25" t="n"/>
      <c r="J14" s="25" t="n"/>
      <c r="K14" s="25" t="n"/>
      <c r="L14" s="25" t="n"/>
      <c r="AA14">
        <f>IF(AND(C14="",'計算A'!L$115=0),0,IF(AND(C14&lt;&gt;"",'計算A'!L$4=0),1,IF(IF(C14="",0,IFERROR(INDEX('計算A'!L$10:L$54,MATCH(C14,'計算A'!$B$10:$B$54,0)),0))=1,2,IF(AND(C14&lt;&gt;"",COUNTIF($C$6:$L$29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L$29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L$29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L$29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L$29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L$29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c r="AG14">
        <f>IF(AND(I14="",'計算A'!EZ$115=0),0,IF(AND(I14&lt;&gt;"",'計算A'!EZ$4=0),1,IF(IF(I14="",0,IFERROR(INDEX('計算A'!EZ$10:EZ$54,MATCH(I14,'計算A'!$B$10:$B$54,0)),0))=1,2,IF(AND(I14&lt;&gt;"",COUNTIF($C$6:$L$29,I14)&gt;1),3,IF('計算A'!EZ$4=0,4,IF(AND(I14&lt;&gt;"",'計算A'!EZ$108=1),5,IF(AND(I14="",'計算A'!EZ$108=1),6,IF(AND(I14&lt;&gt;"",I14=$N$5),7,IF(IF('計算A'!$B$8&gt;0,INDEX('計算A'!EZ$10:EZ$54,'計算A'!$B$8),0)=1,8,IF(AND(I14="",IF('計算A'!$B$8&gt;0,INDEX('計算A'!EZ$60:EZ$104,'計算A'!$B$8),0)=1),9,IF(AND(I14&lt;&gt;"",IF('計算A'!$B$8&gt;0,INDEX('計算A'!EZ$60:EZ$104,'計算A'!$B$8),0)=1),10,IF(AND(I14="",'計算A'!EZ$5=1),11,12))))))))))))</f>
        <v/>
      </c>
      <c r="AH14">
        <f>IF(AND(J14="",'計算A'!FX$115=0),0,IF(AND(J14&lt;&gt;"",'計算A'!FX$4=0),1,IF(IF(J14="",0,IFERROR(INDEX('計算A'!FX$10:FX$54,MATCH(J14,'計算A'!$B$10:$B$54,0)),0))=1,2,IF(AND(J14&lt;&gt;"",COUNTIF($C$6:$L$29,J14)&gt;1),3,IF('計算A'!FX$4=0,4,IF(AND(J14&lt;&gt;"",'計算A'!FX$108=1),5,IF(AND(J14="",'計算A'!FX$108=1),6,IF(AND(J14&lt;&gt;"",J14=$N$5),7,IF(IF('計算A'!$B$8&gt;0,INDEX('計算A'!FX$10:FX$54,'計算A'!$B$8),0)=1,8,IF(AND(J14="",IF('計算A'!$B$8&gt;0,INDEX('計算A'!FX$60:FX$104,'計算A'!$B$8),0)=1),9,IF(AND(J14&lt;&gt;"",IF('計算A'!$B$8&gt;0,INDEX('計算A'!FX$60:FX$104,'計算A'!$B$8),0)=1),10,IF(AND(J14="",'計算A'!FX$5=1),11,12))))))))))))</f>
        <v/>
      </c>
      <c r="AI14">
        <f>IF(AND(K14="",'計算A'!GV$115=0),0,IF(AND(K14&lt;&gt;"",'計算A'!GV$4=0),1,IF(IF(K14="",0,IFERROR(INDEX('計算A'!GV$10:GV$54,MATCH(K14,'計算A'!$B$10:$B$54,0)),0))=1,2,IF(AND(K14&lt;&gt;"",COUNTIF($C$6:$L$29,K14)&gt;1),3,IF('計算A'!GV$4=0,4,IF(AND(K14&lt;&gt;"",'計算A'!GV$108=1),5,IF(AND(K14="",'計算A'!GV$108=1),6,IF(AND(K14&lt;&gt;"",K14=$N$5),7,IF(IF('計算A'!$B$8&gt;0,INDEX('計算A'!GV$10:GV$54,'計算A'!$B$8),0)=1,8,IF(AND(K14="",IF('計算A'!$B$8&gt;0,INDEX('計算A'!GV$60:GV$104,'計算A'!$B$8),0)=1),9,IF(AND(K14&lt;&gt;"",IF('計算A'!$B$8&gt;0,INDEX('計算A'!GV$60:GV$104,'計算A'!$B$8),0)=1),10,IF(AND(K14="",'計算A'!GV$5=1),11,12))))))))))))</f>
        <v/>
      </c>
      <c r="AJ14">
        <f>IF(AND(L14="",'計算A'!HT$115=0),0,IF(AND(L14&lt;&gt;"",'計算A'!HT$4=0),1,IF(IF(L14="",0,IFERROR(INDEX('計算A'!HT$10:HT$54,MATCH(L14,'計算A'!$B$10:$B$54,0)),0))=1,2,IF(AND(L14&lt;&gt;"",COUNTIF($C$6:$L$29,L14)&gt;1),3,IF('計算A'!HT$4=0,4,IF(AND(L14&lt;&gt;"",'計算A'!HT$108=1),5,IF(AND(L14="",'計算A'!HT$108=1),6,IF(AND(L14&lt;&gt;"",L14=$N$5),7,IF(IF('計算A'!$B$8&gt;0,INDEX('計算A'!HT$10:HT$54,'計算A'!$B$8),0)=1,8,IF(AND(L14="",IF('計算A'!$B$8&gt;0,INDEX('計算A'!HT$60:HT$104,'計算A'!$B$8),0)=1),9,IF(AND(L14&lt;&gt;"",IF('計算A'!$B$8&gt;0,INDEX('計算A'!HT$60:HT$104,'計算A'!$B$8),0)=1),10,IF(AND(L14="",'計算A'!HT$5=1),11,12))))))))))))</f>
        <v/>
      </c>
    </row>
    <row r="15" ht="26" customHeight="1">
      <c r="B15" s="44">
        <f>'設定'!$I$20</f>
        <v/>
      </c>
      <c r="C15" s="25" t="n"/>
      <c r="D15" s="25" t="n"/>
      <c r="E15" s="25" t="n"/>
      <c r="F15" s="25" t="n"/>
      <c r="G15" s="25" t="n"/>
      <c r="H15" s="25" t="n"/>
      <c r="I15" s="25" t="n"/>
      <c r="J15" s="25" t="n"/>
      <c r="K15" s="25" t="n"/>
      <c r="L15" s="25" t="n"/>
      <c r="AA15">
        <f>IF(AND(C15="",'計算A'!M$115=0),0,IF(AND(C15&lt;&gt;"",'計算A'!M$4=0),1,IF(IF(C15="",0,IFERROR(INDEX('計算A'!M$10:M$54,MATCH(C15,'計算A'!$B$10:$B$54,0)),0))=1,2,IF(AND(C15&lt;&gt;"",COUNTIF($C$6:$L$29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L$29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L$29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L$29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L$29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L$29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c r="AG15">
        <f>IF(AND(I15="",'計算A'!FA$115=0),0,IF(AND(I15&lt;&gt;"",'計算A'!FA$4=0),1,IF(IF(I15="",0,IFERROR(INDEX('計算A'!FA$10:FA$54,MATCH(I15,'計算A'!$B$10:$B$54,0)),0))=1,2,IF(AND(I15&lt;&gt;"",COUNTIF($C$6:$L$29,I15)&gt;1),3,IF('計算A'!FA$4=0,4,IF(AND(I15&lt;&gt;"",'計算A'!FA$108=1),5,IF(AND(I15="",'計算A'!FA$108=1),6,IF(AND(I15&lt;&gt;"",I15=$N$5),7,IF(IF('計算A'!$B$8&gt;0,INDEX('計算A'!FA$10:FA$54,'計算A'!$B$8),0)=1,8,IF(AND(I15="",IF('計算A'!$B$8&gt;0,INDEX('計算A'!FA$60:FA$104,'計算A'!$B$8),0)=1),9,IF(AND(I15&lt;&gt;"",IF('計算A'!$B$8&gt;0,INDEX('計算A'!FA$60:FA$104,'計算A'!$B$8),0)=1),10,IF(AND(I15="",'計算A'!FA$5=1),11,12))))))))))))</f>
        <v/>
      </c>
      <c r="AH15">
        <f>IF(AND(J15="",'計算A'!FY$115=0),0,IF(AND(J15&lt;&gt;"",'計算A'!FY$4=0),1,IF(IF(J15="",0,IFERROR(INDEX('計算A'!FY$10:FY$54,MATCH(J15,'計算A'!$B$10:$B$54,0)),0))=1,2,IF(AND(J15&lt;&gt;"",COUNTIF($C$6:$L$29,J15)&gt;1),3,IF('計算A'!FY$4=0,4,IF(AND(J15&lt;&gt;"",'計算A'!FY$108=1),5,IF(AND(J15="",'計算A'!FY$108=1),6,IF(AND(J15&lt;&gt;"",J15=$N$5),7,IF(IF('計算A'!$B$8&gt;0,INDEX('計算A'!FY$10:FY$54,'計算A'!$B$8),0)=1,8,IF(AND(J15="",IF('計算A'!$B$8&gt;0,INDEX('計算A'!FY$60:FY$104,'計算A'!$B$8),0)=1),9,IF(AND(J15&lt;&gt;"",IF('計算A'!$B$8&gt;0,INDEX('計算A'!FY$60:FY$104,'計算A'!$B$8),0)=1),10,IF(AND(J15="",'計算A'!FY$5=1),11,12))))))))))))</f>
        <v/>
      </c>
      <c r="AI15">
        <f>IF(AND(K15="",'計算A'!GW$115=0),0,IF(AND(K15&lt;&gt;"",'計算A'!GW$4=0),1,IF(IF(K15="",0,IFERROR(INDEX('計算A'!GW$10:GW$54,MATCH(K15,'計算A'!$B$10:$B$54,0)),0))=1,2,IF(AND(K15&lt;&gt;"",COUNTIF($C$6:$L$29,K15)&gt;1),3,IF('計算A'!GW$4=0,4,IF(AND(K15&lt;&gt;"",'計算A'!GW$108=1),5,IF(AND(K15="",'計算A'!GW$108=1),6,IF(AND(K15&lt;&gt;"",K15=$N$5),7,IF(IF('計算A'!$B$8&gt;0,INDEX('計算A'!GW$10:GW$54,'計算A'!$B$8),0)=1,8,IF(AND(K15="",IF('計算A'!$B$8&gt;0,INDEX('計算A'!GW$60:GW$104,'計算A'!$B$8),0)=1),9,IF(AND(K15&lt;&gt;"",IF('計算A'!$B$8&gt;0,INDEX('計算A'!GW$60:GW$104,'計算A'!$B$8),0)=1),10,IF(AND(K15="",'計算A'!GW$5=1),11,12))))))))))))</f>
        <v/>
      </c>
      <c r="AJ15">
        <f>IF(AND(L15="",'計算A'!HU$115=0),0,IF(AND(L15&lt;&gt;"",'計算A'!HU$4=0),1,IF(IF(L15="",0,IFERROR(INDEX('計算A'!HU$10:HU$54,MATCH(L15,'計算A'!$B$10:$B$54,0)),0))=1,2,IF(AND(L15&lt;&gt;"",COUNTIF($C$6:$L$29,L15)&gt;1),3,IF('計算A'!HU$4=0,4,IF(AND(L15&lt;&gt;"",'計算A'!HU$108=1),5,IF(AND(L15="",'計算A'!HU$108=1),6,IF(AND(L15&lt;&gt;"",L15=$N$5),7,IF(IF('計算A'!$B$8&gt;0,INDEX('計算A'!HU$10:HU$54,'計算A'!$B$8),0)=1,8,IF(AND(L15="",IF('計算A'!$B$8&gt;0,INDEX('計算A'!HU$60:HU$104,'計算A'!$B$8),0)=1),9,IF(AND(L15&lt;&gt;"",IF('計算A'!$B$8&gt;0,INDEX('計算A'!HU$60:HU$104,'計算A'!$B$8),0)=1),10,IF(AND(L15="",'計算A'!HU$5=1),11,12))))))))))))</f>
        <v/>
      </c>
    </row>
    <row r="16" ht="26" customHeight="1">
      <c r="B16" s="44">
        <f>'設定'!$I$21</f>
        <v/>
      </c>
      <c r="C16" s="25" t="n"/>
      <c r="D16" s="25" t="n"/>
      <c r="E16" s="25" t="n"/>
      <c r="F16" s="25" t="n"/>
      <c r="G16" s="25" t="n"/>
      <c r="H16" s="25" t="n"/>
      <c r="I16" s="25" t="n"/>
      <c r="J16" s="25" t="n"/>
      <c r="K16" s="25" t="n"/>
      <c r="L16" s="25" t="n"/>
      <c r="AA16">
        <f>IF(AND(C16="",'計算A'!N$115=0),0,IF(AND(C16&lt;&gt;"",'計算A'!N$4=0),1,IF(IF(C16="",0,IFERROR(INDEX('計算A'!N$10:N$54,MATCH(C16,'計算A'!$B$10:$B$54,0)),0))=1,2,IF(AND(C16&lt;&gt;"",COUNTIF($C$6:$L$29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L$29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L$29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L$29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L$29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L$29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c r="AG16">
        <f>IF(AND(I16="",'計算A'!FB$115=0),0,IF(AND(I16&lt;&gt;"",'計算A'!FB$4=0),1,IF(IF(I16="",0,IFERROR(INDEX('計算A'!FB$10:FB$54,MATCH(I16,'計算A'!$B$10:$B$54,0)),0))=1,2,IF(AND(I16&lt;&gt;"",COUNTIF($C$6:$L$29,I16)&gt;1),3,IF('計算A'!FB$4=0,4,IF(AND(I16&lt;&gt;"",'計算A'!FB$108=1),5,IF(AND(I16="",'計算A'!FB$108=1),6,IF(AND(I16&lt;&gt;"",I16=$N$5),7,IF(IF('計算A'!$B$8&gt;0,INDEX('計算A'!FB$10:FB$54,'計算A'!$B$8),0)=1,8,IF(AND(I16="",IF('計算A'!$B$8&gt;0,INDEX('計算A'!FB$60:FB$104,'計算A'!$B$8),0)=1),9,IF(AND(I16&lt;&gt;"",IF('計算A'!$B$8&gt;0,INDEX('計算A'!FB$60:FB$104,'計算A'!$B$8),0)=1),10,IF(AND(I16="",'計算A'!FB$5=1),11,12))))))))))))</f>
        <v/>
      </c>
      <c r="AH16">
        <f>IF(AND(J16="",'計算A'!FZ$115=0),0,IF(AND(J16&lt;&gt;"",'計算A'!FZ$4=0),1,IF(IF(J16="",0,IFERROR(INDEX('計算A'!FZ$10:FZ$54,MATCH(J16,'計算A'!$B$10:$B$54,0)),0))=1,2,IF(AND(J16&lt;&gt;"",COUNTIF($C$6:$L$29,J16)&gt;1),3,IF('計算A'!FZ$4=0,4,IF(AND(J16&lt;&gt;"",'計算A'!FZ$108=1),5,IF(AND(J16="",'計算A'!FZ$108=1),6,IF(AND(J16&lt;&gt;"",J16=$N$5),7,IF(IF('計算A'!$B$8&gt;0,INDEX('計算A'!FZ$10:FZ$54,'計算A'!$B$8),0)=1,8,IF(AND(J16="",IF('計算A'!$B$8&gt;0,INDEX('計算A'!FZ$60:FZ$104,'計算A'!$B$8),0)=1),9,IF(AND(J16&lt;&gt;"",IF('計算A'!$B$8&gt;0,INDEX('計算A'!FZ$60:FZ$104,'計算A'!$B$8),0)=1),10,IF(AND(J16="",'計算A'!FZ$5=1),11,12))))))))))))</f>
        <v/>
      </c>
      <c r="AI16">
        <f>IF(AND(K16="",'計算A'!GX$115=0),0,IF(AND(K16&lt;&gt;"",'計算A'!GX$4=0),1,IF(IF(K16="",0,IFERROR(INDEX('計算A'!GX$10:GX$54,MATCH(K16,'計算A'!$B$10:$B$54,0)),0))=1,2,IF(AND(K16&lt;&gt;"",COUNTIF($C$6:$L$29,K16)&gt;1),3,IF('計算A'!GX$4=0,4,IF(AND(K16&lt;&gt;"",'計算A'!GX$108=1),5,IF(AND(K16="",'計算A'!GX$108=1),6,IF(AND(K16&lt;&gt;"",K16=$N$5),7,IF(IF('計算A'!$B$8&gt;0,INDEX('計算A'!GX$10:GX$54,'計算A'!$B$8),0)=1,8,IF(AND(K16="",IF('計算A'!$B$8&gt;0,INDEX('計算A'!GX$60:GX$104,'計算A'!$B$8),0)=1),9,IF(AND(K16&lt;&gt;"",IF('計算A'!$B$8&gt;0,INDEX('計算A'!GX$60:GX$104,'計算A'!$B$8),0)=1),10,IF(AND(K16="",'計算A'!GX$5=1),11,12))))))))))))</f>
        <v/>
      </c>
      <c r="AJ16">
        <f>IF(AND(L16="",'計算A'!HV$115=0),0,IF(AND(L16&lt;&gt;"",'計算A'!HV$4=0),1,IF(IF(L16="",0,IFERROR(INDEX('計算A'!HV$10:HV$54,MATCH(L16,'計算A'!$B$10:$B$54,0)),0))=1,2,IF(AND(L16&lt;&gt;"",COUNTIF($C$6:$L$29,L16)&gt;1),3,IF('計算A'!HV$4=0,4,IF(AND(L16&lt;&gt;"",'計算A'!HV$108=1),5,IF(AND(L16="",'計算A'!HV$108=1),6,IF(AND(L16&lt;&gt;"",L16=$N$5),7,IF(IF('計算A'!$B$8&gt;0,INDEX('計算A'!HV$10:HV$54,'計算A'!$B$8),0)=1,8,IF(AND(L16="",IF('計算A'!$B$8&gt;0,INDEX('計算A'!HV$60:HV$104,'計算A'!$B$8),0)=1),9,IF(AND(L16&lt;&gt;"",IF('計算A'!$B$8&gt;0,INDEX('計算A'!HV$60:HV$104,'計算A'!$B$8),0)=1),10,IF(AND(L16="",'計算A'!HV$5=1),11,12))))))))))))</f>
        <v/>
      </c>
    </row>
    <row r="17" ht="26" customHeight="1">
      <c r="B17" s="44">
        <f>'設定'!$I$22</f>
        <v/>
      </c>
      <c r="C17" s="25" t="n"/>
      <c r="D17" s="25" t="n"/>
      <c r="E17" s="25" t="n"/>
      <c r="F17" s="25" t="n"/>
      <c r="G17" s="25" t="n"/>
      <c r="H17" s="25" t="n"/>
      <c r="I17" s="25" t="n"/>
      <c r="J17" s="25" t="n"/>
      <c r="K17" s="25" t="n"/>
      <c r="L17" s="25" t="n"/>
      <c r="AA17">
        <f>IF(AND(C17="",'計算A'!O$115=0),0,IF(AND(C17&lt;&gt;"",'計算A'!O$4=0),1,IF(IF(C17="",0,IFERROR(INDEX('計算A'!O$10:O$54,MATCH(C17,'計算A'!$B$10:$B$54,0)),0))=1,2,IF(AND(C17&lt;&gt;"",COUNTIF($C$6:$L$29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L$29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L$29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L$29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L$29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L$29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c r="AG17">
        <f>IF(AND(I17="",'計算A'!FC$115=0),0,IF(AND(I17&lt;&gt;"",'計算A'!FC$4=0),1,IF(IF(I17="",0,IFERROR(INDEX('計算A'!FC$10:FC$54,MATCH(I17,'計算A'!$B$10:$B$54,0)),0))=1,2,IF(AND(I17&lt;&gt;"",COUNTIF($C$6:$L$29,I17)&gt;1),3,IF('計算A'!FC$4=0,4,IF(AND(I17&lt;&gt;"",'計算A'!FC$108=1),5,IF(AND(I17="",'計算A'!FC$108=1),6,IF(AND(I17&lt;&gt;"",I17=$N$5),7,IF(IF('計算A'!$B$8&gt;0,INDEX('計算A'!FC$10:FC$54,'計算A'!$B$8),0)=1,8,IF(AND(I17="",IF('計算A'!$B$8&gt;0,INDEX('計算A'!FC$60:FC$104,'計算A'!$B$8),0)=1),9,IF(AND(I17&lt;&gt;"",IF('計算A'!$B$8&gt;0,INDEX('計算A'!FC$60:FC$104,'計算A'!$B$8),0)=1),10,IF(AND(I17="",'計算A'!FC$5=1),11,12))))))))))))</f>
        <v/>
      </c>
      <c r="AH17">
        <f>IF(AND(J17="",'計算A'!GA$115=0),0,IF(AND(J17&lt;&gt;"",'計算A'!GA$4=0),1,IF(IF(J17="",0,IFERROR(INDEX('計算A'!GA$10:GA$54,MATCH(J17,'計算A'!$B$10:$B$54,0)),0))=1,2,IF(AND(J17&lt;&gt;"",COUNTIF($C$6:$L$29,J17)&gt;1),3,IF('計算A'!GA$4=0,4,IF(AND(J17&lt;&gt;"",'計算A'!GA$108=1),5,IF(AND(J17="",'計算A'!GA$108=1),6,IF(AND(J17&lt;&gt;"",J17=$N$5),7,IF(IF('計算A'!$B$8&gt;0,INDEX('計算A'!GA$10:GA$54,'計算A'!$B$8),0)=1,8,IF(AND(J17="",IF('計算A'!$B$8&gt;0,INDEX('計算A'!GA$60:GA$104,'計算A'!$B$8),0)=1),9,IF(AND(J17&lt;&gt;"",IF('計算A'!$B$8&gt;0,INDEX('計算A'!GA$60:GA$104,'計算A'!$B$8),0)=1),10,IF(AND(J17="",'計算A'!GA$5=1),11,12))))))))))))</f>
        <v/>
      </c>
      <c r="AI17">
        <f>IF(AND(K17="",'計算A'!GY$115=0),0,IF(AND(K17&lt;&gt;"",'計算A'!GY$4=0),1,IF(IF(K17="",0,IFERROR(INDEX('計算A'!GY$10:GY$54,MATCH(K17,'計算A'!$B$10:$B$54,0)),0))=1,2,IF(AND(K17&lt;&gt;"",COUNTIF($C$6:$L$29,K17)&gt;1),3,IF('計算A'!GY$4=0,4,IF(AND(K17&lt;&gt;"",'計算A'!GY$108=1),5,IF(AND(K17="",'計算A'!GY$108=1),6,IF(AND(K17&lt;&gt;"",K17=$N$5),7,IF(IF('計算A'!$B$8&gt;0,INDEX('計算A'!GY$10:GY$54,'計算A'!$B$8),0)=1,8,IF(AND(K17="",IF('計算A'!$B$8&gt;0,INDEX('計算A'!GY$60:GY$104,'計算A'!$B$8),0)=1),9,IF(AND(K17&lt;&gt;"",IF('計算A'!$B$8&gt;0,INDEX('計算A'!GY$60:GY$104,'計算A'!$B$8),0)=1),10,IF(AND(K17="",'計算A'!GY$5=1),11,12))))))))))))</f>
        <v/>
      </c>
      <c r="AJ17">
        <f>IF(AND(L17="",'計算A'!HW$115=0),0,IF(AND(L17&lt;&gt;"",'計算A'!HW$4=0),1,IF(IF(L17="",0,IFERROR(INDEX('計算A'!HW$10:HW$54,MATCH(L17,'計算A'!$B$10:$B$54,0)),0))=1,2,IF(AND(L17&lt;&gt;"",COUNTIF($C$6:$L$29,L17)&gt;1),3,IF('計算A'!HW$4=0,4,IF(AND(L17&lt;&gt;"",'計算A'!HW$108=1),5,IF(AND(L17="",'計算A'!HW$108=1),6,IF(AND(L17&lt;&gt;"",L17=$N$5),7,IF(IF('計算A'!$B$8&gt;0,INDEX('計算A'!HW$10:HW$54,'計算A'!$B$8),0)=1,8,IF(AND(L17="",IF('計算A'!$B$8&gt;0,INDEX('計算A'!HW$60:HW$104,'計算A'!$B$8),0)=1),9,IF(AND(L17&lt;&gt;"",IF('計算A'!$B$8&gt;0,INDEX('計算A'!HW$60:HW$104,'計算A'!$B$8),0)=1),10,IF(AND(L17="",'計算A'!HW$5=1),11,12))))))))))))</f>
        <v/>
      </c>
    </row>
    <row r="18" ht="26" customHeight="1">
      <c r="B18" s="44">
        <f>'設定'!$I$23</f>
        <v/>
      </c>
      <c r="C18" s="25" t="n"/>
      <c r="D18" s="25" t="n"/>
      <c r="E18" s="25" t="n"/>
      <c r="F18" s="25" t="n"/>
      <c r="G18" s="25" t="n"/>
      <c r="H18" s="25" t="n"/>
      <c r="I18" s="25" t="n"/>
      <c r="J18" s="25" t="n"/>
      <c r="K18" s="25" t="n"/>
      <c r="L18" s="25" t="n"/>
      <c r="N18" s="75" t="inlineStr">
        <is>
          <t>「調整・決定」への貼り付けかた</t>
        </is>
      </c>
      <c r="AA18">
        <f>IF(AND(C18="",'計算A'!P$115=0),0,IF(AND(C18&lt;&gt;"",'計算A'!P$4=0),1,IF(IF(C18="",0,IFERROR(INDEX('計算A'!P$10:P$54,MATCH(C18,'計算A'!$B$10:$B$54,0)),0))=1,2,IF(AND(C18&lt;&gt;"",COUNTIF($C$6:$L$29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L$29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L$29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L$29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L$29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L$29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c r="AG18">
        <f>IF(AND(I18="",'計算A'!FD$115=0),0,IF(AND(I18&lt;&gt;"",'計算A'!FD$4=0),1,IF(IF(I18="",0,IFERROR(INDEX('計算A'!FD$10:FD$54,MATCH(I18,'計算A'!$B$10:$B$54,0)),0))=1,2,IF(AND(I18&lt;&gt;"",COUNTIF($C$6:$L$29,I18)&gt;1),3,IF('計算A'!FD$4=0,4,IF(AND(I18&lt;&gt;"",'計算A'!FD$108=1),5,IF(AND(I18="",'計算A'!FD$108=1),6,IF(AND(I18&lt;&gt;"",I18=$N$5),7,IF(IF('計算A'!$B$8&gt;0,INDEX('計算A'!FD$10:FD$54,'計算A'!$B$8),0)=1,8,IF(AND(I18="",IF('計算A'!$B$8&gt;0,INDEX('計算A'!FD$60:FD$104,'計算A'!$B$8),0)=1),9,IF(AND(I18&lt;&gt;"",IF('計算A'!$B$8&gt;0,INDEX('計算A'!FD$60:FD$104,'計算A'!$B$8),0)=1),10,IF(AND(I18="",'計算A'!FD$5=1),11,12))))))))))))</f>
        <v/>
      </c>
      <c r="AH18">
        <f>IF(AND(J18="",'計算A'!GB$115=0),0,IF(AND(J18&lt;&gt;"",'計算A'!GB$4=0),1,IF(IF(J18="",0,IFERROR(INDEX('計算A'!GB$10:GB$54,MATCH(J18,'計算A'!$B$10:$B$54,0)),0))=1,2,IF(AND(J18&lt;&gt;"",COUNTIF($C$6:$L$29,J18)&gt;1),3,IF('計算A'!GB$4=0,4,IF(AND(J18&lt;&gt;"",'計算A'!GB$108=1),5,IF(AND(J18="",'計算A'!GB$108=1),6,IF(AND(J18&lt;&gt;"",J18=$N$5),7,IF(IF('計算A'!$B$8&gt;0,INDEX('計算A'!GB$10:GB$54,'計算A'!$B$8),0)=1,8,IF(AND(J18="",IF('計算A'!$B$8&gt;0,INDEX('計算A'!GB$60:GB$104,'計算A'!$B$8),0)=1),9,IF(AND(J18&lt;&gt;"",IF('計算A'!$B$8&gt;0,INDEX('計算A'!GB$60:GB$104,'計算A'!$B$8),0)=1),10,IF(AND(J18="",'計算A'!GB$5=1),11,12))))))))))))</f>
        <v/>
      </c>
      <c r="AI18">
        <f>IF(AND(K18="",'計算A'!GZ$115=0),0,IF(AND(K18&lt;&gt;"",'計算A'!GZ$4=0),1,IF(IF(K18="",0,IFERROR(INDEX('計算A'!GZ$10:GZ$54,MATCH(K18,'計算A'!$B$10:$B$54,0)),0))=1,2,IF(AND(K18&lt;&gt;"",COUNTIF($C$6:$L$29,K18)&gt;1),3,IF('計算A'!GZ$4=0,4,IF(AND(K18&lt;&gt;"",'計算A'!GZ$108=1),5,IF(AND(K18="",'計算A'!GZ$108=1),6,IF(AND(K18&lt;&gt;"",K18=$N$5),7,IF(IF('計算A'!$B$8&gt;0,INDEX('計算A'!GZ$10:GZ$54,'計算A'!$B$8),0)=1,8,IF(AND(K18="",IF('計算A'!$B$8&gt;0,INDEX('計算A'!GZ$60:GZ$104,'計算A'!$B$8),0)=1),9,IF(AND(K18&lt;&gt;"",IF('計算A'!$B$8&gt;0,INDEX('計算A'!GZ$60:GZ$104,'計算A'!$B$8),0)=1),10,IF(AND(K18="",'計算A'!GZ$5=1),11,12))))))))))))</f>
        <v/>
      </c>
      <c r="AJ18">
        <f>IF(AND(L18="",'計算A'!HX$115=0),0,IF(AND(L18&lt;&gt;"",'計算A'!HX$4=0),1,IF(IF(L18="",0,IFERROR(INDEX('計算A'!HX$10:HX$54,MATCH(L18,'計算A'!$B$10:$B$54,0)),0))=1,2,IF(AND(L18&lt;&gt;"",COUNTIF($C$6:$L$29,L18)&gt;1),3,IF('計算A'!HX$4=0,4,IF(AND(L18&lt;&gt;"",'計算A'!HX$108=1),5,IF(AND(L18="",'計算A'!HX$108=1),6,IF(AND(L18&lt;&gt;"",L18=$N$5),7,IF(IF('計算A'!$B$8&gt;0,INDEX('計算A'!HX$10:HX$54,'計算A'!$B$8),0)=1,8,IF(AND(L18="",IF('計算A'!$B$8&gt;0,INDEX('計算A'!HX$60:HX$104,'計算A'!$B$8),0)=1),9,IF(AND(L18&lt;&gt;"",IF('計算A'!$B$8&gt;0,INDEX('計算A'!HX$60:HX$104,'計算A'!$B$8),0)=1),10,IF(AND(L18="",'計算A'!HX$5=1),11,12))))))))))))</f>
        <v/>
      </c>
    </row>
    <row r="19" ht="26" customHeight="1">
      <c r="B19" s="44">
        <f>'設定'!$I$24</f>
        <v/>
      </c>
      <c r="C19" s="25" t="n"/>
      <c r="D19" s="25" t="n"/>
      <c r="E19" s="25" t="n"/>
      <c r="F19" s="25" t="n"/>
      <c r="G19" s="25" t="n"/>
      <c r="H19" s="25" t="n"/>
      <c r="I19" s="25" t="n"/>
      <c r="J19" s="25" t="n"/>
      <c r="K19" s="25" t="n"/>
      <c r="L19" s="25" t="n"/>
      <c r="N19" s="76" t="inlineStr">
        <is>
          <t>① 自動案の表を選んで Ctrl + C（名前ボックスで「自動案Aの表」などを選ぶと全体を選べます）</t>
        </is>
      </c>
      <c r="AA19">
        <f>IF(AND(C19="",'計算A'!Q$115=0),0,IF(AND(C19&lt;&gt;"",'計算A'!Q$4=0),1,IF(IF(C19="",0,IFERROR(INDEX('計算A'!Q$10:Q$54,MATCH(C19,'計算A'!$B$10:$B$54,0)),0))=1,2,IF(AND(C19&lt;&gt;"",COUNTIF($C$6:$L$29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L$29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L$29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L$29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L$29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L$29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c r="AG19">
        <f>IF(AND(I19="",'計算A'!FE$115=0),0,IF(AND(I19&lt;&gt;"",'計算A'!FE$4=0),1,IF(IF(I19="",0,IFERROR(INDEX('計算A'!FE$10:FE$54,MATCH(I19,'計算A'!$B$10:$B$54,0)),0))=1,2,IF(AND(I19&lt;&gt;"",COUNTIF($C$6:$L$29,I19)&gt;1),3,IF('計算A'!FE$4=0,4,IF(AND(I19&lt;&gt;"",'計算A'!FE$108=1),5,IF(AND(I19="",'計算A'!FE$108=1),6,IF(AND(I19&lt;&gt;"",I19=$N$5),7,IF(IF('計算A'!$B$8&gt;0,INDEX('計算A'!FE$10:FE$54,'計算A'!$B$8),0)=1,8,IF(AND(I19="",IF('計算A'!$B$8&gt;0,INDEX('計算A'!FE$60:FE$104,'計算A'!$B$8),0)=1),9,IF(AND(I19&lt;&gt;"",IF('計算A'!$B$8&gt;0,INDEX('計算A'!FE$60:FE$104,'計算A'!$B$8),0)=1),10,IF(AND(I19="",'計算A'!FE$5=1),11,12))))))))))))</f>
        <v/>
      </c>
      <c r="AH19">
        <f>IF(AND(J19="",'計算A'!GC$115=0),0,IF(AND(J19&lt;&gt;"",'計算A'!GC$4=0),1,IF(IF(J19="",0,IFERROR(INDEX('計算A'!GC$10:GC$54,MATCH(J19,'計算A'!$B$10:$B$54,0)),0))=1,2,IF(AND(J19&lt;&gt;"",COUNTIF($C$6:$L$29,J19)&gt;1),3,IF('計算A'!GC$4=0,4,IF(AND(J19&lt;&gt;"",'計算A'!GC$108=1),5,IF(AND(J19="",'計算A'!GC$108=1),6,IF(AND(J19&lt;&gt;"",J19=$N$5),7,IF(IF('計算A'!$B$8&gt;0,INDEX('計算A'!GC$10:GC$54,'計算A'!$B$8),0)=1,8,IF(AND(J19="",IF('計算A'!$B$8&gt;0,INDEX('計算A'!GC$60:GC$104,'計算A'!$B$8),0)=1),9,IF(AND(J19&lt;&gt;"",IF('計算A'!$B$8&gt;0,INDEX('計算A'!GC$60:GC$104,'計算A'!$B$8),0)=1),10,IF(AND(J19="",'計算A'!GC$5=1),11,12))))))))))))</f>
        <v/>
      </c>
      <c r="AI19">
        <f>IF(AND(K19="",'計算A'!HA$115=0),0,IF(AND(K19&lt;&gt;"",'計算A'!HA$4=0),1,IF(IF(K19="",0,IFERROR(INDEX('計算A'!HA$10:HA$54,MATCH(K19,'計算A'!$B$10:$B$54,0)),0))=1,2,IF(AND(K19&lt;&gt;"",COUNTIF($C$6:$L$29,K19)&gt;1),3,IF('計算A'!HA$4=0,4,IF(AND(K19&lt;&gt;"",'計算A'!HA$108=1),5,IF(AND(K19="",'計算A'!HA$108=1),6,IF(AND(K19&lt;&gt;"",K19=$N$5),7,IF(IF('計算A'!$B$8&gt;0,INDEX('計算A'!HA$10:HA$54,'計算A'!$B$8),0)=1,8,IF(AND(K19="",IF('計算A'!$B$8&gt;0,INDEX('計算A'!HA$60:HA$104,'計算A'!$B$8),0)=1),9,IF(AND(K19&lt;&gt;"",IF('計算A'!$B$8&gt;0,INDEX('計算A'!HA$60:HA$104,'計算A'!$B$8),0)=1),10,IF(AND(K19="",'計算A'!HA$5=1),11,12))))))))))))</f>
        <v/>
      </c>
      <c r="AJ19">
        <f>IF(AND(L19="",'計算A'!HY$115=0),0,IF(AND(L19&lt;&gt;"",'計算A'!HY$4=0),1,IF(IF(L19="",0,IFERROR(INDEX('計算A'!HY$10:HY$54,MATCH(L19,'計算A'!$B$10:$B$54,0)),0))=1,2,IF(AND(L19&lt;&gt;"",COUNTIF($C$6:$L$29,L19)&gt;1),3,IF('計算A'!HY$4=0,4,IF(AND(L19&lt;&gt;"",'計算A'!HY$108=1),5,IF(AND(L19="",'計算A'!HY$108=1),6,IF(AND(L19&lt;&gt;"",L19=$N$5),7,IF(IF('計算A'!$B$8&gt;0,INDEX('計算A'!HY$10:HY$54,'計算A'!$B$8),0)=1,8,IF(AND(L19="",IF('計算A'!$B$8&gt;0,INDEX('計算A'!HY$60:HY$104,'計算A'!$B$8),0)=1),9,IF(AND(L19&lt;&gt;"",IF('計算A'!$B$8&gt;0,INDEX('計算A'!HY$60:HY$104,'計算A'!$B$8),0)=1),10,IF(AND(L19="",'計算A'!HY$5=1),11,12))))))))))))</f>
        <v/>
      </c>
    </row>
    <row r="20" ht="26" customHeight="1">
      <c r="B20" s="44">
        <f>'設定'!$I$25</f>
        <v/>
      </c>
      <c r="C20" s="25" t="n"/>
      <c r="D20" s="25" t="n"/>
      <c r="E20" s="25" t="n"/>
      <c r="F20" s="25" t="n"/>
      <c r="G20" s="25" t="n"/>
      <c r="H20" s="25" t="n"/>
      <c r="I20" s="25" t="n"/>
      <c r="J20" s="25" t="n"/>
      <c r="K20" s="25" t="n"/>
      <c r="L20" s="25" t="n"/>
      <c r="N20" s="76" t="inlineStr">
        <is>
          <t>② 「調整・決定」の表の左上（いちばん早い日・時刻のマス）をクリック</t>
        </is>
      </c>
      <c r="AA20">
        <f>IF(AND(C20="",'計算A'!R$115=0),0,IF(AND(C20&lt;&gt;"",'計算A'!R$4=0),1,IF(IF(C20="",0,IFERROR(INDEX('計算A'!R$10:R$54,MATCH(C20,'計算A'!$B$10:$B$54,0)),0))=1,2,IF(AND(C20&lt;&gt;"",COUNTIF($C$6:$L$29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L$29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L$29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L$29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L$29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L$29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c r="AG20">
        <f>IF(AND(I20="",'計算A'!FF$115=0),0,IF(AND(I20&lt;&gt;"",'計算A'!FF$4=0),1,IF(IF(I20="",0,IFERROR(INDEX('計算A'!FF$10:FF$54,MATCH(I20,'計算A'!$B$10:$B$54,0)),0))=1,2,IF(AND(I20&lt;&gt;"",COUNTIF($C$6:$L$29,I20)&gt;1),3,IF('計算A'!FF$4=0,4,IF(AND(I20&lt;&gt;"",'計算A'!FF$108=1),5,IF(AND(I20="",'計算A'!FF$108=1),6,IF(AND(I20&lt;&gt;"",I20=$N$5),7,IF(IF('計算A'!$B$8&gt;0,INDEX('計算A'!FF$10:FF$54,'計算A'!$B$8),0)=1,8,IF(AND(I20="",IF('計算A'!$B$8&gt;0,INDEX('計算A'!FF$60:FF$104,'計算A'!$B$8),0)=1),9,IF(AND(I20&lt;&gt;"",IF('計算A'!$B$8&gt;0,INDEX('計算A'!FF$60:FF$104,'計算A'!$B$8),0)=1),10,IF(AND(I20="",'計算A'!FF$5=1),11,12))))))))))))</f>
        <v/>
      </c>
      <c r="AH20">
        <f>IF(AND(J20="",'計算A'!GD$115=0),0,IF(AND(J20&lt;&gt;"",'計算A'!GD$4=0),1,IF(IF(J20="",0,IFERROR(INDEX('計算A'!GD$10:GD$54,MATCH(J20,'計算A'!$B$10:$B$54,0)),0))=1,2,IF(AND(J20&lt;&gt;"",COUNTIF($C$6:$L$29,J20)&gt;1),3,IF('計算A'!GD$4=0,4,IF(AND(J20&lt;&gt;"",'計算A'!GD$108=1),5,IF(AND(J20="",'計算A'!GD$108=1),6,IF(AND(J20&lt;&gt;"",J20=$N$5),7,IF(IF('計算A'!$B$8&gt;0,INDEX('計算A'!GD$10:GD$54,'計算A'!$B$8),0)=1,8,IF(AND(J20="",IF('計算A'!$B$8&gt;0,INDEX('計算A'!GD$60:GD$104,'計算A'!$B$8),0)=1),9,IF(AND(J20&lt;&gt;"",IF('計算A'!$B$8&gt;0,INDEX('計算A'!GD$60:GD$104,'計算A'!$B$8),0)=1),10,IF(AND(J20="",'計算A'!GD$5=1),11,12))))))))))))</f>
        <v/>
      </c>
      <c r="AI20">
        <f>IF(AND(K20="",'計算A'!HB$115=0),0,IF(AND(K20&lt;&gt;"",'計算A'!HB$4=0),1,IF(IF(K20="",0,IFERROR(INDEX('計算A'!HB$10:HB$54,MATCH(K20,'計算A'!$B$10:$B$54,0)),0))=1,2,IF(AND(K20&lt;&gt;"",COUNTIF($C$6:$L$29,K20)&gt;1),3,IF('計算A'!HB$4=0,4,IF(AND(K20&lt;&gt;"",'計算A'!HB$108=1),5,IF(AND(K20="",'計算A'!HB$108=1),6,IF(AND(K20&lt;&gt;"",K20=$N$5),7,IF(IF('計算A'!$B$8&gt;0,INDEX('計算A'!HB$10:HB$54,'計算A'!$B$8),0)=1,8,IF(AND(K20="",IF('計算A'!$B$8&gt;0,INDEX('計算A'!HB$60:HB$104,'計算A'!$B$8),0)=1),9,IF(AND(K20&lt;&gt;"",IF('計算A'!$B$8&gt;0,INDEX('計算A'!HB$60:HB$104,'計算A'!$B$8),0)=1),10,IF(AND(K20="",'計算A'!HB$5=1),11,12))))))))))))</f>
        <v/>
      </c>
      <c r="AJ20">
        <f>IF(AND(L20="",'計算A'!HZ$115=0),0,IF(AND(L20&lt;&gt;"",'計算A'!HZ$4=0),1,IF(IF(L20="",0,IFERROR(INDEX('計算A'!HZ$10:HZ$54,MATCH(L20,'計算A'!$B$10:$B$54,0)),0))=1,2,IF(AND(L20&lt;&gt;"",COUNTIF($C$6:$L$29,L20)&gt;1),3,IF('計算A'!HZ$4=0,4,IF(AND(L20&lt;&gt;"",'計算A'!HZ$108=1),5,IF(AND(L20="",'計算A'!HZ$108=1),6,IF(AND(L20&lt;&gt;"",L20=$N$5),7,IF(IF('計算A'!$B$8&gt;0,INDEX('計算A'!HZ$10:HZ$54,'計算A'!$B$8),0)=1,8,IF(AND(L20="",IF('計算A'!$B$8&gt;0,INDEX('計算A'!HZ$60:HZ$104,'計算A'!$B$8),0)=1),9,IF(AND(L20&lt;&gt;"",IF('計算A'!$B$8&gt;0,INDEX('計算A'!HZ$60:HZ$104,'計算A'!$B$8),0)=1),10,IF(AND(L20="",'計算A'!HZ$5=1),11,12))))))))))))</f>
        <v/>
      </c>
    </row>
    <row r="21" ht="26" customHeight="1">
      <c r="B21" s="44">
        <f>'設定'!$I$26</f>
        <v/>
      </c>
      <c r="C21" s="25" t="n"/>
      <c r="D21" s="25" t="n"/>
      <c r="E21" s="25" t="n"/>
      <c r="F21" s="25" t="n"/>
      <c r="G21" s="25" t="n"/>
      <c r="H21" s="25" t="n"/>
      <c r="I21" s="25" t="n"/>
      <c r="J21" s="25" t="n"/>
      <c r="K21" s="25" t="n"/>
      <c r="L21" s="25" t="n"/>
      <c r="N21" s="76" t="inlineStr">
        <is>
          <t>③ 右クリック →［貼り付けのオプション］の「値」（123 の絵）。または Ctrl + Shift + V</t>
        </is>
      </c>
      <c r="AA21">
        <f>IF(AND(C21="",'計算A'!S$115=0),0,IF(AND(C21&lt;&gt;"",'計算A'!S$4=0),1,IF(IF(C21="",0,IFERROR(INDEX('計算A'!S$10:S$54,MATCH(C21,'計算A'!$B$10:$B$54,0)),0))=1,2,IF(AND(C21&lt;&gt;"",COUNTIF($C$6:$L$29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L$29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L$29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L$29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L$29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L$29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c r="AG21">
        <f>IF(AND(I21="",'計算A'!FG$115=0),0,IF(AND(I21&lt;&gt;"",'計算A'!FG$4=0),1,IF(IF(I21="",0,IFERROR(INDEX('計算A'!FG$10:FG$54,MATCH(I21,'計算A'!$B$10:$B$54,0)),0))=1,2,IF(AND(I21&lt;&gt;"",COUNTIF($C$6:$L$29,I21)&gt;1),3,IF('計算A'!FG$4=0,4,IF(AND(I21&lt;&gt;"",'計算A'!FG$108=1),5,IF(AND(I21="",'計算A'!FG$108=1),6,IF(AND(I21&lt;&gt;"",I21=$N$5),7,IF(IF('計算A'!$B$8&gt;0,INDEX('計算A'!FG$10:FG$54,'計算A'!$B$8),0)=1,8,IF(AND(I21="",IF('計算A'!$B$8&gt;0,INDEX('計算A'!FG$60:FG$104,'計算A'!$B$8),0)=1),9,IF(AND(I21&lt;&gt;"",IF('計算A'!$B$8&gt;0,INDEX('計算A'!FG$60:FG$104,'計算A'!$B$8),0)=1),10,IF(AND(I21="",'計算A'!FG$5=1),11,12))))))))))))</f>
        <v/>
      </c>
      <c r="AH21">
        <f>IF(AND(J21="",'計算A'!GE$115=0),0,IF(AND(J21&lt;&gt;"",'計算A'!GE$4=0),1,IF(IF(J21="",0,IFERROR(INDEX('計算A'!GE$10:GE$54,MATCH(J21,'計算A'!$B$10:$B$54,0)),0))=1,2,IF(AND(J21&lt;&gt;"",COUNTIF($C$6:$L$29,J21)&gt;1),3,IF('計算A'!GE$4=0,4,IF(AND(J21&lt;&gt;"",'計算A'!GE$108=1),5,IF(AND(J21="",'計算A'!GE$108=1),6,IF(AND(J21&lt;&gt;"",J21=$N$5),7,IF(IF('計算A'!$B$8&gt;0,INDEX('計算A'!GE$10:GE$54,'計算A'!$B$8),0)=1,8,IF(AND(J21="",IF('計算A'!$B$8&gt;0,INDEX('計算A'!GE$60:GE$104,'計算A'!$B$8),0)=1),9,IF(AND(J21&lt;&gt;"",IF('計算A'!$B$8&gt;0,INDEX('計算A'!GE$60:GE$104,'計算A'!$B$8),0)=1),10,IF(AND(J21="",'計算A'!GE$5=1),11,12))))))))))))</f>
        <v/>
      </c>
      <c r="AI21">
        <f>IF(AND(K21="",'計算A'!HC$115=0),0,IF(AND(K21&lt;&gt;"",'計算A'!HC$4=0),1,IF(IF(K21="",0,IFERROR(INDEX('計算A'!HC$10:HC$54,MATCH(K21,'計算A'!$B$10:$B$54,0)),0))=1,2,IF(AND(K21&lt;&gt;"",COUNTIF($C$6:$L$29,K21)&gt;1),3,IF('計算A'!HC$4=0,4,IF(AND(K21&lt;&gt;"",'計算A'!HC$108=1),5,IF(AND(K21="",'計算A'!HC$108=1),6,IF(AND(K21&lt;&gt;"",K21=$N$5),7,IF(IF('計算A'!$B$8&gt;0,INDEX('計算A'!HC$10:HC$54,'計算A'!$B$8),0)=1,8,IF(AND(K21="",IF('計算A'!$B$8&gt;0,INDEX('計算A'!HC$60:HC$104,'計算A'!$B$8),0)=1),9,IF(AND(K21&lt;&gt;"",IF('計算A'!$B$8&gt;0,INDEX('計算A'!HC$60:HC$104,'計算A'!$B$8),0)=1),10,IF(AND(K21="",'計算A'!HC$5=1),11,12))))))))))))</f>
        <v/>
      </c>
      <c r="AJ21">
        <f>IF(AND(L21="",'計算A'!IA$115=0),0,IF(AND(L21&lt;&gt;"",'計算A'!IA$4=0),1,IF(IF(L21="",0,IFERROR(INDEX('計算A'!IA$10:IA$54,MATCH(L21,'計算A'!$B$10:$B$54,0)),0))=1,2,IF(AND(L21&lt;&gt;"",COUNTIF($C$6:$L$29,L21)&gt;1),3,IF('計算A'!IA$4=0,4,IF(AND(L21&lt;&gt;"",'計算A'!IA$108=1),5,IF(AND(L21="",'計算A'!IA$108=1),6,IF(AND(L21&lt;&gt;"",L21=$N$5),7,IF(IF('計算A'!$B$8&gt;0,INDEX('計算A'!IA$10:IA$54,'計算A'!$B$8),0)=1,8,IF(AND(L21="",IF('計算A'!$B$8&gt;0,INDEX('計算A'!IA$60:IA$104,'計算A'!$B$8),0)=1),9,IF(AND(L21&lt;&gt;"",IF('計算A'!$B$8&gt;0,INDEX('計算A'!IA$60:IA$104,'計算A'!$B$8),0)=1),10,IF(AND(L21="",'計算A'!IA$5=1),11,12))))))))))))</f>
        <v/>
      </c>
    </row>
    <row r="22" ht="26" customHeight="1">
      <c r="B22" s="44">
        <f>'設定'!$I$27</f>
        <v/>
      </c>
      <c r="C22" s="25" t="n"/>
      <c r="D22" s="25" t="n"/>
      <c r="E22" s="25" t="n"/>
      <c r="F22" s="25" t="n"/>
      <c r="G22" s="25" t="n"/>
      <c r="H22" s="25" t="n"/>
      <c r="I22" s="25" t="n"/>
      <c r="J22" s="25" t="n"/>
      <c r="K22" s="25" t="n"/>
      <c r="L22" s="25" t="n"/>
      <c r="N22" s="77" t="inlineStr">
        <is>
          <t>※ ふつうの貼り付け（Ctrl + V）は×。「循環参照」の注意が出たら、すぐ Ctrl + Z で元に戻します。</t>
        </is>
      </c>
      <c r="AA22">
        <f>IF(AND(C22="",'計算A'!T$115=0),0,IF(AND(C22&lt;&gt;"",'計算A'!T$4=0),1,IF(IF(C22="",0,IFERROR(INDEX('計算A'!T$10:T$54,MATCH(C22,'計算A'!$B$10:$B$54,0)),0))=1,2,IF(AND(C22&lt;&gt;"",COUNTIF($C$6:$L$29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L$29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L$29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L$29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L$29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L$29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c r="AG22">
        <f>IF(AND(I22="",'計算A'!FH$115=0),0,IF(AND(I22&lt;&gt;"",'計算A'!FH$4=0),1,IF(IF(I22="",0,IFERROR(INDEX('計算A'!FH$10:FH$54,MATCH(I22,'計算A'!$B$10:$B$54,0)),0))=1,2,IF(AND(I22&lt;&gt;"",COUNTIF($C$6:$L$29,I22)&gt;1),3,IF('計算A'!FH$4=0,4,IF(AND(I22&lt;&gt;"",'計算A'!FH$108=1),5,IF(AND(I22="",'計算A'!FH$108=1),6,IF(AND(I22&lt;&gt;"",I22=$N$5),7,IF(IF('計算A'!$B$8&gt;0,INDEX('計算A'!FH$10:FH$54,'計算A'!$B$8),0)=1,8,IF(AND(I22="",IF('計算A'!$B$8&gt;0,INDEX('計算A'!FH$60:FH$104,'計算A'!$B$8),0)=1),9,IF(AND(I22&lt;&gt;"",IF('計算A'!$B$8&gt;0,INDEX('計算A'!FH$60:FH$104,'計算A'!$B$8),0)=1),10,IF(AND(I22="",'計算A'!FH$5=1),11,12))))))))))))</f>
        <v/>
      </c>
      <c r="AH22">
        <f>IF(AND(J22="",'計算A'!GF$115=0),0,IF(AND(J22&lt;&gt;"",'計算A'!GF$4=0),1,IF(IF(J22="",0,IFERROR(INDEX('計算A'!GF$10:GF$54,MATCH(J22,'計算A'!$B$10:$B$54,0)),0))=1,2,IF(AND(J22&lt;&gt;"",COUNTIF($C$6:$L$29,J22)&gt;1),3,IF('計算A'!GF$4=0,4,IF(AND(J22&lt;&gt;"",'計算A'!GF$108=1),5,IF(AND(J22="",'計算A'!GF$108=1),6,IF(AND(J22&lt;&gt;"",J22=$N$5),7,IF(IF('計算A'!$B$8&gt;0,INDEX('計算A'!GF$10:GF$54,'計算A'!$B$8),0)=1,8,IF(AND(J22="",IF('計算A'!$B$8&gt;0,INDEX('計算A'!GF$60:GF$104,'計算A'!$B$8),0)=1),9,IF(AND(J22&lt;&gt;"",IF('計算A'!$B$8&gt;0,INDEX('計算A'!GF$60:GF$104,'計算A'!$B$8),0)=1),10,IF(AND(J22="",'計算A'!GF$5=1),11,12))))))))))))</f>
        <v/>
      </c>
      <c r="AI22">
        <f>IF(AND(K22="",'計算A'!HD$115=0),0,IF(AND(K22&lt;&gt;"",'計算A'!HD$4=0),1,IF(IF(K22="",0,IFERROR(INDEX('計算A'!HD$10:HD$54,MATCH(K22,'計算A'!$B$10:$B$54,0)),0))=1,2,IF(AND(K22&lt;&gt;"",COUNTIF($C$6:$L$29,K22)&gt;1),3,IF('計算A'!HD$4=0,4,IF(AND(K22&lt;&gt;"",'計算A'!HD$108=1),5,IF(AND(K22="",'計算A'!HD$108=1),6,IF(AND(K22&lt;&gt;"",K22=$N$5),7,IF(IF('計算A'!$B$8&gt;0,INDEX('計算A'!HD$10:HD$54,'計算A'!$B$8),0)=1,8,IF(AND(K22="",IF('計算A'!$B$8&gt;0,INDEX('計算A'!HD$60:HD$104,'計算A'!$B$8),0)=1),9,IF(AND(K22&lt;&gt;"",IF('計算A'!$B$8&gt;0,INDEX('計算A'!HD$60:HD$104,'計算A'!$B$8),0)=1),10,IF(AND(K22="",'計算A'!HD$5=1),11,12))))))))))))</f>
        <v/>
      </c>
      <c r="AJ22">
        <f>IF(AND(L22="",'計算A'!IB$115=0),0,IF(AND(L22&lt;&gt;"",'計算A'!IB$4=0),1,IF(IF(L22="",0,IFERROR(INDEX('計算A'!IB$10:IB$54,MATCH(L22,'計算A'!$B$10:$B$54,0)),0))=1,2,IF(AND(L22&lt;&gt;"",COUNTIF($C$6:$L$29,L22)&gt;1),3,IF('計算A'!IB$4=0,4,IF(AND(L22&lt;&gt;"",'計算A'!IB$108=1),5,IF(AND(L22="",'計算A'!IB$108=1),6,IF(AND(L22&lt;&gt;"",L22=$N$5),7,IF(IF('計算A'!$B$8&gt;0,INDEX('計算A'!IB$10:IB$54,'計算A'!$B$8),0)=1,8,IF(AND(L22="",IF('計算A'!$B$8&gt;0,INDEX('計算A'!IB$60:IB$104,'計算A'!$B$8),0)=1),9,IF(AND(L22&lt;&gt;"",IF('計算A'!$B$8&gt;0,INDEX('計算A'!IB$60:IB$104,'計算A'!$B$8),0)=1),10,IF(AND(L22="",'計算A'!IB$5=1),11,12))))))))))))</f>
        <v/>
      </c>
    </row>
    <row r="23" ht="26" customHeight="1">
      <c r="B23" s="44">
        <f>'設定'!$I$28</f>
        <v/>
      </c>
      <c r="C23" s="25" t="n"/>
      <c r="D23" s="25" t="n"/>
      <c r="E23" s="25" t="n"/>
      <c r="F23" s="25" t="n"/>
      <c r="G23" s="25" t="n"/>
      <c r="H23" s="25" t="n"/>
      <c r="I23" s="25" t="n"/>
      <c r="J23" s="25" t="n"/>
      <c r="K23" s="25" t="n"/>
      <c r="L23" s="25" t="n"/>
      <c r="AA23">
        <f>IF(AND(C23="",'計算A'!U$115=0),0,IF(AND(C23&lt;&gt;"",'計算A'!U$4=0),1,IF(IF(C23="",0,IFERROR(INDEX('計算A'!U$10:U$54,MATCH(C23,'計算A'!$B$10:$B$54,0)),0))=1,2,IF(AND(C23&lt;&gt;"",COUNTIF($C$6:$L$29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L$29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L$29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L$29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L$29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L$29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c r="AG23">
        <f>IF(AND(I23="",'計算A'!FI$115=0),0,IF(AND(I23&lt;&gt;"",'計算A'!FI$4=0),1,IF(IF(I23="",0,IFERROR(INDEX('計算A'!FI$10:FI$54,MATCH(I23,'計算A'!$B$10:$B$54,0)),0))=1,2,IF(AND(I23&lt;&gt;"",COUNTIF($C$6:$L$29,I23)&gt;1),3,IF('計算A'!FI$4=0,4,IF(AND(I23&lt;&gt;"",'計算A'!FI$108=1),5,IF(AND(I23="",'計算A'!FI$108=1),6,IF(AND(I23&lt;&gt;"",I23=$N$5),7,IF(IF('計算A'!$B$8&gt;0,INDEX('計算A'!FI$10:FI$54,'計算A'!$B$8),0)=1,8,IF(AND(I23="",IF('計算A'!$B$8&gt;0,INDEX('計算A'!FI$60:FI$104,'計算A'!$B$8),0)=1),9,IF(AND(I23&lt;&gt;"",IF('計算A'!$B$8&gt;0,INDEX('計算A'!FI$60:FI$104,'計算A'!$B$8),0)=1),10,IF(AND(I23="",'計算A'!FI$5=1),11,12))))))))))))</f>
        <v/>
      </c>
      <c r="AH23">
        <f>IF(AND(J23="",'計算A'!GG$115=0),0,IF(AND(J23&lt;&gt;"",'計算A'!GG$4=0),1,IF(IF(J23="",0,IFERROR(INDEX('計算A'!GG$10:GG$54,MATCH(J23,'計算A'!$B$10:$B$54,0)),0))=1,2,IF(AND(J23&lt;&gt;"",COUNTIF($C$6:$L$29,J23)&gt;1),3,IF('計算A'!GG$4=0,4,IF(AND(J23&lt;&gt;"",'計算A'!GG$108=1),5,IF(AND(J23="",'計算A'!GG$108=1),6,IF(AND(J23&lt;&gt;"",J23=$N$5),7,IF(IF('計算A'!$B$8&gt;0,INDEX('計算A'!GG$10:GG$54,'計算A'!$B$8),0)=1,8,IF(AND(J23="",IF('計算A'!$B$8&gt;0,INDEX('計算A'!GG$60:GG$104,'計算A'!$B$8),0)=1),9,IF(AND(J23&lt;&gt;"",IF('計算A'!$B$8&gt;0,INDEX('計算A'!GG$60:GG$104,'計算A'!$B$8),0)=1),10,IF(AND(J23="",'計算A'!GG$5=1),11,12))))))))))))</f>
        <v/>
      </c>
      <c r="AI23">
        <f>IF(AND(K23="",'計算A'!HE$115=0),0,IF(AND(K23&lt;&gt;"",'計算A'!HE$4=0),1,IF(IF(K23="",0,IFERROR(INDEX('計算A'!HE$10:HE$54,MATCH(K23,'計算A'!$B$10:$B$54,0)),0))=1,2,IF(AND(K23&lt;&gt;"",COUNTIF($C$6:$L$29,K23)&gt;1),3,IF('計算A'!HE$4=0,4,IF(AND(K23&lt;&gt;"",'計算A'!HE$108=1),5,IF(AND(K23="",'計算A'!HE$108=1),6,IF(AND(K23&lt;&gt;"",K23=$N$5),7,IF(IF('計算A'!$B$8&gt;0,INDEX('計算A'!HE$10:HE$54,'計算A'!$B$8),0)=1,8,IF(AND(K23="",IF('計算A'!$B$8&gt;0,INDEX('計算A'!HE$60:HE$104,'計算A'!$B$8),0)=1),9,IF(AND(K23&lt;&gt;"",IF('計算A'!$B$8&gt;0,INDEX('計算A'!HE$60:HE$104,'計算A'!$B$8),0)=1),10,IF(AND(K23="",'計算A'!HE$5=1),11,12))))))))))))</f>
        <v/>
      </c>
      <c r="AJ23">
        <f>IF(AND(L23="",'計算A'!IC$115=0),0,IF(AND(L23&lt;&gt;"",'計算A'!IC$4=0),1,IF(IF(L23="",0,IFERROR(INDEX('計算A'!IC$10:IC$54,MATCH(L23,'計算A'!$B$10:$B$54,0)),0))=1,2,IF(AND(L23&lt;&gt;"",COUNTIF($C$6:$L$29,L23)&gt;1),3,IF('計算A'!IC$4=0,4,IF(AND(L23&lt;&gt;"",'計算A'!IC$108=1),5,IF(AND(L23="",'計算A'!IC$108=1),6,IF(AND(L23&lt;&gt;"",L23=$N$5),7,IF(IF('計算A'!$B$8&gt;0,INDEX('計算A'!IC$10:IC$54,'計算A'!$B$8),0)=1,8,IF(AND(L23="",IF('計算A'!$B$8&gt;0,INDEX('計算A'!IC$60:IC$104,'計算A'!$B$8),0)=1),9,IF(AND(L23&lt;&gt;"",IF('計算A'!$B$8&gt;0,INDEX('計算A'!IC$60:IC$104,'計算A'!$B$8),0)=1),10,IF(AND(L23="",'計算A'!IC$5=1),11,12))))))))))))</f>
        <v/>
      </c>
    </row>
    <row r="24" ht="26" customHeight="1">
      <c r="B24" s="44">
        <f>'設定'!$I$29</f>
        <v/>
      </c>
      <c r="C24" s="25" t="n"/>
      <c r="D24" s="25" t="n"/>
      <c r="E24" s="25" t="n"/>
      <c r="F24" s="25" t="n"/>
      <c r="G24" s="25" t="n"/>
      <c r="H24" s="25" t="n"/>
      <c r="I24" s="25" t="n"/>
      <c r="J24" s="25" t="n"/>
      <c r="K24" s="25" t="n"/>
      <c r="L24" s="25" t="n"/>
      <c r="AA24">
        <f>IF(AND(C24="",'計算A'!V$115=0),0,IF(AND(C24&lt;&gt;"",'計算A'!V$4=0),1,IF(IF(C24="",0,IFERROR(INDEX('計算A'!V$10:V$54,MATCH(C24,'計算A'!$B$10:$B$54,0)),0))=1,2,IF(AND(C24&lt;&gt;"",COUNTIF($C$6:$L$29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L$29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L$29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L$29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L$29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L$29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c r="AG24">
        <f>IF(AND(I24="",'計算A'!FJ$115=0),0,IF(AND(I24&lt;&gt;"",'計算A'!FJ$4=0),1,IF(IF(I24="",0,IFERROR(INDEX('計算A'!FJ$10:FJ$54,MATCH(I24,'計算A'!$B$10:$B$54,0)),0))=1,2,IF(AND(I24&lt;&gt;"",COUNTIF($C$6:$L$29,I24)&gt;1),3,IF('計算A'!FJ$4=0,4,IF(AND(I24&lt;&gt;"",'計算A'!FJ$108=1),5,IF(AND(I24="",'計算A'!FJ$108=1),6,IF(AND(I24&lt;&gt;"",I24=$N$5),7,IF(IF('計算A'!$B$8&gt;0,INDEX('計算A'!FJ$10:FJ$54,'計算A'!$B$8),0)=1,8,IF(AND(I24="",IF('計算A'!$B$8&gt;0,INDEX('計算A'!FJ$60:FJ$104,'計算A'!$B$8),0)=1),9,IF(AND(I24&lt;&gt;"",IF('計算A'!$B$8&gt;0,INDEX('計算A'!FJ$60:FJ$104,'計算A'!$B$8),0)=1),10,IF(AND(I24="",'計算A'!FJ$5=1),11,12))))))))))))</f>
        <v/>
      </c>
      <c r="AH24">
        <f>IF(AND(J24="",'計算A'!GH$115=0),0,IF(AND(J24&lt;&gt;"",'計算A'!GH$4=0),1,IF(IF(J24="",0,IFERROR(INDEX('計算A'!GH$10:GH$54,MATCH(J24,'計算A'!$B$10:$B$54,0)),0))=1,2,IF(AND(J24&lt;&gt;"",COUNTIF($C$6:$L$29,J24)&gt;1),3,IF('計算A'!GH$4=0,4,IF(AND(J24&lt;&gt;"",'計算A'!GH$108=1),5,IF(AND(J24="",'計算A'!GH$108=1),6,IF(AND(J24&lt;&gt;"",J24=$N$5),7,IF(IF('計算A'!$B$8&gt;0,INDEX('計算A'!GH$10:GH$54,'計算A'!$B$8),0)=1,8,IF(AND(J24="",IF('計算A'!$B$8&gt;0,INDEX('計算A'!GH$60:GH$104,'計算A'!$B$8),0)=1),9,IF(AND(J24&lt;&gt;"",IF('計算A'!$B$8&gt;0,INDEX('計算A'!GH$60:GH$104,'計算A'!$B$8),0)=1),10,IF(AND(J24="",'計算A'!GH$5=1),11,12))))))))))))</f>
        <v/>
      </c>
      <c r="AI24">
        <f>IF(AND(K24="",'計算A'!HF$115=0),0,IF(AND(K24&lt;&gt;"",'計算A'!HF$4=0),1,IF(IF(K24="",0,IFERROR(INDEX('計算A'!HF$10:HF$54,MATCH(K24,'計算A'!$B$10:$B$54,0)),0))=1,2,IF(AND(K24&lt;&gt;"",COUNTIF($C$6:$L$29,K24)&gt;1),3,IF('計算A'!HF$4=0,4,IF(AND(K24&lt;&gt;"",'計算A'!HF$108=1),5,IF(AND(K24="",'計算A'!HF$108=1),6,IF(AND(K24&lt;&gt;"",K24=$N$5),7,IF(IF('計算A'!$B$8&gt;0,INDEX('計算A'!HF$10:HF$54,'計算A'!$B$8),0)=1,8,IF(AND(K24="",IF('計算A'!$B$8&gt;0,INDEX('計算A'!HF$60:HF$104,'計算A'!$B$8),0)=1),9,IF(AND(K24&lt;&gt;"",IF('計算A'!$B$8&gt;0,INDEX('計算A'!HF$60:HF$104,'計算A'!$B$8),0)=1),10,IF(AND(K24="",'計算A'!HF$5=1),11,12))))))))))))</f>
        <v/>
      </c>
      <c r="AJ24">
        <f>IF(AND(L24="",'計算A'!ID$115=0),0,IF(AND(L24&lt;&gt;"",'計算A'!ID$4=0),1,IF(IF(L24="",0,IFERROR(INDEX('計算A'!ID$10:ID$54,MATCH(L24,'計算A'!$B$10:$B$54,0)),0))=1,2,IF(AND(L24&lt;&gt;"",COUNTIF($C$6:$L$29,L24)&gt;1),3,IF('計算A'!ID$4=0,4,IF(AND(L24&lt;&gt;"",'計算A'!ID$108=1),5,IF(AND(L24="",'計算A'!ID$108=1),6,IF(AND(L24&lt;&gt;"",L24=$N$5),7,IF(IF('計算A'!$B$8&gt;0,INDEX('計算A'!ID$10:ID$54,'計算A'!$B$8),0)=1,8,IF(AND(L24="",IF('計算A'!$B$8&gt;0,INDEX('計算A'!ID$60:ID$104,'計算A'!$B$8),0)=1),9,IF(AND(L24&lt;&gt;"",IF('計算A'!$B$8&gt;0,INDEX('計算A'!ID$60:ID$104,'計算A'!$B$8),0)=1),10,IF(AND(L24="",'計算A'!ID$5=1),11,12))))))))))))</f>
        <v/>
      </c>
    </row>
    <row r="25" ht="26" customHeight="1">
      <c r="B25" s="44">
        <f>'設定'!$I$30</f>
        <v/>
      </c>
      <c r="C25" s="25" t="n"/>
      <c r="D25" s="25" t="n"/>
      <c r="E25" s="25" t="n"/>
      <c r="F25" s="25" t="n"/>
      <c r="G25" s="25" t="n"/>
      <c r="H25" s="25" t="n"/>
      <c r="I25" s="25" t="n"/>
      <c r="J25" s="25" t="n"/>
      <c r="K25" s="25" t="n"/>
      <c r="L25" s="25" t="n"/>
      <c r="AA25">
        <f>IF(AND(C25="",'計算A'!W$115=0),0,IF(AND(C25&lt;&gt;"",'計算A'!W$4=0),1,IF(IF(C25="",0,IFERROR(INDEX('計算A'!W$10:W$54,MATCH(C25,'計算A'!$B$10:$B$54,0)),0))=1,2,IF(AND(C25&lt;&gt;"",COUNTIF($C$6:$L$29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L$29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L$29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L$29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L$29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L$29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c r="AG25">
        <f>IF(AND(I25="",'計算A'!FK$115=0),0,IF(AND(I25&lt;&gt;"",'計算A'!FK$4=0),1,IF(IF(I25="",0,IFERROR(INDEX('計算A'!FK$10:FK$54,MATCH(I25,'計算A'!$B$10:$B$54,0)),0))=1,2,IF(AND(I25&lt;&gt;"",COUNTIF($C$6:$L$29,I25)&gt;1),3,IF('計算A'!FK$4=0,4,IF(AND(I25&lt;&gt;"",'計算A'!FK$108=1),5,IF(AND(I25="",'計算A'!FK$108=1),6,IF(AND(I25&lt;&gt;"",I25=$N$5),7,IF(IF('計算A'!$B$8&gt;0,INDEX('計算A'!FK$10:FK$54,'計算A'!$B$8),0)=1,8,IF(AND(I25="",IF('計算A'!$B$8&gt;0,INDEX('計算A'!FK$60:FK$104,'計算A'!$B$8),0)=1),9,IF(AND(I25&lt;&gt;"",IF('計算A'!$B$8&gt;0,INDEX('計算A'!FK$60:FK$104,'計算A'!$B$8),0)=1),10,IF(AND(I25="",'計算A'!FK$5=1),11,12))))))))))))</f>
        <v/>
      </c>
      <c r="AH25">
        <f>IF(AND(J25="",'計算A'!GI$115=0),0,IF(AND(J25&lt;&gt;"",'計算A'!GI$4=0),1,IF(IF(J25="",0,IFERROR(INDEX('計算A'!GI$10:GI$54,MATCH(J25,'計算A'!$B$10:$B$54,0)),0))=1,2,IF(AND(J25&lt;&gt;"",COUNTIF($C$6:$L$29,J25)&gt;1),3,IF('計算A'!GI$4=0,4,IF(AND(J25&lt;&gt;"",'計算A'!GI$108=1),5,IF(AND(J25="",'計算A'!GI$108=1),6,IF(AND(J25&lt;&gt;"",J25=$N$5),7,IF(IF('計算A'!$B$8&gt;0,INDEX('計算A'!GI$10:GI$54,'計算A'!$B$8),0)=1,8,IF(AND(J25="",IF('計算A'!$B$8&gt;0,INDEX('計算A'!GI$60:GI$104,'計算A'!$B$8),0)=1),9,IF(AND(J25&lt;&gt;"",IF('計算A'!$B$8&gt;0,INDEX('計算A'!GI$60:GI$104,'計算A'!$B$8),0)=1),10,IF(AND(J25="",'計算A'!GI$5=1),11,12))))))))))))</f>
        <v/>
      </c>
      <c r="AI25">
        <f>IF(AND(K25="",'計算A'!HG$115=0),0,IF(AND(K25&lt;&gt;"",'計算A'!HG$4=0),1,IF(IF(K25="",0,IFERROR(INDEX('計算A'!HG$10:HG$54,MATCH(K25,'計算A'!$B$10:$B$54,0)),0))=1,2,IF(AND(K25&lt;&gt;"",COUNTIF($C$6:$L$29,K25)&gt;1),3,IF('計算A'!HG$4=0,4,IF(AND(K25&lt;&gt;"",'計算A'!HG$108=1),5,IF(AND(K25="",'計算A'!HG$108=1),6,IF(AND(K25&lt;&gt;"",K25=$N$5),7,IF(IF('計算A'!$B$8&gt;0,INDEX('計算A'!HG$10:HG$54,'計算A'!$B$8),0)=1,8,IF(AND(K25="",IF('計算A'!$B$8&gt;0,INDEX('計算A'!HG$60:HG$104,'計算A'!$B$8),0)=1),9,IF(AND(K25&lt;&gt;"",IF('計算A'!$B$8&gt;0,INDEX('計算A'!HG$60:HG$104,'計算A'!$B$8),0)=1),10,IF(AND(K25="",'計算A'!HG$5=1),11,12))))))))))))</f>
        <v/>
      </c>
      <c r="AJ25">
        <f>IF(AND(L25="",'計算A'!IE$115=0),0,IF(AND(L25&lt;&gt;"",'計算A'!IE$4=0),1,IF(IF(L25="",0,IFERROR(INDEX('計算A'!IE$10:IE$54,MATCH(L25,'計算A'!$B$10:$B$54,0)),0))=1,2,IF(AND(L25&lt;&gt;"",COUNTIF($C$6:$L$29,L25)&gt;1),3,IF('計算A'!IE$4=0,4,IF(AND(L25&lt;&gt;"",'計算A'!IE$108=1),5,IF(AND(L25="",'計算A'!IE$108=1),6,IF(AND(L25&lt;&gt;"",L25=$N$5),7,IF(IF('計算A'!$B$8&gt;0,INDEX('計算A'!IE$10:IE$54,'計算A'!$B$8),0)=1,8,IF(AND(L25="",IF('計算A'!$B$8&gt;0,INDEX('計算A'!IE$60:IE$104,'計算A'!$B$8),0)=1),9,IF(AND(L25&lt;&gt;"",IF('計算A'!$B$8&gt;0,INDEX('計算A'!IE$60:IE$104,'計算A'!$B$8),0)=1),10,IF(AND(L25="",'計算A'!IE$5=1),11,12))))))))))))</f>
        <v/>
      </c>
    </row>
    <row r="26" ht="26" customHeight="1">
      <c r="B26" s="44">
        <f>'設定'!$I$31</f>
        <v/>
      </c>
      <c r="C26" s="25" t="n"/>
      <c r="D26" s="25" t="n"/>
      <c r="E26" s="25" t="n"/>
      <c r="F26" s="25" t="n"/>
      <c r="G26" s="25" t="n"/>
      <c r="H26" s="25" t="n"/>
      <c r="I26" s="25" t="n"/>
      <c r="J26" s="25" t="n"/>
      <c r="K26" s="25" t="n"/>
      <c r="L26" s="25" t="n"/>
      <c r="AA26">
        <f>IF(AND(C26="",'計算A'!X$115=0),0,IF(AND(C26&lt;&gt;"",'計算A'!X$4=0),1,IF(IF(C26="",0,IFERROR(INDEX('計算A'!X$10:X$54,MATCH(C26,'計算A'!$B$10:$B$54,0)),0))=1,2,IF(AND(C26&lt;&gt;"",COUNTIF($C$6:$L$29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L$29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L$29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L$29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L$29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L$29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c r="AG26">
        <f>IF(AND(I26="",'計算A'!FL$115=0),0,IF(AND(I26&lt;&gt;"",'計算A'!FL$4=0),1,IF(IF(I26="",0,IFERROR(INDEX('計算A'!FL$10:FL$54,MATCH(I26,'計算A'!$B$10:$B$54,0)),0))=1,2,IF(AND(I26&lt;&gt;"",COUNTIF($C$6:$L$29,I26)&gt;1),3,IF('計算A'!FL$4=0,4,IF(AND(I26&lt;&gt;"",'計算A'!FL$108=1),5,IF(AND(I26="",'計算A'!FL$108=1),6,IF(AND(I26&lt;&gt;"",I26=$N$5),7,IF(IF('計算A'!$B$8&gt;0,INDEX('計算A'!FL$10:FL$54,'計算A'!$B$8),0)=1,8,IF(AND(I26="",IF('計算A'!$B$8&gt;0,INDEX('計算A'!FL$60:FL$104,'計算A'!$B$8),0)=1),9,IF(AND(I26&lt;&gt;"",IF('計算A'!$B$8&gt;0,INDEX('計算A'!FL$60:FL$104,'計算A'!$B$8),0)=1),10,IF(AND(I26="",'計算A'!FL$5=1),11,12))))))))))))</f>
        <v/>
      </c>
      <c r="AH26">
        <f>IF(AND(J26="",'計算A'!GJ$115=0),0,IF(AND(J26&lt;&gt;"",'計算A'!GJ$4=0),1,IF(IF(J26="",0,IFERROR(INDEX('計算A'!GJ$10:GJ$54,MATCH(J26,'計算A'!$B$10:$B$54,0)),0))=1,2,IF(AND(J26&lt;&gt;"",COUNTIF($C$6:$L$29,J26)&gt;1),3,IF('計算A'!GJ$4=0,4,IF(AND(J26&lt;&gt;"",'計算A'!GJ$108=1),5,IF(AND(J26="",'計算A'!GJ$108=1),6,IF(AND(J26&lt;&gt;"",J26=$N$5),7,IF(IF('計算A'!$B$8&gt;0,INDEX('計算A'!GJ$10:GJ$54,'計算A'!$B$8),0)=1,8,IF(AND(J26="",IF('計算A'!$B$8&gt;0,INDEX('計算A'!GJ$60:GJ$104,'計算A'!$B$8),0)=1),9,IF(AND(J26&lt;&gt;"",IF('計算A'!$B$8&gt;0,INDEX('計算A'!GJ$60:GJ$104,'計算A'!$B$8),0)=1),10,IF(AND(J26="",'計算A'!GJ$5=1),11,12))))))))))))</f>
        <v/>
      </c>
      <c r="AI26">
        <f>IF(AND(K26="",'計算A'!HH$115=0),0,IF(AND(K26&lt;&gt;"",'計算A'!HH$4=0),1,IF(IF(K26="",0,IFERROR(INDEX('計算A'!HH$10:HH$54,MATCH(K26,'計算A'!$B$10:$B$54,0)),0))=1,2,IF(AND(K26&lt;&gt;"",COUNTIF($C$6:$L$29,K26)&gt;1),3,IF('計算A'!HH$4=0,4,IF(AND(K26&lt;&gt;"",'計算A'!HH$108=1),5,IF(AND(K26="",'計算A'!HH$108=1),6,IF(AND(K26&lt;&gt;"",K26=$N$5),7,IF(IF('計算A'!$B$8&gt;0,INDEX('計算A'!HH$10:HH$54,'計算A'!$B$8),0)=1,8,IF(AND(K26="",IF('計算A'!$B$8&gt;0,INDEX('計算A'!HH$60:HH$104,'計算A'!$B$8),0)=1),9,IF(AND(K26&lt;&gt;"",IF('計算A'!$B$8&gt;0,INDEX('計算A'!HH$60:HH$104,'計算A'!$B$8),0)=1),10,IF(AND(K26="",'計算A'!HH$5=1),11,12))))))))))))</f>
        <v/>
      </c>
      <c r="AJ26">
        <f>IF(AND(L26="",'計算A'!IF$115=0),0,IF(AND(L26&lt;&gt;"",'計算A'!IF$4=0),1,IF(IF(L26="",0,IFERROR(INDEX('計算A'!IF$10:IF$54,MATCH(L26,'計算A'!$B$10:$B$54,0)),0))=1,2,IF(AND(L26&lt;&gt;"",COUNTIF($C$6:$L$29,L26)&gt;1),3,IF('計算A'!IF$4=0,4,IF(AND(L26&lt;&gt;"",'計算A'!IF$108=1),5,IF(AND(L26="",'計算A'!IF$108=1),6,IF(AND(L26&lt;&gt;"",L26=$N$5),7,IF(IF('計算A'!$B$8&gt;0,INDEX('計算A'!IF$10:IF$54,'計算A'!$B$8),0)=1,8,IF(AND(L26="",IF('計算A'!$B$8&gt;0,INDEX('計算A'!IF$60:IF$104,'計算A'!$B$8),0)=1),9,IF(AND(L26&lt;&gt;"",IF('計算A'!$B$8&gt;0,INDEX('計算A'!IF$60:IF$104,'計算A'!$B$8),0)=1),10,IF(AND(L26="",'計算A'!IF$5=1),11,12))))))))))))</f>
        <v/>
      </c>
    </row>
    <row r="27" ht="26" customHeight="1">
      <c r="B27" s="44">
        <f>'設定'!$I$32</f>
        <v/>
      </c>
      <c r="C27" s="25" t="n"/>
      <c r="D27" s="25" t="n"/>
      <c r="E27" s="25" t="n"/>
      <c r="F27" s="25" t="n"/>
      <c r="G27" s="25" t="n"/>
      <c r="H27" s="25" t="n"/>
      <c r="I27" s="25" t="n"/>
      <c r="J27" s="25" t="n"/>
      <c r="K27" s="25" t="n"/>
      <c r="L27" s="25" t="n"/>
      <c r="AA27">
        <f>IF(AND(C27="",'計算A'!Y$115=0),0,IF(AND(C27&lt;&gt;"",'計算A'!Y$4=0),1,IF(IF(C27="",0,IFERROR(INDEX('計算A'!Y$10:Y$54,MATCH(C27,'計算A'!$B$10:$B$54,0)),0))=1,2,IF(AND(C27&lt;&gt;"",COUNTIF($C$6:$L$29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L$29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L$29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L$29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L$29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L$29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c r="AG27">
        <f>IF(AND(I27="",'計算A'!FM$115=0),0,IF(AND(I27&lt;&gt;"",'計算A'!FM$4=0),1,IF(IF(I27="",0,IFERROR(INDEX('計算A'!FM$10:FM$54,MATCH(I27,'計算A'!$B$10:$B$54,0)),0))=1,2,IF(AND(I27&lt;&gt;"",COUNTIF($C$6:$L$29,I27)&gt;1),3,IF('計算A'!FM$4=0,4,IF(AND(I27&lt;&gt;"",'計算A'!FM$108=1),5,IF(AND(I27="",'計算A'!FM$108=1),6,IF(AND(I27&lt;&gt;"",I27=$N$5),7,IF(IF('計算A'!$B$8&gt;0,INDEX('計算A'!FM$10:FM$54,'計算A'!$B$8),0)=1,8,IF(AND(I27="",IF('計算A'!$B$8&gt;0,INDEX('計算A'!FM$60:FM$104,'計算A'!$B$8),0)=1),9,IF(AND(I27&lt;&gt;"",IF('計算A'!$B$8&gt;0,INDEX('計算A'!FM$60:FM$104,'計算A'!$B$8),0)=1),10,IF(AND(I27="",'計算A'!FM$5=1),11,12))))))))))))</f>
        <v/>
      </c>
      <c r="AH27">
        <f>IF(AND(J27="",'計算A'!GK$115=0),0,IF(AND(J27&lt;&gt;"",'計算A'!GK$4=0),1,IF(IF(J27="",0,IFERROR(INDEX('計算A'!GK$10:GK$54,MATCH(J27,'計算A'!$B$10:$B$54,0)),0))=1,2,IF(AND(J27&lt;&gt;"",COUNTIF($C$6:$L$29,J27)&gt;1),3,IF('計算A'!GK$4=0,4,IF(AND(J27&lt;&gt;"",'計算A'!GK$108=1),5,IF(AND(J27="",'計算A'!GK$108=1),6,IF(AND(J27&lt;&gt;"",J27=$N$5),7,IF(IF('計算A'!$B$8&gt;0,INDEX('計算A'!GK$10:GK$54,'計算A'!$B$8),0)=1,8,IF(AND(J27="",IF('計算A'!$B$8&gt;0,INDEX('計算A'!GK$60:GK$104,'計算A'!$B$8),0)=1),9,IF(AND(J27&lt;&gt;"",IF('計算A'!$B$8&gt;0,INDEX('計算A'!GK$60:GK$104,'計算A'!$B$8),0)=1),10,IF(AND(J27="",'計算A'!GK$5=1),11,12))))))))))))</f>
        <v/>
      </c>
      <c r="AI27">
        <f>IF(AND(K27="",'計算A'!HI$115=0),0,IF(AND(K27&lt;&gt;"",'計算A'!HI$4=0),1,IF(IF(K27="",0,IFERROR(INDEX('計算A'!HI$10:HI$54,MATCH(K27,'計算A'!$B$10:$B$54,0)),0))=1,2,IF(AND(K27&lt;&gt;"",COUNTIF($C$6:$L$29,K27)&gt;1),3,IF('計算A'!HI$4=0,4,IF(AND(K27&lt;&gt;"",'計算A'!HI$108=1),5,IF(AND(K27="",'計算A'!HI$108=1),6,IF(AND(K27&lt;&gt;"",K27=$N$5),7,IF(IF('計算A'!$B$8&gt;0,INDEX('計算A'!HI$10:HI$54,'計算A'!$B$8),0)=1,8,IF(AND(K27="",IF('計算A'!$B$8&gt;0,INDEX('計算A'!HI$60:HI$104,'計算A'!$B$8),0)=1),9,IF(AND(K27&lt;&gt;"",IF('計算A'!$B$8&gt;0,INDEX('計算A'!HI$60:HI$104,'計算A'!$B$8),0)=1),10,IF(AND(K27="",'計算A'!HI$5=1),11,12))))))))))))</f>
        <v/>
      </c>
      <c r="AJ27">
        <f>IF(AND(L27="",'計算A'!IG$115=0),0,IF(AND(L27&lt;&gt;"",'計算A'!IG$4=0),1,IF(IF(L27="",0,IFERROR(INDEX('計算A'!IG$10:IG$54,MATCH(L27,'計算A'!$B$10:$B$54,0)),0))=1,2,IF(AND(L27&lt;&gt;"",COUNTIF($C$6:$L$29,L27)&gt;1),3,IF('計算A'!IG$4=0,4,IF(AND(L27&lt;&gt;"",'計算A'!IG$108=1),5,IF(AND(L27="",'計算A'!IG$108=1),6,IF(AND(L27&lt;&gt;"",L27=$N$5),7,IF(IF('計算A'!$B$8&gt;0,INDEX('計算A'!IG$10:IG$54,'計算A'!$B$8),0)=1,8,IF(AND(L27="",IF('計算A'!$B$8&gt;0,INDEX('計算A'!IG$60:IG$104,'計算A'!$B$8),0)=1),9,IF(AND(L27&lt;&gt;"",IF('計算A'!$B$8&gt;0,INDEX('計算A'!IG$60:IG$104,'計算A'!$B$8),0)=1),10,IF(AND(L27="",'計算A'!IG$5=1),11,12))))))))))))</f>
        <v/>
      </c>
    </row>
    <row r="28" ht="26" customHeight="1">
      <c r="B28" s="44">
        <f>'設定'!$I$33</f>
        <v/>
      </c>
      <c r="C28" s="25" t="n"/>
      <c r="D28" s="25" t="n"/>
      <c r="E28" s="25" t="n"/>
      <c r="F28" s="25" t="n"/>
      <c r="G28" s="25" t="n"/>
      <c r="H28" s="25" t="n"/>
      <c r="I28" s="25" t="n"/>
      <c r="J28" s="25" t="n"/>
      <c r="K28" s="25" t="n"/>
      <c r="L28" s="25" t="n"/>
      <c r="AA28">
        <f>IF(AND(C28="",'計算A'!Z$115=0),0,IF(AND(C28&lt;&gt;"",'計算A'!Z$4=0),1,IF(IF(C28="",0,IFERROR(INDEX('計算A'!Z$10:Z$54,MATCH(C28,'計算A'!$B$10:$B$54,0)),0))=1,2,IF(AND(C28&lt;&gt;"",COUNTIF($C$6:$L$29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L$29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L$29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L$29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L$29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L$29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c r="AG28">
        <f>IF(AND(I28="",'計算A'!FN$115=0),0,IF(AND(I28&lt;&gt;"",'計算A'!FN$4=0),1,IF(IF(I28="",0,IFERROR(INDEX('計算A'!FN$10:FN$54,MATCH(I28,'計算A'!$B$10:$B$54,0)),0))=1,2,IF(AND(I28&lt;&gt;"",COUNTIF($C$6:$L$29,I28)&gt;1),3,IF('計算A'!FN$4=0,4,IF(AND(I28&lt;&gt;"",'計算A'!FN$108=1),5,IF(AND(I28="",'計算A'!FN$108=1),6,IF(AND(I28&lt;&gt;"",I28=$N$5),7,IF(IF('計算A'!$B$8&gt;0,INDEX('計算A'!FN$10:FN$54,'計算A'!$B$8),0)=1,8,IF(AND(I28="",IF('計算A'!$B$8&gt;0,INDEX('計算A'!FN$60:FN$104,'計算A'!$B$8),0)=1),9,IF(AND(I28&lt;&gt;"",IF('計算A'!$B$8&gt;0,INDEX('計算A'!FN$60:FN$104,'計算A'!$B$8),0)=1),10,IF(AND(I28="",'計算A'!FN$5=1),11,12))))))))))))</f>
        <v/>
      </c>
      <c r="AH28">
        <f>IF(AND(J28="",'計算A'!GL$115=0),0,IF(AND(J28&lt;&gt;"",'計算A'!GL$4=0),1,IF(IF(J28="",0,IFERROR(INDEX('計算A'!GL$10:GL$54,MATCH(J28,'計算A'!$B$10:$B$54,0)),0))=1,2,IF(AND(J28&lt;&gt;"",COUNTIF($C$6:$L$29,J28)&gt;1),3,IF('計算A'!GL$4=0,4,IF(AND(J28&lt;&gt;"",'計算A'!GL$108=1),5,IF(AND(J28="",'計算A'!GL$108=1),6,IF(AND(J28&lt;&gt;"",J28=$N$5),7,IF(IF('計算A'!$B$8&gt;0,INDEX('計算A'!GL$10:GL$54,'計算A'!$B$8),0)=1,8,IF(AND(J28="",IF('計算A'!$B$8&gt;0,INDEX('計算A'!GL$60:GL$104,'計算A'!$B$8),0)=1),9,IF(AND(J28&lt;&gt;"",IF('計算A'!$B$8&gt;0,INDEX('計算A'!GL$60:GL$104,'計算A'!$B$8),0)=1),10,IF(AND(J28="",'計算A'!GL$5=1),11,12))))))))))))</f>
        <v/>
      </c>
      <c r="AI28">
        <f>IF(AND(K28="",'計算A'!HJ$115=0),0,IF(AND(K28&lt;&gt;"",'計算A'!HJ$4=0),1,IF(IF(K28="",0,IFERROR(INDEX('計算A'!HJ$10:HJ$54,MATCH(K28,'計算A'!$B$10:$B$54,0)),0))=1,2,IF(AND(K28&lt;&gt;"",COUNTIF($C$6:$L$29,K28)&gt;1),3,IF('計算A'!HJ$4=0,4,IF(AND(K28&lt;&gt;"",'計算A'!HJ$108=1),5,IF(AND(K28="",'計算A'!HJ$108=1),6,IF(AND(K28&lt;&gt;"",K28=$N$5),7,IF(IF('計算A'!$B$8&gt;0,INDEX('計算A'!HJ$10:HJ$54,'計算A'!$B$8),0)=1,8,IF(AND(K28="",IF('計算A'!$B$8&gt;0,INDEX('計算A'!HJ$60:HJ$104,'計算A'!$B$8),0)=1),9,IF(AND(K28&lt;&gt;"",IF('計算A'!$B$8&gt;0,INDEX('計算A'!HJ$60:HJ$104,'計算A'!$B$8),0)=1),10,IF(AND(K28="",'計算A'!HJ$5=1),11,12))))))))))))</f>
        <v/>
      </c>
      <c r="AJ28">
        <f>IF(AND(L28="",'計算A'!IH$115=0),0,IF(AND(L28&lt;&gt;"",'計算A'!IH$4=0),1,IF(IF(L28="",0,IFERROR(INDEX('計算A'!IH$10:IH$54,MATCH(L28,'計算A'!$B$10:$B$54,0)),0))=1,2,IF(AND(L28&lt;&gt;"",COUNTIF($C$6:$L$29,L28)&gt;1),3,IF('計算A'!IH$4=0,4,IF(AND(L28&lt;&gt;"",'計算A'!IH$108=1),5,IF(AND(L28="",'計算A'!IH$108=1),6,IF(AND(L28&lt;&gt;"",L28=$N$5),7,IF(IF('計算A'!$B$8&gt;0,INDEX('計算A'!IH$10:IH$54,'計算A'!$B$8),0)=1,8,IF(AND(L28="",IF('計算A'!$B$8&gt;0,INDEX('計算A'!IH$60:IH$104,'計算A'!$B$8),0)=1),9,IF(AND(L28&lt;&gt;"",IF('計算A'!$B$8&gt;0,INDEX('計算A'!IH$60:IH$104,'計算A'!$B$8),0)=1),10,IF(AND(L28="",'計算A'!IH$5=1),11,12))))))))))))</f>
        <v/>
      </c>
    </row>
    <row r="29" ht="26" customHeight="1">
      <c r="B29" s="44">
        <f>'設定'!$I$34</f>
        <v/>
      </c>
      <c r="C29" s="25" t="n"/>
      <c r="D29" s="25" t="n"/>
      <c r="E29" s="25" t="n"/>
      <c r="F29" s="25" t="n"/>
      <c r="G29" s="25" t="n"/>
      <c r="H29" s="25" t="n"/>
      <c r="I29" s="25" t="n"/>
      <c r="J29" s="25" t="n"/>
      <c r="K29" s="25" t="n"/>
      <c r="L29" s="25" t="n"/>
      <c r="AA29">
        <f>IF(AND(C29="",'計算A'!AA$115=0),0,IF(AND(C29&lt;&gt;"",'計算A'!AA$4=0),1,IF(IF(C29="",0,IFERROR(INDEX('計算A'!AA$10:AA$54,MATCH(C29,'計算A'!$B$10:$B$54,0)),0))=1,2,IF(AND(C29&lt;&gt;"",COUNTIF($C$6:$L$29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L$29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L$29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L$29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L$29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L$29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c r="AG29">
        <f>IF(AND(I29="",'計算A'!FO$115=0),0,IF(AND(I29&lt;&gt;"",'計算A'!FO$4=0),1,IF(IF(I29="",0,IFERROR(INDEX('計算A'!FO$10:FO$54,MATCH(I29,'計算A'!$B$10:$B$54,0)),0))=1,2,IF(AND(I29&lt;&gt;"",COUNTIF($C$6:$L$29,I29)&gt;1),3,IF('計算A'!FO$4=0,4,IF(AND(I29&lt;&gt;"",'計算A'!FO$108=1),5,IF(AND(I29="",'計算A'!FO$108=1),6,IF(AND(I29&lt;&gt;"",I29=$N$5),7,IF(IF('計算A'!$B$8&gt;0,INDEX('計算A'!FO$10:FO$54,'計算A'!$B$8),0)=1,8,IF(AND(I29="",IF('計算A'!$B$8&gt;0,INDEX('計算A'!FO$60:FO$104,'計算A'!$B$8),0)=1),9,IF(AND(I29&lt;&gt;"",IF('計算A'!$B$8&gt;0,INDEX('計算A'!FO$60:FO$104,'計算A'!$B$8),0)=1),10,IF(AND(I29="",'計算A'!FO$5=1),11,12))))))))))))</f>
        <v/>
      </c>
      <c r="AH29">
        <f>IF(AND(J29="",'計算A'!GM$115=0),0,IF(AND(J29&lt;&gt;"",'計算A'!GM$4=0),1,IF(IF(J29="",0,IFERROR(INDEX('計算A'!GM$10:GM$54,MATCH(J29,'計算A'!$B$10:$B$54,0)),0))=1,2,IF(AND(J29&lt;&gt;"",COUNTIF($C$6:$L$29,J29)&gt;1),3,IF('計算A'!GM$4=0,4,IF(AND(J29&lt;&gt;"",'計算A'!GM$108=1),5,IF(AND(J29="",'計算A'!GM$108=1),6,IF(AND(J29&lt;&gt;"",J29=$N$5),7,IF(IF('計算A'!$B$8&gt;0,INDEX('計算A'!GM$10:GM$54,'計算A'!$B$8),0)=1,8,IF(AND(J29="",IF('計算A'!$B$8&gt;0,INDEX('計算A'!GM$60:GM$104,'計算A'!$B$8),0)=1),9,IF(AND(J29&lt;&gt;"",IF('計算A'!$B$8&gt;0,INDEX('計算A'!GM$60:GM$104,'計算A'!$B$8),0)=1),10,IF(AND(J29="",'計算A'!GM$5=1),11,12))))))))))))</f>
        <v/>
      </c>
      <c r="AI29">
        <f>IF(AND(K29="",'計算A'!HK$115=0),0,IF(AND(K29&lt;&gt;"",'計算A'!HK$4=0),1,IF(IF(K29="",0,IFERROR(INDEX('計算A'!HK$10:HK$54,MATCH(K29,'計算A'!$B$10:$B$54,0)),0))=1,2,IF(AND(K29&lt;&gt;"",COUNTIF($C$6:$L$29,K29)&gt;1),3,IF('計算A'!HK$4=0,4,IF(AND(K29&lt;&gt;"",'計算A'!HK$108=1),5,IF(AND(K29="",'計算A'!HK$108=1),6,IF(AND(K29&lt;&gt;"",K29=$N$5),7,IF(IF('計算A'!$B$8&gt;0,INDEX('計算A'!HK$10:HK$54,'計算A'!$B$8),0)=1,8,IF(AND(K29="",IF('計算A'!$B$8&gt;0,INDEX('計算A'!HK$60:HK$104,'計算A'!$B$8),0)=1),9,IF(AND(K29&lt;&gt;"",IF('計算A'!$B$8&gt;0,INDEX('計算A'!HK$60:HK$104,'計算A'!$B$8),0)=1),10,IF(AND(K29="",'計算A'!HK$5=1),11,12))))))))))))</f>
        <v/>
      </c>
      <c r="AJ29">
        <f>IF(AND(L29="",'計算A'!II$115=0),0,IF(AND(L29&lt;&gt;"",'計算A'!II$4=0),1,IF(IF(L29="",0,IFERROR(INDEX('計算A'!II$10:II$54,MATCH(L29,'計算A'!$B$10:$B$54,0)),0))=1,2,IF(AND(L29&lt;&gt;"",COUNTIF($C$6:$L$29,L29)&gt;1),3,IF('計算A'!II$4=0,4,IF(AND(L29&lt;&gt;"",'計算A'!II$108=1),5,IF(AND(L29="",'計算A'!II$108=1),6,IF(AND(L29&lt;&gt;"",L29=$N$5),7,IF(IF('計算A'!$B$8&gt;0,INDEX('計算A'!II$10:II$54,'計算A'!$B$8),0)=1,8,IF(AND(L29="",IF('計算A'!$B$8&gt;0,INDEX('計算A'!II$60:II$104,'計算A'!$B$8),0)=1),9,IF(AND(L29&lt;&gt;"",IF('計算A'!$B$8&gt;0,INDEX('計算A'!II$60:II$104,'計算A'!$B$8),0)=1),10,IF(AND(L29="",'計算A'!II$5=1),11,12))))))))))))</f>
        <v/>
      </c>
    </row>
    <row r="30"/>
    <row r="31"/>
    <row r="32">
      <c r="B32" s="89" t="inlineStr">
        <is>
          <t>候補（その枠に入れられる、まだ決まっていない児童）</t>
        </is>
      </c>
    </row>
    <row r="33">
      <c r="B33" s="47" t="inlineStr">
        <is>
          <t>未入力・未提出の家庭は含みません。0人の枠は赤、1人の枠はオレンジです。</t>
        </is>
      </c>
    </row>
    <row r="34">
      <c r="B34" s="36" t="inlineStr"/>
      <c r="C34" s="37">
        <f>'設定'!$E$11</f>
        <v/>
      </c>
      <c r="D34" s="37">
        <f>'設定'!$E$12</f>
        <v/>
      </c>
      <c r="E34" s="37">
        <f>'設定'!$E$13</f>
        <v/>
      </c>
      <c r="F34" s="37">
        <f>'設定'!$E$14</f>
        <v/>
      </c>
      <c r="G34" s="37">
        <f>'設定'!$E$15</f>
        <v/>
      </c>
      <c r="H34" s="37">
        <f>'設定'!$E$16</f>
        <v/>
      </c>
      <c r="I34" s="37">
        <f>'設定'!$E$17</f>
        <v/>
      </c>
      <c r="J34" s="37">
        <f>'設定'!$E$18</f>
        <v/>
      </c>
      <c r="K34" s="37">
        <f>'設定'!$E$19</f>
        <v/>
      </c>
      <c r="L34" s="37">
        <f>'設定'!$E$20</f>
        <v/>
      </c>
    </row>
    <row r="35" ht="44" customHeight="1">
      <c r="B35" s="44">
        <f>'設定'!$I$11</f>
        <v/>
      </c>
      <c r="C35" s="90">
        <f t="array" ref="C35">IF('計算A'!D$4=0,"",IF(C6&lt;&gt;"","（決定）",IF('計算A'!D$108=1,"（空ける）",SUMPRODUCT(('計算A'!D$60:D$104=1)*('計算A'!$C$10:$C$54=1))&amp;"人："&amp;_xlfn.TEXTJOIN("、",TRUE,IF(('計算A'!D$60:D$104=1)*('計算A'!$C$10:$C$54=1),'計算A'!$B$10:$B$54,"")))))</f>
        <v/>
      </c>
      <c r="D35" s="90">
        <f t="array" ref="D35">IF('計算A'!AB$4=0,"",IF(D6&lt;&gt;"","（決定）",IF('計算A'!AB$108=1,"（空ける）",SUMPRODUCT(('計算A'!AB$60:AB$104=1)*('計算A'!$C$10:$C$54=1))&amp;"人："&amp;_xlfn.TEXTJOIN("、",TRUE,IF(('計算A'!AB$60:AB$104=1)*('計算A'!$C$10:$C$54=1),'計算A'!$B$10:$B$54,"")))))</f>
        <v/>
      </c>
      <c r="E35" s="90">
        <f t="array" ref="E35">IF('計算A'!AZ$4=0,"",IF(E6&lt;&gt;"","（決定）",IF('計算A'!AZ$108=1,"（空ける）",SUMPRODUCT(('計算A'!AZ$60:AZ$104=1)*('計算A'!$C$10:$C$54=1))&amp;"人："&amp;_xlfn.TEXTJOIN("、",TRUE,IF(('計算A'!AZ$60:AZ$104=1)*('計算A'!$C$10:$C$54=1),'計算A'!$B$10:$B$54,"")))))</f>
        <v/>
      </c>
      <c r="F35" s="90">
        <f t="array" ref="F35">IF('計算A'!BX$4=0,"",IF(F6&lt;&gt;"","（決定）",IF('計算A'!BX$108=1,"（空ける）",SUMPRODUCT(('計算A'!BX$60:BX$104=1)*('計算A'!$C$10:$C$54=1))&amp;"人："&amp;_xlfn.TEXTJOIN("、",TRUE,IF(('計算A'!BX$60:BX$104=1)*('計算A'!$C$10:$C$54=1),'計算A'!$B$10:$B$54,"")))))</f>
        <v/>
      </c>
      <c r="G35" s="90">
        <f t="array" ref="G35">IF('計算A'!CV$4=0,"",IF(G6&lt;&gt;"","（決定）",IF('計算A'!CV$108=1,"（空ける）",SUMPRODUCT(('計算A'!CV$60:CV$104=1)*('計算A'!$C$10:$C$54=1))&amp;"人："&amp;_xlfn.TEXTJOIN("、",TRUE,IF(('計算A'!CV$60:CV$104=1)*('計算A'!$C$10:$C$54=1),'計算A'!$B$10:$B$54,"")))))</f>
        <v/>
      </c>
      <c r="H35" s="90">
        <f t="array" ref="H35">IF('計算A'!DT$4=0,"",IF(H6&lt;&gt;"","（決定）",IF('計算A'!DT$108=1,"（空ける）",SUMPRODUCT(('計算A'!DT$60:DT$104=1)*('計算A'!$C$10:$C$54=1))&amp;"人："&amp;_xlfn.TEXTJOIN("、",TRUE,IF(('計算A'!DT$60:DT$104=1)*('計算A'!$C$10:$C$54=1),'計算A'!$B$10:$B$54,"")))))</f>
        <v/>
      </c>
      <c r="I35" s="90">
        <f t="array" ref="I35">IF('計算A'!ER$4=0,"",IF(I6&lt;&gt;"","（決定）",IF('計算A'!ER$108=1,"（空ける）",SUMPRODUCT(('計算A'!ER$60:ER$104=1)*('計算A'!$C$10:$C$54=1))&amp;"人："&amp;_xlfn.TEXTJOIN("、",TRUE,IF(('計算A'!ER$60:ER$104=1)*('計算A'!$C$10:$C$54=1),'計算A'!$B$10:$B$54,"")))))</f>
        <v/>
      </c>
      <c r="J35" s="90">
        <f t="array" ref="J35">IF('計算A'!FP$4=0,"",IF(J6&lt;&gt;"","（決定）",IF('計算A'!FP$108=1,"（空ける）",SUMPRODUCT(('計算A'!FP$60:FP$104=1)*('計算A'!$C$10:$C$54=1))&amp;"人："&amp;_xlfn.TEXTJOIN("、",TRUE,IF(('計算A'!FP$60:FP$104=1)*('計算A'!$C$10:$C$54=1),'計算A'!$B$10:$B$54,"")))))</f>
        <v/>
      </c>
      <c r="K35" s="90">
        <f t="array" ref="K35">IF('計算A'!GN$4=0,"",IF(K6&lt;&gt;"","（決定）",IF('計算A'!GN$108=1,"（空ける）",SUMPRODUCT(('計算A'!GN$60:GN$104=1)*('計算A'!$C$10:$C$54=1))&amp;"人："&amp;_xlfn.TEXTJOIN("、",TRUE,IF(('計算A'!GN$60:GN$104=1)*('計算A'!$C$10:$C$54=1),'計算A'!$B$10:$B$54,"")))))</f>
        <v/>
      </c>
      <c r="L35" s="90">
        <f t="array" ref="L35">IF('計算A'!HL$4=0,"",IF(L6&lt;&gt;"","（決定）",IF('計算A'!HL$108=1,"（空ける）",SUMPRODUCT(('計算A'!HL$60:HL$104=1)*('計算A'!$C$10:$C$54=1))&amp;"人："&amp;_xlfn.TEXTJOIN("、",TRUE,IF(('計算A'!HL$60:HL$104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c r="AG35">
        <f>IF('計算A'!ER$115=0,0,IF('計算A'!ER$4=0,1,IF(LEFT(I35,2)="0人",2,IF(LEFT(I35,2)="1人",3,4))))</f>
        <v/>
      </c>
      <c r="AH35">
        <f>IF('計算A'!FP$115=0,0,IF('計算A'!FP$4=0,1,IF(LEFT(J35,2)="0人",2,IF(LEFT(J35,2)="1人",3,4))))</f>
        <v/>
      </c>
      <c r="AI35">
        <f>IF('計算A'!GN$115=0,0,IF('計算A'!GN$4=0,1,IF(LEFT(K35,2)="0人",2,IF(LEFT(K35,2)="1人",3,4))))</f>
        <v/>
      </c>
      <c r="AJ35">
        <f>IF('計算A'!HL$115=0,0,IF('計算A'!HL$4=0,1,IF(LEFT(L35,2)="0人",2,IF(LEFT(L35,2)="1人",3,4))))</f>
        <v/>
      </c>
    </row>
    <row r="36" ht="44" customHeight="1">
      <c r="B36" s="44">
        <f>'設定'!$I$12</f>
        <v/>
      </c>
      <c r="C36" s="90">
        <f t="array" ref="C36">IF('計算A'!E$4=0,"",IF(C7&lt;&gt;"","（決定）",IF('計算A'!E$108=1,"（空ける）",SUMPRODUCT(('計算A'!E$60:E$104=1)*('計算A'!$C$10:$C$54=1))&amp;"人："&amp;_xlfn.TEXTJOIN("、",TRUE,IF(('計算A'!E$60:E$104=1)*('計算A'!$C$10:$C$54=1),'計算A'!$B$10:$B$54,"")))))</f>
        <v/>
      </c>
      <c r="D36" s="90">
        <f t="array" ref="D36">IF('計算A'!AC$4=0,"",IF(D7&lt;&gt;"","（決定）",IF('計算A'!AC$108=1,"（空ける）",SUMPRODUCT(('計算A'!AC$60:AC$104=1)*('計算A'!$C$10:$C$54=1))&amp;"人："&amp;_xlfn.TEXTJOIN("、",TRUE,IF(('計算A'!AC$60:AC$104=1)*('計算A'!$C$10:$C$54=1),'計算A'!$B$10:$B$54,"")))))</f>
        <v/>
      </c>
      <c r="E36" s="90">
        <f t="array" ref="E36">IF('計算A'!BA$4=0,"",IF(E7&lt;&gt;"","（決定）",IF('計算A'!BA$108=1,"（空ける）",SUMPRODUCT(('計算A'!BA$60:BA$104=1)*('計算A'!$C$10:$C$54=1))&amp;"人："&amp;_xlfn.TEXTJOIN("、",TRUE,IF(('計算A'!BA$60:BA$104=1)*('計算A'!$C$10:$C$54=1),'計算A'!$B$10:$B$54,"")))))</f>
        <v/>
      </c>
      <c r="F36" s="90">
        <f t="array" ref="F36">IF('計算A'!BY$4=0,"",IF(F7&lt;&gt;"","（決定）",IF('計算A'!BY$108=1,"（空ける）",SUMPRODUCT(('計算A'!BY$60:BY$104=1)*('計算A'!$C$10:$C$54=1))&amp;"人："&amp;_xlfn.TEXTJOIN("、",TRUE,IF(('計算A'!BY$60:BY$104=1)*('計算A'!$C$10:$C$54=1),'計算A'!$B$10:$B$54,"")))))</f>
        <v/>
      </c>
      <c r="G36" s="90">
        <f t="array" ref="G36">IF('計算A'!CW$4=0,"",IF(G7&lt;&gt;"","（決定）",IF('計算A'!CW$108=1,"（空ける）",SUMPRODUCT(('計算A'!CW$60:CW$104=1)*('計算A'!$C$10:$C$54=1))&amp;"人："&amp;_xlfn.TEXTJOIN("、",TRUE,IF(('計算A'!CW$60:CW$104=1)*('計算A'!$C$10:$C$54=1),'計算A'!$B$10:$B$54,"")))))</f>
        <v/>
      </c>
      <c r="H36" s="90">
        <f t="array" ref="H36">IF('計算A'!DU$4=0,"",IF(H7&lt;&gt;"","（決定）",IF('計算A'!DU$108=1,"（空ける）",SUMPRODUCT(('計算A'!DU$60:DU$104=1)*('計算A'!$C$10:$C$54=1))&amp;"人："&amp;_xlfn.TEXTJOIN("、",TRUE,IF(('計算A'!DU$60:DU$104=1)*('計算A'!$C$10:$C$54=1),'計算A'!$B$10:$B$54,"")))))</f>
        <v/>
      </c>
      <c r="I36" s="90">
        <f t="array" ref="I36">IF('計算A'!ES$4=0,"",IF(I7&lt;&gt;"","（決定）",IF('計算A'!ES$108=1,"（空ける）",SUMPRODUCT(('計算A'!ES$60:ES$104=1)*('計算A'!$C$10:$C$54=1))&amp;"人："&amp;_xlfn.TEXTJOIN("、",TRUE,IF(('計算A'!ES$60:ES$104=1)*('計算A'!$C$10:$C$54=1),'計算A'!$B$10:$B$54,"")))))</f>
        <v/>
      </c>
      <c r="J36" s="90">
        <f t="array" ref="J36">IF('計算A'!FQ$4=0,"",IF(J7&lt;&gt;"","（決定）",IF('計算A'!FQ$108=1,"（空ける）",SUMPRODUCT(('計算A'!FQ$60:FQ$104=1)*('計算A'!$C$10:$C$54=1))&amp;"人："&amp;_xlfn.TEXTJOIN("、",TRUE,IF(('計算A'!FQ$60:FQ$104=1)*('計算A'!$C$10:$C$54=1),'計算A'!$B$10:$B$54,"")))))</f>
        <v/>
      </c>
      <c r="K36" s="90">
        <f t="array" ref="K36">IF('計算A'!GO$4=0,"",IF(K7&lt;&gt;"","（決定）",IF('計算A'!GO$108=1,"（空ける）",SUMPRODUCT(('計算A'!GO$60:GO$104=1)*('計算A'!$C$10:$C$54=1))&amp;"人："&amp;_xlfn.TEXTJOIN("、",TRUE,IF(('計算A'!GO$60:GO$104=1)*('計算A'!$C$10:$C$54=1),'計算A'!$B$10:$B$54,"")))))</f>
        <v/>
      </c>
      <c r="L36" s="90">
        <f t="array" ref="L36">IF('計算A'!HM$4=0,"",IF(L7&lt;&gt;"","（決定）",IF('計算A'!HM$108=1,"（空ける）",SUMPRODUCT(('計算A'!HM$60:HM$104=1)*('計算A'!$C$10:$C$54=1))&amp;"人："&amp;_xlfn.TEXTJOIN("、",TRUE,IF(('計算A'!HM$60:HM$104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c r="AG36">
        <f>IF('計算A'!ES$115=0,0,IF('計算A'!ES$4=0,1,IF(LEFT(I36,2)="0人",2,IF(LEFT(I36,2)="1人",3,4))))</f>
        <v/>
      </c>
      <c r="AH36">
        <f>IF('計算A'!FQ$115=0,0,IF('計算A'!FQ$4=0,1,IF(LEFT(J36,2)="0人",2,IF(LEFT(J36,2)="1人",3,4))))</f>
        <v/>
      </c>
      <c r="AI36">
        <f>IF('計算A'!GO$115=0,0,IF('計算A'!GO$4=0,1,IF(LEFT(K36,2)="0人",2,IF(LEFT(K36,2)="1人",3,4))))</f>
        <v/>
      </c>
      <c r="AJ36">
        <f>IF('計算A'!HM$115=0,0,IF('計算A'!HM$4=0,1,IF(LEFT(L36,2)="0人",2,IF(LEFT(L36,2)="1人",3,4))))</f>
        <v/>
      </c>
    </row>
    <row r="37" ht="44" customHeight="1">
      <c r="B37" s="44">
        <f>'設定'!$I$13</f>
        <v/>
      </c>
      <c r="C37" s="90">
        <f t="array" ref="C37">IF('計算A'!F$4=0,"",IF(C8&lt;&gt;"","（決定）",IF('計算A'!F$108=1,"（空ける）",SUMPRODUCT(('計算A'!F$60:F$104=1)*('計算A'!$C$10:$C$54=1))&amp;"人："&amp;_xlfn.TEXTJOIN("、",TRUE,IF(('計算A'!F$60:F$104=1)*('計算A'!$C$10:$C$54=1),'計算A'!$B$10:$B$54,"")))))</f>
        <v/>
      </c>
      <c r="D37" s="90">
        <f t="array" ref="D37">IF('計算A'!AD$4=0,"",IF(D8&lt;&gt;"","（決定）",IF('計算A'!AD$108=1,"（空ける）",SUMPRODUCT(('計算A'!AD$60:AD$104=1)*('計算A'!$C$10:$C$54=1))&amp;"人："&amp;_xlfn.TEXTJOIN("、",TRUE,IF(('計算A'!AD$60:AD$104=1)*('計算A'!$C$10:$C$54=1),'計算A'!$B$10:$B$54,"")))))</f>
        <v/>
      </c>
      <c r="E37" s="90">
        <f t="array" ref="E37">IF('計算A'!BB$4=0,"",IF(E8&lt;&gt;"","（決定）",IF('計算A'!BB$108=1,"（空ける）",SUMPRODUCT(('計算A'!BB$60:BB$104=1)*('計算A'!$C$10:$C$54=1))&amp;"人："&amp;_xlfn.TEXTJOIN("、",TRUE,IF(('計算A'!BB$60:BB$104=1)*('計算A'!$C$10:$C$54=1),'計算A'!$B$10:$B$54,"")))))</f>
        <v/>
      </c>
      <c r="F37" s="90">
        <f t="array" ref="F37">IF('計算A'!BZ$4=0,"",IF(F8&lt;&gt;"","（決定）",IF('計算A'!BZ$108=1,"（空ける）",SUMPRODUCT(('計算A'!BZ$60:BZ$104=1)*('計算A'!$C$10:$C$54=1))&amp;"人："&amp;_xlfn.TEXTJOIN("、",TRUE,IF(('計算A'!BZ$60:BZ$104=1)*('計算A'!$C$10:$C$54=1),'計算A'!$B$10:$B$54,"")))))</f>
        <v/>
      </c>
      <c r="G37" s="90">
        <f t="array" ref="G37">IF('計算A'!CX$4=0,"",IF(G8&lt;&gt;"","（決定）",IF('計算A'!CX$108=1,"（空ける）",SUMPRODUCT(('計算A'!CX$60:CX$104=1)*('計算A'!$C$10:$C$54=1))&amp;"人："&amp;_xlfn.TEXTJOIN("、",TRUE,IF(('計算A'!CX$60:CX$104=1)*('計算A'!$C$10:$C$54=1),'計算A'!$B$10:$B$54,"")))))</f>
        <v/>
      </c>
      <c r="H37" s="90">
        <f t="array" ref="H37">IF('計算A'!DV$4=0,"",IF(H8&lt;&gt;"","（決定）",IF('計算A'!DV$108=1,"（空ける）",SUMPRODUCT(('計算A'!DV$60:DV$104=1)*('計算A'!$C$10:$C$54=1))&amp;"人："&amp;_xlfn.TEXTJOIN("、",TRUE,IF(('計算A'!DV$60:DV$104=1)*('計算A'!$C$10:$C$54=1),'計算A'!$B$10:$B$54,"")))))</f>
        <v/>
      </c>
      <c r="I37" s="90">
        <f t="array" ref="I37">IF('計算A'!ET$4=0,"",IF(I8&lt;&gt;"","（決定）",IF('計算A'!ET$108=1,"（空ける）",SUMPRODUCT(('計算A'!ET$60:ET$104=1)*('計算A'!$C$10:$C$54=1))&amp;"人："&amp;_xlfn.TEXTJOIN("、",TRUE,IF(('計算A'!ET$60:ET$104=1)*('計算A'!$C$10:$C$54=1),'計算A'!$B$10:$B$54,"")))))</f>
        <v/>
      </c>
      <c r="J37" s="90">
        <f t="array" ref="J37">IF('計算A'!FR$4=0,"",IF(J8&lt;&gt;"","（決定）",IF('計算A'!FR$108=1,"（空ける）",SUMPRODUCT(('計算A'!FR$60:FR$104=1)*('計算A'!$C$10:$C$54=1))&amp;"人："&amp;_xlfn.TEXTJOIN("、",TRUE,IF(('計算A'!FR$60:FR$104=1)*('計算A'!$C$10:$C$54=1),'計算A'!$B$10:$B$54,"")))))</f>
        <v/>
      </c>
      <c r="K37" s="90">
        <f t="array" ref="K37">IF('計算A'!GP$4=0,"",IF(K8&lt;&gt;"","（決定）",IF('計算A'!GP$108=1,"（空ける）",SUMPRODUCT(('計算A'!GP$60:GP$104=1)*('計算A'!$C$10:$C$54=1))&amp;"人："&amp;_xlfn.TEXTJOIN("、",TRUE,IF(('計算A'!GP$60:GP$104=1)*('計算A'!$C$10:$C$54=1),'計算A'!$B$10:$B$54,"")))))</f>
        <v/>
      </c>
      <c r="L37" s="90">
        <f t="array" ref="L37">IF('計算A'!HN$4=0,"",IF(L8&lt;&gt;"","（決定）",IF('計算A'!HN$108=1,"（空ける）",SUMPRODUCT(('計算A'!HN$60:HN$104=1)*('計算A'!$C$10:$C$54=1))&amp;"人："&amp;_xlfn.TEXTJOIN("、",TRUE,IF(('計算A'!HN$60:HN$104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c r="AG37">
        <f>IF('計算A'!ET$115=0,0,IF('計算A'!ET$4=0,1,IF(LEFT(I37,2)="0人",2,IF(LEFT(I37,2)="1人",3,4))))</f>
        <v/>
      </c>
      <c r="AH37">
        <f>IF('計算A'!FR$115=0,0,IF('計算A'!FR$4=0,1,IF(LEFT(J37,2)="0人",2,IF(LEFT(J37,2)="1人",3,4))))</f>
        <v/>
      </c>
      <c r="AI37">
        <f>IF('計算A'!GP$115=0,0,IF('計算A'!GP$4=0,1,IF(LEFT(K37,2)="0人",2,IF(LEFT(K37,2)="1人",3,4))))</f>
        <v/>
      </c>
      <c r="AJ37">
        <f>IF('計算A'!HN$115=0,0,IF('計算A'!HN$4=0,1,IF(LEFT(L37,2)="0人",2,IF(LEFT(L37,2)="1人",3,4))))</f>
        <v/>
      </c>
    </row>
    <row r="38" ht="44" customHeight="1">
      <c r="B38" s="44">
        <f>'設定'!$I$14</f>
        <v/>
      </c>
      <c r="C38" s="90">
        <f t="array" ref="C38">IF('計算A'!G$4=0,"",IF(C9&lt;&gt;"","（決定）",IF('計算A'!G$108=1,"（空ける）",SUMPRODUCT(('計算A'!G$60:G$104=1)*('計算A'!$C$10:$C$54=1))&amp;"人："&amp;_xlfn.TEXTJOIN("、",TRUE,IF(('計算A'!G$60:G$104=1)*('計算A'!$C$10:$C$54=1),'計算A'!$B$10:$B$54,"")))))</f>
        <v/>
      </c>
      <c r="D38" s="90">
        <f t="array" ref="D38">IF('計算A'!AE$4=0,"",IF(D9&lt;&gt;"","（決定）",IF('計算A'!AE$108=1,"（空ける）",SUMPRODUCT(('計算A'!AE$60:AE$104=1)*('計算A'!$C$10:$C$54=1))&amp;"人："&amp;_xlfn.TEXTJOIN("、",TRUE,IF(('計算A'!AE$60:AE$104=1)*('計算A'!$C$10:$C$54=1),'計算A'!$B$10:$B$54,"")))))</f>
        <v/>
      </c>
      <c r="E38" s="90">
        <f t="array" ref="E38">IF('計算A'!BC$4=0,"",IF(E9&lt;&gt;"","（決定）",IF('計算A'!BC$108=1,"（空ける）",SUMPRODUCT(('計算A'!BC$60:BC$104=1)*('計算A'!$C$10:$C$54=1))&amp;"人："&amp;_xlfn.TEXTJOIN("、",TRUE,IF(('計算A'!BC$60:BC$104=1)*('計算A'!$C$10:$C$54=1),'計算A'!$B$10:$B$54,"")))))</f>
        <v/>
      </c>
      <c r="F38" s="90">
        <f t="array" ref="F38">IF('計算A'!CA$4=0,"",IF(F9&lt;&gt;"","（決定）",IF('計算A'!CA$108=1,"（空ける）",SUMPRODUCT(('計算A'!CA$60:CA$104=1)*('計算A'!$C$10:$C$54=1))&amp;"人："&amp;_xlfn.TEXTJOIN("、",TRUE,IF(('計算A'!CA$60:CA$104=1)*('計算A'!$C$10:$C$54=1),'計算A'!$B$10:$B$54,"")))))</f>
        <v/>
      </c>
      <c r="G38" s="90">
        <f t="array" ref="G38">IF('計算A'!CY$4=0,"",IF(G9&lt;&gt;"","（決定）",IF('計算A'!CY$108=1,"（空ける）",SUMPRODUCT(('計算A'!CY$60:CY$104=1)*('計算A'!$C$10:$C$54=1))&amp;"人："&amp;_xlfn.TEXTJOIN("、",TRUE,IF(('計算A'!CY$60:CY$104=1)*('計算A'!$C$10:$C$54=1),'計算A'!$B$10:$B$54,"")))))</f>
        <v/>
      </c>
      <c r="H38" s="90">
        <f t="array" ref="H38">IF('計算A'!DW$4=0,"",IF(H9&lt;&gt;"","（決定）",IF('計算A'!DW$108=1,"（空ける）",SUMPRODUCT(('計算A'!DW$60:DW$104=1)*('計算A'!$C$10:$C$54=1))&amp;"人："&amp;_xlfn.TEXTJOIN("、",TRUE,IF(('計算A'!DW$60:DW$104=1)*('計算A'!$C$10:$C$54=1),'計算A'!$B$10:$B$54,"")))))</f>
        <v/>
      </c>
      <c r="I38" s="90">
        <f t="array" ref="I38">IF('計算A'!EU$4=0,"",IF(I9&lt;&gt;"","（決定）",IF('計算A'!EU$108=1,"（空ける）",SUMPRODUCT(('計算A'!EU$60:EU$104=1)*('計算A'!$C$10:$C$54=1))&amp;"人："&amp;_xlfn.TEXTJOIN("、",TRUE,IF(('計算A'!EU$60:EU$104=1)*('計算A'!$C$10:$C$54=1),'計算A'!$B$10:$B$54,"")))))</f>
        <v/>
      </c>
      <c r="J38" s="90">
        <f t="array" ref="J38">IF('計算A'!FS$4=0,"",IF(J9&lt;&gt;"","（決定）",IF('計算A'!FS$108=1,"（空ける）",SUMPRODUCT(('計算A'!FS$60:FS$104=1)*('計算A'!$C$10:$C$54=1))&amp;"人："&amp;_xlfn.TEXTJOIN("、",TRUE,IF(('計算A'!FS$60:FS$104=1)*('計算A'!$C$10:$C$54=1),'計算A'!$B$10:$B$54,"")))))</f>
        <v/>
      </c>
      <c r="K38" s="90">
        <f t="array" ref="K38">IF('計算A'!GQ$4=0,"",IF(K9&lt;&gt;"","（決定）",IF('計算A'!GQ$108=1,"（空ける）",SUMPRODUCT(('計算A'!GQ$60:GQ$104=1)*('計算A'!$C$10:$C$54=1))&amp;"人："&amp;_xlfn.TEXTJOIN("、",TRUE,IF(('計算A'!GQ$60:GQ$104=1)*('計算A'!$C$10:$C$54=1),'計算A'!$B$10:$B$54,"")))))</f>
        <v/>
      </c>
      <c r="L38" s="90">
        <f t="array" ref="L38">IF('計算A'!HO$4=0,"",IF(L9&lt;&gt;"","（決定）",IF('計算A'!HO$108=1,"（空ける）",SUMPRODUCT(('計算A'!HO$60:HO$104=1)*('計算A'!$C$10:$C$54=1))&amp;"人："&amp;_xlfn.TEXTJOIN("、",TRUE,IF(('計算A'!HO$60:HO$104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c r="AG38">
        <f>IF('計算A'!EU$115=0,0,IF('計算A'!EU$4=0,1,IF(LEFT(I38,2)="0人",2,IF(LEFT(I38,2)="1人",3,4))))</f>
        <v/>
      </c>
      <c r="AH38">
        <f>IF('計算A'!FS$115=0,0,IF('計算A'!FS$4=0,1,IF(LEFT(J38,2)="0人",2,IF(LEFT(J38,2)="1人",3,4))))</f>
        <v/>
      </c>
      <c r="AI38">
        <f>IF('計算A'!GQ$115=0,0,IF('計算A'!GQ$4=0,1,IF(LEFT(K38,2)="0人",2,IF(LEFT(K38,2)="1人",3,4))))</f>
        <v/>
      </c>
      <c r="AJ38">
        <f>IF('計算A'!HO$115=0,0,IF('計算A'!HO$4=0,1,IF(LEFT(L38,2)="0人",2,IF(LEFT(L38,2)="1人",3,4))))</f>
        <v/>
      </c>
    </row>
    <row r="39" ht="44" customHeight="1">
      <c r="B39" s="44">
        <f>'設定'!$I$15</f>
        <v/>
      </c>
      <c r="C39" s="90">
        <f t="array" ref="C39">IF('計算A'!H$4=0,"",IF(C10&lt;&gt;"","（決定）",IF('計算A'!H$108=1,"（空ける）",SUMPRODUCT(('計算A'!H$60:H$104=1)*('計算A'!$C$10:$C$54=1))&amp;"人："&amp;_xlfn.TEXTJOIN("、",TRUE,IF(('計算A'!H$60:H$104=1)*('計算A'!$C$10:$C$54=1),'計算A'!$B$10:$B$54,"")))))</f>
        <v/>
      </c>
      <c r="D39" s="90">
        <f t="array" ref="D39">IF('計算A'!AF$4=0,"",IF(D10&lt;&gt;"","（決定）",IF('計算A'!AF$108=1,"（空ける）",SUMPRODUCT(('計算A'!AF$60:AF$104=1)*('計算A'!$C$10:$C$54=1))&amp;"人："&amp;_xlfn.TEXTJOIN("、",TRUE,IF(('計算A'!AF$60:AF$104=1)*('計算A'!$C$10:$C$54=1),'計算A'!$B$10:$B$54,"")))))</f>
        <v/>
      </c>
      <c r="E39" s="90">
        <f t="array" ref="E39">IF('計算A'!BD$4=0,"",IF(E10&lt;&gt;"","（決定）",IF('計算A'!BD$108=1,"（空ける）",SUMPRODUCT(('計算A'!BD$60:BD$104=1)*('計算A'!$C$10:$C$54=1))&amp;"人："&amp;_xlfn.TEXTJOIN("、",TRUE,IF(('計算A'!BD$60:BD$104=1)*('計算A'!$C$10:$C$54=1),'計算A'!$B$10:$B$54,"")))))</f>
        <v/>
      </c>
      <c r="F39" s="90">
        <f t="array" ref="F39">IF('計算A'!CB$4=0,"",IF(F10&lt;&gt;"","（決定）",IF('計算A'!CB$108=1,"（空ける）",SUMPRODUCT(('計算A'!CB$60:CB$104=1)*('計算A'!$C$10:$C$54=1))&amp;"人："&amp;_xlfn.TEXTJOIN("、",TRUE,IF(('計算A'!CB$60:CB$104=1)*('計算A'!$C$10:$C$54=1),'計算A'!$B$10:$B$54,"")))))</f>
        <v/>
      </c>
      <c r="G39" s="90">
        <f t="array" ref="G39">IF('計算A'!CZ$4=0,"",IF(G10&lt;&gt;"","（決定）",IF('計算A'!CZ$108=1,"（空ける）",SUMPRODUCT(('計算A'!CZ$60:CZ$104=1)*('計算A'!$C$10:$C$54=1))&amp;"人："&amp;_xlfn.TEXTJOIN("、",TRUE,IF(('計算A'!CZ$60:CZ$104=1)*('計算A'!$C$10:$C$54=1),'計算A'!$B$10:$B$54,"")))))</f>
        <v/>
      </c>
      <c r="H39" s="90">
        <f t="array" ref="H39">IF('計算A'!DX$4=0,"",IF(H10&lt;&gt;"","（決定）",IF('計算A'!DX$108=1,"（空ける）",SUMPRODUCT(('計算A'!DX$60:DX$104=1)*('計算A'!$C$10:$C$54=1))&amp;"人："&amp;_xlfn.TEXTJOIN("、",TRUE,IF(('計算A'!DX$60:DX$104=1)*('計算A'!$C$10:$C$54=1),'計算A'!$B$10:$B$54,"")))))</f>
        <v/>
      </c>
      <c r="I39" s="90">
        <f t="array" ref="I39">IF('計算A'!EV$4=0,"",IF(I10&lt;&gt;"","（決定）",IF('計算A'!EV$108=1,"（空ける）",SUMPRODUCT(('計算A'!EV$60:EV$104=1)*('計算A'!$C$10:$C$54=1))&amp;"人："&amp;_xlfn.TEXTJOIN("、",TRUE,IF(('計算A'!EV$60:EV$104=1)*('計算A'!$C$10:$C$54=1),'計算A'!$B$10:$B$54,"")))))</f>
        <v/>
      </c>
      <c r="J39" s="90">
        <f t="array" ref="J39">IF('計算A'!FT$4=0,"",IF(J10&lt;&gt;"","（決定）",IF('計算A'!FT$108=1,"（空ける）",SUMPRODUCT(('計算A'!FT$60:FT$104=1)*('計算A'!$C$10:$C$54=1))&amp;"人："&amp;_xlfn.TEXTJOIN("、",TRUE,IF(('計算A'!FT$60:FT$104=1)*('計算A'!$C$10:$C$54=1),'計算A'!$B$10:$B$54,"")))))</f>
        <v/>
      </c>
      <c r="K39" s="90">
        <f t="array" ref="K39">IF('計算A'!GR$4=0,"",IF(K10&lt;&gt;"","（決定）",IF('計算A'!GR$108=1,"（空ける）",SUMPRODUCT(('計算A'!GR$60:GR$104=1)*('計算A'!$C$10:$C$54=1))&amp;"人："&amp;_xlfn.TEXTJOIN("、",TRUE,IF(('計算A'!GR$60:GR$104=1)*('計算A'!$C$10:$C$54=1),'計算A'!$B$10:$B$54,"")))))</f>
        <v/>
      </c>
      <c r="L39" s="90">
        <f t="array" ref="L39">IF('計算A'!HP$4=0,"",IF(L10&lt;&gt;"","（決定）",IF('計算A'!HP$108=1,"（空ける）",SUMPRODUCT(('計算A'!HP$60:HP$104=1)*('計算A'!$C$10:$C$54=1))&amp;"人："&amp;_xlfn.TEXTJOIN("、",TRUE,IF(('計算A'!HP$60:HP$104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c r="AG39">
        <f>IF('計算A'!EV$115=0,0,IF('計算A'!EV$4=0,1,IF(LEFT(I39,2)="0人",2,IF(LEFT(I39,2)="1人",3,4))))</f>
        <v/>
      </c>
      <c r="AH39">
        <f>IF('計算A'!FT$115=0,0,IF('計算A'!FT$4=0,1,IF(LEFT(J39,2)="0人",2,IF(LEFT(J39,2)="1人",3,4))))</f>
        <v/>
      </c>
      <c r="AI39">
        <f>IF('計算A'!GR$115=0,0,IF('計算A'!GR$4=0,1,IF(LEFT(K39,2)="0人",2,IF(LEFT(K39,2)="1人",3,4))))</f>
        <v/>
      </c>
      <c r="AJ39">
        <f>IF('計算A'!HP$115=0,0,IF('計算A'!HP$4=0,1,IF(LEFT(L39,2)="0人",2,IF(LEFT(L39,2)="1人",3,4))))</f>
        <v/>
      </c>
    </row>
    <row r="40" ht="44" customHeight="1">
      <c r="B40" s="44">
        <f>'設定'!$I$16</f>
        <v/>
      </c>
      <c r="C40" s="90">
        <f t="array" ref="C40">IF('計算A'!I$4=0,"",IF(C11&lt;&gt;"","（決定）",IF('計算A'!I$108=1,"（空ける）",SUMPRODUCT(('計算A'!I$60:I$104=1)*('計算A'!$C$10:$C$54=1))&amp;"人："&amp;_xlfn.TEXTJOIN("、",TRUE,IF(('計算A'!I$60:I$104=1)*('計算A'!$C$10:$C$54=1),'計算A'!$B$10:$B$54,"")))))</f>
        <v/>
      </c>
      <c r="D40" s="90">
        <f t="array" ref="D40">IF('計算A'!AG$4=0,"",IF(D11&lt;&gt;"","（決定）",IF('計算A'!AG$108=1,"（空ける）",SUMPRODUCT(('計算A'!AG$60:AG$104=1)*('計算A'!$C$10:$C$54=1))&amp;"人："&amp;_xlfn.TEXTJOIN("、",TRUE,IF(('計算A'!AG$60:AG$104=1)*('計算A'!$C$10:$C$54=1),'計算A'!$B$10:$B$54,"")))))</f>
        <v/>
      </c>
      <c r="E40" s="90">
        <f t="array" ref="E40">IF('計算A'!BE$4=0,"",IF(E11&lt;&gt;"","（決定）",IF('計算A'!BE$108=1,"（空ける）",SUMPRODUCT(('計算A'!BE$60:BE$104=1)*('計算A'!$C$10:$C$54=1))&amp;"人："&amp;_xlfn.TEXTJOIN("、",TRUE,IF(('計算A'!BE$60:BE$104=1)*('計算A'!$C$10:$C$54=1),'計算A'!$B$10:$B$54,"")))))</f>
        <v/>
      </c>
      <c r="F40" s="90">
        <f t="array" ref="F40">IF('計算A'!CC$4=0,"",IF(F11&lt;&gt;"","（決定）",IF('計算A'!CC$108=1,"（空ける）",SUMPRODUCT(('計算A'!CC$60:CC$104=1)*('計算A'!$C$10:$C$54=1))&amp;"人："&amp;_xlfn.TEXTJOIN("、",TRUE,IF(('計算A'!CC$60:CC$104=1)*('計算A'!$C$10:$C$54=1),'計算A'!$B$10:$B$54,"")))))</f>
        <v/>
      </c>
      <c r="G40" s="90">
        <f t="array" ref="G40">IF('計算A'!DA$4=0,"",IF(G11&lt;&gt;"","（決定）",IF('計算A'!DA$108=1,"（空ける）",SUMPRODUCT(('計算A'!DA$60:DA$104=1)*('計算A'!$C$10:$C$54=1))&amp;"人："&amp;_xlfn.TEXTJOIN("、",TRUE,IF(('計算A'!DA$60:DA$104=1)*('計算A'!$C$10:$C$54=1),'計算A'!$B$10:$B$54,"")))))</f>
        <v/>
      </c>
      <c r="H40" s="90">
        <f t="array" ref="H40">IF('計算A'!DY$4=0,"",IF(H11&lt;&gt;"","（決定）",IF('計算A'!DY$108=1,"（空ける）",SUMPRODUCT(('計算A'!DY$60:DY$104=1)*('計算A'!$C$10:$C$54=1))&amp;"人："&amp;_xlfn.TEXTJOIN("、",TRUE,IF(('計算A'!DY$60:DY$104=1)*('計算A'!$C$10:$C$54=1),'計算A'!$B$10:$B$54,"")))))</f>
        <v/>
      </c>
      <c r="I40" s="90">
        <f t="array" ref="I40">IF('計算A'!EW$4=0,"",IF(I11&lt;&gt;"","（決定）",IF('計算A'!EW$108=1,"（空ける）",SUMPRODUCT(('計算A'!EW$60:EW$104=1)*('計算A'!$C$10:$C$54=1))&amp;"人："&amp;_xlfn.TEXTJOIN("、",TRUE,IF(('計算A'!EW$60:EW$104=1)*('計算A'!$C$10:$C$54=1),'計算A'!$B$10:$B$54,"")))))</f>
        <v/>
      </c>
      <c r="J40" s="90">
        <f t="array" ref="J40">IF('計算A'!FU$4=0,"",IF(J11&lt;&gt;"","（決定）",IF('計算A'!FU$108=1,"（空ける）",SUMPRODUCT(('計算A'!FU$60:FU$104=1)*('計算A'!$C$10:$C$54=1))&amp;"人："&amp;_xlfn.TEXTJOIN("、",TRUE,IF(('計算A'!FU$60:FU$104=1)*('計算A'!$C$10:$C$54=1),'計算A'!$B$10:$B$54,"")))))</f>
        <v/>
      </c>
      <c r="K40" s="90">
        <f t="array" ref="K40">IF('計算A'!GS$4=0,"",IF(K11&lt;&gt;"","（決定）",IF('計算A'!GS$108=1,"（空ける）",SUMPRODUCT(('計算A'!GS$60:GS$104=1)*('計算A'!$C$10:$C$54=1))&amp;"人："&amp;_xlfn.TEXTJOIN("、",TRUE,IF(('計算A'!GS$60:GS$104=1)*('計算A'!$C$10:$C$54=1),'計算A'!$B$10:$B$54,"")))))</f>
        <v/>
      </c>
      <c r="L40" s="90">
        <f t="array" ref="L40">IF('計算A'!HQ$4=0,"",IF(L11&lt;&gt;"","（決定）",IF('計算A'!HQ$108=1,"（空ける）",SUMPRODUCT(('計算A'!HQ$60:HQ$104=1)*('計算A'!$C$10:$C$54=1))&amp;"人："&amp;_xlfn.TEXTJOIN("、",TRUE,IF(('計算A'!HQ$60:HQ$104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c r="AG40">
        <f>IF('計算A'!EW$115=0,0,IF('計算A'!EW$4=0,1,IF(LEFT(I40,2)="0人",2,IF(LEFT(I40,2)="1人",3,4))))</f>
        <v/>
      </c>
      <c r="AH40">
        <f>IF('計算A'!FU$115=0,0,IF('計算A'!FU$4=0,1,IF(LEFT(J40,2)="0人",2,IF(LEFT(J40,2)="1人",3,4))))</f>
        <v/>
      </c>
      <c r="AI40">
        <f>IF('計算A'!GS$115=0,0,IF('計算A'!GS$4=0,1,IF(LEFT(K40,2)="0人",2,IF(LEFT(K40,2)="1人",3,4))))</f>
        <v/>
      </c>
      <c r="AJ40">
        <f>IF('計算A'!HQ$115=0,0,IF('計算A'!HQ$4=0,1,IF(LEFT(L40,2)="0人",2,IF(LEFT(L40,2)="1人",3,4))))</f>
        <v/>
      </c>
    </row>
    <row r="41" ht="44" customHeight="1">
      <c r="B41" s="44">
        <f>'設定'!$I$17</f>
        <v/>
      </c>
      <c r="C41" s="90">
        <f t="array" ref="C41">IF('計算A'!J$4=0,"",IF(C12&lt;&gt;"","（決定）",IF('計算A'!J$108=1,"（空ける）",SUMPRODUCT(('計算A'!J$60:J$104=1)*('計算A'!$C$10:$C$54=1))&amp;"人："&amp;_xlfn.TEXTJOIN("、",TRUE,IF(('計算A'!J$60:J$104=1)*('計算A'!$C$10:$C$54=1),'計算A'!$B$10:$B$54,"")))))</f>
        <v/>
      </c>
      <c r="D41" s="90">
        <f t="array" ref="D41">IF('計算A'!AH$4=0,"",IF(D12&lt;&gt;"","（決定）",IF('計算A'!AH$108=1,"（空ける）",SUMPRODUCT(('計算A'!AH$60:AH$104=1)*('計算A'!$C$10:$C$54=1))&amp;"人："&amp;_xlfn.TEXTJOIN("、",TRUE,IF(('計算A'!AH$60:AH$104=1)*('計算A'!$C$10:$C$54=1),'計算A'!$B$10:$B$54,"")))))</f>
        <v/>
      </c>
      <c r="E41" s="90">
        <f t="array" ref="E41">IF('計算A'!BF$4=0,"",IF(E12&lt;&gt;"","（決定）",IF('計算A'!BF$108=1,"（空ける）",SUMPRODUCT(('計算A'!BF$60:BF$104=1)*('計算A'!$C$10:$C$54=1))&amp;"人："&amp;_xlfn.TEXTJOIN("、",TRUE,IF(('計算A'!BF$60:BF$104=1)*('計算A'!$C$10:$C$54=1),'計算A'!$B$10:$B$54,"")))))</f>
        <v/>
      </c>
      <c r="F41" s="90">
        <f t="array" ref="F41">IF('計算A'!CD$4=0,"",IF(F12&lt;&gt;"","（決定）",IF('計算A'!CD$108=1,"（空ける）",SUMPRODUCT(('計算A'!CD$60:CD$104=1)*('計算A'!$C$10:$C$54=1))&amp;"人："&amp;_xlfn.TEXTJOIN("、",TRUE,IF(('計算A'!CD$60:CD$104=1)*('計算A'!$C$10:$C$54=1),'計算A'!$B$10:$B$54,"")))))</f>
        <v/>
      </c>
      <c r="G41" s="90">
        <f t="array" ref="G41">IF('計算A'!DB$4=0,"",IF(G12&lt;&gt;"","（決定）",IF('計算A'!DB$108=1,"（空ける）",SUMPRODUCT(('計算A'!DB$60:DB$104=1)*('計算A'!$C$10:$C$54=1))&amp;"人："&amp;_xlfn.TEXTJOIN("、",TRUE,IF(('計算A'!DB$60:DB$104=1)*('計算A'!$C$10:$C$54=1),'計算A'!$B$10:$B$54,"")))))</f>
        <v/>
      </c>
      <c r="H41" s="90">
        <f t="array" ref="H41">IF('計算A'!DZ$4=0,"",IF(H12&lt;&gt;"","（決定）",IF('計算A'!DZ$108=1,"（空ける）",SUMPRODUCT(('計算A'!DZ$60:DZ$104=1)*('計算A'!$C$10:$C$54=1))&amp;"人："&amp;_xlfn.TEXTJOIN("、",TRUE,IF(('計算A'!DZ$60:DZ$104=1)*('計算A'!$C$10:$C$54=1),'計算A'!$B$10:$B$54,"")))))</f>
        <v/>
      </c>
      <c r="I41" s="90">
        <f t="array" ref="I41">IF('計算A'!EX$4=0,"",IF(I12&lt;&gt;"","（決定）",IF('計算A'!EX$108=1,"（空ける）",SUMPRODUCT(('計算A'!EX$60:EX$104=1)*('計算A'!$C$10:$C$54=1))&amp;"人："&amp;_xlfn.TEXTJOIN("、",TRUE,IF(('計算A'!EX$60:EX$104=1)*('計算A'!$C$10:$C$54=1),'計算A'!$B$10:$B$54,"")))))</f>
        <v/>
      </c>
      <c r="J41" s="90">
        <f t="array" ref="J41">IF('計算A'!FV$4=0,"",IF(J12&lt;&gt;"","（決定）",IF('計算A'!FV$108=1,"（空ける）",SUMPRODUCT(('計算A'!FV$60:FV$104=1)*('計算A'!$C$10:$C$54=1))&amp;"人："&amp;_xlfn.TEXTJOIN("、",TRUE,IF(('計算A'!FV$60:FV$104=1)*('計算A'!$C$10:$C$54=1),'計算A'!$B$10:$B$54,"")))))</f>
        <v/>
      </c>
      <c r="K41" s="90">
        <f t="array" ref="K41">IF('計算A'!GT$4=0,"",IF(K12&lt;&gt;"","（決定）",IF('計算A'!GT$108=1,"（空ける）",SUMPRODUCT(('計算A'!GT$60:GT$104=1)*('計算A'!$C$10:$C$54=1))&amp;"人："&amp;_xlfn.TEXTJOIN("、",TRUE,IF(('計算A'!GT$60:GT$104=1)*('計算A'!$C$10:$C$54=1),'計算A'!$B$10:$B$54,"")))))</f>
        <v/>
      </c>
      <c r="L41" s="90">
        <f t="array" ref="L41">IF('計算A'!HR$4=0,"",IF(L12&lt;&gt;"","（決定）",IF('計算A'!HR$108=1,"（空ける）",SUMPRODUCT(('計算A'!HR$60:HR$104=1)*('計算A'!$C$10:$C$54=1))&amp;"人："&amp;_xlfn.TEXTJOIN("、",TRUE,IF(('計算A'!HR$60:HR$104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c r="AG41">
        <f>IF('計算A'!EX$115=0,0,IF('計算A'!EX$4=0,1,IF(LEFT(I41,2)="0人",2,IF(LEFT(I41,2)="1人",3,4))))</f>
        <v/>
      </c>
      <c r="AH41">
        <f>IF('計算A'!FV$115=0,0,IF('計算A'!FV$4=0,1,IF(LEFT(J41,2)="0人",2,IF(LEFT(J41,2)="1人",3,4))))</f>
        <v/>
      </c>
      <c r="AI41">
        <f>IF('計算A'!GT$115=0,0,IF('計算A'!GT$4=0,1,IF(LEFT(K41,2)="0人",2,IF(LEFT(K41,2)="1人",3,4))))</f>
        <v/>
      </c>
      <c r="AJ41">
        <f>IF('計算A'!HR$115=0,0,IF('計算A'!HR$4=0,1,IF(LEFT(L41,2)="0人",2,IF(LEFT(L41,2)="1人",3,4))))</f>
        <v/>
      </c>
    </row>
    <row r="42" ht="44" customHeight="1">
      <c r="B42" s="44">
        <f>'設定'!$I$18</f>
        <v/>
      </c>
      <c r="C42" s="90">
        <f t="array" ref="C42">IF('計算A'!K$4=0,"",IF(C13&lt;&gt;"","（決定）",IF('計算A'!K$108=1,"（空ける）",SUMPRODUCT(('計算A'!K$60:K$104=1)*('計算A'!$C$10:$C$54=1))&amp;"人："&amp;_xlfn.TEXTJOIN("、",TRUE,IF(('計算A'!K$60:K$104=1)*('計算A'!$C$10:$C$54=1),'計算A'!$B$10:$B$54,"")))))</f>
        <v/>
      </c>
      <c r="D42" s="90">
        <f t="array" ref="D42">IF('計算A'!AI$4=0,"",IF(D13&lt;&gt;"","（決定）",IF('計算A'!AI$108=1,"（空ける）",SUMPRODUCT(('計算A'!AI$60:AI$104=1)*('計算A'!$C$10:$C$54=1))&amp;"人："&amp;_xlfn.TEXTJOIN("、",TRUE,IF(('計算A'!AI$60:AI$104=1)*('計算A'!$C$10:$C$54=1),'計算A'!$B$10:$B$54,"")))))</f>
        <v/>
      </c>
      <c r="E42" s="90">
        <f t="array" ref="E42">IF('計算A'!BG$4=0,"",IF(E13&lt;&gt;"","（決定）",IF('計算A'!BG$108=1,"（空ける）",SUMPRODUCT(('計算A'!BG$60:BG$104=1)*('計算A'!$C$10:$C$54=1))&amp;"人："&amp;_xlfn.TEXTJOIN("、",TRUE,IF(('計算A'!BG$60:BG$104=1)*('計算A'!$C$10:$C$54=1),'計算A'!$B$10:$B$54,"")))))</f>
        <v/>
      </c>
      <c r="F42" s="90">
        <f t="array" ref="F42">IF('計算A'!CE$4=0,"",IF(F13&lt;&gt;"","（決定）",IF('計算A'!CE$108=1,"（空ける）",SUMPRODUCT(('計算A'!CE$60:CE$104=1)*('計算A'!$C$10:$C$54=1))&amp;"人："&amp;_xlfn.TEXTJOIN("、",TRUE,IF(('計算A'!CE$60:CE$104=1)*('計算A'!$C$10:$C$54=1),'計算A'!$B$10:$B$54,"")))))</f>
        <v/>
      </c>
      <c r="G42" s="90">
        <f t="array" ref="G42">IF('計算A'!DC$4=0,"",IF(G13&lt;&gt;"","（決定）",IF('計算A'!DC$108=1,"（空ける）",SUMPRODUCT(('計算A'!DC$60:DC$104=1)*('計算A'!$C$10:$C$54=1))&amp;"人："&amp;_xlfn.TEXTJOIN("、",TRUE,IF(('計算A'!DC$60:DC$104=1)*('計算A'!$C$10:$C$54=1),'計算A'!$B$10:$B$54,"")))))</f>
        <v/>
      </c>
      <c r="H42" s="90">
        <f t="array" ref="H42">IF('計算A'!EA$4=0,"",IF(H13&lt;&gt;"","（決定）",IF('計算A'!EA$108=1,"（空ける）",SUMPRODUCT(('計算A'!EA$60:EA$104=1)*('計算A'!$C$10:$C$54=1))&amp;"人："&amp;_xlfn.TEXTJOIN("、",TRUE,IF(('計算A'!EA$60:EA$104=1)*('計算A'!$C$10:$C$54=1),'計算A'!$B$10:$B$54,"")))))</f>
        <v/>
      </c>
      <c r="I42" s="90">
        <f t="array" ref="I42">IF('計算A'!EY$4=0,"",IF(I13&lt;&gt;"","（決定）",IF('計算A'!EY$108=1,"（空ける）",SUMPRODUCT(('計算A'!EY$60:EY$104=1)*('計算A'!$C$10:$C$54=1))&amp;"人："&amp;_xlfn.TEXTJOIN("、",TRUE,IF(('計算A'!EY$60:EY$104=1)*('計算A'!$C$10:$C$54=1),'計算A'!$B$10:$B$54,"")))))</f>
        <v/>
      </c>
      <c r="J42" s="90">
        <f t="array" ref="J42">IF('計算A'!FW$4=0,"",IF(J13&lt;&gt;"","（決定）",IF('計算A'!FW$108=1,"（空ける）",SUMPRODUCT(('計算A'!FW$60:FW$104=1)*('計算A'!$C$10:$C$54=1))&amp;"人："&amp;_xlfn.TEXTJOIN("、",TRUE,IF(('計算A'!FW$60:FW$104=1)*('計算A'!$C$10:$C$54=1),'計算A'!$B$10:$B$54,"")))))</f>
        <v/>
      </c>
      <c r="K42" s="90">
        <f t="array" ref="K42">IF('計算A'!GU$4=0,"",IF(K13&lt;&gt;"","（決定）",IF('計算A'!GU$108=1,"（空ける）",SUMPRODUCT(('計算A'!GU$60:GU$104=1)*('計算A'!$C$10:$C$54=1))&amp;"人："&amp;_xlfn.TEXTJOIN("、",TRUE,IF(('計算A'!GU$60:GU$104=1)*('計算A'!$C$10:$C$54=1),'計算A'!$B$10:$B$54,"")))))</f>
        <v/>
      </c>
      <c r="L42" s="90">
        <f t="array" ref="L42">IF('計算A'!HS$4=0,"",IF(L13&lt;&gt;"","（決定）",IF('計算A'!HS$108=1,"（空ける）",SUMPRODUCT(('計算A'!HS$60:HS$104=1)*('計算A'!$C$10:$C$54=1))&amp;"人："&amp;_xlfn.TEXTJOIN("、",TRUE,IF(('計算A'!HS$60:HS$104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c r="AG42">
        <f>IF('計算A'!EY$115=0,0,IF('計算A'!EY$4=0,1,IF(LEFT(I42,2)="0人",2,IF(LEFT(I42,2)="1人",3,4))))</f>
        <v/>
      </c>
      <c r="AH42">
        <f>IF('計算A'!FW$115=0,0,IF('計算A'!FW$4=0,1,IF(LEFT(J42,2)="0人",2,IF(LEFT(J42,2)="1人",3,4))))</f>
        <v/>
      </c>
      <c r="AI42">
        <f>IF('計算A'!GU$115=0,0,IF('計算A'!GU$4=0,1,IF(LEFT(K42,2)="0人",2,IF(LEFT(K42,2)="1人",3,4))))</f>
        <v/>
      </c>
      <c r="AJ42">
        <f>IF('計算A'!HS$115=0,0,IF('計算A'!HS$4=0,1,IF(LEFT(L42,2)="0人",2,IF(LEFT(L42,2)="1人",3,4))))</f>
        <v/>
      </c>
    </row>
    <row r="43" ht="44" customHeight="1">
      <c r="B43" s="44">
        <f>'設定'!$I$19</f>
        <v/>
      </c>
      <c r="C43" s="90">
        <f t="array" ref="C43">IF('計算A'!L$4=0,"",IF(C14&lt;&gt;"","（決定）",IF('計算A'!L$108=1,"（空ける）",SUMPRODUCT(('計算A'!L$60:L$104=1)*('計算A'!$C$10:$C$54=1))&amp;"人："&amp;_xlfn.TEXTJOIN("、",TRUE,IF(('計算A'!L$60:L$104=1)*('計算A'!$C$10:$C$54=1),'計算A'!$B$10:$B$54,"")))))</f>
        <v/>
      </c>
      <c r="D43" s="90">
        <f t="array" ref="D43">IF('計算A'!AJ$4=0,"",IF(D14&lt;&gt;"","（決定）",IF('計算A'!AJ$108=1,"（空ける）",SUMPRODUCT(('計算A'!AJ$60:AJ$104=1)*('計算A'!$C$10:$C$54=1))&amp;"人："&amp;_xlfn.TEXTJOIN("、",TRUE,IF(('計算A'!AJ$60:AJ$104=1)*('計算A'!$C$10:$C$54=1),'計算A'!$B$10:$B$54,"")))))</f>
        <v/>
      </c>
      <c r="E43" s="90">
        <f t="array" ref="E43">IF('計算A'!BH$4=0,"",IF(E14&lt;&gt;"","（決定）",IF('計算A'!BH$108=1,"（空ける）",SUMPRODUCT(('計算A'!BH$60:BH$104=1)*('計算A'!$C$10:$C$54=1))&amp;"人："&amp;_xlfn.TEXTJOIN("、",TRUE,IF(('計算A'!BH$60:BH$104=1)*('計算A'!$C$10:$C$54=1),'計算A'!$B$10:$B$54,"")))))</f>
        <v/>
      </c>
      <c r="F43" s="90">
        <f t="array" ref="F43">IF('計算A'!CF$4=0,"",IF(F14&lt;&gt;"","（決定）",IF('計算A'!CF$108=1,"（空ける）",SUMPRODUCT(('計算A'!CF$60:CF$104=1)*('計算A'!$C$10:$C$54=1))&amp;"人："&amp;_xlfn.TEXTJOIN("、",TRUE,IF(('計算A'!CF$60:CF$104=1)*('計算A'!$C$10:$C$54=1),'計算A'!$B$10:$B$54,"")))))</f>
        <v/>
      </c>
      <c r="G43" s="90">
        <f t="array" ref="G43">IF('計算A'!DD$4=0,"",IF(G14&lt;&gt;"","（決定）",IF('計算A'!DD$108=1,"（空ける）",SUMPRODUCT(('計算A'!DD$60:DD$104=1)*('計算A'!$C$10:$C$54=1))&amp;"人："&amp;_xlfn.TEXTJOIN("、",TRUE,IF(('計算A'!DD$60:DD$104=1)*('計算A'!$C$10:$C$54=1),'計算A'!$B$10:$B$54,"")))))</f>
        <v/>
      </c>
      <c r="H43" s="90">
        <f t="array" ref="H43">IF('計算A'!EB$4=0,"",IF(H14&lt;&gt;"","（決定）",IF('計算A'!EB$108=1,"（空ける）",SUMPRODUCT(('計算A'!EB$60:EB$104=1)*('計算A'!$C$10:$C$54=1))&amp;"人："&amp;_xlfn.TEXTJOIN("、",TRUE,IF(('計算A'!EB$60:EB$104=1)*('計算A'!$C$10:$C$54=1),'計算A'!$B$10:$B$54,"")))))</f>
        <v/>
      </c>
      <c r="I43" s="90">
        <f t="array" ref="I43">IF('計算A'!EZ$4=0,"",IF(I14&lt;&gt;"","（決定）",IF('計算A'!EZ$108=1,"（空ける）",SUMPRODUCT(('計算A'!EZ$60:EZ$104=1)*('計算A'!$C$10:$C$54=1))&amp;"人："&amp;_xlfn.TEXTJOIN("、",TRUE,IF(('計算A'!EZ$60:EZ$104=1)*('計算A'!$C$10:$C$54=1),'計算A'!$B$10:$B$54,"")))))</f>
        <v/>
      </c>
      <c r="J43" s="90">
        <f t="array" ref="J43">IF('計算A'!FX$4=0,"",IF(J14&lt;&gt;"","（決定）",IF('計算A'!FX$108=1,"（空ける）",SUMPRODUCT(('計算A'!FX$60:FX$104=1)*('計算A'!$C$10:$C$54=1))&amp;"人："&amp;_xlfn.TEXTJOIN("、",TRUE,IF(('計算A'!FX$60:FX$104=1)*('計算A'!$C$10:$C$54=1),'計算A'!$B$10:$B$54,"")))))</f>
        <v/>
      </c>
      <c r="K43" s="90">
        <f t="array" ref="K43">IF('計算A'!GV$4=0,"",IF(K14&lt;&gt;"","（決定）",IF('計算A'!GV$108=1,"（空ける）",SUMPRODUCT(('計算A'!GV$60:GV$104=1)*('計算A'!$C$10:$C$54=1))&amp;"人："&amp;_xlfn.TEXTJOIN("、",TRUE,IF(('計算A'!GV$60:GV$104=1)*('計算A'!$C$10:$C$54=1),'計算A'!$B$10:$B$54,"")))))</f>
        <v/>
      </c>
      <c r="L43" s="90">
        <f t="array" ref="L43">IF('計算A'!HT$4=0,"",IF(L14&lt;&gt;"","（決定）",IF('計算A'!HT$108=1,"（空ける）",SUMPRODUCT(('計算A'!HT$60:HT$104=1)*('計算A'!$C$10:$C$54=1))&amp;"人："&amp;_xlfn.TEXTJOIN("、",TRUE,IF(('計算A'!HT$60:HT$104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c r="AG43">
        <f>IF('計算A'!EZ$115=0,0,IF('計算A'!EZ$4=0,1,IF(LEFT(I43,2)="0人",2,IF(LEFT(I43,2)="1人",3,4))))</f>
        <v/>
      </c>
      <c r="AH43">
        <f>IF('計算A'!FX$115=0,0,IF('計算A'!FX$4=0,1,IF(LEFT(J43,2)="0人",2,IF(LEFT(J43,2)="1人",3,4))))</f>
        <v/>
      </c>
      <c r="AI43">
        <f>IF('計算A'!GV$115=0,0,IF('計算A'!GV$4=0,1,IF(LEFT(K43,2)="0人",2,IF(LEFT(K43,2)="1人",3,4))))</f>
        <v/>
      </c>
      <c r="AJ43">
        <f>IF('計算A'!HT$115=0,0,IF('計算A'!HT$4=0,1,IF(LEFT(L43,2)="0人",2,IF(LEFT(L43,2)="1人",3,4))))</f>
        <v/>
      </c>
    </row>
    <row r="44" ht="44" customHeight="1">
      <c r="B44" s="44">
        <f>'設定'!$I$20</f>
        <v/>
      </c>
      <c r="C44" s="90">
        <f t="array" ref="C44">IF('計算A'!M$4=0,"",IF(C15&lt;&gt;"","（決定）",IF('計算A'!M$108=1,"（空ける）",SUMPRODUCT(('計算A'!M$60:M$104=1)*('計算A'!$C$10:$C$54=1))&amp;"人："&amp;_xlfn.TEXTJOIN("、",TRUE,IF(('計算A'!M$60:M$104=1)*('計算A'!$C$10:$C$54=1),'計算A'!$B$10:$B$54,"")))))</f>
        <v/>
      </c>
      <c r="D44" s="90">
        <f t="array" ref="D44">IF('計算A'!AK$4=0,"",IF(D15&lt;&gt;"","（決定）",IF('計算A'!AK$108=1,"（空ける）",SUMPRODUCT(('計算A'!AK$60:AK$104=1)*('計算A'!$C$10:$C$54=1))&amp;"人："&amp;_xlfn.TEXTJOIN("、",TRUE,IF(('計算A'!AK$60:AK$104=1)*('計算A'!$C$10:$C$54=1),'計算A'!$B$10:$B$54,"")))))</f>
        <v/>
      </c>
      <c r="E44" s="90">
        <f t="array" ref="E44">IF('計算A'!BI$4=0,"",IF(E15&lt;&gt;"","（決定）",IF('計算A'!BI$108=1,"（空ける）",SUMPRODUCT(('計算A'!BI$60:BI$104=1)*('計算A'!$C$10:$C$54=1))&amp;"人："&amp;_xlfn.TEXTJOIN("、",TRUE,IF(('計算A'!BI$60:BI$104=1)*('計算A'!$C$10:$C$54=1),'計算A'!$B$10:$B$54,"")))))</f>
        <v/>
      </c>
      <c r="F44" s="90">
        <f t="array" ref="F44">IF('計算A'!CG$4=0,"",IF(F15&lt;&gt;"","（決定）",IF('計算A'!CG$108=1,"（空ける）",SUMPRODUCT(('計算A'!CG$60:CG$104=1)*('計算A'!$C$10:$C$54=1))&amp;"人："&amp;_xlfn.TEXTJOIN("、",TRUE,IF(('計算A'!CG$60:CG$104=1)*('計算A'!$C$10:$C$54=1),'計算A'!$B$10:$B$54,"")))))</f>
        <v/>
      </c>
      <c r="G44" s="90">
        <f t="array" ref="G44">IF('計算A'!DE$4=0,"",IF(G15&lt;&gt;"","（決定）",IF('計算A'!DE$108=1,"（空ける）",SUMPRODUCT(('計算A'!DE$60:DE$104=1)*('計算A'!$C$10:$C$54=1))&amp;"人："&amp;_xlfn.TEXTJOIN("、",TRUE,IF(('計算A'!DE$60:DE$104=1)*('計算A'!$C$10:$C$54=1),'計算A'!$B$10:$B$54,"")))))</f>
        <v/>
      </c>
      <c r="H44" s="90">
        <f t="array" ref="H44">IF('計算A'!EC$4=0,"",IF(H15&lt;&gt;"","（決定）",IF('計算A'!EC$108=1,"（空ける）",SUMPRODUCT(('計算A'!EC$60:EC$104=1)*('計算A'!$C$10:$C$54=1))&amp;"人："&amp;_xlfn.TEXTJOIN("、",TRUE,IF(('計算A'!EC$60:EC$104=1)*('計算A'!$C$10:$C$54=1),'計算A'!$B$10:$B$54,"")))))</f>
        <v/>
      </c>
      <c r="I44" s="90">
        <f t="array" ref="I44">IF('計算A'!FA$4=0,"",IF(I15&lt;&gt;"","（決定）",IF('計算A'!FA$108=1,"（空ける）",SUMPRODUCT(('計算A'!FA$60:FA$104=1)*('計算A'!$C$10:$C$54=1))&amp;"人："&amp;_xlfn.TEXTJOIN("、",TRUE,IF(('計算A'!FA$60:FA$104=1)*('計算A'!$C$10:$C$54=1),'計算A'!$B$10:$B$54,"")))))</f>
        <v/>
      </c>
      <c r="J44" s="90">
        <f t="array" ref="J44">IF('計算A'!FY$4=0,"",IF(J15&lt;&gt;"","（決定）",IF('計算A'!FY$108=1,"（空ける）",SUMPRODUCT(('計算A'!FY$60:FY$104=1)*('計算A'!$C$10:$C$54=1))&amp;"人："&amp;_xlfn.TEXTJOIN("、",TRUE,IF(('計算A'!FY$60:FY$104=1)*('計算A'!$C$10:$C$54=1),'計算A'!$B$10:$B$54,"")))))</f>
        <v/>
      </c>
      <c r="K44" s="90">
        <f t="array" ref="K44">IF('計算A'!GW$4=0,"",IF(K15&lt;&gt;"","（決定）",IF('計算A'!GW$108=1,"（空ける）",SUMPRODUCT(('計算A'!GW$60:GW$104=1)*('計算A'!$C$10:$C$54=1))&amp;"人："&amp;_xlfn.TEXTJOIN("、",TRUE,IF(('計算A'!GW$60:GW$104=1)*('計算A'!$C$10:$C$54=1),'計算A'!$B$10:$B$54,"")))))</f>
        <v/>
      </c>
      <c r="L44" s="90">
        <f t="array" ref="L44">IF('計算A'!HU$4=0,"",IF(L15&lt;&gt;"","（決定）",IF('計算A'!HU$108=1,"（空ける）",SUMPRODUCT(('計算A'!HU$60:HU$104=1)*('計算A'!$C$10:$C$54=1))&amp;"人："&amp;_xlfn.TEXTJOIN("、",TRUE,IF(('計算A'!HU$60:HU$104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c r="AG44">
        <f>IF('計算A'!FA$115=0,0,IF('計算A'!FA$4=0,1,IF(LEFT(I44,2)="0人",2,IF(LEFT(I44,2)="1人",3,4))))</f>
        <v/>
      </c>
      <c r="AH44">
        <f>IF('計算A'!FY$115=0,0,IF('計算A'!FY$4=0,1,IF(LEFT(J44,2)="0人",2,IF(LEFT(J44,2)="1人",3,4))))</f>
        <v/>
      </c>
      <c r="AI44">
        <f>IF('計算A'!GW$115=0,0,IF('計算A'!GW$4=0,1,IF(LEFT(K44,2)="0人",2,IF(LEFT(K44,2)="1人",3,4))))</f>
        <v/>
      </c>
      <c r="AJ44">
        <f>IF('計算A'!HU$115=0,0,IF('計算A'!HU$4=0,1,IF(LEFT(L44,2)="0人",2,IF(LEFT(L44,2)="1人",3,4))))</f>
        <v/>
      </c>
    </row>
    <row r="45" ht="44" customHeight="1">
      <c r="B45" s="44">
        <f>'設定'!$I$21</f>
        <v/>
      </c>
      <c r="C45" s="90">
        <f t="array" ref="C45">IF('計算A'!N$4=0,"",IF(C16&lt;&gt;"","（決定）",IF('計算A'!N$108=1,"（空ける）",SUMPRODUCT(('計算A'!N$60:N$104=1)*('計算A'!$C$10:$C$54=1))&amp;"人："&amp;_xlfn.TEXTJOIN("、",TRUE,IF(('計算A'!N$60:N$104=1)*('計算A'!$C$10:$C$54=1),'計算A'!$B$10:$B$54,"")))))</f>
        <v/>
      </c>
      <c r="D45" s="90">
        <f t="array" ref="D45">IF('計算A'!AL$4=0,"",IF(D16&lt;&gt;"","（決定）",IF('計算A'!AL$108=1,"（空ける）",SUMPRODUCT(('計算A'!AL$60:AL$104=1)*('計算A'!$C$10:$C$54=1))&amp;"人："&amp;_xlfn.TEXTJOIN("、",TRUE,IF(('計算A'!AL$60:AL$104=1)*('計算A'!$C$10:$C$54=1),'計算A'!$B$10:$B$54,"")))))</f>
        <v/>
      </c>
      <c r="E45" s="90">
        <f t="array" ref="E45">IF('計算A'!BJ$4=0,"",IF(E16&lt;&gt;"","（決定）",IF('計算A'!BJ$108=1,"（空ける）",SUMPRODUCT(('計算A'!BJ$60:BJ$104=1)*('計算A'!$C$10:$C$54=1))&amp;"人："&amp;_xlfn.TEXTJOIN("、",TRUE,IF(('計算A'!BJ$60:BJ$104=1)*('計算A'!$C$10:$C$54=1),'計算A'!$B$10:$B$54,"")))))</f>
        <v/>
      </c>
      <c r="F45" s="90">
        <f t="array" ref="F45">IF('計算A'!CH$4=0,"",IF(F16&lt;&gt;"","（決定）",IF('計算A'!CH$108=1,"（空ける）",SUMPRODUCT(('計算A'!CH$60:CH$104=1)*('計算A'!$C$10:$C$54=1))&amp;"人："&amp;_xlfn.TEXTJOIN("、",TRUE,IF(('計算A'!CH$60:CH$104=1)*('計算A'!$C$10:$C$54=1),'計算A'!$B$10:$B$54,"")))))</f>
        <v/>
      </c>
      <c r="G45" s="90">
        <f t="array" ref="G45">IF('計算A'!DF$4=0,"",IF(G16&lt;&gt;"","（決定）",IF('計算A'!DF$108=1,"（空ける）",SUMPRODUCT(('計算A'!DF$60:DF$104=1)*('計算A'!$C$10:$C$54=1))&amp;"人："&amp;_xlfn.TEXTJOIN("、",TRUE,IF(('計算A'!DF$60:DF$104=1)*('計算A'!$C$10:$C$54=1),'計算A'!$B$10:$B$54,"")))))</f>
        <v/>
      </c>
      <c r="H45" s="90">
        <f t="array" ref="H45">IF('計算A'!ED$4=0,"",IF(H16&lt;&gt;"","（決定）",IF('計算A'!ED$108=1,"（空ける）",SUMPRODUCT(('計算A'!ED$60:ED$104=1)*('計算A'!$C$10:$C$54=1))&amp;"人："&amp;_xlfn.TEXTJOIN("、",TRUE,IF(('計算A'!ED$60:ED$104=1)*('計算A'!$C$10:$C$54=1),'計算A'!$B$10:$B$54,"")))))</f>
        <v/>
      </c>
      <c r="I45" s="90">
        <f t="array" ref="I45">IF('計算A'!FB$4=0,"",IF(I16&lt;&gt;"","（決定）",IF('計算A'!FB$108=1,"（空ける）",SUMPRODUCT(('計算A'!FB$60:FB$104=1)*('計算A'!$C$10:$C$54=1))&amp;"人："&amp;_xlfn.TEXTJOIN("、",TRUE,IF(('計算A'!FB$60:FB$104=1)*('計算A'!$C$10:$C$54=1),'計算A'!$B$10:$B$54,"")))))</f>
        <v/>
      </c>
      <c r="J45" s="90">
        <f t="array" ref="J45">IF('計算A'!FZ$4=0,"",IF(J16&lt;&gt;"","（決定）",IF('計算A'!FZ$108=1,"（空ける）",SUMPRODUCT(('計算A'!FZ$60:FZ$104=1)*('計算A'!$C$10:$C$54=1))&amp;"人："&amp;_xlfn.TEXTJOIN("、",TRUE,IF(('計算A'!FZ$60:FZ$104=1)*('計算A'!$C$10:$C$54=1),'計算A'!$B$10:$B$54,"")))))</f>
        <v/>
      </c>
      <c r="K45" s="90">
        <f t="array" ref="K45">IF('計算A'!GX$4=0,"",IF(K16&lt;&gt;"","（決定）",IF('計算A'!GX$108=1,"（空ける）",SUMPRODUCT(('計算A'!GX$60:GX$104=1)*('計算A'!$C$10:$C$54=1))&amp;"人："&amp;_xlfn.TEXTJOIN("、",TRUE,IF(('計算A'!GX$60:GX$104=1)*('計算A'!$C$10:$C$54=1),'計算A'!$B$10:$B$54,"")))))</f>
        <v/>
      </c>
      <c r="L45" s="90">
        <f t="array" ref="L45">IF('計算A'!HV$4=0,"",IF(L16&lt;&gt;"","（決定）",IF('計算A'!HV$108=1,"（空ける）",SUMPRODUCT(('計算A'!HV$60:HV$104=1)*('計算A'!$C$10:$C$54=1))&amp;"人："&amp;_xlfn.TEXTJOIN("、",TRUE,IF(('計算A'!HV$60:HV$104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c r="AG45">
        <f>IF('計算A'!FB$115=0,0,IF('計算A'!FB$4=0,1,IF(LEFT(I45,2)="0人",2,IF(LEFT(I45,2)="1人",3,4))))</f>
        <v/>
      </c>
      <c r="AH45">
        <f>IF('計算A'!FZ$115=0,0,IF('計算A'!FZ$4=0,1,IF(LEFT(J45,2)="0人",2,IF(LEFT(J45,2)="1人",3,4))))</f>
        <v/>
      </c>
      <c r="AI45">
        <f>IF('計算A'!GX$115=0,0,IF('計算A'!GX$4=0,1,IF(LEFT(K45,2)="0人",2,IF(LEFT(K45,2)="1人",3,4))))</f>
        <v/>
      </c>
      <c r="AJ45">
        <f>IF('計算A'!HV$115=0,0,IF('計算A'!HV$4=0,1,IF(LEFT(L45,2)="0人",2,IF(LEFT(L45,2)="1人",3,4))))</f>
        <v/>
      </c>
    </row>
    <row r="46" ht="44" customHeight="1">
      <c r="B46" s="44">
        <f>'設定'!$I$22</f>
        <v/>
      </c>
      <c r="C46" s="90">
        <f t="array" ref="C46">IF('計算A'!O$4=0,"",IF(C17&lt;&gt;"","（決定）",IF('計算A'!O$108=1,"（空ける）",SUMPRODUCT(('計算A'!O$60:O$104=1)*('計算A'!$C$10:$C$54=1))&amp;"人："&amp;_xlfn.TEXTJOIN("、",TRUE,IF(('計算A'!O$60:O$104=1)*('計算A'!$C$10:$C$54=1),'計算A'!$B$10:$B$54,"")))))</f>
        <v/>
      </c>
      <c r="D46" s="90">
        <f t="array" ref="D46">IF('計算A'!AM$4=0,"",IF(D17&lt;&gt;"","（決定）",IF('計算A'!AM$108=1,"（空ける）",SUMPRODUCT(('計算A'!AM$60:AM$104=1)*('計算A'!$C$10:$C$54=1))&amp;"人："&amp;_xlfn.TEXTJOIN("、",TRUE,IF(('計算A'!AM$60:AM$104=1)*('計算A'!$C$10:$C$54=1),'計算A'!$B$10:$B$54,"")))))</f>
        <v/>
      </c>
      <c r="E46" s="90">
        <f t="array" ref="E46">IF('計算A'!BK$4=0,"",IF(E17&lt;&gt;"","（決定）",IF('計算A'!BK$108=1,"（空ける）",SUMPRODUCT(('計算A'!BK$60:BK$104=1)*('計算A'!$C$10:$C$54=1))&amp;"人："&amp;_xlfn.TEXTJOIN("、",TRUE,IF(('計算A'!BK$60:BK$104=1)*('計算A'!$C$10:$C$54=1),'計算A'!$B$10:$B$54,"")))))</f>
        <v/>
      </c>
      <c r="F46" s="90">
        <f t="array" ref="F46">IF('計算A'!CI$4=0,"",IF(F17&lt;&gt;"","（決定）",IF('計算A'!CI$108=1,"（空ける）",SUMPRODUCT(('計算A'!CI$60:CI$104=1)*('計算A'!$C$10:$C$54=1))&amp;"人："&amp;_xlfn.TEXTJOIN("、",TRUE,IF(('計算A'!CI$60:CI$104=1)*('計算A'!$C$10:$C$54=1),'計算A'!$B$10:$B$54,"")))))</f>
        <v/>
      </c>
      <c r="G46" s="90">
        <f t="array" ref="G46">IF('計算A'!DG$4=0,"",IF(G17&lt;&gt;"","（決定）",IF('計算A'!DG$108=1,"（空ける）",SUMPRODUCT(('計算A'!DG$60:DG$104=1)*('計算A'!$C$10:$C$54=1))&amp;"人："&amp;_xlfn.TEXTJOIN("、",TRUE,IF(('計算A'!DG$60:DG$104=1)*('計算A'!$C$10:$C$54=1),'計算A'!$B$10:$B$54,"")))))</f>
        <v/>
      </c>
      <c r="H46" s="90">
        <f t="array" ref="H46">IF('計算A'!EE$4=0,"",IF(H17&lt;&gt;"","（決定）",IF('計算A'!EE$108=1,"（空ける）",SUMPRODUCT(('計算A'!EE$60:EE$104=1)*('計算A'!$C$10:$C$54=1))&amp;"人："&amp;_xlfn.TEXTJOIN("、",TRUE,IF(('計算A'!EE$60:EE$104=1)*('計算A'!$C$10:$C$54=1),'計算A'!$B$10:$B$54,"")))))</f>
        <v/>
      </c>
      <c r="I46" s="90">
        <f t="array" ref="I46">IF('計算A'!FC$4=0,"",IF(I17&lt;&gt;"","（決定）",IF('計算A'!FC$108=1,"（空ける）",SUMPRODUCT(('計算A'!FC$60:FC$104=1)*('計算A'!$C$10:$C$54=1))&amp;"人："&amp;_xlfn.TEXTJOIN("、",TRUE,IF(('計算A'!FC$60:FC$104=1)*('計算A'!$C$10:$C$54=1),'計算A'!$B$10:$B$54,"")))))</f>
        <v/>
      </c>
      <c r="J46" s="90">
        <f t="array" ref="J46">IF('計算A'!GA$4=0,"",IF(J17&lt;&gt;"","（決定）",IF('計算A'!GA$108=1,"（空ける）",SUMPRODUCT(('計算A'!GA$60:GA$104=1)*('計算A'!$C$10:$C$54=1))&amp;"人："&amp;_xlfn.TEXTJOIN("、",TRUE,IF(('計算A'!GA$60:GA$104=1)*('計算A'!$C$10:$C$54=1),'計算A'!$B$10:$B$54,"")))))</f>
        <v/>
      </c>
      <c r="K46" s="90">
        <f t="array" ref="K46">IF('計算A'!GY$4=0,"",IF(K17&lt;&gt;"","（決定）",IF('計算A'!GY$108=1,"（空ける）",SUMPRODUCT(('計算A'!GY$60:GY$104=1)*('計算A'!$C$10:$C$54=1))&amp;"人："&amp;_xlfn.TEXTJOIN("、",TRUE,IF(('計算A'!GY$60:GY$104=1)*('計算A'!$C$10:$C$54=1),'計算A'!$B$10:$B$54,"")))))</f>
        <v/>
      </c>
      <c r="L46" s="90">
        <f t="array" ref="L46">IF('計算A'!HW$4=0,"",IF(L17&lt;&gt;"","（決定）",IF('計算A'!HW$108=1,"（空ける）",SUMPRODUCT(('計算A'!HW$60:HW$104=1)*('計算A'!$C$10:$C$54=1))&amp;"人："&amp;_xlfn.TEXTJOIN("、",TRUE,IF(('計算A'!HW$60:HW$104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c r="AG46">
        <f>IF('計算A'!FC$115=0,0,IF('計算A'!FC$4=0,1,IF(LEFT(I46,2)="0人",2,IF(LEFT(I46,2)="1人",3,4))))</f>
        <v/>
      </c>
      <c r="AH46">
        <f>IF('計算A'!GA$115=0,0,IF('計算A'!GA$4=0,1,IF(LEFT(J46,2)="0人",2,IF(LEFT(J46,2)="1人",3,4))))</f>
        <v/>
      </c>
      <c r="AI46">
        <f>IF('計算A'!GY$115=0,0,IF('計算A'!GY$4=0,1,IF(LEFT(K46,2)="0人",2,IF(LEFT(K46,2)="1人",3,4))))</f>
        <v/>
      </c>
      <c r="AJ46">
        <f>IF('計算A'!HW$115=0,0,IF('計算A'!HW$4=0,1,IF(LEFT(L46,2)="0人",2,IF(LEFT(L46,2)="1人",3,4))))</f>
        <v/>
      </c>
    </row>
    <row r="47" ht="44" customHeight="1">
      <c r="B47" s="44">
        <f>'設定'!$I$23</f>
        <v/>
      </c>
      <c r="C47" s="90">
        <f t="array" ref="C47">IF('計算A'!P$4=0,"",IF(C18&lt;&gt;"","（決定）",IF('計算A'!P$108=1,"（空ける）",SUMPRODUCT(('計算A'!P$60:P$104=1)*('計算A'!$C$10:$C$54=1))&amp;"人："&amp;_xlfn.TEXTJOIN("、",TRUE,IF(('計算A'!P$60:P$104=1)*('計算A'!$C$10:$C$54=1),'計算A'!$B$10:$B$54,"")))))</f>
        <v/>
      </c>
      <c r="D47" s="90">
        <f t="array" ref="D47">IF('計算A'!AN$4=0,"",IF(D18&lt;&gt;"","（決定）",IF('計算A'!AN$108=1,"（空ける）",SUMPRODUCT(('計算A'!AN$60:AN$104=1)*('計算A'!$C$10:$C$54=1))&amp;"人："&amp;_xlfn.TEXTJOIN("、",TRUE,IF(('計算A'!AN$60:AN$104=1)*('計算A'!$C$10:$C$54=1),'計算A'!$B$10:$B$54,"")))))</f>
        <v/>
      </c>
      <c r="E47" s="90">
        <f t="array" ref="E47">IF('計算A'!BL$4=0,"",IF(E18&lt;&gt;"","（決定）",IF('計算A'!BL$108=1,"（空ける）",SUMPRODUCT(('計算A'!BL$60:BL$104=1)*('計算A'!$C$10:$C$54=1))&amp;"人："&amp;_xlfn.TEXTJOIN("、",TRUE,IF(('計算A'!BL$60:BL$104=1)*('計算A'!$C$10:$C$54=1),'計算A'!$B$10:$B$54,"")))))</f>
        <v/>
      </c>
      <c r="F47" s="90">
        <f t="array" ref="F47">IF('計算A'!CJ$4=0,"",IF(F18&lt;&gt;"","（決定）",IF('計算A'!CJ$108=1,"（空ける）",SUMPRODUCT(('計算A'!CJ$60:CJ$104=1)*('計算A'!$C$10:$C$54=1))&amp;"人："&amp;_xlfn.TEXTJOIN("、",TRUE,IF(('計算A'!CJ$60:CJ$104=1)*('計算A'!$C$10:$C$54=1),'計算A'!$B$10:$B$54,"")))))</f>
        <v/>
      </c>
      <c r="G47" s="90">
        <f t="array" ref="G47">IF('計算A'!DH$4=0,"",IF(G18&lt;&gt;"","（決定）",IF('計算A'!DH$108=1,"（空ける）",SUMPRODUCT(('計算A'!DH$60:DH$104=1)*('計算A'!$C$10:$C$54=1))&amp;"人："&amp;_xlfn.TEXTJOIN("、",TRUE,IF(('計算A'!DH$60:DH$104=1)*('計算A'!$C$10:$C$54=1),'計算A'!$B$10:$B$54,"")))))</f>
        <v/>
      </c>
      <c r="H47" s="90">
        <f t="array" ref="H47">IF('計算A'!EF$4=0,"",IF(H18&lt;&gt;"","（決定）",IF('計算A'!EF$108=1,"（空ける）",SUMPRODUCT(('計算A'!EF$60:EF$104=1)*('計算A'!$C$10:$C$54=1))&amp;"人："&amp;_xlfn.TEXTJOIN("、",TRUE,IF(('計算A'!EF$60:EF$104=1)*('計算A'!$C$10:$C$54=1),'計算A'!$B$10:$B$54,"")))))</f>
        <v/>
      </c>
      <c r="I47" s="90">
        <f t="array" ref="I47">IF('計算A'!FD$4=0,"",IF(I18&lt;&gt;"","（決定）",IF('計算A'!FD$108=1,"（空ける）",SUMPRODUCT(('計算A'!FD$60:FD$104=1)*('計算A'!$C$10:$C$54=1))&amp;"人："&amp;_xlfn.TEXTJOIN("、",TRUE,IF(('計算A'!FD$60:FD$104=1)*('計算A'!$C$10:$C$54=1),'計算A'!$B$10:$B$54,"")))))</f>
        <v/>
      </c>
      <c r="J47" s="90">
        <f t="array" ref="J47">IF('計算A'!GB$4=0,"",IF(J18&lt;&gt;"","（決定）",IF('計算A'!GB$108=1,"（空ける）",SUMPRODUCT(('計算A'!GB$60:GB$104=1)*('計算A'!$C$10:$C$54=1))&amp;"人："&amp;_xlfn.TEXTJOIN("、",TRUE,IF(('計算A'!GB$60:GB$104=1)*('計算A'!$C$10:$C$54=1),'計算A'!$B$10:$B$54,"")))))</f>
        <v/>
      </c>
      <c r="K47" s="90">
        <f t="array" ref="K47">IF('計算A'!GZ$4=0,"",IF(K18&lt;&gt;"","（決定）",IF('計算A'!GZ$108=1,"（空ける）",SUMPRODUCT(('計算A'!GZ$60:GZ$104=1)*('計算A'!$C$10:$C$54=1))&amp;"人："&amp;_xlfn.TEXTJOIN("、",TRUE,IF(('計算A'!GZ$60:GZ$104=1)*('計算A'!$C$10:$C$54=1),'計算A'!$B$10:$B$54,"")))))</f>
        <v/>
      </c>
      <c r="L47" s="90">
        <f t="array" ref="L47">IF('計算A'!HX$4=0,"",IF(L18&lt;&gt;"","（決定）",IF('計算A'!HX$108=1,"（空ける）",SUMPRODUCT(('計算A'!HX$60:HX$104=1)*('計算A'!$C$10:$C$54=1))&amp;"人："&amp;_xlfn.TEXTJOIN("、",TRUE,IF(('計算A'!HX$60:HX$104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c r="AG47">
        <f>IF('計算A'!FD$115=0,0,IF('計算A'!FD$4=0,1,IF(LEFT(I47,2)="0人",2,IF(LEFT(I47,2)="1人",3,4))))</f>
        <v/>
      </c>
      <c r="AH47">
        <f>IF('計算A'!GB$115=0,0,IF('計算A'!GB$4=0,1,IF(LEFT(J47,2)="0人",2,IF(LEFT(J47,2)="1人",3,4))))</f>
        <v/>
      </c>
      <c r="AI47">
        <f>IF('計算A'!GZ$115=0,0,IF('計算A'!GZ$4=0,1,IF(LEFT(K47,2)="0人",2,IF(LEFT(K47,2)="1人",3,4))))</f>
        <v/>
      </c>
      <c r="AJ47">
        <f>IF('計算A'!HX$115=0,0,IF('計算A'!HX$4=0,1,IF(LEFT(L47,2)="0人",2,IF(LEFT(L47,2)="1人",3,4))))</f>
        <v/>
      </c>
    </row>
    <row r="48" ht="44" customHeight="1">
      <c r="B48" s="44">
        <f>'設定'!$I$24</f>
        <v/>
      </c>
      <c r="C48" s="90">
        <f t="array" ref="C48">IF('計算A'!Q$4=0,"",IF(C19&lt;&gt;"","（決定）",IF('計算A'!Q$108=1,"（空ける）",SUMPRODUCT(('計算A'!Q$60:Q$104=1)*('計算A'!$C$10:$C$54=1))&amp;"人："&amp;_xlfn.TEXTJOIN("、",TRUE,IF(('計算A'!Q$60:Q$104=1)*('計算A'!$C$10:$C$54=1),'計算A'!$B$10:$B$54,"")))))</f>
        <v/>
      </c>
      <c r="D48" s="90">
        <f t="array" ref="D48">IF('計算A'!AO$4=0,"",IF(D19&lt;&gt;"","（決定）",IF('計算A'!AO$108=1,"（空ける）",SUMPRODUCT(('計算A'!AO$60:AO$104=1)*('計算A'!$C$10:$C$54=1))&amp;"人："&amp;_xlfn.TEXTJOIN("、",TRUE,IF(('計算A'!AO$60:AO$104=1)*('計算A'!$C$10:$C$54=1),'計算A'!$B$10:$B$54,"")))))</f>
        <v/>
      </c>
      <c r="E48" s="90">
        <f t="array" ref="E48">IF('計算A'!BM$4=0,"",IF(E19&lt;&gt;"","（決定）",IF('計算A'!BM$108=1,"（空ける）",SUMPRODUCT(('計算A'!BM$60:BM$104=1)*('計算A'!$C$10:$C$54=1))&amp;"人："&amp;_xlfn.TEXTJOIN("、",TRUE,IF(('計算A'!BM$60:BM$104=1)*('計算A'!$C$10:$C$54=1),'計算A'!$B$10:$B$54,"")))))</f>
        <v/>
      </c>
      <c r="F48" s="90">
        <f t="array" ref="F48">IF('計算A'!CK$4=0,"",IF(F19&lt;&gt;"","（決定）",IF('計算A'!CK$108=1,"（空ける）",SUMPRODUCT(('計算A'!CK$60:CK$104=1)*('計算A'!$C$10:$C$54=1))&amp;"人："&amp;_xlfn.TEXTJOIN("、",TRUE,IF(('計算A'!CK$60:CK$104=1)*('計算A'!$C$10:$C$54=1),'計算A'!$B$10:$B$54,"")))))</f>
        <v/>
      </c>
      <c r="G48" s="90">
        <f t="array" ref="G48">IF('計算A'!DI$4=0,"",IF(G19&lt;&gt;"","（決定）",IF('計算A'!DI$108=1,"（空ける）",SUMPRODUCT(('計算A'!DI$60:DI$104=1)*('計算A'!$C$10:$C$54=1))&amp;"人："&amp;_xlfn.TEXTJOIN("、",TRUE,IF(('計算A'!DI$60:DI$104=1)*('計算A'!$C$10:$C$54=1),'計算A'!$B$10:$B$54,"")))))</f>
        <v/>
      </c>
      <c r="H48" s="90">
        <f t="array" ref="H48">IF('計算A'!EG$4=0,"",IF(H19&lt;&gt;"","（決定）",IF('計算A'!EG$108=1,"（空ける）",SUMPRODUCT(('計算A'!EG$60:EG$104=1)*('計算A'!$C$10:$C$54=1))&amp;"人："&amp;_xlfn.TEXTJOIN("、",TRUE,IF(('計算A'!EG$60:EG$104=1)*('計算A'!$C$10:$C$54=1),'計算A'!$B$10:$B$54,"")))))</f>
        <v/>
      </c>
      <c r="I48" s="90">
        <f t="array" ref="I48">IF('計算A'!FE$4=0,"",IF(I19&lt;&gt;"","（決定）",IF('計算A'!FE$108=1,"（空ける）",SUMPRODUCT(('計算A'!FE$60:FE$104=1)*('計算A'!$C$10:$C$54=1))&amp;"人："&amp;_xlfn.TEXTJOIN("、",TRUE,IF(('計算A'!FE$60:FE$104=1)*('計算A'!$C$10:$C$54=1),'計算A'!$B$10:$B$54,"")))))</f>
        <v/>
      </c>
      <c r="J48" s="90">
        <f t="array" ref="J48">IF('計算A'!GC$4=0,"",IF(J19&lt;&gt;"","（決定）",IF('計算A'!GC$108=1,"（空ける）",SUMPRODUCT(('計算A'!GC$60:GC$104=1)*('計算A'!$C$10:$C$54=1))&amp;"人："&amp;_xlfn.TEXTJOIN("、",TRUE,IF(('計算A'!GC$60:GC$104=1)*('計算A'!$C$10:$C$54=1),'計算A'!$B$10:$B$54,"")))))</f>
        <v/>
      </c>
      <c r="K48" s="90">
        <f t="array" ref="K48">IF('計算A'!HA$4=0,"",IF(K19&lt;&gt;"","（決定）",IF('計算A'!HA$108=1,"（空ける）",SUMPRODUCT(('計算A'!HA$60:HA$104=1)*('計算A'!$C$10:$C$54=1))&amp;"人："&amp;_xlfn.TEXTJOIN("、",TRUE,IF(('計算A'!HA$60:HA$104=1)*('計算A'!$C$10:$C$54=1),'計算A'!$B$10:$B$54,"")))))</f>
        <v/>
      </c>
      <c r="L48" s="90">
        <f t="array" ref="L48">IF('計算A'!HY$4=0,"",IF(L19&lt;&gt;"","（決定）",IF('計算A'!HY$108=1,"（空ける）",SUMPRODUCT(('計算A'!HY$60:HY$104=1)*('計算A'!$C$10:$C$54=1))&amp;"人："&amp;_xlfn.TEXTJOIN("、",TRUE,IF(('計算A'!HY$60:HY$104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c r="AG48">
        <f>IF('計算A'!FE$115=0,0,IF('計算A'!FE$4=0,1,IF(LEFT(I48,2)="0人",2,IF(LEFT(I48,2)="1人",3,4))))</f>
        <v/>
      </c>
      <c r="AH48">
        <f>IF('計算A'!GC$115=0,0,IF('計算A'!GC$4=0,1,IF(LEFT(J48,2)="0人",2,IF(LEFT(J48,2)="1人",3,4))))</f>
        <v/>
      </c>
      <c r="AI48">
        <f>IF('計算A'!HA$115=0,0,IF('計算A'!HA$4=0,1,IF(LEFT(K48,2)="0人",2,IF(LEFT(K48,2)="1人",3,4))))</f>
        <v/>
      </c>
      <c r="AJ48">
        <f>IF('計算A'!HY$115=0,0,IF('計算A'!HY$4=0,1,IF(LEFT(L48,2)="0人",2,IF(LEFT(L48,2)="1人",3,4))))</f>
        <v/>
      </c>
    </row>
    <row r="49" ht="44" customHeight="1">
      <c r="B49" s="44">
        <f>'設定'!$I$25</f>
        <v/>
      </c>
      <c r="C49" s="90">
        <f t="array" ref="C49">IF('計算A'!R$4=0,"",IF(C20&lt;&gt;"","（決定）",IF('計算A'!R$108=1,"（空ける）",SUMPRODUCT(('計算A'!R$60:R$104=1)*('計算A'!$C$10:$C$54=1))&amp;"人："&amp;_xlfn.TEXTJOIN("、",TRUE,IF(('計算A'!R$60:R$104=1)*('計算A'!$C$10:$C$54=1),'計算A'!$B$10:$B$54,"")))))</f>
        <v/>
      </c>
      <c r="D49" s="90">
        <f t="array" ref="D49">IF('計算A'!AP$4=0,"",IF(D20&lt;&gt;"","（決定）",IF('計算A'!AP$108=1,"（空ける）",SUMPRODUCT(('計算A'!AP$60:AP$104=1)*('計算A'!$C$10:$C$54=1))&amp;"人："&amp;_xlfn.TEXTJOIN("、",TRUE,IF(('計算A'!AP$60:AP$104=1)*('計算A'!$C$10:$C$54=1),'計算A'!$B$10:$B$54,"")))))</f>
        <v/>
      </c>
      <c r="E49" s="90">
        <f t="array" ref="E49">IF('計算A'!BN$4=0,"",IF(E20&lt;&gt;"","（決定）",IF('計算A'!BN$108=1,"（空ける）",SUMPRODUCT(('計算A'!BN$60:BN$104=1)*('計算A'!$C$10:$C$54=1))&amp;"人："&amp;_xlfn.TEXTJOIN("、",TRUE,IF(('計算A'!BN$60:BN$104=1)*('計算A'!$C$10:$C$54=1),'計算A'!$B$10:$B$54,"")))))</f>
        <v/>
      </c>
      <c r="F49" s="90">
        <f t="array" ref="F49">IF('計算A'!CL$4=0,"",IF(F20&lt;&gt;"","（決定）",IF('計算A'!CL$108=1,"（空ける）",SUMPRODUCT(('計算A'!CL$60:CL$104=1)*('計算A'!$C$10:$C$54=1))&amp;"人："&amp;_xlfn.TEXTJOIN("、",TRUE,IF(('計算A'!CL$60:CL$104=1)*('計算A'!$C$10:$C$54=1),'計算A'!$B$10:$B$54,"")))))</f>
        <v/>
      </c>
      <c r="G49" s="90">
        <f t="array" ref="G49">IF('計算A'!DJ$4=0,"",IF(G20&lt;&gt;"","（決定）",IF('計算A'!DJ$108=1,"（空ける）",SUMPRODUCT(('計算A'!DJ$60:DJ$104=1)*('計算A'!$C$10:$C$54=1))&amp;"人："&amp;_xlfn.TEXTJOIN("、",TRUE,IF(('計算A'!DJ$60:DJ$104=1)*('計算A'!$C$10:$C$54=1),'計算A'!$B$10:$B$54,"")))))</f>
        <v/>
      </c>
      <c r="H49" s="90">
        <f t="array" ref="H49">IF('計算A'!EH$4=0,"",IF(H20&lt;&gt;"","（決定）",IF('計算A'!EH$108=1,"（空ける）",SUMPRODUCT(('計算A'!EH$60:EH$104=1)*('計算A'!$C$10:$C$54=1))&amp;"人："&amp;_xlfn.TEXTJOIN("、",TRUE,IF(('計算A'!EH$60:EH$104=1)*('計算A'!$C$10:$C$54=1),'計算A'!$B$10:$B$54,"")))))</f>
        <v/>
      </c>
      <c r="I49" s="90">
        <f t="array" ref="I49">IF('計算A'!FF$4=0,"",IF(I20&lt;&gt;"","（決定）",IF('計算A'!FF$108=1,"（空ける）",SUMPRODUCT(('計算A'!FF$60:FF$104=1)*('計算A'!$C$10:$C$54=1))&amp;"人："&amp;_xlfn.TEXTJOIN("、",TRUE,IF(('計算A'!FF$60:FF$104=1)*('計算A'!$C$10:$C$54=1),'計算A'!$B$10:$B$54,"")))))</f>
        <v/>
      </c>
      <c r="J49" s="90">
        <f t="array" ref="J49">IF('計算A'!GD$4=0,"",IF(J20&lt;&gt;"","（決定）",IF('計算A'!GD$108=1,"（空ける）",SUMPRODUCT(('計算A'!GD$60:GD$104=1)*('計算A'!$C$10:$C$54=1))&amp;"人："&amp;_xlfn.TEXTJOIN("、",TRUE,IF(('計算A'!GD$60:GD$104=1)*('計算A'!$C$10:$C$54=1),'計算A'!$B$10:$B$54,"")))))</f>
        <v/>
      </c>
      <c r="K49" s="90">
        <f t="array" ref="K49">IF('計算A'!HB$4=0,"",IF(K20&lt;&gt;"","（決定）",IF('計算A'!HB$108=1,"（空ける）",SUMPRODUCT(('計算A'!HB$60:HB$104=1)*('計算A'!$C$10:$C$54=1))&amp;"人："&amp;_xlfn.TEXTJOIN("、",TRUE,IF(('計算A'!HB$60:HB$104=1)*('計算A'!$C$10:$C$54=1),'計算A'!$B$10:$B$54,"")))))</f>
        <v/>
      </c>
      <c r="L49" s="90">
        <f t="array" ref="L49">IF('計算A'!HZ$4=0,"",IF(L20&lt;&gt;"","（決定）",IF('計算A'!HZ$108=1,"（空ける）",SUMPRODUCT(('計算A'!HZ$60:HZ$104=1)*('計算A'!$C$10:$C$54=1))&amp;"人："&amp;_xlfn.TEXTJOIN("、",TRUE,IF(('計算A'!HZ$60:HZ$104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c r="AG49">
        <f>IF('計算A'!FF$115=0,0,IF('計算A'!FF$4=0,1,IF(LEFT(I49,2)="0人",2,IF(LEFT(I49,2)="1人",3,4))))</f>
        <v/>
      </c>
      <c r="AH49">
        <f>IF('計算A'!GD$115=0,0,IF('計算A'!GD$4=0,1,IF(LEFT(J49,2)="0人",2,IF(LEFT(J49,2)="1人",3,4))))</f>
        <v/>
      </c>
      <c r="AI49">
        <f>IF('計算A'!HB$115=0,0,IF('計算A'!HB$4=0,1,IF(LEFT(K49,2)="0人",2,IF(LEFT(K49,2)="1人",3,4))))</f>
        <v/>
      </c>
      <c r="AJ49">
        <f>IF('計算A'!HZ$115=0,0,IF('計算A'!HZ$4=0,1,IF(LEFT(L49,2)="0人",2,IF(LEFT(L49,2)="1人",3,4))))</f>
        <v/>
      </c>
    </row>
    <row r="50" ht="44" customHeight="1">
      <c r="B50" s="44">
        <f>'設定'!$I$26</f>
        <v/>
      </c>
      <c r="C50" s="90">
        <f t="array" ref="C50">IF('計算A'!S$4=0,"",IF(C21&lt;&gt;"","（決定）",IF('計算A'!S$108=1,"（空ける）",SUMPRODUCT(('計算A'!S$60:S$104=1)*('計算A'!$C$10:$C$54=1))&amp;"人："&amp;_xlfn.TEXTJOIN("、",TRUE,IF(('計算A'!S$60:S$104=1)*('計算A'!$C$10:$C$54=1),'計算A'!$B$10:$B$54,"")))))</f>
        <v/>
      </c>
      <c r="D50" s="90">
        <f t="array" ref="D50">IF('計算A'!AQ$4=0,"",IF(D21&lt;&gt;"","（決定）",IF('計算A'!AQ$108=1,"（空ける）",SUMPRODUCT(('計算A'!AQ$60:AQ$104=1)*('計算A'!$C$10:$C$54=1))&amp;"人："&amp;_xlfn.TEXTJOIN("、",TRUE,IF(('計算A'!AQ$60:AQ$104=1)*('計算A'!$C$10:$C$54=1),'計算A'!$B$10:$B$54,"")))))</f>
        <v/>
      </c>
      <c r="E50" s="90">
        <f t="array" ref="E50">IF('計算A'!BO$4=0,"",IF(E21&lt;&gt;"","（決定）",IF('計算A'!BO$108=1,"（空ける）",SUMPRODUCT(('計算A'!BO$60:BO$104=1)*('計算A'!$C$10:$C$54=1))&amp;"人："&amp;_xlfn.TEXTJOIN("、",TRUE,IF(('計算A'!BO$60:BO$104=1)*('計算A'!$C$10:$C$54=1),'計算A'!$B$10:$B$54,"")))))</f>
        <v/>
      </c>
      <c r="F50" s="90">
        <f t="array" ref="F50">IF('計算A'!CM$4=0,"",IF(F21&lt;&gt;"","（決定）",IF('計算A'!CM$108=1,"（空ける）",SUMPRODUCT(('計算A'!CM$60:CM$104=1)*('計算A'!$C$10:$C$54=1))&amp;"人："&amp;_xlfn.TEXTJOIN("、",TRUE,IF(('計算A'!CM$60:CM$104=1)*('計算A'!$C$10:$C$54=1),'計算A'!$B$10:$B$54,"")))))</f>
        <v/>
      </c>
      <c r="G50" s="90">
        <f t="array" ref="G50">IF('計算A'!DK$4=0,"",IF(G21&lt;&gt;"","（決定）",IF('計算A'!DK$108=1,"（空ける）",SUMPRODUCT(('計算A'!DK$60:DK$104=1)*('計算A'!$C$10:$C$54=1))&amp;"人："&amp;_xlfn.TEXTJOIN("、",TRUE,IF(('計算A'!DK$60:DK$104=1)*('計算A'!$C$10:$C$54=1),'計算A'!$B$10:$B$54,"")))))</f>
        <v/>
      </c>
      <c r="H50" s="90">
        <f t="array" ref="H50">IF('計算A'!EI$4=0,"",IF(H21&lt;&gt;"","（決定）",IF('計算A'!EI$108=1,"（空ける）",SUMPRODUCT(('計算A'!EI$60:EI$104=1)*('計算A'!$C$10:$C$54=1))&amp;"人："&amp;_xlfn.TEXTJOIN("、",TRUE,IF(('計算A'!EI$60:EI$104=1)*('計算A'!$C$10:$C$54=1),'計算A'!$B$10:$B$54,"")))))</f>
        <v/>
      </c>
      <c r="I50" s="90">
        <f t="array" ref="I50">IF('計算A'!FG$4=0,"",IF(I21&lt;&gt;"","（決定）",IF('計算A'!FG$108=1,"（空ける）",SUMPRODUCT(('計算A'!FG$60:FG$104=1)*('計算A'!$C$10:$C$54=1))&amp;"人："&amp;_xlfn.TEXTJOIN("、",TRUE,IF(('計算A'!FG$60:FG$104=1)*('計算A'!$C$10:$C$54=1),'計算A'!$B$10:$B$54,"")))))</f>
        <v/>
      </c>
      <c r="J50" s="90">
        <f t="array" ref="J50">IF('計算A'!GE$4=0,"",IF(J21&lt;&gt;"","（決定）",IF('計算A'!GE$108=1,"（空ける）",SUMPRODUCT(('計算A'!GE$60:GE$104=1)*('計算A'!$C$10:$C$54=1))&amp;"人："&amp;_xlfn.TEXTJOIN("、",TRUE,IF(('計算A'!GE$60:GE$104=1)*('計算A'!$C$10:$C$54=1),'計算A'!$B$10:$B$54,"")))))</f>
        <v/>
      </c>
      <c r="K50" s="90">
        <f t="array" ref="K50">IF('計算A'!HC$4=0,"",IF(K21&lt;&gt;"","（決定）",IF('計算A'!HC$108=1,"（空ける）",SUMPRODUCT(('計算A'!HC$60:HC$104=1)*('計算A'!$C$10:$C$54=1))&amp;"人："&amp;_xlfn.TEXTJOIN("、",TRUE,IF(('計算A'!HC$60:HC$104=1)*('計算A'!$C$10:$C$54=1),'計算A'!$B$10:$B$54,"")))))</f>
        <v/>
      </c>
      <c r="L50" s="90">
        <f t="array" ref="L50">IF('計算A'!IA$4=0,"",IF(L21&lt;&gt;"","（決定）",IF('計算A'!IA$108=1,"（空ける）",SUMPRODUCT(('計算A'!IA$60:IA$104=1)*('計算A'!$C$10:$C$54=1))&amp;"人："&amp;_xlfn.TEXTJOIN("、",TRUE,IF(('計算A'!IA$60:IA$104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c r="AG50">
        <f>IF('計算A'!FG$115=0,0,IF('計算A'!FG$4=0,1,IF(LEFT(I50,2)="0人",2,IF(LEFT(I50,2)="1人",3,4))))</f>
        <v/>
      </c>
      <c r="AH50">
        <f>IF('計算A'!GE$115=0,0,IF('計算A'!GE$4=0,1,IF(LEFT(J50,2)="0人",2,IF(LEFT(J50,2)="1人",3,4))))</f>
        <v/>
      </c>
      <c r="AI50">
        <f>IF('計算A'!HC$115=0,0,IF('計算A'!HC$4=0,1,IF(LEFT(K50,2)="0人",2,IF(LEFT(K50,2)="1人",3,4))))</f>
        <v/>
      </c>
      <c r="AJ50">
        <f>IF('計算A'!IA$115=0,0,IF('計算A'!IA$4=0,1,IF(LEFT(L50,2)="0人",2,IF(LEFT(L50,2)="1人",3,4))))</f>
        <v/>
      </c>
    </row>
    <row r="51" ht="44" customHeight="1">
      <c r="B51" s="44">
        <f>'設定'!$I$27</f>
        <v/>
      </c>
      <c r="C51" s="90">
        <f t="array" ref="C51">IF('計算A'!T$4=0,"",IF(C22&lt;&gt;"","（決定）",IF('計算A'!T$108=1,"（空ける）",SUMPRODUCT(('計算A'!T$60:T$104=1)*('計算A'!$C$10:$C$54=1))&amp;"人："&amp;_xlfn.TEXTJOIN("、",TRUE,IF(('計算A'!T$60:T$104=1)*('計算A'!$C$10:$C$54=1),'計算A'!$B$10:$B$54,"")))))</f>
        <v/>
      </c>
      <c r="D51" s="90">
        <f t="array" ref="D51">IF('計算A'!AR$4=0,"",IF(D22&lt;&gt;"","（決定）",IF('計算A'!AR$108=1,"（空ける）",SUMPRODUCT(('計算A'!AR$60:AR$104=1)*('計算A'!$C$10:$C$54=1))&amp;"人："&amp;_xlfn.TEXTJOIN("、",TRUE,IF(('計算A'!AR$60:AR$104=1)*('計算A'!$C$10:$C$54=1),'計算A'!$B$10:$B$54,"")))))</f>
        <v/>
      </c>
      <c r="E51" s="90">
        <f t="array" ref="E51">IF('計算A'!BP$4=0,"",IF(E22&lt;&gt;"","（決定）",IF('計算A'!BP$108=1,"（空ける）",SUMPRODUCT(('計算A'!BP$60:BP$104=1)*('計算A'!$C$10:$C$54=1))&amp;"人："&amp;_xlfn.TEXTJOIN("、",TRUE,IF(('計算A'!BP$60:BP$104=1)*('計算A'!$C$10:$C$54=1),'計算A'!$B$10:$B$54,"")))))</f>
        <v/>
      </c>
      <c r="F51" s="90">
        <f t="array" ref="F51">IF('計算A'!CN$4=0,"",IF(F22&lt;&gt;"","（決定）",IF('計算A'!CN$108=1,"（空ける）",SUMPRODUCT(('計算A'!CN$60:CN$104=1)*('計算A'!$C$10:$C$54=1))&amp;"人："&amp;_xlfn.TEXTJOIN("、",TRUE,IF(('計算A'!CN$60:CN$104=1)*('計算A'!$C$10:$C$54=1),'計算A'!$B$10:$B$54,"")))))</f>
        <v/>
      </c>
      <c r="G51" s="90">
        <f t="array" ref="G51">IF('計算A'!DL$4=0,"",IF(G22&lt;&gt;"","（決定）",IF('計算A'!DL$108=1,"（空ける）",SUMPRODUCT(('計算A'!DL$60:DL$104=1)*('計算A'!$C$10:$C$54=1))&amp;"人："&amp;_xlfn.TEXTJOIN("、",TRUE,IF(('計算A'!DL$60:DL$104=1)*('計算A'!$C$10:$C$54=1),'計算A'!$B$10:$B$54,"")))))</f>
        <v/>
      </c>
      <c r="H51" s="90">
        <f t="array" ref="H51">IF('計算A'!EJ$4=0,"",IF(H22&lt;&gt;"","（決定）",IF('計算A'!EJ$108=1,"（空ける）",SUMPRODUCT(('計算A'!EJ$60:EJ$104=1)*('計算A'!$C$10:$C$54=1))&amp;"人："&amp;_xlfn.TEXTJOIN("、",TRUE,IF(('計算A'!EJ$60:EJ$104=1)*('計算A'!$C$10:$C$54=1),'計算A'!$B$10:$B$54,"")))))</f>
        <v/>
      </c>
      <c r="I51" s="90">
        <f t="array" ref="I51">IF('計算A'!FH$4=0,"",IF(I22&lt;&gt;"","（決定）",IF('計算A'!FH$108=1,"（空ける）",SUMPRODUCT(('計算A'!FH$60:FH$104=1)*('計算A'!$C$10:$C$54=1))&amp;"人："&amp;_xlfn.TEXTJOIN("、",TRUE,IF(('計算A'!FH$60:FH$104=1)*('計算A'!$C$10:$C$54=1),'計算A'!$B$10:$B$54,"")))))</f>
        <v/>
      </c>
      <c r="J51" s="90">
        <f t="array" ref="J51">IF('計算A'!GF$4=0,"",IF(J22&lt;&gt;"","（決定）",IF('計算A'!GF$108=1,"（空ける）",SUMPRODUCT(('計算A'!GF$60:GF$104=1)*('計算A'!$C$10:$C$54=1))&amp;"人："&amp;_xlfn.TEXTJOIN("、",TRUE,IF(('計算A'!GF$60:GF$104=1)*('計算A'!$C$10:$C$54=1),'計算A'!$B$10:$B$54,"")))))</f>
        <v/>
      </c>
      <c r="K51" s="90">
        <f t="array" ref="K51">IF('計算A'!HD$4=0,"",IF(K22&lt;&gt;"","（決定）",IF('計算A'!HD$108=1,"（空ける）",SUMPRODUCT(('計算A'!HD$60:HD$104=1)*('計算A'!$C$10:$C$54=1))&amp;"人："&amp;_xlfn.TEXTJOIN("、",TRUE,IF(('計算A'!HD$60:HD$104=1)*('計算A'!$C$10:$C$54=1),'計算A'!$B$10:$B$54,"")))))</f>
        <v/>
      </c>
      <c r="L51" s="90">
        <f t="array" ref="L51">IF('計算A'!IB$4=0,"",IF(L22&lt;&gt;"","（決定）",IF('計算A'!IB$108=1,"（空ける）",SUMPRODUCT(('計算A'!IB$60:IB$104=1)*('計算A'!$C$10:$C$54=1))&amp;"人："&amp;_xlfn.TEXTJOIN("、",TRUE,IF(('計算A'!IB$60:IB$104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c r="AG51">
        <f>IF('計算A'!FH$115=0,0,IF('計算A'!FH$4=0,1,IF(LEFT(I51,2)="0人",2,IF(LEFT(I51,2)="1人",3,4))))</f>
        <v/>
      </c>
      <c r="AH51">
        <f>IF('計算A'!GF$115=0,0,IF('計算A'!GF$4=0,1,IF(LEFT(J51,2)="0人",2,IF(LEFT(J51,2)="1人",3,4))))</f>
        <v/>
      </c>
      <c r="AI51">
        <f>IF('計算A'!HD$115=0,0,IF('計算A'!HD$4=0,1,IF(LEFT(K51,2)="0人",2,IF(LEFT(K51,2)="1人",3,4))))</f>
        <v/>
      </c>
      <c r="AJ51">
        <f>IF('計算A'!IB$115=0,0,IF('計算A'!IB$4=0,1,IF(LEFT(L51,2)="0人",2,IF(LEFT(L51,2)="1人",3,4))))</f>
        <v/>
      </c>
    </row>
    <row r="52" ht="44" customHeight="1">
      <c r="B52" s="44">
        <f>'設定'!$I$28</f>
        <v/>
      </c>
      <c r="C52" s="90">
        <f t="array" ref="C52">IF('計算A'!U$4=0,"",IF(C23&lt;&gt;"","（決定）",IF('計算A'!U$108=1,"（空ける）",SUMPRODUCT(('計算A'!U$60:U$104=1)*('計算A'!$C$10:$C$54=1))&amp;"人："&amp;_xlfn.TEXTJOIN("、",TRUE,IF(('計算A'!U$60:U$104=1)*('計算A'!$C$10:$C$54=1),'計算A'!$B$10:$B$54,"")))))</f>
        <v/>
      </c>
      <c r="D52" s="90">
        <f t="array" ref="D52">IF('計算A'!AS$4=0,"",IF(D23&lt;&gt;"","（決定）",IF('計算A'!AS$108=1,"（空ける）",SUMPRODUCT(('計算A'!AS$60:AS$104=1)*('計算A'!$C$10:$C$54=1))&amp;"人："&amp;_xlfn.TEXTJOIN("、",TRUE,IF(('計算A'!AS$60:AS$104=1)*('計算A'!$C$10:$C$54=1),'計算A'!$B$10:$B$54,"")))))</f>
        <v/>
      </c>
      <c r="E52" s="90">
        <f t="array" ref="E52">IF('計算A'!BQ$4=0,"",IF(E23&lt;&gt;"","（決定）",IF('計算A'!BQ$108=1,"（空ける）",SUMPRODUCT(('計算A'!BQ$60:BQ$104=1)*('計算A'!$C$10:$C$54=1))&amp;"人："&amp;_xlfn.TEXTJOIN("、",TRUE,IF(('計算A'!BQ$60:BQ$104=1)*('計算A'!$C$10:$C$54=1),'計算A'!$B$10:$B$54,"")))))</f>
        <v/>
      </c>
      <c r="F52" s="90">
        <f t="array" ref="F52">IF('計算A'!CO$4=0,"",IF(F23&lt;&gt;"","（決定）",IF('計算A'!CO$108=1,"（空ける）",SUMPRODUCT(('計算A'!CO$60:CO$104=1)*('計算A'!$C$10:$C$54=1))&amp;"人："&amp;_xlfn.TEXTJOIN("、",TRUE,IF(('計算A'!CO$60:CO$104=1)*('計算A'!$C$10:$C$54=1),'計算A'!$B$10:$B$54,"")))))</f>
        <v/>
      </c>
      <c r="G52" s="90">
        <f t="array" ref="G52">IF('計算A'!DM$4=0,"",IF(G23&lt;&gt;"","（決定）",IF('計算A'!DM$108=1,"（空ける）",SUMPRODUCT(('計算A'!DM$60:DM$104=1)*('計算A'!$C$10:$C$54=1))&amp;"人："&amp;_xlfn.TEXTJOIN("、",TRUE,IF(('計算A'!DM$60:DM$104=1)*('計算A'!$C$10:$C$54=1),'計算A'!$B$10:$B$54,"")))))</f>
        <v/>
      </c>
      <c r="H52" s="90">
        <f t="array" ref="H52">IF('計算A'!EK$4=0,"",IF(H23&lt;&gt;"","（決定）",IF('計算A'!EK$108=1,"（空ける）",SUMPRODUCT(('計算A'!EK$60:EK$104=1)*('計算A'!$C$10:$C$54=1))&amp;"人："&amp;_xlfn.TEXTJOIN("、",TRUE,IF(('計算A'!EK$60:EK$104=1)*('計算A'!$C$10:$C$54=1),'計算A'!$B$10:$B$54,"")))))</f>
        <v/>
      </c>
      <c r="I52" s="90">
        <f t="array" ref="I52">IF('計算A'!FI$4=0,"",IF(I23&lt;&gt;"","（決定）",IF('計算A'!FI$108=1,"（空ける）",SUMPRODUCT(('計算A'!FI$60:FI$104=1)*('計算A'!$C$10:$C$54=1))&amp;"人："&amp;_xlfn.TEXTJOIN("、",TRUE,IF(('計算A'!FI$60:FI$104=1)*('計算A'!$C$10:$C$54=1),'計算A'!$B$10:$B$54,"")))))</f>
        <v/>
      </c>
      <c r="J52" s="90">
        <f t="array" ref="J52">IF('計算A'!GG$4=0,"",IF(J23&lt;&gt;"","（決定）",IF('計算A'!GG$108=1,"（空ける）",SUMPRODUCT(('計算A'!GG$60:GG$104=1)*('計算A'!$C$10:$C$54=1))&amp;"人："&amp;_xlfn.TEXTJOIN("、",TRUE,IF(('計算A'!GG$60:GG$104=1)*('計算A'!$C$10:$C$54=1),'計算A'!$B$10:$B$54,"")))))</f>
        <v/>
      </c>
      <c r="K52" s="90">
        <f t="array" ref="K52">IF('計算A'!HE$4=0,"",IF(K23&lt;&gt;"","（決定）",IF('計算A'!HE$108=1,"（空ける）",SUMPRODUCT(('計算A'!HE$60:HE$104=1)*('計算A'!$C$10:$C$54=1))&amp;"人："&amp;_xlfn.TEXTJOIN("、",TRUE,IF(('計算A'!HE$60:HE$104=1)*('計算A'!$C$10:$C$54=1),'計算A'!$B$10:$B$54,"")))))</f>
        <v/>
      </c>
      <c r="L52" s="90">
        <f t="array" ref="L52">IF('計算A'!IC$4=0,"",IF(L23&lt;&gt;"","（決定）",IF('計算A'!IC$108=1,"（空ける）",SUMPRODUCT(('計算A'!IC$60:IC$104=1)*('計算A'!$C$10:$C$54=1))&amp;"人："&amp;_xlfn.TEXTJOIN("、",TRUE,IF(('計算A'!IC$60:IC$104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c r="AG52">
        <f>IF('計算A'!FI$115=0,0,IF('計算A'!FI$4=0,1,IF(LEFT(I52,2)="0人",2,IF(LEFT(I52,2)="1人",3,4))))</f>
        <v/>
      </c>
      <c r="AH52">
        <f>IF('計算A'!GG$115=0,0,IF('計算A'!GG$4=0,1,IF(LEFT(J52,2)="0人",2,IF(LEFT(J52,2)="1人",3,4))))</f>
        <v/>
      </c>
      <c r="AI52">
        <f>IF('計算A'!HE$115=0,0,IF('計算A'!HE$4=0,1,IF(LEFT(K52,2)="0人",2,IF(LEFT(K52,2)="1人",3,4))))</f>
        <v/>
      </c>
      <c r="AJ52">
        <f>IF('計算A'!IC$115=0,0,IF('計算A'!IC$4=0,1,IF(LEFT(L52,2)="0人",2,IF(LEFT(L52,2)="1人",3,4))))</f>
        <v/>
      </c>
    </row>
    <row r="53" ht="44" customHeight="1">
      <c r="B53" s="44">
        <f>'設定'!$I$29</f>
        <v/>
      </c>
      <c r="C53" s="90">
        <f t="array" ref="C53">IF('計算A'!V$4=0,"",IF(C24&lt;&gt;"","（決定）",IF('計算A'!V$108=1,"（空ける）",SUMPRODUCT(('計算A'!V$60:V$104=1)*('計算A'!$C$10:$C$54=1))&amp;"人："&amp;_xlfn.TEXTJOIN("、",TRUE,IF(('計算A'!V$60:V$104=1)*('計算A'!$C$10:$C$54=1),'計算A'!$B$10:$B$54,"")))))</f>
        <v/>
      </c>
      <c r="D53" s="90">
        <f t="array" ref="D53">IF('計算A'!AT$4=0,"",IF(D24&lt;&gt;"","（決定）",IF('計算A'!AT$108=1,"（空ける）",SUMPRODUCT(('計算A'!AT$60:AT$104=1)*('計算A'!$C$10:$C$54=1))&amp;"人："&amp;_xlfn.TEXTJOIN("、",TRUE,IF(('計算A'!AT$60:AT$104=1)*('計算A'!$C$10:$C$54=1),'計算A'!$B$10:$B$54,"")))))</f>
        <v/>
      </c>
      <c r="E53" s="90">
        <f t="array" ref="E53">IF('計算A'!BR$4=0,"",IF(E24&lt;&gt;"","（決定）",IF('計算A'!BR$108=1,"（空ける）",SUMPRODUCT(('計算A'!BR$60:BR$104=1)*('計算A'!$C$10:$C$54=1))&amp;"人："&amp;_xlfn.TEXTJOIN("、",TRUE,IF(('計算A'!BR$60:BR$104=1)*('計算A'!$C$10:$C$54=1),'計算A'!$B$10:$B$54,"")))))</f>
        <v/>
      </c>
      <c r="F53" s="90">
        <f t="array" ref="F53">IF('計算A'!CP$4=0,"",IF(F24&lt;&gt;"","（決定）",IF('計算A'!CP$108=1,"（空ける）",SUMPRODUCT(('計算A'!CP$60:CP$104=1)*('計算A'!$C$10:$C$54=1))&amp;"人："&amp;_xlfn.TEXTJOIN("、",TRUE,IF(('計算A'!CP$60:CP$104=1)*('計算A'!$C$10:$C$54=1),'計算A'!$B$10:$B$54,"")))))</f>
        <v/>
      </c>
      <c r="G53" s="90">
        <f t="array" ref="G53">IF('計算A'!DN$4=0,"",IF(G24&lt;&gt;"","（決定）",IF('計算A'!DN$108=1,"（空ける）",SUMPRODUCT(('計算A'!DN$60:DN$104=1)*('計算A'!$C$10:$C$54=1))&amp;"人："&amp;_xlfn.TEXTJOIN("、",TRUE,IF(('計算A'!DN$60:DN$104=1)*('計算A'!$C$10:$C$54=1),'計算A'!$B$10:$B$54,"")))))</f>
        <v/>
      </c>
      <c r="H53" s="90">
        <f t="array" ref="H53">IF('計算A'!EL$4=0,"",IF(H24&lt;&gt;"","（決定）",IF('計算A'!EL$108=1,"（空ける）",SUMPRODUCT(('計算A'!EL$60:EL$104=1)*('計算A'!$C$10:$C$54=1))&amp;"人："&amp;_xlfn.TEXTJOIN("、",TRUE,IF(('計算A'!EL$60:EL$104=1)*('計算A'!$C$10:$C$54=1),'計算A'!$B$10:$B$54,"")))))</f>
        <v/>
      </c>
      <c r="I53" s="90">
        <f t="array" ref="I53">IF('計算A'!FJ$4=0,"",IF(I24&lt;&gt;"","（決定）",IF('計算A'!FJ$108=1,"（空ける）",SUMPRODUCT(('計算A'!FJ$60:FJ$104=1)*('計算A'!$C$10:$C$54=1))&amp;"人："&amp;_xlfn.TEXTJOIN("、",TRUE,IF(('計算A'!FJ$60:FJ$104=1)*('計算A'!$C$10:$C$54=1),'計算A'!$B$10:$B$54,"")))))</f>
        <v/>
      </c>
      <c r="J53" s="90">
        <f t="array" ref="J53">IF('計算A'!GH$4=0,"",IF(J24&lt;&gt;"","（決定）",IF('計算A'!GH$108=1,"（空ける）",SUMPRODUCT(('計算A'!GH$60:GH$104=1)*('計算A'!$C$10:$C$54=1))&amp;"人："&amp;_xlfn.TEXTJOIN("、",TRUE,IF(('計算A'!GH$60:GH$104=1)*('計算A'!$C$10:$C$54=1),'計算A'!$B$10:$B$54,"")))))</f>
        <v/>
      </c>
      <c r="K53" s="90">
        <f t="array" ref="K53">IF('計算A'!HF$4=0,"",IF(K24&lt;&gt;"","（決定）",IF('計算A'!HF$108=1,"（空ける）",SUMPRODUCT(('計算A'!HF$60:HF$104=1)*('計算A'!$C$10:$C$54=1))&amp;"人："&amp;_xlfn.TEXTJOIN("、",TRUE,IF(('計算A'!HF$60:HF$104=1)*('計算A'!$C$10:$C$54=1),'計算A'!$B$10:$B$54,"")))))</f>
        <v/>
      </c>
      <c r="L53" s="90">
        <f t="array" ref="L53">IF('計算A'!ID$4=0,"",IF(L24&lt;&gt;"","（決定）",IF('計算A'!ID$108=1,"（空ける）",SUMPRODUCT(('計算A'!ID$60:ID$104=1)*('計算A'!$C$10:$C$54=1))&amp;"人："&amp;_xlfn.TEXTJOIN("、",TRUE,IF(('計算A'!ID$60:ID$104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c r="AG53">
        <f>IF('計算A'!FJ$115=0,0,IF('計算A'!FJ$4=0,1,IF(LEFT(I53,2)="0人",2,IF(LEFT(I53,2)="1人",3,4))))</f>
        <v/>
      </c>
      <c r="AH53">
        <f>IF('計算A'!GH$115=0,0,IF('計算A'!GH$4=0,1,IF(LEFT(J53,2)="0人",2,IF(LEFT(J53,2)="1人",3,4))))</f>
        <v/>
      </c>
      <c r="AI53">
        <f>IF('計算A'!HF$115=0,0,IF('計算A'!HF$4=0,1,IF(LEFT(K53,2)="0人",2,IF(LEFT(K53,2)="1人",3,4))))</f>
        <v/>
      </c>
      <c r="AJ53">
        <f>IF('計算A'!ID$115=0,0,IF('計算A'!ID$4=0,1,IF(LEFT(L53,2)="0人",2,IF(LEFT(L53,2)="1人",3,4))))</f>
        <v/>
      </c>
    </row>
    <row r="54" ht="44" customHeight="1">
      <c r="B54" s="44">
        <f>'設定'!$I$30</f>
        <v/>
      </c>
      <c r="C54" s="90">
        <f t="array" ref="C54">IF('計算A'!W$4=0,"",IF(C25&lt;&gt;"","（決定）",IF('計算A'!W$108=1,"（空ける）",SUMPRODUCT(('計算A'!W$60:W$104=1)*('計算A'!$C$10:$C$54=1))&amp;"人："&amp;_xlfn.TEXTJOIN("、",TRUE,IF(('計算A'!W$60:W$104=1)*('計算A'!$C$10:$C$54=1),'計算A'!$B$10:$B$54,"")))))</f>
        <v/>
      </c>
      <c r="D54" s="90">
        <f t="array" ref="D54">IF('計算A'!AU$4=0,"",IF(D25&lt;&gt;"","（決定）",IF('計算A'!AU$108=1,"（空ける）",SUMPRODUCT(('計算A'!AU$60:AU$104=1)*('計算A'!$C$10:$C$54=1))&amp;"人："&amp;_xlfn.TEXTJOIN("、",TRUE,IF(('計算A'!AU$60:AU$104=1)*('計算A'!$C$10:$C$54=1),'計算A'!$B$10:$B$54,"")))))</f>
        <v/>
      </c>
      <c r="E54" s="90">
        <f t="array" ref="E54">IF('計算A'!BS$4=0,"",IF(E25&lt;&gt;"","（決定）",IF('計算A'!BS$108=1,"（空ける）",SUMPRODUCT(('計算A'!BS$60:BS$104=1)*('計算A'!$C$10:$C$54=1))&amp;"人："&amp;_xlfn.TEXTJOIN("、",TRUE,IF(('計算A'!BS$60:BS$104=1)*('計算A'!$C$10:$C$54=1),'計算A'!$B$10:$B$54,"")))))</f>
        <v/>
      </c>
      <c r="F54" s="90">
        <f t="array" ref="F54">IF('計算A'!CQ$4=0,"",IF(F25&lt;&gt;"","（決定）",IF('計算A'!CQ$108=1,"（空ける）",SUMPRODUCT(('計算A'!CQ$60:CQ$104=1)*('計算A'!$C$10:$C$54=1))&amp;"人："&amp;_xlfn.TEXTJOIN("、",TRUE,IF(('計算A'!CQ$60:CQ$104=1)*('計算A'!$C$10:$C$54=1),'計算A'!$B$10:$B$54,"")))))</f>
        <v/>
      </c>
      <c r="G54" s="90">
        <f t="array" ref="G54">IF('計算A'!DO$4=0,"",IF(G25&lt;&gt;"","（決定）",IF('計算A'!DO$108=1,"（空ける）",SUMPRODUCT(('計算A'!DO$60:DO$104=1)*('計算A'!$C$10:$C$54=1))&amp;"人："&amp;_xlfn.TEXTJOIN("、",TRUE,IF(('計算A'!DO$60:DO$104=1)*('計算A'!$C$10:$C$54=1),'計算A'!$B$10:$B$54,"")))))</f>
        <v/>
      </c>
      <c r="H54" s="90">
        <f t="array" ref="H54">IF('計算A'!EM$4=0,"",IF(H25&lt;&gt;"","（決定）",IF('計算A'!EM$108=1,"（空ける）",SUMPRODUCT(('計算A'!EM$60:EM$104=1)*('計算A'!$C$10:$C$54=1))&amp;"人："&amp;_xlfn.TEXTJOIN("、",TRUE,IF(('計算A'!EM$60:EM$104=1)*('計算A'!$C$10:$C$54=1),'計算A'!$B$10:$B$54,"")))))</f>
        <v/>
      </c>
      <c r="I54" s="90">
        <f t="array" ref="I54">IF('計算A'!FK$4=0,"",IF(I25&lt;&gt;"","（決定）",IF('計算A'!FK$108=1,"（空ける）",SUMPRODUCT(('計算A'!FK$60:FK$104=1)*('計算A'!$C$10:$C$54=1))&amp;"人："&amp;_xlfn.TEXTJOIN("、",TRUE,IF(('計算A'!FK$60:FK$104=1)*('計算A'!$C$10:$C$54=1),'計算A'!$B$10:$B$54,"")))))</f>
        <v/>
      </c>
      <c r="J54" s="90">
        <f t="array" ref="J54">IF('計算A'!GI$4=0,"",IF(J25&lt;&gt;"","（決定）",IF('計算A'!GI$108=1,"（空ける）",SUMPRODUCT(('計算A'!GI$60:GI$104=1)*('計算A'!$C$10:$C$54=1))&amp;"人："&amp;_xlfn.TEXTJOIN("、",TRUE,IF(('計算A'!GI$60:GI$104=1)*('計算A'!$C$10:$C$54=1),'計算A'!$B$10:$B$54,"")))))</f>
        <v/>
      </c>
      <c r="K54" s="90">
        <f t="array" ref="K54">IF('計算A'!HG$4=0,"",IF(K25&lt;&gt;"","（決定）",IF('計算A'!HG$108=1,"（空ける）",SUMPRODUCT(('計算A'!HG$60:HG$104=1)*('計算A'!$C$10:$C$54=1))&amp;"人："&amp;_xlfn.TEXTJOIN("、",TRUE,IF(('計算A'!HG$60:HG$104=1)*('計算A'!$C$10:$C$54=1),'計算A'!$B$10:$B$54,"")))))</f>
        <v/>
      </c>
      <c r="L54" s="90">
        <f t="array" ref="L54">IF('計算A'!IE$4=0,"",IF(L25&lt;&gt;"","（決定）",IF('計算A'!IE$108=1,"（空ける）",SUMPRODUCT(('計算A'!IE$60:IE$104=1)*('計算A'!$C$10:$C$54=1))&amp;"人："&amp;_xlfn.TEXTJOIN("、",TRUE,IF(('計算A'!IE$60:IE$104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c r="AG54">
        <f>IF('計算A'!FK$115=0,0,IF('計算A'!FK$4=0,1,IF(LEFT(I54,2)="0人",2,IF(LEFT(I54,2)="1人",3,4))))</f>
        <v/>
      </c>
      <c r="AH54">
        <f>IF('計算A'!GI$115=0,0,IF('計算A'!GI$4=0,1,IF(LEFT(J54,2)="0人",2,IF(LEFT(J54,2)="1人",3,4))))</f>
        <v/>
      </c>
      <c r="AI54">
        <f>IF('計算A'!HG$115=0,0,IF('計算A'!HG$4=0,1,IF(LEFT(K54,2)="0人",2,IF(LEFT(K54,2)="1人",3,4))))</f>
        <v/>
      </c>
      <c r="AJ54">
        <f>IF('計算A'!IE$115=0,0,IF('計算A'!IE$4=0,1,IF(LEFT(L54,2)="0人",2,IF(LEFT(L54,2)="1人",3,4))))</f>
        <v/>
      </c>
    </row>
    <row r="55" ht="44" customHeight="1">
      <c r="B55" s="44">
        <f>'設定'!$I$31</f>
        <v/>
      </c>
      <c r="C55" s="90">
        <f t="array" ref="C55">IF('計算A'!X$4=0,"",IF(C26&lt;&gt;"","（決定）",IF('計算A'!X$108=1,"（空ける）",SUMPRODUCT(('計算A'!X$60:X$104=1)*('計算A'!$C$10:$C$54=1))&amp;"人："&amp;_xlfn.TEXTJOIN("、",TRUE,IF(('計算A'!X$60:X$104=1)*('計算A'!$C$10:$C$54=1),'計算A'!$B$10:$B$54,"")))))</f>
        <v/>
      </c>
      <c r="D55" s="90">
        <f t="array" ref="D55">IF('計算A'!AV$4=0,"",IF(D26&lt;&gt;"","（決定）",IF('計算A'!AV$108=1,"（空ける）",SUMPRODUCT(('計算A'!AV$60:AV$104=1)*('計算A'!$C$10:$C$54=1))&amp;"人："&amp;_xlfn.TEXTJOIN("、",TRUE,IF(('計算A'!AV$60:AV$104=1)*('計算A'!$C$10:$C$54=1),'計算A'!$B$10:$B$54,"")))))</f>
        <v/>
      </c>
      <c r="E55" s="90">
        <f t="array" ref="E55">IF('計算A'!BT$4=0,"",IF(E26&lt;&gt;"","（決定）",IF('計算A'!BT$108=1,"（空ける）",SUMPRODUCT(('計算A'!BT$60:BT$104=1)*('計算A'!$C$10:$C$54=1))&amp;"人："&amp;_xlfn.TEXTJOIN("、",TRUE,IF(('計算A'!BT$60:BT$104=1)*('計算A'!$C$10:$C$54=1),'計算A'!$B$10:$B$54,"")))))</f>
        <v/>
      </c>
      <c r="F55" s="90">
        <f t="array" ref="F55">IF('計算A'!CR$4=0,"",IF(F26&lt;&gt;"","（決定）",IF('計算A'!CR$108=1,"（空ける）",SUMPRODUCT(('計算A'!CR$60:CR$104=1)*('計算A'!$C$10:$C$54=1))&amp;"人："&amp;_xlfn.TEXTJOIN("、",TRUE,IF(('計算A'!CR$60:CR$104=1)*('計算A'!$C$10:$C$54=1),'計算A'!$B$10:$B$54,"")))))</f>
        <v/>
      </c>
      <c r="G55" s="90">
        <f t="array" ref="G55">IF('計算A'!DP$4=0,"",IF(G26&lt;&gt;"","（決定）",IF('計算A'!DP$108=1,"（空ける）",SUMPRODUCT(('計算A'!DP$60:DP$104=1)*('計算A'!$C$10:$C$54=1))&amp;"人："&amp;_xlfn.TEXTJOIN("、",TRUE,IF(('計算A'!DP$60:DP$104=1)*('計算A'!$C$10:$C$54=1),'計算A'!$B$10:$B$54,"")))))</f>
        <v/>
      </c>
      <c r="H55" s="90">
        <f t="array" ref="H55">IF('計算A'!EN$4=0,"",IF(H26&lt;&gt;"","（決定）",IF('計算A'!EN$108=1,"（空ける）",SUMPRODUCT(('計算A'!EN$60:EN$104=1)*('計算A'!$C$10:$C$54=1))&amp;"人："&amp;_xlfn.TEXTJOIN("、",TRUE,IF(('計算A'!EN$60:EN$104=1)*('計算A'!$C$10:$C$54=1),'計算A'!$B$10:$B$54,"")))))</f>
        <v/>
      </c>
      <c r="I55" s="90">
        <f t="array" ref="I55">IF('計算A'!FL$4=0,"",IF(I26&lt;&gt;"","（決定）",IF('計算A'!FL$108=1,"（空ける）",SUMPRODUCT(('計算A'!FL$60:FL$104=1)*('計算A'!$C$10:$C$54=1))&amp;"人："&amp;_xlfn.TEXTJOIN("、",TRUE,IF(('計算A'!FL$60:FL$104=1)*('計算A'!$C$10:$C$54=1),'計算A'!$B$10:$B$54,"")))))</f>
        <v/>
      </c>
      <c r="J55" s="90">
        <f t="array" ref="J55">IF('計算A'!GJ$4=0,"",IF(J26&lt;&gt;"","（決定）",IF('計算A'!GJ$108=1,"（空ける）",SUMPRODUCT(('計算A'!GJ$60:GJ$104=1)*('計算A'!$C$10:$C$54=1))&amp;"人："&amp;_xlfn.TEXTJOIN("、",TRUE,IF(('計算A'!GJ$60:GJ$104=1)*('計算A'!$C$10:$C$54=1),'計算A'!$B$10:$B$54,"")))))</f>
        <v/>
      </c>
      <c r="K55" s="90">
        <f t="array" ref="K55">IF('計算A'!HH$4=0,"",IF(K26&lt;&gt;"","（決定）",IF('計算A'!HH$108=1,"（空ける）",SUMPRODUCT(('計算A'!HH$60:HH$104=1)*('計算A'!$C$10:$C$54=1))&amp;"人："&amp;_xlfn.TEXTJOIN("、",TRUE,IF(('計算A'!HH$60:HH$104=1)*('計算A'!$C$10:$C$54=1),'計算A'!$B$10:$B$54,"")))))</f>
        <v/>
      </c>
      <c r="L55" s="90">
        <f t="array" ref="L55">IF('計算A'!IF$4=0,"",IF(L26&lt;&gt;"","（決定）",IF('計算A'!IF$108=1,"（空ける）",SUMPRODUCT(('計算A'!IF$60:IF$104=1)*('計算A'!$C$10:$C$54=1))&amp;"人："&amp;_xlfn.TEXTJOIN("、",TRUE,IF(('計算A'!IF$60:IF$104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c r="AG55">
        <f>IF('計算A'!FL$115=0,0,IF('計算A'!FL$4=0,1,IF(LEFT(I55,2)="0人",2,IF(LEFT(I55,2)="1人",3,4))))</f>
        <v/>
      </c>
      <c r="AH55">
        <f>IF('計算A'!GJ$115=0,0,IF('計算A'!GJ$4=0,1,IF(LEFT(J55,2)="0人",2,IF(LEFT(J55,2)="1人",3,4))))</f>
        <v/>
      </c>
      <c r="AI55">
        <f>IF('計算A'!HH$115=0,0,IF('計算A'!HH$4=0,1,IF(LEFT(K55,2)="0人",2,IF(LEFT(K55,2)="1人",3,4))))</f>
        <v/>
      </c>
      <c r="AJ55">
        <f>IF('計算A'!IF$115=0,0,IF('計算A'!IF$4=0,1,IF(LEFT(L55,2)="0人",2,IF(LEFT(L55,2)="1人",3,4))))</f>
        <v/>
      </c>
    </row>
    <row r="56" ht="44" customHeight="1">
      <c r="B56" s="44">
        <f>'設定'!$I$32</f>
        <v/>
      </c>
      <c r="C56" s="90">
        <f t="array" ref="C56">IF('計算A'!Y$4=0,"",IF(C27&lt;&gt;"","（決定）",IF('計算A'!Y$108=1,"（空ける）",SUMPRODUCT(('計算A'!Y$60:Y$104=1)*('計算A'!$C$10:$C$54=1))&amp;"人："&amp;_xlfn.TEXTJOIN("、",TRUE,IF(('計算A'!Y$60:Y$104=1)*('計算A'!$C$10:$C$54=1),'計算A'!$B$10:$B$54,"")))))</f>
        <v/>
      </c>
      <c r="D56" s="90">
        <f t="array" ref="D56">IF('計算A'!AW$4=0,"",IF(D27&lt;&gt;"","（決定）",IF('計算A'!AW$108=1,"（空ける）",SUMPRODUCT(('計算A'!AW$60:AW$104=1)*('計算A'!$C$10:$C$54=1))&amp;"人："&amp;_xlfn.TEXTJOIN("、",TRUE,IF(('計算A'!AW$60:AW$104=1)*('計算A'!$C$10:$C$54=1),'計算A'!$B$10:$B$54,"")))))</f>
        <v/>
      </c>
      <c r="E56" s="90">
        <f t="array" ref="E56">IF('計算A'!BU$4=0,"",IF(E27&lt;&gt;"","（決定）",IF('計算A'!BU$108=1,"（空ける）",SUMPRODUCT(('計算A'!BU$60:BU$104=1)*('計算A'!$C$10:$C$54=1))&amp;"人："&amp;_xlfn.TEXTJOIN("、",TRUE,IF(('計算A'!BU$60:BU$104=1)*('計算A'!$C$10:$C$54=1),'計算A'!$B$10:$B$54,"")))))</f>
        <v/>
      </c>
      <c r="F56" s="90">
        <f t="array" ref="F56">IF('計算A'!CS$4=0,"",IF(F27&lt;&gt;"","（決定）",IF('計算A'!CS$108=1,"（空ける）",SUMPRODUCT(('計算A'!CS$60:CS$104=1)*('計算A'!$C$10:$C$54=1))&amp;"人："&amp;_xlfn.TEXTJOIN("、",TRUE,IF(('計算A'!CS$60:CS$104=1)*('計算A'!$C$10:$C$54=1),'計算A'!$B$10:$B$54,"")))))</f>
        <v/>
      </c>
      <c r="G56" s="90">
        <f t="array" ref="G56">IF('計算A'!DQ$4=0,"",IF(G27&lt;&gt;"","（決定）",IF('計算A'!DQ$108=1,"（空ける）",SUMPRODUCT(('計算A'!DQ$60:DQ$104=1)*('計算A'!$C$10:$C$54=1))&amp;"人："&amp;_xlfn.TEXTJOIN("、",TRUE,IF(('計算A'!DQ$60:DQ$104=1)*('計算A'!$C$10:$C$54=1),'計算A'!$B$10:$B$54,"")))))</f>
        <v/>
      </c>
      <c r="H56" s="90">
        <f t="array" ref="H56">IF('計算A'!EO$4=0,"",IF(H27&lt;&gt;"","（決定）",IF('計算A'!EO$108=1,"（空ける）",SUMPRODUCT(('計算A'!EO$60:EO$104=1)*('計算A'!$C$10:$C$54=1))&amp;"人："&amp;_xlfn.TEXTJOIN("、",TRUE,IF(('計算A'!EO$60:EO$104=1)*('計算A'!$C$10:$C$54=1),'計算A'!$B$10:$B$54,"")))))</f>
        <v/>
      </c>
      <c r="I56" s="90">
        <f t="array" ref="I56">IF('計算A'!FM$4=0,"",IF(I27&lt;&gt;"","（決定）",IF('計算A'!FM$108=1,"（空ける）",SUMPRODUCT(('計算A'!FM$60:FM$104=1)*('計算A'!$C$10:$C$54=1))&amp;"人："&amp;_xlfn.TEXTJOIN("、",TRUE,IF(('計算A'!FM$60:FM$104=1)*('計算A'!$C$10:$C$54=1),'計算A'!$B$10:$B$54,"")))))</f>
        <v/>
      </c>
      <c r="J56" s="90">
        <f t="array" ref="J56">IF('計算A'!GK$4=0,"",IF(J27&lt;&gt;"","（決定）",IF('計算A'!GK$108=1,"（空ける）",SUMPRODUCT(('計算A'!GK$60:GK$104=1)*('計算A'!$C$10:$C$54=1))&amp;"人："&amp;_xlfn.TEXTJOIN("、",TRUE,IF(('計算A'!GK$60:GK$104=1)*('計算A'!$C$10:$C$54=1),'計算A'!$B$10:$B$54,"")))))</f>
        <v/>
      </c>
      <c r="K56" s="90">
        <f t="array" ref="K56">IF('計算A'!HI$4=0,"",IF(K27&lt;&gt;"","（決定）",IF('計算A'!HI$108=1,"（空ける）",SUMPRODUCT(('計算A'!HI$60:HI$104=1)*('計算A'!$C$10:$C$54=1))&amp;"人："&amp;_xlfn.TEXTJOIN("、",TRUE,IF(('計算A'!HI$60:HI$104=1)*('計算A'!$C$10:$C$54=1),'計算A'!$B$10:$B$54,"")))))</f>
        <v/>
      </c>
      <c r="L56" s="90">
        <f t="array" ref="L56">IF('計算A'!IG$4=0,"",IF(L27&lt;&gt;"","（決定）",IF('計算A'!IG$108=1,"（空ける）",SUMPRODUCT(('計算A'!IG$60:IG$104=1)*('計算A'!$C$10:$C$54=1))&amp;"人："&amp;_xlfn.TEXTJOIN("、",TRUE,IF(('計算A'!IG$60:IG$104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c r="AG56">
        <f>IF('計算A'!FM$115=0,0,IF('計算A'!FM$4=0,1,IF(LEFT(I56,2)="0人",2,IF(LEFT(I56,2)="1人",3,4))))</f>
        <v/>
      </c>
      <c r="AH56">
        <f>IF('計算A'!GK$115=0,0,IF('計算A'!GK$4=0,1,IF(LEFT(J56,2)="0人",2,IF(LEFT(J56,2)="1人",3,4))))</f>
        <v/>
      </c>
      <c r="AI56">
        <f>IF('計算A'!HI$115=0,0,IF('計算A'!HI$4=0,1,IF(LEFT(K56,2)="0人",2,IF(LEFT(K56,2)="1人",3,4))))</f>
        <v/>
      </c>
      <c r="AJ56">
        <f>IF('計算A'!IG$115=0,0,IF('計算A'!IG$4=0,1,IF(LEFT(L56,2)="0人",2,IF(LEFT(L56,2)="1人",3,4))))</f>
        <v/>
      </c>
    </row>
    <row r="57" ht="44" customHeight="1">
      <c r="B57" s="44">
        <f>'設定'!$I$33</f>
        <v/>
      </c>
      <c r="C57" s="90">
        <f t="array" ref="C57">IF('計算A'!Z$4=0,"",IF(C28&lt;&gt;"","（決定）",IF('計算A'!Z$108=1,"（空ける）",SUMPRODUCT(('計算A'!Z$60:Z$104=1)*('計算A'!$C$10:$C$54=1))&amp;"人："&amp;_xlfn.TEXTJOIN("、",TRUE,IF(('計算A'!Z$60:Z$104=1)*('計算A'!$C$10:$C$54=1),'計算A'!$B$10:$B$54,"")))))</f>
        <v/>
      </c>
      <c r="D57" s="90">
        <f t="array" ref="D57">IF('計算A'!AX$4=0,"",IF(D28&lt;&gt;"","（決定）",IF('計算A'!AX$108=1,"（空ける）",SUMPRODUCT(('計算A'!AX$60:AX$104=1)*('計算A'!$C$10:$C$54=1))&amp;"人："&amp;_xlfn.TEXTJOIN("、",TRUE,IF(('計算A'!AX$60:AX$104=1)*('計算A'!$C$10:$C$54=1),'計算A'!$B$10:$B$54,"")))))</f>
        <v/>
      </c>
      <c r="E57" s="90">
        <f t="array" ref="E57">IF('計算A'!BV$4=0,"",IF(E28&lt;&gt;"","（決定）",IF('計算A'!BV$108=1,"（空ける）",SUMPRODUCT(('計算A'!BV$60:BV$104=1)*('計算A'!$C$10:$C$54=1))&amp;"人："&amp;_xlfn.TEXTJOIN("、",TRUE,IF(('計算A'!BV$60:BV$104=1)*('計算A'!$C$10:$C$54=1),'計算A'!$B$10:$B$54,"")))))</f>
        <v/>
      </c>
      <c r="F57" s="90">
        <f t="array" ref="F57">IF('計算A'!CT$4=0,"",IF(F28&lt;&gt;"","（決定）",IF('計算A'!CT$108=1,"（空ける）",SUMPRODUCT(('計算A'!CT$60:CT$104=1)*('計算A'!$C$10:$C$54=1))&amp;"人："&amp;_xlfn.TEXTJOIN("、",TRUE,IF(('計算A'!CT$60:CT$104=1)*('計算A'!$C$10:$C$54=1),'計算A'!$B$10:$B$54,"")))))</f>
        <v/>
      </c>
      <c r="G57" s="90">
        <f t="array" ref="G57">IF('計算A'!DR$4=0,"",IF(G28&lt;&gt;"","（決定）",IF('計算A'!DR$108=1,"（空ける）",SUMPRODUCT(('計算A'!DR$60:DR$104=1)*('計算A'!$C$10:$C$54=1))&amp;"人："&amp;_xlfn.TEXTJOIN("、",TRUE,IF(('計算A'!DR$60:DR$104=1)*('計算A'!$C$10:$C$54=1),'計算A'!$B$10:$B$54,"")))))</f>
        <v/>
      </c>
      <c r="H57" s="90">
        <f t="array" ref="H57">IF('計算A'!EP$4=0,"",IF(H28&lt;&gt;"","（決定）",IF('計算A'!EP$108=1,"（空ける）",SUMPRODUCT(('計算A'!EP$60:EP$104=1)*('計算A'!$C$10:$C$54=1))&amp;"人："&amp;_xlfn.TEXTJOIN("、",TRUE,IF(('計算A'!EP$60:EP$104=1)*('計算A'!$C$10:$C$54=1),'計算A'!$B$10:$B$54,"")))))</f>
        <v/>
      </c>
      <c r="I57" s="90">
        <f t="array" ref="I57">IF('計算A'!FN$4=0,"",IF(I28&lt;&gt;"","（決定）",IF('計算A'!FN$108=1,"（空ける）",SUMPRODUCT(('計算A'!FN$60:FN$104=1)*('計算A'!$C$10:$C$54=1))&amp;"人："&amp;_xlfn.TEXTJOIN("、",TRUE,IF(('計算A'!FN$60:FN$104=1)*('計算A'!$C$10:$C$54=1),'計算A'!$B$10:$B$54,"")))))</f>
        <v/>
      </c>
      <c r="J57" s="90">
        <f t="array" ref="J57">IF('計算A'!GL$4=0,"",IF(J28&lt;&gt;"","（決定）",IF('計算A'!GL$108=1,"（空ける）",SUMPRODUCT(('計算A'!GL$60:GL$104=1)*('計算A'!$C$10:$C$54=1))&amp;"人："&amp;_xlfn.TEXTJOIN("、",TRUE,IF(('計算A'!GL$60:GL$104=1)*('計算A'!$C$10:$C$54=1),'計算A'!$B$10:$B$54,"")))))</f>
        <v/>
      </c>
      <c r="K57" s="90">
        <f t="array" ref="K57">IF('計算A'!HJ$4=0,"",IF(K28&lt;&gt;"","（決定）",IF('計算A'!HJ$108=1,"（空ける）",SUMPRODUCT(('計算A'!HJ$60:HJ$104=1)*('計算A'!$C$10:$C$54=1))&amp;"人："&amp;_xlfn.TEXTJOIN("、",TRUE,IF(('計算A'!HJ$60:HJ$104=1)*('計算A'!$C$10:$C$54=1),'計算A'!$B$10:$B$54,"")))))</f>
        <v/>
      </c>
      <c r="L57" s="90">
        <f t="array" ref="L57">IF('計算A'!IH$4=0,"",IF(L28&lt;&gt;"","（決定）",IF('計算A'!IH$108=1,"（空ける）",SUMPRODUCT(('計算A'!IH$60:IH$104=1)*('計算A'!$C$10:$C$54=1))&amp;"人："&amp;_xlfn.TEXTJOIN("、",TRUE,IF(('計算A'!IH$60:IH$104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c r="AG57">
        <f>IF('計算A'!FN$115=0,0,IF('計算A'!FN$4=0,1,IF(LEFT(I57,2)="0人",2,IF(LEFT(I57,2)="1人",3,4))))</f>
        <v/>
      </c>
      <c r="AH57">
        <f>IF('計算A'!GL$115=0,0,IF('計算A'!GL$4=0,1,IF(LEFT(J57,2)="0人",2,IF(LEFT(J57,2)="1人",3,4))))</f>
        <v/>
      </c>
      <c r="AI57">
        <f>IF('計算A'!HJ$115=0,0,IF('計算A'!HJ$4=0,1,IF(LEFT(K57,2)="0人",2,IF(LEFT(K57,2)="1人",3,4))))</f>
        <v/>
      </c>
      <c r="AJ57">
        <f>IF('計算A'!IH$115=0,0,IF('計算A'!IH$4=0,1,IF(LEFT(L57,2)="0人",2,IF(LEFT(L57,2)="1人",3,4))))</f>
        <v/>
      </c>
    </row>
    <row r="58" ht="44" customHeight="1">
      <c r="B58" s="44">
        <f>'設定'!$I$34</f>
        <v/>
      </c>
      <c r="C58" s="90">
        <f t="array" ref="C58">IF('計算A'!AA$4=0,"",IF(C29&lt;&gt;"","（決定）",IF('計算A'!AA$108=1,"（空ける）",SUMPRODUCT(('計算A'!AA$60:AA$104=1)*('計算A'!$C$10:$C$54=1))&amp;"人："&amp;_xlfn.TEXTJOIN("、",TRUE,IF(('計算A'!AA$60:AA$104=1)*('計算A'!$C$10:$C$54=1),'計算A'!$B$10:$B$54,"")))))</f>
        <v/>
      </c>
      <c r="D58" s="90">
        <f t="array" ref="D58">IF('計算A'!AY$4=0,"",IF(D29&lt;&gt;"","（決定）",IF('計算A'!AY$108=1,"（空ける）",SUMPRODUCT(('計算A'!AY$60:AY$104=1)*('計算A'!$C$10:$C$54=1))&amp;"人："&amp;_xlfn.TEXTJOIN("、",TRUE,IF(('計算A'!AY$60:AY$104=1)*('計算A'!$C$10:$C$54=1),'計算A'!$B$10:$B$54,"")))))</f>
        <v/>
      </c>
      <c r="E58" s="90">
        <f t="array" ref="E58">IF('計算A'!BW$4=0,"",IF(E29&lt;&gt;"","（決定）",IF('計算A'!BW$108=1,"（空ける）",SUMPRODUCT(('計算A'!BW$60:BW$104=1)*('計算A'!$C$10:$C$54=1))&amp;"人："&amp;_xlfn.TEXTJOIN("、",TRUE,IF(('計算A'!BW$60:BW$104=1)*('計算A'!$C$10:$C$54=1),'計算A'!$B$10:$B$54,"")))))</f>
        <v/>
      </c>
      <c r="F58" s="90">
        <f t="array" ref="F58">IF('計算A'!CU$4=0,"",IF(F29&lt;&gt;"","（決定）",IF('計算A'!CU$108=1,"（空ける）",SUMPRODUCT(('計算A'!CU$60:CU$104=1)*('計算A'!$C$10:$C$54=1))&amp;"人："&amp;_xlfn.TEXTJOIN("、",TRUE,IF(('計算A'!CU$60:CU$104=1)*('計算A'!$C$10:$C$54=1),'計算A'!$B$10:$B$54,"")))))</f>
        <v/>
      </c>
      <c r="G58" s="90">
        <f t="array" ref="G58">IF('計算A'!DS$4=0,"",IF(G29&lt;&gt;"","（決定）",IF('計算A'!DS$108=1,"（空ける）",SUMPRODUCT(('計算A'!DS$60:DS$104=1)*('計算A'!$C$10:$C$54=1))&amp;"人："&amp;_xlfn.TEXTJOIN("、",TRUE,IF(('計算A'!DS$60:DS$104=1)*('計算A'!$C$10:$C$54=1),'計算A'!$B$10:$B$54,"")))))</f>
        <v/>
      </c>
      <c r="H58" s="90">
        <f t="array" ref="H58">IF('計算A'!EQ$4=0,"",IF(H29&lt;&gt;"","（決定）",IF('計算A'!EQ$108=1,"（空ける）",SUMPRODUCT(('計算A'!EQ$60:EQ$104=1)*('計算A'!$C$10:$C$54=1))&amp;"人："&amp;_xlfn.TEXTJOIN("、",TRUE,IF(('計算A'!EQ$60:EQ$104=1)*('計算A'!$C$10:$C$54=1),'計算A'!$B$10:$B$54,"")))))</f>
        <v/>
      </c>
      <c r="I58" s="90">
        <f t="array" ref="I58">IF('計算A'!FO$4=0,"",IF(I29&lt;&gt;"","（決定）",IF('計算A'!FO$108=1,"（空ける）",SUMPRODUCT(('計算A'!FO$60:FO$104=1)*('計算A'!$C$10:$C$54=1))&amp;"人："&amp;_xlfn.TEXTJOIN("、",TRUE,IF(('計算A'!FO$60:FO$104=1)*('計算A'!$C$10:$C$54=1),'計算A'!$B$10:$B$54,"")))))</f>
        <v/>
      </c>
      <c r="J58" s="90">
        <f t="array" ref="J58">IF('計算A'!GM$4=0,"",IF(J29&lt;&gt;"","（決定）",IF('計算A'!GM$108=1,"（空ける）",SUMPRODUCT(('計算A'!GM$60:GM$104=1)*('計算A'!$C$10:$C$54=1))&amp;"人："&amp;_xlfn.TEXTJOIN("、",TRUE,IF(('計算A'!GM$60:GM$104=1)*('計算A'!$C$10:$C$54=1),'計算A'!$B$10:$B$54,"")))))</f>
        <v/>
      </c>
      <c r="K58" s="90">
        <f t="array" ref="K58">IF('計算A'!HK$4=0,"",IF(K29&lt;&gt;"","（決定）",IF('計算A'!HK$108=1,"（空ける）",SUMPRODUCT(('計算A'!HK$60:HK$104=1)*('計算A'!$C$10:$C$54=1))&amp;"人："&amp;_xlfn.TEXTJOIN("、",TRUE,IF(('計算A'!HK$60:HK$104=1)*('計算A'!$C$10:$C$54=1),'計算A'!$B$10:$B$54,"")))))</f>
        <v/>
      </c>
      <c r="L58" s="90">
        <f t="array" ref="L58">IF('計算A'!II$4=0,"",IF(L29&lt;&gt;"","（決定）",IF('計算A'!II$108=1,"（空ける）",SUMPRODUCT(('計算A'!II$60:II$104=1)*('計算A'!$C$10:$C$54=1))&amp;"人："&amp;_xlfn.TEXTJOIN("、",TRUE,IF(('計算A'!II$60:II$104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c r="AG58">
        <f>IF('計算A'!FO$115=0,0,IF('計算A'!FO$4=0,1,IF(LEFT(I58,2)="0人",2,IF(LEFT(I58,2)="1人",3,4))))</f>
        <v/>
      </c>
      <c r="AH58">
        <f>IF('計算A'!GM$115=0,0,IF('計算A'!GM$4=0,1,IF(LEFT(J58,2)="0人",2,IF(LEFT(J58,2)="1人",3,4))))</f>
        <v/>
      </c>
      <c r="AI58">
        <f>IF('計算A'!HK$115=0,0,IF('計算A'!HK$4=0,1,IF(LEFT(K58,2)="0人",2,IF(LEFT(K58,2)="1人",3,4))))</f>
        <v/>
      </c>
      <c r="AJ58">
        <f>IF('計算A'!II$115=0,0,IF('計算A'!II$4=0,1,IF(LEFT(L58,2)="0人",2,IF(LEFT(L58,2)="1人",3,4))))</f>
        <v/>
      </c>
    </row>
  </sheetData>
  <mergeCells count="8">
    <mergeCell ref="N21:O21"/>
    <mergeCell ref="N20:O20"/>
    <mergeCell ref="C4:L4"/>
    <mergeCell ref="N18:O18"/>
    <mergeCell ref="N19:O19"/>
    <mergeCell ref="N5:O5"/>
    <mergeCell ref="O11:O16"/>
    <mergeCell ref="N22:O22"/>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L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='名簿'!$I$5:$I$49</formula1>
    </dataValidation>
  </dataValidations>
  <pageMargins left="0.75" right="0.75" top="1" bottom="1" header="0.5" footer="0.5"/>
</worksheet>
</file>

<file path=xl/worksheets/sheet8.xml><?xml version="1.0" encoding="utf-8"?>
<worksheet xmlns="http://schemas.openxmlformats.org/spreadsheetml/2006/main">
  <sheetPr>
    <tabColor rgb="007A5BA8"/>
    <outlinePr summaryBelow="1" summaryRight="1"/>
    <pageSetUpPr fitToPage="1"/>
  </sheetPr>
  <dimension ref="A1:Z53"/>
  <sheetViews>
    <sheetView showGridLines="0" showRowColHeaders="0" workbookViewId="0">
      <pane ySplit="6" topLeftCell="A7" activePane="bottomLeft" state="frozen"/>
      <selection pane="bottomLeft" activeCell="A1" sqref="A1"/>
    </sheetView>
  </sheetViews>
  <sheetFormatPr baseColWidth="8" defaultRowHeight="15"/>
  <cols>
    <col width="3" customWidth="1" min="1" max="1"/>
    <col width="6" customWidth="1" min="2" max="2"/>
    <col width="16" customWidth="1" min="3" max="3"/>
    <col width="18" customWidth="1" min="4" max="4"/>
    <col width="16" customWidth="1" min="5" max="5"/>
    <col width="9" customWidth="1" min="6" max="6"/>
    <col width="13" customWidth="1" min="7" max="7"/>
    <col width="13" customWidth="1" min="8" max="8"/>
    <col width="18" customWidth="1" min="9" max="9"/>
    <col width="10" customWidth="1" min="10" max="10"/>
    <col width="10" customWidth="1" min="11" max="11"/>
    <col width="10" customWidth="1" min="12" max="12"/>
    <col hidden="1" width="13" customWidth="1" min="24" max="24"/>
    <col hidden="1" width="13" customWidth="1" min="25" max="25"/>
    <col hidden="1" width="13" customWidth="1" min="26" max="26"/>
  </cols>
  <sheetData>
    <row r="1" ht="44" customHeight="1">
      <c r="A1" s="1" t="inlineStr">
        <is>
          <t>兄弟連絡票</t>
        </is>
      </c>
      <c r="B1" s="2" t="n"/>
      <c r="C1" s="2" t="n"/>
      <c r="D1" s="20">
        <f>HYPERLINK("#'ホーム'!A1","ホーム")</f>
        <v/>
      </c>
      <c r="E1" s="20">
        <f>HYPERLINK("#'設定'!A1","① 設定")</f>
        <v/>
      </c>
      <c r="F1" s="20">
        <f>HYPERLINK("#'名簿'!A1","② 名簿")</f>
        <v/>
      </c>
      <c r="G1" s="22" t="n"/>
      <c r="H1" s="20">
        <f>HYPERLINK("#'×入力'!A1","③ ×入力")</f>
        <v/>
      </c>
      <c r="I1" s="20">
        <f>HYPERLINK("#'自動案A'!A1","④ 自動案A")</f>
        <v/>
      </c>
      <c r="J1" s="20">
        <f>HYPERLINK("#'自動案B'!A1","④ 自動案B")</f>
        <v/>
      </c>
      <c r="K1" s="20">
        <f>HYPERLINK("#'調整・決定'!A1","⑤ 調整・決定")</f>
        <v/>
      </c>
      <c r="L1" s="21">
        <f>HYPERLINK("#'兄弟連絡票'!A1","兄弟連絡票")</f>
        <v/>
      </c>
    </row>
    <row r="2" ht="24" customHeight="1">
      <c r="A2" s="3" t="inlineStr">
        <is>
          <t>兄弟がいる家庭の面談日時です。印刷して兄弟の担任に渡し、兄弟の面談を「前」か「後」の時刻に入れてもらいます。</t>
        </is>
      </c>
      <c r="B2" s="4" t="n"/>
      <c r="C2" s="4" t="n"/>
      <c r="D2" s="4" t="n"/>
      <c r="E2" s="4" t="n"/>
      <c r="F2" s="4" t="n"/>
      <c r="G2" s="4" t="n"/>
      <c r="H2" s="4" t="n"/>
      <c r="I2" s="4" t="n"/>
    </row>
    <row r="3">
      <c r="B3" s="91">
        <f>"兄弟連絡票　"&amp;IF(C4="","",C4&amp;"　")&amp;IF(E4="","","担任 "&amp;E4)</f>
        <v/>
      </c>
    </row>
    <row r="4">
      <c r="B4" s="23" t="inlineStr">
        <is>
          <t>クラス</t>
        </is>
      </c>
      <c r="C4" s="29" t="n"/>
      <c r="D4" s="92" t="inlineStr">
        <is>
          <t>担任</t>
        </is>
      </c>
      <c r="E4" s="29" t="n"/>
      <c r="G4" s="93">
        <f>COUNTIF('名簿'!$C$5:$C$49,"〇")&amp;" 家庭"</f>
        <v/>
      </c>
    </row>
    <row r="5"/>
    <row r="6" ht="32" customHeight="1">
      <c r="B6" s="49" t="inlineStr">
        <is>
          <t>番号</t>
        </is>
      </c>
      <c r="C6" s="49" t="inlineStr">
        <is>
          <t>名前</t>
        </is>
      </c>
      <c r="D6" s="49" t="inlineStr">
        <is>
          <t>兄弟（メモ）</t>
        </is>
      </c>
      <c r="E6" s="49" t="inlineStr">
        <is>
          <t>面談の日付</t>
        </is>
      </c>
      <c r="F6" s="49" t="inlineStr">
        <is>
          <t>時刻</t>
        </is>
      </c>
      <c r="G6" s="49" t="inlineStr">
        <is>
          <t>兄弟を前に
入れるなら</t>
        </is>
      </c>
      <c r="H6" s="49" t="inlineStr">
        <is>
          <t>兄弟を後に
入れるなら</t>
        </is>
      </c>
      <c r="I6" s="49" t="inlineStr">
        <is>
          <t>受け取った担任の確認</t>
        </is>
      </c>
    </row>
    <row r="7" ht="26" customHeight="1">
      <c r="B7" s="25">
        <f>IF($X7=0,"",INDEX('名簿'!$A$5:$A$49,$X7))</f>
        <v/>
      </c>
      <c r="C7" s="94">
        <f>IF($X7=0,"",INDEX('名簿'!$B$5:$B$49,$X7))</f>
        <v/>
      </c>
      <c r="D7" s="95">
        <f>IF($X7=0,"",INDEX('名簿'!$D$5:$D$49,$X7)&amp;"")</f>
        <v/>
      </c>
      <c r="E7" s="68">
        <f>IF($X7=0,"",IF($Y7=0,"未決定",INDEX('名簿'!$N$5:$N$49,$X7)))</f>
        <v/>
      </c>
      <c r="F7" s="96">
        <f>IF(OR($X7=0,$Y7=0),"",INDEX('名簿'!$O$5:$O$49,$X7))</f>
        <v/>
      </c>
      <c r="G7" s="25">
        <f>IF(OR($X7=0,$Y7=0),"",IF(AND($Z7&gt;1,OR($Z7-1&lt;&gt;'計算A'!$A$3,'計算A'!$A$4=0)),INDEX('設定'!$I$11:$I$34,$Z7-1),"（なし）"))</f>
        <v/>
      </c>
      <c r="H7" s="25">
        <f>IF(OR($X7=0,$Y7=0),"",IF(AND($Z7&lt;'設定'!$B$6,OR($Z7&lt;&gt;'計算A'!$A$3,'計算A'!$A$4=0)),INDEX('設定'!$I$11:$I$34,$Z7+1),"（なし）"))</f>
        <v/>
      </c>
      <c r="X7" s="94">
        <f t="array" ref="X7">IFERROR(SMALL(IF('名簿'!$C$5:$C$49="〇",ROW('名簿'!$C$5:$C$49)-4),1),0)</f>
        <v/>
      </c>
      <c r="Y7">
        <f>IF(X7=0,0,INDEX('計算A'!$IO$10:$IO$54,X7))</f>
        <v/>
      </c>
      <c r="Z7">
        <f>IF(Y7=0,0,INDEX('計算A'!$D$3:$II$3,Y7))</f>
        <v/>
      </c>
    </row>
    <row r="8" ht="26" customHeight="1">
      <c r="B8" s="25">
        <f>IF($X8=0,"",INDEX('名簿'!$A$5:$A$49,$X8))</f>
        <v/>
      </c>
      <c r="C8" s="94">
        <f>IF($X8=0,"",INDEX('名簿'!$B$5:$B$49,$X8))</f>
        <v/>
      </c>
      <c r="D8" s="95">
        <f>IF($X8=0,"",INDEX('名簿'!$D$5:$D$49,$X8)&amp;"")</f>
        <v/>
      </c>
      <c r="E8" s="68">
        <f>IF($X8=0,"",IF($Y8=0,"未決定",INDEX('名簿'!$N$5:$N$49,$X8)))</f>
        <v/>
      </c>
      <c r="F8" s="96">
        <f>IF(OR($X8=0,$Y8=0),"",INDEX('名簿'!$O$5:$O$49,$X8))</f>
        <v/>
      </c>
      <c r="G8" s="25">
        <f>IF(OR($X8=0,$Y8=0),"",IF(AND($Z8&gt;1,OR($Z8-1&lt;&gt;'計算A'!$A$3,'計算A'!$A$4=0)),INDEX('設定'!$I$11:$I$34,$Z8-1),"（なし）"))</f>
        <v/>
      </c>
      <c r="H8" s="25">
        <f>IF(OR($X8=0,$Y8=0),"",IF(AND($Z8&lt;'設定'!$B$6,OR($Z8&lt;&gt;'計算A'!$A$3,'計算A'!$A$4=0)),INDEX('設定'!$I$11:$I$34,$Z8+1),"（なし）"))</f>
        <v/>
      </c>
      <c r="X8" s="94">
        <f t="array" ref="X8">IFERROR(SMALL(IF('名簿'!$C$5:$C$49="〇",ROW('名簿'!$C$5:$C$49)-4),2),0)</f>
        <v/>
      </c>
      <c r="Y8">
        <f>IF(X8=0,0,INDEX('計算A'!$IO$10:$IO$54,X8))</f>
        <v/>
      </c>
      <c r="Z8">
        <f>IF(Y8=0,0,INDEX('計算A'!$D$3:$II$3,Y8))</f>
        <v/>
      </c>
    </row>
    <row r="9" ht="26" customHeight="1">
      <c r="B9" s="25">
        <f>IF($X9=0,"",INDEX('名簿'!$A$5:$A$49,$X9))</f>
        <v/>
      </c>
      <c r="C9" s="94">
        <f>IF($X9=0,"",INDEX('名簿'!$B$5:$B$49,$X9))</f>
        <v/>
      </c>
      <c r="D9" s="95">
        <f>IF($X9=0,"",INDEX('名簿'!$D$5:$D$49,$X9)&amp;"")</f>
        <v/>
      </c>
      <c r="E9" s="68">
        <f>IF($X9=0,"",IF($Y9=0,"未決定",INDEX('名簿'!$N$5:$N$49,$X9)))</f>
        <v/>
      </c>
      <c r="F9" s="96">
        <f>IF(OR($X9=0,$Y9=0),"",INDEX('名簿'!$O$5:$O$49,$X9))</f>
        <v/>
      </c>
      <c r="G9" s="25">
        <f>IF(OR($X9=0,$Y9=0),"",IF(AND($Z9&gt;1,OR($Z9-1&lt;&gt;'計算A'!$A$3,'計算A'!$A$4=0)),INDEX('設定'!$I$11:$I$34,$Z9-1),"（なし）"))</f>
        <v/>
      </c>
      <c r="H9" s="25">
        <f>IF(OR($X9=0,$Y9=0),"",IF(AND($Z9&lt;'設定'!$B$6,OR($Z9&lt;&gt;'計算A'!$A$3,'計算A'!$A$4=0)),INDEX('設定'!$I$11:$I$34,$Z9+1),"（なし）"))</f>
        <v/>
      </c>
      <c r="X9" s="94">
        <f t="array" ref="X9">IFERROR(SMALL(IF('名簿'!$C$5:$C$49="〇",ROW('名簿'!$C$5:$C$49)-4),3),0)</f>
        <v/>
      </c>
      <c r="Y9">
        <f>IF(X9=0,0,INDEX('計算A'!$IO$10:$IO$54,X9))</f>
        <v/>
      </c>
      <c r="Z9">
        <f>IF(Y9=0,0,INDEX('計算A'!$D$3:$II$3,Y9))</f>
        <v/>
      </c>
    </row>
    <row r="10" ht="26" customHeight="1">
      <c r="B10" s="25">
        <f>IF($X10=0,"",INDEX('名簿'!$A$5:$A$49,$X10))</f>
        <v/>
      </c>
      <c r="C10" s="94">
        <f>IF($X10=0,"",INDEX('名簿'!$B$5:$B$49,$X10))</f>
        <v/>
      </c>
      <c r="D10" s="95">
        <f>IF($X10=0,"",INDEX('名簿'!$D$5:$D$49,$X10)&amp;"")</f>
        <v/>
      </c>
      <c r="E10" s="68">
        <f>IF($X10=0,"",IF($Y10=0,"未決定",INDEX('名簿'!$N$5:$N$49,$X10)))</f>
        <v/>
      </c>
      <c r="F10" s="96">
        <f>IF(OR($X10=0,$Y10=0),"",INDEX('名簿'!$O$5:$O$49,$X10))</f>
        <v/>
      </c>
      <c r="G10" s="25">
        <f>IF(OR($X10=0,$Y10=0),"",IF(AND($Z10&gt;1,OR($Z10-1&lt;&gt;'計算A'!$A$3,'計算A'!$A$4=0)),INDEX('設定'!$I$11:$I$34,$Z10-1),"（なし）"))</f>
        <v/>
      </c>
      <c r="H10" s="25">
        <f>IF(OR($X10=0,$Y10=0),"",IF(AND($Z10&lt;'設定'!$B$6,OR($Z10&lt;&gt;'計算A'!$A$3,'計算A'!$A$4=0)),INDEX('設定'!$I$11:$I$34,$Z10+1),"（なし）"))</f>
        <v/>
      </c>
      <c r="X10" s="94">
        <f t="array" ref="X10">IFERROR(SMALL(IF('名簿'!$C$5:$C$49="〇",ROW('名簿'!$C$5:$C$49)-4),4),0)</f>
        <v/>
      </c>
      <c r="Y10">
        <f>IF(X10=0,0,INDEX('計算A'!$IO$10:$IO$54,X10))</f>
        <v/>
      </c>
      <c r="Z10">
        <f>IF(Y10=0,0,INDEX('計算A'!$D$3:$II$3,Y10))</f>
        <v/>
      </c>
    </row>
    <row r="11" ht="26" customHeight="1">
      <c r="B11" s="25">
        <f>IF($X11=0,"",INDEX('名簿'!$A$5:$A$49,$X11))</f>
        <v/>
      </c>
      <c r="C11" s="94">
        <f>IF($X11=0,"",INDEX('名簿'!$B$5:$B$49,$X11))</f>
        <v/>
      </c>
      <c r="D11" s="95">
        <f>IF($X11=0,"",INDEX('名簿'!$D$5:$D$49,$X11)&amp;"")</f>
        <v/>
      </c>
      <c r="E11" s="68">
        <f>IF($X11=0,"",IF($Y11=0,"未決定",INDEX('名簿'!$N$5:$N$49,$X11)))</f>
        <v/>
      </c>
      <c r="F11" s="96">
        <f>IF(OR($X11=0,$Y11=0),"",INDEX('名簿'!$O$5:$O$49,$X11))</f>
        <v/>
      </c>
      <c r="G11" s="25">
        <f>IF(OR($X11=0,$Y11=0),"",IF(AND($Z11&gt;1,OR($Z11-1&lt;&gt;'計算A'!$A$3,'計算A'!$A$4=0)),INDEX('設定'!$I$11:$I$34,$Z11-1),"（なし）"))</f>
        <v/>
      </c>
      <c r="H11" s="25">
        <f>IF(OR($X11=0,$Y11=0),"",IF(AND($Z11&lt;'設定'!$B$6,OR($Z11&lt;&gt;'計算A'!$A$3,'計算A'!$A$4=0)),INDEX('設定'!$I$11:$I$34,$Z11+1),"（なし）"))</f>
        <v/>
      </c>
      <c r="X11" s="94">
        <f t="array" ref="X11">IFERROR(SMALL(IF('名簿'!$C$5:$C$49="〇",ROW('名簿'!$C$5:$C$49)-4),5),0)</f>
        <v/>
      </c>
      <c r="Y11">
        <f>IF(X11=0,0,INDEX('計算A'!$IO$10:$IO$54,X11))</f>
        <v/>
      </c>
      <c r="Z11">
        <f>IF(Y11=0,0,INDEX('計算A'!$D$3:$II$3,Y11))</f>
        <v/>
      </c>
    </row>
    <row r="12" ht="26" customHeight="1">
      <c r="B12" s="25">
        <f>IF($X12=0,"",INDEX('名簿'!$A$5:$A$49,$X12))</f>
        <v/>
      </c>
      <c r="C12" s="94">
        <f>IF($X12=0,"",INDEX('名簿'!$B$5:$B$49,$X12))</f>
        <v/>
      </c>
      <c r="D12" s="95">
        <f>IF($X12=0,"",INDEX('名簿'!$D$5:$D$49,$X12)&amp;"")</f>
        <v/>
      </c>
      <c r="E12" s="68">
        <f>IF($X12=0,"",IF($Y12=0,"未決定",INDEX('名簿'!$N$5:$N$49,$X12)))</f>
        <v/>
      </c>
      <c r="F12" s="96">
        <f>IF(OR($X12=0,$Y12=0),"",INDEX('名簿'!$O$5:$O$49,$X12))</f>
        <v/>
      </c>
      <c r="G12" s="25">
        <f>IF(OR($X12=0,$Y12=0),"",IF(AND($Z12&gt;1,OR($Z12-1&lt;&gt;'計算A'!$A$3,'計算A'!$A$4=0)),INDEX('設定'!$I$11:$I$34,$Z12-1),"（なし）"))</f>
        <v/>
      </c>
      <c r="H12" s="25">
        <f>IF(OR($X12=0,$Y12=0),"",IF(AND($Z12&lt;'設定'!$B$6,OR($Z12&lt;&gt;'計算A'!$A$3,'計算A'!$A$4=0)),INDEX('設定'!$I$11:$I$34,$Z12+1),"（なし）"))</f>
        <v/>
      </c>
      <c r="X12" s="94">
        <f t="array" ref="X12">IFERROR(SMALL(IF('名簿'!$C$5:$C$49="〇",ROW('名簿'!$C$5:$C$49)-4),6),0)</f>
        <v/>
      </c>
      <c r="Y12">
        <f>IF(X12=0,0,INDEX('計算A'!$IO$10:$IO$54,X12))</f>
        <v/>
      </c>
      <c r="Z12">
        <f>IF(Y12=0,0,INDEX('計算A'!$D$3:$II$3,Y12))</f>
        <v/>
      </c>
    </row>
    <row r="13" ht="26" customHeight="1">
      <c r="B13" s="25">
        <f>IF($X13=0,"",INDEX('名簿'!$A$5:$A$49,$X13))</f>
        <v/>
      </c>
      <c r="C13" s="94">
        <f>IF($X13=0,"",INDEX('名簿'!$B$5:$B$49,$X13))</f>
        <v/>
      </c>
      <c r="D13" s="95">
        <f>IF($X13=0,"",INDEX('名簿'!$D$5:$D$49,$X13)&amp;"")</f>
        <v/>
      </c>
      <c r="E13" s="68">
        <f>IF($X13=0,"",IF($Y13=0,"未決定",INDEX('名簿'!$N$5:$N$49,$X13)))</f>
        <v/>
      </c>
      <c r="F13" s="96">
        <f>IF(OR($X13=0,$Y13=0),"",INDEX('名簿'!$O$5:$O$49,$X13))</f>
        <v/>
      </c>
      <c r="G13" s="25">
        <f>IF(OR($X13=0,$Y13=0),"",IF(AND($Z13&gt;1,OR($Z13-1&lt;&gt;'計算A'!$A$3,'計算A'!$A$4=0)),INDEX('設定'!$I$11:$I$34,$Z13-1),"（なし）"))</f>
        <v/>
      </c>
      <c r="H13" s="25">
        <f>IF(OR($X13=0,$Y13=0),"",IF(AND($Z13&lt;'設定'!$B$6,OR($Z13&lt;&gt;'計算A'!$A$3,'計算A'!$A$4=0)),INDEX('設定'!$I$11:$I$34,$Z13+1),"（なし）"))</f>
        <v/>
      </c>
      <c r="X13" s="94">
        <f t="array" ref="X13">IFERROR(SMALL(IF('名簿'!$C$5:$C$49="〇",ROW('名簿'!$C$5:$C$49)-4),7),0)</f>
        <v/>
      </c>
      <c r="Y13">
        <f>IF(X13=0,0,INDEX('計算A'!$IO$10:$IO$54,X13))</f>
        <v/>
      </c>
      <c r="Z13">
        <f>IF(Y13=0,0,INDEX('計算A'!$D$3:$II$3,Y13))</f>
        <v/>
      </c>
    </row>
    <row r="14" ht="26" customHeight="1">
      <c r="B14" s="25">
        <f>IF($X14=0,"",INDEX('名簿'!$A$5:$A$49,$X14))</f>
        <v/>
      </c>
      <c r="C14" s="94">
        <f>IF($X14=0,"",INDEX('名簿'!$B$5:$B$49,$X14))</f>
        <v/>
      </c>
      <c r="D14" s="95">
        <f>IF($X14=0,"",INDEX('名簿'!$D$5:$D$49,$X14)&amp;"")</f>
        <v/>
      </c>
      <c r="E14" s="68">
        <f>IF($X14=0,"",IF($Y14=0,"未決定",INDEX('名簿'!$N$5:$N$49,$X14)))</f>
        <v/>
      </c>
      <c r="F14" s="96">
        <f>IF(OR($X14=0,$Y14=0),"",INDEX('名簿'!$O$5:$O$49,$X14))</f>
        <v/>
      </c>
      <c r="G14" s="25">
        <f>IF(OR($X14=0,$Y14=0),"",IF(AND($Z14&gt;1,OR($Z14-1&lt;&gt;'計算A'!$A$3,'計算A'!$A$4=0)),INDEX('設定'!$I$11:$I$34,$Z14-1),"（なし）"))</f>
        <v/>
      </c>
      <c r="H14" s="25">
        <f>IF(OR($X14=0,$Y14=0),"",IF(AND($Z14&lt;'設定'!$B$6,OR($Z14&lt;&gt;'計算A'!$A$3,'計算A'!$A$4=0)),INDEX('設定'!$I$11:$I$34,$Z14+1),"（なし）"))</f>
        <v/>
      </c>
      <c r="X14" s="94">
        <f t="array" ref="X14">IFERROR(SMALL(IF('名簿'!$C$5:$C$49="〇",ROW('名簿'!$C$5:$C$49)-4),8),0)</f>
        <v/>
      </c>
      <c r="Y14">
        <f>IF(X14=0,0,INDEX('計算A'!$IO$10:$IO$54,X14))</f>
        <v/>
      </c>
      <c r="Z14">
        <f>IF(Y14=0,0,INDEX('計算A'!$D$3:$II$3,Y14))</f>
        <v/>
      </c>
    </row>
    <row r="15" ht="26" customHeight="1">
      <c r="B15" s="25">
        <f>IF($X15=0,"",INDEX('名簿'!$A$5:$A$49,$X15))</f>
        <v/>
      </c>
      <c r="C15" s="94">
        <f>IF($X15=0,"",INDEX('名簿'!$B$5:$B$49,$X15))</f>
        <v/>
      </c>
      <c r="D15" s="95">
        <f>IF($X15=0,"",INDEX('名簿'!$D$5:$D$49,$X15)&amp;"")</f>
        <v/>
      </c>
      <c r="E15" s="68">
        <f>IF($X15=0,"",IF($Y15=0,"未決定",INDEX('名簿'!$N$5:$N$49,$X15)))</f>
        <v/>
      </c>
      <c r="F15" s="96">
        <f>IF(OR($X15=0,$Y15=0),"",INDEX('名簿'!$O$5:$O$49,$X15))</f>
        <v/>
      </c>
      <c r="G15" s="25">
        <f>IF(OR($X15=0,$Y15=0),"",IF(AND($Z15&gt;1,OR($Z15-1&lt;&gt;'計算A'!$A$3,'計算A'!$A$4=0)),INDEX('設定'!$I$11:$I$34,$Z15-1),"（なし）"))</f>
        <v/>
      </c>
      <c r="H15" s="25">
        <f>IF(OR($X15=0,$Y15=0),"",IF(AND($Z15&lt;'設定'!$B$6,OR($Z15&lt;&gt;'計算A'!$A$3,'計算A'!$A$4=0)),INDEX('設定'!$I$11:$I$34,$Z15+1),"（なし）"))</f>
        <v/>
      </c>
      <c r="X15" s="94">
        <f t="array" ref="X15">IFERROR(SMALL(IF('名簿'!$C$5:$C$49="〇",ROW('名簿'!$C$5:$C$49)-4),9),0)</f>
        <v/>
      </c>
      <c r="Y15">
        <f>IF(X15=0,0,INDEX('計算A'!$IO$10:$IO$54,X15))</f>
        <v/>
      </c>
      <c r="Z15">
        <f>IF(Y15=0,0,INDEX('計算A'!$D$3:$II$3,Y15))</f>
        <v/>
      </c>
    </row>
    <row r="16" ht="26" customHeight="1">
      <c r="B16" s="25">
        <f>IF($X16=0,"",INDEX('名簿'!$A$5:$A$49,$X16))</f>
        <v/>
      </c>
      <c r="C16" s="94">
        <f>IF($X16=0,"",INDEX('名簿'!$B$5:$B$49,$X16))</f>
        <v/>
      </c>
      <c r="D16" s="95">
        <f>IF($X16=0,"",INDEX('名簿'!$D$5:$D$49,$X16)&amp;"")</f>
        <v/>
      </c>
      <c r="E16" s="68">
        <f>IF($X16=0,"",IF($Y16=0,"未決定",INDEX('名簿'!$N$5:$N$49,$X16)))</f>
        <v/>
      </c>
      <c r="F16" s="96">
        <f>IF(OR($X16=0,$Y16=0),"",INDEX('名簿'!$O$5:$O$49,$X16))</f>
        <v/>
      </c>
      <c r="G16" s="25">
        <f>IF(OR($X16=0,$Y16=0),"",IF(AND($Z16&gt;1,OR($Z16-1&lt;&gt;'計算A'!$A$3,'計算A'!$A$4=0)),INDEX('設定'!$I$11:$I$34,$Z16-1),"（なし）"))</f>
        <v/>
      </c>
      <c r="H16" s="25">
        <f>IF(OR($X16=0,$Y16=0),"",IF(AND($Z16&lt;'設定'!$B$6,OR($Z16&lt;&gt;'計算A'!$A$3,'計算A'!$A$4=0)),INDEX('設定'!$I$11:$I$34,$Z16+1),"（なし）"))</f>
        <v/>
      </c>
      <c r="X16" s="94">
        <f t="array" ref="X16">IFERROR(SMALL(IF('名簿'!$C$5:$C$49="〇",ROW('名簿'!$C$5:$C$49)-4),10),0)</f>
        <v/>
      </c>
      <c r="Y16">
        <f>IF(X16=0,0,INDEX('計算A'!$IO$10:$IO$54,X16))</f>
        <v/>
      </c>
      <c r="Z16">
        <f>IF(Y16=0,0,INDEX('計算A'!$D$3:$II$3,Y16))</f>
        <v/>
      </c>
    </row>
    <row r="17" ht="26" customHeight="1">
      <c r="B17" s="25">
        <f>IF($X17=0,"",INDEX('名簿'!$A$5:$A$49,$X17))</f>
        <v/>
      </c>
      <c r="C17" s="94">
        <f>IF($X17=0,"",INDEX('名簿'!$B$5:$B$49,$X17))</f>
        <v/>
      </c>
      <c r="D17" s="95">
        <f>IF($X17=0,"",INDEX('名簿'!$D$5:$D$49,$X17)&amp;"")</f>
        <v/>
      </c>
      <c r="E17" s="68">
        <f>IF($X17=0,"",IF($Y17=0,"未決定",INDEX('名簿'!$N$5:$N$49,$X17)))</f>
        <v/>
      </c>
      <c r="F17" s="96">
        <f>IF(OR($X17=0,$Y17=0),"",INDEX('名簿'!$O$5:$O$49,$X17))</f>
        <v/>
      </c>
      <c r="G17" s="25">
        <f>IF(OR($X17=0,$Y17=0),"",IF(AND($Z17&gt;1,OR($Z17-1&lt;&gt;'計算A'!$A$3,'計算A'!$A$4=0)),INDEX('設定'!$I$11:$I$34,$Z17-1),"（なし）"))</f>
        <v/>
      </c>
      <c r="H17" s="25">
        <f>IF(OR($X17=0,$Y17=0),"",IF(AND($Z17&lt;'設定'!$B$6,OR($Z17&lt;&gt;'計算A'!$A$3,'計算A'!$A$4=0)),INDEX('設定'!$I$11:$I$34,$Z17+1),"（なし）"))</f>
        <v/>
      </c>
      <c r="X17" s="94">
        <f t="array" ref="X17">IFERROR(SMALL(IF('名簿'!$C$5:$C$49="〇",ROW('名簿'!$C$5:$C$49)-4),11),0)</f>
        <v/>
      </c>
      <c r="Y17">
        <f>IF(X17=0,0,INDEX('計算A'!$IO$10:$IO$54,X17))</f>
        <v/>
      </c>
      <c r="Z17">
        <f>IF(Y17=0,0,INDEX('計算A'!$D$3:$II$3,Y17))</f>
        <v/>
      </c>
    </row>
    <row r="18" ht="26" customHeight="1">
      <c r="B18" s="25">
        <f>IF($X18=0,"",INDEX('名簿'!$A$5:$A$49,$X18))</f>
        <v/>
      </c>
      <c r="C18" s="94">
        <f>IF($X18=0,"",INDEX('名簿'!$B$5:$B$49,$X18))</f>
        <v/>
      </c>
      <c r="D18" s="95">
        <f>IF($X18=0,"",INDEX('名簿'!$D$5:$D$49,$X18)&amp;"")</f>
        <v/>
      </c>
      <c r="E18" s="68">
        <f>IF($X18=0,"",IF($Y18=0,"未決定",INDEX('名簿'!$N$5:$N$49,$X18)))</f>
        <v/>
      </c>
      <c r="F18" s="96">
        <f>IF(OR($X18=0,$Y18=0),"",INDEX('名簿'!$O$5:$O$49,$X18))</f>
        <v/>
      </c>
      <c r="G18" s="25">
        <f>IF(OR($X18=0,$Y18=0),"",IF(AND($Z18&gt;1,OR($Z18-1&lt;&gt;'計算A'!$A$3,'計算A'!$A$4=0)),INDEX('設定'!$I$11:$I$34,$Z18-1),"（なし）"))</f>
        <v/>
      </c>
      <c r="H18" s="25">
        <f>IF(OR($X18=0,$Y18=0),"",IF(AND($Z18&lt;'設定'!$B$6,OR($Z18&lt;&gt;'計算A'!$A$3,'計算A'!$A$4=0)),INDEX('設定'!$I$11:$I$34,$Z18+1),"（なし）"))</f>
        <v/>
      </c>
      <c r="X18" s="94">
        <f t="array" ref="X18">IFERROR(SMALL(IF('名簿'!$C$5:$C$49="〇",ROW('名簿'!$C$5:$C$49)-4),12),0)</f>
        <v/>
      </c>
      <c r="Y18">
        <f>IF(X18=0,0,INDEX('計算A'!$IO$10:$IO$54,X18))</f>
        <v/>
      </c>
      <c r="Z18">
        <f>IF(Y18=0,0,INDEX('計算A'!$D$3:$II$3,Y18))</f>
        <v/>
      </c>
    </row>
    <row r="19" ht="26" customHeight="1">
      <c r="B19" s="25">
        <f>IF($X19=0,"",INDEX('名簿'!$A$5:$A$49,$X19))</f>
        <v/>
      </c>
      <c r="C19" s="94">
        <f>IF($X19=0,"",INDEX('名簿'!$B$5:$B$49,$X19))</f>
        <v/>
      </c>
      <c r="D19" s="95">
        <f>IF($X19=0,"",INDEX('名簿'!$D$5:$D$49,$X19)&amp;"")</f>
        <v/>
      </c>
      <c r="E19" s="68">
        <f>IF($X19=0,"",IF($Y19=0,"未決定",INDEX('名簿'!$N$5:$N$49,$X19)))</f>
        <v/>
      </c>
      <c r="F19" s="96">
        <f>IF(OR($X19=0,$Y19=0),"",INDEX('名簿'!$O$5:$O$49,$X19))</f>
        <v/>
      </c>
      <c r="G19" s="25">
        <f>IF(OR($X19=0,$Y19=0),"",IF(AND($Z19&gt;1,OR($Z19-1&lt;&gt;'計算A'!$A$3,'計算A'!$A$4=0)),INDEX('設定'!$I$11:$I$34,$Z19-1),"（なし）"))</f>
        <v/>
      </c>
      <c r="H19" s="25">
        <f>IF(OR($X19=0,$Y19=0),"",IF(AND($Z19&lt;'設定'!$B$6,OR($Z19&lt;&gt;'計算A'!$A$3,'計算A'!$A$4=0)),INDEX('設定'!$I$11:$I$34,$Z19+1),"（なし）"))</f>
        <v/>
      </c>
      <c r="X19" s="94">
        <f t="array" ref="X19">IFERROR(SMALL(IF('名簿'!$C$5:$C$49="〇",ROW('名簿'!$C$5:$C$49)-4),13),0)</f>
        <v/>
      </c>
      <c r="Y19">
        <f>IF(X19=0,0,INDEX('計算A'!$IO$10:$IO$54,X19))</f>
        <v/>
      </c>
      <c r="Z19">
        <f>IF(Y19=0,0,INDEX('計算A'!$D$3:$II$3,Y19))</f>
        <v/>
      </c>
    </row>
    <row r="20" ht="26" customHeight="1">
      <c r="B20" s="25">
        <f>IF($X20=0,"",INDEX('名簿'!$A$5:$A$49,$X20))</f>
        <v/>
      </c>
      <c r="C20" s="94">
        <f>IF($X20=0,"",INDEX('名簿'!$B$5:$B$49,$X20))</f>
        <v/>
      </c>
      <c r="D20" s="95">
        <f>IF($X20=0,"",INDEX('名簿'!$D$5:$D$49,$X20)&amp;"")</f>
        <v/>
      </c>
      <c r="E20" s="68">
        <f>IF($X20=0,"",IF($Y20=0,"未決定",INDEX('名簿'!$N$5:$N$49,$X20)))</f>
        <v/>
      </c>
      <c r="F20" s="96">
        <f>IF(OR($X20=0,$Y20=0),"",INDEX('名簿'!$O$5:$O$49,$X20))</f>
        <v/>
      </c>
      <c r="G20" s="25">
        <f>IF(OR($X20=0,$Y20=0),"",IF(AND($Z20&gt;1,OR($Z20-1&lt;&gt;'計算A'!$A$3,'計算A'!$A$4=0)),INDEX('設定'!$I$11:$I$34,$Z20-1),"（なし）"))</f>
        <v/>
      </c>
      <c r="H20" s="25">
        <f>IF(OR($X20=0,$Y20=0),"",IF(AND($Z20&lt;'設定'!$B$6,OR($Z20&lt;&gt;'計算A'!$A$3,'計算A'!$A$4=0)),INDEX('設定'!$I$11:$I$34,$Z20+1),"（なし）"))</f>
        <v/>
      </c>
      <c r="X20" s="94">
        <f t="array" ref="X20">IFERROR(SMALL(IF('名簿'!$C$5:$C$49="〇",ROW('名簿'!$C$5:$C$49)-4),14),0)</f>
        <v/>
      </c>
      <c r="Y20">
        <f>IF(X20=0,0,INDEX('計算A'!$IO$10:$IO$54,X20))</f>
        <v/>
      </c>
      <c r="Z20">
        <f>IF(Y20=0,0,INDEX('計算A'!$D$3:$II$3,Y20))</f>
        <v/>
      </c>
    </row>
    <row r="21" ht="26" customHeight="1">
      <c r="B21" s="25">
        <f>IF($X21=0,"",INDEX('名簿'!$A$5:$A$49,$X21))</f>
        <v/>
      </c>
      <c r="C21" s="94">
        <f>IF($X21=0,"",INDEX('名簿'!$B$5:$B$49,$X21))</f>
        <v/>
      </c>
      <c r="D21" s="95">
        <f>IF($X21=0,"",INDEX('名簿'!$D$5:$D$49,$X21)&amp;"")</f>
        <v/>
      </c>
      <c r="E21" s="68">
        <f>IF($X21=0,"",IF($Y21=0,"未決定",INDEX('名簿'!$N$5:$N$49,$X21)))</f>
        <v/>
      </c>
      <c r="F21" s="96">
        <f>IF(OR($X21=0,$Y21=0),"",INDEX('名簿'!$O$5:$O$49,$X21))</f>
        <v/>
      </c>
      <c r="G21" s="25">
        <f>IF(OR($X21=0,$Y21=0),"",IF(AND($Z21&gt;1,OR($Z21-1&lt;&gt;'計算A'!$A$3,'計算A'!$A$4=0)),INDEX('設定'!$I$11:$I$34,$Z21-1),"（なし）"))</f>
        <v/>
      </c>
      <c r="H21" s="25">
        <f>IF(OR($X21=0,$Y21=0),"",IF(AND($Z21&lt;'設定'!$B$6,OR($Z21&lt;&gt;'計算A'!$A$3,'計算A'!$A$4=0)),INDEX('設定'!$I$11:$I$34,$Z21+1),"（なし）"))</f>
        <v/>
      </c>
      <c r="X21" s="94">
        <f t="array" ref="X21">IFERROR(SMALL(IF('名簿'!$C$5:$C$49="〇",ROW('名簿'!$C$5:$C$49)-4),15),0)</f>
        <v/>
      </c>
      <c r="Y21">
        <f>IF(X21=0,0,INDEX('計算A'!$IO$10:$IO$54,X21))</f>
        <v/>
      </c>
      <c r="Z21">
        <f>IF(Y21=0,0,INDEX('計算A'!$D$3:$II$3,Y21))</f>
        <v/>
      </c>
    </row>
    <row r="22" ht="26" customHeight="1">
      <c r="B22" s="25">
        <f>IF($X22=0,"",INDEX('名簿'!$A$5:$A$49,$X22))</f>
        <v/>
      </c>
      <c r="C22" s="94">
        <f>IF($X22=0,"",INDEX('名簿'!$B$5:$B$49,$X22))</f>
        <v/>
      </c>
      <c r="D22" s="95">
        <f>IF($X22=0,"",INDEX('名簿'!$D$5:$D$49,$X22)&amp;"")</f>
        <v/>
      </c>
      <c r="E22" s="68">
        <f>IF($X22=0,"",IF($Y22=0,"未決定",INDEX('名簿'!$N$5:$N$49,$X22)))</f>
        <v/>
      </c>
      <c r="F22" s="96">
        <f>IF(OR($X22=0,$Y22=0),"",INDEX('名簿'!$O$5:$O$49,$X22))</f>
        <v/>
      </c>
      <c r="G22" s="25">
        <f>IF(OR($X22=0,$Y22=0),"",IF(AND($Z22&gt;1,OR($Z22-1&lt;&gt;'計算A'!$A$3,'計算A'!$A$4=0)),INDEX('設定'!$I$11:$I$34,$Z22-1),"（なし）"))</f>
        <v/>
      </c>
      <c r="H22" s="25">
        <f>IF(OR($X22=0,$Y22=0),"",IF(AND($Z22&lt;'設定'!$B$6,OR($Z22&lt;&gt;'計算A'!$A$3,'計算A'!$A$4=0)),INDEX('設定'!$I$11:$I$34,$Z22+1),"（なし）"))</f>
        <v/>
      </c>
      <c r="X22" s="94">
        <f t="array" ref="X22">IFERROR(SMALL(IF('名簿'!$C$5:$C$49="〇",ROW('名簿'!$C$5:$C$49)-4),16),0)</f>
        <v/>
      </c>
      <c r="Y22">
        <f>IF(X22=0,0,INDEX('計算A'!$IO$10:$IO$54,X22))</f>
        <v/>
      </c>
      <c r="Z22">
        <f>IF(Y22=0,0,INDEX('計算A'!$D$3:$II$3,Y22))</f>
        <v/>
      </c>
    </row>
    <row r="23" ht="26" customHeight="1">
      <c r="B23" s="25">
        <f>IF($X23=0,"",INDEX('名簿'!$A$5:$A$49,$X23))</f>
        <v/>
      </c>
      <c r="C23" s="94">
        <f>IF($X23=0,"",INDEX('名簿'!$B$5:$B$49,$X23))</f>
        <v/>
      </c>
      <c r="D23" s="95">
        <f>IF($X23=0,"",INDEX('名簿'!$D$5:$D$49,$X23)&amp;"")</f>
        <v/>
      </c>
      <c r="E23" s="68">
        <f>IF($X23=0,"",IF($Y23=0,"未決定",INDEX('名簿'!$N$5:$N$49,$X23)))</f>
        <v/>
      </c>
      <c r="F23" s="96">
        <f>IF(OR($X23=0,$Y23=0),"",INDEX('名簿'!$O$5:$O$49,$X23))</f>
        <v/>
      </c>
      <c r="G23" s="25">
        <f>IF(OR($X23=0,$Y23=0),"",IF(AND($Z23&gt;1,OR($Z23-1&lt;&gt;'計算A'!$A$3,'計算A'!$A$4=0)),INDEX('設定'!$I$11:$I$34,$Z23-1),"（なし）"))</f>
        <v/>
      </c>
      <c r="H23" s="25">
        <f>IF(OR($X23=0,$Y23=0),"",IF(AND($Z23&lt;'設定'!$B$6,OR($Z23&lt;&gt;'計算A'!$A$3,'計算A'!$A$4=0)),INDEX('設定'!$I$11:$I$34,$Z23+1),"（なし）"))</f>
        <v/>
      </c>
      <c r="X23" s="94">
        <f t="array" ref="X23">IFERROR(SMALL(IF('名簿'!$C$5:$C$49="〇",ROW('名簿'!$C$5:$C$49)-4),17),0)</f>
        <v/>
      </c>
      <c r="Y23">
        <f>IF(X23=0,0,INDEX('計算A'!$IO$10:$IO$54,X23))</f>
        <v/>
      </c>
      <c r="Z23">
        <f>IF(Y23=0,0,INDEX('計算A'!$D$3:$II$3,Y23))</f>
        <v/>
      </c>
    </row>
    <row r="24" ht="26" customHeight="1">
      <c r="B24" s="25">
        <f>IF($X24=0,"",INDEX('名簿'!$A$5:$A$49,$X24))</f>
        <v/>
      </c>
      <c r="C24" s="94">
        <f>IF($X24=0,"",INDEX('名簿'!$B$5:$B$49,$X24))</f>
        <v/>
      </c>
      <c r="D24" s="95">
        <f>IF($X24=0,"",INDEX('名簿'!$D$5:$D$49,$X24)&amp;"")</f>
        <v/>
      </c>
      <c r="E24" s="68">
        <f>IF($X24=0,"",IF($Y24=0,"未決定",INDEX('名簿'!$N$5:$N$49,$X24)))</f>
        <v/>
      </c>
      <c r="F24" s="96">
        <f>IF(OR($X24=0,$Y24=0),"",INDEX('名簿'!$O$5:$O$49,$X24))</f>
        <v/>
      </c>
      <c r="G24" s="25">
        <f>IF(OR($X24=0,$Y24=0),"",IF(AND($Z24&gt;1,OR($Z24-1&lt;&gt;'計算A'!$A$3,'計算A'!$A$4=0)),INDEX('設定'!$I$11:$I$34,$Z24-1),"（なし）"))</f>
        <v/>
      </c>
      <c r="H24" s="25">
        <f>IF(OR($X24=0,$Y24=0),"",IF(AND($Z24&lt;'設定'!$B$6,OR($Z24&lt;&gt;'計算A'!$A$3,'計算A'!$A$4=0)),INDEX('設定'!$I$11:$I$34,$Z24+1),"（なし）"))</f>
        <v/>
      </c>
      <c r="X24" s="94">
        <f t="array" ref="X24">IFERROR(SMALL(IF('名簿'!$C$5:$C$49="〇",ROW('名簿'!$C$5:$C$49)-4),18),0)</f>
        <v/>
      </c>
      <c r="Y24">
        <f>IF(X24=0,0,INDEX('計算A'!$IO$10:$IO$54,X24))</f>
        <v/>
      </c>
      <c r="Z24">
        <f>IF(Y24=0,0,INDEX('計算A'!$D$3:$II$3,Y24))</f>
        <v/>
      </c>
    </row>
    <row r="25" ht="26" customHeight="1">
      <c r="B25" s="25">
        <f>IF($X25=0,"",INDEX('名簿'!$A$5:$A$49,$X25))</f>
        <v/>
      </c>
      <c r="C25" s="94">
        <f>IF($X25=0,"",INDEX('名簿'!$B$5:$B$49,$X25))</f>
        <v/>
      </c>
      <c r="D25" s="95">
        <f>IF($X25=0,"",INDEX('名簿'!$D$5:$D$49,$X25)&amp;"")</f>
        <v/>
      </c>
      <c r="E25" s="68">
        <f>IF($X25=0,"",IF($Y25=0,"未決定",INDEX('名簿'!$N$5:$N$49,$X25)))</f>
        <v/>
      </c>
      <c r="F25" s="96">
        <f>IF(OR($X25=0,$Y25=0),"",INDEX('名簿'!$O$5:$O$49,$X25))</f>
        <v/>
      </c>
      <c r="G25" s="25">
        <f>IF(OR($X25=0,$Y25=0),"",IF(AND($Z25&gt;1,OR($Z25-1&lt;&gt;'計算A'!$A$3,'計算A'!$A$4=0)),INDEX('設定'!$I$11:$I$34,$Z25-1),"（なし）"))</f>
        <v/>
      </c>
      <c r="H25" s="25">
        <f>IF(OR($X25=0,$Y25=0),"",IF(AND($Z25&lt;'設定'!$B$6,OR($Z25&lt;&gt;'計算A'!$A$3,'計算A'!$A$4=0)),INDEX('設定'!$I$11:$I$34,$Z25+1),"（なし）"))</f>
        <v/>
      </c>
      <c r="X25" s="94">
        <f t="array" ref="X25">IFERROR(SMALL(IF('名簿'!$C$5:$C$49="〇",ROW('名簿'!$C$5:$C$49)-4),19),0)</f>
        <v/>
      </c>
      <c r="Y25">
        <f>IF(X25=0,0,INDEX('計算A'!$IO$10:$IO$54,X25))</f>
        <v/>
      </c>
      <c r="Z25">
        <f>IF(Y25=0,0,INDEX('計算A'!$D$3:$II$3,Y25))</f>
        <v/>
      </c>
    </row>
    <row r="26" ht="26" customHeight="1">
      <c r="B26" s="25">
        <f>IF($X26=0,"",INDEX('名簿'!$A$5:$A$49,$X26))</f>
        <v/>
      </c>
      <c r="C26" s="94">
        <f>IF($X26=0,"",INDEX('名簿'!$B$5:$B$49,$X26))</f>
        <v/>
      </c>
      <c r="D26" s="95">
        <f>IF($X26=0,"",INDEX('名簿'!$D$5:$D$49,$X26)&amp;"")</f>
        <v/>
      </c>
      <c r="E26" s="68">
        <f>IF($X26=0,"",IF($Y26=0,"未決定",INDEX('名簿'!$N$5:$N$49,$X26)))</f>
        <v/>
      </c>
      <c r="F26" s="96">
        <f>IF(OR($X26=0,$Y26=0),"",INDEX('名簿'!$O$5:$O$49,$X26))</f>
        <v/>
      </c>
      <c r="G26" s="25">
        <f>IF(OR($X26=0,$Y26=0),"",IF(AND($Z26&gt;1,OR($Z26-1&lt;&gt;'計算A'!$A$3,'計算A'!$A$4=0)),INDEX('設定'!$I$11:$I$34,$Z26-1),"（なし）"))</f>
        <v/>
      </c>
      <c r="H26" s="25">
        <f>IF(OR($X26=0,$Y26=0),"",IF(AND($Z26&lt;'設定'!$B$6,OR($Z26&lt;&gt;'計算A'!$A$3,'計算A'!$A$4=0)),INDEX('設定'!$I$11:$I$34,$Z26+1),"（なし）"))</f>
        <v/>
      </c>
      <c r="X26" s="94">
        <f t="array" ref="X26">IFERROR(SMALL(IF('名簿'!$C$5:$C$49="〇",ROW('名簿'!$C$5:$C$49)-4),20),0)</f>
        <v/>
      </c>
      <c r="Y26">
        <f>IF(X26=0,0,INDEX('計算A'!$IO$10:$IO$54,X26))</f>
        <v/>
      </c>
      <c r="Z26">
        <f>IF(Y26=0,0,INDEX('計算A'!$D$3:$II$3,Y26))</f>
        <v/>
      </c>
    </row>
    <row r="27" ht="26" customHeight="1">
      <c r="B27" s="25">
        <f>IF($X27=0,"",INDEX('名簿'!$A$5:$A$49,$X27))</f>
        <v/>
      </c>
      <c r="C27" s="94">
        <f>IF($X27=0,"",INDEX('名簿'!$B$5:$B$49,$X27))</f>
        <v/>
      </c>
      <c r="D27" s="95">
        <f>IF($X27=0,"",INDEX('名簿'!$D$5:$D$49,$X27)&amp;"")</f>
        <v/>
      </c>
      <c r="E27" s="68">
        <f>IF($X27=0,"",IF($Y27=0,"未決定",INDEX('名簿'!$N$5:$N$49,$X27)))</f>
        <v/>
      </c>
      <c r="F27" s="96">
        <f>IF(OR($X27=0,$Y27=0),"",INDEX('名簿'!$O$5:$O$49,$X27))</f>
        <v/>
      </c>
      <c r="G27" s="25">
        <f>IF(OR($X27=0,$Y27=0),"",IF(AND($Z27&gt;1,OR($Z27-1&lt;&gt;'計算A'!$A$3,'計算A'!$A$4=0)),INDEX('設定'!$I$11:$I$34,$Z27-1),"（なし）"))</f>
        <v/>
      </c>
      <c r="H27" s="25">
        <f>IF(OR($X27=0,$Y27=0),"",IF(AND($Z27&lt;'設定'!$B$6,OR($Z27&lt;&gt;'計算A'!$A$3,'計算A'!$A$4=0)),INDEX('設定'!$I$11:$I$34,$Z27+1),"（なし）"))</f>
        <v/>
      </c>
      <c r="X27" s="94">
        <f t="array" ref="X27">IFERROR(SMALL(IF('名簿'!$C$5:$C$49="〇",ROW('名簿'!$C$5:$C$49)-4),21),0)</f>
        <v/>
      </c>
      <c r="Y27">
        <f>IF(X27=0,0,INDEX('計算A'!$IO$10:$IO$54,X27))</f>
        <v/>
      </c>
      <c r="Z27">
        <f>IF(Y27=0,0,INDEX('計算A'!$D$3:$II$3,Y27))</f>
        <v/>
      </c>
    </row>
    <row r="28" ht="26" customHeight="1">
      <c r="B28" s="25">
        <f>IF($X28=0,"",INDEX('名簿'!$A$5:$A$49,$X28))</f>
        <v/>
      </c>
      <c r="C28" s="94">
        <f>IF($X28=0,"",INDEX('名簿'!$B$5:$B$49,$X28))</f>
        <v/>
      </c>
      <c r="D28" s="95">
        <f>IF($X28=0,"",INDEX('名簿'!$D$5:$D$49,$X28)&amp;"")</f>
        <v/>
      </c>
      <c r="E28" s="68">
        <f>IF($X28=0,"",IF($Y28=0,"未決定",INDEX('名簿'!$N$5:$N$49,$X28)))</f>
        <v/>
      </c>
      <c r="F28" s="96">
        <f>IF(OR($X28=0,$Y28=0),"",INDEX('名簿'!$O$5:$O$49,$X28))</f>
        <v/>
      </c>
      <c r="G28" s="25">
        <f>IF(OR($X28=0,$Y28=0),"",IF(AND($Z28&gt;1,OR($Z28-1&lt;&gt;'計算A'!$A$3,'計算A'!$A$4=0)),INDEX('設定'!$I$11:$I$34,$Z28-1),"（なし）"))</f>
        <v/>
      </c>
      <c r="H28" s="25">
        <f>IF(OR($X28=0,$Y28=0),"",IF(AND($Z28&lt;'設定'!$B$6,OR($Z28&lt;&gt;'計算A'!$A$3,'計算A'!$A$4=0)),INDEX('設定'!$I$11:$I$34,$Z28+1),"（なし）"))</f>
        <v/>
      </c>
      <c r="X28" s="94">
        <f t="array" ref="X28">IFERROR(SMALL(IF('名簿'!$C$5:$C$49="〇",ROW('名簿'!$C$5:$C$49)-4),22),0)</f>
        <v/>
      </c>
      <c r="Y28">
        <f>IF(X28=0,0,INDEX('計算A'!$IO$10:$IO$54,X28))</f>
        <v/>
      </c>
      <c r="Z28">
        <f>IF(Y28=0,0,INDEX('計算A'!$D$3:$II$3,Y28))</f>
        <v/>
      </c>
    </row>
    <row r="29" ht="26" customHeight="1">
      <c r="B29" s="25">
        <f>IF($X29=0,"",INDEX('名簿'!$A$5:$A$49,$X29))</f>
        <v/>
      </c>
      <c r="C29" s="94">
        <f>IF($X29=0,"",INDEX('名簿'!$B$5:$B$49,$X29))</f>
        <v/>
      </c>
      <c r="D29" s="95">
        <f>IF($X29=0,"",INDEX('名簿'!$D$5:$D$49,$X29)&amp;"")</f>
        <v/>
      </c>
      <c r="E29" s="68">
        <f>IF($X29=0,"",IF($Y29=0,"未決定",INDEX('名簿'!$N$5:$N$49,$X29)))</f>
        <v/>
      </c>
      <c r="F29" s="96">
        <f>IF(OR($X29=0,$Y29=0),"",INDEX('名簿'!$O$5:$O$49,$X29))</f>
        <v/>
      </c>
      <c r="G29" s="25">
        <f>IF(OR($X29=0,$Y29=0),"",IF(AND($Z29&gt;1,OR($Z29-1&lt;&gt;'計算A'!$A$3,'計算A'!$A$4=0)),INDEX('設定'!$I$11:$I$34,$Z29-1),"（なし）"))</f>
        <v/>
      </c>
      <c r="H29" s="25">
        <f>IF(OR($X29=0,$Y29=0),"",IF(AND($Z29&lt;'設定'!$B$6,OR($Z29&lt;&gt;'計算A'!$A$3,'計算A'!$A$4=0)),INDEX('設定'!$I$11:$I$34,$Z29+1),"（なし）"))</f>
        <v/>
      </c>
      <c r="X29" s="94">
        <f t="array" ref="X29">IFERROR(SMALL(IF('名簿'!$C$5:$C$49="〇",ROW('名簿'!$C$5:$C$49)-4),23),0)</f>
        <v/>
      </c>
      <c r="Y29">
        <f>IF(X29=0,0,INDEX('計算A'!$IO$10:$IO$54,X29))</f>
        <v/>
      </c>
      <c r="Z29">
        <f>IF(Y29=0,0,INDEX('計算A'!$D$3:$II$3,Y29))</f>
        <v/>
      </c>
    </row>
    <row r="30" ht="26" customHeight="1">
      <c r="B30" s="25">
        <f>IF($X30=0,"",INDEX('名簿'!$A$5:$A$49,$X30))</f>
        <v/>
      </c>
      <c r="C30" s="94">
        <f>IF($X30=0,"",INDEX('名簿'!$B$5:$B$49,$X30))</f>
        <v/>
      </c>
      <c r="D30" s="95">
        <f>IF($X30=0,"",INDEX('名簿'!$D$5:$D$49,$X30)&amp;"")</f>
        <v/>
      </c>
      <c r="E30" s="68">
        <f>IF($X30=0,"",IF($Y30=0,"未決定",INDEX('名簿'!$N$5:$N$49,$X30)))</f>
        <v/>
      </c>
      <c r="F30" s="96">
        <f>IF(OR($X30=0,$Y30=0),"",INDEX('名簿'!$O$5:$O$49,$X30))</f>
        <v/>
      </c>
      <c r="G30" s="25">
        <f>IF(OR($X30=0,$Y30=0),"",IF(AND($Z30&gt;1,OR($Z30-1&lt;&gt;'計算A'!$A$3,'計算A'!$A$4=0)),INDEX('設定'!$I$11:$I$34,$Z30-1),"（なし）"))</f>
        <v/>
      </c>
      <c r="H30" s="25">
        <f>IF(OR($X30=0,$Y30=0),"",IF(AND($Z30&lt;'設定'!$B$6,OR($Z30&lt;&gt;'計算A'!$A$3,'計算A'!$A$4=0)),INDEX('設定'!$I$11:$I$34,$Z30+1),"（なし）"))</f>
        <v/>
      </c>
      <c r="X30" s="94">
        <f t="array" ref="X30">IFERROR(SMALL(IF('名簿'!$C$5:$C$49="〇",ROW('名簿'!$C$5:$C$49)-4),24),0)</f>
        <v/>
      </c>
      <c r="Y30">
        <f>IF(X30=0,0,INDEX('計算A'!$IO$10:$IO$54,X30))</f>
        <v/>
      </c>
      <c r="Z30">
        <f>IF(Y30=0,0,INDEX('計算A'!$D$3:$II$3,Y30))</f>
        <v/>
      </c>
    </row>
    <row r="31" ht="26" customHeight="1">
      <c r="B31" s="25">
        <f>IF($X31=0,"",INDEX('名簿'!$A$5:$A$49,$X31))</f>
        <v/>
      </c>
      <c r="C31" s="94">
        <f>IF($X31=0,"",INDEX('名簿'!$B$5:$B$49,$X31))</f>
        <v/>
      </c>
      <c r="D31" s="95">
        <f>IF($X31=0,"",INDEX('名簿'!$D$5:$D$49,$X31)&amp;"")</f>
        <v/>
      </c>
      <c r="E31" s="68">
        <f>IF($X31=0,"",IF($Y31=0,"未決定",INDEX('名簿'!$N$5:$N$49,$X31)))</f>
        <v/>
      </c>
      <c r="F31" s="96">
        <f>IF(OR($X31=0,$Y31=0),"",INDEX('名簿'!$O$5:$O$49,$X31))</f>
        <v/>
      </c>
      <c r="G31" s="25">
        <f>IF(OR($X31=0,$Y31=0),"",IF(AND($Z31&gt;1,OR($Z31-1&lt;&gt;'計算A'!$A$3,'計算A'!$A$4=0)),INDEX('設定'!$I$11:$I$34,$Z31-1),"（なし）"))</f>
        <v/>
      </c>
      <c r="H31" s="25">
        <f>IF(OR($X31=0,$Y31=0),"",IF(AND($Z31&lt;'設定'!$B$6,OR($Z31&lt;&gt;'計算A'!$A$3,'計算A'!$A$4=0)),INDEX('設定'!$I$11:$I$34,$Z31+1),"（なし）"))</f>
        <v/>
      </c>
      <c r="X31" s="94">
        <f t="array" ref="X31">IFERROR(SMALL(IF('名簿'!$C$5:$C$49="〇",ROW('名簿'!$C$5:$C$49)-4),25),0)</f>
        <v/>
      </c>
      <c r="Y31">
        <f>IF(X31=0,0,INDEX('計算A'!$IO$10:$IO$54,X31))</f>
        <v/>
      </c>
      <c r="Z31">
        <f>IF(Y31=0,0,INDEX('計算A'!$D$3:$II$3,Y31))</f>
        <v/>
      </c>
    </row>
    <row r="32" ht="26" customHeight="1">
      <c r="B32" s="25">
        <f>IF($X32=0,"",INDEX('名簿'!$A$5:$A$49,$X32))</f>
        <v/>
      </c>
      <c r="C32" s="94">
        <f>IF($X32=0,"",INDEX('名簿'!$B$5:$B$49,$X32))</f>
        <v/>
      </c>
      <c r="D32" s="95">
        <f>IF($X32=0,"",INDEX('名簿'!$D$5:$D$49,$X32)&amp;"")</f>
        <v/>
      </c>
      <c r="E32" s="68">
        <f>IF($X32=0,"",IF($Y32=0,"未決定",INDEX('名簿'!$N$5:$N$49,$X32)))</f>
        <v/>
      </c>
      <c r="F32" s="96">
        <f>IF(OR($X32=0,$Y32=0),"",INDEX('名簿'!$O$5:$O$49,$X32))</f>
        <v/>
      </c>
      <c r="G32" s="25">
        <f>IF(OR($X32=0,$Y32=0),"",IF(AND($Z32&gt;1,OR($Z32-1&lt;&gt;'計算A'!$A$3,'計算A'!$A$4=0)),INDEX('設定'!$I$11:$I$34,$Z32-1),"（なし）"))</f>
        <v/>
      </c>
      <c r="H32" s="25">
        <f>IF(OR($X32=0,$Y32=0),"",IF(AND($Z32&lt;'設定'!$B$6,OR($Z32&lt;&gt;'計算A'!$A$3,'計算A'!$A$4=0)),INDEX('設定'!$I$11:$I$34,$Z32+1),"（なし）"))</f>
        <v/>
      </c>
      <c r="X32" s="94">
        <f t="array" ref="X32">IFERROR(SMALL(IF('名簿'!$C$5:$C$49="〇",ROW('名簿'!$C$5:$C$49)-4),26),0)</f>
        <v/>
      </c>
      <c r="Y32">
        <f>IF(X32=0,0,INDEX('計算A'!$IO$10:$IO$54,X32))</f>
        <v/>
      </c>
      <c r="Z32">
        <f>IF(Y32=0,0,INDEX('計算A'!$D$3:$II$3,Y32))</f>
        <v/>
      </c>
    </row>
    <row r="33" ht="26" customHeight="1">
      <c r="B33" s="25">
        <f>IF($X33=0,"",INDEX('名簿'!$A$5:$A$49,$X33))</f>
        <v/>
      </c>
      <c r="C33" s="94">
        <f>IF($X33=0,"",INDEX('名簿'!$B$5:$B$49,$X33))</f>
        <v/>
      </c>
      <c r="D33" s="95">
        <f>IF($X33=0,"",INDEX('名簿'!$D$5:$D$49,$X33)&amp;"")</f>
        <v/>
      </c>
      <c r="E33" s="68">
        <f>IF($X33=0,"",IF($Y33=0,"未決定",INDEX('名簿'!$N$5:$N$49,$X33)))</f>
        <v/>
      </c>
      <c r="F33" s="96">
        <f>IF(OR($X33=0,$Y33=0),"",INDEX('名簿'!$O$5:$O$49,$X33))</f>
        <v/>
      </c>
      <c r="G33" s="25">
        <f>IF(OR($X33=0,$Y33=0),"",IF(AND($Z33&gt;1,OR($Z33-1&lt;&gt;'計算A'!$A$3,'計算A'!$A$4=0)),INDEX('設定'!$I$11:$I$34,$Z33-1),"（なし）"))</f>
        <v/>
      </c>
      <c r="H33" s="25">
        <f>IF(OR($X33=0,$Y33=0),"",IF(AND($Z33&lt;'設定'!$B$6,OR($Z33&lt;&gt;'計算A'!$A$3,'計算A'!$A$4=0)),INDEX('設定'!$I$11:$I$34,$Z33+1),"（なし）"))</f>
        <v/>
      </c>
      <c r="X33" s="94">
        <f t="array" ref="X33">IFERROR(SMALL(IF('名簿'!$C$5:$C$49="〇",ROW('名簿'!$C$5:$C$49)-4),27),0)</f>
        <v/>
      </c>
      <c r="Y33">
        <f>IF(X33=0,0,INDEX('計算A'!$IO$10:$IO$54,X33))</f>
        <v/>
      </c>
      <c r="Z33">
        <f>IF(Y33=0,0,INDEX('計算A'!$D$3:$II$3,Y33))</f>
        <v/>
      </c>
    </row>
    <row r="34" ht="26" customHeight="1">
      <c r="B34" s="25">
        <f>IF($X34=0,"",INDEX('名簿'!$A$5:$A$49,$X34))</f>
        <v/>
      </c>
      <c r="C34" s="94">
        <f>IF($X34=0,"",INDEX('名簿'!$B$5:$B$49,$X34))</f>
        <v/>
      </c>
      <c r="D34" s="95">
        <f>IF($X34=0,"",INDEX('名簿'!$D$5:$D$49,$X34)&amp;"")</f>
        <v/>
      </c>
      <c r="E34" s="68">
        <f>IF($X34=0,"",IF($Y34=0,"未決定",INDEX('名簿'!$N$5:$N$49,$X34)))</f>
        <v/>
      </c>
      <c r="F34" s="96">
        <f>IF(OR($X34=0,$Y34=0),"",INDEX('名簿'!$O$5:$O$49,$X34))</f>
        <v/>
      </c>
      <c r="G34" s="25">
        <f>IF(OR($X34=0,$Y34=0),"",IF(AND($Z34&gt;1,OR($Z34-1&lt;&gt;'計算A'!$A$3,'計算A'!$A$4=0)),INDEX('設定'!$I$11:$I$34,$Z34-1),"（なし）"))</f>
        <v/>
      </c>
      <c r="H34" s="25">
        <f>IF(OR($X34=0,$Y34=0),"",IF(AND($Z34&lt;'設定'!$B$6,OR($Z34&lt;&gt;'計算A'!$A$3,'計算A'!$A$4=0)),INDEX('設定'!$I$11:$I$34,$Z34+1),"（なし）"))</f>
        <v/>
      </c>
      <c r="X34" s="94">
        <f t="array" ref="X34">IFERROR(SMALL(IF('名簿'!$C$5:$C$49="〇",ROW('名簿'!$C$5:$C$49)-4),28),0)</f>
        <v/>
      </c>
      <c r="Y34">
        <f>IF(X34=0,0,INDEX('計算A'!$IO$10:$IO$54,X34))</f>
        <v/>
      </c>
      <c r="Z34">
        <f>IF(Y34=0,0,INDEX('計算A'!$D$3:$II$3,Y34))</f>
        <v/>
      </c>
    </row>
    <row r="35" ht="26" customHeight="1">
      <c r="B35" s="25">
        <f>IF($X35=0,"",INDEX('名簿'!$A$5:$A$49,$X35))</f>
        <v/>
      </c>
      <c r="C35" s="94">
        <f>IF($X35=0,"",INDEX('名簿'!$B$5:$B$49,$X35))</f>
        <v/>
      </c>
      <c r="D35" s="95">
        <f>IF($X35=0,"",INDEX('名簿'!$D$5:$D$49,$X35)&amp;"")</f>
        <v/>
      </c>
      <c r="E35" s="68">
        <f>IF($X35=0,"",IF($Y35=0,"未決定",INDEX('名簿'!$N$5:$N$49,$X35)))</f>
        <v/>
      </c>
      <c r="F35" s="96">
        <f>IF(OR($X35=0,$Y35=0),"",INDEX('名簿'!$O$5:$O$49,$X35))</f>
        <v/>
      </c>
      <c r="G35" s="25">
        <f>IF(OR($X35=0,$Y35=0),"",IF(AND($Z35&gt;1,OR($Z35-1&lt;&gt;'計算A'!$A$3,'計算A'!$A$4=0)),INDEX('設定'!$I$11:$I$34,$Z35-1),"（なし）"))</f>
        <v/>
      </c>
      <c r="H35" s="25">
        <f>IF(OR($X35=0,$Y35=0),"",IF(AND($Z35&lt;'設定'!$B$6,OR($Z35&lt;&gt;'計算A'!$A$3,'計算A'!$A$4=0)),INDEX('設定'!$I$11:$I$34,$Z35+1),"（なし）"))</f>
        <v/>
      </c>
      <c r="X35" s="94">
        <f t="array" ref="X35">IFERROR(SMALL(IF('名簿'!$C$5:$C$49="〇",ROW('名簿'!$C$5:$C$49)-4),29),0)</f>
        <v/>
      </c>
      <c r="Y35">
        <f>IF(X35=0,0,INDEX('計算A'!$IO$10:$IO$54,X35))</f>
        <v/>
      </c>
      <c r="Z35">
        <f>IF(Y35=0,0,INDEX('計算A'!$D$3:$II$3,Y35))</f>
        <v/>
      </c>
    </row>
    <row r="36" ht="26" customHeight="1">
      <c r="B36" s="25">
        <f>IF($X36=0,"",INDEX('名簿'!$A$5:$A$49,$X36))</f>
        <v/>
      </c>
      <c r="C36" s="94">
        <f>IF($X36=0,"",INDEX('名簿'!$B$5:$B$49,$X36))</f>
        <v/>
      </c>
      <c r="D36" s="95">
        <f>IF($X36=0,"",INDEX('名簿'!$D$5:$D$49,$X36)&amp;"")</f>
        <v/>
      </c>
      <c r="E36" s="68">
        <f>IF($X36=0,"",IF($Y36=0,"未決定",INDEX('名簿'!$N$5:$N$49,$X36)))</f>
        <v/>
      </c>
      <c r="F36" s="96">
        <f>IF(OR($X36=0,$Y36=0),"",INDEX('名簿'!$O$5:$O$49,$X36))</f>
        <v/>
      </c>
      <c r="G36" s="25">
        <f>IF(OR($X36=0,$Y36=0),"",IF(AND($Z36&gt;1,OR($Z36-1&lt;&gt;'計算A'!$A$3,'計算A'!$A$4=0)),INDEX('設定'!$I$11:$I$34,$Z36-1),"（なし）"))</f>
        <v/>
      </c>
      <c r="H36" s="25">
        <f>IF(OR($X36=0,$Y36=0),"",IF(AND($Z36&lt;'設定'!$B$6,OR($Z36&lt;&gt;'計算A'!$A$3,'計算A'!$A$4=0)),INDEX('設定'!$I$11:$I$34,$Z36+1),"（なし）"))</f>
        <v/>
      </c>
      <c r="X36" s="94">
        <f t="array" ref="X36">IFERROR(SMALL(IF('名簿'!$C$5:$C$49="〇",ROW('名簿'!$C$5:$C$49)-4),30),0)</f>
        <v/>
      </c>
      <c r="Y36">
        <f>IF(X36=0,0,INDEX('計算A'!$IO$10:$IO$54,X36))</f>
        <v/>
      </c>
      <c r="Z36">
        <f>IF(Y36=0,0,INDEX('計算A'!$D$3:$II$3,Y36))</f>
        <v/>
      </c>
    </row>
    <row r="37" ht="26" customHeight="1">
      <c r="B37" s="25">
        <f>IF($X37=0,"",INDEX('名簿'!$A$5:$A$49,$X37))</f>
        <v/>
      </c>
      <c r="C37" s="94">
        <f>IF($X37=0,"",INDEX('名簿'!$B$5:$B$49,$X37))</f>
        <v/>
      </c>
      <c r="D37" s="95">
        <f>IF($X37=0,"",INDEX('名簿'!$D$5:$D$49,$X37)&amp;"")</f>
        <v/>
      </c>
      <c r="E37" s="68">
        <f>IF($X37=0,"",IF($Y37=0,"未決定",INDEX('名簿'!$N$5:$N$49,$X37)))</f>
        <v/>
      </c>
      <c r="F37" s="96">
        <f>IF(OR($X37=0,$Y37=0),"",INDEX('名簿'!$O$5:$O$49,$X37))</f>
        <v/>
      </c>
      <c r="G37" s="25">
        <f>IF(OR($X37=0,$Y37=0),"",IF(AND($Z37&gt;1,OR($Z37-1&lt;&gt;'計算A'!$A$3,'計算A'!$A$4=0)),INDEX('設定'!$I$11:$I$34,$Z37-1),"（なし）"))</f>
        <v/>
      </c>
      <c r="H37" s="25">
        <f>IF(OR($X37=0,$Y37=0),"",IF(AND($Z37&lt;'設定'!$B$6,OR($Z37&lt;&gt;'計算A'!$A$3,'計算A'!$A$4=0)),INDEX('設定'!$I$11:$I$34,$Z37+1),"（なし）"))</f>
        <v/>
      </c>
      <c r="X37" s="94">
        <f t="array" ref="X37">IFERROR(SMALL(IF('名簿'!$C$5:$C$49="〇",ROW('名簿'!$C$5:$C$49)-4),31),0)</f>
        <v/>
      </c>
      <c r="Y37">
        <f>IF(X37=0,0,INDEX('計算A'!$IO$10:$IO$54,X37))</f>
        <v/>
      </c>
      <c r="Z37">
        <f>IF(Y37=0,0,INDEX('計算A'!$D$3:$II$3,Y37))</f>
        <v/>
      </c>
    </row>
    <row r="38" ht="26" customHeight="1">
      <c r="B38" s="25">
        <f>IF($X38=0,"",INDEX('名簿'!$A$5:$A$49,$X38))</f>
        <v/>
      </c>
      <c r="C38" s="94">
        <f>IF($X38=0,"",INDEX('名簿'!$B$5:$B$49,$X38))</f>
        <v/>
      </c>
      <c r="D38" s="95">
        <f>IF($X38=0,"",INDEX('名簿'!$D$5:$D$49,$X38)&amp;"")</f>
        <v/>
      </c>
      <c r="E38" s="68">
        <f>IF($X38=0,"",IF($Y38=0,"未決定",INDEX('名簿'!$N$5:$N$49,$X38)))</f>
        <v/>
      </c>
      <c r="F38" s="96">
        <f>IF(OR($X38=0,$Y38=0),"",INDEX('名簿'!$O$5:$O$49,$X38))</f>
        <v/>
      </c>
      <c r="G38" s="25">
        <f>IF(OR($X38=0,$Y38=0),"",IF(AND($Z38&gt;1,OR($Z38-1&lt;&gt;'計算A'!$A$3,'計算A'!$A$4=0)),INDEX('設定'!$I$11:$I$34,$Z38-1),"（なし）"))</f>
        <v/>
      </c>
      <c r="H38" s="25">
        <f>IF(OR($X38=0,$Y38=0),"",IF(AND($Z38&lt;'設定'!$B$6,OR($Z38&lt;&gt;'計算A'!$A$3,'計算A'!$A$4=0)),INDEX('設定'!$I$11:$I$34,$Z38+1),"（なし）"))</f>
        <v/>
      </c>
      <c r="X38" s="94">
        <f t="array" ref="X38">IFERROR(SMALL(IF('名簿'!$C$5:$C$49="〇",ROW('名簿'!$C$5:$C$49)-4),32),0)</f>
        <v/>
      </c>
      <c r="Y38">
        <f>IF(X38=0,0,INDEX('計算A'!$IO$10:$IO$54,X38))</f>
        <v/>
      </c>
      <c r="Z38">
        <f>IF(Y38=0,0,INDEX('計算A'!$D$3:$II$3,Y38))</f>
        <v/>
      </c>
    </row>
    <row r="39" ht="26" customHeight="1">
      <c r="B39" s="25">
        <f>IF($X39=0,"",INDEX('名簿'!$A$5:$A$49,$X39))</f>
        <v/>
      </c>
      <c r="C39" s="94">
        <f>IF($X39=0,"",INDEX('名簿'!$B$5:$B$49,$X39))</f>
        <v/>
      </c>
      <c r="D39" s="95">
        <f>IF($X39=0,"",INDEX('名簿'!$D$5:$D$49,$X39)&amp;"")</f>
        <v/>
      </c>
      <c r="E39" s="68">
        <f>IF($X39=0,"",IF($Y39=0,"未決定",INDEX('名簿'!$N$5:$N$49,$X39)))</f>
        <v/>
      </c>
      <c r="F39" s="96">
        <f>IF(OR($X39=0,$Y39=0),"",INDEX('名簿'!$O$5:$O$49,$X39))</f>
        <v/>
      </c>
      <c r="G39" s="25">
        <f>IF(OR($X39=0,$Y39=0),"",IF(AND($Z39&gt;1,OR($Z39-1&lt;&gt;'計算A'!$A$3,'計算A'!$A$4=0)),INDEX('設定'!$I$11:$I$34,$Z39-1),"（なし）"))</f>
        <v/>
      </c>
      <c r="H39" s="25">
        <f>IF(OR($X39=0,$Y39=0),"",IF(AND($Z39&lt;'設定'!$B$6,OR($Z39&lt;&gt;'計算A'!$A$3,'計算A'!$A$4=0)),INDEX('設定'!$I$11:$I$34,$Z39+1),"（なし）"))</f>
        <v/>
      </c>
      <c r="X39" s="94">
        <f t="array" ref="X39">IFERROR(SMALL(IF('名簿'!$C$5:$C$49="〇",ROW('名簿'!$C$5:$C$49)-4),33),0)</f>
        <v/>
      </c>
      <c r="Y39">
        <f>IF(X39=0,0,INDEX('計算A'!$IO$10:$IO$54,X39))</f>
        <v/>
      </c>
      <c r="Z39">
        <f>IF(Y39=0,0,INDEX('計算A'!$D$3:$II$3,Y39))</f>
        <v/>
      </c>
    </row>
    <row r="40" ht="26" customHeight="1">
      <c r="B40" s="25">
        <f>IF($X40=0,"",INDEX('名簿'!$A$5:$A$49,$X40))</f>
        <v/>
      </c>
      <c r="C40" s="94">
        <f>IF($X40=0,"",INDEX('名簿'!$B$5:$B$49,$X40))</f>
        <v/>
      </c>
      <c r="D40" s="95">
        <f>IF($X40=0,"",INDEX('名簿'!$D$5:$D$49,$X40)&amp;"")</f>
        <v/>
      </c>
      <c r="E40" s="68">
        <f>IF($X40=0,"",IF($Y40=0,"未決定",INDEX('名簿'!$N$5:$N$49,$X40)))</f>
        <v/>
      </c>
      <c r="F40" s="96">
        <f>IF(OR($X40=0,$Y40=0),"",INDEX('名簿'!$O$5:$O$49,$X40))</f>
        <v/>
      </c>
      <c r="G40" s="25">
        <f>IF(OR($X40=0,$Y40=0),"",IF(AND($Z40&gt;1,OR($Z40-1&lt;&gt;'計算A'!$A$3,'計算A'!$A$4=0)),INDEX('設定'!$I$11:$I$34,$Z40-1),"（なし）"))</f>
        <v/>
      </c>
      <c r="H40" s="25">
        <f>IF(OR($X40=0,$Y40=0),"",IF(AND($Z40&lt;'設定'!$B$6,OR($Z40&lt;&gt;'計算A'!$A$3,'計算A'!$A$4=0)),INDEX('設定'!$I$11:$I$34,$Z40+1),"（なし）"))</f>
        <v/>
      </c>
      <c r="X40" s="94">
        <f t="array" ref="X40">IFERROR(SMALL(IF('名簿'!$C$5:$C$49="〇",ROW('名簿'!$C$5:$C$49)-4),34),0)</f>
        <v/>
      </c>
      <c r="Y40">
        <f>IF(X40=0,0,INDEX('計算A'!$IO$10:$IO$54,X40))</f>
        <v/>
      </c>
      <c r="Z40">
        <f>IF(Y40=0,0,INDEX('計算A'!$D$3:$II$3,Y40))</f>
        <v/>
      </c>
    </row>
    <row r="41" ht="26" customHeight="1">
      <c r="B41" s="25">
        <f>IF($X41=0,"",INDEX('名簿'!$A$5:$A$49,$X41))</f>
        <v/>
      </c>
      <c r="C41" s="94">
        <f>IF($X41=0,"",INDEX('名簿'!$B$5:$B$49,$X41))</f>
        <v/>
      </c>
      <c r="D41" s="95">
        <f>IF($X41=0,"",INDEX('名簿'!$D$5:$D$49,$X41)&amp;"")</f>
        <v/>
      </c>
      <c r="E41" s="68">
        <f>IF($X41=0,"",IF($Y41=0,"未決定",INDEX('名簿'!$N$5:$N$49,$X41)))</f>
        <v/>
      </c>
      <c r="F41" s="96">
        <f>IF(OR($X41=0,$Y41=0),"",INDEX('名簿'!$O$5:$O$49,$X41))</f>
        <v/>
      </c>
      <c r="G41" s="25">
        <f>IF(OR($X41=0,$Y41=0),"",IF(AND($Z41&gt;1,OR($Z41-1&lt;&gt;'計算A'!$A$3,'計算A'!$A$4=0)),INDEX('設定'!$I$11:$I$34,$Z41-1),"（なし）"))</f>
        <v/>
      </c>
      <c r="H41" s="25">
        <f>IF(OR($X41=0,$Y41=0),"",IF(AND($Z41&lt;'設定'!$B$6,OR($Z41&lt;&gt;'計算A'!$A$3,'計算A'!$A$4=0)),INDEX('設定'!$I$11:$I$34,$Z41+1),"（なし）"))</f>
        <v/>
      </c>
      <c r="X41" s="94">
        <f t="array" ref="X41">IFERROR(SMALL(IF('名簿'!$C$5:$C$49="〇",ROW('名簿'!$C$5:$C$49)-4),35),0)</f>
        <v/>
      </c>
      <c r="Y41">
        <f>IF(X41=0,0,INDEX('計算A'!$IO$10:$IO$54,X41))</f>
        <v/>
      </c>
      <c r="Z41">
        <f>IF(Y41=0,0,INDEX('計算A'!$D$3:$II$3,Y41))</f>
        <v/>
      </c>
    </row>
    <row r="42" ht="26" customHeight="1">
      <c r="B42" s="25">
        <f>IF($X42=0,"",INDEX('名簿'!$A$5:$A$49,$X42))</f>
        <v/>
      </c>
      <c r="C42" s="94">
        <f>IF($X42=0,"",INDEX('名簿'!$B$5:$B$49,$X42))</f>
        <v/>
      </c>
      <c r="D42" s="95">
        <f>IF($X42=0,"",INDEX('名簿'!$D$5:$D$49,$X42)&amp;"")</f>
        <v/>
      </c>
      <c r="E42" s="68">
        <f>IF($X42=0,"",IF($Y42=0,"未決定",INDEX('名簿'!$N$5:$N$49,$X42)))</f>
        <v/>
      </c>
      <c r="F42" s="96">
        <f>IF(OR($X42=0,$Y42=0),"",INDEX('名簿'!$O$5:$O$49,$X42))</f>
        <v/>
      </c>
      <c r="G42" s="25">
        <f>IF(OR($X42=0,$Y42=0),"",IF(AND($Z42&gt;1,OR($Z42-1&lt;&gt;'計算A'!$A$3,'計算A'!$A$4=0)),INDEX('設定'!$I$11:$I$34,$Z42-1),"（なし）"))</f>
        <v/>
      </c>
      <c r="H42" s="25">
        <f>IF(OR($X42=0,$Y42=0),"",IF(AND($Z42&lt;'設定'!$B$6,OR($Z42&lt;&gt;'計算A'!$A$3,'計算A'!$A$4=0)),INDEX('設定'!$I$11:$I$34,$Z42+1),"（なし）"))</f>
        <v/>
      </c>
      <c r="X42" s="94">
        <f t="array" ref="X42">IFERROR(SMALL(IF('名簿'!$C$5:$C$49="〇",ROW('名簿'!$C$5:$C$49)-4),36),0)</f>
        <v/>
      </c>
      <c r="Y42">
        <f>IF(X42=0,0,INDEX('計算A'!$IO$10:$IO$54,X42))</f>
        <v/>
      </c>
      <c r="Z42">
        <f>IF(Y42=0,0,INDEX('計算A'!$D$3:$II$3,Y42))</f>
        <v/>
      </c>
    </row>
    <row r="43" ht="26" customHeight="1">
      <c r="B43" s="25">
        <f>IF($X43=0,"",INDEX('名簿'!$A$5:$A$49,$X43))</f>
        <v/>
      </c>
      <c r="C43" s="94">
        <f>IF($X43=0,"",INDEX('名簿'!$B$5:$B$49,$X43))</f>
        <v/>
      </c>
      <c r="D43" s="95">
        <f>IF($X43=0,"",INDEX('名簿'!$D$5:$D$49,$X43)&amp;"")</f>
        <v/>
      </c>
      <c r="E43" s="68">
        <f>IF($X43=0,"",IF($Y43=0,"未決定",INDEX('名簿'!$N$5:$N$49,$X43)))</f>
        <v/>
      </c>
      <c r="F43" s="96">
        <f>IF(OR($X43=0,$Y43=0),"",INDEX('名簿'!$O$5:$O$49,$X43))</f>
        <v/>
      </c>
      <c r="G43" s="25">
        <f>IF(OR($X43=0,$Y43=0),"",IF(AND($Z43&gt;1,OR($Z43-1&lt;&gt;'計算A'!$A$3,'計算A'!$A$4=0)),INDEX('設定'!$I$11:$I$34,$Z43-1),"（なし）"))</f>
        <v/>
      </c>
      <c r="H43" s="25">
        <f>IF(OR($X43=0,$Y43=0),"",IF(AND($Z43&lt;'設定'!$B$6,OR($Z43&lt;&gt;'計算A'!$A$3,'計算A'!$A$4=0)),INDEX('設定'!$I$11:$I$34,$Z43+1),"（なし）"))</f>
        <v/>
      </c>
      <c r="X43" s="94">
        <f t="array" ref="X43">IFERROR(SMALL(IF('名簿'!$C$5:$C$49="〇",ROW('名簿'!$C$5:$C$49)-4),37),0)</f>
        <v/>
      </c>
      <c r="Y43">
        <f>IF(X43=0,0,INDEX('計算A'!$IO$10:$IO$54,X43))</f>
        <v/>
      </c>
      <c r="Z43">
        <f>IF(Y43=0,0,INDEX('計算A'!$D$3:$II$3,Y43))</f>
        <v/>
      </c>
    </row>
    <row r="44" ht="26" customHeight="1">
      <c r="B44" s="25">
        <f>IF($X44=0,"",INDEX('名簿'!$A$5:$A$49,$X44))</f>
        <v/>
      </c>
      <c r="C44" s="94">
        <f>IF($X44=0,"",INDEX('名簿'!$B$5:$B$49,$X44))</f>
        <v/>
      </c>
      <c r="D44" s="95">
        <f>IF($X44=0,"",INDEX('名簿'!$D$5:$D$49,$X44)&amp;"")</f>
        <v/>
      </c>
      <c r="E44" s="68">
        <f>IF($X44=0,"",IF($Y44=0,"未決定",INDEX('名簿'!$N$5:$N$49,$X44)))</f>
        <v/>
      </c>
      <c r="F44" s="96">
        <f>IF(OR($X44=0,$Y44=0),"",INDEX('名簿'!$O$5:$O$49,$X44))</f>
        <v/>
      </c>
      <c r="G44" s="25">
        <f>IF(OR($X44=0,$Y44=0),"",IF(AND($Z44&gt;1,OR($Z44-1&lt;&gt;'計算A'!$A$3,'計算A'!$A$4=0)),INDEX('設定'!$I$11:$I$34,$Z44-1),"（なし）"))</f>
        <v/>
      </c>
      <c r="H44" s="25">
        <f>IF(OR($X44=0,$Y44=0),"",IF(AND($Z44&lt;'設定'!$B$6,OR($Z44&lt;&gt;'計算A'!$A$3,'計算A'!$A$4=0)),INDEX('設定'!$I$11:$I$34,$Z44+1),"（なし）"))</f>
        <v/>
      </c>
      <c r="X44" s="94">
        <f t="array" ref="X44">IFERROR(SMALL(IF('名簿'!$C$5:$C$49="〇",ROW('名簿'!$C$5:$C$49)-4),38),0)</f>
        <v/>
      </c>
      <c r="Y44">
        <f>IF(X44=0,0,INDEX('計算A'!$IO$10:$IO$54,X44))</f>
        <v/>
      </c>
      <c r="Z44">
        <f>IF(Y44=0,0,INDEX('計算A'!$D$3:$II$3,Y44))</f>
        <v/>
      </c>
    </row>
    <row r="45" ht="26" customHeight="1">
      <c r="B45" s="25">
        <f>IF($X45=0,"",INDEX('名簿'!$A$5:$A$49,$X45))</f>
        <v/>
      </c>
      <c r="C45" s="94">
        <f>IF($X45=0,"",INDEX('名簿'!$B$5:$B$49,$X45))</f>
        <v/>
      </c>
      <c r="D45" s="95">
        <f>IF($X45=0,"",INDEX('名簿'!$D$5:$D$49,$X45)&amp;"")</f>
        <v/>
      </c>
      <c r="E45" s="68">
        <f>IF($X45=0,"",IF($Y45=0,"未決定",INDEX('名簿'!$N$5:$N$49,$X45)))</f>
        <v/>
      </c>
      <c r="F45" s="96">
        <f>IF(OR($X45=0,$Y45=0),"",INDEX('名簿'!$O$5:$O$49,$X45))</f>
        <v/>
      </c>
      <c r="G45" s="25">
        <f>IF(OR($X45=0,$Y45=0),"",IF(AND($Z45&gt;1,OR($Z45-1&lt;&gt;'計算A'!$A$3,'計算A'!$A$4=0)),INDEX('設定'!$I$11:$I$34,$Z45-1),"（なし）"))</f>
        <v/>
      </c>
      <c r="H45" s="25">
        <f>IF(OR($X45=0,$Y45=0),"",IF(AND($Z45&lt;'設定'!$B$6,OR($Z45&lt;&gt;'計算A'!$A$3,'計算A'!$A$4=0)),INDEX('設定'!$I$11:$I$34,$Z45+1),"（なし）"))</f>
        <v/>
      </c>
      <c r="X45" s="94">
        <f t="array" ref="X45">IFERROR(SMALL(IF('名簿'!$C$5:$C$49="〇",ROW('名簿'!$C$5:$C$49)-4),39),0)</f>
        <v/>
      </c>
      <c r="Y45">
        <f>IF(X45=0,0,INDEX('計算A'!$IO$10:$IO$54,X45))</f>
        <v/>
      </c>
      <c r="Z45">
        <f>IF(Y45=0,0,INDEX('計算A'!$D$3:$II$3,Y45))</f>
        <v/>
      </c>
    </row>
    <row r="46" ht="26" customHeight="1">
      <c r="B46" s="25">
        <f>IF($X46=0,"",INDEX('名簿'!$A$5:$A$49,$X46))</f>
        <v/>
      </c>
      <c r="C46" s="94">
        <f>IF($X46=0,"",INDEX('名簿'!$B$5:$B$49,$X46))</f>
        <v/>
      </c>
      <c r="D46" s="95">
        <f>IF($X46=0,"",INDEX('名簿'!$D$5:$D$49,$X46)&amp;"")</f>
        <v/>
      </c>
      <c r="E46" s="68">
        <f>IF($X46=0,"",IF($Y46=0,"未決定",INDEX('名簿'!$N$5:$N$49,$X46)))</f>
        <v/>
      </c>
      <c r="F46" s="96">
        <f>IF(OR($X46=0,$Y46=0),"",INDEX('名簿'!$O$5:$O$49,$X46))</f>
        <v/>
      </c>
      <c r="G46" s="25">
        <f>IF(OR($X46=0,$Y46=0),"",IF(AND($Z46&gt;1,OR($Z46-1&lt;&gt;'計算A'!$A$3,'計算A'!$A$4=0)),INDEX('設定'!$I$11:$I$34,$Z46-1),"（なし）"))</f>
        <v/>
      </c>
      <c r="H46" s="25">
        <f>IF(OR($X46=0,$Y46=0),"",IF(AND($Z46&lt;'設定'!$B$6,OR($Z46&lt;&gt;'計算A'!$A$3,'計算A'!$A$4=0)),INDEX('設定'!$I$11:$I$34,$Z46+1),"（なし）"))</f>
        <v/>
      </c>
      <c r="X46" s="94">
        <f t="array" ref="X46">IFERROR(SMALL(IF('名簿'!$C$5:$C$49="〇",ROW('名簿'!$C$5:$C$49)-4),40),0)</f>
        <v/>
      </c>
      <c r="Y46">
        <f>IF(X46=0,0,INDEX('計算A'!$IO$10:$IO$54,X46))</f>
        <v/>
      </c>
      <c r="Z46">
        <f>IF(Y46=0,0,INDEX('計算A'!$D$3:$II$3,Y46))</f>
        <v/>
      </c>
    </row>
    <row r="47" ht="26" customHeight="1">
      <c r="B47" s="25">
        <f>IF($X47=0,"",INDEX('名簿'!$A$5:$A$49,$X47))</f>
        <v/>
      </c>
      <c r="C47" s="94">
        <f>IF($X47=0,"",INDEX('名簿'!$B$5:$B$49,$X47))</f>
        <v/>
      </c>
      <c r="D47" s="95">
        <f>IF($X47=0,"",INDEX('名簿'!$D$5:$D$49,$X47)&amp;"")</f>
        <v/>
      </c>
      <c r="E47" s="68">
        <f>IF($X47=0,"",IF($Y47=0,"未決定",INDEX('名簿'!$N$5:$N$49,$X47)))</f>
        <v/>
      </c>
      <c r="F47" s="96">
        <f>IF(OR($X47=0,$Y47=0),"",INDEX('名簿'!$O$5:$O$49,$X47))</f>
        <v/>
      </c>
      <c r="G47" s="25">
        <f>IF(OR($X47=0,$Y47=0),"",IF(AND($Z47&gt;1,OR($Z47-1&lt;&gt;'計算A'!$A$3,'計算A'!$A$4=0)),INDEX('設定'!$I$11:$I$34,$Z47-1),"（なし）"))</f>
        <v/>
      </c>
      <c r="H47" s="25">
        <f>IF(OR($X47=0,$Y47=0),"",IF(AND($Z47&lt;'設定'!$B$6,OR($Z47&lt;&gt;'計算A'!$A$3,'計算A'!$A$4=0)),INDEX('設定'!$I$11:$I$34,$Z47+1),"（なし）"))</f>
        <v/>
      </c>
      <c r="X47" s="94">
        <f t="array" ref="X47">IFERROR(SMALL(IF('名簿'!$C$5:$C$49="〇",ROW('名簿'!$C$5:$C$49)-4),41),0)</f>
        <v/>
      </c>
      <c r="Y47">
        <f>IF(X47=0,0,INDEX('計算A'!$IO$10:$IO$54,X47))</f>
        <v/>
      </c>
      <c r="Z47">
        <f>IF(Y47=0,0,INDEX('計算A'!$D$3:$II$3,Y47))</f>
        <v/>
      </c>
    </row>
    <row r="48" ht="26" customHeight="1">
      <c r="B48" s="25">
        <f>IF($X48=0,"",INDEX('名簿'!$A$5:$A$49,$X48))</f>
        <v/>
      </c>
      <c r="C48" s="94">
        <f>IF($X48=0,"",INDEX('名簿'!$B$5:$B$49,$X48))</f>
        <v/>
      </c>
      <c r="D48" s="95">
        <f>IF($X48=0,"",INDEX('名簿'!$D$5:$D$49,$X48)&amp;"")</f>
        <v/>
      </c>
      <c r="E48" s="68">
        <f>IF($X48=0,"",IF($Y48=0,"未決定",INDEX('名簿'!$N$5:$N$49,$X48)))</f>
        <v/>
      </c>
      <c r="F48" s="96">
        <f>IF(OR($X48=0,$Y48=0),"",INDEX('名簿'!$O$5:$O$49,$X48))</f>
        <v/>
      </c>
      <c r="G48" s="25">
        <f>IF(OR($X48=0,$Y48=0),"",IF(AND($Z48&gt;1,OR($Z48-1&lt;&gt;'計算A'!$A$3,'計算A'!$A$4=0)),INDEX('設定'!$I$11:$I$34,$Z48-1),"（なし）"))</f>
        <v/>
      </c>
      <c r="H48" s="25">
        <f>IF(OR($X48=0,$Y48=0),"",IF(AND($Z48&lt;'設定'!$B$6,OR($Z48&lt;&gt;'計算A'!$A$3,'計算A'!$A$4=0)),INDEX('設定'!$I$11:$I$34,$Z48+1),"（なし）"))</f>
        <v/>
      </c>
      <c r="X48" s="94">
        <f t="array" ref="X48">IFERROR(SMALL(IF('名簿'!$C$5:$C$49="〇",ROW('名簿'!$C$5:$C$49)-4),42),0)</f>
        <v/>
      </c>
      <c r="Y48">
        <f>IF(X48=0,0,INDEX('計算A'!$IO$10:$IO$54,X48))</f>
        <v/>
      </c>
      <c r="Z48">
        <f>IF(Y48=0,0,INDEX('計算A'!$D$3:$II$3,Y48))</f>
        <v/>
      </c>
    </row>
    <row r="49" ht="26" customHeight="1">
      <c r="B49" s="25">
        <f>IF($X49=0,"",INDEX('名簿'!$A$5:$A$49,$X49))</f>
        <v/>
      </c>
      <c r="C49" s="94">
        <f>IF($X49=0,"",INDEX('名簿'!$B$5:$B$49,$X49))</f>
        <v/>
      </c>
      <c r="D49" s="95">
        <f>IF($X49=0,"",INDEX('名簿'!$D$5:$D$49,$X49)&amp;"")</f>
        <v/>
      </c>
      <c r="E49" s="68">
        <f>IF($X49=0,"",IF($Y49=0,"未決定",INDEX('名簿'!$N$5:$N$49,$X49)))</f>
        <v/>
      </c>
      <c r="F49" s="96">
        <f>IF(OR($X49=0,$Y49=0),"",INDEX('名簿'!$O$5:$O$49,$X49))</f>
        <v/>
      </c>
      <c r="G49" s="25">
        <f>IF(OR($X49=0,$Y49=0),"",IF(AND($Z49&gt;1,OR($Z49-1&lt;&gt;'計算A'!$A$3,'計算A'!$A$4=0)),INDEX('設定'!$I$11:$I$34,$Z49-1),"（なし）"))</f>
        <v/>
      </c>
      <c r="H49" s="25">
        <f>IF(OR($X49=0,$Y49=0),"",IF(AND($Z49&lt;'設定'!$B$6,OR($Z49&lt;&gt;'計算A'!$A$3,'計算A'!$A$4=0)),INDEX('設定'!$I$11:$I$34,$Z49+1),"（なし）"))</f>
        <v/>
      </c>
      <c r="X49" s="94">
        <f t="array" ref="X49">IFERROR(SMALL(IF('名簿'!$C$5:$C$49="〇",ROW('名簿'!$C$5:$C$49)-4),43),0)</f>
        <v/>
      </c>
      <c r="Y49">
        <f>IF(X49=0,0,INDEX('計算A'!$IO$10:$IO$54,X49))</f>
        <v/>
      </c>
      <c r="Z49">
        <f>IF(Y49=0,0,INDEX('計算A'!$D$3:$II$3,Y49))</f>
        <v/>
      </c>
    </row>
    <row r="50" ht="26" customHeight="1">
      <c r="B50" s="25">
        <f>IF($X50=0,"",INDEX('名簿'!$A$5:$A$49,$X50))</f>
        <v/>
      </c>
      <c r="C50" s="94">
        <f>IF($X50=0,"",INDEX('名簿'!$B$5:$B$49,$X50))</f>
        <v/>
      </c>
      <c r="D50" s="95">
        <f>IF($X50=0,"",INDEX('名簿'!$D$5:$D$49,$X50)&amp;"")</f>
        <v/>
      </c>
      <c r="E50" s="68">
        <f>IF($X50=0,"",IF($Y50=0,"未決定",INDEX('名簿'!$N$5:$N$49,$X50)))</f>
        <v/>
      </c>
      <c r="F50" s="96">
        <f>IF(OR($X50=0,$Y50=0),"",INDEX('名簿'!$O$5:$O$49,$X50))</f>
        <v/>
      </c>
      <c r="G50" s="25">
        <f>IF(OR($X50=0,$Y50=0),"",IF(AND($Z50&gt;1,OR($Z50-1&lt;&gt;'計算A'!$A$3,'計算A'!$A$4=0)),INDEX('設定'!$I$11:$I$34,$Z50-1),"（なし）"))</f>
        <v/>
      </c>
      <c r="H50" s="25">
        <f>IF(OR($X50=0,$Y50=0),"",IF(AND($Z50&lt;'設定'!$B$6,OR($Z50&lt;&gt;'計算A'!$A$3,'計算A'!$A$4=0)),INDEX('設定'!$I$11:$I$34,$Z50+1),"（なし）"))</f>
        <v/>
      </c>
      <c r="X50" s="94">
        <f t="array" ref="X50">IFERROR(SMALL(IF('名簿'!$C$5:$C$49="〇",ROW('名簿'!$C$5:$C$49)-4),44),0)</f>
        <v/>
      </c>
      <c r="Y50">
        <f>IF(X50=0,0,INDEX('計算A'!$IO$10:$IO$54,X50))</f>
        <v/>
      </c>
      <c r="Z50">
        <f>IF(Y50=0,0,INDEX('計算A'!$D$3:$II$3,Y50))</f>
        <v/>
      </c>
    </row>
    <row r="51" ht="26" customHeight="1">
      <c r="B51" s="25">
        <f>IF($X51=0,"",INDEX('名簿'!$A$5:$A$49,$X51))</f>
        <v/>
      </c>
      <c r="C51" s="94">
        <f>IF($X51=0,"",INDEX('名簿'!$B$5:$B$49,$X51))</f>
        <v/>
      </c>
      <c r="D51" s="95">
        <f>IF($X51=0,"",INDEX('名簿'!$D$5:$D$49,$X51)&amp;"")</f>
        <v/>
      </c>
      <c r="E51" s="68">
        <f>IF($X51=0,"",IF($Y51=0,"未決定",INDEX('名簿'!$N$5:$N$49,$X51)))</f>
        <v/>
      </c>
      <c r="F51" s="96">
        <f>IF(OR($X51=0,$Y51=0),"",INDEX('名簿'!$O$5:$O$49,$X51))</f>
        <v/>
      </c>
      <c r="G51" s="25">
        <f>IF(OR($X51=0,$Y51=0),"",IF(AND($Z51&gt;1,OR($Z51-1&lt;&gt;'計算A'!$A$3,'計算A'!$A$4=0)),INDEX('設定'!$I$11:$I$34,$Z51-1),"（なし）"))</f>
        <v/>
      </c>
      <c r="H51" s="25">
        <f>IF(OR($X51=0,$Y51=0),"",IF(AND($Z51&lt;'設定'!$B$6,OR($Z51&lt;&gt;'計算A'!$A$3,'計算A'!$A$4=0)),INDEX('設定'!$I$11:$I$34,$Z51+1),"（なし）"))</f>
        <v/>
      </c>
      <c r="X51" s="94">
        <f t="array" ref="X51">IFERROR(SMALL(IF('名簿'!$C$5:$C$49="〇",ROW('名簿'!$C$5:$C$49)-4),45),0)</f>
        <v/>
      </c>
      <c r="Y51">
        <f>IF(X51=0,0,INDEX('計算A'!$IO$10:$IO$54,X51))</f>
        <v/>
      </c>
      <c r="Z51">
        <f>IF(Y51=0,0,INDEX('計算A'!$D$3:$II$3,Y51))</f>
        <v/>
      </c>
    </row>
    <row r="52"/>
    <row r="53">
      <c r="B53" s="97" t="inlineStr">
        <is>
          <t>※ 兄弟の面談を、上の「前」か「後」の時刻（同じ日）に入れてください。どちらも難しいときはご相談ください。</t>
        </is>
      </c>
    </row>
  </sheetData>
  <mergeCells count="1">
    <mergeCell ref="F1:G1"/>
  </mergeCells>
  <conditionalFormatting sqref="B7:I51">
    <cfRule type="expression" priority="1" dxfId="3" stopIfTrue="1">
      <formula>$X7=0</formula>
    </cfRule>
    <cfRule type="expression" priority="2" dxfId="19" stopIfTrue="1">
      <formula>$E7="未決定"</formula>
    </cfRule>
    <cfRule type="expression" priority="3" dxfId="4">
      <formula>TRUE</formula>
    </cfRule>
  </conditionalFormatting>
  <pageMargins left="0.75" right="0.75" top="1" bottom="1" header="0.5" footer="0.5"/>
  <pageSetup orientation="portrait" fitToHeight="0" fitToWidth="1"/>
</worksheet>
</file>

<file path=xl/worksheets/sheet9.xml><?xml version="1.0" encoding="utf-8"?>
<worksheet xmlns="http://schemas.openxmlformats.org/spreadsheetml/2006/main">
  <sheetPr>
    <outlinePr summaryBelow="1" summaryRight="1"/>
    <pageSetUpPr/>
  </sheetPr>
  <dimension ref="A1:IV116"/>
  <sheetViews>
    <sheetView showGridLines="0" workbookViewId="0">
      <selection activeCell="A1" sqref="A1"/>
    </sheetView>
  </sheetViews>
  <sheetFormatPr baseColWidth="8" defaultRowHeight="15"/>
  <sheetData>
    <row r="1">
      <c r="A1" s="69" t="inlineStr">
        <is>
          <t>計算用（さわらないでください）</t>
        </is>
      </c>
      <c r="C1" s="94"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94" t="inlineStr">
        <is>
          <t>時間帯の枠数</t>
        </is>
      </c>
      <c r="C2" s="94"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94">
        <f>IF(AND(ISNUMBER('設定'!$B$3),ISNUMBER('設定'!$D$3),ISNUMBER('設定'!$B$5)),IF(AND('設定'!$B$5&gt;0,'設定'!$D$3&gt;='設定'!$B$3),ROUND(('設定'!$D$3-'設定'!$B$3)*1440/'設定'!$B$5,0)+1,0),0)</f>
        <v/>
      </c>
      <c r="B3" s="94" t="inlineStr">
        <is>
          <t>←時間帯1</t>
        </is>
      </c>
      <c r="C3" s="94"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94">
        <f>IF(AND(A3&gt;0,ISNUMBER('設定'!$B$4),ISNUMBER('設定'!$D$4)),IF(AND('設定'!$D$4&gt;='設定'!$B$4,'設定'!$B$4&gt;'設定'!$D$3),ROUND(('設定'!$D$4-'設定'!$B$4)*1440/'設定'!$B$5,0)+1,0),0)</f>
        <v/>
      </c>
      <c r="B4" s="94" t="inlineStr">
        <is>
          <t>←時間帯2</t>
        </is>
      </c>
      <c r="C4" s="94"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94"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94"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94"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94" t="inlineStr">
        <is>
          <t>選択中→</t>
        </is>
      </c>
      <c r="B8" s="94">
        <f>IF('調整・決定'!$N$5="",0,IFERROR(MATCH('調整・決定'!$N$5,$B$10:$B$54,0),0))</f>
        <v/>
      </c>
      <c r="C8" s="94"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c r="IT9" t="inlineStr">
        <is>
          <t>兄弟の枠</t>
        </is>
      </c>
      <c r="IU9" t="inlineStr">
        <is>
          <t>兄弟の日</t>
        </is>
      </c>
      <c r="IV9" t="inlineStr">
        <is>
          <t>兄弟の前後OK</t>
        </is>
      </c>
    </row>
    <row r="10">
      <c r="A10" t="n">
        <v>1</v>
      </c>
      <c r="B10">
        <f>'名簿'!I5</f>
        <v/>
      </c>
      <c r="C10">
        <f>IF(AND(B10&lt;&gt;"",OR('名簿'!J5="入力済み",'名簿'!J5="×なし"),IO10=0,COUNTIF('調整・決定'!$C$6:$L$29,B10)=0),1,0)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IFERROR(MATCH('名簿'!G5,{"早い時刻","遅い時刻","早い日","遅い日"},0),0)</f>
        <v/>
      </c>
      <c r="IQ10">
        <f>IF('名簿'!H5="必ず空けたい",2,IF('名簿'!H5="出来れば空けたい",1,0))</f>
        <v/>
      </c>
      <c r="IR10">
        <f>IFERROR(INDEX('計算C'!$C$3:$C$47,MATCH(A10,'計算C'!$B$3:$B$47,0)),0)</f>
        <v/>
      </c>
      <c r="IS10">
        <f>IF(AND(C10=1,IR10=0),1,0)</f>
        <v/>
      </c>
      <c r="IT10">
        <f>IF(OR('名簿'!E5="",'名簿'!F5=""),0,IFERROR((MATCH('名簿'!E5,'設定'!$E$11:$E$20,0)-1)*24+MATCH('名簿'!F5,'設定'!$I$11:$I$34,0),-1))</f>
        <v/>
      </c>
      <c r="IU10">
        <f>IF(IT10&gt;0,INDEX($D$2:$II$2,IT10),0)</f>
        <v/>
      </c>
      <c r="IV10">
        <f>IF(OR(IT10&lt;=0,IO10=0),1,IF(AND(INDEX($D$2:$II$2,IO10)=IU10,OR(AND(IO10=IT10+1,OR(INDEX($D$3:$II$3,IT10)&lt;&gt;$A$3,$A$4=0)),AND(IO10=IT10-1,OR(INDEX($D$3:$II$3,IO10)&lt;&gt;$A$3,$A$4=0)))),1,0))</f>
        <v/>
      </c>
    </row>
    <row r="11">
      <c r="A11" t="n">
        <v>2</v>
      </c>
      <c r="B11">
        <f>'名簿'!I6</f>
        <v/>
      </c>
      <c r="C11">
        <f>IF(AND(B11&lt;&gt;"",OR('名簿'!J6="入力済み",'名簿'!J6="×なし"),IO11=0,COUNTIF('調整・決定'!$C$6:$L$29,B11)=0),1,0)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IFERROR(MATCH('名簿'!G6,{"早い時刻","遅い時刻","早い日","遅い日"},0),0)</f>
        <v/>
      </c>
      <c r="IQ11">
        <f>IF('名簿'!H6="必ず空けたい",2,IF('名簿'!H6="出来れば空けたい",1,0))</f>
        <v/>
      </c>
      <c r="IR11">
        <f>IFERROR(INDEX('計算C'!$C$3:$C$47,MATCH(A11,'計算C'!$B$3:$B$47,0)),0)</f>
        <v/>
      </c>
      <c r="IS11">
        <f>IF(AND(C11=1,IR11=0),1,0)</f>
        <v/>
      </c>
      <c r="IT11">
        <f>IF(OR('名簿'!E6="",'名簿'!F6=""),0,IFERROR((MATCH('名簿'!E6,'設定'!$E$11:$E$20,0)-1)*24+MATCH('名簿'!F6,'設定'!$I$11:$I$34,0),-1))</f>
        <v/>
      </c>
      <c r="IU11">
        <f>IF(IT11&gt;0,INDEX($D$2:$II$2,IT11),0)</f>
        <v/>
      </c>
      <c r="IV11">
        <f>IF(OR(IT11&lt;=0,IO11=0),1,IF(AND(INDEX($D$2:$II$2,IO11)=IU11,OR(AND(IO11=IT11+1,OR(INDEX($D$3:$II$3,IT11)&lt;&gt;$A$3,$A$4=0)),AND(IO11=IT11-1,OR(INDEX($D$3:$II$3,IO11)&lt;&gt;$A$3,$A$4=0)))),1,0))</f>
        <v/>
      </c>
    </row>
    <row r="12">
      <c r="A12" t="n">
        <v>3</v>
      </c>
      <c r="B12">
        <f>'名簿'!I7</f>
        <v/>
      </c>
      <c r="C12">
        <f>IF(AND(B12&lt;&gt;"",OR('名簿'!J7="入力済み",'名簿'!J7="×なし"),IO12=0,COUNTIF('調整・決定'!$C$6:$L$29,B12)=0),1,0)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IFERROR(MATCH('名簿'!G7,{"早い時刻","遅い時刻","早い日","遅い日"},0),0)</f>
        <v/>
      </c>
      <c r="IQ12">
        <f>IF('名簿'!H7="必ず空けたい",2,IF('名簿'!H7="出来れば空けたい",1,0))</f>
        <v/>
      </c>
      <c r="IR12">
        <f>IFERROR(INDEX('計算C'!$C$3:$C$47,MATCH(A12,'計算C'!$B$3:$B$47,0)),0)</f>
        <v/>
      </c>
      <c r="IS12">
        <f>IF(AND(C12=1,IR12=0),1,0)</f>
        <v/>
      </c>
      <c r="IT12">
        <f>IF(OR('名簿'!E7="",'名簿'!F7=""),0,IFERROR((MATCH('名簿'!E7,'設定'!$E$11:$E$20,0)-1)*24+MATCH('名簿'!F7,'設定'!$I$11:$I$34,0),-1))</f>
        <v/>
      </c>
      <c r="IU12">
        <f>IF(IT12&gt;0,INDEX($D$2:$II$2,IT12),0)</f>
        <v/>
      </c>
      <c r="IV12">
        <f>IF(OR(IT12&lt;=0,IO12=0),1,IF(AND(INDEX($D$2:$II$2,IO12)=IU12,OR(AND(IO12=IT12+1,OR(INDEX($D$3:$II$3,IT12)&lt;&gt;$A$3,$A$4=0)),AND(IO12=IT12-1,OR(INDEX($D$3:$II$3,IO12)&lt;&gt;$A$3,$A$4=0)))),1,0))</f>
        <v/>
      </c>
    </row>
    <row r="13">
      <c r="A13" t="n">
        <v>4</v>
      </c>
      <c r="B13">
        <f>'名簿'!I8</f>
        <v/>
      </c>
      <c r="C13">
        <f>IF(AND(B13&lt;&gt;"",OR('名簿'!J8="入力済み",'名簿'!J8="×なし"),IO13=0,COUNTIF('調整・決定'!$C$6:$L$29,B13)=0),1,0)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IFERROR(MATCH('名簿'!G8,{"早い時刻","遅い時刻","早い日","遅い日"},0),0)</f>
        <v/>
      </c>
      <c r="IQ13">
        <f>IF('名簿'!H8="必ず空けたい",2,IF('名簿'!H8="出来れば空けたい",1,0))</f>
        <v/>
      </c>
      <c r="IR13">
        <f>IFERROR(INDEX('計算C'!$C$3:$C$47,MATCH(A13,'計算C'!$B$3:$B$47,0)),0)</f>
        <v/>
      </c>
      <c r="IS13">
        <f>IF(AND(C13=1,IR13=0),1,0)</f>
        <v/>
      </c>
      <c r="IT13">
        <f>IF(OR('名簿'!E8="",'名簿'!F8=""),0,IFERROR((MATCH('名簿'!E8,'設定'!$E$11:$E$20,0)-1)*24+MATCH('名簿'!F8,'設定'!$I$11:$I$34,0),-1))</f>
        <v/>
      </c>
      <c r="IU13">
        <f>IF(IT13&gt;0,INDEX($D$2:$II$2,IT13),0)</f>
        <v/>
      </c>
      <c r="IV13">
        <f>IF(OR(IT13&lt;=0,IO13=0),1,IF(AND(INDEX($D$2:$II$2,IO13)=IU13,OR(AND(IO13=IT13+1,OR(INDEX($D$3:$II$3,IT13)&lt;&gt;$A$3,$A$4=0)),AND(IO13=IT13-1,OR(INDEX($D$3:$II$3,IO13)&lt;&gt;$A$3,$A$4=0)))),1,0))</f>
        <v/>
      </c>
    </row>
    <row r="14">
      <c r="A14" t="n">
        <v>5</v>
      </c>
      <c r="B14">
        <f>'名簿'!I9</f>
        <v/>
      </c>
      <c r="C14">
        <f>IF(AND(B14&lt;&gt;"",OR('名簿'!J9="入力済み",'名簿'!J9="×なし"),IO14=0,COUNTIF('調整・決定'!$C$6:$L$29,B14)=0),1,0)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IFERROR(MATCH('名簿'!G9,{"早い時刻","遅い時刻","早い日","遅い日"},0),0)</f>
        <v/>
      </c>
      <c r="IQ14">
        <f>IF('名簿'!H9="必ず空けたい",2,IF('名簿'!H9="出来れば空けたい",1,0))</f>
        <v/>
      </c>
      <c r="IR14">
        <f>IFERROR(INDEX('計算C'!$C$3:$C$47,MATCH(A14,'計算C'!$B$3:$B$47,0)),0)</f>
        <v/>
      </c>
      <c r="IS14">
        <f>IF(AND(C14=1,IR14=0),1,0)</f>
        <v/>
      </c>
      <c r="IT14">
        <f>IF(OR('名簿'!E9="",'名簿'!F9=""),0,IFERROR((MATCH('名簿'!E9,'設定'!$E$11:$E$20,0)-1)*24+MATCH('名簿'!F9,'設定'!$I$11:$I$34,0),-1))</f>
        <v/>
      </c>
      <c r="IU14">
        <f>IF(IT14&gt;0,INDEX($D$2:$II$2,IT14),0)</f>
        <v/>
      </c>
      <c r="IV14">
        <f>IF(OR(IT14&lt;=0,IO14=0),1,IF(AND(INDEX($D$2:$II$2,IO14)=IU14,OR(AND(IO14=IT14+1,OR(INDEX($D$3:$II$3,IT14)&lt;&gt;$A$3,$A$4=0)),AND(IO14=IT14-1,OR(INDEX($D$3:$II$3,IO14)&lt;&gt;$A$3,$A$4=0)))),1,0))</f>
        <v/>
      </c>
    </row>
    <row r="15">
      <c r="A15" t="n">
        <v>6</v>
      </c>
      <c r="B15">
        <f>'名簿'!I10</f>
        <v/>
      </c>
      <c r="C15">
        <f>IF(AND(B15&lt;&gt;"",OR('名簿'!J10="入力済み",'名簿'!J10="×なし"),IO15=0,COUNTIF('調整・決定'!$C$6:$L$29,B15)=0),1,0)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IFERROR(MATCH('名簿'!G10,{"早い時刻","遅い時刻","早い日","遅い日"},0),0)</f>
        <v/>
      </c>
      <c r="IQ15">
        <f>IF('名簿'!H10="必ず空けたい",2,IF('名簿'!H10="出来れば空けたい",1,0))</f>
        <v/>
      </c>
      <c r="IR15">
        <f>IFERROR(INDEX('計算C'!$C$3:$C$47,MATCH(A15,'計算C'!$B$3:$B$47,0)),0)</f>
        <v/>
      </c>
      <c r="IS15">
        <f>IF(AND(C15=1,IR15=0),1,0)</f>
        <v/>
      </c>
      <c r="IT15">
        <f>IF(OR('名簿'!E10="",'名簿'!F10=""),0,IFERROR((MATCH('名簿'!E10,'設定'!$E$11:$E$20,0)-1)*24+MATCH('名簿'!F10,'設定'!$I$11:$I$34,0),-1))</f>
        <v/>
      </c>
      <c r="IU15">
        <f>IF(IT15&gt;0,INDEX($D$2:$II$2,IT15),0)</f>
        <v/>
      </c>
      <c r="IV15">
        <f>IF(OR(IT15&lt;=0,IO15=0),1,IF(AND(INDEX($D$2:$II$2,IO15)=IU15,OR(AND(IO15=IT15+1,OR(INDEX($D$3:$II$3,IT15)&lt;&gt;$A$3,$A$4=0)),AND(IO15=IT15-1,OR(INDEX($D$3:$II$3,IO15)&lt;&gt;$A$3,$A$4=0)))),1,0))</f>
        <v/>
      </c>
    </row>
    <row r="16">
      <c r="A16" t="n">
        <v>7</v>
      </c>
      <c r="B16">
        <f>'名簿'!I11</f>
        <v/>
      </c>
      <c r="C16">
        <f>IF(AND(B16&lt;&gt;"",OR('名簿'!J11="入力済み",'名簿'!J11="×なし"),IO16=0,COUNTIF('調整・決定'!$C$6:$L$29,B16)=0),1,0)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IFERROR(MATCH('名簿'!G11,{"早い時刻","遅い時刻","早い日","遅い日"},0),0)</f>
        <v/>
      </c>
      <c r="IQ16">
        <f>IF('名簿'!H11="必ず空けたい",2,IF('名簿'!H11="出来れば空けたい",1,0))</f>
        <v/>
      </c>
      <c r="IR16">
        <f>IFERROR(INDEX('計算C'!$C$3:$C$47,MATCH(A16,'計算C'!$B$3:$B$47,0)),0)</f>
        <v/>
      </c>
      <c r="IS16">
        <f>IF(AND(C16=1,IR16=0),1,0)</f>
        <v/>
      </c>
      <c r="IT16">
        <f>IF(OR('名簿'!E11="",'名簿'!F11=""),0,IFERROR((MATCH('名簿'!E11,'設定'!$E$11:$E$20,0)-1)*24+MATCH('名簿'!F11,'設定'!$I$11:$I$34,0),-1))</f>
        <v/>
      </c>
      <c r="IU16">
        <f>IF(IT16&gt;0,INDEX($D$2:$II$2,IT16),0)</f>
        <v/>
      </c>
      <c r="IV16">
        <f>IF(OR(IT16&lt;=0,IO16=0),1,IF(AND(INDEX($D$2:$II$2,IO16)=IU16,OR(AND(IO16=IT16+1,OR(INDEX($D$3:$II$3,IT16)&lt;&gt;$A$3,$A$4=0)),AND(IO16=IT16-1,OR(INDEX($D$3:$II$3,IO16)&lt;&gt;$A$3,$A$4=0)))),1,0))</f>
        <v/>
      </c>
    </row>
    <row r="17">
      <c r="A17" t="n">
        <v>8</v>
      </c>
      <c r="B17">
        <f>'名簿'!I12</f>
        <v/>
      </c>
      <c r="C17">
        <f>IF(AND(B17&lt;&gt;"",OR('名簿'!J12="入力済み",'名簿'!J12="×なし"),IO17=0,COUNTIF('調整・決定'!$C$6:$L$29,B17)=0),1,0)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IFERROR(MATCH('名簿'!G12,{"早い時刻","遅い時刻","早い日","遅い日"},0),0)</f>
        <v/>
      </c>
      <c r="IQ17">
        <f>IF('名簿'!H12="必ず空けたい",2,IF('名簿'!H12="出来れば空けたい",1,0))</f>
        <v/>
      </c>
      <c r="IR17">
        <f>IFERROR(INDEX('計算C'!$C$3:$C$47,MATCH(A17,'計算C'!$B$3:$B$47,0)),0)</f>
        <v/>
      </c>
      <c r="IS17">
        <f>IF(AND(C17=1,IR17=0),1,0)</f>
        <v/>
      </c>
      <c r="IT17">
        <f>IF(OR('名簿'!E12="",'名簿'!F12=""),0,IFERROR((MATCH('名簿'!E12,'設定'!$E$11:$E$20,0)-1)*24+MATCH('名簿'!F12,'設定'!$I$11:$I$34,0),-1))</f>
        <v/>
      </c>
      <c r="IU17">
        <f>IF(IT17&gt;0,INDEX($D$2:$II$2,IT17),0)</f>
        <v/>
      </c>
      <c r="IV17">
        <f>IF(OR(IT17&lt;=0,IO17=0),1,IF(AND(INDEX($D$2:$II$2,IO17)=IU17,OR(AND(IO17=IT17+1,OR(INDEX($D$3:$II$3,IT17)&lt;&gt;$A$3,$A$4=0)),AND(IO17=IT17-1,OR(INDEX($D$3:$II$3,IO17)&lt;&gt;$A$3,$A$4=0)))),1,0))</f>
        <v/>
      </c>
    </row>
    <row r="18">
      <c r="A18" t="n">
        <v>9</v>
      </c>
      <c r="B18">
        <f>'名簿'!I13</f>
        <v/>
      </c>
      <c r="C18">
        <f>IF(AND(B18&lt;&gt;"",OR('名簿'!J13="入力済み",'名簿'!J13="×なし"),IO18=0,COUNTIF('調整・決定'!$C$6:$L$29,B18)=0),1,0)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IFERROR(MATCH('名簿'!G13,{"早い時刻","遅い時刻","早い日","遅い日"},0),0)</f>
        <v/>
      </c>
      <c r="IQ18">
        <f>IF('名簿'!H13="必ず空けたい",2,IF('名簿'!H13="出来れば空けたい",1,0))</f>
        <v/>
      </c>
      <c r="IR18">
        <f>IFERROR(INDEX('計算C'!$C$3:$C$47,MATCH(A18,'計算C'!$B$3:$B$47,0)),0)</f>
        <v/>
      </c>
      <c r="IS18">
        <f>IF(AND(C18=1,IR18=0),1,0)</f>
        <v/>
      </c>
      <c r="IT18">
        <f>IF(OR('名簿'!E13="",'名簿'!F13=""),0,IFERROR((MATCH('名簿'!E13,'設定'!$E$11:$E$20,0)-1)*24+MATCH('名簿'!F13,'設定'!$I$11:$I$34,0),-1))</f>
        <v/>
      </c>
      <c r="IU18">
        <f>IF(IT18&gt;0,INDEX($D$2:$II$2,IT18),0)</f>
        <v/>
      </c>
      <c r="IV18">
        <f>IF(OR(IT18&lt;=0,IO18=0),1,IF(AND(INDEX($D$2:$II$2,IO18)=IU18,OR(AND(IO18=IT18+1,OR(INDEX($D$3:$II$3,IT18)&lt;&gt;$A$3,$A$4=0)),AND(IO18=IT18-1,OR(INDEX($D$3:$II$3,IO18)&lt;&gt;$A$3,$A$4=0)))),1,0))</f>
        <v/>
      </c>
    </row>
    <row r="19">
      <c r="A19" t="n">
        <v>10</v>
      </c>
      <c r="B19">
        <f>'名簿'!I14</f>
        <v/>
      </c>
      <c r="C19">
        <f>IF(AND(B19&lt;&gt;"",OR('名簿'!J14="入力済み",'名簿'!J14="×なし"),IO19=0,COUNTIF('調整・決定'!$C$6:$L$29,B19)=0),1,0)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IFERROR(MATCH('名簿'!G14,{"早い時刻","遅い時刻","早い日","遅い日"},0),0)</f>
        <v/>
      </c>
      <c r="IQ19">
        <f>IF('名簿'!H14="必ず空けたい",2,IF('名簿'!H14="出来れば空けたい",1,0))</f>
        <v/>
      </c>
      <c r="IR19">
        <f>IFERROR(INDEX('計算C'!$C$3:$C$47,MATCH(A19,'計算C'!$B$3:$B$47,0)),0)</f>
        <v/>
      </c>
      <c r="IS19">
        <f>IF(AND(C19=1,IR19=0),1,0)</f>
        <v/>
      </c>
      <c r="IT19">
        <f>IF(OR('名簿'!E14="",'名簿'!F14=""),0,IFERROR((MATCH('名簿'!E14,'設定'!$E$11:$E$20,0)-1)*24+MATCH('名簿'!F14,'設定'!$I$11:$I$34,0),-1))</f>
        <v/>
      </c>
      <c r="IU19">
        <f>IF(IT19&gt;0,INDEX($D$2:$II$2,IT19),0)</f>
        <v/>
      </c>
      <c r="IV19">
        <f>IF(OR(IT19&lt;=0,IO19=0),1,IF(AND(INDEX($D$2:$II$2,IO19)=IU19,OR(AND(IO19=IT19+1,OR(INDEX($D$3:$II$3,IT19)&lt;&gt;$A$3,$A$4=0)),AND(IO19=IT19-1,OR(INDEX($D$3:$II$3,IO19)&lt;&gt;$A$3,$A$4=0)))),1,0))</f>
        <v/>
      </c>
    </row>
    <row r="20">
      <c r="A20" t="n">
        <v>11</v>
      </c>
      <c r="B20">
        <f>'名簿'!I15</f>
        <v/>
      </c>
      <c r="C20">
        <f>IF(AND(B20&lt;&gt;"",OR('名簿'!J15="入力済み",'名簿'!J15="×なし"),IO20=0,COUNTIF('調整・決定'!$C$6:$L$29,B20)=0),1,0)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IFERROR(MATCH('名簿'!G15,{"早い時刻","遅い時刻","早い日","遅い日"},0),0)</f>
        <v/>
      </c>
      <c r="IQ20">
        <f>IF('名簿'!H15="必ず空けたい",2,IF('名簿'!H15="出来れば空けたい",1,0))</f>
        <v/>
      </c>
      <c r="IR20">
        <f>IFERROR(INDEX('計算C'!$C$3:$C$47,MATCH(A20,'計算C'!$B$3:$B$47,0)),0)</f>
        <v/>
      </c>
      <c r="IS20">
        <f>IF(AND(C20=1,IR20=0),1,0)</f>
        <v/>
      </c>
      <c r="IT20">
        <f>IF(OR('名簿'!E15="",'名簿'!F15=""),0,IFERROR((MATCH('名簿'!E15,'設定'!$E$11:$E$20,0)-1)*24+MATCH('名簿'!F15,'設定'!$I$11:$I$34,0),-1))</f>
        <v/>
      </c>
      <c r="IU20">
        <f>IF(IT20&gt;0,INDEX($D$2:$II$2,IT20),0)</f>
        <v/>
      </c>
      <c r="IV20">
        <f>IF(OR(IT20&lt;=0,IO20=0),1,IF(AND(INDEX($D$2:$II$2,IO20)=IU20,OR(AND(IO20=IT20+1,OR(INDEX($D$3:$II$3,IT20)&lt;&gt;$A$3,$A$4=0)),AND(IO20=IT20-1,OR(INDEX($D$3:$II$3,IO20)&lt;&gt;$A$3,$A$4=0)))),1,0))</f>
        <v/>
      </c>
    </row>
    <row r="21">
      <c r="A21" t="n">
        <v>12</v>
      </c>
      <c r="B21">
        <f>'名簿'!I16</f>
        <v/>
      </c>
      <c r="C21">
        <f>IF(AND(B21&lt;&gt;"",OR('名簿'!J16="入力済み",'名簿'!J16="×なし"),IO21=0,COUNTIF('調整・決定'!$C$6:$L$29,B21)=0),1,0)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IFERROR(MATCH('名簿'!G16,{"早い時刻","遅い時刻","早い日","遅い日"},0),0)</f>
        <v/>
      </c>
      <c r="IQ21">
        <f>IF('名簿'!H16="必ず空けたい",2,IF('名簿'!H16="出来れば空けたい",1,0))</f>
        <v/>
      </c>
      <c r="IR21">
        <f>IFERROR(INDEX('計算C'!$C$3:$C$47,MATCH(A21,'計算C'!$B$3:$B$47,0)),0)</f>
        <v/>
      </c>
      <c r="IS21">
        <f>IF(AND(C21=1,IR21=0),1,0)</f>
        <v/>
      </c>
      <c r="IT21">
        <f>IF(OR('名簿'!E16="",'名簿'!F16=""),0,IFERROR((MATCH('名簿'!E16,'設定'!$E$11:$E$20,0)-1)*24+MATCH('名簿'!F16,'設定'!$I$11:$I$34,0),-1))</f>
        <v/>
      </c>
      <c r="IU21">
        <f>IF(IT21&gt;0,INDEX($D$2:$II$2,IT21),0)</f>
        <v/>
      </c>
      <c r="IV21">
        <f>IF(OR(IT21&lt;=0,IO21=0),1,IF(AND(INDEX($D$2:$II$2,IO21)=IU21,OR(AND(IO21=IT21+1,OR(INDEX($D$3:$II$3,IT21)&lt;&gt;$A$3,$A$4=0)),AND(IO21=IT21-1,OR(INDEX($D$3:$II$3,IO21)&lt;&gt;$A$3,$A$4=0)))),1,0))</f>
        <v/>
      </c>
    </row>
    <row r="22">
      <c r="A22" t="n">
        <v>13</v>
      </c>
      <c r="B22">
        <f>'名簿'!I17</f>
        <v/>
      </c>
      <c r="C22">
        <f>IF(AND(B22&lt;&gt;"",OR('名簿'!J17="入力済み",'名簿'!J17="×なし"),IO22=0,COUNTIF('調整・決定'!$C$6:$L$29,B22)=0),1,0)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IFERROR(MATCH('名簿'!G17,{"早い時刻","遅い時刻","早い日","遅い日"},0),0)</f>
        <v/>
      </c>
      <c r="IQ22">
        <f>IF('名簿'!H17="必ず空けたい",2,IF('名簿'!H17="出来れば空けたい",1,0))</f>
        <v/>
      </c>
      <c r="IR22">
        <f>IFERROR(INDEX('計算C'!$C$3:$C$47,MATCH(A22,'計算C'!$B$3:$B$47,0)),0)</f>
        <v/>
      </c>
      <c r="IS22">
        <f>IF(AND(C22=1,IR22=0),1,0)</f>
        <v/>
      </c>
      <c r="IT22">
        <f>IF(OR('名簿'!E17="",'名簿'!F17=""),0,IFERROR((MATCH('名簿'!E17,'設定'!$E$11:$E$20,0)-1)*24+MATCH('名簿'!F17,'設定'!$I$11:$I$34,0),-1))</f>
        <v/>
      </c>
      <c r="IU22">
        <f>IF(IT22&gt;0,INDEX($D$2:$II$2,IT22),0)</f>
        <v/>
      </c>
      <c r="IV22">
        <f>IF(OR(IT22&lt;=0,IO22=0),1,IF(AND(INDEX($D$2:$II$2,IO22)=IU22,OR(AND(IO22=IT22+1,OR(INDEX($D$3:$II$3,IT22)&lt;&gt;$A$3,$A$4=0)),AND(IO22=IT22-1,OR(INDEX($D$3:$II$3,IO22)&lt;&gt;$A$3,$A$4=0)))),1,0))</f>
        <v/>
      </c>
    </row>
    <row r="23">
      <c r="A23" t="n">
        <v>14</v>
      </c>
      <c r="B23">
        <f>'名簿'!I18</f>
        <v/>
      </c>
      <c r="C23">
        <f>IF(AND(B23&lt;&gt;"",OR('名簿'!J18="入力済み",'名簿'!J18="×なし"),IO23=0,COUNTIF('調整・決定'!$C$6:$L$29,B23)=0),1,0)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IFERROR(MATCH('名簿'!G18,{"早い時刻","遅い時刻","早い日","遅い日"},0),0)</f>
        <v/>
      </c>
      <c r="IQ23">
        <f>IF('名簿'!H18="必ず空けたい",2,IF('名簿'!H18="出来れば空けたい",1,0))</f>
        <v/>
      </c>
      <c r="IR23">
        <f>IFERROR(INDEX('計算C'!$C$3:$C$47,MATCH(A23,'計算C'!$B$3:$B$47,0)),0)</f>
        <v/>
      </c>
      <c r="IS23">
        <f>IF(AND(C23=1,IR23=0),1,0)</f>
        <v/>
      </c>
      <c r="IT23">
        <f>IF(OR('名簿'!E18="",'名簿'!F18=""),0,IFERROR((MATCH('名簿'!E18,'設定'!$E$11:$E$20,0)-1)*24+MATCH('名簿'!F18,'設定'!$I$11:$I$34,0),-1))</f>
        <v/>
      </c>
      <c r="IU23">
        <f>IF(IT23&gt;0,INDEX($D$2:$II$2,IT23),0)</f>
        <v/>
      </c>
      <c r="IV23">
        <f>IF(OR(IT23&lt;=0,IO23=0),1,IF(AND(INDEX($D$2:$II$2,IO23)=IU23,OR(AND(IO23=IT23+1,OR(INDEX($D$3:$II$3,IT23)&lt;&gt;$A$3,$A$4=0)),AND(IO23=IT23-1,OR(INDEX($D$3:$II$3,IO23)&lt;&gt;$A$3,$A$4=0)))),1,0))</f>
        <v/>
      </c>
    </row>
    <row r="24">
      <c r="A24" t="n">
        <v>15</v>
      </c>
      <c r="B24">
        <f>'名簿'!I19</f>
        <v/>
      </c>
      <c r="C24">
        <f>IF(AND(B24&lt;&gt;"",OR('名簿'!J19="入力済み",'名簿'!J19="×なし"),IO24=0,COUNTIF('調整・決定'!$C$6:$L$29,B24)=0),1,0)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IFERROR(MATCH('名簿'!G19,{"早い時刻","遅い時刻","早い日","遅い日"},0),0)</f>
        <v/>
      </c>
      <c r="IQ24">
        <f>IF('名簿'!H19="必ず空けたい",2,IF('名簿'!H19="出来れば空けたい",1,0))</f>
        <v/>
      </c>
      <c r="IR24">
        <f>IFERROR(INDEX('計算C'!$C$3:$C$47,MATCH(A24,'計算C'!$B$3:$B$47,0)),0)</f>
        <v/>
      </c>
      <c r="IS24">
        <f>IF(AND(C24=1,IR24=0),1,0)</f>
        <v/>
      </c>
      <c r="IT24">
        <f>IF(OR('名簿'!E19="",'名簿'!F19=""),0,IFERROR((MATCH('名簿'!E19,'設定'!$E$11:$E$20,0)-1)*24+MATCH('名簿'!F19,'設定'!$I$11:$I$34,0),-1))</f>
        <v/>
      </c>
      <c r="IU24">
        <f>IF(IT24&gt;0,INDEX($D$2:$II$2,IT24),0)</f>
        <v/>
      </c>
      <c r="IV24">
        <f>IF(OR(IT24&lt;=0,IO24=0),1,IF(AND(INDEX($D$2:$II$2,IO24)=IU24,OR(AND(IO24=IT24+1,OR(INDEX($D$3:$II$3,IT24)&lt;&gt;$A$3,$A$4=0)),AND(IO24=IT24-1,OR(INDEX($D$3:$II$3,IO24)&lt;&gt;$A$3,$A$4=0)))),1,0))</f>
        <v/>
      </c>
    </row>
    <row r="25">
      <c r="A25" t="n">
        <v>16</v>
      </c>
      <c r="B25">
        <f>'名簿'!I20</f>
        <v/>
      </c>
      <c r="C25">
        <f>IF(AND(B25&lt;&gt;"",OR('名簿'!J20="入力済み",'名簿'!J20="×なし"),IO25=0,COUNTIF('調整・決定'!$C$6:$L$29,B25)=0),1,0)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IFERROR(MATCH('名簿'!G20,{"早い時刻","遅い時刻","早い日","遅い日"},0),0)</f>
        <v/>
      </c>
      <c r="IQ25">
        <f>IF('名簿'!H20="必ず空けたい",2,IF('名簿'!H20="出来れば空けたい",1,0))</f>
        <v/>
      </c>
      <c r="IR25">
        <f>IFERROR(INDEX('計算C'!$C$3:$C$47,MATCH(A25,'計算C'!$B$3:$B$47,0)),0)</f>
        <v/>
      </c>
      <c r="IS25">
        <f>IF(AND(C25=1,IR25=0),1,0)</f>
        <v/>
      </c>
      <c r="IT25">
        <f>IF(OR('名簿'!E20="",'名簿'!F20=""),0,IFERROR((MATCH('名簿'!E20,'設定'!$E$11:$E$20,0)-1)*24+MATCH('名簿'!F20,'設定'!$I$11:$I$34,0),-1))</f>
        <v/>
      </c>
      <c r="IU25">
        <f>IF(IT25&gt;0,INDEX($D$2:$II$2,IT25),0)</f>
        <v/>
      </c>
      <c r="IV25">
        <f>IF(OR(IT25&lt;=0,IO25=0),1,IF(AND(INDEX($D$2:$II$2,IO25)=IU25,OR(AND(IO25=IT25+1,OR(INDEX($D$3:$II$3,IT25)&lt;&gt;$A$3,$A$4=0)),AND(IO25=IT25-1,OR(INDEX($D$3:$II$3,IO25)&lt;&gt;$A$3,$A$4=0)))),1,0))</f>
        <v/>
      </c>
    </row>
    <row r="26">
      <c r="A26" t="n">
        <v>17</v>
      </c>
      <c r="B26">
        <f>'名簿'!I21</f>
        <v/>
      </c>
      <c r="C26">
        <f>IF(AND(B26&lt;&gt;"",OR('名簿'!J21="入力済み",'名簿'!J21="×なし"),IO26=0,COUNTIF('調整・決定'!$C$6:$L$29,B26)=0),1,0)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IFERROR(MATCH('名簿'!G21,{"早い時刻","遅い時刻","早い日","遅い日"},0),0)</f>
        <v/>
      </c>
      <c r="IQ26">
        <f>IF('名簿'!H21="必ず空けたい",2,IF('名簿'!H21="出来れば空けたい",1,0))</f>
        <v/>
      </c>
      <c r="IR26">
        <f>IFERROR(INDEX('計算C'!$C$3:$C$47,MATCH(A26,'計算C'!$B$3:$B$47,0)),0)</f>
        <v/>
      </c>
      <c r="IS26">
        <f>IF(AND(C26=1,IR26=0),1,0)</f>
        <v/>
      </c>
      <c r="IT26">
        <f>IF(OR('名簿'!E21="",'名簿'!F21=""),0,IFERROR((MATCH('名簿'!E21,'設定'!$E$11:$E$20,0)-1)*24+MATCH('名簿'!F21,'設定'!$I$11:$I$34,0),-1))</f>
        <v/>
      </c>
      <c r="IU26">
        <f>IF(IT26&gt;0,INDEX($D$2:$II$2,IT26),0)</f>
        <v/>
      </c>
      <c r="IV26">
        <f>IF(OR(IT26&lt;=0,IO26=0),1,IF(AND(INDEX($D$2:$II$2,IO26)=IU26,OR(AND(IO26=IT26+1,OR(INDEX($D$3:$II$3,IT26)&lt;&gt;$A$3,$A$4=0)),AND(IO26=IT26-1,OR(INDEX($D$3:$II$3,IO26)&lt;&gt;$A$3,$A$4=0)))),1,0))</f>
        <v/>
      </c>
    </row>
    <row r="27">
      <c r="A27" t="n">
        <v>18</v>
      </c>
      <c r="B27">
        <f>'名簿'!I22</f>
        <v/>
      </c>
      <c r="C27">
        <f>IF(AND(B27&lt;&gt;"",OR('名簿'!J22="入力済み",'名簿'!J22="×なし"),IO27=0,COUNTIF('調整・決定'!$C$6:$L$29,B27)=0),1,0)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IFERROR(MATCH('名簿'!G22,{"早い時刻","遅い時刻","早い日","遅い日"},0),0)</f>
        <v/>
      </c>
      <c r="IQ27">
        <f>IF('名簿'!H22="必ず空けたい",2,IF('名簿'!H22="出来れば空けたい",1,0))</f>
        <v/>
      </c>
      <c r="IR27">
        <f>IFERROR(INDEX('計算C'!$C$3:$C$47,MATCH(A27,'計算C'!$B$3:$B$47,0)),0)</f>
        <v/>
      </c>
      <c r="IS27">
        <f>IF(AND(C27=1,IR27=0),1,0)</f>
        <v/>
      </c>
      <c r="IT27">
        <f>IF(OR('名簿'!E22="",'名簿'!F22=""),0,IFERROR((MATCH('名簿'!E22,'設定'!$E$11:$E$20,0)-1)*24+MATCH('名簿'!F22,'設定'!$I$11:$I$34,0),-1))</f>
        <v/>
      </c>
      <c r="IU27">
        <f>IF(IT27&gt;0,INDEX($D$2:$II$2,IT27),0)</f>
        <v/>
      </c>
      <c r="IV27">
        <f>IF(OR(IT27&lt;=0,IO27=0),1,IF(AND(INDEX($D$2:$II$2,IO27)=IU27,OR(AND(IO27=IT27+1,OR(INDEX($D$3:$II$3,IT27)&lt;&gt;$A$3,$A$4=0)),AND(IO27=IT27-1,OR(INDEX($D$3:$II$3,IO27)&lt;&gt;$A$3,$A$4=0)))),1,0))</f>
        <v/>
      </c>
    </row>
    <row r="28">
      <c r="A28" t="n">
        <v>19</v>
      </c>
      <c r="B28">
        <f>'名簿'!I23</f>
        <v/>
      </c>
      <c r="C28">
        <f>IF(AND(B28&lt;&gt;"",OR('名簿'!J23="入力済み",'名簿'!J23="×なし"),IO28=0,COUNTIF('調整・決定'!$C$6:$L$29,B28)=0),1,0)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IFERROR(MATCH('名簿'!G23,{"早い時刻","遅い時刻","早い日","遅い日"},0),0)</f>
        <v/>
      </c>
      <c r="IQ28">
        <f>IF('名簿'!H23="必ず空けたい",2,IF('名簿'!H23="出来れば空けたい",1,0))</f>
        <v/>
      </c>
      <c r="IR28">
        <f>IFERROR(INDEX('計算C'!$C$3:$C$47,MATCH(A28,'計算C'!$B$3:$B$47,0)),0)</f>
        <v/>
      </c>
      <c r="IS28">
        <f>IF(AND(C28=1,IR28=0),1,0)</f>
        <v/>
      </c>
      <c r="IT28">
        <f>IF(OR('名簿'!E23="",'名簿'!F23=""),0,IFERROR((MATCH('名簿'!E23,'設定'!$E$11:$E$20,0)-1)*24+MATCH('名簿'!F23,'設定'!$I$11:$I$34,0),-1))</f>
        <v/>
      </c>
      <c r="IU28">
        <f>IF(IT28&gt;0,INDEX($D$2:$II$2,IT28),0)</f>
        <v/>
      </c>
      <c r="IV28">
        <f>IF(OR(IT28&lt;=0,IO28=0),1,IF(AND(INDEX($D$2:$II$2,IO28)=IU28,OR(AND(IO28=IT28+1,OR(INDEX($D$3:$II$3,IT28)&lt;&gt;$A$3,$A$4=0)),AND(IO28=IT28-1,OR(INDEX($D$3:$II$3,IO28)&lt;&gt;$A$3,$A$4=0)))),1,0))</f>
        <v/>
      </c>
    </row>
    <row r="29">
      <c r="A29" t="n">
        <v>20</v>
      </c>
      <c r="B29">
        <f>'名簿'!I24</f>
        <v/>
      </c>
      <c r="C29">
        <f>IF(AND(B29&lt;&gt;"",OR('名簿'!J24="入力済み",'名簿'!J24="×なし"),IO29=0,COUNTIF('調整・決定'!$C$6:$L$29,B29)=0),1,0)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IFERROR(MATCH('名簿'!G24,{"早い時刻","遅い時刻","早い日","遅い日"},0),0)</f>
        <v/>
      </c>
      <c r="IQ29">
        <f>IF('名簿'!H24="必ず空けたい",2,IF('名簿'!H24="出来れば空けたい",1,0))</f>
        <v/>
      </c>
      <c r="IR29">
        <f>IFERROR(INDEX('計算C'!$C$3:$C$47,MATCH(A29,'計算C'!$B$3:$B$47,0)),0)</f>
        <v/>
      </c>
      <c r="IS29">
        <f>IF(AND(C29=1,IR29=0),1,0)</f>
        <v/>
      </c>
      <c r="IT29">
        <f>IF(OR('名簿'!E24="",'名簿'!F24=""),0,IFERROR((MATCH('名簿'!E24,'設定'!$E$11:$E$20,0)-1)*24+MATCH('名簿'!F24,'設定'!$I$11:$I$34,0),-1))</f>
        <v/>
      </c>
      <c r="IU29">
        <f>IF(IT29&gt;0,INDEX($D$2:$II$2,IT29),0)</f>
        <v/>
      </c>
      <c r="IV29">
        <f>IF(OR(IT29&lt;=0,IO29=0),1,IF(AND(INDEX($D$2:$II$2,IO29)=IU29,OR(AND(IO29=IT29+1,OR(INDEX($D$3:$II$3,IT29)&lt;&gt;$A$3,$A$4=0)),AND(IO29=IT29-1,OR(INDEX($D$3:$II$3,IO29)&lt;&gt;$A$3,$A$4=0)))),1,0))</f>
        <v/>
      </c>
    </row>
    <row r="30">
      <c r="A30" t="n">
        <v>21</v>
      </c>
      <c r="B30">
        <f>'名簿'!I25</f>
        <v/>
      </c>
      <c r="C30">
        <f>IF(AND(B30&lt;&gt;"",OR('名簿'!J25="入力済み",'名簿'!J25="×なし"),IO30=0,COUNTIF('調整・決定'!$C$6:$L$29,B30)=0),1,0)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IFERROR(MATCH('名簿'!G25,{"早い時刻","遅い時刻","早い日","遅い日"},0),0)</f>
        <v/>
      </c>
      <c r="IQ30">
        <f>IF('名簿'!H25="必ず空けたい",2,IF('名簿'!H25="出来れば空けたい",1,0))</f>
        <v/>
      </c>
      <c r="IR30">
        <f>IFERROR(INDEX('計算C'!$C$3:$C$47,MATCH(A30,'計算C'!$B$3:$B$47,0)),0)</f>
        <v/>
      </c>
      <c r="IS30">
        <f>IF(AND(C30=1,IR30=0),1,0)</f>
        <v/>
      </c>
      <c r="IT30">
        <f>IF(OR('名簿'!E25="",'名簿'!F25=""),0,IFERROR((MATCH('名簿'!E25,'設定'!$E$11:$E$20,0)-1)*24+MATCH('名簿'!F25,'設定'!$I$11:$I$34,0),-1))</f>
        <v/>
      </c>
      <c r="IU30">
        <f>IF(IT30&gt;0,INDEX($D$2:$II$2,IT30),0)</f>
        <v/>
      </c>
      <c r="IV30">
        <f>IF(OR(IT30&lt;=0,IO30=0),1,IF(AND(INDEX($D$2:$II$2,IO30)=IU30,OR(AND(IO30=IT30+1,OR(INDEX($D$3:$II$3,IT30)&lt;&gt;$A$3,$A$4=0)),AND(IO30=IT30-1,OR(INDEX($D$3:$II$3,IO30)&lt;&gt;$A$3,$A$4=0)))),1,0))</f>
        <v/>
      </c>
    </row>
    <row r="31">
      <c r="A31" t="n">
        <v>22</v>
      </c>
      <c r="B31">
        <f>'名簿'!I26</f>
        <v/>
      </c>
      <c r="C31">
        <f>IF(AND(B31&lt;&gt;"",OR('名簿'!J26="入力済み",'名簿'!J26="×なし"),IO31=0,COUNTIF('調整・決定'!$C$6:$L$29,B31)=0),1,0)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IFERROR(MATCH('名簿'!G26,{"早い時刻","遅い時刻","早い日","遅い日"},0),0)</f>
        <v/>
      </c>
      <c r="IQ31">
        <f>IF('名簿'!H26="必ず空けたい",2,IF('名簿'!H26="出来れば空けたい",1,0))</f>
        <v/>
      </c>
      <c r="IR31">
        <f>IFERROR(INDEX('計算C'!$C$3:$C$47,MATCH(A31,'計算C'!$B$3:$B$47,0)),0)</f>
        <v/>
      </c>
      <c r="IS31">
        <f>IF(AND(C31=1,IR31=0),1,0)</f>
        <v/>
      </c>
      <c r="IT31">
        <f>IF(OR('名簿'!E26="",'名簿'!F26=""),0,IFERROR((MATCH('名簿'!E26,'設定'!$E$11:$E$20,0)-1)*24+MATCH('名簿'!F26,'設定'!$I$11:$I$34,0),-1))</f>
        <v/>
      </c>
      <c r="IU31">
        <f>IF(IT31&gt;0,INDEX($D$2:$II$2,IT31),0)</f>
        <v/>
      </c>
      <c r="IV31">
        <f>IF(OR(IT31&lt;=0,IO31=0),1,IF(AND(INDEX($D$2:$II$2,IO31)=IU31,OR(AND(IO31=IT31+1,OR(INDEX($D$3:$II$3,IT31)&lt;&gt;$A$3,$A$4=0)),AND(IO31=IT31-1,OR(INDEX($D$3:$II$3,IO31)&lt;&gt;$A$3,$A$4=0)))),1,0))</f>
        <v/>
      </c>
    </row>
    <row r="32">
      <c r="A32" t="n">
        <v>23</v>
      </c>
      <c r="B32">
        <f>'名簿'!I27</f>
        <v/>
      </c>
      <c r="C32">
        <f>IF(AND(B32&lt;&gt;"",OR('名簿'!J27="入力済み",'名簿'!J27="×なし"),IO32=0,COUNTIF('調整・決定'!$C$6:$L$29,B32)=0),1,0)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IFERROR(MATCH('名簿'!G27,{"早い時刻","遅い時刻","早い日","遅い日"},0),0)</f>
        <v/>
      </c>
      <c r="IQ32">
        <f>IF('名簿'!H27="必ず空けたい",2,IF('名簿'!H27="出来れば空けたい",1,0))</f>
        <v/>
      </c>
      <c r="IR32">
        <f>IFERROR(INDEX('計算C'!$C$3:$C$47,MATCH(A32,'計算C'!$B$3:$B$47,0)),0)</f>
        <v/>
      </c>
      <c r="IS32">
        <f>IF(AND(C32=1,IR32=0),1,0)</f>
        <v/>
      </c>
      <c r="IT32">
        <f>IF(OR('名簿'!E27="",'名簿'!F27=""),0,IFERROR((MATCH('名簿'!E27,'設定'!$E$11:$E$20,0)-1)*24+MATCH('名簿'!F27,'設定'!$I$11:$I$34,0),-1))</f>
        <v/>
      </c>
      <c r="IU32">
        <f>IF(IT32&gt;0,INDEX($D$2:$II$2,IT32),0)</f>
        <v/>
      </c>
      <c r="IV32">
        <f>IF(OR(IT32&lt;=0,IO32=0),1,IF(AND(INDEX($D$2:$II$2,IO32)=IU32,OR(AND(IO32=IT32+1,OR(INDEX($D$3:$II$3,IT32)&lt;&gt;$A$3,$A$4=0)),AND(IO32=IT32-1,OR(INDEX($D$3:$II$3,IO32)&lt;&gt;$A$3,$A$4=0)))),1,0))</f>
        <v/>
      </c>
    </row>
    <row r="33">
      <c r="A33" t="n">
        <v>24</v>
      </c>
      <c r="B33">
        <f>'名簿'!I28</f>
        <v/>
      </c>
      <c r="C33">
        <f>IF(AND(B33&lt;&gt;"",OR('名簿'!J28="入力済み",'名簿'!J28="×なし"),IO33=0,COUNTIF('調整・決定'!$C$6:$L$29,B33)=0),1,0)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IFERROR(MATCH('名簿'!G28,{"早い時刻","遅い時刻","早い日","遅い日"},0),0)</f>
        <v/>
      </c>
      <c r="IQ33">
        <f>IF('名簿'!H28="必ず空けたい",2,IF('名簿'!H28="出来れば空けたい",1,0))</f>
        <v/>
      </c>
      <c r="IR33">
        <f>IFERROR(INDEX('計算C'!$C$3:$C$47,MATCH(A33,'計算C'!$B$3:$B$47,0)),0)</f>
        <v/>
      </c>
      <c r="IS33">
        <f>IF(AND(C33=1,IR33=0),1,0)</f>
        <v/>
      </c>
      <c r="IT33">
        <f>IF(OR('名簿'!E28="",'名簿'!F28=""),0,IFERROR((MATCH('名簿'!E28,'設定'!$E$11:$E$20,0)-1)*24+MATCH('名簿'!F28,'設定'!$I$11:$I$34,0),-1))</f>
        <v/>
      </c>
      <c r="IU33">
        <f>IF(IT33&gt;0,INDEX($D$2:$II$2,IT33),0)</f>
        <v/>
      </c>
      <c r="IV33">
        <f>IF(OR(IT33&lt;=0,IO33=0),1,IF(AND(INDEX($D$2:$II$2,IO33)=IU33,OR(AND(IO33=IT33+1,OR(INDEX($D$3:$II$3,IT33)&lt;&gt;$A$3,$A$4=0)),AND(IO33=IT33-1,OR(INDEX($D$3:$II$3,IO33)&lt;&gt;$A$3,$A$4=0)))),1,0))</f>
        <v/>
      </c>
    </row>
    <row r="34">
      <c r="A34" t="n">
        <v>25</v>
      </c>
      <c r="B34">
        <f>'名簿'!I29</f>
        <v/>
      </c>
      <c r="C34">
        <f>IF(AND(B34&lt;&gt;"",OR('名簿'!J29="入力済み",'名簿'!J29="×なし"),IO34=0,COUNTIF('調整・決定'!$C$6:$L$29,B34)=0),1,0)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IFERROR(MATCH('名簿'!G29,{"早い時刻","遅い時刻","早い日","遅い日"},0),0)</f>
        <v/>
      </c>
      <c r="IQ34">
        <f>IF('名簿'!H29="必ず空けたい",2,IF('名簿'!H29="出来れば空けたい",1,0))</f>
        <v/>
      </c>
      <c r="IR34">
        <f>IFERROR(INDEX('計算C'!$C$3:$C$47,MATCH(A34,'計算C'!$B$3:$B$47,0)),0)</f>
        <v/>
      </c>
      <c r="IS34">
        <f>IF(AND(C34=1,IR34=0),1,0)</f>
        <v/>
      </c>
      <c r="IT34">
        <f>IF(OR('名簿'!E29="",'名簿'!F29=""),0,IFERROR((MATCH('名簿'!E29,'設定'!$E$11:$E$20,0)-1)*24+MATCH('名簿'!F29,'設定'!$I$11:$I$34,0),-1))</f>
        <v/>
      </c>
      <c r="IU34">
        <f>IF(IT34&gt;0,INDEX($D$2:$II$2,IT34),0)</f>
        <v/>
      </c>
      <c r="IV34">
        <f>IF(OR(IT34&lt;=0,IO34=0),1,IF(AND(INDEX($D$2:$II$2,IO34)=IU34,OR(AND(IO34=IT34+1,OR(INDEX($D$3:$II$3,IT34)&lt;&gt;$A$3,$A$4=0)),AND(IO34=IT34-1,OR(INDEX($D$3:$II$3,IO34)&lt;&gt;$A$3,$A$4=0)))),1,0))</f>
        <v/>
      </c>
    </row>
    <row r="35">
      <c r="A35" t="n">
        <v>26</v>
      </c>
      <c r="B35">
        <f>'名簿'!I30</f>
        <v/>
      </c>
      <c r="C35">
        <f>IF(AND(B35&lt;&gt;"",OR('名簿'!J30="入力済み",'名簿'!J30="×なし"),IO35=0,COUNTIF('調整・決定'!$C$6:$L$29,B35)=0),1,0)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IFERROR(MATCH('名簿'!G30,{"早い時刻","遅い時刻","早い日","遅い日"},0),0)</f>
        <v/>
      </c>
      <c r="IQ35">
        <f>IF('名簿'!H30="必ず空けたい",2,IF('名簿'!H30="出来れば空けたい",1,0))</f>
        <v/>
      </c>
      <c r="IR35">
        <f>IFERROR(INDEX('計算C'!$C$3:$C$47,MATCH(A35,'計算C'!$B$3:$B$47,0)),0)</f>
        <v/>
      </c>
      <c r="IS35">
        <f>IF(AND(C35=1,IR35=0),1,0)</f>
        <v/>
      </c>
      <c r="IT35">
        <f>IF(OR('名簿'!E30="",'名簿'!F30=""),0,IFERROR((MATCH('名簿'!E30,'設定'!$E$11:$E$20,0)-1)*24+MATCH('名簿'!F30,'設定'!$I$11:$I$34,0),-1))</f>
        <v/>
      </c>
      <c r="IU35">
        <f>IF(IT35&gt;0,INDEX($D$2:$II$2,IT35),0)</f>
        <v/>
      </c>
      <c r="IV35">
        <f>IF(OR(IT35&lt;=0,IO35=0),1,IF(AND(INDEX($D$2:$II$2,IO35)=IU35,OR(AND(IO35=IT35+1,OR(INDEX($D$3:$II$3,IT35)&lt;&gt;$A$3,$A$4=0)),AND(IO35=IT35-1,OR(INDEX($D$3:$II$3,IO35)&lt;&gt;$A$3,$A$4=0)))),1,0))</f>
        <v/>
      </c>
    </row>
    <row r="36">
      <c r="A36" t="n">
        <v>27</v>
      </c>
      <c r="B36">
        <f>'名簿'!I31</f>
        <v/>
      </c>
      <c r="C36">
        <f>IF(AND(B36&lt;&gt;"",OR('名簿'!J31="入力済み",'名簿'!J31="×なし"),IO36=0,COUNTIF('調整・決定'!$C$6:$L$29,B36)=0),1,0)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IFERROR(MATCH('名簿'!G31,{"早い時刻","遅い時刻","早い日","遅い日"},0),0)</f>
        <v/>
      </c>
      <c r="IQ36">
        <f>IF('名簿'!H31="必ず空けたい",2,IF('名簿'!H31="出来れば空けたい",1,0))</f>
        <v/>
      </c>
      <c r="IR36">
        <f>IFERROR(INDEX('計算C'!$C$3:$C$47,MATCH(A36,'計算C'!$B$3:$B$47,0)),0)</f>
        <v/>
      </c>
      <c r="IS36">
        <f>IF(AND(C36=1,IR36=0),1,0)</f>
        <v/>
      </c>
      <c r="IT36">
        <f>IF(OR('名簿'!E31="",'名簿'!F31=""),0,IFERROR((MATCH('名簿'!E31,'設定'!$E$11:$E$20,0)-1)*24+MATCH('名簿'!F31,'設定'!$I$11:$I$34,0),-1))</f>
        <v/>
      </c>
      <c r="IU36">
        <f>IF(IT36&gt;0,INDEX($D$2:$II$2,IT36),0)</f>
        <v/>
      </c>
      <c r="IV36">
        <f>IF(OR(IT36&lt;=0,IO36=0),1,IF(AND(INDEX($D$2:$II$2,IO36)=IU36,OR(AND(IO36=IT36+1,OR(INDEX($D$3:$II$3,IT36)&lt;&gt;$A$3,$A$4=0)),AND(IO36=IT36-1,OR(INDEX($D$3:$II$3,IO36)&lt;&gt;$A$3,$A$4=0)))),1,0))</f>
        <v/>
      </c>
    </row>
    <row r="37">
      <c r="A37" t="n">
        <v>28</v>
      </c>
      <c r="B37">
        <f>'名簿'!I32</f>
        <v/>
      </c>
      <c r="C37">
        <f>IF(AND(B37&lt;&gt;"",OR('名簿'!J32="入力済み",'名簿'!J32="×なし"),IO37=0,COUNTIF('調整・決定'!$C$6:$L$29,B37)=0),1,0)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IFERROR(MATCH('名簿'!G32,{"早い時刻","遅い時刻","早い日","遅い日"},0),0)</f>
        <v/>
      </c>
      <c r="IQ37">
        <f>IF('名簿'!H32="必ず空けたい",2,IF('名簿'!H32="出来れば空けたい",1,0))</f>
        <v/>
      </c>
      <c r="IR37">
        <f>IFERROR(INDEX('計算C'!$C$3:$C$47,MATCH(A37,'計算C'!$B$3:$B$47,0)),0)</f>
        <v/>
      </c>
      <c r="IS37">
        <f>IF(AND(C37=1,IR37=0),1,0)</f>
        <v/>
      </c>
      <c r="IT37">
        <f>IF(OR('名簿'!E32="",'名簿'!F32=""),0,IFERROR((MATCH('名簿'!E32,'設定'!$E$11:$E$20,0)-1)*24+MATCH('名簿'!F32,'設定'!$I$11:$I$34,0),-1))</f>
        <v/>
      </c>
      <c r="IU37">
        <f>IF(IT37&gt;0,INDEX($D$2:$II$2,IT37),0)</f>
        <v/>
      </c>
      <c r="IV37">
        <f>IF(OR(IT37&lt;=0,IO37=0),1,IF(AND(INDEX($D$2:$II$2,IO37)=IU37,OR(AND(IO37=IT37+1,OR(INDEX($D$3:$II$3,IT37)&lt;&gt;$A$3,$A$4=0)),AND(IO37=IT37-1,OR(INDEX($D$3:$II$3,IO37)&lt;&gt;$A$3,$A$4=0)))),1,0))</f>
        <v/>
      </c>
    </row>
    <row r="38">
      <c r="A38" t="n">
        <v>29</v>
      </c>
      <c r="B38">
        <f>'名簿'!I33</f>
        <v/>
      </c>
      <c r="C38">
        <f>IF(AND(B38&lt;&gt;"",OR('名簿'!J33="入力済み",'名簿'!J33="×なし"),IO38=0,COUNTIF('調整・決定'!$C$6:$L$29,B38)=0),1,0)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IFERROR(MATCH('名簿'!G33,{"早い時刻","遅い時刻","早い日","遅い日"},0),0)</f>
        <v/>
      </c>
      <c r="IQ38">
        <f>IF('名簿'!H33="必ず空けたい",2,IF('名簿'!H33="出来れば空けたい",1,0))</f>
        <v/>
      </c>
      <c r="IR38">
        <f>IFERROR(INDEX('計算C'!$C$3:$C$47,MATCH(A38,'計算C'!$B$3:$B$47,0)),0)</f>
        <v/>
      </c>
      <c r="IS38">
        <f>IF(AND(C38=1,IR38=0),1,0)</f>
        <v/>
      </c>
      <c r="IT38">
        <f>IF(OR('名簿'!E33="",'名簿'!F33=""),0,IFERROR((MATCH('名簿'!E33,'設定'!$E$11:$E$20,0)-1)*24+MATCH('名簿'!F33,'設定'!$I$11:$I$34,0),-1))</f>
        <v/>
      </c>
      <c r="IU38">
        <f>IF(IT38&gt;0,INDEX($D$2:$II$2,IT38),0)</f>
        <v/>
      </c>
      <c r="IV38">
        <f>IF(OR(IT38&lt;=0,IO38=0),1,IF(AND(INDEX($D$2:$II$2,IO38)=IU38,OR(AND(IO38=IT38+1,OR(INDEX($D$3:$II$3,IT38)&lt;&gt;$A$3,$A$4=0)),AND(IO38=IT38-1,OR(INDEX($D$3:$II$3,IO38)&lt;&gt;$A$3,$A$4=0)))),1,0))</f>
        <v/>
      </c>
    </row>
    <row r="39">
      <c r="A39" t="n">
        <v>30</v>
      </c>
      <c r="B39">
        <f>'名簿'!I34</f>
        <v/>
      </c>
      <c r="C39">
        <f>IF(AND(B39&lt;&gt;"",OR('名簿'!J34="入力済み",'名簿'!J34="×なし"),IO39=0,COUNTIF('調整・決定'!$C$6:$L$29,B39)=0),1,0)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IFERROR(MATCH('名簿'!G34,{"早い時刻","遅い時刻","早い日","遅い日"},0),0)</f>
        <v/>
      </c>
      <c r="IQ39">
        <f>IF('名簿'!H34="必ず空けたい",2,IF('名簿'!H34="出来れば空けたい",1,0))</f>
        <v/>
      </c>
      <c r="IR39">
        <f>IFERROR(INDEX('計算C'!$C$3:$C$47,MATCH(A39,'計算C'!$B$3:$B$47,0)),0)</f>
        <v/>
      </c>
      <c r="IS39">
        <f>IF(AND(C39=1,IR39=0),1,0)</f>
        <v/>
      </c>
      <c r="IT39">
        <f>IF(OR('名簿'!E34="",'名簿'!F34=""),0,IFERROR((MATCH('名簿'!E34,'設定'!$E$11:$E$20,0)-1)*24+MATCH('名簿'!F34,'設定'!$I$11:$I$34,0),-1))</f>
        <v/>
      </c>
      <c r="IU39">
        <f>IF(IT39&gt;0,INDEX($D$2:$II$2,IT39),0)</f>
        <v/>
      </c>
      <c r="IV39">
        <f>IF(OR(IT39&lt;=0,IO39=0),1,IF(AND(INDEX($D$2:$II$2,IO39)=IU39,OR(AND(IO39=IT39+1,OR(INDEX($D$3:$II$3,IT39)&lt;&gt;$A$3,$A$4=0)),AND(IO39=IT39-1,OR(INDEX($D$3:$II$3,IO39)&lt;&gt;$A$3,$A$4=0)))),1,0))</f>
        <v/>
      </c>
    </row>
    <row r="40">
      <c r="A40" t="n">
        <v>31</v>
      </c>
      <c r="B40">
        <f>'名簿'!I35</f>
        <v/>
      </c>
      <c r="C40">
        <f>IF(AND(B40&lt;&gt;"",OR('名簿'!J35="入力済み",'名簿'!J35="×なし"),IO40=0,COUNTIF('調整・決定'!$C$6:$L$29,B40)=0),1,0)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IFERROR(MATCH('名簿'!G35,{"早い時刻","遅い時刻","早い日","遅い日"},0),0)</f>
        <v/>
      </c>
      <c r="IQ40">
        <f>IF('名簿'!H35="必ず空けたい",2,IF('名簿'!H35="出来れば空けたい",1,0))</f>
        <v/>
      </c>
      <c r="IR40">
        <f>IFERROR(INDEX('計算C'!$C$3:$C$47,MATCH(A40,'計算C'!$B$3:$B$47,0)),0)</f>
        <v/>
      </c>
      <c r="IS40">
        <f>IF(AND(C40=1,IR40=0),1,0)</f>
        <v/>
      </c>
      <c r="IT40">
        <f>IF(OR('名簿'!E35="",'名簿'!F35=""),0,IFERROR((MATCH('名簿'!E35,'設定'!$E$11:$E$20,0)-1)*24+MATCH('名簿'!F35,'設定'!$I$11:$I$34,0),-1))</f>
        <v/>
      </c>
      <c r="IU40">
        <f>IF(IT40&gt;0,INDEX($D$2:$II$2,IT40),0)</f>
        <v/>
      </c>
      <c r="IV40">
        <f>IF(OR(IT40&lt;=0,IO40=0),1,IF(AND(INDEX($D$2:$II$2,IO40)=IU40,OR(AND(IO40=IT40+1,OR(INDEX($D$3:$II$3,IT40)&lt;&gt;$A$3,$A$4=0)),AND(IO40=IT40-1,OR(INDEX($D$3:$II$3,IO40)&lt;&gt;$A$3,$A$4=0)))),1,0))</f>
        <v/>
      </c>
    </row>
    <row r="41">
      <c r="A41" t="n">
        <v>32</v>
      </c>
      <c r="B41">
        <f>'名簿'!I36</f>
        <v/>
      </c>
      <c r="C41">
        <f>IF(AND(B41&lt;&gt;"",OR('名簿'!J36="入力済み",'名簿'!J36="×なし"),IO41=0,COUNTIF('調整・決定'!$C$6:$L$29,B41)=0),1,0)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IFERROR(MATCH('名簿'!G36,{"早い時刻","遅い時刻","早い日","遅い日"},0),0)</f>
        <v/>
      </c>
      <c r="IQ41">
        <f>IF('名簿'!H36="必ず空けたい",2,IF('名簿'!H36="出来れば空けたい",1,0))</f>
        <v/>
      </c>
      <c r="IR41">
        <f>IFERROR(INDEX('計算C'!$C$3:$C$47,MATCH(A41,'計算C'!$B$3:$B$47,0)),0)</f>
        <v/>
      </c>
      <c r="IS41">
        <f>IF(AND(C41=1,IR41=0),1,0)</f>
        <v/>
      </c>
      <c r="IT41">
        <f>IF(OR('名簿'!E36="",'名簿'!F36=""),0,IFERROR((MATCH('名簿'!E36,'設定'!$E$11:$E$20,0)-1)*24+MATCH('名簿'!F36,'設定'!$I$11:$I$34,0),-1))</f>
        <v/>
      </c>
      <c r="IU41">
        <f>IF(IT41&gt;0,INDEX($D$2:$II$2,IT41),0)</f>
        <v/>
      </c>
      <c r="IV41">
        <f>IF(OR(IT41&lt;=0,IO41=0),1,IF(AND(INDEX($D$2:$II$2,IO41)=IU41,OR(AND(IO41=IT41+1,OR(INDEX($D$3:$II$3,IT41)&lt;&gt;$A$3,$A$4=0)),AND(IO41=IT41-1,OR(INDEX($D$3:$II$3,IO41)&lt;&gt;$A$3,$A$4=0)))),1,0))</f>
        <v/>
      </c>
    </row>
    <row r="42">
      <c r="A42" t="n">
        <v>33</v>
      </c>
      <c r="B42">
        <f>'名簿'!I37</f>
        <v/>
      </c>
      <c r="C42">
        <f>IF(AND(B42&lt;&gt;"",OR('名簿'!J37="入力済み",'名簿'!J37="×なし"),IO42=0,COUNTIF('調整・決定'!$C$6:$L$29,B42)=0),1,0)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IFERROR(MATCH('名簿'!G37,{"早い時刻","遅い時刻","早い日","遅い日"},0),0)</f>
        <v/>
      </c>
      <c r="IQ42">
        <f>IF('名簿'!H37="必ず空けたい",2,IF('名簿'!H37="出来れば空けたい",1,0))</f>
        <v/>
      </c>
      <c r="IR42">
        <f>IFERROR(INDEX('計算C'!$C$3:$C$47,MATCH(A42,'計算C'!$B$3:$B$47,0)),0)</f>
        <v/>
      </c>
      <c r="IS42">
        <f>IF(AND(C42=1,IR42=0),1,0)</f>
        <v/>
      </c>
      <c r="IT42">
        <f>IF(OR('名簿'!E37="",'名簿'!F37=""),0,IFERROR((MATCH('名簿'!E37,'設定'!$E$11:$E$20,0)-1)*24+MATCH('名簿'!F37,'設定'!$I$11:$I$34,0),-1))</f>
        <v/>
      </c>
      <c r="IU42">
        <f>IF(IT42&gt;0,INDEX($D$2:$II$2,IT42),0)</f>
        <v/>
      </c>
      <c r="IV42">
        <f>IF(OR(IT42&lt;=0,IO42=0),1,IF(AND(INDEX($D$2:$II$2,IO42)=IU42,OR(AND(IO42=IT42+1,OR(INDEX($D$3:$II$3,IT42)&lt;&gt;$A$3,$A$4=0)),AND(IO42=IT42-1,OR(INDEX($D$3:$II$3,IO42)&lt;&gt;$A$3,$A$4=0)))),1,0))</f>
        <v/>
      </c>
    </row>
    <row r="43">
      <c r="A43" t="n">
        <v>34</v>
      </c>
      <c r="B43">
        <f>'名簿'!I38</f>
        <v/>
      </c>
      <c r="C43">
        <f>IF(AND(B43&lt;&gt;"",OR('名簿'!J38="入力済み",'名簿'!J38="×なし"),IO43=0,COUNTIF('調整・決定'!$C$6:$L$29,B43)=0),1,0)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IFERROR(MATCH('名簿'!G38,{"早い時刻","遅い時刻","早い日","遅い日"},0),0)</f>
        <v/>
      </c>
      <c r="IQ43">
        <f>IF('名簿'!H38="必ず空けたい",2,IF('名簿'!H38="出来れば空けたい",1,0))</f>
        <v/>
      </c>
      <c r="IR43">
        <f>IFERROR(INDEX('計算C'!$C$3:$C$47,MATCH(A43,'計算C'!$B$3:$B$47,0)),0)</f>
        <v/>
      </c>
      <c r="IS43">
        <f>IF(AND(C43=1,IR43=0),1,0)</f>
        <v/>
      </c>
      <c r="IT43">
        <f>IF(OR('名簿'!E38="",'名簿'!F38=""),0,IFERROR((MATCH('名簿'!E38,'設定'!$E$11:$E$20,0)-1)*24+MATCH('名簿'!F38,'設定'!$I$11:$I$34,0),-1))</f>
        <v/>
      </c>
      <c r="IU43">
        <f>IF(IT43&gt;0,INDEX($D$2:$II$2,IT43),0)</f>
        <v/>
      </c>
      <c r="IV43">
        <f>IF(OR(IT43&lt;=0,IO43=0),1,IF(AND(INDEX($D$2:$II$2,IO43)=IU43,OR(AND(IO43=IT43+1,OR(INDEX($D$3:$II$3,IT43)&lt;&gt;$A$3,$A$4=0)),AND(IO43=IT43-1,OR(INDEX($D$3:$II$3,IO43)&lt;&gt;$A$3,$A$4=0)))),1,0))</f>
        <v/>
      </c>
    </row>
    <row r="44">
      <c r="A44" t="n">
        <v>35</v>
      </c>
      <c r="B44">
        <f>'名簿'!I39</f>
        <v/>
      </c>
      <c r="C44">
        <f>IF(AND(B44&lt;&gt;"",OR('名簿'!J39="入力済み",'名簿'!J39="×なし"),IO44=0,COUNTIF('調整・決定'!$C$6:$L$29,B44)=0),1,0)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IFERROR(MATCH('名簿'!G39,{"早い時刻","遅い時刻","早い日","遅い日"},0),0)</f>
        <v/>
      </c>
      <c r="IQ44">
        <f>IF('名簿'!H39="必ず空けたい",2,IF('名簿'!H39="出来れば空けたい",1,0))</f>
        <v/>
      </c>
      <c r="IR44">
        <f>IFERROR(INDEX('計算C'!$C$3:$C$47,MATCH(A44,'計算C'!$B$3:$B$47,0)),0)</f>
        <v/>
      </c>
      <c r="IS44">
        <f>IF(AND(C44=1,IR44=0),1,0)</f>
        <v/>
      </c>
      <c r="IT44">
        <f>IF(OR('名簿'!E39="",'名簿'!F39=""),0,IFERROR((MATCH('名簿'!E39,'設定'!$E$11:$E$20,0)-1)*24+MATCH('名簿'!F39,'設定'!$I$11:$I$34,0),-1))</f>
        <v/>
      </c>
      <c r="IU44">
        <f>IF(IT44&gt;0,INDEX($D$2:$II$2,IT44),0)</f>
        <v/>
      </c>
      <c r="IV44">
        <f>IF(OR(IT44&lt;=0,IO44=0),1,IF(AND(INDEX($D$2:$II$2,IO44)=IU44,OR(AND(IO44=IT44+1,OR(INDEX($D$3:$II$3,IT44)&lt;&gt;$A$3,$A$4=0)),AND(IO44=IT44-1,OR(INDEX($D$3:$II$3,IO44)&lt;&gt;$A$3,$A$4=0)))),1,0))</f>
        <v/>
      </c>
    </row>
    <row r="45">
      <c r="A45" t="n">
        <v>36</v>
      </c>
      <c r="B45">
        <f>'名簿'!I40</f>
        <v/>
      </c>
      <c r="C45">
        <f>IF(AND(B45&lt;&gt;"",OR('名簿'!J40="入力済み",'名簿'!J40="×なし"),IO45=0,COUNTIF('調整・決定'!$C$6:$L$29,B45)=0),1,0)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IFERROR(MATCH('名簿'!G40,{"早い時刻","遅い時刻","早い日","遅い日"},0),0)</f>
        <v/>
      </c>
      <c r="IQ45">
        <f>IF('名簿'!H40="必ず空けたい",2,IF('名簿'!H40="出来れば空けたい",1,0))</f>
        <v/>
      </c>
      <c r="IR45">
        <f>IFERROR(INDEX('計算C'!$C$3:$C$47,MATCH(A45,'計算C'!$B$3:$B$47,0)),0)</f>
        <v/>
      </c>
      <c r="IS45">
        <f>IF(AND(C45=1,IR45=0),1,0)</f>
        <v/>
      </c>
      <c r="IT45">
        <f>IF(OR('名簿'!E40="",'名簿'!F40=""),0,IFERROR((MATCH('名簿'!E40,'設定'!$E$11:$E$20,0)-1)*24+MATCH('名簿'!F40,'設定'!$I$11:$I$34,0),-1))</f>
        <v/>
      </c>
      <c r="IU45">
        <f>IF(IT45&gt;0,INDEX($D$2:$II$2,IT45),0)</f>
        <v/>
      </c>
      <c r="IV45">
        <f>IF(OR(IT45&lt;=0,IO45=0),1,IF(AND(INDEX($D$2:$II$2,IO45)=IU45,OR(AND(IO45=IT45+1,OR(INDEX($D$3:$II$3,IT45)&lt;&gt;$A$3,$A$4=0)),AND(IO45=IT45-1,OR(INDEX($D$3:$II$3,IO45)&lt;&gt;$A$3,$A$4=0)))),1,0))</f>
        <v/>
      </c>
    </row>
    <row r="46">
      <c r="A46" t="n">
        <v>37</v>
      </c>
      <c r="B46">
        <f>'名簿'!I41</f>
        <v/>
      </c>
      <c r="C46">
        <f>IF(AND(B46&lt;&gt;"",OR('名簿'!J41="入力済み",'名簿'!J41="×なし"),IO46=0,COUNTIF('調整・決定'!$C$6:$L$29,B46)=0),1,0)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IFERROR(MATCH('名簿'!G41,{"早い時刻","遅い時刻","早い日","遅い日"},0),0)</f>
        <v/>
      </c>
      <c r="IQ46">
        <f>IF('名簿'!H41="必ず空けたい",2,IF('名簿'!H41="出来れば空けたい",1,0))</f>
        <v/>
      </c>
      <c r="IR46">
        <f>IFERROR(INDEX('計算C'!$C$3:$C$47,MATCH(A46,'計算C'!$B$3:$B$47,0)),0)</f>
        <v/>
      </c>
      <c r="IS46">
        <f>IF(AND(C46=1,IR46=0),1,0)</f>
        <v/>
      </c>
      <c r="IT46">
        <f>IF(OR('名簿'!E41="",'名簿'!F41=""),0,IFERROR((MATCH('名簿'!E41,'設定'!$E$11:$E$20,0)-1)*24+MATCH('名簿'!F41,'設定'!$I$11:$I$34,0),-1))</f>
        <v/>
      </c>
      <c r="IU46">
        <f>IF(IT46&gt;0,INDEX($D$2:$II$2,IT46),0)</f>
        <v/>
      </c>
      <c r="IV46">
        <f>IF(OR(IT46&lt;=0,IO46=0),1,IF(AND(INDEX($D$2:$II$2,IO46)=IU46,OR(AND(IO46=IT46+1,OR(INDEX($D$3:$II$3,IT46)&lt;&gt;$A$3,$A$4=0)),AND(IO46=IT46-1,OR(INDEX($D$3:$II$3,IO46)&lt;&gt;$A$3,$A$4=0)))),1,0))</f>
        <v/>
      </c>
    </row>
    <row r="47">
      <c r="A47" t="n">
        <v>38</v>
      </c>
      <c r="B47">
        <f>'名簿'!I42</f>
        <v/>
      </c>
      <c r="C47">
        <f>IF(AND(B47&lt;&gt;"",OR('名簿'!J42="入力済み",'名簿'!J42="×なし"),IO47=0,COUNTIF('調整・決定'!$C$6:$L$29,B47)=0),1,0)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IFERROR(MATCH('名簿'!G42,{"早い時刻","遅い時刻","早い日","遅い日"},0),0)</f>
        <v/>
      </c>
      <c r="IQ47">
        <f>IF('名簿'!H42="必ず空けたい",2,IF('名簿'!H42="出来れば空けたい",1,0))</f>
        <v/>
      </c>
      <c r="IR47">
        <f>IFERROR(INDEX('計算C'!$C$3:$C$47,MATCH(A47,'計算C'!$B$3:$B$47,0)),0)</f>
        <v/>
      </c>
      <c r="IS47">
        <f>IF(AND(C47=1,IR47=0),1,0)</f>
        <v/>
      </c>
      <c r="IT47">
        <f>IF(OR('名簿'!E42="",'名簿'!F42=""),0,IFERROR((MATCH('名簿'!E42,'設定'!$E$11:$E$20,0)-1)*24+MATCH('名簿'!F42,'設定'!$I$11:$I$34,0),-1))</f>
        <v/>
      </c>
      <c r="IU47">
        <f>IF(IT47&gt;0,INDEX($D$2:$II$2,IT47),0)</f>
        <v/>
      </c>
      <c r="IV47">
        <f>IF(OR(IT47&lt;=0,IO47=0),1,IF(AND(INDEX($D$2:$II$2,IO47)=IU47,OR(AND(IO47=IT47+1,OR(INDEX($D$3:$II$3,IT47)&lt;&gt;$A$3,$A$4=0)),AND(IO47=IT47-1,OR(INDEX($D$3:$II$3,IO47)&lt;&gt;$A$3,$A$4=0)))),1,0))</f>
        <v/>
      </c>
    </row>
    <row r="48">
      <c r="A48" t="n">
        <v>39</v>
      </c>
      <c r="B48">
        <f>'名簿'!I43</f>
        <v/>
      </c>
      <c r="C48">
        <f>IF(AND(B48&lt;&gt;"",OR('名簿'!J43="入力済み",'名簿'!J43="×なし"),IO48=0,COUNTIF('調整・決定'!$C$6:$L$29,B48)=0),1,0)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IFERROR(MATCH('名簿'!G43,{"早い時刻","遅い時刻","早い日","遅い日"},0),0)</f>
        <v/>
      </c>
      <c r="IQ48">
        <f>IF('名簿'!H43="必ず空けたい",2,IF('名簿'!H43="出来れば空けたい",1,0))</f>
        <v/>
      </c>
      <c r="IR48">
        <f>IFERROR(INDEX('計算C'!$C$3:$C$47,MATCH(A48,'計算C'!$B$3:$B$47,0)),0)</f>
        <v/>
      </c>
      <c r="IS48">
        <f>IF(AND(C48=1,IR48=0),1,0)</f>
        <v/>
      </c>
      <c r="IT48">
        <f>IF(OR('名簿'!E43="",'名簿'!F43=""),0,IFERROR((MATCH('名簿'!E43,'設定'!$E$11:$E$20,0)-1)*24+MATCH('名簿'!F43,'設定'!$I$11:$I$34,0),-1))</f>
        <v/>
      </c>
      <c r="IU48">
        <f>IF(IT48&gt;0,INDEX($D$2:$II$2,IT48),0)</f>
        <v/>
      </c>
      <c r="IV48">
        <f>IF(OR(IT48&lt;=0,IO48=0),1,IF(AND(INDEX($D$2:$II$2,IO48)=IU48,OR(AND(IO48=IT48+1,OR(INDEX($D$3:$II$3,IT48)&lt;&gt;$A$3,$A$4=0)),AND(IO48=IT48-1,OR(INDEX($D$3:$II$3,IO48)&lt;&gt;$A$3,$A$4=0)))),1,0))</f>
        <v/>
      </c>
    </row>
    <row r="49">
      <c r="A49" t="n">
        <v>40</v>
      </c>
      <c r="B49">
        <f>'名簿'!I44</f>
        <v/>
      </c>
      <c r="C49">
        <f>IF(AND(B49&lt;&gt;"",OR('名簿'!J44="入力済み",'名簿'!J44="×なし"),IO49=0,COUNTIF('調整・決定'!$C$6:$L$29,B49)=0),1,0)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IFERROR(MATCH('名簿'!G44,{"早い時刻","遅い時刻","早い日","遅い日"},0),0)</f>
        <v/>
      </c>
      <c r="IQ49">
        <f>IF('名簿'!H44="必ず空けたい",2,IF('名簿'!H44="出来れば空けたい",1,0))</f>
        <v/>
      </c>
      <c r="IR49">
        <f>IFERROR(INDEX('計算C'!$C$3:$C$47,MATCH(A49,'計算C'!$B$3:$B$47,0)),0)</f>
        <v/>
      </c>
      <c r="IS49">
        <f>IF(AND(C49=1,IR49=0),1,0)</f>
        <v/>
      </c>
      <c r="IT49">
        <f>IF(OR('名簿'!E44="",'名簿'!F44=""),0,IFERROR((MATCH('名簿'!E44,'設定'!$E$11:$E$20,0)-1)*24+MATCH('名簿'!F44,'設定'!$I$11:$I$34,0),-1))</f>
        <v/>
      </c>
      <c r="IU49">
        <f>IF(IT49&gt;0,INDEX($D$2:$II$2,IT49),0)</f>
        <v/>
      </c>
      <c r="IV49">
        <f>IF(OR(IT49&lt;=0,IO49=0),1,IF(AND(INDEX($D$2:$II$2,IO49)=IU49,OR(AND(IO49=IT49+1,OR(INDEX($D$3:$II$3,IT49)&lt;&gt;$A$3,$A$4=0)),AND(IO49=IT49-1,OR(INDEX($D$3:$II$3,IO49)&lt;&gt;$A$3,$A$4=0)))),1,0))</f>
        <v/>
      </c>
    </row>
    <row r="50">
      <c r="A50" t="n">
        <v>41</v>
      </c>
      <c r="B50">
        <f>'名簿'!I45</f>
        <v/>
      </c>
      <c r="C50">
        <f>IF(AND(B50&lt;&gt;"",OR('名簿'!J45="入力済み",'名簿'!J45="×なし"),IO50=0,COUNTIF('調整・決定'!$C$6:$L$29,B50)=0),1,0)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IFERROR(MATCH('名簿'!G45,{"早い時刻","遅い時刻","早い日","遅い日"},0),0)</f>
        <v/>
      </c>
      <c r="IQ50">
        <f>IF('名簿'!H45="必ず空けたい",2,IF('名簿'!H45="出来れば空けたい",1,0))</f>
        <v/>
      </c>
      <c r="IR50">
        <f>IFERROR(INDEX('計算C'!$C$3:$C$47,MATCH(A50,'計算C'!$B$3:$B$47,0)),0)</f>
        <v/>
      </c>
      <c r="IS50">
        <f>IF(AND(C50=1,IR50=0),1,0)</f>
        <v/>
      </c>
      <c r="IT50">
        <f>IF(OR('名簿'!E45="",'名簿'!F45=""),0,IFERROR((MATCH('名簿'!E45,'設定'!$E$11:$E$20,0)-1)*24+MATCH('名簿'!F45,'設定'!$I$11:$I$34,0),-1))</f>
        <v/>
      </c>
      <c r="IU50">
        <f>IF(IT50&gt;0,INDEX($D$2:$II$2,IT50),0)</f>
        <v/>
      </c>
      <c r="IV50">
        <f>IF(OR(IT50&lt;=0,IO50=0),1,IF(AND(INDEX($D$2:$II$2,IO50)=IU50,OR(AND(IO50=IT50+1,OR(INDEX($D$3:$II$3,IT50)&lt;&gt;$A$3,$A$4=0)),AND(IO50=IT50-1,OR(INDEX($D$3:$II$3,IO50)&lt;&gt;$A$3,$A$4=0)))),1,0))</f>
        <v/>
      </c>
    </row>
    <row r="51">
      <c r="A51" t="n">
        <v>42</v>
      </c>
      <c r="B51">
        <f>'名簿'!I46</f>
        <v/>
      </c>
      <c r="C51">
        <f>IF(AND(B51&lt;&gt;"",OR('名簿'!J46="入力済み",'名簿'!J46="×なし"),IO51=0,COUNTIF('調整・決定'!$C$6:$L$29,B51)=0),1,0)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IFERROR(MATCH('名簿'!G46,{"早い時刻","遅い時刻","早い日","遅い日"},0),0)</f>
        <v/>
      </c>
      <c r="IQ51">
        <f>IF('名簿'!H46="必ず空けたい",2,IF('名簿'!H46="出来れば空けたい",1,0))</f>
        <v/>
      </c>
      <c r="IR51">
        <f>IFERROR(INDEX('計算C'!$C$3:$C$47,MATCH(A51,'計算C'!$B$3:$B$47,0)),0)</f>
        <v/>
      </c>
      <c r="IS51">
        <f>IF(AND(C51=1,IR51=0),1,0)</f>
        <v/>
      </c>
      <c r="IT51">
        <f>IF(OR('名簿'!E46="",'名簿'!F46=""),0,IFERROR((MATCH('名簿'!E46,'設定'!$E$11:$E$20,0)-1)*24+MATCH('名簿'!F46,'設定'!$I$11:$I$34,0),-1))</f>
        <v/>
      </c>
      <c r="IU51">
        <f>IF(IT51&gt;0,INDEX($D$2:$II$2,IT51),0)</f>
        <v/>
      </c>
      <c r="IV51">
        <f>IF(OR(IT51&lt;=0,IO51=0),1,IF(AND(INDEX($D$2:$II$2,IO51)=IU51,OR(AND(IO51=IT51+1,OR(INDEX($D$3:$II$3,IT51)&lt;&gt;$A$3,$A$4=0)),AND(IO51=IT51-1,OR(INDEX($D$3:$II$3,IO51)&lt;&gt;$A$3,$A$4=0)))),1,0))</f>
        <v/>
      </c>
    </row>
    <row r="52">
      <c r="A52" t="n">
        <v>43</v>
      </c>
      <c r="B52">
        <f>'名簿'!I47</f>
        <v/>
      </c>
      <c r="C52">
        <f>IF(AND(B52&lt;&gt;"",OR('名簿'!J47="入力済み",'名簿'!J47="×なし"),IO52=0,COUNTIF('調整・決定'!$C$6:$L$29,B52)=0),1,0)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IFERROR(MATCH('名簿'!G47,{"早い時刻","遅い時刻","早い日","遅い日"},0),0)</f>
        <v/>
      </c>
      <c r="IQ52">
        <f>IF('名簿'!H47="必ず空けたい",2,IF('名簿'!H47="出来れば空けたい",1,0))</f>
        <v/>
      </c>
      <c r="IR52">
        <f>IFERROR(INDEX('計算C'!$C$3:$C$47,MATCH(A52,'計算C'!$B$3:$B$47,0)),0)</f>
        <v/>
      </c>
      <c r="IS52">
        <f>IF(AND(C52=1,IR52=0),1,0)</f>
        <v/>
      </c>
      <c r="IT52">
        <f>IF(OR('名簿'!E47="",'名簿'!F47=""),0,IFERROR((MATCH('名簿'!E47,'設定'!$E$11:$E$20,0)-1)*24+MATCH('名簿'!F47,'設定'!$I$11:$I$34,0),-1))</f>
        <v/>
      </c>
      <c r="IU52">
        <f>IF(IT52&gt;0,INDEX($D$2:$II$2,IT52),0)</f>
        <v/>
      </c>
      <c r="IV52">
        <f>IF(OR(IT52&lt;=0,IO52=0),1,IF(AND(INDEX($D$2:$II$2,IO52)=IU52,OR(AND(IO52=IT52+1,OR(INDEX($D$3:$II$3,IT52)&lt;&gt;$A$3,$A$4=0)),AND(IO52=IT52-1,OR(INDEX($D$3:$II$3,IO52)&lt;&gt;$A$3,$A$4=0)))),1,0))</f>
        <v/>
      </c>
    </row>
    <row r="53">
      <c r="A53" t="n">
        <v>44</v>
      </c>
      <c r="B53">
        <f>'名簿'!I48</f>
        <v/>
      </c>
      <c r="C53">
        <f>IF(AND(B53&lt;&gt;"",OR('名簿'!J48="入力済み",'名簿'!J48="×なし"),IO53=0,COUNTIF('調整・決定'!$C$6:$L$29,B53)=0),1,0)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IFERROR(MATCH('名簿'!G48,{"早い時刻","遅い時刻","早い日","遅い日"},0),0)</f>
        <v/>
      </c>
      <c r="IQ53">
        <f>IF('名簿'!H48="必ず空けたい",2,IF('名簿'!H48="出来れば空けたい",1,0))</f>
        <v/>
      </c>
      <c r="IR53">
        <f>IFERROR(INDEX('計算C'!$C$3:$C$47,MATCH(A53,'計算C'!$B$3:$B$47,0)),0)</f>
        <v/>
      </c>
      <c r="IS53">
        <f>IF(AND(C53=1,IR53=0),1,0)</f>
        <v/>
      </c>
      <c r="IT53">
        <f>IF(OR('名簿'!E48="",'名簿'!F48=""),0,IFERROR((MATCH('名簿'!E48,'設定'!$E$11:$E$20,0)-1)*24+MATCH('名簿'!F48,'設定'!$I$11:$I$34,0),-1))</f>
        <v/>
      </c>
      <c r="IU53">
        <f>IF(IT53&gt;0,INDEX($D$2:$II$2,IT53),0)</f>
        <v/>
      </c>
      <c r="IV53">
        <f>IF(OR(IT53&lt;=0,IO53=0),1,IF(AND(INDEX($D$2:$II$2,IO53)=IU53,OR(AND(IO53=IT53+1,OR(INDEX($D$3:$II$3,IT53)&lt;&gt;$A$3,$A$4=0)),AND(IO53=IT53-1,OR(INDEX($D$3:$II$3,IO53)&lt;&gt;$A$3,$A$4=0)))),1,0))</f>
        <v/>
      </c>
    </row>
    <row r="54">
      <c r="A54" t="n">
        <v>45</v>
      </c>
      <c r="B54">
        <f>'名簿'!I49</f>
        <v/>
      </c>
      <c r="C54">
        <f>IF(AND(B54&lt;&gt;"",OR('名簿'!J49="入力済み",'名簿'!J49="×なし"),IO54=0,COUNTIF('調整・決定'!$C$6:$L$29,B54)=0),1,0)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IFERROR(MATCH('名簿'!G49,{"早い時刻","遅い時刻","早い日","遅い日"},0),0)</f>
        <v/>
      </c>
      <c r="IQ54">
        <f>IF('名簿'!H49="必ず空けたい",2,IF('名簿'!H49="出来れば空けたい",1,0))</f>
        <v/>
      </c>
      <c r="IR54">
        <f>IFERROR(INDEX('計算C'!$C$3:$C$47,MATCH(A54,'計算C'!$B$3:$B$47,0)),0)</f>
        <v/>
      </c>
      <c r="IS54">
        <f>IF(AND(C54=1,IR54=0),1,0)</f>
        <v/>
      </c>
      <c r="IT54">
        <f>IF(OR('名簿'!E49="",'名簿'!F49=""),0,IFERROR((MATCH('名簿'!E49,'設定'!$E$11:$E$20,0)-1)*24+MATCH('名簿'!F49,'設定'!$I$11:$I$34,0),-1))</f>
        <v/>
      </c>
      <c r="IU54">
        <f>IF(IT54&gt;0,INDEX($D$2:$II$2,IT54),0)</f>
        <v/>
      </c>
      <c r="IV54">
        <f>IF(OR(IT54&lt;=0,IO54=0),1,IF(AND(INDEX($D$2:$II$2,IO54)=IU54,OR(AND(IO54=IT54+1,OR(INDEX($D$3:$II$3,IT54)&lt;&gt;$A$3,$A$4=0)),AND(IO54=IT54-1,OR(INDEX($D$3:$II$3,IO54)&lt;&gt;$A$3,$A$4=0)))),1,0))</f>
        <v/>
      </c>
    </row>
    <row r="59">
      <c r="A59" t="inlineStr">
        <is>
          <t>入れられる枠（使える かつ ×なし）</t>
        </is>
      </c>
    </row>
    <row r="60">
      <c r="A60" t="n">
        <v>1</v>
      </c>
      <c r="D60">
        <f>IF(AND(D$4=1,D10=0,OR($IT10=0,AND($IT10&gt;0,D$2=$IU10,OR(AND(D$1=$IT10+1,OR(D$3-1&lt;&gt;$A$3,$A$4=0)),AND(D$1=$IT10-1,OR(D$3&lt;&gt;$A$3,$A$4=0)))))),1,0)</f>
        <v/>
      </c>
      <c r="E60">
        <f>IF(AND(E$4=1,E10=0,OR($IT10=0,AND($IT10&gt;0,E$2=$IU10,OR(AND(E$1=$IT10+1,OR(E$3-1&lt;&gt;$A$3,$A$4=0)),AND(E$1=$IT10-1,OR(E$3&lt;&gt;$A$3,$A$4=0)))))),1,0)</f>
        <v/>
      </c>
      <c r="F60">
        <f>IF(AND(F$4=1,F10=0,OR($IT10=0,AND($IT10&gt;0,F$2=$IU10,OR(AND(F$1=$IT10+1,OR(F$3-1&lt;&gt;$A$3,$A$4=0)),AND(F$1=$IT10-1,OR(F$3&lt;&gt;$A$3,$A$4=0)))))),1,0)</f>
        <v/>
      </c>
      <c r="G60">
        <f>IF(AND(G$4=1,G10=0,OR($IT10=0,AND($IT10&gt;0,G$2=$IU10,OR(AND(G$1=$IT10+1,OR(G$3-1&lt;&gt;$A$3,$A$4=0)),AND(G$1=$IT10-1,OR(G$3&lt;&gt;$A$3,$A$4=0)))))),1,0)</f>
        <v/>
      </c>
      <c r="H60">
        <f>IF(AND(H$4=1,H10=0,OR($IT10=0,AND($IT10&gt;0,H$2=$IU10,OR(AND(H$1=$IT10+1,OR(H$3-1&lt;&gt;$A$3,$A$4=0)),AND(H$1=$IT10-1,OR(H$3&lt;&gt;$A$3,$A$4=0)))))),1,0)</f>
        <v/>
      </c>
      <c r="I60">
        <f>IF(AND(I$4=1,I10=0,OR($IT10=0,AND($IT10&gt;0,I$2=$IU10,OR(AND(I$1=$IT10+1,OR(I$3-1&lt;&gt;$A$3,$A$4=0)),AND(I$1=$IT10-1,OR(I$3&lt;&gt;$A$3,$A$4=0)))))),1,0)</f>
        <v/>
      </c>
      <c r="J60">
        <f>IF(AND(J$4=1,J10=0,OR($IT10=0,AND($IT10&gt;0,J$2=$IU10,OR(AND(J$1=$IT10+1,OR(J$3-1&lt;&gt;$A$3,$A$4=0)),AND(J$1=$IT10-1,OR(J$3&lt;&gt;$A$3,$A$4=0)))))),1,0)</f>
        <v/>
      </c>
      <c r="K60">
        <f>IF(AND(K$4=1,K10=0,OR($IT10=0,AND($IT10&gt;0,K$2=$IU10,OR(AND(K$1=$IT10+1,OR(K$3-1&lt;&gt;$A$3,$A$4=0)),AND(K$1=$IT10-1,OR(K$3&lt;&gt;$A$3,$A$4=0)))))),1,0)</f>
        <v/>
      </c>
      <c r="L60">
        <f>IF(AND(L$4=1,L10=0,OR($IT10=0,AND($IT10&gt;0,L$2=$IU10,OR(AND(L$1=$IT10+1,OR(L$3-1&lt;&gt;$A$3,$A$4=0)),AND(L$1=$IT10-1,OR(L$3&lt;&gt;$A$3,$A$4=0)))))),1,0)</f>
        <v/>
      </c>
      <c r="M60">
        <f>IF(AND(M$4=1,M10=0,OR($IT10=0,AND($IT10&gt;0,M$2=$IU10,OR(AND(M$1=$IT10+1,OR(M$3-1&lt;&gt;$A$3,$A$4=0)),AND(M$1=$IT10-1,OR(M$3&lt;&gt;$A$3,$A$4=0)))))),1,0)</f>
        <v/>
      </c>
      <c r="N60">
        <f>IF(AND(N$4=1,N10=0,OR($IT10=0,AND($IT10&gt;0,N$2=$IU10,OR(AND(N$1=$IT10+1,OR(N$3-1&lt;&gt;$A$3,$A$4=0)),AND(N$1=$IT10-1,OR(N$3&lt;&gt;$A$3,$A$4=0)))))),1,0)</f>
        <v/>
      </c>
      <c r="O60">
        <f>IF(AND(O$4=1,O10=0,OR($IT10=0,AND($IT10&gt;0,O$2=$IU10,OR(AND(O$1=$IT10+1,OR(O$3-1&lt;&gt;$A$3,$A$4=0)),AND(O$1=$IT10-1,OR(O$3&lt;&gt;$A$3,$A$4=0)))))),1,0)</f>
        <v/>
      </c>
      <c r="P60">
        <f>IF(AND(P$4=1,P10=0,OR($IT10=0,AND($IT10&gt;0,P$2=$IU10,OR(AND(P$1=$IT10+1,OR(P$3-1&lt;&gt;$A$3,$A$4=0)),AND(P$1=$IT10-1,OR(P$3&lt;&gt;$A$3,$A$4=0)))))),1,0)</f>
        <v/>
      </c>
      <c r="Q60">
        <f>IF(AND(Q$4=1,Q10=0,OR($IT10=0,AND($IT10&gt;0,Q$2=$IU10,OR(AND(Q$1=$IT10+1,OR(Q$3-1&lt;&gt;$A$3,$A$4=0)),AND(Q$1=$IT10-1,OR(Q$3&lt;&gt;$A$3,$A$4=0)))))),1,0)</f>
        <v/>
      </c>
      <c r="R60">
        <f>IF(AND(R$4=1,R10=0,OR($IT10=0,AND($IT10&gt;0,R$2=$IU10,OR(AND(R$1=$IT10+1,OR(R$3-1&lt;&gt;$A$3,$A$4=0)),AND(R$1=$IT10-1,OR(R$3&lt;&gt;$A$3,$A$4=0)))))),1,0)</f>
        <v/>
      </c>
      <c r="S60">
        <f>IF(AND(S$4=1,S10=0,OR($IT10=0,AND($IT10&gt;0,S$2=$IU10,OR(AND(S$1=$IT10+1,OR(S$3-1&lt;&gt;$A$3,$A$4=0)),AND(S$1=$IT10-1,OR(S$3&lt;&gt;$A$3,$A$4=0)))))),1,0)</f>
        <v/>
      </c>
      <c r="T60">
        <f>IF(AND(T$4=1,T10=0,OR($IT10=0,AND($IT10&gt;0,T$2=$IU10,OR(AND(T$1=$IT10+1,OR(T$3-1&lt;&gt;$A$3,$A$4=0)),AND(T$1=$IT10-1,OR(T$3&lt;&gt;$A$3,$A$4=0)))))),1,0)</f>
        <v/>
      </c>
      <c r="U60">
        <f>IF(AND(U$4=1,U10=0,OR($IT10=0,AND($IT10&gt;0,U$2=$IU10,OR(AND(U$1=$IT10+1,OR(U$3-1&lt;&gt;$A$3,$A$4=0)),AND(U$1=$IT10-1,OR(U$3&lt;&gt;$A$3,$A$4=0)))))),1,0)</f>
        <v/>
      </c>
      <c r="V60">
        <f>IF(AND(V$4=1,V10=0,OR($IT10=0,AND($IT10&gt;0,V$2=$IU10,OR(AND(V$1=$IT10+1,OR(V$3-1&lt;&gt;$A$3,$A$4=0)),AND(V$1=$IT10-1,OR(V$3&lt;&gt;$A$3,$A$4=0)))))),1,0)</f>
        <v/>
      </c>
      <c r="W60">
        <f>IF(AND(W$4=1,W10=0,OR($IT10=0,AND($IT10&gt;0,W$2=$IU10,OR(AND(W$1=$IT10+1,OR(W$3-1&lt;&gt;$A$3,$A$4=0)),AND(W$1=$IT10-1,OR(W$3&lt;&gt;$A$3,$A$4=0)))))),1,0)</f>
        <v/>
      </c>
      <c r="X60">
        <f>IF(AND(X$4=1,X10=0,OR($IT10=0,AND($IT10&gt;0,X$2=$IU10,OR(AND(X$1=$IT10+1,OR(X$3-1&lt;&gt;$A$3,$A$4=0)),AND(X$1=$IT10-1,OR(X$3&lt;&gt;$A$3,$A$4=0)))))),1,0)</f>
        <v/>
      </c>
      <c r="Y60">
        <f>IF(AND(Y$4=1,Y10=0,OR($IT10=0,AND($IT10&gt;0,Y$2=$IU10,OR(AND(Y$1=$IT10+1,OR(Y$3-1&lt;&gt;$A$3,$A$4=0)),AND(Y$1=$IT10-1,OR(Y$3&lt;&gt;$A$3,$A$4=0)))))),1,0)</f>
        <v/>
      </c>
      <c r="Z60">
        <f>IF(AND(Z$4=1,Z10=0,OR($IT10=0,AND($IT10&gt;0,Z$2=$IU10,OR(AND(Z$1=$IT10+1,OR(Z$3-1&lt;&gt;$A$3,$A$4=0)),AND(Z$1=$IT10-1,OR(Z$3&lt;&gt;$A$3,$A$4=0)))))),1,0)</f>
        <v/>
      </c>
      <c r="AA60">
        <f>IF(AND(AA$4=1,AA10=0,OR($IT10=0,AND($IT10&gt;0,AA$2=$IU10,OR(AND(AA$1=$IT10+1,OR(AA$3-1&lt;&gt;$A$3,$A$4=0)),AND(AA$1=$IT10-1,OR(AA$3&lt;&gt;$A$3,$A$4=0)))))),1,0)</f>
        <v/>
      </c>
      <c r="AB60">
        <f>IF(AND(AB$4=1,AB10=0,OR($IT10=0,AND($IT10&gt;0,AB$2=$IU10,OR(AND(AB$1=$IT10+1,OR(AB$3-1&lt;&gt;$A$3,$A$4=0)),AND(AB$1=$IT10-1,OR(AB$3&lt;&gt;$A$3,$A$4=0)))))),1,0)</f>
        <v/>
      </c>
      <c r="AC60">
        <f>IF(AND(AC$4=1,AC10=0,OR($IT10=0,AND($IT10&gt;0,AC$2=$IU10,OR(AND(AC$1=$IT10+1,OR(AC$3-1&lt;&gt;$A$3,$A$4=0)),AND(AC$1=$IT10-1,OR(AC$3&lt;&gt;$A$3,$A$4=0)))))),1,0)</f>
        <v/>
      </c>
      <c r="AD60">
        <f>IF(AND(AD$4=1,AD10=0,OR($IT10=0,AND($IT10&gt;0,AD$2=$IU10,OR(AND(AD$1=$IT10+1,OR(AD$3-1&lt;&gt;$A$3,$A$4=0)),AND(AD$1=$IT10-1,OR(AD$3&lt;&gt;$A$3,$A$4=0)))))),1,0)</f>
        <v/>
      </c>
      <c r="AE60">
        <f>IF(AND(AE$4=1,AE10=0,OR($IT10=0,AND($IT10&gt;0,AE$2=$IU10,OR(AND(AE$1=$IT10+1,OR(AE$3-1&lt;&gt;$A$3,$A$4=0)),AND(AE$1=$IT10-1,OR(AE$3&lt;&gt;$A$3,$A$4=0)))))),1,0)</f>
        <v/>
      </c>
      <c r="AF60">
        <f>IF(AND(AF$4=1,AF10=0,OR($IT10=0,AND($IT10&gt;0,AF$2=$IU10,OR(AND(AF$1=$IT10+1,OR(AF$3-1&lt;&gt;$A$3,$A$4=0)),AND(AF$1=$IT10-1,OR(AF$3&lt;&gt;$A$3,$A$4=0)))))),1,0)</f>
        <v/>
      </c>
      <c r="AG60">
        <f>IF(AND(AG$4=1,AG10=0,OR($IT10=0,AND($IT10&gt;0,AG$2=$IU10,OR(AND(AG$1=$IT10+1,OR(AG$3-1&lt;&gt;$A$3,$A$4=0)),AND(AG$1=$IT10-1,OR(AG$3&lt;&gt;$A$3,$A$4=0)))))),1,0)</f>
        <v/>
      </c>
      <c r="AH60">
        <f>IF(AND(AH$4=1,AH10=0,OR($IT10=0,AND($IT10&gt;0,AH$2=$IU10,OR(AND(AH$1=$IT10+1,OR(AH$3-1&lt;&gt;$A$3,$A$4=0)),AND(AH$1=$IT10-1,OR(AH$3&lt;&gt;$A$3,$A$4=0)))))),1,0)</f>
        <v/>
      </c>
      <c r="AI60">
        <f>IF(AND(AI$4=1,AI10=0,OR($IT10=0,AND($IT10&gt;0,AI$2=$IU10,OR(AND(AI$1=$IT10+1,OR(AI$3-1&lt;&gt;$A$3,$A$4=0)),AND(AI$1=$IT10-1,OR(AI$3&lt;&gt;$A$3,$A$4=0)))))),1,0)</f>
        <v/>
      </c>
      <c r="AJ60">
        <f>IF(AND(AJ$4=1,AJ10=0,OR($IT10=0,AND($IT10&gt;0,AJ$2=$IU10,OR(AND(AJ$1=$IT10+1,OR(AJ$3-1&lt;&gt;$A$3,$A$4=0)),AND(AJ$1=$IT10-1,OR(AJ$3&lt;&gt;$A$3,$A$4=0)))))),1,0)</f>
        <v/>
      </c>
      <c r="AK60">
        <f>IF(AND(AK$4=1,AK10=0,OR($IT10=0,AND($IT10&gt;0,AK$2=$IU10,OR(AND(AK$1=$IT10+1,OR(AK$3-1&lt;&gt;$A$3,$A$4=0)),AND(AK$1=$IT10-1,OR(AK$3&lt;&gt;$A$3,$A$4=0)))))),1,0)</f>
        <v/>
      </c>
      <c r="AL60">
        <f>IF(AND(AL$4=1,AL10=0,OR($IT10=0,AND($IT10&gt;0,AL$2=$IU10,OR(AND(AL$1=$IT10+1,OR(AL$3-1&lt;&gt;$A$3,$A$4=0)),AND(AL$1=$IT10-1,OR(AL$3&lt;&gt;$A$3,$A$4=0)))))),1,0)</f>
        <v/>
      </c>
      <c r="AM60">
        <f>IF(AND(AM$4=1,AM10=0,OR($IT10=0,AND($IT10&gt;0,AM$2=$IU10,OR(AND(AM$1=$IT10+1,OR(AM$3-1&lt;&gt;$A$3,$A$4=0)),AND(AM$1=$IT10-1,OR(AM$3&lt;&gt;$A$3,$A$4=0)))))),1,0)</f>
        <v/>
      </c>
      <c r="AN60">
        <f>IF(AND(AN$4=1,AN10=0,OR($IT10=0,AND($IT10&gt;0,AN$2=$IU10,OR(AND(AN$1=$IT10+1,OR(AN$3-1&lt;&gt;$A$3,$A$4=0)),AND(AN$1=$IT10-1,OR(AN$3&lt;&gt;$A$3,$A$4=0)))))),1,0)</f>
        <v/>
      </c>
      <c r="AO60">
        <f>IF(AND(AO$4=1,AO10=0,OR($IT10=0,AND($IT10&gt;0,AO$2=$IU10,OR(AND(AO$1=$IT10+1,OR(AO$3-1&lt;&gt;$A$3,$A$4=0)),AND(AO$1=$IT10-1,OR(AO$3&lt;&gt;$A$3,$A$4=0)))))),1,0)</f>
        <v/>
      </c>
      <c r="AP60">
        <f>IF(AND(AP$4=1,AP10=0,OR($IT10=0,AND($IT10&gt;0,AP$2=$IU10,OR(AND(AP$1=$IT10+1,OR(AP$3-1&lt;&gt;$A$3,$A$4=0)),AND(AP$1=$IT10-1,OR(AP$3&lt;&gt;$A$3,$A$4=0)))))),1,0)</f>
        <v/>
      </c>
      <c r="AQ60">
        <f>IF(AND(AQ$4=1,AQ10=0,OR($IT10=0,AND($IT10&gt;0,AQ$2=$IU10,OR(AND(AQ$1=$IT10+1,OR(AQ$3-1&lt;&gt;$A$3,$A$4=0)),AND(AQ$1=$IT10-1,OR(AQ$3&lt;&gt;$A$3,$A$4=0)))))),1,0)</f>
        <v/>
      </c>
      <c r="AR60">
        <f>IF(AND(AR$4=1,AR10=0,OR($IT10=0,AND($IT10&gt;0,AR$2=$IU10,OR(AND(AR$1=$IT10+1,OR(AR$3-1&lt;&gt;$A$3,$A$4=0)),AND(AR$1=$IT10-1,OR(AR$3&lt;&gt;$A$3,$A$4=0)))))),1,0)</f>
        <v/>
      </c>
      <c r="AS60">
        <f>IF(AND(AS$4=1,AS10=0,OR($IT10=0,AND($IT10&gt;0,AS$2=$IU10,OR(AND(AS$1=$IT10+1,OR(AS$3-1&lt;&gt;$A$3,$A$4=0)),AND(AS$1=$IT10-1,OR(AS$3&lt;&gt;$A$3,$A$4=0)))))),1,0)</f>
        <v/>
      </c>
      <c r="AT60">
        <f>IF(AND(AT$4=1,AT10=0,OR($IT10=0,AND($IT10&gt;0,AT$2=$IU10,OR(AND(AT$1=$IT10+1,OR(AT$3-1&lt;&gt;$A$3,$A$4=0)),AND(AT$1=$IT10-1,OR(AT$3&lt;&gt;$A$3,$A$4=0)))))),1,0)</f>
        <v/>
      </c>
      <c r="AU60">
        <f>IF(AND(AU$4=1,AU10=0,OR($IT10=0,AND($IT10&gt;0,AU$2=$IU10,OR(AND(AU$1=$IT10+1,OR(AU$3-1&lt;&gt;$A$3,$A$4=0)),AND(AU$1=$IT10-1,OR(AU$3&lt;&gt;$A$3,$A$4=0)))))),1,0)</f>
        <v/>
      </c>
      <c r="AV60">
        <f>IF(AND(AV$4=1,AV10=0,OR($IT10=0,AND($IT10&gt;0,AV$2=$IU10,OR(AND(AV$1=$IT10+1,OR(AV$3-1&lt;&gt;$A$3,$A$4=0)),AND(AV$1=$IT10-1,OR(AV$3&lt;&gt;$A$3,$A$4=0)))))),1,0)</f>
        <v/>
      </c>
      <c r="AW60">
        <f>IF(AND(AW$4=1,AW10=0,OR($IT10=0,AND($IT10&gt;0,AW$2=$IU10,OR(AND(AW$1=$IT10+1,OR(AW$3-1&lt;&gt;$A$3,$A$4=0)),AND(AW$1=$IT10-1,OR(AW$3&lt;&gt;$A$3,$A$4=0)))))),1,0)</f>
        <v/>
      </c>
      <c r="AX60">
        <f>IF(AND(AX$4=1,AX10=0,OR($IT10=0,AND($IT10&gt;0,AX$2=$IU10,OR(AND(AX$1=$IT10+1,OR(AX$3-1&lt;&gt;$A$3,$A$4=0)),AND(AX$1=$IT10-1,OR(AX$3&lt;&gt;$A$3,$A$4=0)))))),1,0)</f>
        <v/>
      </c>
      <c r="AY60">
        <f>IF(AND(AY$4=1,AY10=0,OR($IT10=0,AND($IT10&gt;0,AY$2=$IU10,OR(AND(AY$1=$IT10+1,OR(AY$3-1&lt;&gt;$A$3,$A$4=0)),AND(AY$1=$IT10-1,OR(AY$3&lt;&gt;$A$3,$A$4=0)))))),1,0)</f>
        <v/>
      </c>
      <c r="AZ60">
        <f>IF(AND(AZ$4=1,AZ10=0,OR($IT10=0,AND($IT10&gt;0,AZ$2=$IU10,OR(AND(AZ$1=$IT10+1,OR(AZ$3-1&lt;&gt;$A$3,$A$4=0)),AND(AZ$1=$IT10-1,OR(AZ$3&lt;&gt;$A$3,$A$4=0)))))),1,0)</f>
        <v/>
      </c>
      <c r="BA60">
        <f>IF(AND(BA$4=1,BA10=0,OR($IT10=0,AND($IT10&gt;0,BA$2=$IU10,OR(AND(BA$1=$IT10+1,OR(BA$3-1&lt;&gt;$A$3,$A$4=0)),AND(BA$1=$IT10-1,OR(BA$3&lt;&gt;$A$3,$A$4=0)))))),1,0)</f>
        <v/>
      </c>
      <c r="BB60">
        <f>IF(AND(BB$4=1,BB10=0,OR($IT10=0,AND($IT10&gt;0,BB$2=$IU10,OR(AND(BB$1=$IT10+1,OR(BB$3-1&lt;&gt;$A$3,$A$4=0)),AND(BB$1=$IT10-1,OR(BB$3&lt;&gt;$A$3,$A$4=0)))))),1,0)</f>
        <v/>
      </c>
      <c r="BC60">
        <f>IF(AND(BC$4=1,BC10=0,OR($IT10=0,AND($IT10&gt;0,BC$2=$IU10,OR(AND(BC$1=$IT10+1,OR(BC$3-1&lt;&gt;$A$3,$A$4=0)),AND(BC$1=$IT10-1,OR(BC$3&lt;&gt;$A$3,$A$4=0)))))),1,0)</f>
        <v/>
      </c>
      <c r="BD60">
        <f>IF(AND(BD$4=1,BD10=0,OR($IT10=0,AND($IT10&gt;0,BD$2=$IU10,OR(AND(BD$1=$IT10+1,OR(BD$3-1&lt;&gt;$A$3,$A$4=0)),AND(BD$1=$IT10-1,OR(BD$3&lt;&gt;$A$3,$A$4=0)))))),1,0)</f>
        <v/>
      </c>
      <c r="BE60">
        <f>IF(AND(BE$4=1,BE10=0,OR($IT10=0,AND($IT10&gt;0,BE$2=$IU10,OR(AND(BE$1=$IT10+1,OR(BE$3-1&lt;&gt;$A$3,$A$4=0)),AND(BE$1=$IT10-1,OR(BE$3&lt;&gt;$A$3,$A$4=0)))))),1,0)</f>
        <v/>
      </c>
      <c r="BF60">
        <f>IF(AND(BF$4=1,BF10=0,OR($IT10=0,AND($IT10&gt;0,BF$2=$IU10,OR(AND(BF$1=$IT10+1,OR(BF$3-1&lt;&gt;$A$3,$A$4=0)),AND(BF$1=$IT10-1,OR(BF$3&lt;&gt;$A$3,$A$4=0)))))),1,0)</f>
        <v/>
      </c>
      <c r="BG60">
        <f>IF(AND(BG$4=1,BG10=0,OR($IT10=0,AND($IT10&gt;0,BG$2=$IU10,OR(AND(BG$1=$IT10+1,OR(BG$3-1&lt;&gt;$A$3,$A$4=0)),AND(BG$1=$IT10-1,OR(BG$3&lt;&gt;$A$3,$A$4=0)))))),1,0)</f>
        <v/>
      </c>
      <c r="BH60">
        <f>IF(AND(BH$4=1,BH10=0,OR($IT10=0,AND($IT10&gt;0,BH$2=$IU10,OR(AND(BH$1=$IT10+1,OR(BH$3-1&lt;&gt;$A$3,$A$4=0)),AND(BH$1=$IT10-1,OR(BH$3&lt;&gt;$A$3,$A$4=0)))))),1,0)</f>
        <v/>
      </c>
      <c r="BI60">
        <f>IF(AND(BI$4=1,BI10=0,OR($IT10=0,AND($IT10&gt;0,BI$2=$IU10,OR(AND(BI$1=$IT10+1,OR(BI$3-1&lt;&gt;$A$3,$A$4=0)),AND(BI$1=$IT10-1,OR(BI$3&lt;&gt;$A$3,$A$4=0)))))),1,0)</f>
        <v/>
      </c>
      <c r="BJ60">
        <f>IF(AND(BJ$4=1,BJ10=0,OR($IT10=0,AND($IT10&gt;0,BJ$2=$IU10,OR(AND(BJ$1=$IT10+1,OR(BJ$3-1&lt;&gt;$A$3,$A$4=0)),AND(BJ$1=$IT10-1,OR(BJ$3&lt;&gt;$A$3,$A$4=0)))))),1,0)</f>
        <v/>
      </c>
      <c r="BK60">
        <f>IF(AND(BK$4=1,BK10=0,OR($IT10=0,AND($IT10&gt;0,BK$2=$IU10,OR(AND(BK$1=$IT10+1,OR(BK$3-1&lt;&gt;$A$3,$A$4=0)),AND(BK$1=$IT10-1,OR(BK$3&lt;&gt;$A$3,$A$4=0)))))),1,0)</f>
        <v/>
      </c>
      <c r="BL60">
        <f>IF(AND(BL$4=1,BL10=0,OR($IT10=0,AND($IT10&gt;0,BL$2=$IU10,OR(AND(BL$1=$IT10+1,OR(BL$3-1&lt;&gt;$A$3,$A$4=0)),AND(BL$1=$IT10-1,OR(BL$3&lt;&gt;$A$3,$A$4=0)))))),1,0)</f>
        <v/>
      </c>
      <c r="BM60">
        <f>IF(AND(BM$4=1,BM10=0,OR($IT10=0,AND($IT10&gt;0,BM$2=$IU10,OR(AND(BM$1=$IT10+1,OR(BM$3-1&lt;&gt;$A$3,$A$4=0)),AND(BM$1=$IT10-1,OR(BM$3&lt;&gt;$A$3,$A$4=0)))))),1,0)</f>
        <v/>
      </c>
      <c r="BN60">
        <f>IF(AND(BN$4=1,BN10=0,OR($IT10=0,AND($IT10&gt;0,BN$2=$IU10,OR(AND(BN$1=$IT10+1,OR(BN$3-1&lt;&gt;$A$3,$A$4=0)),AND(BN$1=$IT10-1,OR(BN$3&lt;&gt;$A$3,$A$4=0)))))),1,0)</f>
        <v/>
      </c>
      <c r="BO60">
        <f>IF(AND(BO$4=1,BO10=0,OR($IT10=0,AND($IT10&gt;0,BO$2=$IU10,OR(AND(BO$1=$IT10+1,OR(BO$3-1&lt;&gt;$A$3,$A$4=0)),AND(BO$1=$IT10-1,OR(BO$3&lt;&gt;$A$3,$A$4=0)))))),1,0)</f>
        <v/>
      </c>
      <c r="BP60">
        <f>IF(AND(BP$4=1,BP10=0,OR($IT10=0,AND($IT10&gt;0,BP$2=$IU10,OR(AND(BP$1=$IT10+1,OR(BP$3-1&lt;&gt;$A$3,$A$4=0)),AND(BP$1=$IT10-1,OR(BP$3&lt;&gt;$A$3,$A$4=0)))))),1,0)</f>
        <v/>
      </c>
      <c r="BQ60">
        <f>IF(AND(BQ$4=1,BQ10=0,OR($IT10=0,AND($IT10&gt;0,BQ$2=$IU10,OR(AND(BQ$1=$IT10+1,OR(BQ$3-1&lt;&gt;$A$3,$A$4=0)),AND(BQ$1=$IT10-1,OR(BQ$3&lt;&gt;$A$3,$A$4=0)))))),1,0)</f>
        <v/>
      </c>
      <c r="BR60">
        <f>IF(AND(BR$4=1,BR10=0,OR($IT10=0,AND($IT10&gt;0,BR$2=$IU10,OR(AND(BR$1=$IT10+1,OR(BR$3-1&lt;&gt;$A$3,$A$4=0)),AND(BR$1=$IT10-1,OR(BR$3&lt;&gt;$A$3,$A$4=0)))))),1,0)</f>
        <v/>
      </c>
      <c r="BS60">
        <f>IF(AND(BS$4=1,BS10=0,OR($IT10=0,AND($IT10&gt;0,BS$2=$IU10,OR(AND(BS$1=$IT10+1,OR(BS$3-1&lt;&gt;$A$3,$A$4=0)),AND(BS$1=$IT10-1,OR(BS$3&lt;&gt;$A$3,$A$4=0)))))),1,0)</f>
        <v/>
      </c>
      <c r="BT60">
        <f>IF(AND(BT$4=1,BT10=0,OR($IT10=0,AND($IT10&gt;0,BT$2=$IU10,OR(AND(BT$1=$IT10+1,OR(BT$3-1&lt;&gt;$A$3,$A$4=0)),AND(BT$1=$IT10-1,OR(BT$3&lt;&gt;$A$3,$A$4=0)))))),1,0)</f>
        <v/>
      </c>
      <c r="BU60">
        <f>IF(AND(BU$4=1,BU10=0,OR($IT10=0,AND($IT10&gt;0,BU$2=$IU10,OR(AND(BU$1=$IT10+1,OR(BU$3-1&lt;&gt;$A$3,$A$4=0)),AND(BU$1=$IT10-1,OR(BU$3&lt;&gt;$A$3,$A$4=0)))))),1,0)</f>
        <v/>
      </c>
      <c r="BV60">
        <f>IF(AND(BV$4=1,BV10=0,OR($IT10=0,AND($IT10&gt;0,BV$2=$IU10,OR(AND(BV$1=$IT10+1,OR(BV$3-1&lt;&gt;$A$3,$A$4=0)),AND(BV$1=$IT10-1,OR(BV$3&lt;&gt;$A$3,$A$4=0)))))),1,0)</f>
        <v/>
      </c>
      <c r="BW60">
        <f>IF(AND(BW$4=1,BW10=0,OR($IT10=0,AND($IT10&gt;0,BW$2=$IU10,OR(AND(BW$1=$IT10+1,OR(BW$3-1&lt;&gt;$A$3,$A$4=0)),AND(BW$1=$IT10-1,OR(BW$3&lt;&gt;$A$3,$A$4=0)))))),1,0)</f>
        <v/>
      </c>
      <c r="BX60">
        <f>IF(AND(BX$4=1,BX10=0,OR($IT10=0,AND($IT10&gt;0,BX$2=$IU10,OR(AND(BX$1=$IT10+1,OR(BX$3-1&lt;&gt;$A$3,$A$4=0)),AND(BX$1=$IT10-1,OR(BX$3&lt;&gt;$A$3,$A$4=0)))))),1,0)</f>
        <v/>
      </c>
      <c r="BY60">
        <f>IF(AND(BY$4=1,BY10=0,OR($IT10=0,AND($IT10&gt;0,BY$2=$IU10,OR(AND(BY$1=$IT10+1,OR(BY$3-1&lt;&gt;$A$3,$A$4=0)),AND(BY$1=$IT10-1,OR(BY$3&lt;&gt;$A$3,$A$4=0)))))),1,0)</f>
        <v/>
      </c>
      <c r="BZ60">
        <f>IF(AND(BZ$4=1,BZ10=0,OR($IT10=0,AND($IT10&gt;0,BZ$2=$IU10,OR(AND(BZ$1=$IT10+1,OR(BZ$3-1&lt;&gt;$A$3,$A$4=0)),AND(BZ$1=$IT10-1,OR(BZ$3&lt;&gt;$A$3,$A$4=0)))))),1,0)</f>
        <v/>
      </c>
      <c r="CA60">
        <f>IF(AND(CA$4=1,CA10=0,OR($IT10=0,AND($IT10&gt;0,CA$2=$IU10,OR(AND(CA$1=$IT10+1,OR(CA$3-1&lt;&gt;$A$3,$A$4=0)),AND(CA$1=$IT10-1,OR(CA$3&lt;&gt;$A$3,$A$4=0)))))),1,0)</f>
        <v/>
      </c>
      <c r="CB60">
        <f>IF(AND(CB$4=1,CB10=0,OR($IT10=0,AND($IT10&gt;0,CB$2=$IU10,OR(AND(CB$1=$IT10+1,OR(CB$3-1&lt;&gt;$A$3,$A$4=0)),AND(CB$1=$IT10-1,OR(CB$3&lt;&gt;$A$3,$A$4=0)))))),1,0)</f>
        <v/>
      </c>
      <c r="CC60">
        <f>IF(AND(CC$4=1,CC10=0,OR($IT10=0,AND($IT10&gt;0,CC$2=$IU10,OR(AND(CC$1=$IT10+1,OR(CC$3-1&lt;&gt;$A$3,$A$4=0)),AND(CC$1=$IT10-1,OR(CC$3&lt;&gt;$A$3,$A$4=0)))))),1,0)</f>
        <v/>
      </c>
      <c r="CD60">
        <f>IF(AND(CD$4=1,CD10=0,OR($IT10=0,AND($IT10&gt;0,CD$2=$IU10,OR(AND(CD$1=$IT10+1,OR(CD$3-1&lt;&gt;$A$3,$A$4=0)),AND(CD$1=$IT10-1,OR(CD$3&lt;&gt;$A$3,$A$4=0)))))),1,0)</f>
        <v/>
      </c>
      <c r="CE60">
        <f>IF(AND(CE$4=1,CE10=0,OR($IT10=0,AND($IT10&gt;0,CE$2=$IU10,OR(AND(CE$1=$IT10+1,OR(CE$3-1&lt;&gt;$A$3,$A$4=0)),AND(CE$1=$IT10-1,OR(CE$3&lt;&gt;$A$3,$A$4=0)))))),1,0)</f>
        <v/>
      </c>
      <c r="CF60">
        <f>IF(AND(CF$4=1,CF10=0,OR($IT10=0,AND($IT10&gt;0,CF$2=$IU10,OR(AND(CF$1=$IT10+1,OR(CF$3-1&lt;&gt;$A$3,$A$4=0)),AND(CF$1=$IT10-1,OR(CF$3&lt;&gt;$A$3,$A$4=0)))))),1,0)</f>
        <v/>
      </c>
      <c r="CG60">
        <f>IF(AND(CG$4=1,CG10=0,OR($IT10=0,AND($IT10&gt;0,CG$2=$IU10,OR(AND(CG$1=$IT10+1,OR(CG$3-1&lt;&gt;$A$3,$A$4=0)),AND(CG$1=$IT10-1,OR(CG$3&lt;&gt;$A$3,$A$4=0)))))),1,0)</f>
        <v/>
      </c>
      <c r="CH60">
        <f>IF(AND(CH$4=1,CH10=0,OR($IT10=0,AND($IT10&gt;0,CH$2=$IU10,OR(AND(CH$1=$IT10+1,OR(CH$3-1&lt;&gt;$A$3,$A$4=0)),AND(CH$1=$IT10-1,OR(CH$3&lt;&gt;$A$3,$A$4=0)))))),1,0)</f>
        <v/>
      </c>
      <c r="CI60">
        <f>IF(AND(CI$4=1,CI10=0,OR($IT10=0,AND($IT10&gt;0,CI$2=$IU10,OR(AND(CI$1=$IT10+1,OR(CI$3-1&lt;&gt;$A$3,$A$4=0)),AND(CI$1=$IT10-1,OR(CI$3&lt;&gt;$A$3,$A$4=0)))))),1,0)</f>
        <v/>
      </c>
      <c r="CJ60">
        <f>IF(AND(CJ$4=1,CJ10=0,OR($IT10=0,AND($IT10&gt;0,CJ$2=$IU10,OR(AND(CJ$1=$IT10+1,OR(CJ$3-1&lt;&gt;$A$3,$A$4=0)),AND(CJ$1=$IT10-1,OR(CJ$3&lt;&gt;$A$3,$A$4=0)))))),1,0)</f>
        <v/>
      </c>
      <c r="CK60">
        <f>IF(AND(CK$4=1,CK10=0,OR($IT10=0,AND($IT10&gt;0,CK$2=$IU10,OR(AND(CK$1=$IT10+1,OR(CK$3-1&lt;&gt;$A$3,$A$4=0)),AND(CK$1=$IT10-1,OR(CK$3&lt;&gt;$A$3,$A$4=0)))))),1,0)</f>
        <v/>
      </c>
      <c r="CL60">
        <f>IF(AND(CL$4=1,CL10=0,OR($IT10=0,AND($IT10&gt;0,CL$2=$IU10,OR(AND(CL$1=$IT10+1,OR(CL$3-1&lt;&gt;$A$3,$A$4=0)),AND(CL$1=$IT10-1,OR(CL$3&lt;&gt;$A$3,$A$4=0)))))),1,0)</f>
        <v/>
      </c>
      <c r="CM60">
        <f>IF(AND(CM$4=1,CM10=0,OR($IT10=0,AND($IT10&gt;0,CM$2=$IU10,OR(AND(CM$1=$IT10+1,OR(CM$3-1&lt;&gt;$A$3,$A$4=0)),AND(CM$1=$IT10-1,OR(CM$3&lt;&gt;$A$3,$A$4=0)))))),1,0)</f>
        <v/>
      </c>
      <c r="CN60">
        <f>IF(AND(CN$4=1,CN10=0,OR($IT10=0,AND($IT10&gt;0,CN$2=$IU10,OR(AND(CN$1=$IT10+1,OR(CN$3-1&lt;&gt;$A$3,$A$4=0)),AND(CN$1=$IT10-1,OR(CN$3&lt;&gt;$A$3,$A$4=0)))))),1,0)</f>
        <v/>
      </c>
      <c r="CO60">
        <f>IF(AND(CO$4=1,CO10=0,OR($IT10=0,AND($IT10&gt;0,CO$2=$IU10,OR(AND(CO$1=$IT10+1,OR(CO$3-1&lt;&gt;$A$3,$A$4=0)),AND(CO$1=$IT10-1,OR(CO$3&lt;&gt;$A$3,$A$4=0)))))),1,0)</f>
        <v/>
      </c>
      <c r="CP60">
        <f>IF(AND(CP$4=1,CP10=0,OR($IT10=0,AND($IT10&gt;0,CP$2=$IU10,OR(AND(CP$1=$IT10+1,OR(CP$3-1&lt;&gt;$A$3,$A$4=0)),AND(CP$1=$IT10-1,OR(CP$3&lt;&gt;$A$3,$A$4=0)))))),1,0)</f>
        <v/>
      </c>
      <c r="CQ60">
        <f>IF(AND(CQ$4=1,CQ10=0,OR($IT10=0,AND($IT10&gt;0,CQ$2=$IU10,OR(AND(CQ$1=$IT10+1,OR(CQ$3-1&lt;&gt;$A$3,$A$4=0)),AND(CQ$1=$IT10-1,OR(CQ$3&lt;&gt;$A$3,$A$4=0)))))),1,0)</f>
        <v/>
      </c>
      <c r="CR60">
        <f>IF(AND(CR$4=1,CR10=0,OR($IT10=0,AND($IT10&gt;0,CR$2=$IU10,OR(AND(CR$1=$IT10+1,OR(CR$3-1&lt;&gt;$A$3,$A$4=0)),AND(CR$1=$IT10-1,OR(CR$3&lt;&gt;$A$3,$A$4=0)))))),1,0)</f>
        <v/>
      </c>
      <c r="CS60">
        <f>IF(AND(CS$4=1,CS10=0,OR($IT10=0,AND($IT10&gt;0,CS$2=$IU10,OR(AND(CS$1=$IT10+1,OR(CS$3-1&lt;&gt;$A$3,$A$4=0)),AND(CS$1=$IT10-1,OR(CS$3&lt;&gt;$A$3,$A$4=0)))))),1,0)</f>
        <v/>
      </c>
      <c r="CT60">
        <f>IF(AND(CT$4=1,CT10=0,OR($IT10=0,AND($IT10&gt;0,CT$2=$IU10,OR(AND(CT$1=$IT10+1,OR(CT$3-1&lt;&gt;$A$3,$A$4=0)),AND(CT$1=$IT10-1,OR(CT$3&lt;&gt;$A$3,$A$4=0)))))),1,0)</f>
        <v/>
      </c>
      <c r="CU60">
        <f>IF(AND(CU$4=1,CU10=0,OR($IT10=0,AND($IT10&gt;0,CU$2=$IU10,OR(AND(CU$1=$IT10+1,OR(CU$3-1&lt;&gt;$A$3,$A$4=0)),AND(CU$1=$IT10-1,OR(CU$3&lt;&gt;$A$3,$A$4=0)))))),1,0)</f>
        <v/>
      </c>
      <c r="CV60">
        <f>IF(AND(CV$4=1,CV10=0,OR($IT10=0,AND($IT10&gt;0,CV$2=$IU10,OR(AND(CV$1=$IT10+1,OR(CV$3-1&lt;&gt;$A$3,$A$4=0)),AND(CV$1=$IT10-1,OR(CV$3&lt;&gt;$A$3,$A$4=0)))))),1,0)</f>
        <v/>
      </c>
      <c r="CW60">
        <f>IF(AND(CW$4=1,CW10=0,OR($IT10=0,AND($IT10&gt;0,CW$2=$IU10,OR(AND(CW$1=$IT10+1,OR(CW$3-1&lt;&gt;$A$3,$A$4=0)),AND(CW$1=$IT10-1,OR(CW$3&lt;&gt;$A$3,$A$4=0)))))),1,0)</f>
        <v/>
      </c>
      <c r="CX60">
        <f>IF(AND(CX$4=1,CX10=0,OR($IT10=0,AND($IT10&gt;0,CX$2=$IU10,OR(AND(CX$1=$IT10+1,OR(CX$3-1&lt;&gt;$A$3,$A$4=0)),AND(CX$1=$IT10-1,OR(CX$3&lt;&gt;$A$3,$A$4=0)))))),1,0)</f>
        <v/>
      </c>
      <c r="CY60">
        <f>IF(AND(CY$4=1,CY10=0,OR($IT10=0,AND($IT10&gt;0,CY$2=$IU10,OR(AND(CY$1=$IT10+1,OR(CY$3-1&lt;&gt;$A$3,$A$4=0)),AND(CY$1=$IT10-1,OR(CY$3&lt;&gt;$A$3,$A$4=0)))))),1,0)</f>
        <v/>
      </c>
      <c r="CZ60">
        <f>IF(AND(CZ$4=1,CZ10=0,OR($IT10=0,AND($IT10&gt;0,CZ$2=$IU10,OR(AND(CZ$1=$IT10+1,OR(CZ$3-1&lt;&gt;$A$3,$A$4=0)),AND(CZ$1=$IT10-1,OR(CZ$3&lt;&gt;$A$3,$A$4=0)))))),1,0)</f>
        <v/>
      </c>
      <c r="DA60">
        <f>IF(AND(DA$4=1,DA10=0,OR($IT10=0,AND($IT10&gt;0,DA$2=$IU10,OR(AND(DA$1=$IT10+1,OR(DA$3-1&lt;&gt;$A$3,$A$4=0)),AND(DA$1=$IT10-1,OR(DA$3&lt;&gt;$A$3,$A$4=0)))))),1,0)</f>
        <v/>
      </c>
      <c r="DB60">
        <f>IF(AND(DB$4=1,DB10=0,OR($IT10=0,AND($IT10&gt;0,DB$2=$IU10,OR(AND(DB$1=$IT10+1,OR(DB$3-1&lt;&gt;$A$3,$A$4=0)),AND(DB$1=$IT10-1,OR(DB$3&lt;&gt;$A$3,$A$4=0)))))),1,0)</f>
        <v/>
      </c>
      <c r="DC60">
        <f>IF(AND(DC$4=1,DC10=0,OR($IT10=0,AND($IT10&gt;0,DC$2=$IU10,OR(AND(DC$1=$IT10+1,OR(DC$3-1&lt;&gt;$A$3,$A$4=0)),AND(DC$1=$IT10-1,OR(DC$3&lt;&gt;$A$3,$A$4=0)))))),1,0)</f>
        <v/>
      </c>
      <c r="DD60">
        <f>IF(AND(DD$4=1,DD10=0,OR($IT10=0,AND($IT10&gt;0,DD$2=$IU10,OR(AND(DD$1=$IT10+1,OR(DD$3-1&lt;&gt;$A$3,$A$4=0)),AND(DD$1=$IT10-1,OR(DD$3&lt;&gt;$A$3,$A$4=0)))))),1,0)</f>
        <v/>
      </c>
      <c r="DE60">
        <f>IF(AND(DE$4=1,DE10=0,OR($IT10=0,AND($IT10&gt;0,DE$2=$IU10,OR(AND(DE$1=$IT10+1,OR(DE$3-1&lt;&gt;$A$3,$A$4=0)),AND(DE$1=$IT10-1,OR(DE$3&lt;&gt;$A$3,$A$4=0)))))),1,0)</f>
        <v/>
      </c>
      <c r="DF60">
        <f>IF(AND(DF$4=1,DF10=0,OR($IT10=0,AND($IT10&gt;0,DF$2=$IU10,OR(AND(DF$1=$IT10+1,OR(DF$3-1&lt;&gt;$A$3,$A$4=0)),AND(DF$1=$IT10-1,OR(DF$3&lt;&gt;$A$3,$A$4=0)))))),1,0)</f>
        <v/>
      </c>
      <c r="DG60">
        <f>IF(AND(DG$4=1,DG10=0,OR($IT10=0,AND($IT10&gt;0,DG$2=$IU10,OR(AND(DG$1=$IT10+1,OR(DG$3-1&lt;&gt;$A$3,$A$4=0)),AND(DG$1=$IT10-1,OR(DG$3&lt;&gt;$A$3,$A$4=0)))))),1,0)</f>
        <v/>
      </c>
      <c r="DH60">
        <f>IF(AND(DH$4=1,DH10=0,OR($IT10=0,AND($IT10&gt;0,DH$2=$IU10,OR(AND(DH$1=$IT10+1,OR(DH$3-1&lt;&gt;$A$3,$A$4=0)),AND(DH$1=$IT10-1,OR(DH$3&lt;&gt;$A$3,$A$4=0)))))),1,0)</f>
        <v/>
      </c>
      <c r="DI60">
        <f>IF(AND(DI$4=1,DI10=0,OR($IT10=0,AND($IT10&gt;0,DI$2=$IU10,OR(AND(DI$1=$IT10+1,OR(DI$3-1&lt;&gt;$A$3,$A$4=0)),AND(DI$1=$IT10-1,OR(DI$3&lt;&gt;$A$3,$A$4=0)))))),1,0)</f>
        <v/>
      </c>
      <c r="DJ60">
        <f>IF(AND(DJ$4=1,DJ10=0,OR($IT10=0,AND($IT10&gt;0,DJ$2=$IU10,OR(AND(DJ$1=$IT10+1,OR(DJ$3-1&lt;&gt;$A$3,$A$4=0)),AND(DJ$1=$IT10-1,OR(DJ$3&lt;&gt;$A$3,$A$4=0)))))),1,0)</f>
        <v/>
      </c>
      <c r="DK60">
        <f>IF(AND(DK$4=1,DK10=0,OR($IT10=0,AND($IT10&gt;0,DK$2=$IU10,OR(AND(DK$1=$IT10+1,OR(DK$3-1&lt;&gt;$A$3,$A$4=0)),AND(DK$1=$IT10-1,OR(DK$3&lt;&gt;$A$3,$A$4=0)))))),1,0)</f>
        <v/>
      </c>
      <c r="DL60">
        <f>IF(AND(DL$4=1,DL10=0,OR($IT10=0,AND($IT10&gt;0,DL$2=$IU10,OR(AND(DL$1=$IT10+1,OR(DL$3-1&lt;&gt;$A$3,$A$4=0)),AND(DL$1=$IT10-1,OR(DL$3&lt;&gt;$A$3,$A$4=0)))))),1,0)</f>
        <v/>
      </c>
      <c r="DM60">
        <f>IF(AND(DM$4=1,DM10=0,OR($IT10=0,AND($IT10&gt;0,DM$2=$IU10,OR(AND(DM$1=$IT10+1,OR(DM$3-1&lt;&gt;$A$3,$A$4=0)),AND(DM$1=$IT10-1,OR(DM$3&lt;&gt;$A$3,$A$4=0)))))),1,0)</f>
        <v/>
      </c>
      <c r="DN60">
        <f>IF(AND(DN$4=1,DN10=0,OR($IT10=0,AND($IT10&gt;0,DN$2=$IU10,OR(AND(DN$1=$IT10+1,OR(DN$3-1&lt;&gt;$A$3,$A$4=0)),AND(DN$1=$IT10-1,OR(DN$3&lt;&gt;$A$3,$A$4=0)))))),1,0)</f>
        <v/>
      </c>
      <c r="DO60">
        <f>IF(AND(DO$4=1,DO10=0,OR($IT10=0,AND($IT10&gt;0,DO$2=$IU10,OR(AND(DO$1=$IT10+1,OR(DO$3-1&lt;&gt;$A$3,$A$4=0)),AND(DO$1=$IT10-1,OR(DO$3&lt;&gt;$A$3,$A$4=0)))))),1,0)</f>
        <v/>
      </c>
      <c r="DP60">
        <f>IF(AND(DP$4=1,DP10=0,OR($IT10=0,AND($IT10&gt;0,DP$2=$IU10,OR(AND(DP$1=$IT10+1,OR(DP$3-1&lt;&gt;$A$3,$A$4=0)),AND(DP$1=$IT10-1,OR(DP$3&lt;&gt;$A$3,$A$4=0)))))),1,0)</f>
        <v/>
      </c>
      <c r="DQ60">
        <f>IF(AND(DQ$4=1,DQ10=0,OR($IT10=0,AND($IT10&gt;0,DQ$2=$IU10,OR(AND(DQ$1=$IT10+1,OR(DQ$3-1&lt;&gt;$A$3,$A$4=0)),AND(DQ$1=$IT10-1,OR(DQ$3&lt;&gt;$A$3,$A$4=0)))))),1,0)</f>
        <v/>
      </c>
      <c r="DR60">
        <f>IF(AND(DR$4=1,DR10=0,OR($IT10=0,AND($IT10&gt;0,DR$2=$IU10,OR(AND(DR$1=$IT10+1,OR(DR$3-1&lt;&gt;$A$3,$A$4=0)),AND(DR$1=$IT10-1,OR(DR$3&lt;&gt;$A$3,$A$4=0)))))),1,0)</f>
        <v/>
      </c>
      <c r="DS60">
        <f>IF(AND(DS$4=1,DS10=0,OR($IT10=0,AND($IT10&gt;0,DS$2=$IU10,OR(AND(DS$1=$IT10+1,OR(DS$3-1&lt;&gt;$A$3,$A$4=0)),AND(DS$1=$IT10-1,OR(DS$3&lt;&gt;$A$3,$A$4=0)))))),1,0)</f>
        <v/>
      </c>
      <c r="DT60">
        <f>IF(AND(DT$4=1,DT10=0,OR($IT10=0,AND($IT10&gt;0,DT$2=$IU10,OR(AND(DT$1=$IT10+1,OR(DT$3-1&lt;&gt;$A$3,$A$4=0)),AND(DT$1=$IT10-1,OR(DT$3&lt;&gt;$A$3,$A$4=0)))))),1,0)</f>
        <v/>
      </c>
      <c r="DU60">
        <f>IF(AND(DU$4=1,DU10=0,OR($IT10=0,AND($IT10&gt;0,DU$2=$IU10,OR(AND(DU$1=$IT10+1,OR(DU$3-1&lt;&gt;$A$3,$A$4=0)),AND(DU$1=$IT10-1,OR(DU$3&lt;&gt;$A$3,$A$4=0)))))),1,0)</f>
        <v/>
      </c>
      <c r="DV60">
        <f>IF(AND(DV$4=1,DV10=0,OR($IT10=0,AND($IT10&gt;0,DV$2=$IU10,OR(AND(DV$1=$IT10+1,OR(DV$3-1&lt;&gt;$A$3,$A$4=0)),AND(DV$1=$IT10-1,OR(DV$3&lt;&gt;$A$3,$A$4=0)))))),1,0)</f>
        <v/>
      </c>
      <c r="DW60">
        <f>IF(AND(DW$4=1,DW10=0,OR($IT10=0,AND($IT10&gt;0,DW$2=$IU10,OR(AND(DW$1=$IT10+1,OR(DW$3-1&lt;&gt;$A$3,$A$4=0)),AND(DW$1=$IT10-1,OR(DW$3&lt;&gt;$A$3,$A$4=0)))))),1,0)</f>
        <v/>
      </c>
      <c r="DX60">
        <f>IF(AND(DX$4=1,DX10=0,OR($IT10=0,AND($IT10&gt;0,DX$2=$IU10,OR(AND(DX$1=$IT10+1,OR(DX$3-1&lt;&gt;$A$3,$A$4=0)),AND(DX$1=$IT10-1,OR(DX$3&lt;&gt;$A$3,$A$4=0)))))),1,0)</f>
        <v/>
      </c>
      <c r="DY60">
        <f>IF(AND(DY$4=1,DY10=0,OR($IT10=0,AND($IT10&gt;0,DY$2=$IU10,OR(AND(DY$1=$IT10+1,OR(DY$3-1&lt;&gt;$A$3,$A$4=0)),AND(DY$1=$IT10-1,OR(DY$3&lt;&gt;$A$3,$A$4=0)))))),1,0)</f>
        <v/>
      </c>
      <c r="DZ60">
        <f>IF(AND(DZ$4=1,DZ10=0,OR($IT10=0,AND($IT10&gt;0,DZ$2=$IU10,OR(AND(DZ$1=$IT10+1,OR(DZ$3-1&lt;&gt;$A$3,$A$4=0)),AND(DZ$1=$IT10-1,OR(DZ$3&lt;&gt;$A$3,$A$4=0)))))),1,0)</f>
        <v/>
      </c>
      <c r="EA60">
        <f>IF(AND(EA$4=1,EA10=0,OR($IT10=0,AND($IT10&gt;0,EA$2=$IU10,OR(AND(EA$1=$IT10+1,OR(EA$3-1&lt;&gt;$A$3,$A$4=0)),AND(EA$1=$IT10-1,OR(EA$3&lt;&gt;$A$3,$A$4=0)))))),1,0)</f>
        <v/>
      </c>
      <c r="EB60">
        <f>IF(AND(EB$4=1,EB10=0,OR($IT10=0,AND($IT10&gt;0,EB$2=$IU10,OR(AND(EB$1=$IT10+1,OR(EB$3-1&lt;&gt;$A$3,$A$4=0)),AND(EB$1=$IT10-1,OR(EB$3&lt;&gt;$A$3,$A$4=0)))))),1,0)</f>
        <v/>
      </c>
      <c r="EC60">
        <f>IF(AND(EC$4=1,EC10=0,OR($IT10=0,AND($IT10&gt;0,EC$2=$IU10,OR(AND(EC$1=$IT10+1,OR(EC$3-1&lt;&gt;$A$3,$A$4=0)),AND(EC$1=$IT10-1,OR(EC$3&lt;&gt;$A$3,$A$4=0)))))),1,0)</f>
        <v/>
      </c>
      <c r="ED60">
        <f>IF(AND(ED$4=1,ED10=0,OR($IT10=0,AND($IT10&gt;0,ED$2=$IU10,OR(AND(ED$1=$IT10+1,OR(ED$3-1&lt;&gt;$A$3,$A$4=0)),AND(ED$1=$IT10-1,OR(ED$3&lt;&gt;$A$3,$A$4=0)))))),1,0)</f>
        <v/>
      </c>
      <c r="EE60">
        <f>IF(AND(EE$4=1,EE10=0,OR($IT10=0,AND($IT10&gt;0,EE$2=$IU10,OR(AND(EE$1=$IT10+1,OR(EE$3-1&lt;&gt;$A$3,$A$4=0)),AND(EE$1=$IT10-1,OR(EE$3&lt;&gt;$A$3,$A$4=0)))))),1,0)</f>
        <v/>
      </c>
      <c r="EF60">
        <f>IF(AND(EF$4=1,EF10=0,OR($IT10=0,AND($IT10&gt;0,EF$2=$IU10,OR(AND(EF$1=$IT10+1,OR(EF$3-1&lt;&gt;$A$3,$A$4=0)),AND(EF$1=$IT10-1,OR(EF$3&lt;&gt;$A$3,$A$4=0)))))),1,0)</f>
        <v/>
      </c>
      <c r="EG60">
        <f>IF(AND(EG$4=1,EG10=0,OR($IT10=0,AND($IT10&gt;0,EG$2=$IU10,OR(AND(EG$1=$IT10+1,OR(EG$3-1&lt;&gt;$A$3,$A$4=0)),AND(EG$1=$IT10-1,OR(EG$3&lt;&gt;$A$3,$A$4=0)))))),1,0)</f>
        <v/>
      </c>
      <c r="EH60">
        <f>IF(AND(EH$4=1,EH10=0,OR($IT10=0,AND($IT10&gt;0,EH$2=$IU10,OR(AND(EH$1=$IT10+1,OR(EH$3-1&lt;&gt;$A$3,$A$4=0)),AND(EH$1=$IT10-1,OR(EH$3&lt;&gt;$A$3,$A$4=0)))))),1,0)</f>
        <v/>
      </c>
      <c r="EI60">
        <f>IF(AND(EI$4=1,EI10=0,OR($IT10=0,AND($IT10&gt;0,EI$2=$IU10,OR(AND(EI$1=$IT10+1,OR(EI$3-1&lt;&gt;$A$3,$A$4=0)),AND(EI$1=$IT10-1,OR(EI$3&lt;&gt;$A$3,$A$4=0)))))),1,0)</f>
        <v/>
      </c>
      <c r="EJ60">
        <f>IF(AND(EJ$4=1,EJ10=0,OR($IT10=0,AND($IT10&gt;0,EJ$2=$IU10,OR(AND(EJ$1=$IT10+1,OR(EJ$3-1&lt;&gt;$A$3,$A$4=0)),AND(EJ$1=$IT10-1,OR(EJ$3&lt;&gt;$A$3,$A$4=0)))))),1,0)</f>
        <v/>
      </c>
      <c r="EK60">
        <f>IF(AND(EK$4=1,EK10=0,OR($IT10=0,AND($IT10&gt;0,EK$2=$IU10,OR(AND(EK$1=$IT10+1,OR(EK$3-1&lt;&gt;$A$3,$A$4=0)),AND(EK$1=$IT10-1,OR(EK$3&lt;&gt;$A$3,$A$4=0)))))),1,0)</f>
        <v/>
      </c>
      <c r="EL60">
        <f>IF(AND(EL$4=1,EL10=0,OR($IT10=0,AND($IT10&gt;0,EL$2=$IU10,OR(AND(EL$1=$IT10+1,OR(EL$3-1&lt;&gt;$A$3,$A$4=0)),AND(EL$1=$IT10-1,OR(EL$3&lt;&gt;$A$3,$A$4=0)))))),1,0)</f>
        <v/>
      </c>
      <c r="EM60">
        <f>IF(AND(EM$4=1,EM10=0,OR($IT10=0,AND($IT10&gt;0,EM$2=$IU10,OR(AND(EM$1=$IT10+1,OR(EM$3-1&lt;&gt;$A$3,$A$4=0)),AND(EM$1=$IT10-1,OR(EM$3&lt;&gt;$A$3,$A$4=0)))))),1,0)</f>
        <v/>
      </c>
      <c r="EN60">
        <f>IF(AND(EN$4=1,EN10=0,OR($IT10=0,AND($IT10&gt;0,EN$2=$IU10,OR(AND(EN$1=$IT10+1,OR(EN$3-1&lt;&gt;$A$3,$A$4=0)),AND(EN$1=$IT10-1,OR(EN$3&lt;&gt;$A$3,$A$4=0)))))),1,0)</f>
        <v/>
      </c>
      <c r="EO60">
        <f>IF(AND(EO$4=1,EO10=0,OR($IT10=0,AND($IT10&gt;0,EO$2=$IU10,OR(AND(EO$1=$IT10+1,OR(EO$3-1&lt;&gt;$A$3,$A$4=0)),AND(EO$1=$IT10-1,OR(EO$3&lt;&gt;$A$3,$A$4=0)))))),1,0)</f>
        <v/>
      </c>
      <c r="EP60">
        <f>IF(AND(EP$4=1,EP10=0,OR($IT10=0,AND($IT10&gt;0,EP$2=$IU10,OR(AND(EP$1=$IT10+1,OR(EP$3-1&lt;&gt;$A$3,$A$4=0)),AND(EP$1=$IT10-1,OR(EP$3&lt;&gt;$A$3,$A$4=0)))))),1,0)</f>
        <v/>
      </c>
      <c r="EQ60">
        <f>IF(AND(EQ$4=1,EQ10=0,OR($IT10=0,AND($IT10&gt;0,EQ$2=$IU10,OR(AND(EQ$1=$IT10+1,OR(EQ$3-1&lt;&gt;$A$3,$A$4=0)),AND(EQ$1=$IT10-1,OR(EQ$3&lt;&gt;$A$3,$A$4=0)))))),1,0)</f>
        <v/>
      </c>
      <c r="ER60">
        <f>IF(AND(ER$4=1,ER10=0,OR($IT10=0,AND($IT10&gt;0,ER$2=$IU10,OR(AND(ER$1=$IT10+1,OR(ER$3-1&lt;&gt;$A$3,$A$4=0)),AND(ER$1=$IT10-1,OR(ER$3&lt;&gt;$A$3,$A$4=0)))))),1,0)</f>
        <v/>
      </c>
      <c r="ES60">
        <f>IF(AND(ES$4=1,ES10=0,OR($IT10=0,AND($IT10&gt;0,ES$2=$IU10,OR(AND(ES$1=$IT10+1,OR(ES$3-1&lt;&gt;$A$3,$A$4=0)),AND(ES$1=$IT10-1,OR(ES$3&lt;&gt;$A$3,$A$4=0)))))),1,0)</f>
        <v/>
      </c>
      <c r="ET60">
        <f>IF(AND(ET$4=1,ET10=0,OR($IT10=0,AND($IT10&gt;0,ET$2=$IU10,OR(AND(ET$1=$IT10+1,OR(ET$3-1&lt;&gt;$A$3,$A$4=0)),AND(ET$1=$IT10-1,OR(ET$3&lt;&gt;$A$3,$A$4=0)))))),1,0)</f>
        <v/>
      </c>
      <c r="EU60">
        <f>IF(AND(EU$4=1,EU10=0,OR($IT10=0,AND($IT10&gt;0,EU$2=$IU10,OR(AND(EU$1=$IT10+1,OR(EU$3-1&lt;&gt;$A$3,$A$4=0)),AND(EU$1=$IT10-1,OR(EU$3&lt;&gt;$A$3,$A$4=0)))))),1,0)</f>
        <v/>
      </c>
      <c r="EV60">
        <f>IF(AND(EV$4=1,EV10=0,OR($IT10=0,AND($IT10&gt;0,EV$2=$IU10,OR(AND(EV$1=$IT10+1,OR(EV$3-1&lt;&gt;$A$3,$A$4=0)),AND(EV$1=$IT10-1,OR(EV$3&lt;&gt;$A$3,$A$4=0)))))),1,0)</f>
        <v/>
      </c>
      <c r="EW60">
        <f>IF(AND(EW$4=1,EW10=0,OR($IT10=0,AND($IT10&gt;0,EW$2=$IU10,OR(AND(EW$1=$IT10+1,OR(EW$3-1&lt;&gt;$A$3,$A$4=0)),AND(EW$1=$IT10-1,OR(EW$3&lt;&gt;$A$3,$A$4=0)))))),1,0)</f>
        <v/>
      </c>
      <c r="EX60">
        <f>IF(AND(EX$4=1,EX10=0,OR($IT10=0,AND($IT10&gt;0,EX$2=$IU10,OR(AND(EX$1=$IT10+1,OR(EX$3-1&lt;&gt;$A$3,$A$4=0)),AND(EX$1=$IT10-1,OR(EX$3&lt;&gt;$A$3,$A$4=0)))))),1,0)</f>
        <v/>
      </c>
      <c r="EY60">
        <f>IF(AND(EY$4=1,EY10=0,OR($IT10=0,AND($IT10&gt;0,EY$2=$IU10,OR(AND(EY$1=$IT10+1,OR(EY$3-1&lt;&gt;$A$3,$A$4=0)),AND(EY$1=$IT10-1,OR(EY$3&lt;&gt;$A$3,$A$4=0)))))),1,0)</f>
        <v/>
      </c>
      <c r="EZ60">
        <f>IF(AND(EZ$4=1,EZ10=0,OR($IT10=0,AND($IT10&gt;0,EZ$2=$IU10,OR(AND(EZ$1=$IT10+1,OR(EZ$3-1&lt;&gt;$A$3,$A$4=0)),AND(EZ$1=$IT10-1,OR(EZ$3&lt;&gt;$A$3,$A$4=0)))))),1,0)</f>
        <v/>
      </c>
      <c r="FA60">
        <f>IF(AND(FA$4=1,FA10=0,OR($IT10=0,AND($IT10&gt;0,FA$2=$IU10,OR(AND(FA$1=$IT10+1,OR(FA$3-1&lt;&gt;$A$3,$A$4=0)),AND(FA$1=$IT10-1,OR(FA$3&lt;&gt;$A$3,$A$4=0)))))),1,0)</f>
        <v/>
      </c>
      <c r="FB60">
        <f>IF(AND(FB$4=1,FB10=0,OR($IT10=0,AND($IT10&gt;0,FB$2=$IU10,OR(AND(FB$1=$IT10+1,OR(FB$3-1&lt;&gt;$A$3,$A$4=0)),AND(FB$1=$IT10-1,OR(FB$3&lt;&gt;$A$3,$A$4=0)))))),1,0)</f>
        <v/>
      </c>
      <c r="FC60">
        <f>IF(AND(FC$4=1,FC10=0,OR($IT10=0,AND($IT10&gt;0,FC$2=$IU10,OR(AND(FC$1=$IT10+1,OR(FC$3-1&lt;&gt;$A$3,$A$4=0)),AND(FC$1=$IT10-1,OR(FC$3&lt;&gt;$A$3,$A$4=0)))))),1,0)</f>
        <v/>
      </c>
      <c r="FD60">
        <f>IF(AND(FD$4=1,FD10=0,OR($IT10=0,AND($IT10&gt;0,FD$2=$IU10,OR(AND(FD$1=$IT10+1,OR(FD$3-1&lt;&gt;$A$3,$A$4=0)),AND(FD$1=$IT10-1,OR(FD$3&lt;&gt;$A$3,$A$4=0)))))),1,0)</f>
        <v/>
      </c>
      <c r="FE60">
        <f>IF(AND(FE$4=1,FE10=0,OR($IT10=0,AND($IT10&gt;0,FE$2=$IU10,OR(AND(FE$1=$IT10+1,OR(FE$3-1&lt;&gt;$A$3,$A$4=0)),AND(FE$1=$IT10-1,OR(FE$3&lt;&gt;$A$3,$A$4=0)))))),1,0)</f>
        <v/>
      </c>
      <c r="FF60">
        <f>IF(AND(FF$4=1,FF10=0,OR($IT10=0,AND($IT10&gt;0,FF$2=$IU10,OR(AND(FF$1=$IT10+1,OR(FF$3-1&lt;&gt;$A$3,$A$4=0)),AND(FF$1=$IT10-1,OR(FF$3&lt;&gt;$A$3,$A$4=0)))))),1,0)</f>
        <v/>
      </c>
      <c r="FG60">
        <f>IF(AND(FG$4=1,FG10=0,OR($IT10=0,AND($IT10&gt;0,FG$2=$IU10,OR(AND(FG$1=$IT10+1,OR(FG$3-1&lt;&gt;$A$3,$A$4=0)),AND(FG$1=$IT10-1,OR(FG$3&lt;&gt;$A$3,$A$4=0)))))),1,0)</f>
        <v/>
      </c>
      <c r="FH60">
        <f>IF(AND(FH$4=1,FH10=0,OR($IT10=0,AND($IT10&gt;0,FH$2=$IU10,OR(AND(FH$1=$IT10+1,OR(FH$3-1&lt;&gt;$A$3,$A$4=0)),AND(FH$1=$IT10-1,OR(FH$3&lt;&gt;$A$3,$A$4=0)))))),1,0)</f>
        <v/>
      </c>
      <c r="FI60">
        <f>IF(AND(FI$4=1,FI10=0,OR($IT10=0,AND($IT10&gt;0,FI$2=$IU10,OR(AND(FI$1=$IT10+1,OR(FI$3-1&lt;&gt;$A$3,$A$4=0)),AND(FI$1=$IT10-1,OR(FI$3&lt;&gt;$A$3,$A$4=0)))))),1,0)</f>
        <v/>
      </c>
      <c r="FJ60">
        <f>IF(AND(FJ$4=1,FJ10=0,OR($IT10=0,AND($IT10&gt;0,FJ$2=$IU10,OR(AND(FJ$1=$IT10+1,OR(FJ$3-1&lt;&gt;$A$3,$A$4=0)),AND(FJ$1=$IT10-1,OR(FJ$3&lt;&gt;$A$3,$A$4=0)))))),1,0)</f>
        <v/>
      </c>
      <c r="FK60">
        <f>IF(AND(FK$4=1,FK10=0,OR($IT10=0,AND($IT10&gt;0,FK$2=$IU10,OR(AND(FK$1=$IT10+1,OR(FK$3-1&lt;&gt;$A$3,$A$4=0)),AND(FK$1=$IT10-1,OR(FK$3&lt;&gt;$A$3,$A$4=0)))))),1,0)</f>
        <v/>
      </c>
      <c r="FL60">
        <f>IF(AND(FL$4=1,FL10=0,OR($IT10=0,AND($IT10&gt;0,FL$2=$IU10,OR(AND(FL$1=$IT10+1,OR(FL$3-1&lt;&gt;$A$3,$A$4=0)),AND(FL$1=$IT10-1,OR(FL$3&lt;&gt;$A$3,$A$4=0)))))),1,0)</f>
        <v/>
      </c>
      <c r="FM60">
        <f>IF(AND(FM$4=1,FM10=0,OR($IT10=0,AND($IT10&gt;0,FM$2=$IU10,OR(AND(FM$1=$IT10+1,OR(FM$3-1&lt;&gt;$A$3,$A$4=0)),AND(FM$1=$IT10-1,OR(FM$3&lt;&gt;$A$3,$A$4=0)))))),1,0)</f>
        <v/>
      </c>
      <c r="FN60">
        <f>IF(AND(FN$4=1,FN10=0,OR($IT10=0,AND($IT10&gt;0,FN$2=$IU10,OR(AND(FN$1=$IT10+1,OR(FN$3-1&lt;&gt;$A$3,$A$4=0)),AND(FN$1=$IT10-1,OR(FN$3&lt;&gt;$A$3,$A$4=0)))))),1,0)</f>
        <v/>
      </c>
      <c r="FO60">
        <f>IF(AND(FO$4=1,FO10=0,OR($IT10=0,AND($IT10&gt;0,FO$2=$IU10,OR(AND(FO$1=$IT10+1,OR(FO$3-1&lt;&gt;$A$3,$A$4=0)),AND(FO$1=$IT10-1,OR(FO$3&lt;&gt;$A$3,$A$4=0)))))),1,0)</f>
        <v/>
      </c>
      <c r="FP60">
        <f>IF(AND(FP$4=1,FP10=0,OR($IT10=0,AND($IT10&gt;0,FP$2=$IU10,OR(AND(FP$1=$IT10+1,OR(FP$3-1&lt;&gt;$A$3,$A$4=0)),AND(FP$1=$IT10-1,OR(FP$3&lt;&gt;$A$3,$A$4=0)))))),1,0)</f>
        <v/>
      </c>
      <c r="FQ60">
        <f>IF(AND(FQ$4=1,FQ10=0,OR($IT10=0,AND($IT10&gt;0,FQ$2=$IU10,OR(AND(FQ$1=$IT10+1,OR(FQ$3-1&lt;&gt;$A$3,$A$4=0)),AND(FQ$1=$IT10-1,OR(FQ$3&lt;&gt;$A$3,$A$4=0)))))),1,0)</f>
        <v/>
      </c>
      <c r="FR60">
        <f>IF(AND(FR$4=1,FR10=0,OR($IT10=0,AND($IT10&gt;0,FR$2=$IU10,OR(AND(FR$1=$IT10+1,OR(FR$3-1&lt;&gt;$A$3,$A$4=0)),AND(FR$1=$IT10-1,OR(FR$3&lt;&gt;$A$3,$A$4=0)))))),1,0)</f>
        <v/>
      </c>
      <c r="FS60">
        <f>IF(AND(FS$4=1,FS10=0,OR($IT10=0,AND($IT10&gt;0,FS$2=$IU10,OR(AND(FS$1=$IT10+1,OR(FS$3-1&lt;&gt;$A$3,$A$4=0)),AND(FS$1=$IT10-1,OR(FS$3&lt;&gt;$A$3,$A$4=0)))))),1,0)</f>
        <v/>
      </c>
      <c r="FT60">
        <f>IF(AND(FT$4=1,FT10=0,OR($IT10=0,AND($IT10&gt;0,FT$2=$IU10,OR(AND(FT$1=$IT10+1,OR(FT$3-1&lt;&gt;$A$3,$A$4=0)),AND(FT$1=$IT10-1,OR(FT$3&lt;&gt;$A$3,$A$4=0)))))),1,0)</f>
        <v/>
      </c>
      <c r="FU60">
        <f>IF(AND(FU$4=1,FU10=0,OR($IT10=0,AND($IT10&gt;0,FU$2=$IU10,OR(AND(FU$1=$IT10+1,OR(FU$3-1&lt;&gt;$A$3,$A$4=0)),AND(FU$1=$IT10-1,OR(FU$3&lt;&gt;$A$3,$A$4=0)))))),1,0)</f>
        <v/>
      </c>
      <c r="FV60">
        <f>IF(AND(FV$4=1,FV10=0,OR($IT10=0,AND($IT10&gt;0,FV$2=$IU10,OR(AND(FV$1=$IT10+1,OR(FV$3-1&lt;&gt;$A$3,$A$4=0)),AND(FV$1=$IT10-1,OR(FV$3&lt;&gt;$A$3,$A$4=0)))))),1,0)</f>
        <v/>
      </c>
      <c r="FW60">
        <f>IF(AND(FW$4=1,FW10=0,OR($IT10=0,AND($IT10&gt;0,FW$2=$IU10,OR(AND(FW$1=$IT10+1,OR(FW$3-1&lt;&gt;$A$3,$A$4=0)),AND(FW$1=$IT10-1,OR(FW$3&lt;&gt;$A$3,$A$4=0)))))),1,0)</f>
        <v/>
      </c>
      <c r="FX60">
        <f>IF(AND(FX$4=1,FX10=0,OR($IT10=0,AND($IT10&gt;0,FX$2=$IU10,OR(AND(FX$1=$IT10+1,OR(FX$3-1&lt;&gt;$A$3,$A$4=0)),AND(FX$1=$IT10-1,OR(FX$3&lt;&gt;$A$3,$A$4=0)))))),1,0)</f>
        <v/>
      </c>
      <c r="FY60">
        <f>IF(AND(FY$4=1,FY10=0,OR($IT10=0,AND($IT10&gt;0,FY$2=$IU10,OR(AND(FY$1=$IT10+1,OR(FY$3-1&lt;&gt;$A$3,$A$4=0)),AND(FY$1=$IT10-1,OR(FY$3&lt;&gt;$A$3,$A$4=0)))))),1,0)</f>
        <v/>
      </c>
      <c r="FZ60">
        <f>IF(AND(FZ$4=1,FZ10=0,OR($IT10=0,AND($IT10&gt;0,FZ$2=$IU10,OR(AND(FZ$1=$IT10+1,OR(FZ$3-1&lt;&gt;$A$3,$A$4=0)),AND(FZ$1=$IT10-1,OR(FZ$3&lt;&gt;$A$3,$A$4=0)))))),1,0)</f>
        <v/>
      </c>
      <c r="GA60">
        <f>IF(AND(GA$4=1,GA10=0,OR($IT10=0,AND($IT10&gt;0,GA$2=$IU10,OR(AND(GA$1=$IT10+1,OR(GA$3-1&lt;&gt;$A$3,$A$4=0)),AND(GA$1=$IT10-1,OR(GA$3&lt;&gt;$A$3,$A$4=0)))))),1,0)</f>
        <v/>
      </c>
      <c r="GB60">
        <f>IF(AND(GB$4=1,GB10=0,OR($IT10=0,AND($IT10&gt;0,GB$2=$IU10,OR(AND(GB$1=$IT10+1,OR(GB$3-1&lt;&gt;$A$3,$A$4=0)),AND(GB$1=$IT10-1,OR(GB$3&lt;&gt;$A$3,$A$4=0)))))),1,0)</f>
        <v/>
      </c>
      <c r="GC60">
        <f>IF(AND(GC$4=1,GC10=0,OR($IT10=0,AND($IT10&gt;0,GC$2=$IU10,OR(AND(GC$1=$IT10+1,OR(GC$3-1&lt;&gt;$A$3,$A$4=0)),AND(GC$1=$IT10-1,OR(GC$3&lt;&gt;$A$3,$A$4=0)))))),1,0)</f>
        <v/>
      </c>
      <c r="GD60">
        <f>IF(AND(GD$4=1,GD10=0,OR($IT10=0,AND($IT10&gt;0,GD$2=$IU10,OR(AND(GD$1=$IT10+1,OR(GD$3-1&lt;&gt;$A$3,$A$4=0)),AND(GD$1=$IT10-1,OR(GD$3&lt;&gt;$A$3,$A$4=0)))))),1,0)</f>
        <v/>
      </c>
      <c r="GE60">
        <f>IF(AND(GE$4=1,GE10=0,OR($IT10=0,AND($IT10&gt;0,GE$2=$IU10,OR(AND(GE$1=$IT10+1,OR(GE$3-1&lt;&gt;$A$3,$A$4=0)),AND(GE$1=$IT10-1,OR(GE$3&lt;&gt;$A$3,$A$4=0)))))),1,0)</f>
        <v/>
      </c>
      <c r="GF60">
        <f>IF(AND(GF$4=1,GF10=0,OR($IT10=0,AND($IT10&gt;0,GF$2=$IU10,OR(AND(GF$1=$IT10+1,OR(GF$3-1&lt;&gt;$A$3,$A$4=0)),AND(GF$1=$IT10-1,OR(GF$3&lt;&gt;$A$3,$A$4=0)))))),1,0)</f>
        <v/>
      </c>
      <c r="GG60">
        <f>IF(AND(GG$4=1,GG10=0,OR($IT10=0,AND($IT10&gt;0,GG$2=$IU10,OR(AND(GG$1=$IT10+1,OR(GG$3-1&lt;&gt;$A$3,$A$4=0)),AND(GG$1=$IT10-1,OR(GG$3&lt;&gt;$A$3,$A$4=0)))))),1,0)</f>
        <v/>
      </c>
      <c r="GH60">
        <f>IF(AND(GH$4=1,GH10=0,OR($IT10=0,AND($IT10&gt;0,GH$2=$IU10,OR(AND(GH$1=$IT10+1,OR(GH$3-1&lt;&gt;$A$3,$A$4=0)),AND(GH$1=$IT10-1,OR(GH$3&lt;&gt;$A$3,$A$4=0)))))),1,0)</f>
        <v/>
      </c>
      <c r="GI60">
        <f>IF(AND(GI$4=1,GI10=0,OR($IT10=0,AND($IT10&gt;0,GI$2=$IU10,OR(AND(GI$1=$IT10+1,OR(GI$3-1&lt;&gt;$A$3,$A$4=0)),AND(GI$1=$IT10-1,OR(GI$3&lt;&gt;$A$3,$A$4=0)))))),1,0)</f>
        <v/>
      </c>
      <c r="GJ60">
        <f>IF(AND(GJ$4=1,GJ10=0,OR($IT10=0,AND($IT10&gt;0,GJ$2=$IU10,OR(AND(GJ$1=$IT10+1,OR(GJ$3-1&lt;&gt;$A$3,$A$4=0)),AND(GJ$1=$IT10-1,OR(GJ$3&lt;&gt;$A$3,$A$4=0)))))),1,0)</f>
        <v/>
      </c>
      <c r="GK60">
        <f>IF(AND(GK$4=1,GK10=0,OR($IT10=0,AND($IT10&gt;0,GK$2=$IU10,OR(AND(GK$1=$IT10+1,OR(GK$3-1&lt;&gt;$A$3,$A$4=0)),AND(GK$1=$IT10-1,OR(GK$3&lt;&gt;$A$3,$A$4=0)))))),1,0)</f>
        <v/>
      </c>
      <c r="GL60">
        <f>IF(AND(GL$4=1,GL10=0,OR($IT10=0,AND($IT10&gt;0,GL$2=$IU10,OR(AND(GL$1=$IT10+1,OR(GL$3-1&lt;&gt;$A$3,$A$4=0)),AND(GL$1=$IT10-1,OR(GL$3&lt;&gt;$A$3,$A$4=0)))))),1,0)</f>
        <v/>
      </c>
      <c r="GM60">
        <f>IF(AND(GM$4=1,GM10=0,OR($IT10=0,AND($IT10&gt;0,GM$2=$IU10,OR(AND(GM$1=$IT10+1,OR(GM$3-1&lt;&gt;$A$3,$A$4=0)),AND(GM$1=$IT10-1,OR(GM$3&lt;&gt;$A$3,$A$4=0)))))),1,0)</f>
        <v/>
      </c>
      <c r="GN60">
        <f>IF(AND(GN$4=1,GN10=0,OR($IT10=0,AND($IT10&gt;0,GN$2=$IU10,OR(AND(GN$1=$IT10+1,OR(GN$3-1&lt;&gt;$A$3,$A$4=0)),AND(GN$1=$IT10-1,OR(GN$3&lt;&gt;$A$3,$A$4=0)))))),1,0)</f>
        <v/>
      </c>
      <c r="GO60">
        <f>IF(AND(GO$4=1,GO10=0,OR($IT10=0,AND($IT10&gt;0,GO$2=$IU10,OR(AND(GO$1=$IT10+1,OR(GO$3-1&lt;&gt;$A$3,$A$4=0)),AND(GO$1=$IT10-1,OR(GO$3&lt;&gt;$A$3,$A$4=0)))))),1,0)</f>
        <v/>
      </c>
      <c r="GP60">
        <f>IF(AND(GP$4=1,GP10=0,OR($IT10=0,AND($IT10&gt;0,GP$2=$IU10,OR(AND(GP$1=$IT10+1,OR(GP$3-1&lt;&gt;$A$3,$A$4=0)),AND(GP$1=$IT10-1,OR(GP$3&lt;&gt;$A$3,$A$4=0)))))),1,0)</f>
        <v/>
      </c>
      <c r="GQ60">
        <f>IF(AND(GQ$4=1,GQ10=0,OR($IT10=0,AND($IT10&gt;0,GQ$2=$IU10,OR(AND(GQ$1=$IT10+1,OR(GQ$3-1&lt;&gt;$A$3,$A$4=0)),AND(GQ$1=$IT10-1,OR(GQ$3&lt;&gt;$A$3,$A$4=0)))))),1,0)</f>
        <v/>
      </c>
      <c r="GR60">
        <f>IF(AND(GR$4=1,GR10=0,OR($IT10=0,AND($IT10&gt;0,GR$2=$IU10,OR(AND(GR$1=$IT10+1,OR(GR$3-1&lt;&gt;$A$3,$A$4=0)),AND(GR$1=$IT10-1,OR(GR$3&lt;&gt;$A$3,$A$4=0)))))),1,0)</f>
        <v/>
      </c>
      <c r="GS60">
        <f>IF(AND(GS$4=1,GS10=0,OR($IT10=0,AND($IT10&gt;0,GS$2=$IU10,OR(AND(GS$1=$IT10+1,OR(GS$3-1&lt;&gt;$A$3,$A$4=0)),AND(GS$1=$IT10-1,OR(GS$3&lt;&gt;$A$3,$A$4=0)))))),1,0)</f>
        <v/>
      </c>
      <c r="GT60">
        <f>IF(AND(GT$4=1,GT10=0,OR($IT10=0,AND($IT10&gt;0,GT$2=$IU10,OR(AND(GT$1=$IT10+1,OR(GT$3-1&lt;&gt;$A$3,$A$4=0)),AND(GT$1=$IT10-1,OR(GT$3&lt;&gt;$A$3,$A$4=0)))))),1,0)</f>
        <v/>
      </c>
      <c r="GU60">
        <f>IF(AND(GU$4=1,GU10=0,OR($IT10=0,AND($IT10&gt;0,GU$2=$IU10,OR(AND(GU$1=$IT10+1,OR(GU$3-1&lt;&gt;$A$3,$A$4=0)),AND(GU$1=$IT10-1,OR(GU$3&lt;&gt;$A$3,$A$4=0)))))),1,0)</f>
        <v/>
      </c>
      <c r="GV60">
        <f>IF(AND(GV$4=1,GV10=0,OR($IT10=0,AND($IT10&gt;0,GV$2=$IU10,OR(AND(GV$1=$IT10+1,OR(GV$3-1&lt;&gt;$A$3,$A$4=0)),AND(GV$1=$IT10-1,OR(GV$3&lt;&gt;$A$3,$A$4=0)))))),1,0)</f>
        <v/>
      </c>
      <c r="GW60">
        <f>IF(AND(GW$4=1,GW10=0,OR($IT10=0,AND($IT10&gt;0,GW$2=$IU10,OR(AND(GW$1=$IT10+1,OR(GW$3-1&lt;&gt;$A$3,$A$4=0)),AND(GW$1=$IT10-1,OR(GW$3&lt;&gt;$A$3,$A$4=0)))))),1,0)</f>
        <v/>
      </c>
      <c r="GX60">
        <f>IF(AND(GX$4=1,GX10=0,OR($IT10=0,AND($IT10&gt;0,GX$2=$IU10,OR(AND(GX$1=$IT10+1,OR(GX$3-1&lt;&gt;$A$3,$A$4=0)),AND(GX$1=$IT10-1,OR(GX$3&lt;&gt;$A$3,$A$4=0)))))),1,0)</f>
        <v/>
      </c>
      <c r="GY60">
        <f>IF(AND(GY$4=1,GY10=0,OR($IT10=0,AND($IT10&gt;0,GY$2=$IU10,OR(AND(GY$1=$IT10+1,OR(GY$3-1&lt;&gt;$A$3,$A$4=0)),AND(GY$1=$IT10-1,OR(GY$3&lt;&gt;$A$3,$A$4=0)))))),1,0)</f>
        <v/>
      </c>
      <c r="GZ60">
        <f>IF(AND(GZ$4=1,GZ10=0,OR($IT10=0,AND($IT10&gt;0,GZ$2=$IU10,OR(AND(GZ$1=$IT10+1,OR(GZ$3-1&lt;&gt;$A$3,$A$4=0)),AND(GZ$1=$IT10-1,OR(GZ$3&lt;&gt;$A$3,$A$4=0)))))),1,0)</f>
        <v/>
      </c>
      <c r="HA60">
        <f>IF(AND(HA$4=1,HA10=0,OR($IT10=0,AND($IT10&gt;0,HA$2=$IU10,OR(AND(HA$1=$IT10+1,OR(HA$3-1&lt;&gt;$A$3,$A$4=0)),AND(HA$1=$IT10-1,OR(HA$3&lt;&gt;$A$3,$A$4=0)))))),1,0)</f>
        <v/>
      </c>
      <c r="HB60">
        <f>IF(AND(HB$4=1,HB10=0,OR($IT10=0,AND($IT10&gt;0,HB$2=$IU10,OR(AND(HB$1=$IT10+1,OR(HB$3-1&lt;&gt;$A$3,$A$4=0)),AND(HB$1=$IT10-1,OR(HB$3&lt;&gt;$A$3,$A$4=0)))))),1,0)</f>
        <v/>
      </c>
      <c r="HC60">
        <f>IF(AND(HC$4=1,HC10=0,OR($IT10=0,AND($IT10&gt;0,HC$2=$IU10,OR(AND(HC$1=$IT10+1,OR(HC$3-1&lt;&gt;$A$3,$A$4=0)),AND(HC$1=$IT10-1,OR(HC$3&lt;&gt;$A$3,$A$4=0)))))),1,0)</f>
        <v/>
      </c>
      <c r="HD60">
        <f>IF(AND(HD$4=1,HD10=0,OR($IT10=0,AND($IT10&gt;0,HD$2=$IU10,OR(AND(HD$1=$IT10+1,OR(HD$3-1&lt;&gt;$A$3,$A$4=0)),AND(HD$1=$IT10-1,OR(HD$3&lt;&gt;$A$3,$A$4=0)))))),1,0)</f>
        <v/>
      </c>
      <c r="HE60">
        <f>IF(AND(HE$4=1,HE10=0,OR($IT10=0,AND($IT10&gt;0,HE$2=$IU10,OR(AND(HE$1=$IT10+1,OR(HE$3-1&lt;&gt;$A$3,$A$4=0)),AND(HE$1=$IT10-1,OR(HE$3&lt;&gt;$A$3,$A$4=0)))))),1,0)</f>
        <v/>
      </c>
      <c r="HF60">
        <f>IF(AND(HF$4=1,HF10=0,OR($IT10=0,AND($IT10&gt;0,HF$2=$IU10,OR(AND(HF$1=$IT10+1,OR(HF$3-1&lt;&gt;$A$3,$A$4=0)),AND(HF$1=$IT10-1,OR(HF$3&lt;&gt;$A$3,$A$4=0)))))),1,0)</f>
        <v/>
      </c>
      <c r="HG60">
        <f>IF(AND(HG$4=1,HG10=0,OR($IT10=0,AND($IT10&gt;0,HG$2=$IU10,OR(AND(HG$1=$IT10+1,OR(HG$3-1&lt;&gt;$A$3,$A$4=0)),AND(HG$1=$IT10-1,OR(HG$3&lt;&gt;$A$3,$A$4=0)))))),1,0)</f>
        <v/>
      </c>
      <c r="HH60">
        <f>IF(AND(HH$4=1,HH10=0,OR($IT10=0,AND($IT10&gt;0,HH$2=$IU10,OR(AND(HH$1=$IT10+1,OR(HH$3-1&lt;&gt;$A$3,$A$4=0)),AND(HH$1=$IT10-1,OR(HH$3&lt;&gt;$A$3,$A$4=0)))))),1,0)</f>
        <v/>
      </c>
      <c r="HI60">
        <f>IF(AND(HI$4=1,HI10=0,OR($IT10=0,AND($IT10&gt;0,HI$2=$IU10,OR(AND(HI$1=$IT10+1,OR(HI$3-1&lt;&gt;$A$3,$A$4=0)),AND(HI$1=$IT10-1,OR(HI$3&lt;&gt;$A$3,$A$4=0)))))),1,0)</f>
        <v/>
      </c>
      <c r="HJ60">
        <f>IF(AND(HJ$4=1,HJ10=0,OR($IT10=0,AND($IT10&gt;0,HJ$2=$IU10,OR(AND(HJ$1=$IT10+1,OR(HJ$3-1&lt;&gt;$A$3,$A$4=0)),AND(HJ$1=$IT10-1,OR(HJ$3&lt;&gt;$A$3,$A$4=0)))))),1,0)</f>
        <v/>
      </c>
      <c r="HK60">
        <f>IF(AND(HK$4=1,HK10=0,OR($IT10=0,AND($IT10&gt;0,HK$2=$IU10,OR(AND(HK$1=$IT10+1,OR(HK$3-1&lt;&gt;$A$3,$A$4=0)),AND(HK$1=$IT10-1,OR(HK$3&lt;&gt;$A$3,$A$4=0)))))),1,0)</f>
        <v/>
      </c>
      <c r="HL60">
        <f>IF(AND(HL$4=1,HL10=0,OR($IT10=0,AND($IT10&gt;0,HL$2=$IU10,OR(AND(HL$1=$IT10+1,OR(HL$3-1&lt;&gt;$A$3,$A$4=0)),AND(HL$1=$IT10-1,OR(HL$3&lt;&gt;$A$3,$A$4=0)))))),1,0)</f>
        <v/>
      </c>
      <c r="HM60">
        <f>IF(AND(HM$4=1,HM10=0,OR($IT10=0,AND($IT10&gt;0,HM$2=$IU10,OR(AND(HM$1=$IT10+1,OR(HM$3-1&lt;&gt;$A$3,$A$4=0)),AND(HM$1=$IT10-1,OR(HM$3&lt;&gt;$A$3,$A$4=0)))))),1,0)</f>
        <v/>
      </c>
      <c r="HN60">
        <f>IF(AND(HN$4=1,HN10=0,OR($IT10=0,AND($IT10&gt;0,HN$2=$IU10,OR(AND(HN$1=$IT10+1,OR(HN$3-1&lt;&gt;$A$3,$A$4=0)),AND(HN$1=$IT10-1,OR(HN$3&lt;&gt;$A$3,$A$4=0)))))),1,0)</f>
        <v/>
      </c>
      <c r="HO60">
        <f>IF(AND(HO$4=1,HO10=0,OR($IT10=0,AND($IT10&gt;0,HO$2=$IU10,OR(AND(HO$1=$IT10+1,OR(HO$3-1&lt;&gt;$A$3,$A$4=0)),AND(HO$1=$IT10-1,OR(HO$3&lt;&gt;$A$3,$A$4=0)))))),1,0)</f>
        <v/>
      </c>
      <c r="HP60">
        <f>IF(AND(HP$4=1,HP10=0,OR($IT10=0,AND($IT10&gt;0,HP$2=$IU10,OR(AND(HP$1=$IT10+1,OR(HP$3-1&lt;&gt;$A$3,$A$4=0)),AND(HP$1=$IT10-1,OR(HP$3&lt;&gt;$A$3,$A$4=0)))))),1,0)</f>
        <v/>
      </c>
      <c r="HQ60">
        <f>IF(AND(HQ$4=1,HQ10=0,OR($IT10=0,AND($IT10&gt;0,HQ$2=$IU10,OR(AND(HQ$1=$IT10+1,OR(HQ$3-1&lt;&gt;$A$3,$A$4=0)),AND(HQ$1=$IT10-1,OR(HQ$3&lt;&gt;$A$3,$A$4=0)))))),1,0)</f>
        <v/>
      </c>
      <c r="HR60">
        <f>IF(AND(HR$4=1,HR10=0,OR($IT10=0,AND($IT10&gt;0,HR$2=$IU10,OR(AND(HR$1=$IT10+1,OR(HR$3-1&lt;&gt;$A$3,$A$4=0)),AND(HR$1=$IT10-1,OR(HR$3&lt;&gt;$A$3,$A$4=0)))))),1,0)</f>
        <v/>
      </c>
      <c r="HS60">
        <f>IF(AND(HS$4=1,HS10=0,OR($IT10=0,AND($IT10&gt;0,HS$2=$IU10,OR(AND(HS$1=$IT10+1,OR(HS$3-1&lt;&gt;$A$3,$A$4=0)),AND(HS$1=$IT10-1,OR(HS$3&lt;&gt;$A$3,$A$4=0)))))),1,0)</f>
        <v/>
      </c>
      <c r="HT60">
        <f>IF(AND(HT$4=1,HT10=0,OR($IT10=0,AND($IT10&gt;0,HT$2=$IU10,OR(AND(HT$1=$IT10+1,OR(HT$3-1&lt;&gt;$A$3,$A$4=0)),AND(HT$1=$IT10-1,OR(HT$3&lt;&gt;$A$3,$A$4=0)))))),1,0)</f>
        <v/>
      </c>
      <c r="HU60">
        <f>IF(AND(HU$4=1,HU10=0,OR($IT10=0,AND($IT10&gt;0,HU$2=$IU10,OR(AND(HU$1=$IT10+1,OR(HU$3-1&lt;&gt;$A$3,$A$4=0)),AND(HU$1=$IT10-1,OR(HU$3&lt;&gt;$A$3,$A$4=0)))))),1,0)</f>
        <v/>
      </c>
      <c r="HV60">
        <f>IF(AND(HV$4=1,HV10=0,OR($IT10=0,AND($IT10&gt;0,HV$2=$IU10,OR(AND(HV$1=$IT10+1,OR(HV$3-1&lt;&gt;$A$3,$A$4=0)),AND(HV$1=$IT10-1,OR(HV$3&lt;&gt;$A$3,$A$4=0)))))),1,0)</f>
        <v/>
      </c>
      <c r="HW60">
        <f>IF(AND(HW$4=1,HW10=0,OR($IT10=0,AND($IT10&gt;0,HW$2=$IU10,OR(AND(HW$1=$IT10+1,OR(HW$3-1&lt;&gt;$A$3,$A$4=0)),AND(HW$1=$IT10-1,OR(HW$3&lt;&gt;$A$3,$A$4=0)))))),1,0)</f>
        <v/>
      </c>
      <c r="HX60">
        <f>IF(AND(HX$4=1,HX10=0,OR($IT10=0,AND($IT10&gt;0,HX$2=$IU10,OR(AND(HX$1=$IT10+1,OR(HX$3-1&lt;&gt;$A$3,$A$4=0)),AND(HX$1=$IT10-1,OR(HX$3&lt;&gt;$A$3,$A$4=0)))))),1,0)</f>
        <v/>
      </c>
      <c r="HY60">
        <f>IF(AND(HY$4=1,HY10=0,OR($IT10=0,AND($IT10&gt;0,HY$2=$IU10,OR(AND(HY$1=$IT10+1,OR(HY$3-1&lt;&gt;$A$3,$A$4=0)),AND(HY$1=$IT10-1,OR(HY$3&lt;&gt;$A$3,$A$4=0)))))),1,0)</f>
        <v/>
      </c>
      <c r="HZ60">
        <f>IF(AND(HZ$4=1,HZ10=0,OR($IT10=0,AND($IT10&gt;0,HZ$2=$IU10,OR(AND(HZ$1=$IT10+1,OR(HZ$3-1&lt;&gt;$A$3,$A$4=0)),AND(HZ$1=$IT10-1,OR(HZ$3&lt;&gt;$A$3,$A$4=0)))))),1,0)</f>
        <v/>
      </c>
      <c r="IA60">
        <f>IF(AND(IA$4=1,IA10=0,OR($IT10=0,AND($IT10&gt;0,IA$2=$IU10,OR(AND(IA$1=$IT10+1,OR(IA$3-1&lt;&gt;$A$3,$A$4=0)),AND(IA$1=$IT10-1,OR(IA$3&lt;&gt;$A$3,$A$4=0)))))),1,0)</f>
        <v/>
      </c>
      <c r="IB60">
        <f>IF(AND(IB$4=1,IB10=0,OR($IT10=0,AND($IT10&gt;0,IB$2=$IU10,OR(AND(IB$1=$IT10+1,OR(IB$3-1&lt;&gt;$A$3,$A$4=0)),AND(IB$1=$IT10-1,OR(IB$3&lt;&gt;$A$3,$A$4=0)))))),1,0)</f>
        <v/>
      </c>
      <c r="IC60">
        <f>IF(AND(IC$4=1,IC10=0,OR($IT10=0,AND($IT10&gt;0,IC$2=$IU10,OR(AND(IC$1=$IT10+1,OR(IC$3-1&lt;&gt;$A$3,$A$4=0)),AND(IC$1=$IT10-1,OR(IC$3&lt;&gt;$A$3,$A$4=0)))))),1,0)</f>
        <v/>
      </c>
      <c r="ID60">
        <f>IF(AND(ID$4=1,ID10=0,OR($IT10=0,AND($IT10&gt;0,ID$2=$IU10,OR(AND(ID$1=$IT10+1,OR(ID$3-1&lt;&gt;$A$3,$A$4=0)),AND(ID$1=$IT10-1,OR(ID$3&lt;&gt;$A$3,$A$4=0)))))),1,0)</f>
        <v/>
      </c>
      <c r="IE60">
        <f>IF(AND(IE$4=1,IE10=0,OR($IT10=0,AND($IT10&gt;0,IE$2=$IU10,OR(AND(IE$1=$IT10+1,OR(IE$3-1&lt;&gt;$A$3,$A$4=0)),AND(IE$1=$IT10-1,OR(IE$3&lt;&gt;$A$3,$A$4=0)))))),1,0)</f>
        <v/>
      </c>
      <c r="IF60">
        <f>IF(AND(IF$4=1,IF10=0,OR($IT10=0,AND($IT10&gt;0,IF$2=$IU10,OR(AND(IF$1=$IT10+1,OR(IF$3-1&lt;&gt;$A$3,$A$4=0)),AND(IF$1=$IT10-1,OR(IF$3&lt;&gt;$A$3,$A$4=0)))))),1,0)</f>
        <v/>
      </c>
      <c r="IG60">
        <f>IF(AND(IG$4=1,IG10=0,OR($IT10=0,AND($IT10&gt;0,IG$2=$IU10,OR(AND(IG$1=$IT10+1,OR(IG$3-1&lt;&gt;$A$3,$A$4=0)),AND(IG$1=$IT10-1,OR(IG$3&lt;&gt;$A$3,$A$4=0)))))),1,0)</f>
        <v/>
      </c>
      <c r="IH60">
        <f>IF(AND(IH$4=1,IH10=0,OR($IT10=0,AND($IT10&gt;0,IH$2=$IU10,OR(AND(IH$1=$IT10+1,OR(IH$3-1&lt;&gt;$A$3,$A$4=0)),AND(IH$1=$IT10-1,OR(IH$3&lt;&gt;$A$3,$A$4=0)))))),1,0)</f>
        <v/>
      </c>
      <c r="II60">
        <f>IF(AND(II$4=1,II10=0,OR($IT10=0,AND($IT10&gt;0,II$2=$IU10,OR(AND(II$1=$IT10+1,OR(II$3-1&lt;&gt;$A$3,$A$4=0)),AND(II$1=$IT10-1,OR(II$3&lt;&gt;$A$3,$A$4=0)))))),1,0)</f>
        <v/>
      </c>
    </row>
    <row r="61">
      <c r="A61" t="n">
        <v>2</v>
      </c>
      <c r="D61">
        <f>IF(AND(D$4=1,D11=0,OR($IT11=0,AND($IT11&gt;0,D$2=$IU11,OR(AND(D$1=$IT11+1,OR(D$3-1&lt;&gt;$A$3,$A$4=0)),AND(D$1=$IT11-1,OR(D$3&lt;&gt;$A$3,$A$4=0)))))),1,0)</f>
        <v/>
      </c>
      <c r="E61">
        <f>IF(AND(E$4=1,E11=0,OR($IT11=0,AND($IT11&gt;0,E$2=$IU11,OR(AND(E$1=$IT11+1,OR(E$3-1&lt;&gt;$A$3,$A$4=0)),AND(E$1=$IT11-1,OR(E$3&lt;&gt;$A$3,$A$4=0)))))),1,0)</f>
        <v/>
      </c>
      <c r="F61">
        <f>IF(AND(F$4=1,F11=0,OR($IT11=0,AND($IT11&gt;0,F$2=$IU11,OR(AND(F$1=$IT11+1,OR(F$3-1&lt;&gt;$A$3,$A$4=0)),AND(F$1=$IT11-1,OR(F$3&lt;&gt;$A$3,$A$4=0)))))),1,0)</f>
        <v/>
      </c>
      <c r="G61">
        <f>IF(AND(G$4=1,G11=0,OR($IT11=0,AND($IT11&gt;0,G$2=$IU11,OR(AND(G$1=$IT11+1,OR(G$3-1&lt;&gt;$A$3,$A$4=0)),AND(G$1=$IT11-1,OR(G$3&lt;&gt;$A$3,$A$4=0)))))),1,0)</f>
        <v/>
      </c>
      <c r="H61">
        <f>IF(AND(H$4=1,H11=0,OR($IT11=0,AND($IT11&gt;0,H$2=$IU11,OR(AND(H$1=$IT11+1,OR(H$3-1&lt;&gt;$A$3,$A$4=0)),AND(H$1=$IT11-1,OR(H$3&lt;&gt;$A$3,$A$4=0)))))),1,0)</f>
        <v/>
      </c>
      <c r="I61">
        <f>IF(AND(I$4=1,I11=0,OR($IT11=0,AND($IT11&gt;0,I$2=$IU11,OR(AND(I$1=$IT11+1,OR(I$3-1&lt;&gt;$A$3,$A$4=0)),AND(I$1=$IT11-1,OR(I$3&lt;&gt;$A$3,$A$4=0)))))),1,0)</f>
        <v/>
      </c>
      <c r="J61">
        <f>IF(AND(J$4=1,J11=0,OR($IT11=0,AND($IT11&gt;0,J$2=$IU11,OR(AND(J$1=$IT11+1,OR(J$3-1&lt;&gt;$A$3,$A$4=0)),AND(J$1=$IT11-1,OR(J$3&lt;&gt;$A$3,$A$4=0)))))),1,0)</f>
        <v/>
      </c>
      <c r="K61">
        <f>IF(AND(K$4=1,K11=0,OR($IT11=0,AND($IT11&gt;0,K$2=$IU11,OR(AND(K$1=$IT11+1,OR(K$3-1&lt;&gt;$A$3,$A$4=0)),AND(K$1=$IT11-1,OR(K$3&lt;&gt;$A$3,$A$4=0)))))),1,0)</f>
        <v/>
      </c>
      <c r="L61">
        <f>IF(AND(L$4=1,L11=0,OR($IT11=0,AND($IT11&gt;0,L$2=$IU11,OR(AND(L$1=$IT11+1,OR(L$3-1&lt;&gt;$A$3,$A$4=0)),AND(L$1=$IT11-1,OR(L$3&lt;&gt;$A$3,$A$4=0)))))),1,0)</f>
        <v/>
      </c>
      <c r="M61">
        <f>IF(AND(M$4=1,M11=0,OR($IT11=0,AND($IT11&gt;0,M$2=$IU11,OR(AND(M$1=$IT11+1,OR(M$3-1&lt;&gt;$A$3,$A$4=0)),AND(M$1=$IT11-1,OR(M$3&lt;&gt;$A$3,$A$4=0)))))),1,0)</f>
        <v/>
      </c>
      <c r="N61">
        <f>IF(AND(N$4=1,N11=0,OR($IT11=0,AND($IT11&gt;0,N$2=$IU11,OR(AND(N$1=$IT11+1,OR(N$3-1&lt;&gt;$A$3,$A$4=0)),AND(N$1=$IT11-1,OR(N$3&lt;&gt;$A$3,$A$4=0)))))),1,0)</f>
        <v/>
      </c>
      <c r="O61">
        <f>IF(AND(O$4=1,O11=0,OR($IT11=0,AND($IT11&gt;0,O$2=$IU11,OR(AND(O$1=$IT11+1,OR(O$3-1&lt;&gt;$A$3,$A$4=0)),AND(O$1=$IT11-1,OR(O$3&lt;&gt;$A$3,$A$4=0)))))),1,0)</f>
        <v/>
      </c>
      <c r="P61">
        <f>IF(AND(P$4=1,P11=0,OR($IT11=0,AND($IT11&gt;0,P$2=$IU11,OR(AND(P$1=$IT11+1,OR(P$3-1&lt;&gt;$A$3,$A$4=0)),AND(P$1=$IT11-1,OR(P$3&lt;&gt;$A$3,$A$4=0)))))),1,0)</f>
        <v/>
      </c>
      <c r="Q61">
        <f>IF(AND(Q$4=1,Q11=0,OR($IT11=0,AND($IT11&gt;0,Q$2=$IU11,OR(AND(Q$1=$IT11+1,OR(Q$3-1&lt;&gt;$A$3,$A$4=0)),AND(Q$1=$IT11-1,OR(Q$3&lt;&gt;$A$3,$A$4=0)))))),1,0)</f>
        <v/>
      </c>
      <c r="R61">
        <f>IF(AND(R$4=1,R11=0,OR($IT11=0,AND($IT11&gt;0,R$2=$IU11,OR(AND(R$1=$IT11+1,OR(R$3-1&lt;&gt;$A$3,$A$4=0)),AND(R$1=$IT11-1,OR(R$3&lt;&gt;$A$3,$A$4=0)))))),1,0)</f>
        <v/>
      </c>
      <c r="S61">
        <f>IF(AND(S$4=1,S11=0,OR($IT11=0,AND($IT11&gt;0,S$2=$IU11,OR(AND(S$1=$IT11+1,OR(S$3-1&lt;&gt;$A$3,$A$4=0)),AND(S$1=$IT11-1,OR(S$3&lt;&gt;$A$3,$A$4=0)))))),1,0)</f>
        <v/>
      </c>
      <c r="T61">
        <f>IF(AND(T$4=1,T11=0,OR($IT11=0,AND($IT11&gt;0,T$2=$IU11,OR(AND(T$1=$IT11+1,OR(T$3-1&lt;&gt;$A$3,$A$4=0)),AND(T$1=$IT11-1,OR(T$3&lt;&gt;$A$3,$A$4=0)))))),1,0)</f>
        <v/>
      </c>
      <c r="U61">
        <f>IF(AND(U$4=1,U11=0,OR($IT11=0,AND($IT11&gt;0,U$2=$IU11,OR(AND(U$1=$IT11+1,OR(U$3-1&lt;&gt;$A$3,$A$4=0)),AND(U$1=$IT11-1,OR(U$3&lt;&gt;$A$3,$A$4=0)))))),1,0)</f>
        <v/>
      </c>
      <c r="V61">
        <f>IF(AND(V$4=1,V11=0,OR($IT11=0,AND($IT11&gt;0,V$2=$IU11,OR(AND(V$1=$IT11+1,OR(V$3-1&lt;&gt;$A$3,$A$4=0)),AND(V$1=$IT11-1,OR(V$3&lt;&gt;$A$3,$A$4=0)))))),1,0)</f>
        <v/>
      </c>
      <c r="W61">
        <f>IF(AND(W$4=1,W11=0,OR($IT11=0,AND($IT11&gt;0,W$2=$IU11,OR(AND(W$1=$IT11+1,OR(W$3-1&lt;&gt;$A$3,$A$4=0)),AND(W$1=$IT11-1,OR(W$3&lt;&gt;$A$3,$A$4=0)))))),1,0)</f>
        <v/>
      </c>
      <c r="X61">
        <f>IF(AND(X$4=1,X11=0,OR($IT11=0,AND($IT11&gt;0,X$2=$IU11,OR(AND(X$1=$IT11+1,OR(X$3-1&lt;&gt;$A$3,$A$4=0)),AND(X$1=$IT11-1,OR(X$3&lt;&gt;$A$3,$A$4=0)))))),1,0)</f>
        <v/>
      </c>
      <c r="Y61">
        <f>IF(AND(Y$4=1,Y11=0,OR($IT11=0,AND($IT11&gt;0,Y$2=$IU11,OR(AND(Y$1=$IT11+1,OR(Y$3-1&lt;&gt;$A$3,$A$4=0)),AND(Y$1=$IT11-1,OR(Y$3&lt;&gt;$A$3,$A$4=0)))))),1,0)</f>
        <v/>
      </c>
      <c r="Z61">
        <f>IF(AND(Z$4=1,Z11=0,OR($IT11=0,AND($IT11&gt;0,Z$2=$IU11,OR(AND(Z$1=$IT11+1,OR(Z$3-1&lt;&gt;$A$3,$A$4=0)),AND(Z$1=$IT11-1,OR(Z$3&lt;&gt;$A$3,$A$4=0)))))),1,0)</f>
        <v/>
      </c>
      <c r="AA61">
        <f>IF(AND(AA$4=1,AA11=0,OR($IT11=0,AND($IT11&gt;0,AA$2=$IU11,OR(AND(AA$1=$IT11+1,OR(AA$3-1&lt;&gt;$A$3,$A$4=0)),AND(AA$1=$IT11-1,OR(AA$3&lt;&gt;$A$3,$A$4=0)))))),1,0)</f>
        <v/>
      </c>
      <c r="AB61">
        <f>IF(AND(AB$4=1,AB11=0,OR($IT11=0,AND($IT11&gt;0,AB$2=$IU11,OR(AND(AB$1=$IT11+1,OR(AB$3-1&lt;&gt;$A$3,$A$4=0)),AND(AB$1=$IT11-1,OR(AB$3&lt;&gt;$A$3,$A$4=0)))))),1,0)</f>
        <v/>
      </c>
      <c r="AC61">
        <f>IF(AND(AC$4=1,AC11=0,OR($IT11=0,AND($IT11&gt;0,AC$2=$IU11,OR(AND(AC$1=$IT11+1,OR(AC$3-1&lt;&gt;$A$3,$A$4=0)),AND(AC$1=$IT11-1,OR(AC$3&lt;&gt;$A$3,$A$4=0)))))),1,0)</f>
        <v/>
      </c>
      <c r="AD61">
        <f>IF(AND(AD$4=1,AD11=0,OR($IT11=0,AND($IT11&gt;0,AD$2=$IU11,OR(AND(AD$1=$IT11+1,OR(AD$3-1&lt;&gt;$A$3,$A$4=0)),AND(AD$1=$IT11-1,OR(AD$3&lt;&gt;$A$3,$A$4=0)))))),1,0)</f>
        <v/>
      </c>
      <c r="AE61">
        <f>IF(AND(AE$4=1,AE11=0,OR($IT11=0,AND($IT11&gt;0,AE$2=$IU11,OR(AND(AE$1=$IT11+1,OR(AE$3-1&lt;&gt;$A$3,$A$4=0)),AND(AE$1=$IT11-1,OR(AE$3&lt;&gt;$A$3,$A$4=0)))))),1,0)</f>
        <v/>
      </c>
      <c r="AF61">
        <f>IF(AND(AF$4=1,AF11=0,OR($IT11=0,AND($IT11&gt;0,AF$2=$IU11,OR(AND(AF$1=$IT11+1,OR(AF$3-1&lt;&gt;$A$3,$A$4=0)),AND(AF$1=$IT11-1,OR(AF$3&lt;&gt;$A$3,$A$4=0)))))),1,0)</f>
        <v/>
      </c>
      <c r="AG61">
        <f>IF(AND(AG$4=1,AG11=0,OR($IT11=0,AND($IT11&gt;0,AG$2=$IU11,OR(AND(AG$1=$IT11+1,OR(AG$3-1&lt;&gt;$A$3,$A$4=0)),AND(AG$1=$IT11-1,OR(AG$3&lt;&gt;$A$3,$A$4=0)))))),1,0)</f>
        <v/>
      </c>
      <c r="AH61">
        <f>IF(AND(AH$4=1,AH11=0,OR($IT11=0,AND($IT11&gt;0,AH$2=$IU11,OR(AND(AH$1=$IT11+1,OR(AH$3-1&lt;&gt;$A$3,$A$4=0)),AND(AH$1=$IT11-1,OR(AH$3&lt;&gt;$A$3,$A$4=0)))))),1,0)</f>
        <v/>
      </c>
      <c r="AI61">
        <f>IF(AND(AI$4=1,AI11=0,OR($IT11=0,AND($IT11&gt;0,AI$2=$IU11,OR(AND(AI$1=$IT11+1,OR(AI$3-1&lt;&gt;$A$3,$A$4=0)),AND(AI$1=$IT11-1,OR(AI$3&lt;&gt;$A$3,$A$4=0)))))),1,0)</f>
        <v/>
      </c>
      <c r="AJ61">
        <f>IF(AND(AJ$4=1,AJ11=0,OR($IT11=0,AND($IT11&gt;0,AJ$2=$IU11,OR(AND(AJ$1=$IT11+1,OR(AJ$3-1&lt;&gt;$A$3,$A$4=0)),AND(AJ$1=$IT11-1,OR(AJ$3&lt;&gt;$A$3,$A$4=0)))))),1,0)</f>
        <v/>
      </c>
      <c r="AK61">
        <f>IF(AND(AK$4=1,AK11=0,OR($IT11=0,AND($IT11&gt;0,AK$2=$IU11,OR(AND(AK$1=$IT11+1,OR(AK$3-1&lt;&gt;$A$3,$A$4=0)),AND(AK$1=$IT11-1,OR(AK$3&lt;&gt;$A$3,$A$4=0)))))),1,0)</f>
        <v/>
      </c>
      <c r="AL61">
        <f>IF(AND(AL$4=1,AL11=0,OR($IT11=0,AND($IT11&gt;0,AL$2=$IU11,OR(AND(AL$1=$IT11+1,OR(AL$3-1&lt;&gt;$A$3,$A$4=0)),AND(AL$1=$IT11-1,OR(AL$3&lt;&gt;$A$3,$A$4=0)))))),1,0)</f>
        <v/>
      </c>
      <c r="AM61">
        <f>IF(AND(AM$4=1,AM11=0,OR($IT11=0,AND($IT11&gt;0,AM$2=$IU11,OR(AND(AM$1=$IT11+1,OR(AM$3-1&lt;&gt;$A$3,$A$4=0)),AND(AM$1=$IT11-1,OR(AM$3&lt;&gt;$A$3,$A$4=0)))))),1,0)</f>
        <v/>
      </c>
      <c r="AN61">
        <f>IF(AND(AN$4=1,AN11=0,OR($IT11=0,AND($IT11&gt;0,AN$2=$IU11,OR(AND(AN$1=$IT11+1,OR(AN$3-1&lt;&gt;$A$3,$A$4=0)),AND(AN$1=$IT11-1,OR(AN$3&lt;&gt;$A$3,$A$4=0)))))),1,0)</f>
        <v/>
      </c>
      <c r="AO61">
        <f>IF(AND(AO$4=1,AO11=0,OR($IT11=0,AND($IT11&gt;0,AO$2=$IU11,OR(AND(AO$1=$IT11+1,OR(AO$3-1&lt;&gt;$A$3,$A$4=0)),AND(AO$1=$IT11-1,OR(AO$3&lt;&gt;$A$3,$A$4=0)))))),1,0)</f>
        <v/>
      </c>
      <c r="AP61">
        <f>IF(AND(AP$4=1,AP11=0,OR($IT11=0,AND($IT11&gt;0,AP$2=$IU11,OR(AND(AP$1=$IT11+1,OR(AP$3-1&lt;&gt;$A$3,$A$4=0)),AND(AP$1=$IT11-1,OR(AP$3&lt;&gt;$A$3,$A$4=0)))))),1,0)</f>
        <v/>
      </c>
      <c r="AQ61">
        <f>IF(AND(AQ$4=1,AQ11=0,OR($IT11=0,AND($IT11&gt;0,AQ$2=$IU11,OR(AND(AQ$1=$IT11+1,OR(AQ$3-1&lt;&gt;$A$3,$A$4=0)),AND(AQ$1=$IT11-1,OR(AQ$3&lt;&gt;$A$3,$A$4=0)))))),1,0)</f>
        <v/>
      </c>
      <c r="AR61">
        <f>IF(AND(AR$4=1,AR11=0,OR($IT11=0,AND($IT11&gt;0,AR$2=$IU11,OR(AND(AR$1=$IT11+1,OR(AR$3-1&lt;&gt;$A$3,$A$4=0)),AND(AR$1=$IT11-1,OR(AR$3&lt;&gt;$A$3,$A$4=0)))))),1,0)</f>
        <v/>
      </c>
      <c r="AS61">
        <f>IF(AND(AS$4=1,AS11=0,OR($IT11=0,AND($IT11&gt;0,AS$2=$IU11,OR(AND(AS$1=$IT11+1,OR(AS$3-1&lt;&gt;$A$3,$A$4=0)),AND(AS$1=$IT11-1,OR(AS$3&lt;&gt;$A$3,$A$4=0)))))),1,0)</f>
        <v/>
      </c>
      <c r="AT61">
        <f>IF(AND(AT$4=1,AT11=0,OR($IT11=0,AND($IT11&gt;0,AT$2=$IU11,OR(AND(AT$1=$IT11+1,OR(AT$3-1&lt;&gt;$A$3,$A$4=0)),AND(AT$1=$IT11-1,OR(AT$3&lt;&gt;$A$3,$A$4=0)))))),1,0)</f>
        <v/>
      </c>
      <c r="AU61">
        <f>IF(AND(AU$4=1,AU11=0,OR($IT11=0,AND($IT11&gt;0,AU$2=$IU11,OR(AND(AU$1=$IT11+1,OR(AU$3-1&lt;&gt;$A$3,$A$4=0)),AND(AU$1=$IT11-1,OR(AU$3&lt;&gt;$A$3,$A$4=0)))))),1,0)</f>
        <v/>
      </c>
      <c r="AV61">
        <f>IF(AND(AV$4=1,AV11=0,OR($IT11=0,AND($IT11&gt;0,AV$2=$IU11,OR(AND(AV$1=$IT11+1,OR(AV$3-1&lt;&gt;$A$3,$A$4=0)),AND(AV$1=$IT11-1,OR(AV$3&lt;&gt;$A$3,$A$4=0)))))),1,0)</f>
        <v/>
      </c>
      <c r="AW61">
        <f>IF(AND(AW$4=1,AW11=0,OR($IT11=0,AND($IT11&gt;0,AW$2=$IU11,OR(AND(AW$1=$IT11+1,OR(AW$3-1&lt;&gt;$A$3,$A$4=0)),AND(AW$1=$IT11-1,OR(AW$3&lt;&gt;$A$3,$A$4=0)))))),1,0)</f>
        <v/>
      </c>
      <c r="AX61">
        <f>IF(AND(AX$4=1,AX11=0,OR($IT11=0,AND($IT11&gt;0,AX$2=$IU11,OR(AND(AX$1=$IT11+1,OR(AX$3-1&lt;&gt;$A$3,$A$4=0)),AND(AX$1=$IT11-1,OR(AX$3&lt;&gt;$A$3,$A$4=0)))))),1,0)</f>
        <v/>
      </c>
      <c r="AY61">
        <f>IF(AND(AY$4=1,AY11=0,OR($IT11=0,AND($IT11&gt;0,AY$2=$IU11,OR(AND(AY$1=$IT11+1,OR(AY$3-1&lt;&gt;$A$3,$A$4=0)),AND(AY$1=$IT11-1,OR(AY$3&lt;&gt;$A$3,$A$4=0)))))),1,0)</f>
        <v/>
      </c>
      <c r="AZ61">
        <f>IF(AND(AZ$4=1,AZ11=0,OR($IT11=0,AND($IT11&gt;0,AZ$2=$IU11,OR(AND(AZ$1=$IT11+1,OR(AZ$3-1&lt;&gt;$A$3,$A$4=0)),AND(AZ$1=$IT11-1,OR(AZ$3&lt;&gt;$A$3,$A$4=0)))))),1,0)</f>
        <v/>
      </c>
      <c r="BA61">
        <f>IF(AND(BA$4=1,BA11=0,OR($IT11=0,AND($IT11&gt;0,BA$2=$IU11,OR(AND(BA$1=$IT11+1,OR(BA$3-1&lt;&gt;$A$3,$A$4=0)),AND(BA$1=$IT11-1,OR(BA$3&lt;&gt;$A$3,$A$4=0)))))),1,0)</f>
        <v/>
      </c>
      <c r="BB61">
        <f>IF(AND(BB$4=1,BB11=0,OR($IT11=0,AND($IT11&gt;0,BB$2=$IU11,OR(AND(BB$1=$IT11+1,OR(BB$3-1&lt;&gt;$A$3,$A$4=0)),AND(BB$1=$IT11-1,OR(BB$3&lt;&gt;$A$3,$A$4=0)))))),1,0)</f>
        <v/>
      </c>
      <c r="BC61">
        <f>IF(AND(BC$4=1,BC11=0,OR($IT11=0,AND($IT11&gt;0,BC$2=$IU11,OR(AND(BC$1=$IT11+1,OR(BC$3-1&lt;&gt;$A$3,$A$4=0)),AND(BC$1=$IT11-1,OR(BC$3&lt;&gt;$A$3,$A$4=0)))))),1,0)</f>
        <v/>
      </c>
      <c r="BD61">
        <f>IF(AND(BD$4=1,BD11=0,OR($IT11=0,AND($IT11&gt;0,BD$2=$IU11,OR(AND(BD$1=$IT11+1,OR(BD$3-1&lt;&gt;$A$3,$A$4=0)),AND(BD$1=$IT11-1,OR(BD$3&lt;&gt;$A$3,$A$4=0)))))),1,0)</f>
        <v/>
      </c>
      <c r="BE61">
        <f>IF(AND(BE$4=1,BE11=0,OR($IT11=0,AND($IT11&gt;0,BE$2=$IU11,OR(AND(BE$1=$IT11+1,OR(BE$3-1&lt;&gt;$A$3,$A$4=0)),AND(BE$1=$IT11-1,OR(BE$3&lt;&gt;$A$3,$A$4=0)))))),1,0)</f>
        <v/>
      </c>
      <c r="BF61">
        <f>IF(AND(BF$4=1,BF11=0,OR($IT11=0,AND($IT11&gt;0,BF$2=$IU11,OR(AND(BF$1=$IT11+1,OR(BF$3-1&lt;&gt;$A$3,$A$4=0)),AND(BF$1=$IT11-1,OR(BF$3&lt;&gt;$A$3,$A$4=0)))))),1,0)</f>
        <v/>
      </c>
      <c r="BG61">
        <f>IF(AND(BG$4=1,BG11=0,OR($IT11=0,AND($IT11&gt;0,BG$2=$IU11,OR(AND(BG$1=$IT11+1,OR(BG$3-1&lt;&gt;$A$3,$A$4=0)),AND(BG$1=$IT11-1,OR(BG$3&lt;&gt;$A$3,$A$4=0)))))),1,0)</f>
        <v/>
      </c>
      <c r="BH61">
        <f>IF(AND(BH$4=1,BH11=0,OR($IT11=0,AND($IT11&gt;0,BH$2=$IU11,OR(AND(BH$1=$IT11+1,OR(BH$3-1&lt;&gt;$A$3,$A$4=0)),AND(BH$1=$IT11-1,OR(BH$3&lt;&gt;$A$3,$A$4=0)))))),1,0)</f>
        <v/>
      </c>
      <c r="BI61">
        <f>IF(AND(BI$4=1,BI11=0,OR($IT11=0,AND($IT11&gt;0,BI$2=$IU11,OR(AND(BI$1=$IT11+1,OR(BI$3-1&lt;&gt;$A$3,$A$4=0)),AND(BI$1=$IT11-1,OR(BI$3&lt;&gt;$A$3,$A$4=0)))))),1,0)</f>
        <v/>
      </c>
      <c r="BJ61">
        <f>IF(AND(BJ$4=1,BJ11=0,OR($IT11=0,AND($IT11&gt;0,BJ$2=$IU11,OR(AND(BJ$1=$IT11+1,OR(BJ$3-1&lt;&gt;$A$3,$A$4=0)),AND(BJ$1=$IT11-1,OR(BJ$3&lt;&gt;$A$3,$A$4=0)))))),1,0)</f>
        <v/>
      </c>
      <c r="BK61">
        <f>IF(AND(BK$4=1,BK11=0,OR($IT11=0,AND($IT11&gt;0,BK$2=$IU11,OR(AND(BK$1=$IT11+1,OR(BK$3-1&lt;&gt;$A$3,$A$4=0)),AND(BK$1=$IT11-1,OR(BK$3&lt;&gt;$A$3,$A$4=0)))))),1,0)</f>
        <v/>
      </c>
      <c r="BL61">
        <f>IF(AND(BL$4=1,BL11=0,OR($IT11=0,AND($IT11&gt;0,BL$2=$IU11,OR(AND(BL$1=$IT11+1,OR(BL$3-1&lt;&gt;$A$3,$A$4=0)),AND(BL$1=$IT11-1,OR(BL$3&lt;&gt;$A$3,$A$4=0)))))),1,0)</f>
        <v/>
      </c>
      <c r="BM61">
        <f>IF(AND(BM$4=1,BM11=0,OR($IT11=0,AND($IT11&gt;0,BM$2=$IU11,OR(AND(BM$1=$IT11+1,OR(BM$3-1&lt;&gt;$A$3,$A$4=0)),AND(BM$1=$IT11-1,OR(BM$3&lt;&gt;$A$3,$A$4=0)))))),1,0)</f>
        <v/>
      </c>
      <c r="BN61">
        <f>IF(AND(BN$4=1,BN11=0,OR($IT11=0,AND($IT11&gt;0,BN$2=$IU11,OR(AND(BN$1=$IT11+1,OR(BN$3-1&lt;&gt;$A$3,$A$4=0)),AND(BN$1=$IT11-1,OR(BN$3&lt;&gt;$A$3,$A$4=0)))))),1,0)</f>
        <v/>
      </c>
      <c r="BO61">
        <f>IF(AND(BO$4=1,BO11=0,OR($IT11=0,AND($IT11&gt;0,BO$2=$IU11,OR(AND(BO$1=$IT11+1,OR(BO$3-1&lt;&gt;$A$3,$A$4=0)),AND(BO$1=$IT11-1,OR(BO$3&lt;&gt;$A$3,$A$4=0)))))),1,0)</f>
        <v/>
      </c>
      <c r="BP61">
        <f>IF(AND(BP$4=1,BP11=0,OR($IT11=0,AND($IT11&gt;0,BP$2=$IU11,OR(AND(BP$1=$IT11+1,OR(BP$3-1&lt;&gt;$A$3,$A$4=0)),AND(BP$1=$IT11-1,OR(BP$3&lt;&gt;$A$3,$A$4=0)))))),1,0)</f>
        <v/>
      </c>
      <c r="BQ61">
        <f>IF(AND(BQ$4=1,BQ11=0,OR($IT11=0,AND($IT11&gt;0,BQ$2=$IU11,OR(AND(BQ$1=$IT11+1,OR(BQ$3-1&lt;&gt;$A$3,$A$4=0)),AND(BQ$1=$IT11-1,OR(BQ$3&lt;&gt;$A$3,$A$4=0)))))),1,0)</f>
        <v/>
      </c>
      <c r="BR61">
        <f>IF(AND(BR$4=1,BR11=0,OR($IT11=0,AND($IT11&gt;0,BR$2=$IU11,OR(AND(BR$1=$IT11+1,OR(BR$3-1&lt;&gt;$A$3,$A$4=0)),AND(BR$1=$IT11-1,OR(BR$3&lt;&gt;$A$3,$A$4=0)))))),1,0)</f>
        <v/>
      </c>
      <c r="BS61">
        <f>IF(AND(BS$4=1,BS11=0,OR($IT11=0,AND($IT11&gt;0,BS$2=$IU11,OR(AND(BS$1=$IT11+1,OR(BS$3-1&lt;&gt;$A$3,$A$4=0)),AND(BS$1=$IT11-1,OR(BS$3&lt;&gt;$A$3,$A$4=0)))))),1,0)</f>
        <v/>
      </c>
      <c r="BT61">
        <f>IF(AND(BT$4=1,BT11=0,OR($IT11=0,AND($IT11&gt;0,BT$2=$IU11,OR(AND(BT$1=$IT11+1,OR(BT$3-1&lt;&gt;$A$3,$A$4=0)),AND(BT$1=$IT11-1,OR(BT$3&lt;&gt;$A$3,$A$4=0)))))),1,0)</f>
        <v/>
      </c>
      <c r="BU61">
        <f>IF(AND(BU$4=1,BU11=0,OR($IT11=0,AND($IT11&gt;0,BU$2=$IU11,OR(AND(BU$1=$IT11+1,OR(BU$3-1&lt;&gt;$A$3,$A$4=0)),AND(BU$1=$IT11-1,OR(BU$3&lt;&gt;$A$3,$A$4=0)))))),1,0)</f>
        <v/>
      </c>
      <c r="BV61">
        <f>IF(AND(BV$4=1,BV11=0,OR($IT11=0,AND($IT11&gt;0,BV$2=$IU11,OR(AND(BV$1=$IT11+1,OR(BV$3-1&lt;&gt;$A$3,$A$4=0)),AND(BV$1=$IT11-1,OR(BV$3&lt;&gt;$A$3,$A$4=0)))))),1,0)</f>
        <v/>
      </c>
      <c r="BW61">
        <f>IF(AND(BW$4=1,BW11=0,OR($IT11=0,AND($IT11&gt;0,BW$2=$IU11,OR(AND(BW$1=$IT11+1,OR(BW$3-1&lt;&gt;$A$3,$A$4=0)),AND(BW$1=$IT11-1,OR(BW$3&lt;&gt;$A$3,$A$4=0)))))),1,0)</f>
        <v/>
      </c>
      <c r="BX61">
        <f>IF(AND(BX$4=1,BX11=0,OR($IT11=0,AND($IT11&gt;0,BX$2=$IU11,OR(AND(BX$1=$IT11+1,OR(BX$3-1&lt;&gt;$A$3,$A$4=0)),AND(BX$1=$IT11-1,OR(BX$3&lt;&gt;$A$3,$A$4=0)))))),1,0)</f>
        <v/>
      </c>
      <c r="BY61">
        <f>IF(AND(BY$4=1,BY11=0,OR($IT11=0,AND($IT11&gt;0,BY$2=$IU11,OR(AND(BY$1=$IT11+1,OR(BY$3-1&lt;&gt;$A$3,$A$4=0)),AND(BY$1=$IT11-1,OR(BY$3&lt;&gt;$A$3,$A$4=0)))))),1,0)</f>
        <v/>
      </c>
      <c r="BZ61">
        <f>IF(AND(BZ$4=1,BZ11=0,OR($IT11=0,AND($IT11&gt;0,BZ$2=$IU11,OR(AND(BZ$1=$IT11+1,OR(BZ$3-1&lt;&gt;$A$3,$A$4=0)),AND(BZ$1=$IT11-1,OR(BZ$3&lt;&gt;$A$3,$A$4=0)))))),1,0)</f>
        <v/>
      </c>
      <c r="CA61">
        <f>IF(AND(CA$4=1,CA11=0,OR($IT11=0,AND($IT11&gt;0,CA$2=$IU11,OR(AND(CA$1=$IT11+1,OR(CA$3-1&lt;&gt;$A$3,$A$4=0)),AND(CA$1=$IT11-1,OR(CA$3&lt;&gt;$A$3,$A$4=0)))))),1,0)</f>
        <v/>
      </c>
      <c r="CB61">
        <f>IF(AND(CB$4=1,CB11=0,OR($IT11=0,AND($IT11&gt;0,CB$2=$IU11,OR(AND(CB$1=$IT11+1,OR(CB$3-1&lt;&gt;$A$3,$A$4=0)),AND(CB$1=$IT11-1,OR(CB$3&lt;&gt;$A$3,$A$4=0)))))),1,0)</f>
        <v/>
      </c>
      <c r="CC61">
        <f>IF(AND(CC$4=1,CC11=0,OR($IT11=0,AND($IT11&gt;0,CC$2=$IU11,OR(AND(CC$1=$IT11+1,OR(CC$3-1&lt;&gt;$A$3,$A$4=0)),AND(CC$1=$IT11-1,OR(CC$3&lt;&gt;$A$3,$A$4=0)))))),1,0)</f>
        <v/>
      </c>
      <c r="CD61">
        <f>IF(AND(CD$4=1,CD11=0,OR($IT11=0,AND($IT11&gt;0,CD$2=$IU11,OR(AND(CD$1=$IT11+1,OR(CD$3-1&lt;&gt;$A$3,$A$4=0)),AND(CD$1=$IT11-1,OR(CD$3&lt;&gt;$A$3,$A$4=0)))))),1,0)</f>
        <v/>
      </c>
      <c r="CE61">
        <f>IF(AND(CE$4=1,CE11=0,OR($IT11=0,AND($IT11&gt;0,CE$2=$IU11,OR(AND(CE$1=$IT11+1,OR(CE$3-1&lt;&gt;$A$3,$A$4=0)),AND(CE$1=$IT11-1,OR(CE$3&lt;&gt;$A$3,$A$4=0)))))),1,0)</f>
        <v/>
      </c>
      <c r="CF61">
        <f>IF(AND(CF$4=1,CF11=0,OR($IT11=0,AND($IT11&gt;0,CF$2=$IU11,OR(AND(CF$1=$IT11+1,OR(CF$3-1&lt;&gt;$A$3,$A$4=0)),AND(CF$1=$IT11-1,OR(CF$3&lt;&gt;$A$3,$A$4=0)))))),1,0)</f>
        <v/>
      </c>
      <c r="CG61">
        <f>IF(AND(CG$4=1,CG11=0,OR($IT11=0,AND($IT11&gt;0,CG$2=$IU11,OR(AND(CG$1=$IT11+1,OR(CG$3-1&lt;&gt;$A$3,$A$4=0)),AND(CG$1=$IT11-1,OR(CG$3&lt;&gt;$A$3,$A$4=0)))))),1,0)</f>
        <v/>
      </c>
      <c r="CH61">
        <f>IF(AND(CH$4=1,CH11=0,OR($IT11=0,AND($IT11&gt;0,CH$2=$IU11,OR(AND(CH$1=$IT11+1,OR(CH$3-1&lt;&gt;$A$3,$A$4=0)),AND(CH$1=$IT11-1,OR(CH$3&lt;&gt;$A$3,$A$4=0)))))),1,0)</f>
        <v/>
      </c>
      <c r="CI61">
        <f>IF(AND(CI$4=1,CI11=0,OR($IT11=0,AND($IT11&gt;0,CI$2=$IU11,OR(AND(CI$1=$IT11+1,OR(CI$3-1&lt;&gt;$A$3,$A$4=0)),AND(CI$1=$IT11-1,OR(CI$3&lt;&gt;$A$3,$A$4=0)))))),1,0)</f>
        <v/>
      </c>
      <c r="CJ61">
        <f>IF(AND(CJ$4=1,CJ11=0,OR($IT11=0,AND($IT11&gt;0,CJ$2=$IU11,OR(AND(CJ$1=$IT11+1,OR(CJ$3-1&lt;&gt;$A$3,$A$4=0)),AND(CJ$1=$IT11-1,OR(CJ$3&lt;&gt;$A$3,$A$4=0)))))),1,0)</f>
        <v/>
      </c>
      <c r="CK61">
        <f>IF(AND(CK$4=1,CK11=0,OR($IT11=0,AND($IT11&gt;0,CK$2=$IU11,OR(AND(CK$1=$IT11+1,OR(CK$3-1&lt;&gt;$A$3,$A$4=0)),AND(CK$1=$IT11-1,OR(CK$3&lt;&gt;$A$3,$A$4=0)))))),1,0)</f>
        <v/>
      </c>
      <c r="CL61">
        <f>IF(AND(CL$4=1,CL11=0,OR($IT11=0,AND($IT11&gt;0,CL$2=$IU11,OR(AND(CL$1=$IT11+1,OR(CL$3-1&lt;&gt;$A$3,$A$4=0)),AND(CL$1=$IT11-1,OR(CL$3&lt;&gt;$A$3,$A$4=0)))))),1,0)</f>
        <v/>
      </c>
      <c r="CM61">
        <f>IF(AND(CM$4=1,CM11=0,OR($IT11=0,AND($IT11&gt;0,CM$2=$IU11,OR(AND(CM$1=$IT11+1,OR(CM$3-1&lt;&gt;$A$3,$A$4=0)),AND(CM$1=$IT11-1,OR(CM$3&lt;&gt;$A$3,$A$4=0)))))),1,0)</f>
        <v/>
      </c>
      <c r="CN61">
        <f>IF(AND(CN$4=1,CN11=0,OR($IT11=0,AND($IT11&gt;0,CN$2=$IU11,OR(AND(CN$1=$IT11+1,OR(CN$3-1&lt;&gt;$A$3,$A$4=0)),AND(CN$1=$IT11-1,OR(CN$3&lt;&gt;$A$3,$A$4=0)))))),1,0)</f>
        <v/>
      </c>
      <c r="CO61">
        <f>IF(AND(CO$4=1,CO11=0,OR($IT11=0,AND($IT11&gt;0,CO$2=$IU11,OR(AND(CO$1=$IT11+1,OR(CO$3-1&lt;&gt;$A$3,$A$4=0)),AND(CO$1=$IT11-1,OR(CO$3&lt;&gt;$A$3,$A$4=0)))))),1,0)</f>
        <v/>
      </c>
      <c r="CP61">
        <f>IF(AND(CP$4=1,CP11=0,OR($IT11=0,AND($IT11&gt;0,CP$2=$IU11,OR(AND(CP$1=$IT11+1,OR(CP$3-1&lt;&gt;$A$3,$A$4=0)),AND(CP$1=$IT11-1,OR(CP$3&lt;&gt;$A$3,$A$4=0)))))),1,0)</f>
        <v/>
      </c>
      <c r="CQ61">
        <f>IF(AND(CQ$4=1,CQ11=0,OR($IT11=0,AND($IT11&gt;0,CQ$2=$IU11,OR(AND(CQ$1=$IT11+1,OR(CQ$3-1&lt;&gt;$A$3,$A$4=0)),AND(CQ$1=$IT11-1,OR(CQ$3&lt;&gt;$A$3,$A$4=0)))))),1,0)</f>
        <v/>
      </c>
      <c r="CR61">
        <f>IF(AND(CR$4=1,CR11=0,OR($IT11=0,AND($IT11&gt;0,CR$2=$IU11,OR(AND(CR$1=$IT11+1,OR(CR$3-1&lt;&gt;$A$3,$A$4=0)),AND(CR$1=$IT11-1,OR(CR$3&lt;&gt;$A$3,$A$4=0)))))),1,0)</f>
        <v/>
      </c>
      <c r="CS61">
        <f>IF(AND(CS$4=1,CS11=0,OR($IT11=0,AND($IT11&gt;0,CS$2=$IU11,OR(AND(CS$1=$IT11+1,OR(CS$3-1&lt;&gt;$A$3,$A$4=0)),AND(CS$1=$IT11-1,OR(CS$3&lt;&gt;$A$3,$A$4=0)))))),1,0)</f>
        <v/>
      </c>
      <c r="CT61">
        <f>IF(AND(CT$4=1,CT11=0,OR($IT11=0,AND($IT11&gt;0,CT$2=$IU11,OR(AND(CT$1=$IT11+1,OR(CT$3-1&lt;&gt;$A$3,$A$4=0)),AND(CT$1=$IT11-1,OR(CT$3&lt;&gt;$A$3,$A$4=0)))))),1,0)</f>
        <v/>
      </c>
      <c r="CU61">
        <f>IF(AND(CU$4=1,CU11=0,OR($IT11=0,AND($IT11&gt;0,CU$2=$IU11,OR(AND(CU$1=$IT11+1,OR(CU$3-1&lt;&gt;$A$3,$A$4=0)),AND(CU$1=$IT11-1,OR(CU$3&lt;&gt;$A$3,$A$4=0)))))),1,0)</f>
        <v/>
      </c>
      <c r="CV61">
        <f>IF(AND(CV$4=1,CV11=0,OR($IT11=0,AND($IT11&gt;0,CV$2=$IU11,OR(AND(CV$1=$IT11+1,OR(CV$3-1&lt;&gt;$A$3,$A$4=0)),AND(CV$1=$IT11-1,OR(CV$3&lt;&gt;$A$3,$A$4=0)))))),1,0)</f>
        <v/>
      </c>
      <c r="CW61">
        <f>IF(AND(CW$4=1,CW11=0,OR($IT11=0,AND($IT11&gt;0,CW$2=$IU11,OR(AND(CW$1=$IT11+1,OR(CW$3-1&lt;&gt;$A$3,$A$4=0)),AND(CW$1=$IT11-1,OR(CW$3&lt;&gt;$A$3,$A$4=0)))))),1,0)</f>
        <v/>
      </c>
      <c r="CX61">
        <f>IF(AND(CX$4=1,CX11=0,OR($IT11=0,AND($IT11&gt;0,CX$2=$IU11,OR(AND(CX$1=$IT11+1,OR(CX$3-1&lt;&gt;$A$3,$A$4=0)),AND(CX$1=$IT11-1,OR(CX$3&lt;&gt;$A$3,$A$4=0)))))),1,0)</f>
        <v/>
      </c>
      <c r="CY61">
        <f>IF(AND(CY$4=1,CY11=0,OR($IT11=0,AND($IT11&gt;0,CY$2=$IU11,OR(AND(CY$1=$IT11+1,OR(CY$3-1&lt;&gt;$A$3,$A$4=0)),AND(CY$1=$IT11-1,OR(CY$3&lt;&gt;$A$3,$A$4=0)))))),1,0)</f>
        <v/>
      </c>
      <c r="CZ61">
        <f>IF(AND(CZ$4=1,CZ11=0,OR($IT11=0,AND($IT11&gt;0,CZ$2=$IU11,OR(AND(CZ$1=$IT11+1,OR(CZ$3-1&lt;&gt;$A$3,$A$4=0)),AND(CZ$1=$IT11-1,OR(CZ$3&lt;&gt;$A$3,$A$4=0)))))),1,0)</f>
        <v/>
      </c>
      <c r="DA61">
        <f>IF(AND(DA$4=1,DA11=0,OR($IT11=0,AND($IT11&gt;0,DA$2=$IU11,OR(AND(DA$1=$IT11+1,OR(DA$3-1&lt;&gt;$A$3,$A$4=0)),AND(DA$1=$IT11-1,OR(DA$3&lt;&gt;$A$3,$A$4=0)))))),1,0)</f>
        <v/>
      </c>
      <c r="DB61">
        <f>IF(AND(DB$4=1,DB11=0,OR($IT11=0,AND($IT11&gt;0,DB$2=$IU11,OR(AND(DB$1=$IT11+1,OR(DB$3-1&lt;&gt;$A$3,$A$4=0)),AND(DB$1=$IT11-1,OR(DB$3&lt;&gt;$A$3,$A$4=0)))))),1,0)</f>
        <v/>
      </c>
      <c r="DC61">
        <f>IF(AND(DC$4=1,DC11=0,OR($IT11=0,AND($IT11&gt;0,DC$2=$IU11,OR(AND(DC$1=$IT11+1,OR(DC$3-1&lt;&gt;$A$3,$A$4=0)),AND(DC$1=$IT11-1,OR(DC$3&lt;&gt;$A$3,$A$4=0)))))),1,0)</f>
        <v/>
      </c>
      <c r="DD61">
        <f>IF(AND(DD$4=1,DD11=0,OR($IT11=0,AND($IT11&gt;0,DD$2=$IU11,OR(AND(DD$1=$IT11+1,OR(DD$3-1&lt;&gt;$A$3,$A$4=0)),AND(DD$1=$IT11-1,OR(DD$3&lt;&gt;$A$3,$A$4=0)))))),1,0)</f>
        <v/>
      </c>
      <c r="DE61">
        <f>IF(AND(DE$4=1,DE11=0,OR($IT11=0,AND($IT11&gt;0,DE$2=$IU11,OR(AND(DE$1=$IT11+1,OR(DE$3-1&lt;&gt;$A$3,$A$4=0)),AND(DE$1=$IT11-1,OR(DE$3&lt;&gt;$A$3,$A$4=0)))))),1,0)</f>
        <v/>
      </c>
      <c r="DF61">
        <f>IF(AND(DF$4=1,DF11=0,OR($IT11=0,AND($IT11&gt;0,DF$2=$IU11,OR(AND(DF$1=$IT11+1,OR(DF$3-1&lt;&gt;$A$3,$A$4=0)),AND(DF$1=$IT11-1,OR(DF$3&lt;&gt;$A$3,$A$4=0)))))),1,0)</f>
        <v/>
      </c>
      <c r="DG61">
        <f>IF(AND(DG$4=1,DG11=0,OR($IT11=0,AND($IT11&gt;0,DG$2=$IU11,OR(AND(DG$1=$IT11+1,OR(DG$3-1&lt;&gt;$A$3,$A$4=0)),AND(DG$1=$IT11-1,OR(DG$3&lt;&gt;$A$3,$A$4=0)))))),1,0)</f>
        <v/>
      </c>
      <c r="DH61">
        <f>IF(AND(DH$4=1,DH11=0,OR($IT11=0,AND($IT11&gt;0,DH$2=$IU11,OR(AND(DH$1=$IT11+1,OR(DH$3-1&lt;&gt;$A$3,$A$4=0)),AND(DH$1=$IT11-1,OR(DH$3&lt;&gt;$A$3,$A$4=0)))))),1,0)</f>
        <v/>
      </c>
      <c r="DI61">
        <f>IF(AND(DI$4=1,DI11=0,OR($IT11=0,AND($IT11&gt;0,DI$2=$IU11,OR(AND(DI$1=$IT11+1,OR(DI$3-1&lt;&gt;$A$3,$A$4=0)),AND(DI$1=$IT11-1,OR(DI$3&lt;&gt;$A$3,$A$4=0)))))),1,0)</f>
        <v/>
      </c>
      <c r="DJ61">
        <f>IF(AND(DJ$4=1,DJ11=0,OR($IT11=0,AND($IT11&gt;0,DJ$2=$IU11,OR(AND(DJ$1=$IT11+1,OR(DJ$3-1&lt;&gt;$A$3,$A$4=0)),AND(DJ$1=$IT11-1,OR(DJ$3&lt;&gt;$A$3,$A$4=0)))))),1,0)</f>
        <v/>
      </c>
      <c r="DK61">
        <f>IF(AND(DK$4=1,DK11=0,OR($IT11=0,AND($IT11&gt;0,DK$2=$IU11,OR(AND(DK$1=$IT11+1,OR(DK$3-1&lt;&gt;$A$3,$A$4=0)),AND(DK$1=$IT11-1,OR(DK$3&lt;&gt;$A$3,$A$4=0)))))),1,0)</f>
        <v/>
      </c>
      <c r="DL61">
        <f>IF(AND(DL$4=1,DL11=0,OR($IT11=0,AND($IT11&gt;0,DL$2=$IU11,OR(AND(DL$1=$IT11+1,OR(DL$3-1&lt;&gt;$A$3,$A$4=0)),AND(DL$1=$IT11-1,OR(DL$3&lt;&gt;$A$3,$A$4=0)))))),1,0)</f>
        <v/>
      </c>
      <c r="DM61">
        <f>IF(AND(DM$4=1,DM11=0,OR($IT11=0,AND($IT11&gt;0,DM$2=$IU11,OR(AND(DM$1=$IT11+1,OR(DM$3-1&lt;&gt;$A$3,$A$4=0)),AND(DM$1=$IT11-1,OR(DM$3&lt;&gt;$A$3,$A$4=0)))))),1,0)</f>
        <v/>
      </c>
      <c r="DN61">
        <f>IF(AND(DN$4=1,DN11=0,OR($IT11=0,AND($IT11&gt;0,DN$2=$IU11,OR(AND(DN$1=$IT11+1,OR(DN$3-1&lt;&gt;$A$3,$A$4=0)),AND(DN$1=$IT11-1,OR(DN$3&lt;&gt;$A$3,$A$4=0)))))),1,0)</f>
        <v/>
      </c>
      <c r="DO61">
        <f>IF(AND(DO$4=1,DO11=0,OR($IT11=0,AND($IT11&gt;0,DO$2=$IU11,OR(AND(DO$1=$IT11+1,OR(DO$3-1&lt;&gt;$A$3,$A$4=0)),AND(DO$1=$IT11-1,OR(DO$3&lt;&gt;$A$3,$A$4=0)))))),1,0)</f>
        <v/>
      </c>
      <c r="DP61">
        <f>IF(AND(DP$4=1,DP11=0,OR($IT11=0,AND($IT11&gt;0,DP$2=$IU11,OR(AND(DP$1=$IT11+1,OR(DP$3-1&lt;&gt;$A$3,$A$4=0)),AND(DP$1=$IT11-1,OR(DP$3&lt;&gt;$A$3,$A$4=0)))))),1,0)</f>
        <v/>
      </c>
      <c r="DQ61">
        <f>IF(AND(DQ$4=1,DQ11=0,OR($IT11=0,AND($IT11&gt;0,DQ$2=$IU11,OR(AND(DQ$1=$IT11+1,OR(DQ$3-1&lt;&gt;$A$3,$A$4=0)),AND(DQ$1=$IT11-1,OR(DQ$3&lt;&gt;$A$3,$A$4=0)))))),1,0)</f>
        <v/>
      </c>
      <c r="DR61">
        <f>IF(AND(DR$4=1,DR11=0,OR($IT11=0,AND($IT11&gt;0,DR$2=$IU11,OR(AND(DR$1=$IT11+1,OR(DR$3-1&lt;&gt;$A$3,$A$4=0)),AND(DR$1=$IT11-1,OR(DR$3&lt;&gt;$A$3,$A$4=0)))))),1,0)</f>
        <v/>
      </c>
      <c r="DS61">
        <f>IF(AND(DS$4=1,DS11=0,OR($IT11=0,AND($IT11&gt;0,DS$2=$IU11,OR(AND(DS$1=$IT11+1,OR(DS$3-1&lt;&gt;$A$3,$A$4=0)),AND(DS$1=$IT11-1,OR(DS$3&lt;&gt;$A$3,$A$4=0)))))),1,0)</f>
        <v/>
      </c>
      <c r="DT61">
        <f>IF(AND(DT$4=1,DT11=0,OR($IT11=0,AND($IT11&gt;0,DT$2=$IU11,OR(AND(DT$1=$IT11+1,OR(DT$3-1&lt;&gt;$A$3,$A$4=0)),AND(DT$1=$IT11-1,OR(DT$3&lt;&gt;$A$3,$A$4=0)))))),1,0)</f>
        <v/>
      </c>
      <c r="DU61">
        <f>IF(AND(DU$4=1,DU11=0,OR($IT11=0,AND($IT11&gt;0,DU$2=$IU11,OR(AND(DU$1=$IT11+1,OR(DU$3-1&lt;&gt;$A$3,$A$4=0)),AND(DU$1=$IT11-1,OR(DU$3&lt;&gt;$A$3,$A$4=0)))))),1,0)</f>
        <v/>
      </c>
      <c r="DV61">
        <f>IF(AND(DV$4=1,DV11=0,OR($IT11=0,AND($IT11&gt;0,DV$2=$IU11,OR(AND(DV$1=$IT11+1,OR(DV$3-1&lt;&gt;$A$3,$A$4=0)),AND(DV$1=$IT11-1,OR(DV$3&lt;&gt;$A$3,$A$4=0)))))),1,0)</f>
        <v/>
      </c>
      <c r="DW61">
        <f>IF(AND(DW$4=1,DW11=0,OR($IT11=0,AND($IT11&gt;0,DW$2=$IU11,OR(AND(DW$1=$IT11+1,OR(DW$3-1&lt;&gt;$A$3,$A$4=0)),AND(DW$1=$IT11-1,OR(DW$3&lt;&gt;$A$3,$A$4=0)))))),1,0)</f>
        <v/>
      </c>
      <c r="DX61">
        <f>IF(AND(DX$4=1,DX11=0,OR($IT11=0,AND($IT11&gt;0,DX$2=$IU11,OR(AND(DX$1=$IT11+1,OR(DX$3-1&lt;&gt;$A$3,$A$4=0)),AND(DX$1=$IT11-1,OR(DX$3&lt;&gt;$A$3,$A$4=0)))))),1,0)</f>
        <v/>
      </c>
      <c r="DY61">
        <f>IF(AND(DY$4=1,DY11=0,OR($IT11=0,AND($IT11&gt;0,DY$2=$IU11,OR(AND(DY$1=$IT11+1,OR(DY$3-1&lt;&gt;$A$3,$A$4=0)),AND(DY$1=$IT11-1,OR(DY$3&lt;&gt;$A$3,$A$4=0)))))),1,0)</f>
        <v/>
      </c>
      <c r="DZ61">
        <f>IF(AND(DZ$4=1,DZ11=0,OR($IT11=0,AND($IT11&gt;0,DZ$2=$IU11,OR(AND(DZ$1=$IT11+1,OR(DZ$3-1&lt;&gt;$A$3,$A$4=0)),AND(DZ$1=$IT11-1,OR(DZ$3&lt;&gt;$A$3,$A$4=0)))))),1,0)</f>
        <v/>
      </c>
      <c r="EA61">
        <f>IF(AND(EA$4=1,EA11=0,OR($IT11=0,AND($IT11&gt;0,EA$2=$IU11,OR(AND(EA$1=$IT11+1,OR(EA$3-1&lt;&gt;$A$3,$A$4=0)),AND(EA$1=$IT11-1,OR(EA$3&lt;&gt;$A$3,$A$4=0)))))),1,0)</f>
        <v/>
      </c>
      <c r="EB61">
        <f>IF(AND(EB$4=1,EB11=0,OR($IT11=0,AND($IT11&gt;0,EB$2=$IU11,OR(AND(EB$1=$IT11+1,OR(EB$3-1&lt;&gt;$A$3,$A$4=0)),AND(EB$1=$IT11-1,OR(EB$3&lt;&gt;$A$3,$A$4=0)))))),1,0)</f>
        <v/>
      </c>
      <c r="EC61">
        <f>IF(AND(EC$4=1,EC11=0,OR($IT11=0,AND($IT11&gt;0,EC$2=$IU11,OR(AND(EC$1=$IT11+1,OR(EC$3-1&lt;&gt;$A$3,$A$4=0)),AND(EC$1=$IT11-1,OR(EC$3&lt;&gt;$A$3,$A$4=0)))))),1,0)</f>
        <v/>
      </c>
      <c r="ED61">
        <f>IF(AND(ED$4=1,ED11=0,OR($IT11=0,AND($IT11&gt;0,ED$2=$IU11,OR(AND(ED$1=$IT11+1,OR(ED$3-1&lt;&gt;$A$3,$A$4=0)),AND(ED$1=$IT11-1,OR(ED$3&lt;&gt;$A$3,$A$4=0)))))),1,0)</f>
        <v/>
      </c>
      <c r="EE61">
        <f>IF(AND(EE$4=1,EE11=0,OR($IT11=0,AND($IT11&gt;0,EE$2=$IU11,OR(AND(EE$1=$IT11+1,OR(EE$3-1&lt;&gt;$A$3,$A$4=0)),AND(EE$1=$IT11-1,OR(EE$3&lt;&gt;$A$3,$A$4=0)))))),1,0)</f>
        <v/>
      </c>
      <c r="EF61">
        <f>IF(AND(EF$4=1,EF11=0,OR($IT11=0,AND($IT11&gt;0,EF$2=$IU11,OR(AND(EF$1=$IT11+1,OR(EF$3-1&lt;&gt;$A$3,$A$4=0)),AND(EF$1=$IT11-1,OR(EF$3&lt;&gt;$A$3,$A$4=0)))))),1,0)</f>
        <v/>
      </c>
      <c r="EG61">
        <f>IF(AND(EG$4=1,EG11=0,OR($IT11=0,AND($IT11&gt;0,EG$2=$IU11,OR(AND(EG$1=$IT11+1,OR(EG$3-1&lt;&gt;$A$3,$A$4=0)),AND(EG$1=$IT11-1,OR(EG$3&lt;&gt;$A$3,$A$4=0)))))),1,0)</f>
        <v/>
      </c>
      <c r="EH61">
        <f>IF(AND(EH$4=1,EH11=0,OR($IT11=0,AND($IT11&gt;0,EH$2=$IU11,OR(AND(EH$1=$IT11+1,OR(EH$3-1&lt;&gt;$A$3,$A$4=0)),AND(EH$1=$IT11-1,OR(EH$3&lt;&gt;$A$3,$A$4=0)))))),1,0)</f>
        <v/>
      </c>
      <c r="EI61">
        <f>IF(AND(EI$4=1,EI11=0,OR($IT11=0,AND($IT11&gt;0,EI$2=$IU11,OR(AND(EI$1=$IT11+1,OR(EI$3-1&lt;&gt;$A$3,$A$4=0)),AND(EI$1=$IT11-1,OR(EI$3&lt;&gt;$A$3,$A$4=0)))))),1,0)</f>
        <v/>
      </c>
      <c r="EJ61">
        <f>IF(AND(EJ$4=1,EJ11=0,OR($IT11=0,AND($IT11&gt;0,EJ$2=$IU11,OR(AND(EJ$1=$IT11+1,OR(EJ$3-1&lt;&gt;$A$3,$A$4=0)),AND(EJ$1=$IT11-1,OR(EJ$3&lt;&gt;$A$3,$A$4=0)))))),1,0)</f>
        <v/>
      </c>
      <c r="EK61">
        <f>IF(AND(EK$4=1,EK11=0,OR($IT11=0,AND($IT11&gt;0,EK$2=$IU11,OR(AND(EK$1=$IT11+1,OR(EK$3-1&lt;&gt;$A$3,$A$4=0)),AND(EK$1=$IT11-1,OR(EK$3&lt;&gt;$A$3,$A$4=0)))))),1,0)</f>
        <v/>
      </c>
      <c r="EL61">
        <f>IF(AND(EL$4=1,EL11=0,OR($IT11=0,AND($IT11&gt;0,EL$2=$IU11,OR(AND(EL$1=$IT11+1,OR(EL$3-1&lt;&gt;$A$3,$A$4=0)),AND(EL$1=$IT11-1,OR(EL$3&lt;&gt;$A$3,$A$4=0)))))),1,0)</f>
        <v/>
      </c>
      <c r="EM61">
        <f>IF(AND(EM$4=1,EM11=0,OR($IT11=0,AND($IT11&gt;0,EM$2=$IU11,OR(AND(EM$1=$IT11+1,OR(EM$3-1&lt;&gt;$A$3,$A$4=0)),AND(EM$1=$IT11-1,OR(EM$3&lt;&gt;$A$3,$A$4=0)))))),1,0)</f>
        <v/>
      </c>
      <c r="EN61">
        <f>IF(AND(EN$4=1,EN11=0,OR($IT11=0,AND($IT11&gt;0,EN$2=$IU11,OR(AND(EN$1=$IT11+1,OR(EN$3-1&lt;&gt;$A$3,$A$4=0)),AND(EN$1=$IT11-1,OR(EN$3&lt;&gt;$A$3,$A$4=0)))))),1,0)</f>
        <v/>
      </c>
      <c r="EO61">
        <f>IF(AND(EO$4=1,EO11=0,OR($IT11=0,AND($IT11&gt;0,EO$2=$IU11,OR(AND(EO$1=$IT11+1,OR(EO$3-1&lt;&gt;$A$3,$A$4=0)),AND(EO$1=$IT11-1,OR(EO$3&lt;&gt;$A$3,$A$4=0)))))),1,0)</f>
        <v/>
      </c>
      <c r="EP61">
        <f>IF(AND(EP$4=1,EP11=0,OR($IT11=0,AND($IT11&gt;0,EP$2=$IU11,OR(AND(EP$1=$IT11+1,OR(EP$3-1&lt;&gt;$A$3,$A$4=0)),AND(EP$1=$IT11-1,OR(EP$3&lt;&gt;$A$3,$A$4=0)))))),1,0)</f>
        <v/>
      </c>
      <c r="EQ61">
        <f>IF(AND(EQ$4=1,EQ11=0,OR($IT11=0,AND($IT11&gt;0,EQ$2=$IU11,OR(AND(EQ$1=$IT11+1,OR(EQ$3-1&lt;&gt;$A$3,$A$4=0)),AND(EQ$1=$IT11-1,OR(EQ$3&lt;&gt;$A$3,$A$4=0)))))),1,0)</f>
        <v/>
      </c>
      <c r="ER61">
        <f>IF(AND(ER$4=1,ER11=0,OR($IT11=0,AND($IT11&gt;0,ER$2=$IU11,OR(AND(ER$1=$IT11+1,OR(ER$3-1&lt;&gt;$A$3,$A$4=0)),AND(ER$1=$IT11-1,OR(ER$3&lt;&gt;$A$3,$A$4=0)))))),1,0)</f>
        <v/>
      </c>
      <c r="ES61">
        <f>IF(AND(ES$4=1,ES11=0,OR($IT11=0,AND($IT11&gt;0,ES$2=$IU11,OR(AND(ES$1=$IT11+1,OR(ES$3-1&lt;&gt;$A$3,$A$4=0)),AND(ES$1=$IT11-1,OR(ES$3&lt;&gt;$A$3,$A$4=0)))))),1,0)</f>
        <v/>
      </c>
      <c r="ET61">
        <f>IF(AND(ET$4=1,ET11=0,OR($IT11=0,AND($IT11&gt;0,ET$2=$IU11,OR(AND(ET$1=$IT11+1,OR(ET$3-1&lt;&gt;$A$3,$A$4=0)),AND(ET$1=$IT11-1,OR(ET$3&lt;&gt;$A$3,$A$4=0)))))),1,0)</f>
        <v/>
      </c>
      <c r="EU61">
        <f>IF(AND(EU$4=1,EU11=0,OR($IT11=0,AND($IT11&gt;0,EU$2=$IU11,OR(AND(EU$1=$IT11+1,OR(EU$3-1&lt;&gt;$A$3,$A$4=0)),AND(EU$1=$IT11-1,OR(EU$3&lt;&gt;$A$3,$A$4=0)))))),1,0)</f>
        <v/>
      </c>
      <c r="EV61">
        <f>IF(AND(EV$4=1,EV11=0,OR($IT11=0,AND($IT11&gt;0,EV$2=$IU11,OR(AND(EV$1=$IT11+1,OR(EV$3-1&lt;&gt;$A$3,$A$4=0)),AND(EV$1=$IT11-1,OR(EV$3&lt;&gt;$A$3,$A$4=0)))))),1,0)</f>
        <v/>
      </c>
      <c r="EW61">
        <f>IF(AND(EW$4=1,EW11=0,OR($IT11=0,AND($IT11&gt;0,EW$2=$IU11,OR(AND(EW$1=$IT11+1,OR(EW$3-1&lt;&gt;$A$3,$A$4=0)),AND(EW$1=$IT11-1,OR(EW$3&lt;&gt;$A$3,$A$4=0)))))),1,0)</f>
        <v/>
      </c>
      <c r="EX61">
        <f>IF(AND(EX$4=1,EX11=0,OR($IT11=0,AND($IT11&gt;0,EX$2=$IU11,OR(AND(EX$1=$IT11+1,OR(EX$3-1&lt;&gt;$A$3,$A$4=0)),AND(EX$1=$IT11-1,OR(EX$3&lt;&gt;$A$3,$A$4=0)))))),1,0)</f>
        <v/>
      </c>
      <c r="EY61">
        <f>IF(AND(EY$4=1,EY11=0,OR($IT11=0,AND($IT11&gt;0,EY$2=$IU11,OR(AND(EY$1=$IT11+1,OR(EY$3-1&lt;&gt;$A$3,$A$4=0)),AND(EY$1=$IT11-1,OR(EY$3&lt;&gt;$A$3,$A$4=0)))))),1,0)</f>
        <v/>
      </c>
      <c r="EZ61">
        <f>IF(AND(EZ$4=1,EZ11=0,OR($IT11=0,AND($IT11&gt;0,EZ$2=$IU11,OR(AND(EZ$1=$IT11+1,OR(EZ$3-1&lt;&gt;$A$3,$A$4=0)),AND(EZ$1=$IT11-1,OR(EZ$3&lt;&gt;$A$3,$A$4=0)))))),1,0)</f>
        <v/>
      </c>
      <c r="FA61">
        <f>IF(AND(FA$4=1,FA11=0,OR($IT11=0,AND($IT11&gt;0,FA$2=$IU11,OR(AND(FA$1=$IT11+1,OR(FA$3-1&lt;&gt;$A$3,$A$4=0)),AND(FA$1=$IT11-1,OR(FA$3&lt;&gt;$A$3,$A$4=0)))))),1,0)</f>
        <v/>
      </c>
      <c r="FB61">
        <f>IF(AND(FB$4=1,FB11=0,OR($IT11=0,AND($IT11&gt;0,FB$2=$IU11,OR(AND(FB$1=$IT11+1,OR(FB$3-1&lt;&gt;$A$3,$A$4=0)),AND(FB$1=$IT11-1,OR(FB$3&lt;&gt;$A$3,$A$4=0)))))),1,0)</f>
        <v/>
      </c>
      <c r="FC61">
        <f>IF(AND(FC$4=1,FC11=0,OR($IT11=0,AND($IT11&gt;0,FC$2=$IU11,OR(AND(FC$1=$IT11+1,OR(FC$3-1&lt;&gt;$A$3,$A$4=0)),AND(FC$1=$IT11-1,OR(FC$3&lt;&gt;$A$3,$A$4=0)))))),1,0)</f>
        <v/>
      </c>
      <c r="FD61">
        <f>IF(AND(FD$4=1,FD11=0,OR($IT11=0,AND($IT11&gt;0,FD$2=$IU11,OR(AND(FD$1=$IT11+1,OR(FD$3-1&lt;&gt;$A$3,$A$4=0)),AND(FD$1=$IT11-1,OR(FD$3&lt;&gt;$A$3,$A$4=0)))))),1,0)</f>
        <v/>
      </c>
      <c r="FE61">
        <f>IF(AND(FE$4=1,FE11=0,OR($IT11=0,AND($IT11&gt;0,FE$2=$IU11,OR(AND(FE$1=$IT11+1,OR(FE$3-1&lt;&gt;$A$3,$A$4=0)),AND(FE$1=$IT11-1,OR(FE$3&lt;&gt;$A$3,$A$4=0)))))),1,0)</f>
        <v/>
      </c>
      <c r="FF61">
        <f>IF(AND(FF$4=1,FF11=0,OR($IT11=0,AND($IT11&gt;0,FF$2=$IU11,OR(AND(FF$1=$IT11+1,OR(FF$3-1&lt;&gt;$A$3,$A$4=0)),AND(FF$1=$IT11-1,OR(FF$3&lt;&gt;$A$3,$A$4=0)))))),1,0)</f>
        <v/>
      </c>
      <c r="FG61">
        <f>IF(AND(FG$4=1,FG11=0,OR($IT11=0,AND($IT11&gt;0,FG$2=$IU11,OR(AND(FG$1=$IT11+1,OR(FG$3-1&lt;&gt;$A$3,$A$4=0)),AND(FG$1=$IT11-1,OR(FG$3&lt;&gt;$A$3,$A$4=0)))))),1,0)</f>
        <v/>
      </c>
      <c r="FH61">
        <f>IF(AND(FH$4=1,FH11=0,OR($IT11=0,AND($IT11&gt;0,FH$2=$IU11,OR(AND(FH$1=$IT11+1,OR(FH$3-1&lt;&gt;$A$3,$A$4=0)),AND(FH$1=$IT11-1,OR(FH$3&lt;&gt;$A$3,$A$4=0)))))),1,0)</f>
        <v/>
      </c>
      <c r="FI61">
        <f>IF(AND(FI$4=1,FI11=0,OR($IT11=0,AND($IT11&gt;0,FI$2=$IU11,OR(AND(FI$1=$IT11+1,OR(FI$3-1&lt;&gt;$A$3,$A$4=0)),AND(FI$1=$IT11-1,OR(FI$3&lt;&gt;$A$3,$A$4=0)))))),1,0)</f>
        <v/>
      </c>
      <c r="FJ61">
        <f>IF(AND(FJ$4=1,FJ11=0,OR($IT11=0,AND($IT11&gt;0,FJ$2=$IU11,OR(AND(FJ$1=$IT11+1,OR(FJ$3-1&lt;&gt;$A$3,$A$4=0)),AND(FJ$1=$IT11-1,OR(FJ$3&lt;&gt;$A$3,$A$4=0)))))),1,0)</f>
        <v/>
      </c>
      <c r="FK61">
        <f>IF(AND(FK$4=1,FK11=0,OR($IT11=0,AND($IT11&gt;0,FK$2=$IU11,OR(AND(FK$1=$IT11+1,OR(FK$3-1&lt;&gt;$A$3,$A$4=0)),AND(FK$1=$IT11-1,OR(FK$3&lt;&gt;$A$3,$A$4=0)))))),1,0)</f>
        <v/>
      </c>
      <c r="FL61">
        <f>IF(AND(FL$4=1,FL11=0,OR($IT11=0,AND($IT11&gt;0,FL$2=$IU11,OR(AND(FL$1=$IT11+1,OR(FL$3-1&lt;&gt;$A$3,$A$4=0)),AND(FL$1=$IT11-1,OR(FL$3&lt;&gt;$A$3,$A$4=0)))))),1,0)</f>
        <v/>
      </c>
      <c r="FM61">
        <f>IF(AND(FM$4=1,FM11=0,OR($IT11=0,AND($IT11&gt;0,FM$2=$IU11,OR(AND(FM$1=$IT11+1,OR(FM$3-1&lt;&gt;$A$3,$A$4=0)),AND(FM$1=$IT11-1,OR(FM$3&lt;&gt;$A$3,$A$4=0)))))),1,0)</f>
        <v/>
      </c>
      <c r="FN61">
        <f>IF(AND(FN$4=1,FN11=0,OR($IT11=0,AND($IT11&gt;0,FN$2=$IU11,OR(AND(FN$1=$IT11+1,OR(FN$3-1&lt;&gt;$A$3,$A$4=0)),AND(FN$1=$IT11-1,OR(FN$3&lt;&gt;$A$3,$A$4=0)))))),1,0)</f>
        <v/>
      </c>
      <c r="FO61">
        <f>IF(AND(FO$4=1,FO11=0,OR($IT11=0,AND($IT11&gt;0,FO$2=$IU11,OR(AND(FO$1=$IT11+1,OR(FO$3-1&lt;&gt;$A$3,$A$4=0)),AND(FO$1=$IT11-1,OR(FO$3&lt;&gt;$A$3,$A$4=0)))))),1,0)</f>
        <v/>
      </c>
      <c r="FP61">
        <f>IF(AND(FP$4=1,FP11=0,OR($IT11=0,AND($IT11&gt;0,FP$2=$IU11,OR(AND(FP$1=$IT11+1,OR(FP$3-1&lt;&gt;$A$3,$A$4=0)),AND(FP$1=$IT11-1,OR(FP$3&lt;&gt;$A$3,$A$4=0)))))),1,0)</f>
        <v/>
      </c>
      <c r="FQ61">
        <f>IF(AND(FQ$4=1,FQ11=0,OR($IT11=0,AND($IT11&gt;0,FQ$2=$IU11,OR(AND(FQ$1=$IT11+1,OR(FQ$3-1&lt;&gt;$A$3,$A$4=0)),AND(FQ$1=$IT11-1,OR(FQ$3&lt;&gt;$A$3,$A$4=0)))))),1,0)</f>
        <v/>
      </c>
      <c r="FR61">
        <f>IF(AND(FR$4=1,FR11=0,OR($IT11=0,AND($IT11&gt;0,FR$2=$IU11,OR(AND(FR$1=$IT11+1,OR(FR$3-1&lt;&gt;$A$3,$A$4=0)),AND(FR$1=$IT11-1,OR(FR$3&lt;&gt;$A$3,$A$4=0)))))),1,0)</f>
        <v/>
      </c>
      <c r="FS61">
        <f>IF(AND(FS$4=1,FS11=0,OR($IT11=0,AND($IT11&gt;0,FS$2=$IU11,OR(AND(FS$1=$IT11+1,OR(FS$3-1&lt;&gt;$A$3,$A$4=0)),AND(FS$1=$IT11-1,OR(FS$3&lt;&gt;$A$3,$A$4=0)))))),1,0)</f>
        <v/>
      </c>
      <c r="FT61">
        <f>IF(AND(FT$4=1,FT11=0,OR($IT11=0,AND($IT11&gt;0,FT$2=$IU11,OR(AND(FT$1=$IT11+1,OR(FT$3-1&lt;&gt;$A$3,$A$4=0)),AND(FT$1=$IT11-1,OR(FT$3&lt;&gt;$A$3,$A$4=0)))))),1,0)</f>
        <v/>
      </c>
      <c r="FU61">
        <f>IF(AND(FU$4=1,FU11=0,OR($IT11=0,AND($IT11&gt;0,FU$2=$IU11,OR(AND(FU$1=$IT11+1,OR(FU$3-1&lt;&gt;$A$3,$A$4=0)),AND(FU$1=$IT11-1,OR(FU$3&lt;&gt;$A$3,$A$4=0)))))),1,0)</f>
        <v/>
      </c>
      <c r="FV61">
        <f>IF(AND(FV$4=1,FV11=0,OR($IT11=0,AND($IT11&gt;0,FV$2=$IU11,OR(AND(FV$1=$IT11+1,OR(FV$3-1&lt;&gt;$A$3,$A$4=0)),AND(FV$1=$IT11-1,OR(FV$3&lt;&gt;$A$3,$A$4=0)))))),1,0)</f>
        <v/>
      </c>
      <c r="FW61">
        <f>IF(AND(FW$4=1,FW11=0,OR($IT11=0,AND($IT11&gt;0,FW$2=$IU11,OR(AND(FW$1=$IT11+1,OR(FW$3-1&lt;&gt;$A$3,$A$4=0)),AND(FW$1=$IT11-1,OR(FW$3&lt;&gt;$A$3,$A$4=0)))))),1,0)</f>
        <v/>
      </c>
      <c r="FX61">
        <f>IF(AND(FX$4=1,FX11=0,OR($IT11=0,AND($IT11&gt;0,FX$2=$IU11,OR(AND(FX$1=$IT11+1,OR(FX$3-1&lt;&gt;$A$3,$A$4=0)),AND(FX$1=$IT11-1,OR(FX$3&lt;&gt;$A$3,$A$4=0)))))),1,0)</f>
        <v/>
      </c>
      <c r="FY61">
        <f>IF(AND(FY$4=1,FY11=0,OR($IT11=0,AND($IT11&gt;0,FY$2=$IU11,OR(AND(FY$1=$IT11+1,OR(FY$3-1&lt;&gt;$A$3,$A$4=0)),AND(FY$1=$IT11-1,OR(FY$3&lt;&gt;$A$3,$A$4=0)))))),1,0)</f>
        <v/>
      </c>
      <c r="FZ61">
        <f>IF(AND(FZ$4=1,FZ11=0,OR($IT11=0,AND($IT11&gt;0,FZ$2=$IU11,OR(AND(FZ$1=$IT11+1,OR(FZ$3-1&lt;&gt;$A$3,$A$4=0)),AND(FZ$1=$IT11-1,OR(FZ$3&lt;&gt;$A$3,$A$4=0)))))),1,0)</f>
        <v/>
      </c>
      <c r="GA61">
        <f>IF(AND(GA$4=1,GA11=0,OR($IT11=0,AND($IT11&gt;0,GA$2=$IU11,OR(AND(GA$1=$IT11+1,OR(GA$3-1&lt;&gt;$A$3,$A$4=0)),AND(GA$1=$IT11-1,OR(GA$3&lt;&gt;$A$3,$A$4=0)))))),1,0)</f>
        <v/>
      </c>
      <c r="GB61">
        <f>IF(AND(GB$4=1,GB11=0,OR($IT11=0,AND($IT11&gt;0,GB$2=$IU11,OR(AND(GB$1=$IT11+1,OR(GB$3-1&lt;&gt;$A$3,$A$4=0)),AND(GB$1=$IT11-1,OR(GB$3&lt;&gt;$A$3,$A$4=0)))))),1,0)</f>
        <v/>
      </c>
      <c r="GC61">
        <f>IF(AND(GC$4=1,GC11=0,OR($IT11=0,AND($IT11&gt;0,GC$2=$IU11,OR(AND(GC$1=$IT11+1,OR(GC$3-1&lt;&gt;$A$3,$A$4=0)),AND(GC$1=$IT11-1,OR(GC$3&lt;&gt;$A$3,$A$4=0)))))),1,0)</f>
        <v/>
      </c>
      <c r="GD61">
        <f>IF(AND(GD$4=1,GD11=0,OR($IT11=0,AND($IT11&gt;0,GD$2=$IU11,OR(AND(GD$1=$IT11+1,OR(GD$3-1&lt;&gt;$A$3,$A$4=0)),AND(GD$1=$IT11-1,OR(GD$3&lt;&gt;$A$3,$A$4=0)))))),1,0)</f>
        <v/>
      </c>
      <c r="GE61">
        <f>IF(AND(GE$4=1,GE11=0,OR($IT11=0,AND($IT11&gt;0,GE$2=$IU11,OR(AND(GE$1=$IT11+1,OR(GE$3-1&lt;&gt;$A$3,$A$4=0)),AND(GE$1=$IT11-1,OR(GE$3&lt;&gt;$A$3,$A$4=0)))))),1,0)</f>
        <v/>
      </c>
      <c r="GF61">
        <f>IF(AND(GF$4=1,GF11=0,OR($IT11=0,AND($IT11&gt;0,GF$2=$IU11,OR(AND(GF$1=$IT11+1,OR(GF$3-1&lt;&gt;$A$3,$A$4=0)),AND(GF$1=$IT11-1,OR(GF$3&lt;&gt;$A$3,$A$4=0)))))),1,0)</f>
        <v/>
      </c>
      <c r="GG61">
        <f>IF(AND(GG$4=1,GG11=0,OR($IT11=0,AND($IT11&gt;0,GG$2=$IU11,OR(AND(GG$1=$IT11+1,OR(GG$3-1&lt;&gt;$A$3,$A$4=0)),AND(GG$1=$IT11-1,OR(GG$3&lt;&gt;$A$3,$A$4=0)))))),1,0)</f>
        <v/>
      </c>
      <c r="GH61">
        <f>IF(AND(GH$4=1,GH11=0,OR($IT11=0,AND($IT11&gt;0,GH$2=$IU11,OR(AND(GH$1=$IT11+1,OR(GH$3-1&lt;&gt;$A$3,$A$4=0)),AND(GH$1=$IT11-1,OR(GH$3&lt;&gt;$A$3,$A$4=0)))))),1,0)</f>
        <v/>
      </c>
      <c r="GI61">
        <f>IF(AND(GI$4=1,GI11=0,OR($IT11=0,AND($IT11&gt;0,GI$2=$IU11,OR(AND(GI$1=$IT11+1,OR(GI$3-1&lt;&gt;$A$3,$A$4=0)),AND(GI$1=$IT11-1,OR(GI$3&lt;&gt;$A$3,$A$4=0)))))),1,0)</f>
        <v/>
      </c>
      <c r="GJ61">
        <f>IF(AND(GJ$4=1,GJ11=0,OR($IT11=0,AND($IT11&gt;0,GJ$2=$IU11,OR(AND(GJ$1=$IT11+1,OR(GJ$3-1&lt;&gt;$A$3,$A$4=0)),AND(GJ$1=$IT11-1,OR(GJ$3&lt;&gt;$A$3,$A$4=0)))))),1,0)</f>
        <v/>
      </c>
      <c r="GK61">
        <f>IF(AND(GK$4=1,GK11=0,OR($IT11=0,AND($IT11&gt;0,GK$2=$IU11,OR(AND(GK$1=$IT11+1,OR(GK$3-1&lt;&gt;$A$3,$A$4=0)),AND(GK$1=$IT11-1,OR(GK$3&lt;&gt;$A$3,$A$4=0)))))),1,0)</f>
        <v/>
      </c>
      <c r="GL61">
        <f>IF(AND(GL$4=1,GL11=0,OR($IT11=0,AND($IT11&gt;0,GL$2=$IU11,OR(AND(GL$1=$IT11+1,OR(GL$3-1&lt;&gt;$A$3,$A$4=0)),AND(GL$1=$IT11-1,OR(GL$3&lt;&gt;$A$3,$A$4=0)))))),1,0)</f>
        <v/>
      </c>
      <c r="GM61">
        <f>IF(AND(GM$4=1,GM11=0,OR($IT11=0,AND($IT11&gt;0,GM$2=$IU11,OR(AND(GM$1=$IT11+1,OR(GM$3-1&lt;&gt;$A$3,$A$4=0)),AND(GM$1=$IT11-1,OR(GM$3&lt;&gt;$A$3,$A$4=0)))))),1,0)</f>
        <v/>
      </c>
      <c r="GN61">
        <f>IF(AND(GN$4=1,GN11=0,OR($IT11=0,AND($IT11&gt;0,GN$2=$IU11,OR(AND(GN$1=$IT11+1,OR(GN$3-1&lt;&gt;$A$3,$A$4=0)),AND(GN$1=$IT11-1,OR(GN$3&lt;&gt;$A$3,$A$4=0)))))),1,0)</f>
        <v/>
      </c>
      <c r="GO61">
        <f>IF(AND(GO$4=1,GO11=0,OR($IT11=0,AND($IT11&gt;0,GO$2=$IU11,OR(AND(GO$1=$IT11+1,OR(GO$3-1&lt;&gt;$A$3,$A$4=0)),AND(GO$1=$IT11-1,OR(GO$3&lt;&gt;$A$3,$A$4=0)))))),1,0)</f>
        <v/>
      </c>
      <c r="GP61">
        <f>IF(AND(GP$4=1,GP11=0,OR($IT11=0,AND($IT11&gt;0,GP$2=$IU11,OR(AND(GP$1=$IT11+1,OR(GP$3-1&lt;&gt;$A$3,$A$4=0)),AND(GP$1=$IT11-1,OR(GP$3&lt;&gt;$A$3,$A$4=0)))))),1,0)</f>
        <v/>
      </c>
      <c r="GQ61">
        <f>IF(AND(GQ$4=1,GQ11=0,OR($IT11=0,AND($IT11&gt;0,GQ$2=$IU11,OR(AND(GQ$1=$IT11+1,OR(GQ$3-1&lt;&gt;$A$3,$A$4=0)),AND(GQ$1=$IT11-1,OR(GQ$3&lt;&gt;$A$3,$A$4=0)))))),1,0)</f>
        <v/>
      </c>
      <c r="GR61">
        <f>IF(AND(GR$4=1,GR11=0,OR($IT11=0,AND($IT11&gt;0,GR$2=$IU11,OR(AND(GR$1=$IT11+1,OR(GR$3-1&lt;&gt;$A$3,$A$4=0)),AND(GR$1=$IT11-1,OR(GR$3&lt;&gt;$A$3,$A$4=0)))))),1,0)</f>
        <v/>
      </c>
      <c r="GS61">
        <f>IF(AND(GS$4=1,GS11=0,OR($IT11=0,AND($IT11&gt;0,GS$2=$IU11,OR(AND(GS$1=$IT11+1,OR(GS$3-1&lt;&gt;$A$3,$A$4=0)),AND(GS$1=$IT11-1,OR(GS$3&lt;&gt;$A$3,$A$4=0)))))),1,0)</f>
        <v/>
      </c>
      <c r="GT61">
        <f>IF(AND(GT$4=1,GT11=0,OR($IT11=0,AND($IT11&gt;0,GT$2=$IU11,OR(AND(GT$1=$IT11+1,OR(GT$3-1&lt;&gt;$A$3,$A$4=0)),AND(GT$1=$IT11-1,OR(GT$3&lt;&gt;$A$3,$A$4=0)))))),1,0)</f>
        <v/>
      </c>
      <c r="GU61">
        <f>IF(AND(GU$4=1,GU11=0,OR($IT11=0,AND($IT11&gt;0,GU$2=$IU11,OR(AND(GU$1=$IT11+1,OR(GU$3-1&lt;&gt;$A$3,$A$4=0)),AND(GU$1=$IT11-1,OR(GU$3&lt;&gt;$A$3,$A$4=0)))))),1,0)</f>
        <v/>
      </c>
      <c r="GV61">
        <f>IF(AND(GV$4=1,GV11=0,OR($IT11=0,AND($IT11&gt;0,GV$2=$IU11,OR(AND(GV$1=$IT11+1,OR(GV$3-1&lt;&gt;$A$3,$A$4=0)),AND(GV$1=$IT11-1,OR(GV$3&lt;&gt;$A$3,$A$4=0)))))),1,0)</f>
        <v/>
      </c>
      <c r="GW61">
        <f>IF(AND(GW$4=1,GW11=0,OR($IT11=0,AND($IT11&gt;0,GW$2=$IU11,OR(AND(GW$1=$IT11+1,OR(GW$3-1&lt;&gt;$A$3,$A$4=0)),AND(GW$1=$IT11-1,OR(GW$3&lt;&gt;$A$3,$A$4=0)))))),1,0)</f>
        <v/>
      </c>
      <c r="GX61">
        <f>IF(AND(GX$4=1,GX11=0,OR($IT11=0,AND($IT11&gt;0,GX$2=$IU11,OR(AND(GX$1=$IT11+1,OR(GX$3-1&lt;&gt;$A$3,$A$4=0)),AND(GX$1=$IT11-1,OR(GX$3&lt;&gt;$A$3,$A$4=0)))))),1,0)</f>
        <v/>
      </c>
      <c r="GY61">
        <f>IF(AND(GY$4=1,GY11=0,OR($IT11=0,AND($IT11&gt;0,GY$2=$IU11,OR(AND(GY$1=$IT11+1,OR(GY$3-1&lt;&gt;$A$3,$A$4=0)),AND(GY$1=$IT11-1,OR(GY$3&lt;&gt;$A$3,$A$4=0)))))),1,0)</f>
        <v/>
      </c>
      <c r="GZ61">
        <f>IF(AND(GZ$4=1,GZ11=0,OR($IT11=0,AND($IT11&gt;0,GZ$2=$IU11,OR(AND(GZ$1=$IT11+1,OR(GZ$3-1&lt;&gt;$A$3,$A$4=0)),AND(GZ$1=$IT11-1,OR(GZ$3&lt;&gt;$A$3,$A$4=0)))))),1,0)</f>
        <v/>
      </c>
      <c r="HA61">
        <f>IF(AND(HA$4=1,HA11=0,OR($IT11=0,AND($IT11&gt;0,HA$2=$IU11,OR(AND(HA$1=$IT11+1,OR(HA$3-1&lt;&gt;$A$3,$A$4=0)),AND(HA$1=$IT11-1,OR(HA$3&lt;&gt;$A$3,$A$4=0)))))),1,0)</f>
        <v/>
      </c>
      <c r="HB61">
        <f>IF(AND(HB$4=1,HB11=0,OR($IT11=0,AND($IT11&gt;0,HB$2=$IU11,OR(AND(HB$1=$IT11+1,OR(HB$3-1&lt;&gt;$A$3,$A$4=0)),AND(HB$1=$IT11-1,OR(HB$3&lt;&gt;$A$3,$A$4=0)))))),1,0)</f>
        <v/>
      </c>
      <c r="HC61">
        <f>IF(AND(HC$4=1,HC11=0,OR($IT11=0,AND($IT11&gt;0,HC$2=$IU11,OR(AND(HC$1=$IT11+1,OR(HC$3-1&lt;&gt;$A$3,$A$4=0)),AND(HC$1=$IT11-1,OR(HC$3&lt;&gt;$A$3,$A$4=0)))))),1,0)</f>
        <v/>
      </c>
      <c r="HD61">
        <f>IF(AND(HD$4=1,HD11=0,OR($IT11=0,AND($IT11&gt;0,HD$2=$IU11,OR(AND(HD$1=$IT11+1,OR(HD$3-1&lt;&gt;$A$3,$A$4=0)),AND(HD$1=$IT11-1,OR(HD$3&lt;&gt;$A$3,$A$4=0)))))),1,0)</f>
        <v/>
      </c>
      <c r="HE61">
        <f>IF(AND(HE$4=1,HE11=0,OR($IT11=0,AND($IT11&gt;0,HE$2=$IU11,OR(AND(HE$1=$IT11+1,OR(HE$3-1&lt;&gt;$A$3,$A$4=0)),AND(HE$1=$IT11-1,OR(HE$3&lt;&gt;$A$3,$A$4=0)))))),1,0)</f>
        <v/>
      </c>
      <c r="HF61">
        <f>IF(AND(HF$4=1,HF11=0,OR($IT11=0,AND($IT11&gt;0,HF$2=$IU11,OR(AND(HF$1=$IT11+1,OR(HF$3-1&lt;&gt;$A$3,$A$4=0)),AND(HF$1=$IT11-1,OR(HF$3&lt;&gt;$A$3,$A$4=0)))))),1,0)</f>
        <v/>
      </c>
      <c r="HG61">
        <f>IF(AND(HG$4=1,HG11=0,OR($IT11=0,AND($IT11&gt;0,HG$2=$IU11,OR(AND(HG$1=$IT11+1,OR(HG$3-1&lt;&gt;$A$3,$A$4=0)),AND(HG$1=$IT11-1,OR(HG$3&lt;&gt;$A$3,$A$4=0)))))),1,0)</f>
        <v/>
      </c>
      <c r="HH61">
        <f>IF(AND(HH$4=1,HH11=0,OR($IT11=0,AND($IT11&gt;0,HH$2=$IU11,OR(AND(HH$1=$IT11+1,OR(HH$3-1&lt;&gt;$A$3,$A$4=0)),AND(HH$1=$IT11-1,OR(HH$3&lt;&gt;$A$3,$A$4=0)))))),1,0)</f>
        <v/>
      </c>
      <c r="HI61">
        <f>IF(AND(HI$4=1,HI11=0,OR($IT11=0,AND($IT11&gt;0,HI$2=$IU11,OR(AND(HI$1=$IT11+1,OR(HI$3-1&lt;&gt;$A$3,$A$4=0)),AND(HI$1=$IT11-1,OR(HI$3&lt;&gt;$A$3,$A$4=0)))))),1,0)</f>
        <v/>
      </c>
      <c r="HJ61">
        <f>IF(AND(HJ$4=1,HJ11=0,OR($IT11=0,AND($IT11&gt;0,HJ$2=$IU11,OR(AND(HJ$1=$IT11+1,OR(HJ$3-1&lt;&gt;$A$3,$A$4=0)),AND(HJ$1=$IT11-1,OR(HJ$3&lt;&gt;$A$3,$A$4=0)))))),1,0)</f>
        <v/>
      </c>
      <c r="HK61">
        <f>IF(AND(HK$4=1,HK11=0,OR($IT11=0,AND($IT11&gt;0,HK$2=$IU11,OR(AND(HK$1=$IT11+1,OR(HK$3-1&lt;&gt;$A$3,$A$4=0)),AND(HK$1=$IT11-1,OR(HK$3&lt;&gt;$A$3,$A$4=0)))))),1,0)</f>
        <v/>
      </c>
      <c r="HL61">
        <f>IF(AND(HL$4=1,HL11=0,OR($IT11=0,AND($IT11&gt;0,HL$2=$IU11,OR(AND(HL$1=$IT11+1,OR(HL$3-1&lt;&gt;$A$3,$A$4=0)),AND(HL$1=$IT11-1,OR(HL$3&lt;&gt;$A$3,$A$4=0)))))),1,0)</f>
        <v/>
      </c>
      <c r="HM61">
        <f>IF(AND(HM$4=1,HM11=0,OR($IT11=0,AND($IT11&gt;0,HM$2=$IU11,OR(AND(HM$1=$IT11+1,OR(HM$3-1&lt;&gt;$A$3,$A$4=0)),AND(HM$1=$IT11-1,OR(HM$3&lt;&gt;$A$3,$A$4=0)))))),1,0)</f>
        <v/>
      </c>
      <c r="HN61">
        <f>IF(AND(HN$4=1,HN11=0,OR($IT11=0,AND($IT11&gt;0,HN$2=$IU11,OR(AND(HN$1=$IT11+1,OR(HN$3-1&lt;&gt;$A$3,$A$4=0)),AND(HN$1=$IT11-1,OR(HN$3&lt;&gt;$A$3,$A$4=0)))))),1,0)</f>
        <v/>
      </c>
      <c r="HO61">
        <f>IF(AND(HO$4=1,HO11=0,OR($IT11=0,AND($IT11&gt;0,HO$2=$IU11,OR(AND(HO$1=$IT11+1,OR(HO$3-1&lt;&gt;$A$3,$A$4=0)),AND(HO$1=$IT11-1,OR(HO$3&lt;&gt;$A$3,$A$4=0)))))),1,0)</f>
        <v/>
      </c>
      <c r="HP61">
        <f>IF(AND(HP$4=1,HP11=0,OR($IT11=0,AND($IT11&gt;0,HP$2=$IU11,OR(AND(HP$1=$IT11+1,OR(HP$3-1&lt;&gt;$A$3,$A$4=0)),AND(HP$1=$IT11-1,OR(HP$3&lt;&gt;$A$3,$A$4=0)))))),1,0)</f>
        <v/>
      </c>
      <c r="HQ61">
        <f>IF(AND(HQ$4=1,HQ11=0,OR($IT11=0,AND($IT11&gt;0,HQ$2=$IU11,OR(AND(HQ$1=$IT11+1,OR(HQ$3-1&lt;&gt;$A$3,$A$4=0)),AND(HQ$1=$IT11-1,OR(HQ$3&lt;&gt;$A$3,$A$4=0)))))),1,0)</f>
        <v/>
      </c>
      <c r="HR61">
        <f>IF(AND(HR$4=1,HR11=0,OR($IT11=0,AND($IT11&gt;0,HR$2=$IU11,OR(AND(HR$1=$IT11+1,OR(HR$3-1&lt;&gt;$A$3,$A$4=0)),AND(HR$1=$IT11-1,OR(HR$3&lt;&gt;$A$3,$A$4=0)))))),1,0)</f>
        <v/>
      </c>
      <c r="HS61">
        <f>IF(AND(HS$4=1,HS11=0,OR($IT11=0,AND($IT11&gt;0,HS$2=$IU11,OR(AND(HS$1=$IT11+1,OR(HS$3-1&lt;&gt;$A$3,$A$4=0)),AND(HS$1=$IT11-1,OR(HS$3&lt;&gt;$A$3,$A$4=0)))))),1,0)</f>
        <v/>
      </c>
      <c r="HT61">
        <f>IF(AND(HT$4=1,HT11=0,OR($IT11=0,AND($IT11&gt;0,HT$2=$IU11,OR(AND(HT$1=$IT11+1,OR(HT$3-1&lt;&gt;$A$3,$A$4=0)),AND(HT$1=$IT11-1,OR(HT$3&lt;&gt;$A$3,$A$4=0)))))),1,0)</f>
        <v/>
      </c>
      <c r="HU61">
        <f>IF(AND(HU$4=1,HU11=0,OR($IT11=0,AND($IT11&gt;0,HU$2=$IU11,OR(AND(HU$1=$IT11+1,OR(HU$3-1&lt;&gt;$A$3,$A$4=0)),AND(HU$1=$IT11-1,OR(HU$3&lt;&gt;$A$3,$A$4=0)))))),1,0)</f>
        <v/>
      </c>
      <c r="HV61">
        <f>IF(AND(HV$4=1,HV11=0,OR($IT11=0,AND($IT11&gt;0,HV$2=$IU11,OR(AND(HV$1=$IT11+1,OR(HV$3-1&lt;&gt;$A$3,$A$4=0)),AND(HV$1=$IT11-1,OR(HV$3&lt;&gt;$A$3,$A$4=0)))))),1,0)</f>
        <v/>
      </c>
      <c r="HW61">
        <f>IF(AND(HW$4=1,HW11=0,OR($IT11=0,AND($IT11&gt;0,HW$2=$IU11,OR(AND(HW$1=$IT11+1,OR(HW$3-1&lt;&gt;$A$3,$A$4=0)),AND(HW$1=$IT11-1,OR(HW$3&lt;&gt;$A$3,$A$4=0)))))),1,0)</f>
        <v/>
      </c>
      <c r="HX61">
        <f>IF(AND(HX$4=1,HX11=0,OR($IT11=0,AND($IT11&gt;0,HX$2=$IU11,OR(AND(HX$1=$IT11+1,OR(HX$3-1&lt;&gt;$A$3,$A$4=0)),AND(HX$1=$IT11-1,OR(HX$3&lt;&gt;$A$3,$A$4=0)))))),1,0)</f>
        <v/>
      </c>
      <c r="HY61">
        <f>IF(AND(HY$4=1,HY11=0,OR($IT11=0,AND($IT11&gt;0,HY$2=$IU11,OR(AND(HY$1=$IT11+1,OR(HY$3-1&lt;&gt;$A$3,$A$4=0)),AND(HY$1=$IT11-1,OR(HY$3&lt;&gt;$A$3,$A$4=0)))))),1,0)</f>
        <v/>
      </c>
      <c r="HZ61">
        <f>IF(AND(HZ$4=1,HZ11=0,OR($IT11=0,AND($IT11&gt;0,HZ$2=$IU11,OR(AND(HZ$1=$IT11+1,OR(HZ$3-1&lt;&gt;$A$3,$A$4=0)),AND(HZ$1=$IT11-1,OR(HZ$3&lt;&gt;$A$3,$A$4=0)))))),1,0)</f>
        <v/>
      </c>
      <c r="IA61">
        <f>IF(AND(IA$4=1,IA11=0,OR($IT11=0,AND($IT11&gt;0,IA$2=$IU11,OR(AND(IA$1=$IT11+1,OR(IA$3-1&lt;&gt;$A$3,$A$4=0)),AND(IA$1=$IT11-1,OR(IA$3&lt;&gt;$A$3,$A$4=0)))))),1,0)</f>
        <v/>
      </c>
      <c r="IB61">
        <f>IF(AND(IB$4=1,IB11=0,OR($IT11=0,AND($IT11&gt;0,IB$2=$IU11,OR(AND(IB$1=$IT11+1,OR(IB$3-1&lt;&gt;$A$3,$A$4=0)),AND(IB$1=$IT11-1,OR(IB$3&lt;&gt;$A$3,$A$4=0)))))),1,0)</f>
        <v/>
      </c>
      <c r="IC61">
        <f>IF(AND(IC$4=1,IC11=0,OR($IT11=0,AND($IT11&gt;0,IC$2=$IU11,OR(AND(IC$1=$IT11+1,OR(IC$3-1&lt;&gt;$A$3,$A$4=0)),AND(IC$1=$IT11-1,OR(IC$3&lt;&gt;$A$3,$A$4=0)))))),1,0)</f>
        <v/>
      </c>
      <c r="ID61">
        <f>IF(AND(ID$4=1,ID11=0,OR($IT11=0,AND($IT11&gt;0,ID$2=$IU11,OR(AND(ID$1=$IT11+1,OR(ID$3-1&lt;&gt;$A$3,$A$4=0)),AND(ID$1=$IT11-1,OR(ID$3&lt;&gt;$A$3,$A$4=0)))))),1,0)</f>
        <v/>
      </c>
      <c r="IE61">
        <f>IF(AND(IE$4=1,IE11=0,OR($IT11=0,AND($IT11&gt;0,IE$2=$IU11,OR(AND(IE$1=$IT11+1,OR(IE$3-1&lt;&gt;$A$3,$A$4=0)),AND(IE$1=$IT11-1,OR(IE$3&lt;&gt;$A$3,$A$4=0)))))),1,0)</f>
        <v/>
      </c>
      <c r="IF61">
        <f>IF(AND(IF$4=1,IF11=0,OR($IT11=0,AND($IT11&gt;0,IF$2=$IU11,OR(AND(IF$1=$IT11+1,OR(IF$3-1&lt;&gt;$A$3,$A$4=0)),AND(IF$1=$IT11-1,OR(IF$3&lt;&gt;$A$3,$A$4=0)))))),1,0)</f>
        <v/>
      </c>
      <c r="IG61">
        <f>IF(AND(IG$4=1,IG11=0,OR($IT11=0,AND($IT11&gt;0,IG$2=$IU11,OR(AND(IG$1=$IT11+1,OR(IG$3-1&lt;&gt;$A$3,$A$4=0)),AND(IG$1=$IT11-1,OR(IG$3&lt;&gt;$A$3,$A$4=0)))))),1,0)</f>
        <v/>
      </c>
      <c r="IH61">
        <f>IF(AND(IH$4=1,IH11=0,OR($IT11=0,AND($IT11&gt;0,IH$2=$IU11,OR(AND(IH$1=$IT11+1,OR(IH$3-1&lt;&gt;$A$3,$A$4=0)),AND(IH$1=$IT11-1,OR(IH$3&lt;&gt;$A$3,$A$4=0)))))),1,0)</f>
        <v/>
      </c>
      <c r="II61">
        <f>IF(AND(II$4=1,II11=0,OR($IT11=0,AND($IT11&gt;0,II$2=$IU11,OR(AND(II$1=$IT11+1,OR(II$3-1&lt;&gt;$A$3,$A$4=0)),AND(II$1=$IT11-1,OR(II$3&lt;&gt;$A$3,$A$4=0)))))),1,0)</f>
        <v/>
      </c>
    </row>
    <row r="62">
      <c r="A62" t="n">
        <v>3</v>
      </c>
      <c r="D62">
        <f>IF(AND(D$4=1,D12=0,OR($IT12=0,AND($IT12&gt;0,D$2=$IU12,OR(AND(D$1=$IT12+1,OR(D$3-1&lt;&gt;$A$3,$A$4=0)),AND(D$1=$IT12-1,OR(D$3&lt;&gt;$A$3,$A$4=0)))))),1,0)</f>
        <v/>
      </c>
      <c r="E62">
        <f>IF(AND(E$4=1,E12=0,OR($IT12=0,AND($IT12&gt;0,E$2=$IU12,OR(AND(E$1=$IT12+1,OR(E$3-1&lt;&gt;$A$3,$A$4=0)),AND(E$1=$IT12-1,OR(E$3&lt;&gt;$A$3,$A$4=0)))))),1,0)</f>
        <v/>
      </c>
      <c r="F62">
        <f>IF(AND(F$4=1,F12=0,OR($IT12=0,AND($IT12&gt;0,F$2=$IU12,OR(AND(F$1=$IT12+1,OR(F$3-1&lt;&gt;$A$3,$A$4=0)),AND(F$1=$IT12-1,OR(F$3&lt;&gt;$A$3,$A$4=0)))))),1,0)</f>
        <v/>
      </c>
      <c r="G62">
        <f>IF(AND(G$4=1,G12=0,OR($IT12=0,AND($IT12&gt;0,G$2=$IU12,OR(AND(G$1=$IT12+1,OR(G$3-1&lt;&gt;$A$3,$A$4=0)),AND(G$1=$IT12-1,OR(G$3&lt;&gt;$A$3,$A$4=0)))))),1,0)</f>
        <v/>
      </c>
      <c r="H62">
        <f>IF(AND(H$4=1,H12=0,OR($IT12=0,AND($IT12&gt;0,H$2=$IU12,OR(AND(H$1=$IT12+1,OR(H$3-1&lt;&gt;$A$3,$A$4=0)),AND(H$1=$IT12-1,OR(H$3&lt;&gt;$A$3,$A$4=0)))))),1,0)</f>
        <v/>
      </c>
      <c r="I62">
        <f>IF(AND(I$4=1,I12=0,OR($IT12=0,AND($IT12&gt;0,I$2=$IU12,OR(AND(I$1=$IT12+1,OR(I$3-1&lt;&gt;$A$3,$A$4=0)),AND(I$1=$IT12-1,OR(I$3&lt;&gt;$A$3,$A$4=0)))))),1,0)</f>
        <v/>
      </c>
      <c r="J62">
        <f>IF(AND(J$4=1,J12=0,OR($IT12=0,AND($IT12&gt;0,J$2=$IU12,OR(AND(J$1=$IT12+1,OR(J$3-1&lt;&gt;$A$3,$A$4=0)),AND(J$1=$IT12-1,OR(J$3&lt;&gt;$A$3,$A$4=0)))))),1,0)</f>
        <v/>
      </c>
      <c r="K62">
        <f>IF(AND(K$4=1,K12=0,OR($IT12=0,AND($IT12&gt;0,K$2=$IU12,OR(AND(K$1=$IT12+1,OR(K$3-1&lt;&gt;$A$3,$A$4=0)),AND(K$1=$IT12-1,OR(K$3&lt;&gt;$A$3,$A$4=0)))))),1,0)</f>
        <v/>
      </c>
      <c r="L62">
        <f>IF(AND(L$4=1,L12=0,OR($IT12=0,AND($IT12&gt;0,L$2=$IU12,OR(AND(L$1=$IT12+1,OR(L$3-1&lt;&gt;$A$3,$A$4=0)),AND(L$1=$IT12-1,OR(L$3&lt;&gt;$A$3,$A$4=0)))))),1,0)</f>
        <v/>
      </c>
      <c r="M62">
        <f>IF(AND(M$4=1,M12=0,OR($IT12=0,AND($IT12&gt;0,M$2=$IU12,OR(AND(M$1=$IT12+1,OR(M$3-1&lt;&gt;$A$3,$A$4=0)),AND(M$1=$IT12-1,OR(M$3&lt;&gt;$A$3,$A$4=0)))))),1,0)</f>
        <v/>
      </c>
      <c r="N62">
        <f>IF(AND(N$4=1,N12=0,OR($IT12=0,AND($IT12&gt;0,N$2=$IU12,OR(AND(N$1=$IT12+1,OR(N$3-1&lt;&gt;$A$3,$A$4=0)),AND(N$1=$IT12-1,OR(N$3&lt;&gt;$A$3,$A$4=0)))))),1,0)</f>
        <v/>
      </c>
      <c r="O62">
        <f>IF(AND(O$4=1,O12=0,OR($IT12=0,AND($IT12&gt;0,O$2=$IU12,OR(AND(O$1=$IT12+1,OR(O$3-1&lt;&gt;$A$3,$A$4=0)),AND(O$1=$IT12-1,OR(O$3&lt;&gt;$A$3,$A$4=0)))))),1,0)</f>
        <v/>
      </c>
      <c r="P62">
        <f>IF(AND(P$4=1,P12=0,OR($IT12=0,AND($IT12&gt;0,P$2=$IU12,OR(AND(P$1=$IT12+1,OR(P$3-1&lt;&gt;$A$3,$A$4=0)),AND(P$1=$IT12-1,OR(P$3&lt;&gt;$A$3,$A$4=0)))))),1,0)</f>
        <v/>
      </c>
      <c r="Q62">
        <f>IF(AND(Q$4=1,Q12=0,OR($IT12=0,AND($IT12&gt;0,Q$2=$IU12,OR(AND(Q$1=$IT12+1,OR(Q$3-1&lt;&gt;$A$3,$A$4=0)),AND(Q$1=$IT12-1,OR(Q$3&lt;&gt;$A$3,$A$4=0)))))),1,0)</f>
        <v/>
      </c>
      <c r="R62">
        <f>IF(AND(R$4=1,R12=0,OR($IT12=0,AND($IT12&gt;0,R$2=$IU12,OR(AND(R$1=$IT12+1,OR(R$3-1&lt;&gt;$A$3,$A$4=0)),AND(R$1=$IT12-1,OR(R$3&lt;&gt;$A$3,$A$4=0)))))),1,0)</f>
        <v/>
      </c>
      <c r="S62">
        <f>IF(AND(S$4=1,S12=0,OR($IT12=0,AND($IT12&gt;0,S$2=$IU12,OR(AND(S$1=$IT12+1,OR(S$3-1&lt;&gt;$A$3,$A$4=0)),AND(S$1=$IT12-1,OR(S$3&lt;&gt;$A$3,$A$4=0)))))),1,0)</f>
        <v/>
      </c>
      <c r="T62">
        <f>IF(AND(T$4=1,T12=0,OR($IT12=0,AND($IT12&gt;0,T$2=$IU12,OR(AND(T$1=$IT12+1,OR(T$3-1&lt;&gt;$A$3,$A$4=0)),AND(T$1=$IT12-1,OR(T$3&lt;&gt;$A$3,$A$4=0)))))),1,0)</f>
        <v/>
      </c>
      <c r="U62">
        <f>IF(AND(U$4=1,U12=0,OR($IT12=0,AND($IT12&gt;0,U$2=$IU12,OR(AND(U$1=$IT12+1,OR(U$3-1&lt;&gt;$A$3,$A$4=0)),AND(U$1=$IT12-1,OR(U$3&lt;&gt;$A$3,$A$4=0)))))),1,0)</f>
        <v/>
      </c>
      <c r="V62">
        <f>IF(AND(V$4=1,V12=0,OR($IT12=0,AND($IT12&gt;0,V$2=$IU12,OR(AND(V$1=$IT12+1,OR(V$3-1&lt;&gt;$A$3,$A$4=0)),AND(V$1=$IT12-1,OR(V$3&lt;&gt;$A$3,$A$4=0)))))),1,0)</f>
        <v/>
      </c>
      <c r="W62">
        <f>IF(AND(W$4=1,W12=0,OR($IT12=0,AND($IT12&gt;0,W$2=$IU12,OR(AND(W$1=$IT12+1,OR(W$3-1&lt;&gt;$A$3,$A$4=0)),AND(W$1=$IT12-1,OR(W$3&lt;&gt;$A$3,$A$4=0)))))),1,0)</f>
        <v/>
      </c>
      <c r="X62">
        <f>IF(AND(X$4=1,X12=0,OR($IT12=0,AND($IT12&gt;0,X$2=$IU12,OR(AND(X$1=$IT12+1,OR(X$3-1&lt;&gt;$A$3,$A$4=0)),AND(X$1=$IT12-1,OR(X$3&lt;&gt;$A$3,$A$4=0)))))),1,0)</f>
        <v/>
      </c>
      <c r="Y62">
        <f>IF(AND(Y$4=1,Y12=0,OR($IT12=0,AND($IT12&gt;0,Y$2=$IU12,OR(AND(Y$1=$IT12+1,OR(Y$3-1&lt;&gt;$A$3,$A$4=0)),AND(Y$1=$IT12-1,OR(Y$3&lt;&gt;$A$3,$A$4=0)))))),1,0)</f>
        <v/>
      </c>
      <c r="Z62">
        <f>IF(AND(Z$4=1,Z12=0,OR($IT12=0,AND($IT12&gt;0,Z$2=$IU12,OR(AND(Z$1=$IT12+1,OR(Z$3-1&lt;&gt;$A$3,$A$4=0)),AND(Z$1=$IT12-1,OR(Z$3&lt;&gt;$A$3,$A$4=0)))))),1,0)</f>
        <v/>
      </c>
      <c r="AA62">
        <f>IF(AND(AA$4=1,AA12=0,OR($IT12=0,AND($IT12&gt;0,AA$2=$IU12,OR(AND(AA$1=$IT12+1,OR(AA$3-1&lt;&gt;$A$3,$A$4=0)),AND(AA$1=$IT12-1,OR(AA$3&lt;&gt;$A$3,$A$4=0)))))),1,0)</f>
        <v/>
      </c>
      <c r="AB62">
        <f>IF(AND(AB$4=1,AB12=0,OR($IT12=0,AND($IT12&gt;0,AB$2=$IU12,OR(AND(AB$1=$IT12+1,OR(AB$3-1&lt;&gt;$A$3,$A$4=0)),AND(AB$1=$IT12-1,OR(AB$3&lt;&gt;$A$3,$A$4=0)))))),1,0)</f>
        <v/>
      </c>
      <c r="AC62">
        <f>IF(AND(AC$4=1,AC12=0,OR($IT12=0,AND($IT12&gt;0,AC$2=$IU12,OR(AND(AC$1=$IT12+1,OR(AC$3-1&lt;&gt;$A$3,$A$4=0)),AND(AC$1=$IT12-1,OR(AC$3&lt;&gt;$A$3,$A$4=0)))))),1,0)</f>
        <v/>
      </c>
      <c r="AD62">
        <f>IF(AND(AD$4=1,AD12=0,OR($IT12=0,AND($IT12&gt;0,AD$2=$IU12,OR(AND(AD$1=$IT12+1,OR(AD$3-1&lt;&gt;$A$3,$A$4=0)),AND(AD$1=$IT12-1,OR(AD$3&lt;&gt;$A$3,$A$4=0)))))),1,0)</f>
        <v/>
      </c>
      <c r="AE62">
        <f>IF(AND(AE$4=1,AE12=0,OR($IT12=0,AND($IT12&gt;0,AE$2=$IU12,OR(AND(AE$1=$IT12+1,OR(AE$3-1&lt;&gt;$A$3,$A$4=0)),AND(AE$1=$IT12-1,OR(AE$3&lt;&gt;$A$3,$A$4=0)))))),1,0)</f>
        <v/>
      </c>
      <c r="AF62">
        <f>IF(AND(AF$4=1,AF12=0,OR($IT12=0,AND($IT12&gt;0,AF$2=$IU12,OR(AND(AF$1=$IT12+1,OR(AF$3-1&lt;&gt;$A$3,$A$4=0)),AND(AF$1=$IT12-1,OR(AF$3&lt;&gt;$A$3,$A$4=0)))))),1,0)</f>
        <v/>
      </c>
      <c r="AG62">
        <f>IF(AND(AG$4=1,AG12=0,OR($IT12=0,AND($IT12&gt;0,AG$2=$IU12,OR(AND(AG$1=$IT12+1,OR(AG$3-1&lt;&gt;$A$3,$A$4=0)),AND(AG$1=$IT12-1,OR(AG$3&lt;&gt;$A$3,$A$4=0)))))),1,0)</f>
        <v/>
      </c>
      <c r="AH62">
        <f>IF(AND(AH$4=1,AH12=0,OR($IT12=0,AND($IT12&gt;0,AH$2=$IU12,OR(AND(AH$1=$IT12+1,OR(AH$3-1&lt;&gt;$A$3,$A$4=0)),AND(AH$1=$IT12-1,OR(AH$3&lt;&gt;$A$3,$A$4=0)))))),1,0)</f>
        <v/>
      </c>
      <c r="AI62">
        <f>IF(AND(AI$4=1,AI12=0,OR($IT12=0,AND($IT12&gt;0,AI$2=$IU12,OR(AND(AI$1=$IT12+1,OR(AI$3-1&lt;&gt;$A$3,$A$4=0)),AND(AI$1=$IT12-1,OR(AI$3&lt;&gt;$A$3,$A$4=0)))))),1,0)</f>
        <v/>
      </c>
      <c r="AJ62">
        <f>IF(AND(AJ$4=1,AJ12=0,OR($IT12=0,AND($IT12&gt;0,AJ$2=$IU12,OR(AND(AJ$1=$IT12+1,OR(AJ$3-1&lt;&gt;$A$3,$A$4=0)),AND(AJ$1=$IT12-1,OR(AJ$3&lt;&gt;$A$3,$A$4=0)))))),1,0)</f>
        <v/>
      </c>
      <c r="AK62">
        <f>IF(AND(AK$4=1,AK12=0,OR($IT12=0,AND($IT12&gt;0,AK$2=$IU12,OR(AND(AK$1=$IT12+1,OR(AK$3-1&lt;&gt;$A$3,$A$4=0)),AND(AK$1=$IT12-1,OR(AK$3&lt;&gt;$A$3,$A$4=0)))))),1,0)</f>
        <v/>
      </c>
      <c r="AL62">
        <f>IF(AND(AL$4=1,AL12=0,OR($IT12=0,AND($IT12&gt;0,AL$2=$IU12,OR(AND(AL$1=$IT12+1,OR(AL$3-1&lt;&gt;$A$3,$A$4=0)),AND(AL$1=$IT12-1,OR(AL$3&lt;&gt;$A$3,$A$4=0)))))),1,0)</f>
        <v/>
      </c>
      <c r="AM62">
        <f>IF(AND(AM$4=1,AM12=0,OR($IT12=0,AND($IT12&gt;0,AM$2=$IU12,OR(AND(AM$1=$IT12+1,OR(AM$3-1&lt;&gt;$A$3,$A$4=0)),AND(AM$1=$IT12-1,OR(AM$3&lt;&gt;$A$3,$A$4=0)))))),1,0)</f>
        <v/>
      </c>
      <c r="AN62">
        <f>IF(AND(AN$4=1,AN12=0,OR($IT12=0,AND($IT12&gt;0,AN$2=$IU12,OR(AND(AN$1=$IT12+1,OR(AN$3-1&lt;&gt;$A$3,$A$4=0)),AND(AN$1=$IT12-1,OR(AN$3&lt;&gt;$A$3,$A$4=0)))))),1,0)</f>
        <v/>
      </c>
      <c r="AO62">
        <f>IF(AND(AO$4=1,AO12=0,OR($IT12=0,AND($IT12&gt;0,AO$2=$IU12,OR(AND(AO$1=$IT12+1,OR(AO$3-1&lt;&gt;$A$3,$A$4=0)),AND(AO$1=$IT12-1,OR(AO$3&lt;&gt;$A$3,$A$4=0)))))),1,0)</f>
        <v/>
      </c>
      <c r="AP62">
        <f>IF(AND(AP$4=1,AP12=0,OR($IT12=0,AND($IT12&gt;0,AP$2=$IU12,OR(AND(AP$1=$IT12+1,OR(AP$3-1&lt;&gt;$A$3,$A$4=0)),AND(AP$1=$IT12-1,OR(AP$3&lt;&gt;$A$3,$A$4=0)))))),1,0)</f>
        <v/>
      </c>
      <c r="AQ62">
        <f>IF(AND(AQ$4=1,AQ12=0,OR($IT12=0,AND($IT12&gt;0,AQ$2=$IU12,OR(AND(AQ$1=$IT12+1,OR(AQ$3-1&lt;&gt;$A$3,$A$4=0)),AND(AQ$1=$IT12-1,OR(AQ$3&lt;&gt;$A$3,$A$4=0)))))),1,0)</f>
        <v/>
      </c>
      <c r="AR62">
        <f>IF(AND(AR$4=1,AR12=0,OR($IT12=0,AND($IT12&gt;0,AR$2=$IU12,OR(AND(AR$1=$IT12+1,OR(AR$3-1&lt;&gt;$A$3,$A$4=0)),AND(AR$1=$IT12-1,OR(AR$3&lt;&gt;$A$3,$A$4=0)))))),1,0)</f>
        <v/>
      </c>
      <c r="AS62">
        <f>IF(AND(AS$4=1,AS12=0,OR($IT12=0,AND($IT12&gt;0,AS$2=$IU12,OR(AND(AS$1=$IT12+1,OR(AS$3-1&lt;&gt;$A$3,$A$4=0)),AND(AS$1=$IT12-1,OR(AS$3&lt;&gt;$A$3,$A$4=0)))))),1,0)</f>
        <v/>
      </c>
      <c r="AT62">
        <f>IF(AND(AT$4=1,AT12=0,OR($IT12=0,AND($IT12&gt;0,AT$2=$IU12,OR(AND(AT$1=$IT12+1,OR(AT$3-1&lt;&gt;$A$3,$A$4=0)),AND(AT$1=$IT12-1,OR(AT$3&lt;&gt;$A$3,$A$4=0)))))),1,0)</f>
        <v/>
      </c>
      <c r="AU62">
        <f>IF(AND(AU$4=1,AU12=0,OR($IT12=0,AND($IT12&gt;0,AU$2=$IU12,OR(AND(AU$1=$IT12+1,OR(AU$3-1&lt;&gt;$A$3,$A$4=0)),AND(AU$1=$IT12-1,OR(AU$3&lt;&gt;$A$3,$A$4=0)))))),1,0)</f>
        <v/>
      </c>
      <c r="AV62">
        <f>IF(AND(AV$4=1,AV12=0,OR($IT12=0,AND($IT12&gt;0,AV$2=$IU12,OR(AND(AV$1=$IT12+1,OR(AV$3-1&lt;&gt;$A$3,$A$4=0)),AND(AV$1=$IT12-1,OR(AV$3&lt;&gt;$A$3,$A$4=0)))))),1,0)</f>
        <v/>
      </c>
      <c r="AW62">
        <f>IF(AND(AW$4=1,AW12=0,OR($IT12=0,AND($IT12&gt;0,AW$2=$IU12,OR(AND(AW$1=$IT12+1,OR(AW$3-1&lt;&gt;$A$3,$A$4=0)),AND(AW$1=$IT12-1,OR(AW$3&lt;&gt;$A$3,$A$4=0)))))),1,0)</f>
        <v/>
      </c>
      <c r="AX62">
        <f>IF(AND(AX$4=1,AX12=0,OR($IT12=0,AND($IT12&gt;0,AX$2=$IU12,OR(AND(AX$1=$IT12+1,OR(AX$3-1&lt;&gt;$A$3,$A$4=0)),AND(AX$1=$IT12-1,OR(AX$3&lt;&gt;$A$3,$A$4=0)))))),1,0)</f>
        <v/>
      </c>
      <c r="AY62">
        <f>IF(AND(AY$4=1,AY12=0,OR($IT12=0,AND($IT12&gt;0,AY$2=$IU12,OR(AND(AY$1=$IT12+1,OR(AY$3-1&lt;&gt;$A$3,$A$4=0)),AND(AY$1=$IT12-1,OR(AY$3&lt;&gt;$A$3,$A$4=0)))))),1,0)</f>
        <v/>
      </c>
      <c r="AZ62">
        <f>IF(AND(AZ$4=1,AZ12=0,OR($IT12=0,AND($IT12&gt;0,AZ$2=$IU12,OR(AND(AZ$1=$IT12+1,OR(AZ$3-1&lt;&gt;$A$3,$A$4=0)),AND(AZ$1=$IT12-1,OR(AZ$3&lt;&gt;$A$3,$A$4=0)))))),1,0)</f>
        <v/>
      </c>
      <c r="BA62">
        <f>IF(AND(BA$4=1,BA12=0,OR($IT12=0,AND($IT12&gt;0,BA$2=$IU12,OR(AND(BA$1=$IT12+1,OR(BA$3-1&lt;&gt;$A$3,$A$4=0)),AND(BA$1=$IT12-1,OR(BA$3&lt;&gt;$A$3,$A$4=0)))))),1,0)</f>
        <v/>
      </c>
      <c r="BB62">
        <f>IF(AND(BB$4=1,BB12=0,OR($IT12=0,AND($IT12&gt;0,BB$2=$IU12,OR(AND(BB$1=$IT12+1,OR(BB$3-1&lt;&gt;$A$3,$A$4=0)),AND(BB$1=$IT12-1,OR(BB$3&lt;&gt;$A$3,$A$4=0)))))),1,0)</f>
        <v/>
      </c>
      <c r="BC62">
        <f>IF(AND(BC$4=1,BC12=0,OR($IT12=0,AND($IT12&gt;0,BC$2=$IU12,OR(AND(BC$1=$IT12+1,OR(BC$3-1&lt;&gt;$A$3,$A$4=0)),AND(BC$1=$IT12-1,OR(BC$3&lt;&gt;$A$3,$A$4=0)))))),1,0)</f>
        <v/>
      </c>
      <c r="BD62">
        <f>IF(AND(BD$4=1,BD12=0,OR($IT12=0,AND($IT12&gt;0,BD$2=$IU12,OR(AND(BD$1=$IT12+1,OR(BD$3-1&lt;&gt;$A$3,$A$4=0)),AND(BD$1=$IT12-1,OR(BD$3&lt;&gt;$A$3,$A$4=0)))))),1,0)</f>
        <v/>
      </c>
      <c r="BE62">
        <f>IF(AND(BE$4=1,BE12=0,OR($IT12=0,AND($IT12&gt;0,BE$2=$IU12,OR(AND(BE$1=$IT12+1,OR(BE$3-1&lt;&gt;$A$3,$A$4=0)),AND(BE$1=$IT12-1,OR(BE$3&lt;&gt;$A$3,$A$4=0)))))),1,0)</f>
        <v/>
      </c>
      <c r="BF62">
        <f>IF(AND(BF$4=1,BF12=0,OR($IT12=0,AND($IT12&gt;0,BF$2=$IU12,OR(AND(BF$1=$IT12+1,OR(BF$3-1&lt;&gt;$A$3,$A$4=0)),AND(BF$1=$IT12-1,OR(BF$3&lt;&gt;$A$3,$A$4=0)))))),1,0)</f>
        <v/>
      </c>
      <c r="BG62">
        <f>IF(AND(BG$4=1,BG12=0,OR($IT12=0,AND($IT12&gt;0,BG$2=$IU12,OR(AND(BG$1=$IT12+1,OR(BG$3-1&lt;&gt;$A$3,$A$4=0)),AND(BG$1=$IT12-1,OR(BG$3&lt;&gt;$A$3,$A$4=0)))))),1,0)</f>
        <v/>
      </c>
      <c r="BH62">
        <f>IF(AND(BH$4=1,BH12=0,OR($IT12=0,AND($IT12&gt;0,BH$2=$IU12,OR(AND(BH$1=$IT12+1,OR(BH$3-1&lt;&gt;$A$3,$A$4=0)),AND(BH$1=$IT12-1,OR(BH$3&lt;&gt;$A$3,$A$4=0)))))),1,0)</f>
        <v/>
      </c>
      <c r="BI62">
        <f>IF(AND(BI$4=1,BI12=0,OR($IT12=0,AND($IT12&gt;0,BI$2=$IU12,OR(AND(BI$1=$IT12+1,OR(BI$3-1&lt;&gt;$A$3,$A$4=0)),AND(BI$1=$IT12-1,OR(BI$3&lt;&gt;$A$3,$A$4=0)))))),1,0)</f>
        <v/>
      </c>
      <c r="BJ62">
        <f>IF(AND(BJ$4=1,BJ12=0,OR($IT12=0,AND($IT12&gt;0,BJ$2=$IU12,OR(AND(BJ$1=$IT12+1,OR(BJ$3-1&lt;&gt;$A$3,$A$4=0)),AND(BJ$1=$IT12-1,OR(BJ$3&lt;&gt;$A$3,$A$4=0)))))),1,0)</f>
        <v/>
      </c>
      <c r="BK62">
        <f>IF(AND(BK$4=1,BK12=0,OR($IT12=0,AND($IT12&gt;0,BK$2=$IU12,OR(AND(BK$1=$IT12+1,OR(BK$3-1&lt;&gt;$A$3,$A$4=0)),AND(BK$1=$IT12-1,OR(BK$3&lt;&gt;$A$3,$A$4=0)))))),1,0)</f>
        <v/>
      </c>
      <c r="BL62">
        <f>IF(AND(BL$4=1,BL12=0,OR($IT12=0,AND($IT12&gt;0,BL$2=$IU12,OR(AND(BL$1=$IT12+1,OR(BL$3-1&lt;&gt;$A$3,$A$4=0)),AND(BL$1=$IT12-1,OR(BL$3&lt;&gt;$A$3,$A$4=0)))))),1,0)</f>
        <v/>
      </c>
      <c r="BM62">
        <f>IF(AND(BM$4=1,BM12=0,OR($IT12=0,AND($IT12&gt;0,BM$2=$IU12,OR(AND(BM$1=$IT12+1,OR(BM$3-1&lt;&gt;$A$3,$A$4=0)),AND(BM$1=$IT12-1,OR(BM$3&lt;&gt;$A$3,$A$4=0)))))),1,0)</f>
        <v/>
      </c>
      <c r="BN62">
        <f>IF(AND(BN$4=1,BN12=0,OR($IT12=0,AND($IT12&gt;0,BN$2=$IU12,OR(AND(BN$1=$IT12+1,OR(BN$3-1&lt;&gt;$A$3,$A$4=0)),AND(BN$1=$IT12-1,OR(BN$3&lt;&gt;$A$3,$A$4=0)))))),1,0)</f>
        <v/>
      </c>
      <c r="BO62">
        <f>IF(AND(BO$4=1,BO12=0,OR($IT12=0,AND($IT12&gt;0,BO$2=$IU12,OR(AND(BO$1=$IT12+1,OR(BO$3-1&lt;&gt;$A$3,$A$4=0)),AND(BO$1=$IT12-1,OR(BO$3&lt;&gt;$A$3,$A$4=0)))))),1,0)</f>
        <v/>
      </c>
      <c r="BP62">
        <f>IF(AND(BP$4=1,BP12=0,OR($IT12=0,AND($IT12&gt;0,BP$2=$IU12,OR(AND(BP$1=$IT12+1,OR(BP$3-1&lt;&gt;$A$3,$A$4=0)),AND(BP$1=$IT12-1,OR(BP$3&lt;&gt;$A$3,$A$4=0)))))),1,0)</f>
        <v/>
      </c>
      <c r="BQ62">
        <f>IF(AND(BQ$4=1,BQ12=0,OR($IT12=0,AND($IT12&gt;0,BQ$2=$IU12,OR(AND(BQ$1=$IT12+1,OR(BQ$3-1&lt;&gt;$A$3,$A$4=0)),AND(BQ$1=$IT12-1,OR(BQ$3&lt;&gt;$A$3,$A$4=0)))))),1,0)</f>
        <v/>
      </c>
      <c r="BR62">
        <f>IF(AND(BR$4=1,BR12=0,OR($IT12=0,AND($IT12&gt;0,BR$2=$IU12,OR(AND(BR$1=$IT12+1,OR(BR$3-1&lt;&gt;$A$3,$A$4=0)),AND(BR$1=$IT12-1,OR(BR$3&lt;&gt;$A$3,$A$4=0)))))),1,0)</f>
        <v/>
      </c>
      <c r="BS62">
        <f>IF(AND(BS$4=1,BS12=0,OR($IT12=0,AND($IT12&gt;0,BS$2=$IU12,OR(AND(BS$1=$IT12+1,OR(BS$3-1&lt;&gt;$A$3,$A$4=0)),AND(BS$1=$IT12-1,OR(BS$3&lt;&gt;$A$3,$A$4=0)))))),1,0)</f>
        <v/>
      </c>
      <c r="BT62">
        <f>IF(AND(BT$4=1,BT12=0,OR($IT12=0,AND($IT12&gt;0,BT$2=$IU12,OR(AND(BT$1=$IT12+1,OR(BT$3-1&lt;&gt;$A$3,$A$4=0)),AND(BT$1=$IT12-1,OR(BT$3&lt;&gt;$A$3,$A$4=0)))))),1,0)</f>
        <v/>
      </c>
      <c r="BU62">
        <f>IF(AND(BU$4=1,BU12=0,OR($IT12=0,AND($IT12&gt;0,BU$2=$IU12,OR(AND(BU$1=$IT12+1,OR(BU$3-1&lt;&gt;$A$3,$A$4=0)),AND(BU$1=$IT12-1,OR(BU$3&lt;&gt;$A$3,$A$4=0)))))),1,0)</f>
        <v/>
      </c>
      <c r="BV62">
        <f>IF(AND(BV$4=1,BV12=0,OR($IT12=0,AND($IT12&gt;0,BV$2=$IU12,OR(AND(BV$1=$IT12+1,OR(BV$3-1&lt;&gt;$A$3,$A$4=0)),AND(BV$1=$IT12-1,OR(BV$3&lt;&gt;$A$3,$A$4=0)))))),1,0)</f>
        <v/>
      </c>
      <c r="BW62">
        <f>IF(AND(BW$4=1,BW12=0,OR($IT12=0,AND($IT12&gt;0,BW$2=$IU12,OR(AND(BW$1=$IT12+1,OR(BW$3-1&lt;&gt;$A$3,$A$4=0)),AND(BW$1=$IT12-1,OR(BW$3&lt;&gt;$A$3,$A$4=0)))))),1,0)</f>
        <v/>
      </c>
      <c r="BX62">
        <f>IF(AND(BX$4=1,BX12=0,OR($IT12=0,AND($IT12&gt;0,BX$2=$IU12,OR(AND(BX$1=$IT12+1,OR(BX$3-1&lt;&gt;$A$3,$A$4=0)),AND(BX$1=$IT12-1,OR(BX$3&lt;&gt;$A$3,$A$4=0)))))),1,0)</f>
        <v/>
      </c>
      <c r="BY62">
        <f>IF(AND(BY$4=1,BY12=0,OR($IT12=0,AND($IT12&gt;0,BY$2=$IU12,OR(AND(BY$1=$IT12+1,OR(BY$3-1&lt;&gt;$A$3,$A$4=0)),AND(BY$1=$IT12-1,OR(BY$3&lt;&gt;$A$3,$A$4=0)))))),1,0)</f>
        <v/>
      </c>
      <c r="BZ62">
        <f>IF(AND(BZ$4=1,BZ12=0,OR($IT12=0,AND($IT12&gt;0,BZ$2=$IU12,OR(AND(BZ$1=$IT12+1,OR(BZ$3-1&lt;&gt;$A$3,$A$4=0)),AND(BZ$1=$IT12-1,OR(BZ$3&lt;&gt;$A$3,$A$4=0)))))),1,0)</f>
        <v/>
      </c>
      <c r="CA62">
        <f>IF(AND(CA$4=1,CA12=0,OR($IT12=0,AND($IT12&gt;0,CA$2=$IU12,OR(AND(CA$1=$IT12+1,OR(CA$3-1&lt;&gt;$A$3,$A$4=0)),AND(CA$1=$IT12-1,OR(CA$3&lt;&gt;$A$3,$A$4=0)))))),1,0)</f>
        <v/>
      </c>
      <c r="CB62">
        <f>IF(AND(CB$4=1,CB12=0,OR($IT12=0,AND($IT12&gt;0,CB$2=$IU12,OR(AND(CB$1=$IT12+1,OR(CB$3-1&lt;&gt;$A$3,$A$4=0)),AND(CB$1=$IT12-1,OR(CB$3&lt;&gt;$A$3,$A$4=0)))))),1,0)</f>
        <v/>
      </c>
      <c r="CC62">
        <f>IF(AND(CC$4=1,CC12=0,OR($IT12=0,AND($IT12&gt;0,CC$2=$IU12,OR(AND(CC$1=$IT12+1,OR(CC$3-1&lt;&gt;$A$3,$A$4=0)),AND(CC$1=$IT12-1,OR(CC$3&lt;&gt;$A$3,$A$4=0)))))),1,0)</f>
        <v/>
      </c>
      <c r="CD62">
        <f>IF(AND(CD$4=1,CD12=0,OR($IT12=0,AND($IT12&gt;0,CD$2=$IU12,OR(AND(CD$1=$IT12+1,OR(CD$3-1&lt;&gt;$A$3,$A$4=0)),AND(CD$1=$IT12-1,OR(CD$3&lt;&gt;$A$3,$A$4=0)))))),1,0)</f>
        <v/>
      </c>
      <c r="CE62">
        <f>IF(AND(CE$4=1,CE12=0,OR($IT12=0,AND($IT12&gt;0,CE$2=$IU12,OR(AND(CE$1=$IT12+1,OR(CE$3-1&lt;&gt;$A$3,$A$4=0)),AND(CE$1=$IT12-1,OR(CE$3&lt;&gt;$A$3,$A$4=0)))))),1,0)</f>
        <v/>
      </c>
      <c r="CF62">
        <f>IF(AND(CF$4=1,CF12=0,OR($IT12=0,AND($IT12&gt;0,CF$2=$IU12,OR(AND(CF$1=$IT12+1,OR(CF$3-1&lt;&gt;$A$3,$A$4=0)),AND(CF$1=$IT12-1,OR(CF$3&lt;&gt;$A$3,$A$4=0)))))),1,0)</f>
        <v/>
      </c>
      <c r="CG62">
        <f>IF(AND(CG$4=1,CG12=0,OR($IT12=0,AND($IT12&gt;0,CG$2=$IU12,OR(AND(CG$1=$IT12+1,OR(CG$3-1&lt;&gt;$A$3,$A$4=0)),AND(CG$1=$IT12-1,OR(CG$3&lt;&gt;$A$3,$A$4=0)))))),1,0)</f>
        <v/>
      </c>
      <c r="CH62">
        <f>IF(AND(CH$4=1,CH12=0,OR($IT12=0,AND($IT12&gt;0,CH$2=$IU12,OR(AND(CH$1=$IT12+1,OR(CH$3-1&lt;&gt;$A$3,$A$4=0)),AND(CH$1=$IT12-1,OR(CH$3&lt;&gt;$A$3,$A$4=0)))))),1,0)</f>
        <v/>
      </c>
      <c r="CI62">
        <f>IF(AND(CI$4=1,CI12=0,OR($IT12=0,AND($IT12&gt;0,CI$2=$IU12,OR(AND(CI$1=$IT12+1,OR(CI$3-1&lt;&gt;$A$3,$A$4=0)),AND(CI$1=$IT12-1,OR(CI$3&lt;&gt;$A$3,$A$4=0)))))),1,0)</f>
        <v/>
      </c>
      <c r="CJ62">
        <f>IF(AND(CJ$4=1,CJ12=0,OR($IT12=0,AND($IT12&gt;0,CJ$2=$IU12,OR(AND(CJ$1=$IT12+1,OR(CJ$3-1&lt;&gt;$A$3,$A$4=0)),AND(CJ$1=$IT12-1,OR(CJ$3&lt;&gt;$A$3,$A$4=0)))))),1,0)</f>
        <v/>
      </c>
      <c r="CK62">
        <f>IF(AND(CK$4=1,CK12=0,OR($IT12=0,AND($IT12&gt;0,CK$2=$IU12,OR(AND(CK$1=$IT12+1,OR(CK$3-1&lt;&gt;$A$3,$A$4=0)),AND(CK$1=$IT12-1,OR(CK$3&lt;&gt;$A$3,$A$4=0)))))),1,0)</f>
        <v/>
      </c>
      <c r="CL62">
        <f>IF(AND(CL$4=1,CL12=0,OR($IT12=0,AND($IT12&gt;0,CL$2=$IU12,OR(AND(CL$1=$IT12+1,OR(CL$3-1&lt;&gt;$A$3,$A$4=0)),AND(CL$1=$IT12-1,OR(CL$3&lt;&gt;$A$3,$A$4=0)))))),1,0)</f>
        <v/>
      </c>
      <c r="CM62">
        <f>IF(AND(CM$4=1,CM12=0,OR($IT12=0,AND($IT12&gt;0,CM$2=$IU12,OR(AND(CM$1=$IT12+1,OR(CM$3-1&lt;&gt;$A$3,$A$4=0)),AND(CM$1=$IT12-1,OR(CM$3&lt;&gt;$A$3,$A$4=0)))))),1,0)</f>
        <v/>
      </c>
      <c r="CN62">
        <f>IF(AND(CN$4=1,CN12=0,OR($IT12=0,AND($IT12&gt;0,CN$2=$IU12,OR(AND(CN$1=$IT12+1,OR(CN$3-1&lt;&gt;$A$3,$A$4=0)),AND(CN$1=$IT12-1,OR(CN$3&lt;&gt;$A$3,$A$4=0)))))),1,0)</f>
        <v/>
      </c>
      <c r="CO62">
        <f>IF(AND(CO$4=1,CO12=0,OR($IT12=0,AND($IT12&gt;0,CO$2=$IU12,OR(AND(CO$1=$IT12+1,OR(CO$3-1&lt;&gt;$A$3,$A$4=0)),AND(CO$1=$IT12-1,OR(CO$3&lt;&gt;$A$3,$A$4=0)))))),1,0)</f>
        <v/>
      </c>
      <c r="CP62">
        <f>IF(AND(CP$4=1,CP12=0,OR($IT12=0,AND($IT12&gt;0,CP$2=$IU12,OR(AND(CP$1=$IT12+1,OR(CP$3-1&lt;&gt;$A$3,$A$4=0)),AND(CP$1=$IT12-1,OR(CP$3&lt;&gt;$A$3,$A$4=0)))))),1,0)</f>
        <v/>
      </c>
      <c r="CQ62">
        <f>IF(AND(CQ$4=1,CQ12=0,OR($IT12=0,AND($IT12&gt;0,CQ$2=$IU12,OR(AND(CQ$1=$IT12+1,OR(CQ$3-1&lt;&gt;$A$3,$A$4=0)),AND(CQ$1=$IT12-1,OR(CQ$3&lt;&gt;$A$3,$A$4=0)))))),1,0)</f>
        <v/>
      </c>
      <c r="CR62">
        <f>IF(AND(CR$4=1,CR12=0,OR($IT12=0,AND($IT12&gt;0,CR$2=$IU12,OR(AND(CR$1=$IT12+1,OR(CR$3-1&lt;&gt;$A$3,$A$4=0)),AND(CR$1=$IT12-1,OR(CR$3&lt;&gt;$A$3,$A$4=0)))))),1,0)</f>
        <v/>
      </c>
      <c r="CS62">
        <f>IF(AND(CS$4=1,CS12=0,OR($IT12=0,AND($IT12&gt;0,CS$2=$IU12,OR(AND(CS$1=$IT12+1,OR(CS$3-1&lt;&gt;$A$3,$A$4=0)),AND(CS$1=$IT12-1,OR(CS$3&lt;&gt;$A$3,$A$4=0)))))),1,0)</f>
        <v/>
      </c>
      <c r="CT62">
        <f>IF(AND(CT$4=1,CT12=0,OR($IT12=0,AND($IT12&gt;0,CT$2=$IU12,OR(AND(CT$1=$IT12+1,OR(CT$3-1&lt;&gt;$A$3,$A$4=0)),AND(CT$1=$IT12-1,OR(CT$3&lt;&gt;$A$3,$A$4=0)))))),1,0)</f>
        <v/>
      </c>
      <c r="CU62">
        <f>IF(AND(CU$4=1,CU12=0,OR($IT12=0,AND($IT12&gt;0,CU$2=$IU12,OR(AND(CU$1=$IT12+1,OR(CU$3-1&lt;&gt;$A$3,$A$4=0)),AND(CU$1=$IT12-1,OR(CU$3&lt;&gt;$A$3,$A$4=0)))))),1,0)</f>
        <v/>
      </c>
      <c r="CV62">
        <f>IF(AND(CV$4=1,CV12=0,OR($IT12=0,AND($IT12&gt;0,CV$2=$IU12,OR(AND(CV$1=$IT12+1,OR(CV$3-1&lt;&gt;$A$3,$A$4=0)),AND(CV$1=$IT12-1,OR(CV$3&lt;&gt;$A$3,$A$4=0)))))),1,0)</f>
        <v/>
      </c>
      <c r="CW62">
        <f>IF(AND(CW$4=1,CW12=0,OR($IT12=0,AND($IT12&gt;0,CW$2=$IU12,OR(AND(CW$1=$IT12+1,OR(CW$3-1&lt;&gt;$A$3,$A$4=0)),AND(CW$1=$IT12-1,OR(CW$3&lt;&gt;$A$3,$A$4=0)))))),1,0)</f>
        <v/>
      </c>
      <c r="CX62">
        <f>IF(AND(CX$4=1,CX12=0,OR($IT12=0,AND($IT12&gt;0,CX$2=$IU12,OR(AND(CX$1=$IT12+1,OR(CX$3-1&lt;&gt;$A$3,$A$4=0)),AND(CX$1=$IT12-1,OR(CX$3&lt;&gt;$A$3,$A$4=0)))))),1,0)</f>
        <v/>
      </c>
      <c r="CY62">
        <f>IF(AND(CY$4=1,CY12=0,OR($IT12=0,AND($IT12&gt;0,CY$2=$IU12,OR(AND(CY$1=$IT12+1,OR(CY$3-1&lt;&gt;$A$3,$A$4=0)),AND(CY$1=$IT12-1,OR(CY$3&lt;&gt;$A$3,$A$4=0)))))),1,0)</f>
        <v/>
      </c>
      <c r="CZ62">
        <f>IF(AND(CZ$4=1,CZ12=0,OR($IT12=0,AND($IT12&gt;0,CZ$2=$IU12,OR(AND(CZ$1=$IT12+1,OR(CZ$3-1&lt;&gt;$A$3,$A$4=0)),AND(CZ$1=$IT12-1,OR(CZ$3&lt;&gt;$A$3,$A$4=0)))))),1,0)</f>
        <v/>
      </c>
      <c r="DA62">
        <f>IF(AND(DA$4=1,DA12=0,OR($IT12=0,AND($IT12&gt;0,DA$2=$IU12,OR(AND(DA$1=$IT12+1,OR(DA$3-1&lt;&gt;$A$3,$A$4=0)),AND(DA$1=$IT12-1,OR(DA$3&lt;&gt;$A$3,$A$4=0)))))),1,0)</f>
        <v/>
      </c>
      <c r="DB62">
        <f>IF(AND(DB$4=1,DB12=0,OR($IT12=0,AND($IT12&gt;0,DB$2=$IU12,OR(AND(DB$1=$IT12+1,OR(DB$3-1&lt;&gt;$A$3,$A$4=0)),AND(DB$1=$IT12-1,OR(DB$3&lt;&gt;$A$3,$A$4=0)))))),1,0)</f>
        <v/>
      </c>
      <c r="DC62">
        <f>IF(AND(DC$4=1,DC12=0,OR($IT12=0,AND($IT12&gt;0,DC$2=$IU12,OR(AND(DC$1=$IT12+1,OR(DC$3-1&lt;&gt;$A$3,$A$4=0)),AND(DC$1=$IT12-1,OR(DC$3&lt;&gt;$A$3,$A$4=0)))))),1,0)</f>
        <v/>
      </c>
      <c r="DD62">
        <f>IF(AND(DD$4=1,DD12=0,OR($IT12=0,AND($IT12&gt;0,DD$2=$IU12,OR(AND(DD$1=$IT12+1,OR(DD$3-1&lt;&gt;$A$3,$A$4=0)),AND(DD$1=$IT12-1,OR(DD$3&lt;&gt;$A$3,$A$4=0)))))),1,0)</f>
        <v/>
      </c>
      <c r="DE62">
        <f>IF(AND(DE$4=1,DE12=0,OR($IT12=0,AND($IT12&gt;0,DE$2=$IU12,OR(AND(DE$1=$IT12+1,OR(DE$3-1&lt;&gt;$A$3,$A$4=0)),AND(DE$1=$IT12-1,OR(DE$3&lt;&gt;$A$3,$A$4=0)))))),1,0)</f>
        <v/>
      </c>
      <c r="DF62">
        <f>IF(AND(DF$4=1,DF12=0,OR($IT12=0,AND($IT12&gt;0,DF$2=$IU12,OR(AND(DF$1=$IT12+1,OR(DF$3-1&lt;&gt;$A$3,$A$4=0)),AND(DF$1=$IT12-1,OR(DF$3&lt;&gt;$A$3,$A$4=0)))))),1,0)</f>
        <v/>
      </c>
      <c r="DG62">
        <f>IF(AND(DG$4=1,DG12=0,OR($IT12=0,AND($IT12&gt;0,DG$2=$IU12,OR(AND(DG$1=$IT12+1,OR(DG$3-1&lt;&gt;$A$3,$A$4=0)),AND(DG$1=$IT12-1,OR(DG$3&lt;&gt;$A$3,$A$4=0)))))),1,0)</f>
        <v/>
      </c>
      <c r="DH62">
        <f>IF(AND(DH$4=1,DH12=0,OR($IT12=0,AND($IT12&gt;0,DH$2=$IU12,OR(AND(DH$1=$IT12+1,OR(DH$3-1&lt;&gt;$A$3,$A$4=0)),AND(DH$1=$IT12-1,OR(DH$3&lt;&gt;$A$3,$A$4=0)))))),1,0)</f>
        <v/>
      </c>
      <c r="DI62">
        <f>IF(AND(DI$4=1,DI12=0,OR($IT12=0,AND($IT12&gt;0,DI$2=$IU12,OR(AND(DI$1=$IT12+1,OR(DI$3-1&lt;&gt;$A$3,$A$4=0)),AND(DI$1=$IT12-1,OR(DI$3&lt;&gt;$A$3,$A$4=0)))))),1,0)</f>
        <v/>
      </c>
      <c r="DJ62">
        <f>IF(AND(DJ$4=1,DJ12=0,OR($IT12=0,AND($IT12&gt;0,DJ$2=$IU12,OR(AND(DJ$1=$IT12+1,OR(DJ$3-1&lt;&gt;$A$3,$A$4=0)),AND(DJ$1=$IT12-1,OR(DJ$3&lt;&gt;$A$3,$A$4=0)))))),1,0)</f>
        <v/>
      </c>
      <c r="DK62">
        <f>IF(AND(DK$4=1,DK12=0,OR($IT12=0,AND($IT12&gt;0,DK$2=$IU12,OR(AND(DK$1=$IT12+1,OR(DK$3-1&lt;&gt;$A$3,$A$4=0)),AND(DK$1=$IT12-1,OR(DK$3&lt;&gt;$A$3,$A$4=0)))))),1,0)</f>
        <v/>
      </c>
      <c r="DL62">
        <f>IF(AND(DL$4=1,DL12=0,OR($IT12=0,AND($IT12&gt;0,DL$2=$IU12,OR(AND(DL$1=$IT12+1,OR(DL$3-1&lt;&gt;$A$3,$A$4=0)),AND(DL$1=$IT12-1,OR(DL$3&lt;&gt;$A$3,$A$4=0)))))),1,0)</f>
        <v/>
      </c>
      <c r="DM62">
        <f>IF(AND(DM$4=1,DM12=0,OR($IT12=0,AND($IT12&gt;0,DM$2=$IU12,OR(AND(DM$1=$IT12+1,OR(DM$3-1&lt;&gt;$A$3,$A$4=0)),AND(DM$1=$IT12-1,OR(DM$3&lt;&gt;$A$3,$A$4=0)))))),1,0)</f>
        <v/>
      </c>
      <c r="DN62">
        <f>IF(AND(DN$4=1,DN12=0,OR($IT12=0,AND($IT12&gt;0,DN$2=$IU12,OR(AND(DN$1=$IT12+1,OR(DN$3-1&lt;&gt;$A$3,$A$4=0)),AND(DN$1=$IT12-1,OR(DN$3&lt;&gt;$A$3,$A$4=0)))))),1,0)</f>
        <v/>
      </c>
      <c r="DO62">
        <f>IF(AND(DO$4=1,DO12=0,OR($IT12=0,AND($IT12&gt;0,DO$2=$IU12,OR(AND(DO$1=$IT12+1,OR(DO$3-1&lt;&gt;$A$3,$A$4=0)),AND(DO$1=$IT12-1,OR(DO$3&lt;&gt;$A$3,$A$4=0)))))),1,0)</f>
        <v/>
      </c>
      <c r="DP62">
        <f>IF(AND(DP$4=1,DP12=0,OR($IT12=0,AND($IT12&gt;0,DP$2=$IU12,OR(AND(DP$1=$IT12+1,OR(DP$3-1&lt;&gt;$A$3,$A$4=0)),AND(DP$1=$IT12-1,OR(DP$3&lt;&gt;$A$3,$A$4=0)))))),1,0)</f>
        <v/>
      </c>
      <c r="DQ62">
        <f>IF(AND(DQ$4=1,DQ12=0,OR($IT12=0,AND($IT12&gt;0,DQ$2=$IU12,OR(AND(DQ$1=$IT12+1,OR(DQ$3-1&lt;&gt;$A$3,$A$4=0)),AND(DQ$1=$IT12-1,OR(DQ$3&lt;&gt;$A$3,$A$4=0)))))),1,0)</f>
        <v/>
      </c>
      <c r="DR62">
        <f>IF(AND(DR$4=1,DR12=0,OR($IT12=0,AND($IT12&gt;0,DR$2=$IU12,OR(AND(DR$1=$IT12+1,OR(DR$3-1&lt;&gt;$A$3,$A$4=0)),AND(DR$1=$IT12-1,OR(DR$3&lt;&gt;$A$3,$A$4=0)))))),1,0)</f>
        <v/>
      </c>
      <c r="DS62">
        <f>IF(AND(DS$4=1,DS12=0,OR($IT12=0,AND($IT12&gt;0,DS$2=$IU12,OR(AND(DS$1=$IT12+1,OR(DS$3-1&lt;&gt;$A$3,$A$4=0)),AND(DS$1=$IT12-1,OR(DS$3&lt;&gt;$A$3,$A$4=0)))))),1,0)</f>
        <v/>
      </c>
      <c r="DT62">
        <f>IF(AND(DT$4=1,DT12=0,OR($IT12=0,AND($IT12&gt;0,DT$2=$IU12,OR(AND(DT$1=$IT12+1,OR(DT$3-1&lt;&gt;$A$3,$A$4=0)),AND(DT$1=$IT12-1,OR(DT$3&lt;&gt;$A$3,$A$4=0)))))),1,0)</f>
        <v/>
      </c>
      <c r="DU62">
        <f>IF(AND(DU$4=1,DU12=0,OR($IT12=0,AND($IT12&gt;0,DU$2=$IU12,OR(AND(DU$1=$IT12+1,OR(DU$3-1&lt;&gt;$A$3,$A$4=0)),AND(DU$1=$IT12-1,OR(DU$3&lt;&gt;$A$3,$A$4=0)))))),1,0)</f>
        <v/>
      </c>
      <c r="DV62">
        <f>IF(AND(DV$4=1,DV12=0,OR($IT12=0,AND($IT12&gt;0,DV$2=$IU12,OR(AND(DV$1=$IT12+1,OR(DV$3-1&lt;&gt;$A$3,$A$4=0)),AND(DV$1=$IT12-1,OR(DV$3&lt;&gt;$A$3,$A$4=0)))))),1,0)</f>
        <v/>
      </c>
      <c r="DW62">
        <f>IF(AND(DW$4=1,DW12=0,OR($IT12=0,AND($IT12&gt;0,DW$2=$IU12,OR(AND(DW$1=$IT12+1,OR(DW$3-1&lt;&gt;$A$3,$A$4=0)),AND(DW$1=$IT12-1,OR(DW$3&lt;&gt;$A$3,$A$4=0)))))),1,0)</f>
        <v/>
      </c>
      <c r="DX62">
        <f>IF(AND(DX$4=1,DX12=0,OR($IT12=0,AND($IT12&gt;0,DX$2=$IU12,OR(AND(DX$1=$IT12+1,OR(DX$3-1&lt;&gt;$A$3,$A$4=0)),AND(DX$1=$IT12-1,OR(DX$3&lt;&gt;$A$3,$A$4=0)))))),1,0)</f>
        <v/>
      </c>
      <c r="DY62">
        <f>IF(AND(DY$4=1,DY12=0,OR($IT12=0,AND($IT12&gt;0,DY$2=$IU12,OR(AND(DY$1=$IT12+1,OR(DY$3-1&lt;&gt;$A$3,$A$4=0)),AND(DY$1=$IT12-1,OR(DY$3&lt;&gt;$A$3,$A$4=0)))))),1,0)</f>
        <v/>
      </c>
      <c r="DZ62">
        <f>IF(AND(DZ$4=1,DZ12=0,OR($IT12=0,AND($IT12&gt;0,DZ$2=$IU12,OR(AND(DZ$1=$IT12+1,OR(DZ$3-1&lt;&gt;$A$3,$A$4=0)),AND(DZ$1=$IT12-1,OR(DZ$3&lt;&gt;$A$3,$A$4=0)))))),1,0)</f>
        <v/>
      </c>
      <c r="EA62">
        <f>IF(AND(EA$4=1,EA12=0,OR($IT12=0,AND($IT12&gt;0,EA$2=$IU12,OR(AND(EA$1=$IT12+1,OR(EA$3-1&lt;&gt;$A$3,$A$4=0)),AND(EA$1=$IT12-1,OR(EA$3&lt;&gt;$A$3,$A$4=0)))))),1,0)</f>
        <v/>
      </c>
      <c r="EB62">
        <f>IF(AND(EB$4=1,EB12=0,OR($IT12=0,AND($IT12&gt;0,EB$2=$IU12,OR(AND(EB$1=$IT12+1,OR(EB$3-1&lt;&gt;$A$3,$A$4=0)),AND(EB$1=$IT12-1,OR(EB$3&lt;&gt;$A$3,$A$4=0)))))),1,0)</f>
        <v/>
      </c>
      <c r="EC62">
        <f>IF(AND(EC$4=1,EC12=0,OR($IT12=0,AND($IT12&gt;0,EC$2=$IU12,OR(AND(EC$1=$IT12+1,OR(EC$3-1&lt;&gt;$A$3,$A$4=0)),AND(EC$1=$IT12-1,OR(EC$3&lt;&gt;$A$3,$A$4=0)))))),1,0)</f>
        <v/>
      </c>
      <c r="ED62">
        <f>IF(AND(ED$4=1,ED12=0,OR($IT12=0,AND($IT12&gt;0,ED$2=$IU12,OR(AND(ED$1=$IT12+1,OR(ED$3-1&lt;&gt;$A$3,$A$4=0)),AND(ED$1=$IT12-1,OR(ED$3&lt;&gt;$A$3,$A$4=0)))))),1,0)</f>
        <v/>
      </c>
      <c r="EE62">
        <f>IF(AND(EE$4=1,EE12=0,OR($IT12=0,AND($IT12&gt;0,EE$2=$IU12,OR(AND(EE$1=$IT12+1,OR(EE$3-1&lt;&gt;$A$3,$A$4=0)),AND(EE$1=$IT12-1,OR(EE$3&lt;&gt;$A$3,$A$4=0)))))),1,0)</f>
        <v/>
      </c>
      <c r="EF62">
        <f>IF(AND(EF$4=1,EF12=0,OR($IT12=0,AND($IT12&gt;0,EF$2=$IU12,OR(AND(EF$1=$IT12+1,OR(EF$3-1&lt;&gt;$A$3,$A$4=0)),AND(EF$1=$IT12-1,OR(EF$3&lt;&gt;$A$3,$A$4=0)))))),1,0)</f>
        <v/>
      </c>
      <c r="EG62">
        <f>IF(AND(EG$4=1,EG12=0,OR($IT12=0,AND($IT12&gt;0,EG$2=$IU12,OR(AND(EG$1=$IT12+1,OR(EG$3-1&lt;&gt;$A$3,$A$4=0)),AND(EG$1=$IT12-1,OR(EG$3&lt;&gt;$A$3,$A$4=0)))))),1,0)</f>
        <v/>
      </c>
      <c r="EH62">
        <f>IF(AND(EH$4=1,EH12=0,OR($IT12=0,AND($IT12&gt;0,EH$2=$IU12,OR(AND(EH$1=$IT12+1,OR(EH$3-1&lt;&gt;$A$3,$A$4=0)),AND(EH$1=$IT12-1,OR(EH$3&lt;&gt;$A$3,$A$4=0)))))),1,0)</f>
        <v/>
      </c>
      <c r="EI62">
        <f>IF(AND(EI$4=1,EI12=0,OR($IT12=0,AND($IT12&gt;0,EI$2=$IU12,OR(AND(EI$1=$IT12+1,OR(EI$3-1&lt;&gt;$A$3,$A$4=0)),AND(EI$1=$IT12-1,OR(EI$3&lt;&gt;$A$3,$A$4=0)))))),1,0)</f>
        <v/>
      </c>
      <c r="EJ62">
        <f>IF(AND(EJ$4=1,EJ12=0,OR($IT12=0,AND($IT12&gt;0,EJ$2=$IU12,OR(AND(EJ$1=$IT12+1,OR(EJ$3-1&lt;&gt;$A$3,$A$4=0)),AND(EJ$1=$IT12-1,OR(EJ$3&lt;&gt;$A$3,$A$4=0)))))),1,0)</f>
        <v/>
      </c>
      <c r="EK62">
        <f>IF(AND(EK$4=1,EK12=0,OR($IT12=0,AND($IT12&gt;0,EK$2=$IU12,OR(AND(EK$1=$IT12+1,OR(EK$3-1&lt;&gt;$A$3,$A$4=0)),AND(EK$1=$IT12-1,OR(EK$3&lt;&gt;$A$3,$A$4=0)))))),1,0)</f>
        <v/>
      </c>
      <c r="EL62">
        <f>IF(AND(EL$4=1,EL12=0,OR($IT12=0,AND($IT12&gt;0,EL$2=$IU12,OR(AND(EL$1=$IT12+1,OR(EL$3-1&lt;&gt;$A$3,$A$4=0)),AND(EL$1=$IT12-1,OR(EL$3&lt;&gt;$A$3,$A$4=0)))))),1,0)</f>
        <v/>
      </c>
      <c r="EM62">
        <f>IF(AND(EM$4=1,EM12=0,OR($IT12=0,AND($IT12&gt;0,EM$2=$IU12,OR(AND(EM$1=$IT12+1,OR(EM$3-1&lt;&gt;$A$3,$A$4=0)),AND(EM$1=$IT12-1,OR(EM$3&lt;&gt;$A$3,$A$4=0)))))),1,0)</f>
        <v/>
      </c>
      <c r="EN62">
        <f>IF(AND(EN$4=1,EN12=0,OR($IT12=0,AND($IT12&gt;0,EN$2=$IU12,OR(AND(EN$1=$IT12+1,OR(EN$3-1&lt;&gt;$A$3,$A$4=0)),AND(EN$1=$IT12-1,OR(EN$3&lt;&gt;$A$3,$A$4=0)))))),1,0)</f>
        <v/>
      </c>
      <c r="EO62">
        <f>IF(AND(EO$4=1,EO12=0,OR($IT12=0,AND($IT12&gt;0,EO$2=$IU12,OR(AND(EO$1=$IT12+1,OR(EO$3-1&lt;&gt;$A$3,$A$4=0)),AND(EO$1=$IT12-1,OR(EO$3&lt;&gt;$A$3,$A$4=0)))))),1,0)</f>
        <v/>
      </c>
      <c r="EP62">
        <f>IF(AND(EP$4=1,EP12=0,OR($IT12=0,AND($IT12&gt;0,EP$2=$IU12,OR(AND(EP$1=$IT12+1,OR(EP$3-1&lt;&gt;$A$3,$A$4=0)),AND(EP$1=$IT12-1,OR(EP$3&lt;&gt;$A$3,$A$4=0)))))),1,0)</f>
        <v/>
      </c>
      <c r="EQ62">
        <f>IF(AND(EQ$4=1,EQ12=0,OR($IT12=0,AND($IT12&gt;0,EQ$2=$IU12,OR(AND(EQ$1=$IT12+1,OR(EQ$3-1&lt;&gt;$A$3,$A$4=0)),AND(EQ$1=$IT12-1,OR(EQ$3&lt;&gt;$A$3,$A$4=0)))))),1,0)</f>
        <v/>
      </c>
      <c r="ER62">
        <f>IF(AND(ER$4=1,ER12=0,OR($IT12=0,AND($IT12&gt;0,ER$2=$IU12,OR(AND(ER$1=$IT12+1,OR(ER$3-1&lt;&gt;$A$3,$A$4=0)),AND(ER$1=$IT12-1,OR(ER$3&lt;&gt;$A$3,$A$4=0)))))),1,0)</f>
        <v/>
      </c>
      <c r="ES62">
        <f>IF(AND(ES$4=1,ES12=0,OR($IT12=0,AND($IT12&gt;0,ES$2=$IU12,OR(AND(ES$1=$IT12+1,OR(ES$3-1&lt;&gt;$A$3,$A$4=0)),AND(ES$1=$IT12-1,OR(ES$3&lt;&gt;$A$3,$A$4=0)))))),1,0)</f>
        <v/>
      </c>
      <c r="ET62">
        <f>IF(AND(ET$4=1,ET12=0,OR($IT12=0,AND($IT12&gt;0,ET$2=$IU12,OR(AND(ET$1=$IT12+1,OR(ET$3-1&lt;&gt;$A$3,$A$4=0)),AND(ET$1=$IT12-1,OR(ET$3&lt;&gt;$A$3,$A$4=0)))))),1,0)</f>
        <v/>
      </c>
      <c r="EU62">
        <f>IF(AND(EU$4=1,EU12=0,OR($IT12=0,AND($IT12&gt;0,EU$2=$IU12,OR(AND(EU$1=$IT12+1,OR(EU$3-1&lt;&gt;$A$3,$A$4=0)),AND(EU$1=$IT12-1,OR(EU$3&lt;&gt;$A$3,$A$4=0)))))),1,0)</f>
        <v/>
      </c>
      <c r="EV62">
        <f>IF(AND(EV$4=1,EV12=0,OR($IT12=0,AND($IT12&gt;0,EV$2=$IU12,OR(AND(EV$1=$IT12+1,OR(EV$3-1&lt;&gt;$A$3,$A$4=0)),AND(EV$1=$IT12-1,OR(EV$3&lt;&gt;$A$3,$A$4=0)))))),1,0)</f>
        <v/>
      </c>
      <c r="EW62">
        <f>IF(AND(EW$4=1,EW12=0,OR($IT12=0,AND($IT12&gt;0,EW$2=$IU12,OR(AND(EW$1=$IT12+1,OR(EW$3-1&lt;&gt;$A$3,$A$4=0)),AND(EW$1=$IT12-1,OR(EW$3&lt;&gt;$A$3,$A$4=0)))))),1,0)</f>
        <v/>
      </c>
      <c r="EX62">
        <f>IF(AND(EX$4=1,EX12=0,OR($IT12=0,AND($IT12&gt;0,EX$2=$IU12,OR(AND(EX$1=$IT12+1,OR(EX$3-1&lt;&gt;$A$3,$A$4=0)),AND(EX$1=$IT12-1,OR(EX$3&lt;&gt;$A$3,$A$4=0)))))),1,0)</f>
        <v/>
      </c>
      <c r="EY62">
        <f>IF(AND(EY$4=1,EY12=0,OR($IT12=0,AND($IT12&gt;0,EY$2=$IU12,OR(AND(EY$1=$IT12+1,OR(EY$3-1&lt;&gt;$A$3,$A$4=0)),AND(EY$1=$IT12-1,OR(EY$3&lt;&gt;$A$3,$A$4=0)))))),1,0)</f>
        <v/>
      </c>
      <c r="EZ62">
        <f>IF(AND(EZ$4=1,EZ12=0,OR($IT12=0,AND($IT12&gt;0,EZ$2=$IU12,OR(AND(EZ$1=$IT12+1,OR(EZ$3-1&lt;&gt;$A$3,$A$4=0)),AND(EZ$1=$IT12-1,OR(EZ$3&lt;&gt;$A$3,$A$4=0)))))),1,0)</f>
        <v/>
      </c>
      <c r="FA62">
        <f>IF(AND(FA$4=1,FA12=0,OR($IT12=0,AND($IT12&gt;0,FA$2=$IU12,OR(AND(FA$1=$IT12+1,OR(FA$3-1&lt;&gt;$A$3,$A$4=0)),AND(FA$1=$IT12-1,OR(FA$3&lt;&gt;$A$3,$A$4=0)))))),1,0)</f>
        <v/>
      </c>
      <c r="FB62">
        <f>IF(AND(FB$4=1,FB12=0,OR($IT12=0,AND($IT12&gt;0,FB$2=$IU12,OR(AND(FB$1=$IT12+1,OR(FB$3-1&lt;&gt;$A$3,$A$4=0)),AND(FB$1=$IT12-1,OR(FB$3&lt;&gt;$A$3,$A$4=0)))))),1,0)</f>
        <v/>
      </c>
      <c r="FC62">
        <f>IF(AND(FC$4=1,FC12=0,OR($IT12=0,AND($IT12&gt;0,FC$2=$IU12,OR(AND(FC$1=$IT12+1,OR(FC$3-1&lt;&gt;$A$3,$A$4=0)),AND(FC$1=$IT12-1,OR(FC$3&lt;&gt;$A$3,$A$4=0)))))),1,0)</f>
        <v/>
      </c>
      <c r="FD62">
        <f>IF(AND(FD$4=1,FD12=0,OR($IT12=0,AND($IT12&gt;0,FD$2=$IU12,OR(AND(FD$1=$IT12+1,OR(FD$3-1&lt;&gt;$A$3,$A$4=0)),AND(FD$1=$IT12-1,OR(FD$3&lt;&gt;$A$3,$A$4=0)))))),1,0)</f>
        <v/>
      </c>
      <c r="FE62">
        <f>IF(AND(FE$4=1,FE12=0,OR($IT12=0,AND($IT12&gt;0,FE$2=$IU12,OR(AND(FE$1=$IT12+1,OR(FE$3-1&lt;&gt;$A$3,$A$4=0)),AND(FE$1=$IT12-1,OR(FE$3&lt;&gt;$A$3,$A$4=0)))))),1,0)</f>
        <v/>
      </c>
      <c r="FF62">
        <f>IF(AND(FF$4=1,FF12=0,OR($IT12=0,AND($IT12&gt;0,FF$2=$IU12,OR(AND(FF$1=$IT12+1,OR(FF$3-1&lt;&gt;$A$3,$A$4=0)),AND(FF$1=$IT12-1,OR(FF$3&lt;&gt;$A$3,$A$4=0)))))),1,0)</f>
        <v/>
      </c>
      <c r="FG62">
        <f>IF(AND(FG$4=1,FG12=0,OR($IT12=0,AND($IT12&gt;0,FG$2=$IU12,OR(AND(FG$1=$IT12+1,OR(FG$3-1&lt;&gt;$A$3,$A$4=0)),AND(FG$1=$IT12-1,OR(FG$3&lt;&gt;$A$3,$A$4=0)))))),1,0)</f>
        <v/>
      </c>
      <c r="FH62">
        <f>IF(AND(FH$4=1,FH12=0,OR($IT12=0,AND($IT12&gt;0,FH$2=$IU12,OR(AND(FH$1=$IT12+1,OR(FH$3-1&lt;&gt;$A$3,$A$4=0)),AND(FH$1=$IT12-1,OR(FH$3&lt;&gt;$A$3,$A$4=0)))))),1,0)</f>
        <v/>
      </c>
      <c r="FI62">
        <f>IF(AND(FI$4=1,FI12=0,OR($IT12=0,AND($IT12&gt;0,FI$2=$IU12,OR(AND(FI$1=$IT12+1,OR(FI$3-1&lt;&gt;$A$3,$A$4=0)),AND(FI$1=$IT12-1,OR(FI$3&lt;&gt;$A$3,$A$4=0)))))),1,0)</f>
        <v/>
      </c>
      <c r="FJ62">
        <f>IF(AND(FJ$4=1,FJ12=0,OR($IT12=0,AND($IT12&gt;0,FJ$2=$IU12,OR(AND(FJ$1=$IT12+1,OR(FJ$3-1&lt;&gt;$A$3,$A$4=0)),AND(FJ$1=$IT12-1,OR(FJ$3&lt;&gt;$A$3,$A$4=0)))))),1,0)</f>
        <v/>
      </c>
      <c r="FK62">
        <f>IF(AND(FK$4=1,FK12=0,OR($IT12=0,AND($IT12&gt;0,FK$2=$IU12,OR(AND(FK$1=$IT12+1,OR(FK$3-1&lt;&gt;$A$3,$A$4=0)),AND(FK$1=$IT12-1,OR(FK$3&lt;&gt;$A$3,$A$4=0)))))),1,0)</f>
        <v/>
      </c>
      <c r="FL62">
        <f>IF(AND(FL$4=1,FL12=0,OR($IT12=0,AND($IT12&gt;0,FL$2=$IU12,OR(AND(FL$1=$IT12+1,OR(FL$3-1&lt;&gt;$A$3,$A$4=0)),AND(FL$1=$IT12-1,OR(FL$3&lt;&gt;$A$3,$A$4=0)))))),1,0)</f>
        <v/>
      </c>
      <c r="FM62">
        <f>IF(AND(FM$4=1,FM12=0,OR($IT12=0,AND($IT12&gt;0,FM$2=$IU12,OR(AND(FM$1=$IT12+1,OR(FM$3-1&lt;&gt;$A$3,$A$4=0)),AND(FM$1=$IT12-1,OR(FM$3&lt;&gt;$A$3,$A$4=0)))))),1,0)</f>
        <v/>
      </c>
      <c r="FN62">
        <f>IF(AND(FN$4=1,FN12=0,OR($IT12=0,AND($IT12&gt;0,FN$2=$IU12,OR(AND(FN$1=$IT12+1,OR(FN$3-1&lt;&gt;$A$3,$A$4=0)),AND(FN$1=$IT12-1,OR(FN$3&lt;&gt;$A$3,$A$4=0)))))),1,0)</f>
        <v/>
      </c>
      <c r="FO62">
        <f>IF(AND(FO$4=1,FO12=0,OR($IT12=0,AND($IT12&gt;0,FO$2=$IU12,OR(AND(FO$1=$IT12+1,OR(FO$3-1&lt;&gt;$A$3,$A$4=0)),AND(FO$1=$IT12-1,OR(FO$3&lt;&gt;$A$3,$A$4=0)))))),1,0)</f>
        <v/>
      </c>
      <c r="FP62">
        <f>IF(AND(FP$4=1,FP12=0,OR($IT12=0,AND($IT12&gt;0,FP$2=$IU12,OR(AND(FP$1=$IT12+1,OR(FP$3-1&lt;&gt;$A$3,$A$4=0)),AND(FP$1=$IT12-1,OR(FP$3&lt;&gt;$A$3,$A$4=0)))))),1,0)</f>
        <v/>
      </c>
      <c r="FQ62">
        <f>IF(AND(FQ$4=1,FQ12=0,OR($IT12=0,AND($IT12&gt;0,FQ$2=$IU12,OR(AND(FQ$1=$IT12+1,OR(FQ$3-1&lt;&gt;$A$3,$A$4=0)),AND(FQ$1=$IT12-1,OR(FQ$3&lt;&gt;$A$3,$A$4=0)))))),1,0)</f>
        <v/>
      </c>
      <c r="FR62">
        <f>IF(AND(FR$4=1,FR12=0,OR($IT12=0,AND($IT12&gt;0,FR$2=$IU12,OR(AND(FR$1=$IT12+1,OR(FR$3-1&lt;&gt;$A$3,$A$4=0)),AND(FR$1=$IT12-1,OR(FR$3&lt;&gt;$A$3,$A$4=0)))))),1,0)</f>
        <v/>
      </c>
      <c r="FS62">
        <f>IF(AND(FS$4=1,FS12=0,OR($IT12=0,AND($IT12&gt;0,FS$2=$IU12,OR(AND(FS$1=$IT12+1,OR(FS$3-1&lt;&gt;$A$3,$A$4=0)),AND(FS$1=$IT12-1,OR(FS$3&lt;&gt;$A$3,$A$4=0)))))),1,0)</f>
        <v/>
      </c>
      <c r="FT62">
        <f>IF(AND(FT$4=1,FT12=0,OR($IT12=0,AND($IT12&gt;0,FT$2=$IU12,OR(AND(FT$1=$IT12+1,OR(FT$3-1&lt;&gt;$A$3,$A$4=0)),AND(FT$1=$IT12-1,OR(FT$3&lt;&gt;$A$3,$A$4=0)))))),1,0)</f>
        <v/>
      </c>
      <c r="FU62">
        <f>IF(AND(FU$4=1,FU12=0,OR($IT12=0,AND($IT12&gt;0,FU$2=$IU12,OR(AND(FU$1=$IT12+1,OR(FU$3-1&lt;&gt;$A$3,$A$4=0)),AND(FU$1=$IT12-1,OR(FU$3&lt;&gt;$A$3,$A$4=0)))))),1,0)</f>
        <v/>
      </c>
      <c r="FV62">
        <f>IF(AND(FV$4=1,FV12=0,OR($IT12=0,AND($IT12&gt;0,FV$2=$IU12,OR(AND(FV$1=$IT12+1,OR(FV$3-1&lt;&gt;$A$3,$A$4=0)),AND(FV$1=$IT12-1,OR(FV$3&lt;&gt;$A$3,$A$4=0)))))),1,0)</f>
        <v/>
      </c>
      <c r="FW62">
        <f>IF(AND(FW$4=1,FW12=0,OR($IT12=0,AND($IT12&gt;0,FW$2=$IU12,OR(AND(FW$1=$IT12+1,OR(FW$3-1&lt;&gt;$A$3,$A$4=0)),AND(FW$1=$IT12-1,OR(FW$3&lt;&gt;$A$3,$A$4=0)))))),1,0)</f>
        <v/>
      </c>
      <c r="FX62">
        <f>IF(AND(FX$4=1,FX12=0,OR($IT12=0,AND($IT12&gt;0,FX$2=$IU12,OR(AND(FX$1=$IT12+1,OR(FX$3-1&lt;&gt;$A$3,$A$4=0)),AND(FX$1=$IT12-1,OR(FX$3&lt;&gt;$A$3,$A$4=0)))))),1,0)</f>
        <v/>
      </c>
      <c r="FY62">
        <f>IF(AND(FY$4=1,FY12=0,OR($IT12=0,AND($IT12&gt;0,FY$2=$IU12,OR(AND(FY$1=$IT12+1,OR(FY$3-1&lt;&gt;$A$3,$A$4=0)),AND(FY$1=$IT12-1,OR(FY$3&lt;&gt;$A$3,$A$4=0)))))),1,0)</f>
        <v/>
      </c>
      <c r="FZ62">
        <f>IF(AND(FZ$4=1,FZ12=0,OR($IT12=0,AND($IT12&gt;0,FZ$2=$IU12,OR(AND(FZ$1=$IT12+1,OR(FZ$3-1&lt;&gt;$A$3,$A$4=0)),AND(FZ$1=$IT12-1,OR(FZ$3&lt;&gt;$A$3,$A$4=0)))))),1,0)</f>
        <v/>
      </c>
      <c r="GA62">
        <f>IF(AND(GA$4=1,GA12=0,OR($IT12=0,AND($IT12&gt;0,GA$2=$IU12,OR(AND(GA$1=$IT12+1,OR(GA$3-1&lt;&gt;$A$3,$A$4=0)),AND(GA$1=$IT12-1,OR(GA$3&lt;&gt;$A$3,$A$4=0)))))),1,0)</f>
        <v/>
      </c>
      <c r="GB62">
        <f>IF(AND(GB$4=1,GB12=0,OR($IT12=0,AND($IT12&gt;0,GB$2=$IU12,OR(AND(GB$1=$IT12+1,OR(GB$3-1&lt;&gt;$A$3,$A$4=0)),AND(GB$1=$IT12-1,OR(GB$3&lt;&gt;$A$3,$A$4=0)))))),1,0)</f>
        <v/>
      </c>
      <c r="GC62">
        <f>IF(AND(GC$4=1,GC12=0,OR($IT12=0,AND($IT12&gt;0,GC$2=$IU12,OR(AND(GC$1=$IT12+1,OR(GC$3-1&lt;&gt;$A$3,$A$4=0)),AND(GC$1=$IT12-1,OR(GC$3&lt;&gt;$A$3,$A$4=0)))))),1,0)</f>
        <v/>
      </c>
      <c r="GD62">
        <f>IF(AND(GD$4=1,GD12=0,OR($IT12=0,AND($IT12&gt;0,GD$2=$IU12,OR(AND(GD$1=$IT12+1,OR(GD$3-1&lt;&gt;$A$3,$A$4=0)),AND(GD$1=$IT12-1,OR(GD$3&lt;&gt;$A$3,$A$4=0)))))),1,0)</f>
        <v/>
      </c>
      <c r="GE62">
        <f>IF(AND(GE$4=1,GE12=0,OR($IT12=0,AND($IT12&gt;0,GE$2=$IU12,OR(AND(GE$1=$IT12+1,OR(GE$3-1&lt;&gt;$A$3,$A$4=0)),AND(GE$1=$IT12-1,OR(GE$3&lt;&gt;$A$3,$A$4=0)))))),1,0)</f>
        <v/>
      </c>
      <c r="GF62">
        <f>IF(AND(GF$4=1,GF12=0,OR($IT12=0,AND($IT12&gt;0,GF$2=$IU12,OR(AND(GF$1=$IT12+1,OR(GF$3-1&lt;&gt;$A$3,$A$4=0)),AND(GF$1=$IT12-1,OR(GF$3&lt;&gt;$A$3,$A$4=0)))))),1,0)</f>
        <v/>
      </c>
      <c r="GG62">
        <f>IF(AND(GG$4=1,GG12=0,OR($IT12=0,AND($IT12&gt;0,GG$2=$IU12,OR(AND(GG$1=$IT12+1,OR(GG$3-1&lt;&gt;$A$3,$A$4=0)),AND(GG$1=$IT12-1,OR(GG$3&lt;&gt;$A$3,$A$4=0)))))),1,0)</f>
        <v/>
      </c>
      <c r="GH62">
        <f>IF(AND(GH$4=1,GH12=0,OR($IT12=0,AND($IT12&gt;0,GH$2=$IU12,OR(AND(GH$1=$IT12+1,OR(GH$3-1&lt;&gt;$A$3,$A$4=0)),AND(GH$1=$IT12-1,OR(GH$3&lt;&gt;$A$3,$A$4=0)))))),1,0)</f>
        <v/>
      </c>
      <c r="GI62">
        <f>IF(AND(GI$4=1,GI12=0,OR($IT12=0,AND($IT12&gt;0,GI$2=$IU12,OR(AND(GI$1=$IT12+1,OR(GI$3-1&lt;&gt;$A$3,$A$4=0)),AND(GI$1=$IT12-1,OR(GI$3&lt;&gt;$A$3,$A$4=0)))))),1,0)</f>
        <v/>
      </c>
      <c r="GJ62">
        <f>IF(AND(GJ$4=1,GJ12=0,OR($IT12=0,AND($IT12&gt;0,GJ$2=$IU12,OR(AND(GJ$1=$IT12+1,OR(GJ$3-1&lt;&gt;$A$3,$A$4=0)),AND(GJ$1=$IT12-1,OR(GJ$3&lt;&gt;$A$3,$A$4=0)))))),1,0)</f>
        <v/>
      </c>
      <c r="GK62">
        <f>IF(AND(GK$4=1,GK12=0,OR($IT12=0,AND($IT12&gt;0,GK$2=$IU12,OR(AND(GK$1=$IT12+1,OR(GK$3-1&lt;&gt;$A$3,$A$4=0)),AND(GK$1=$IT12-1,OR(GK$3&lt;&gt;$A$3,$A$4=0)))))),1,0)</f>
        <v/>
      </c>
      <c r="GL62">
        <f>IF(AND(GL$4=1,GL12=0,OR($IT12=0,AND($IT12&gt;0,GL$2=$IU12,OR(AND(GL$1=$IT12+1,OR(GL$3-1&lt;&gt;$A$3,$A$4=0)),AND(GL$1=$IT12-1,OR(GL$3&lt;&gt;$A$3,$A$4=0)))))),1,0)</f>
        <v/>
      </c>
      <c r="GM62">
        <f>IF(AND(GM$4=1,GM12=0,OR($IT12=0,AND($IT12&gt;0,GM$2=$IU12,OR(AND(GM$1=$IT12+1,OR(GM$3-1&lt;&gt;$A$3,$A$4=0)),AND(GM$1=$IT12-1,OR(GM$3&lt;&gt;$A$3,$A$4=0)))))),1,0)</f>
        <v/>
      </c>
      <c r="GN62">
        <f>IF(AND(GN$4=1,GN12=0,OR($IT12=0,AND($IT12&gt;0,GN$2=$IU12,OR(AND(GN$1=$IT12+1,OR(GN$3-1&lt;&gt;$A$3,$A$4=0)),AND(GN$1=$IT12-1,OR(GN$3&lt;&gt;$A$3,$A$4=0)))))),1,0)</f>
        <v/>
      </c>
      <c r="GO62">
        <f>IF(AND(GO$4=1,GO12=0,OR($IT12=0,AND($IT12&gt;0,GO$2=$IU12,OR(AND(GO$1=$IT12+1,OR(GO$3-1&lt;&gt;$A$3,$A$4=0)),AND(GO$1=$IT12-1,OR(GO$3&lt;&gt;$A$3,$A$4=0)))))),1,0)</f>
        <v/>
      </c>
      <c r="GP62">
        <f>IF(AND(GP$4=1,GP12=0,OR($IT12=0,AND($IT12&gt;0,GP$2=$IU12,OR(AND(GP$1=$IT12+1,OR(GP$3-1&lt;&gt;$A$3,$A$4=0)),AND(GP$1=$IT12-1,OR(GP$3&lt;&gt;$A$3,$A$4=0)))))),1,0)</f>
        <v/>
      </c>
      <c r="GQ62">
        <f>IF(AND(GQ$4=1,GQ12=0,OR($IT12=0,AND($IT12&gt;0,GQ$2=$IU12,OR(AND(GQ$1=$IT12+1,OR(GQ$3-1&lt;&gt;$A$3,$A$4=0)),AND(GQ$1=$IT12-1,OR(GQ$3&lt;&gt;$A$3,$A$4=0)))))),1,0)</f>
        <v/>
      </c>
      <c r="GR62">
        <f>IF(AND(GR$4=1,GR12=0,OR($IT12=0,AND($IT12&gt;0,GR$2=$IU12,OR(AND(GR$1=$IT12+1,OR(GR$3-1&lt;&gt;$A$3,$A$4=0)),AND(GR$1=$IT12-1,OR(GR$3&lt;&gt;$A$3,$A$4=0)))))),1,0)</f>
        <v/>
      </c>
      <c r="GS62">
        <f>IF(AND(GS$4=1,GS12=0,OR($IT12=0,AND($IT12&gt;0,GS$2=$IU12,OR(AND(GS$1=$IT12+1,OR(GS$3-1&lt;&gt;$A$3,$A$4=0)),AND(GS$1=$IT12-1,OR(GS$3&lt;&gt;$A$3,$A$4=0)))))),1,0)</f>
        <v/>
      </c>
      <c r="GT62">
        <f>IF(AND(GT$4=1,GT12=0,OR($IT12=0,AND($IT12&gt;0,GT$2=$IU12,OR(AND(GT$1=$IT12+1,OR(GT$3-1&lt;&gt;$A$3,$A$4=0)),AND(GT$1=$IT12-1,OR(GT$3&lt;&gt;$A$3,$A$4=0)))))),1,0)</f>
        <v/>
      </c>
      <c r="GU62">
        <f>IF(AND(GU$4=1,GU12=0,OR($IT12=0,AND($IT12&gt;0,GU$2=$IU12,OR(AND(GU$1=$IT12+1,OR(GU$3-1&lt;&gt;$A$3,$A$4=0)),AND(GU$1=$IT12-1,OR(GU$3&lt;&gt;$A$3,$A$4=0)))))),1,0)</f>
        <v/>
      </c>
      <c r="GV62">
        <f>IF(AND(GV$4=1,GV12=0,OR($IT12=0,AND($IT12&gt;0,GV$2=$IU12,OR(AND(GV$1=$IT12+1,OR(GV$3-1&lt;&gt;$A$3,$A$4=0)),AND(GV$1=$IT12-1,OR(GV$3&lt;&gt;$A$3,$A$4=0)))))),1,0)</f>
        <v/>
      </c>
      <c r="GW62">
        <f>IF(AND(GW$4=1,GW12=0,OR($IT12=0,AND($IT12&gt;0,GW$2=$IU12,OR(AND(GW$1=$IT12+1,OR(GW$3-1&lt;&gt;$A$3,$A$4=0)),AND(GW$1=$IT12-1,OR(GW$3&lt;&gt;$A$3,$A$4=0)))))),1,0)</f>
        <v/>
      </c>
      <c r="GX62">
        <f>IF(AND(GX$4=1,GX12=0,OR($IT12=0,AND($IT12&gt;0,GX$2=$IU12,OR(AND(GX$1=$IT12+1,OR(GX$3-1&lt;&gt;$A$3,$A$4=0)),AND(GX$1=$IT12-1,OR(GX$3&lt;&gt;$A$3,$A$4=0)))))),1,0)</f>
        <v/>
      </c>
      <c r="GY62">
        <f>IF(AND(GY$4=1,GY12=0,OR($IT12=0,AND($IT12&gt;0,GY$2=$IU12,OR(AND(GY$1=$IT12+1,OR(GY$3-1&lt;&gt;$A$3,$A$4=0)),AND(GY$1=$IT12-1,OR(GY$3&lt;&gt;$A$3,$A$4=0)))))),1,0)</f>
        <v/>
      </c>
      <c r="GZ62">
        <f>IF(AND(GZ$4=1,GZ12=0,OR($IT12=0,AND($IT12&gt;0,GZ$2=$IU12,OR(AND(GZ$1=$IT12+1,OR(GZ$3-1&lt;&gt;$A$3,$A$4=0)),AND(GZ$1=$IT12-1,OR(GZ$3&lt;&gt;$A$3,$A$4=0)))))),1,0)</f>
        <v/>
      </c>
      <c r="HA62">
        <f>IF(AND(HA$4=1,HA12=0,OR($IT12=0,AND($IT12&gt;0,HA$2=$IU12,OR(AND(HA$1=$IT12+1,OR(HA$3-1&lt;&gt;$A$3,$A$4=0)),AND(HA$1=$IT12-1,OR(HA$3&lt;&gt;$A$3,$A$4=0)))))),1,0)</f>
        <v/>
      </c>
      <c r="HB62">
        <f>IF(AND(HB$4=1,HB12=0,OR($IT12=0,AND($IT12&gt;0,HB$2=$IU12,OR(AND(HB$1=$IT12+1,OR(HB$3-1&lt;&gt;$A$3,$A$4=0)),AND(HB$1=$IT12-1,OR(HB$3&lt;&gt;$A$3,$A$4=0)))))),1,0)</f>
        <v/>
      </c>
      <c r="HC62">
        <f>IF(AND(HC$4=1,HC12=0,OR($IT12=0,AND($IT12&gt;0,HC$2=$IU12,OR(AND(HC$1=$IT12+1,OR(HC$3-1&lt;&gt;$A$3,$A$4=0)),AND(HC$1=$IT12-1,OR(HC$3&lt;&gt;$A$3,$A$4=0)))))),1,0)</f>
        <v/>
      </c>
      <c r="HD62">
        <f>IF(AND(HD$4=1,HD12=0,OR($IT12=0,AND($IT12&gt;0,HD$2=$IU12,OR(AND(HD$1=$IT12+1,OR(HD$3-1&lt;&gt;$A$3,$A$4=0)),AND(HD$1=$IT12-1,OR(HD$3&lt;&gt;$A$3,$A$4=0)))))),1,0)</f>
        <v/>
      </c>
      <c r="HE62">
        <f>IF(AND(HE$4=1,HE12=0,OR($IT12=0,AND($IT12&gt;0,HE$2=$IU12,OR(AND(HE$1=$IT12+1,OR(HE$3-1&lt;&gt;$A$3,$A$4=0)),AND(HE$1=$IT12-1,OR(HE$3&lt;&gt;$A$3,$A$4=0)))))),1,0)</f>
        <v/>
      </c>
      <c r="HF62">
        <f>IF(AND(HF$4=1,HF12=0,OR($IT12=0,AND($IT12&gt;0,HF$2=$IU12,OR(AND(HF$1=$IT12+1,OR(HF$3-1&lt;&gt;$A$3,$A$4=0)),AND(HF$1=$IT12-1,OR(HF$3&lt;&gt;$A$3,$A$4=0)))))),1,0)</f>
        <v/>
      </c>
      <c r="HG62">
        <f>IF(AND(HG$4=1,HG12=0,OR($IT12=0,AND($IT12&gt;0,HG$2=$IU12,OR(AND(HG$1=$IT12+1,OR(HG$3-1&lt;&gt;$A$3,$A$4=0)),AND(HG$1=$IT12-1,OR(HG$3&lt;&gt;$A$3,$A$4=0)))))),1,0)</f>
        <v/>
      </c>
      <c r="HH62">
        <f>IF(AND(HH$4=1,HH12=0,OR($IT12=0,AND($IT12&gt;0,HH$2=$IU12,OR(AND(HH$1=$IT12+1,OR(HH$3-1&lt;&gt;$A$3,$A$4=0)),AND(HH$1=$IT12-1,OR(HH$3&lt;&gt;$A$3,$A$4=0)))))),1,0)</f>
        <v/>
      </c>
      <c r="HI62">
        <f>IF(AND(HI$4=1,HI12=0,OR($IT12=0,AND($IT12&gt;0,HI$2=$IU12,OR(AND(HI$1=$IT12+1,OR(HI$3-1&lt;&gt;$A$3,$A$4=0)),AND(HI$1=$IT12-1,OR(HI$3&lt;&gt;$A$3,$A$4=0)))))),1,0)</f>
        <v/>
      </c>
      <c r="HJ62">
        <f>IF(AND(HJ$4=1,HJ12=0,OR($IT12=0,AND($IT12&gt;0,HJ$2=$IU12,OR(AND(HJ$1=$IT12+1,OR(HJ$3-1&lt;&gt;$A$3,$A$4=0)),AND(HJ$1=$IT12-1,OR(HJ$3&lt;&gt;$A$3,$A$4=0)))))),1,0)</f>
        <v/>
      </c>
      <c r="HK62">
        <f>IF(AND(HK$4=1,HK12=0,OR($IT12=0,AND($IT12&gt;0,HK$2=$IU12,OR(AND(HK$1=$IT12+1,OR(HK$3-1&lt;&gt;$A$3,$A$4=0)),AND(HK$1=$IT12-1,OR(HK$3&lt;&gt;$A$3,$A$4=0)))))),1,0)</f>
        <v/>
      </c>
      <c r="HL62">
        <f>IF(AND(HL$4=1,HL12=0,OR($IT12=0,AND($IT12&gt;0,HL$2=$IU12,OR(AND(HL$1=$IT12+1,OR(HL$3-1&lt;&gt;$A$3,$A$4=0)),AND(HL$1=$IT12-1,OR(HL$3&lt;&gt;$A$3,$A$4=0)))))),1,0)</f>
        <v/>
      </c>
      <c r="HM62">
        <f>IF(AND(HM$4=1,HM12=0,OR($IT12=0,AND($IT12&gt;0,HM$2=$IU12,OR(AND(HM$1=$IT12+1,OR(HM$3-1&lt;&gt;$A$3,$A$4=0)),AND(HM$1=$IT12-1,OR(HM$3&lt;&gt;$A$3,$A$4=0)))))),1,0)</f>
        <v/>
      </c>
      <c r="HN62">
        <f>IF(AND(HN$4=1,HN12=0,OR($IT12=0,AND($IT12&gt;0,HN$2=$IU12,OR(AND(HN$1=$IT12+1,OR(HN$3-1&lt;&gt;$A$3,$A$4=0)),AND(HN$1=$IT12-1,OR(HN$3&lt;&gt;$A$3,$A$4=0)))))),1,0)</f>
        <v/>
      </c>
      <c r="HO62">
        <f>IF(AND(HO$4=1,HO12=0,OR($IT12=0,AND($IT12&gt;0,HO$2=$IU12,OR(AND(HO$1=$IT12+1,OR(HO$3-1&lt;&gt;$A$3,$A$4=0)),AND(HO$1=$IT12-1,OR(HO$3&lt;&gt;$A$3,$A$4=0)))))),1,0)</f>
        <v/>
      </c>
      <c r="HP62">
        <f>IF(AND(HP$4=1,HP12=0,OR($IT12=0,AND($IT12&gt;0,HP$2=$IU12,OR(AND(HP$1=$IT12+1,OR(HP$3-1&lt;&gt;$A$3,$A$4=0)),AND(HP$1=$IT12-1,OR(HP$3&lt;&gt;$A$3,$A$4=0)))))),1,0)</f>
        <v/>
      </c>
      <c r="HQ62">
        <f>IF(AND(HQ$4=1,HQ12=0,OR($IT12=0,AND($IT12&gt;0,HQ$2=$IU12,OR(AND(HQ$1=$IT12+1,OR(HQ$3-1&lt;&gt;$A$3,$A$4=0)),AND(HQ$1=$IT12-1,OR(HQ$3&lt;&gt;$A$3,$A$4=0)))))),1,0)</f>
        <v/>
      </c>
      <c r="HR62">
        <f>IF(AND(HR$4=1,HR12=0,OR($IT12=0,AND($IT12&gt;0,HR$2=$IU12,OR(AND(HR$1=$IT12+1,OR(HR$3-1&lt;&gt;$A$3,$A$4=0)),AND(HR$1=$IT12-1,OR(HR$3&lt;&gt;$A$3,$A$4=0)))))),1,0)</f>
        <v/>
      </c>
      <c r="HS62">
        <f>IF(AND(HS$4=1,HS12=0,OR($IT12=0,AND($IT12&gt;0,HS$2=$IU12,OR(AND(HS$1=$IT12+1,OR(HS$3-1&lt;&gt;$A$3,$A$4=0)),AND(HS$1=$IT12-1,OR(HS$3&lt;&gt;$A$3,$A$4=0)))))),1,0)</f>
        <v/>
      </c>
      <c r="HT62">
        <f>IF(AND(HT$4=1,HT12=0,OR($IT12=0,AND($IT12&gt;0,HT$2=$IU12,OR(AND(HT$1=$IT12+1,OR(HT$3-1&lt;&gt;$A$3,$A$4=0)),AND(HT$1=$IT12-1,OR(HT$3&lt;&gt;$A$3,$A$4=0)))))),1,0)</f>
        <v/>
      </c>
      <c r="HU62">
        <f>IF(AND(HU$4=1,HU12=0,OR($IT12=0,AND($IT12&gt;0,HU$2=$IU12,OR(AND(HU$1=$IT12+1,OR(HU$3-1&lt;&gt;$A$3,$A$4=0)),AND(HU$1=$IT12-1,OR(HU$3&lt;&gt;$A$3,$A$4=0)))))),1,0)</f>
        <v/>
      </c>
      <c r="HV62">
        <f>IF(AND(HV$4=1,HV12=0,OR($IT12=0,AND($IT12&gt;0,HV$2=$IU12,OR(AND(HV$1=$IT12+1,OR(HV$3-1&lt;&gt;$A$3,$A$4=0)),AND(HV$1=$IT12-1,OR(HV$3&lt;&gt;$A$3,$A$4=0)))))),1,0)</f>
        <v/>
      </c>
      <c r="HW62">
        <f>IF(AND(HW$4=1,HW12=0,OR($IT12=0,AND($IT12&gt;0,HW$2=$IU12,OR(AND(HW$1=$IT12+1,OR(HW$3-1&lt;&gt;$A$3,$A$4=0)),AND(HW$1=$IT12-1,OR(HW$3&lt;&gt;$A$3,$A$4=0)))))),1,0)</f>
        <v/>
      </c>
      <c r="HX62">
        <f>IF(AND(HX$4=1,HX12=0,OR($IT12=0,AND($IT12&gt;0,HX$2=$IU12,OR(AND(HX$1=$IT12+1,OR(HX$3-1&lt;&gt;$A$3,$A$4=0)),AND(HX$1=$IT12-1,OR(HX$3&lt;&gt;$A$3,$A$4=0)))))),1,0)</f>
        <v/>
      </c>
      <c r="HY62">
        <f>IF(AND(HY$4=1,HY12=0,OR($IT12=0,AND($IT12&gt;0,HY$2=$IU12,OR(AND(HY$1=$IT12+1,OR(HY$3-1&lt;&gt;$A$3,$A$4=0)),AND(HY$1=$IT12-1,OR(HY$3&lt;&gt;$A$3,$A$4=0)))))),1,0)</f>
        <v/>
      </c>
      <c r="HZ62">
        <f>IF(AND(HZ$4=1,HZ12=0,OR($IT12=0,AND($IT12&gt;0,HZ$2=$IU12,OR(AND(HZ$1=$IT12+1,OR(HZ$3-1&lt;&gt;$A$3,$A$4=0)),AND(HZ$1=$IT12-1,OR(HZ$3&lt;&gt;$A$3,$A$4=0)))))),1,0)</f>
        <v/>
      </c>
      <c r="IA62">
        <f>IF(AND(IA$4=1,IA12=0,OR($IT12=0,AND($IT12&gt;0,IA$2=$IU12,OR(AND(IA$1=$IT12+1,OR(IA$3-1&lt;&gt;$A$3,$A$4=0)),AND(IA$1=$IT12-1,OR(IA$3&lt;&gt;$A$3,$A$4=0)))))),1,0)</f>
        <v/>
      </c>
      <c r="IB62">
        <f>IF(AND(IB$4=1,IB12=0,OR($IT12=0,AND($IT12&gt;0,IB$2=$IU12,OR(AND(IB$1=$IT12+1,OR(IB$3-1&lt;&gt;$A$3,$A$4=0)),AND(IB$1=$IT12-1,OR(IB$3&lt;&gt;$A$3,$A$4=0)))))),1,0)</f>
        <v/>
      </c>
      <c r="IC62">
        <f>IF(AND(IC$4=1,IC12=0,OR($IT12=0,AND($IT12&gt;0,IC$2=$IU12,OR(AND(IC$1=$IT12+1,OR(IC$3-1&lt;&gt;$A$3,$A$4=0)),AND(IC$1=$IT12-1,OR(IC$3&lt;&gt;$A$3,$A$4=0)))))),1,0)</f>
        <v/>
      </c>
      <c r="ID62">
        <f>IF(AND(ID$4=1,ID12=0,OR($IT12=0,AND($IT12&gt;0,ID$2=$IU12,OR(AND(ID$1=$IT12+1,OR(ID$3-1&lt;&gt;$A$3,$A$4=0)),AND(ID$1=$IT12-1,OR(ID$3&lt;&gt;$A$3,$A$4=0)))))),1,0)</f>
        <v/>
      </c>
      <c r="IE62">
        <f>IF(AND(IE$4=1,IE12=0,OR($IT12=0,AND($IT12&gt;0,IE$2=$IU12,OR(AND(IE$1=$IT12+1,OR(IE$3-1&lt;&gt;$A$3,$A$4=0)),AND(IE$1=$IT12-1,OR(IE$3&lt;&gt;$A$3,$A$4=0)))))),1,0)</f>
        <v/>
      </c>
      <c r="IF62">
        <f>IF(AND(IF$4=1,IF12=0,OR($IT12=0,AND($IT12&gt;0,IF$2=$IU12,OR(AND(IF$1=$IT12+1,OR(IF$3-1&lt;&gt;$A$3,$A$4=0)),AND(IF$1=$IT12-1,OR(IF$3&lt;&gt;$A$3,$A$4=0)))))),1,0)</f>
        <v/>
      </c>
      <c r="IG62">
        <f>IF(AND(IG$4=1,IG12=0,OR($IT12=0,AND($IT12&gt;0,IG$2=$IU12,OR(AND(IG$1=$IT12+1,OR(IG$3-1&lt;&gt;$A$3,$A$4=0)),AND(IG$1=$IT12-1,OR(IG$3&lt;&gt;$A$3,$A$4=0)))))),1,0)</f>
        <v/>
      </c>
      <c r="IH62">
        <f>IF(AND(IH$4=1,IH12=0,OR($IT12=0,AND($IT12&gt;0,IH$2=$IU12,OR(AND(IH$1=$IT12+1,OR(IH$3-1&lt;&gt;$A$3,$A$4=0)),AND(IH$1=$IT12-1,OR(IH$3&lt;&gt;$A$3,$A$4=0)))))),1,0)</f>
        <v/>
      </c>
      <c r="II62">
        <f>IF(AND(II$4=1,II12=0,OR($IT12=0,AND($IT12&gt;0,II$2=$IU12,OR(AND(II$1=$IT12+1,OR(II$3-1&lt;&gt;$A$3,$A$4=0)),AND(II$1=$IT12-1,OR(II$3&lt;&gt;$A$3,$A$4=0)))))),1,0)</f>
        <v/>
      </c>
    </row>
    <row r="63">
      <c r="A63" t="n">
        <v>4</v>
      </c>
      <c r="D63">
        <f>IF(AND(D$4=1,D13=0,OR($IT13=0,AND($IT13&gt;0,D$2=$IU13,OR(AND(D$1=$IT13+1,OR(D$3-1&lt;&gt;$A$3,$A$4=0)),AND(D$1=$IT13-1,OR(D$3&lt;&gt;$A$3,$A$4=0)))))),1,0)</f>
        <v/>
      </c>
      <c r="E63">
        <f>IF(AND(E$4=1,E13=0,OR($IT13=0,AND($IT13&gt;0,E$2=$IU13,OR(AND(E$1=$IT13+1,OR(E$3-1&lt;&gt;$A$3,$A$4=0)),AND(E$1=$IT13-1,OR(E$3&lt;&gt;$A$3,$A$4=0)))))),1,0)</f>
        <v/>
      </c>
      <c r="F63">
        <f>IF(AND(F$4=1,F13=0,OR($IT13=0,AND($IT13&gt;0,F$2=$IU13,OR(AND(F$1=$IT13+1,OR(F$3-1&lt;&gt;$A$3,$A$4=0)),AND(F$1=$IT13-1,OR(F$3&lt;&gt;$A$3,$A$4=0)))))),1,0)</f>
        <v/>
      </c>
      <c r="G63">
        <f>IF(AND(G$4=1,G13=0,OR($IT13=0,AND($IT13&gt;0,G$2=$IU13,OR(AND(G$1=$IT13+1,OR(G$3-1&lt;&gt;$A$3,$A$4=0)),AND(G$1=$IT13-1,OR(G$3&lt;&gt;$A$3,$A$4=0)))))),1,0)</f>
        <v/>
      </c>
      <c r="H63">
        <f>IF(AND(H$4=1,H13=0,OR($IT13=0,AND($IT13&gt;0,H$2=$IU13,OR(AND(H$1=$IT13+1,OR(H$3-1&lt;&gt;$A$3,$A$4=0)),AND(H$1=$IT13-1,OR(H$3&lt;&gt;$A$3,$A$4=0)))))),1,0)</f>
        <v/>
      </c>
      <c r="I63">
        <f>IF(AND(I$4=1,I13=0,OR($IT13=0,AND($IT13&gt;0,I$2=$IU13,OR(AND(I$1=$IT13+1,OR(I$3-1&lt;&gt;$A$3,$A$4=0)),AND(I$1=$IT13-1,OR(I$3&lt;&gt;$A$3,$A$4=0)))))),1,0)</f>
        <v/>
      </c>
      <c r="J63">
        <f>IF(AND(J$4=1,J13=0,OR($IT13=0,AND($IT13&gt;0,J$2=$IU13,OR(AND(J$1=$IT13+1,OR(J$3-1&lt;&gt;$A$3,$A$4=0)),AND(J$1=$IT13-1,OR(J$3&lt;&gt;$A$3,$A$4=0)))))),1,0)</f>
        <v/>
      </c>
      <c r="K63">
        <f>IF(AND(K$4=1,K13=0,OR($IT13=0,AND($IT13&gt;0,K$2=$IU13,OR(AND(K$1=$IT13+1,OR(K$3-1&lt;&gt;$A$3,$A$4=0)),AND(K$1=$IT13-1,OR(K$3&lt;&gt;$A$3,$A$4=0)))))),1,0)</f>
        <v/>
      </c>
      <c r="L63">
        <f>IF(AND(L$4=1,L13=0,OR($IT13=0,AND($IT13&gt;0,L$2=$IU13,OR(AND(L$1=$IT13+1,OR(L$3-1&lt;&gt;$A$3,$A$4=0)),AND(L$1=$IT13-1,OR(L$3&lt;&gt;$A$3,$A$4=0)))))),1,0)</f>
        <v/>
      </c>
      <c r="M63">
        <f>IF(AND(M$4=1,M13=0,OR($IT13=0,AND($IT13&gt;0,M$2=$IU13,OR(AND(M$1=$IT13+1,OR(M$3-1&lt;&gt;$A$3,$A$4=0)),AND(M$1=$IT13-1,OR(M$3&lt;&gt;$A$3,$A$4=0)))))),1,0)</f>
        <v/>
      </c>
      <c r="N63">
        <f>IF(AND(N$4=1,N13=0,OR($IT13=0,AND($IT13&gt;0,N$2=$IU13,OR(AND(N$1=$IT13+1,OR(N$3-1&lt;&gt;$A$3,$A$4=0)),AND(N$1=$IT13-1,OR(N$3&lt;&gt;$A$3,$A$4=0)))))),1,0)</f>
        <v/>
      </c>
      <c r="O63">
        <f>IF(AND(O$4=1,O13=0,OR($IT13=0,AND($IT13&gt;0,O$2=$IU13,OR(AND(O$1=$IT13+1,OR(O$3-1&lt;&gt;$A$3,$A$4=0)),AND(O$1=$IT13-1,OR(O$3&lt;&gt;$A$3,$A$4=0)))))),1,0)</f>
        <v/>
      </c>
      <c r="P63">
        <f>IF(AND(P$4=1,P13=0,OR($IT13=0,AND($IT13&gt;0,P$2=$IU13,OR(AND(P$1=$IT13+1,OR(P$3-1&lt;&gt;$A$3,$A$4=0)),AND(P$1=$IT13-1,OR(P$3&lt;&gt;$A$3,$A$4=0)))))),1,0)</f>
        <v/>
      </c>
      <c r="Q63">
        <f>IF(AND(Q$4=1,Q13=0,OR($IT13=0,AND($IT13&gt;0,Q$2=$IU13,OR(AND(Q$1=$IT13+1,OR(Q$3-1&lt;&gt;$A$3,$A$4=0)),AND(Q$1=$IT13-1,OR(Q$3&lt;&gt;$A$3,$A$4=0)))))),1,0)</f>
        <v/>
      </c>
      <c r="R63">
        <f>IF(AND(R$4=1,R13=0,OR($IT13=0,AND($IT13&gt;0,R$2=$IU13,OR(AND(R$1=$IT13+1,OR(R$3-1&lt;&gt;$A$3,$A$4=0)),AND(R$1=$IT13-1,OR(R$3&lt;&gt;$A$3,$A$4=0)))))),1,0)</f>
        <v/>
      </c>
      <c r="S63">
        <f>IF(AND(S$4=1,S13=0,OR($IT13=0,AND($IT13&gt;0,S$2=$IU13,OR(AND(S$1=$IT13+1,OR(S$3-1&lt;&gt;$A$3,$A$4=0)),AND(S$1=$IT13-1,OR(S$3&lt;&gt;$A$3,$A$4=0)))))),1,0)</f>
        <v/>
      </c>
      <c r="T63">
        <f>IF(AND(T$4=1,T13=0,OR($IT13=0,AND($IT13&gt;0,T$2=$IU13,OR(AND(T$1=$IT13+1,OR(T$3-1&lt;&gt;$A$3,$A$4=0)),AND(T$1=$IT13-1,OR(T$3&lt;&gt;$A$3,$A$4=0)))))),1,0)</f>
        <v/>
      </c>
      <c r="U63">
        <f>IF(AND(U$4=1,U13=0,OR($IT13=0,AND($IT13&gt;0,U$2=$IU13,OR(AND(U$1=$IT13+1,OR(U$3-1&lt;&gt;$A$3,$A$4=0)),AND(U$1=$IT13-1,OR(U$3&lt;&gt;$A$3,$A$4=0)))))),1,0)</f>
        <v/>
      </c>
      <c r="V63">
        <f>IF(AND(V$4=1,V13=0,OR($IT13=0,AND($IT13&gt;0,V$2=$IU13,OR(AND(V$1=$IT13+1,OR(V$3-1&lt;&gt;$A$3,$A$4=0)),AND(V$1=$IT13-1,OR(V$3&lt;&gt;$A$3,$A$4=0)))))),1,0)</f>
        <v/>
      </c>
      <c r="W63">
        <f>IF(AND(W$4=1,W13=0,OR($IT13=0,AND($IT13&gt;0,W$2=$IU13,OR(AND(W$1=$IT13+1,OR(W$3-1&lt;&gt;$A$3,$A$4=0)),AND(W$1=$IT13-1,OR(W$3&lt;&gt;$A$3,$A$4=0)))))),1,0)</f>
        <v/>
      </c>
      <c r="X63">
        <f>IF(AND(X$4=1,X13=0,OR($IT13=0,AND($IT13&gt;0,X$2=$IU13,OR(AND(X$1=$IT13+1,OR(X$3-1&lt;&gt;$A$3,$A$4=0)),AND(X$1=$IT13-1,OR(X$3&lt;&gt;$A$3,$A$4=0)))))),1,0)</f>
        <v/>
      </c>
      <c r="Y63">
        <f>IF(AND(Y$4=1,Y13=0,OR($IT13=0,AND($IT13&gt;0,Y$2=$IU13,OR(AND(Y$1=$IT13+1,OR(Y$3-1&lt;&gt;$A$3,$A$4=0)),AND(Y$1=$IT13-1,OR(Y$3&lt;&gt;$A$3,$A$4=0)))))),1,0)</f>
        <v/>
      </c>
      <c r="Z63">
        <f>IF(AND(Z$4=1,Z13=0,OR($IT13=0,AND($IT13&gt;0,Z$2=$IU13,OR(AND(Z$1=$IT13+1,OR(Z$3-1&lt;&gt;$A$3,$A$4=0)),AND(Z$1=$IT13-1,OR(Z$3&lt;&gt;$A$3,$A$4=0)))))),1,0)</f>
        <v/>
      </c>
      <c r="AA63">
        <f>IF(AND(AA$4=1,AA13=0,OR($IT13=0,AND($IT13&gt;0,AA$2=$IU13,OR(AND(AA$1=$IT13+1,OR(AA$3-1&lt;&gt;$A$3,$A$4=0)),AND(AA$1=$IT13-1,OR(AA$3&lt;&gt;$A$3,$A$4=0)))))),1,0)</f>
        <v/>
      </c>
      <c r="AB63">
        <f>IF(AND(AB$4=1,AB13=0,OR($IT13=0,AND($IT13&gt;0,AB$2=$IU13,OR(AND(AB$1=$IT13+1,OR(AB$3-1&lt;&gt;$A$3,$A$4=0)),AND(AB$1=$IT13-1,OR(AB$3&lt;&gt;$A$3,$A$4=0)))))),1,0)</f>
        <v/>
      </c>
      <c r="AC63">
        <f>IF(AND(AC$4=1,AC13=0,OR($IT13=0,AND($IT13&gt;0,AC$2=$IU13,OR(AND(AC$1=$IT13+1,OR(AC$3-1&lt;&gt;$A$3,$A$4=0)),AND(AC$1=$IT13-1,OR(AC$3&lt;&gt;$A$3,$A$4=0)))))),1,0)</f>
        <v/>
      </c>
      <c r="AD63">
        <f>IF(AND(AD$4=1,AD13=0,OR($IT13=0,AND($IT13&gt;0,AD$2=$IU13,OR(AND(AD$1=$IT13+1,OR(AD$3-1&lt;&gt;$A$3,$A$4=0)),AND(AD$1=$IT13-1,OR(AD$3&lt;&gt;$A$3,$A$4=0)))))),1,0)</f>
        <v/>
      </c>
      <c r="AE63">
        <f>IF(AND(AE$4=1,AE13=0,OR($IT13=0,AND($IT13&gt;0,AE$2=$IU13,OR(AND(AE$1=$IT13+1,OR(AE$3-1&lt;&gt;$A$3,$A$4=0)),AND(AE$1=$IT13-1,OR(AE$3&lt;&gt;$A$3,$A$4=0)))))),1,0)</f>
        <v/>
      </c>
      <c r="AF63">
        <f>IF(AND(AF$4=1,AF13=0,OR($IT13=0,AND($IT13&gt;0,AF$2=$IU13,OR(AND(AF$1=$IT13+1,OR(AF$3-1&lt;&gt;$A$3,$A$4=0)),AND(AF$1=$IT13-1,OR(AF$3&lt;&gt;$A$3,$A$4=0)))))),1,0)</f>
        <v/>
      </c>
      <c r="AG63">
        <f>IF(AND(AG$4=1,AG13=0,OR($IT13=0,AND($IT13&gt;0,AG$2=$IU13,OR(AND(AG$1=$IT13+1,OR(AG$3-1&lt;&gt;$A$3,$A$4=0)),AND(AG$1=$IT13-1,OR(AG$3&lt;&gt;$A$3,$A$4=0)))))),1,0)</f>
        <v/>
      </c>
      <c r="AH63">
        <f>IF(AND(AH$4=1,AH13=0,OR($IT13=0,AND($IT13&gt;0,AH$2=$IU13,OR(AND(AH$1=$IT13+1,OR(AH$3-1&lt;&gt;$A$3,$A$4=0)),AND(AH$1=$IT13-1,OR(AH$3&lt;&gt;$A$3,$A$4=0)))))),1,0)</f>
        <v/>
      </c>
      <c r="AI63">
        <f>IF(AND(AI$4=1,AI13=0,OR($IT13=0,AND($IT13&gt;0,AI$2=$IU13,OR(AND(AI$1=$IT13+1,OR(AI$3-1&lt;&gt;$A$3,$A$4=0)),AND(AI$1=$IT13-1,OR(AI$3&lt;&gt;$A$3,$A$4=0)))))),1,0)</f>
        <v/>
      </c>
      <c r="AJ63">
        <f>IF(AND(AJ$4=1,AJ13=0,OR($IT13=0,AND($IT13&gt;0,AJ$2=$IU13,OR(AND(AJ$1=$IT13+1,OR(AJ$3-1&lt;&gt;$A$3,$A$4=0)),AND(AJ$1=$IT13-1,OR(AJ$3&lt;&gt;$A$3,$A$4=0)))))),1,0)</f>
        <v/>
      </c>
      <c r="AK63">
        <f>IF(AND(AK$4=1,AK13=0,OR($IT13=0,AND($IT13&gt;0,AK$2=$IU13,OR(AND(AK$1=$IT13+1,OR(AK$3-1&lt;&gt;$A$3,$A$4=0)),AND(AK$1=$IT13-1,OR(AK$3&lt;&gt;$A$3,$A$4=0)))))),1,0)</f>
        <v/>
      </c>
      <c r="AL63">
        <f>IF(AND(AL$4=1,AL13=0,OR($IT13=0,AND($IT13&gt;0,AL$2=$IU13,OR(AND(AL$1=$IT13+1,OR(AL$3-1&lt;&gt;$A$3,$A$4=0)),AND(AL$1=$IT13-1,OR(AL$3&lt;&gt;$A$3,$A$4=0)))))),1,0)</f>
        <v/>
      </c>
      <c r="AM63">
        <f>IF(AND(AM$4=1,AM13=0,OR($IT13=0,AND($IT13&gt;0,AM$2=$IU13,OR(AND(AM$1=$IT13+1,OR(AM$3-1&lt;&gt;$A$3,$A$4=0)),AND(AM$1=$IT13-1,OR(AM$3&lt;&gt;$A$3,$A$4=0)))))),1,0)</f>
        <v/>
      </c>
      <c r="AN63">
        <f>IF(AND(AN$4=1,AN13=0,OR($IT13=0,AND($IT13&gt;0,AN$2=$IU13,OR(AND(AN$1=$IT13+1,OR(AN$3-1&lt;&gt;$A$3,$A$4=0)),AND(AN$1=$IT13-1,OR(AN$3&lt;&gt;$A$3,$A$4=0)))))),1,0)</f>
        <v/>
      </c>
      <c r="AO63">
        <f>IF(AND(AO$4=1,AO13=0,OR($IT13=0,AND($IT13&gt;0,AO$2=$IU13,OR(AND(AO$1=$IT13+1,OR(AO$3-1&lt;&gt;$A$3,$A$4=0)),AND(AO$1=$IT13-1,OR(AO$3&lt;&gt;$A$3,$A$4=0)))))),1,0)</f>
        <v/>
      </c>
      <c r="AP63">
        <f>IF(AND(AP$4=1,AP13=0,OR($IT13=0,AND($IT13&gt;0,AP$2=$IU13,OR(AND(AP$1=$IT13+1,OR(AP$3-1&lt;&gt;$A$3,$A$4=0)),AND(AP$1=$IT13-1,OR(AP$3&lt;&gt;$A$3,$A$4=0)))))),1,0)</f>
        <v/>
      </c>
      <c r="AQ63">
        <f>IF(AND(AQ$4=1,AQ13=0,OR($IT13=0,AND($IT13&gt;0,AQ$2=$IU13,OR(AND(AQ$1=$IT13+1,OR(AQ$3-1&lt;&gt;$A$3,$A$4=0)),AND(AQ$1=$IT13-1,OR(AQ$3&lt;&gt;$A$3,$A$4=0)))))),1,0)</f>
        <v/>
      </c>
      <c r="AR63">
        <f>IF(AND(AR$4=1,AR13=0,OR($IT13=0,AND($IT13&gt;0,AR$2=$IU13,OR(AND(AR$1=$IT13+1,OR(AR$3-1&lt;&gt;$A$3,$A$4=0)),AND(AR$1=$IT13-1,OR(AR$3&lt;&gt;$A$3,$A$4=0)))))),1,0)</f>
        <v/>
      </c>
      <c r="AS63">
        <f>IF(AND(AS$4=1,AS13=0,OR($IT13=0,AND($IT13&gt;0,AS$2=$IU13,OR(AND(AS$1=$IT13+1,OR(AS$3-1&lt;&gt;$A$3,$A$4=0)),AND(AS$1=$IT13-1,OR(AS$3&lt;&gt;$A$3,$A$4=0)))))),1,0)</f>
        <v/>
      </c>
      <c r="AT63">
        <f>IF(AND(AT$4=1,AT13=0,OR($IT13=0,AND($IT13&gt;0,AT$2=$IU13,OR(AND(AT$1=$IT13+1,OR(AT$3-1&lt;&gt;$A$3,$A$4=0)),AND(AT$1=$IT13-1,OR(AT$3&lt;&gt;$A$3,$A$4=0)))))),1,0)</f>
        <v/>
      </c>
      <c r="AU63">
        <f>IF(AND(AU$4=1,AU13=0,OR($IT13=0,AND($IT13&gt;0,AU$2=$IU13,OR(AND(AU$1=$IT13+1,OR(AU$3-1&lt;&gt;$A$3,$A$4=0)),AND(AU$1=$IT13-1,OR(AU$3&lt;&gt;$A$3,$A$4=0)))))),1,0)</f>
        <v/>
      </c>
      <c r="AV63">
        <f>IF(AND(AV$4=1,AV13=0,OR($IT13=0,AND($IT13&gt;0,AV$2=$IU13,OR(AND(AV$1=$IT13+1,OR(AV$3-1&lt;&gt;$A$3,$A$4=0)),AND(AV$1=$IT13-1,OR(AV$3&lt;&gt;$A$3,$A$4=0)))))),1,0)</f>
        <v/>
      </c>
      <c r="AW63">
        <f>IF(AND(AW$4=1,AW13=0,OR($IT13=0,AND($IT13&gt;0,AW$2=$IU13,OR(AND(AW$1=$IT13+1,OR(AW$3-1&lt;&gt;$A$3,$A$4=0)),AND(AW$1=$IT13-1,OR(AW$3&lt;&gt;$A$3,$A$4=0)))))),1,0)</f>
        <v/>
      </c>
      <c r="AX63">
        <f>IF(AND(AX$4=1,AX13=0,OR($IT13=0,AND($IT13&gt;0,AX$2=$IU13,OR(AND(AX$1=$IT13+1,OR(AX$3-1&lt;&gt;$A$3,$A$4=0)),AND(AX$1=$IT13-1,OR(AX$3&lt;&gt;$A$3,$A$4=0)))))),1,0)</f>
        <v/>
      </c>
      <c r="AY63">
        <f>IF(AND(AY$4=1,AY13=0,OR($IT13=0,AND($IT13&gt;0,AY$2=$IU13,OR(AND(AY$1=$IT13+1,OR(AY$3-1&lt;&gt;$A$3,$A$4=0)),AND(AY$1=$IT13-1,OR(AY$3&lt;&gt;$A$3,$A$4=0)))))),1,0)</f>
        <v/>
      </c>
      <c r="AZ63">
        <f>IF(AND(AZ$4=1,AZ13=0,OR($IT13=0,AND($IT13&gt;0,AZ$2=$IU13,OR(AND(AZ$1=$IT13+1,OR(AZ$3-1&lt;&gt;$A$3,$A$4=0)),AND(AZ$1=$IT13-1,OR(AZ$3&lt;&gt;$A$3,$A$4=0)))))),1,0)</f>
        <v/>
      </c>
      <c r="BA63">
        <f>IF(AND(BA$4=1,BA13=0,OR($IT13=0,AND($IT13&gt;0,BA$2=$IU13,OR(AND(BA$1=$IT13+1,OR(BA$3-1&lt;&gt;$A$3,$A$4=0)),AND(BA$1=$IT13-1,OR(BA$3&lt;&gt;$A$3,$A$4=0)))))),1,0)</f>
        <v/>
      </c>
      <c r="BB63">
        <f>IF(AND(BB$4=1,BB13=0,OR($IT13=0,AND($IT13&gt;0,BB$2=$IU13,OR(AND(BB$1=$IT13+1,OR(BB$3-1&lt;&gt;$A$3,$A$4=0)),AND(BB$1=$IT13-1,OR(BB$3&lt;&gt;$A$3,$A$4=0)))))),1,0)</f>
        <v/>
      </c>
      <c r="BC63">
        <f>IF(AND(BC$4=1,BC13=0,OR($IT13=0,AND($IT13&gt;0,BC$2=$IU13,OR(AND(BC$1=$IT13+1,OR(BC$3-1&lt;&gt;$A$3,$A$4=0)),AND(BC$1=$IT13-1,OR(BC$3&lt;&gt;$A$3,$A$4=0)))))),1,0)</f>
        <v/>
      </c>
      <c r="BD63">
        <f>IF(AND(BD$4=1,BD13=0,OR($IT13=0,AND($IT13&gt;0,BD$2=$IU13,OR(AND(BD$1=$IT13+1,OR(BD$3-1&lt;&gt;$A$3,$A$4=0)),AND(BD$1=$IT13-1,OR(BD$3&lt;&gt;$A$3,$A$4=0)))))),1,0)</f>
        <v/>
      </c>
      <c r="BE63">
        <f>IF(AND(BE$4=1,BE13=0,OR($IT13=0,AND($IT13&gt;0,BE$2=$IU13,OR(AND(BE$1=$IT13+1,OR(BE$3-1&lt;&gt;$A$3,$A$4=0)),AND(BE$1=$IT13-1,OR(BE$3&lt;&gt;$A$3,$A$4=0)))))),1,0)</f>
        <v/>
      </c>
      <c r="BF63">
        <f>IF(AND(BF$4=1,BF13=0,OR($IT13=0,AND($IT13&gt;0,BF$2=$IU13,OR(AND(BF$1=$IT13+1,OR(BF$3-1&lt;&gt;$A$3,$A$4=0)),AND(BF$1=$IT13-1,OR(BF$3&lt;&gt;$A$3,$A$4=0)))))),1,0)</f>
        <v/>
      </c>
      <c r="BG63">
        <f>IF(AND(BG$4=1,BG13=0,OR($IT13=0,AND($IT13&gt;0,BG$2=$IU13,OR(AND(BG$1=$IT13+1,OR(BG$3-1&lt;&gt;$A$3,$A$4=0)),AND(BG$1=$IT13-1,OR(BG$3&lt;&gt;$A$3,$A$4=0)))))),1,0)</f>
        <v/>
      </c>
      <c r="BH63">
        <f>IF(AND(BH$4=1,BH13=0,OR($IT13=0,AND($IT13&gt;0,BH$2=$IU13,OR(AND(BH$1=$IT13+1,OR(BH$3-1&lt;&gt;$A$3,$A$4=0)),AND(BH$1=$IT13-1,OR(BH$3&lt;&gt;$A$3,$A$4=0)))))),1,0)</f>
        <v/>
      </c>
      <c r="BI63">
        <f>IF(AND(BI$4=1,BI13=0,OR($IT13=0,AND($IT13&gt;0,BI$2=$IU13,OR(AND(BI$1=$IT13+1,OR(BI$3-1&lt;&gt;$A$3,$A$4=0)),AND(BI$1=$IT13-1,OR(BI$3&lt;&gt;$A$3,$A$4=0)))))),1,0)</f>
        <v/>
      </c>
      <c r="BJ63">
        <f>IF(AND(BJ$4=1,BJ13=0,OR($IT13=0,AND($IT13&gt;0,BJ$2=$IU13,OR(AND(BJ$1=$IT13+1,OR(BJ$3-1&lt;&gt;$A$3,$A$4=0)),AND(BJ$1=$IT13-1,OR(BJ$3&lt;&gt;$A$3,$A$4=0)))))),1,0)</f>
        <v/>
      </c>
      <c r="BK63">
        <f>IF(AND(BK$4=1,BK13=0,OR($IT13=0,AND($IT13&gt;0,BK$2=$IU13,OR(AND(BK$1=$IT13+1,OR(BK$3-1&lt;&gt;$A$3,$A$4=0)),AND(BK$1=$IT13-1,OR(BK$3&lt;&gt;$A$3,$A$4=0)))))),1,0)</f>
        <v/>
      </c>
      <c r="BL63">
        <f>IF(AND(BL$4=1,BL13=0,OR($IT13=0,AND($IT13&gt;0,BL$2=$IU13,OR(AND(BL$1=$IT13+1,OR(BL$3-1&lt;&gt;$A$3,$A$4=0)),AND(BL$1=$IT13-1,OR(BL$3&lt;&gt;$A$3,$A$4=0)))))),1,0)</f>
        <v/>
      </c>
      <c r="BM63">
        <f>IF(AND(BM$4=1,BM13=0,OR($IT13=0,AND($IT13&gt;0,BM$2=$IU13,OR(AND(BM$1=$IT13+1,OR(BM$3-1&lt;&gt;$A$3,$A$4=0)),AND(BM$1=$IT13-1,OR(BM$3&lt;&gt;$A$3,$A$4=0)))))),1,0)</f>
        <v/>
      </c>
      <c r="BN63">
        <f>IF(AND(BN$4=1,BN13=0,OR($IT13=0,AND($IT13&gt;0,BN$2=$IU13,OR(AND(BN$1=$IT13+1,OR(BN$3-1&lt;&gt;$A$3,$A$4=0)),AND(BN$1=$IT13-1,OR(BN$3&lt;&gt;$A$3,$A$4=0)))))),1,0)</f>
        <v/>
      </c>
      <c r="BO63">
        <f>IF(AND(BO$4=1,BO13=0,OR($IT13=0,AND($IT13&gt;0,BO$2=$IU13,OR(AND(BO$1=$IT13+1,OR(BO$3-1&lt;&gt;$A$3,$A$4=0)),AND(BO$1=$IT13-1,OR(BO$3&lt;&gt;$A$3,$A$4=0)))))),1,0)</f>
        <v/>
      </c>
      <c r="BP63">
        <f>IF(AND(BP$4=1,BP13=0,OR($IT13=0,AND($IT13&gt;0,BP$2=$IU13,OR(AND(BP$1=$IT13+1,OR(BP$3-1&lt;&gt;$A$3,$A$4=0)),AND(BP$1=$IT13-1,OR(BP$3&lt;&gt;$A$3,$A$4=0)))))),1,0)</f>
        <v/>
      </c>
      <c r="BQ63">
        <f>IF(AND(BQ$4=1,BQ13=0,OR($IT13=0,AND($IT13&gt;0,BQ$2=$IU13,OR(AND(BQ$1=$IT13+1,OR(BQ$3-1&lt;&gt;$A$3,$A$4=0)),AND(BQ$1=$IT13-1,OR(BQ$3&lt;&gt;$A$3,$A$4=0)))))),1,0)</f>
        <v/>
      </c>
      <c r="BR63">
        <f>IF(AND(BR$4=1,BR13=0,OR($IT13=0,AND($IT13&gt;0,BR$2=$IU13,OR(AND(BR$1=$IT13+1,OR(BR$3-1&lt;&gt;$A$3,$A$4=0)),AND(BR$1=$IT13-1,OR(BR$3&lt;&gt;$A$3,$A$4=0)))))),1,0)</f>
        <v/>
      </c>
      <c r="BS63">
        <f>IF(AND(BS$4=1,BS13=0,OR($IT13=0,AND($IT13&gt;0,BS$2=$IU13,OR(AND(BS$1=$IT13+1,OR(BS$3-1&lt;&gt;$A$3,$A$4=0)),AND(BS$1=$IT13-1,OR(BS$3&lt;&gt;$A$3,$A$4=0)))))),1,0)</f>
        <v/>
      </c>
      <c r="BT63">
        <f>IF(AND(BT$4=1,BT13=0,OR($IT13=0,AND($IT13&gt;0,BT$2=$IU13,OR(AND(BT$1=$IT13+1,OR(BT$3-1&lt;&gt;$A$3,$A$4=0)),AND(BT$1=$IT13-1,OR(BT$3&lt;&gt;$A$3,$A$4=0)))))),1,0)</f>
        <v/>
      </c>
      <c r="BU63">
        <f>IF(AND(BU$4=1,BU13=0,OR($IT13=0,AND($IT13&gt;0,BU$2=$IU13,OR(AND(BU$1=$IT13+1,OR(BU$3-1&lt;&gt;$A$3,$A$4=0)),AND(BU$1=$IT13-1,OR(BU$3&lt;&gt;$A$3,$A$4=0)))))),1,0)</f>
        <v/>
      </c>
      <c r="BV63">
        <f>IF(AND(BV$4=1,BV13=0,OR($IT13=0,AND($IT13&gt;0,BV$2=$IU13,OR(AND(BV$1=$IT13+1,OR(BV$3-1&lt;&gt;$A$3,$A$4=0)),AND(BV$1=$IT13-1,OR(BV$3&lt;&gt;$A$3,$A$4=0)))))),1,0)</f>
        <v/>
      </c>
      <c r="BW63">
        <f>IF(AND(BW$4=1,BW13=0,OR($IT13=0,AND($IT13&gt;0,BW$2=$IU13,OR(AND(BW$1=$IT13+1,OR(BW$3-1&lt;&gt;$A$3,$A$4=0)),AND(BW$1=$IT13-1,OR(BW$3&lt;&gt;$A$3,$A$4=0)))))),1,0)</f>
        <v/>
      </c>
      <c r="BX63">
        <f>IF(AND(BX$4=1,BX13=0,OR($IT13=0,AND($IT13&gt;0,BX$2=$IU13,OR(AND(BX$1=$IT13+1,OR(BX$3-1&lt;&gt;$A$3,$A$4=0)),AND(BX$1=$IT13-1,OR(BX$3&lt;&gt;$A$3,$A$4=0)))))),1,0)</f>
        <v/>
      </c>
      <c r="BY63">
        <f>IF(AND(BY$4=1,BY13=0,OR($IT13=0,AND($IT13&gt;0,BY$2=$IU13,OR(AND(BY$1=$IT13+1,OR(BY$3-1&lt;&gt;$A$3,$A$4=0)),AND(BY$1=$IT13-1,OR(BY$3&lt;&gt;$A$3,$A$4=0)))))),1,0)</f>
        <v/>
      </c>
      <c r="BZ63">
        <f>IF(AND(BZ$4=1,BZ13=0,OR($IT13=0,AND($IT13&gt;0,BZ$2=$IU13,OR(AND(BZ$1=$IT13+1,OR(BZ$3-1&lt;&gt;$A$3,$A$4=0)),AND(BZ$1=$IT13-1,OR(BZ$3&lt;&gt;$A$3,$A$4=0)))))),1,0)</f>
        <v/>
      </c>
      <c r="CA63">
        <f>IF(AND(CA$4=1,CA13=0,OR($IT13=0,AND($IT13&gt;0,CA$2=$IU13,OR(AND(CA$1=$IT13+1,OR(CA$3-1&lt;&gt;$A$3,$A$4=0)),AND(CA$1=$IT13-1,OR(CA$3&lt;&gt;$A$3,$A$4=0)))))),1,0)</f>
        <v/>
      </c>
      <c r="CB63">
        <f>IF(AND(CB$4=1,CB13=0,OR($IT13=0,AND($IT13&gt;0,CB$2=$IU13,OR(AND(CB$1=$IT13+1,OR(CB$3-1&lt;&gt;$A$3,$A$4=0)),AND(CB$1=$IT13-1,OR(CB$3&lt;&gt;$A$3,$A$4=0)))))),1,0)</f>
        <v/>
      </c>
      <c r="CC63">
        <f>IF(AND(CC$4=1,CC13=0,OR($IT13=0,AND($IT13&gt;0,CC$2=$IU13,OR(AND(CC$1=$IT13+1,OR(CC$3-1&lt;&gt;$A$3,$A$4=0)),AND(CC$1=$IT13-1,OR(CC$3&lt;&gt;$A$3,$A$4=0)))))),1,0)</f>
        <v/>
      </c>
      <c r="CD63">
        <f>IF(AND(CD$4=1,CD13=0,OR($IT13=0,AND($IT13&gt;0,CD$2=$IU13,OR(AND(CD$1=$IT13+1,OR(CD$3-1&lt;&gt;$A$3,$A$4=0)),AND(CD$1=$IT13-1,OR(CD$3&lt;&gt;$A$3,$A$4=0)))))),1,0)</f>
        <v/>
      </c>
      <c r="CE63">
        <f>IF(AND(CE$4=1,CE13=0,OR($IT13=0,AND($IT13&gt;0,CE$2=$IU13,OR(AND(CE$1=$IT13+1,OR(CE$3-1&lt;&gt;$A$3,$A$4=0)),AND(CE$1=$IT13-1,OR(CE$3&lt;&gt;$A$3,$A$4=0)))))),1,0)</f>
        <v/>
      </c>
      <c r="CF63">
        <f>IF(AND(CF$4=1,CF13=0,OR($IT13=0,AND($IT13&gt;0,CF$2=$IU13,OR(AND(CF$1=$IT13+1,OR(CF$3-1&lt;&gt;$A$3,$A$4=0)),AND(CF$1=$IT13-1,OR(CF$3&lt;&gt;$A$3,$A$4=0)))))),1,0)</f>
        <v/>
      </c>
      <c r="CG63">
        <f>IF(AND(CG$4=1,CG13=0,OR($IT13=0,AND($IT13&gt;0,CG$2=$IU13,OR(AND(CG$1=$IT13+1,OR(CG$3-1&lt;&gt;$A$3,$A$4=0)),AND(CG$1=$IT13-1,OR(CG$3&lt;&gt;$A$3,$A$4=0)))))),1,0)</f>
        <v/>
      </c>
      <c r="CH63">
        <f>IF(AND(CH$4=1,CH13=0,OR($IT13=0,AND($IT13&gt;0,CH$2=$IU13,OR(AND(CH$1=$IT13+1,OR(CH$3-1&lt;&gt;$A$3,$A$4=0)),AND(CH$1=$IT13-1,OR(CH$3&lt;&gt;$A$3,$A$4=0)))))),1,0)</f>
        <v/>
      </c>
      <c r="CI63">
        <f>IF(AND(CI$4=1,CI13=0,OR($IT13=0,AND($IT13&gt;0,CI$2=$IU13,OR(AND(CI$1=$IT13+1,OR(CI$3-1&lt;&gt;$A$3,$A$4=0)),AND(CI$1=$IT13-1,OR(CI$3&lt;&gt;$A$3,$A$4=0)))))),1,0)</f>
        <v/>
      </c>
      <c r="CJ63">
        <f>IF(AND(CJ$4=1,CJ13=0,OR($IT13=0,AND($IT13&gt;0,CJ$2=$IU13,OR(AND(CJ$1=$IT13+1,OR(CJ$3-1&lt;&gt;$A$3,$A$4=0)),AND(CJ$1=$IT13-1,OR(CJ$3&lt;&gt;$A$3,$A$4=0)))))),1,0)</f>
        <v/>
      </c>
      <c r="CK63">
        <f>IF(AND(CK$4=1,CK13=0,OR($IT13=0,AND($IT13&gt;0,CK$2=$IU13,OR(AND(CK$1=$IT13+1,OR(CK$3-1&lt;&gt;$A$3,$A$4=0)),AND(CK$1=$IT13-1,OR(CK$3&lt;&gt;$A$3,$A$4=0)))))),1,0)</f>
        <v/>
      </c>
      <c r="CL63">
        <f>IF(AND(CL$4=1,CL13=0,OR($IT13=0,AND($IT13&gt;0,CL$2=$IU13,OR(AND(CL$1=$IT13+1,OR(CL$3-1&lt;&gt;$A$3,$A$4=0)),AND(CL$1=$IT13-1,OR(CL$3&lt;&gt;$A$3,$A$4=0)))))),1,0)</f>
        <v/>
      </c>
      <c r="CM63">
        <f>IF(AND(CM$4=1,CM13=0,OR($IT13=0,AND($IT13&gt;0,CM$2=$IU13,OR(AND(CM$1=$IT13+1,OR(CM$3-1&lt;&gt;$A$3,$A$4=0)),AND(CM$1=$IT13-1,OR(CM$3&lt;&gt;$A$3,$A$4=0)))))),1,0)</f>
        <v/>
      </c>
      <c r="CN63">
        <f>IF(AND(CN$4=1,CN13=0,OR($IT13=0,AND($IT13&gt;0,CN$2=$IU13,OR(AND(CN$1=$IT13+1,OR(CN$3-1&lt;&gt;$A$3,$A$4=0)),AND(CN$1=$IT13-1,OR(CN$3&lt;&gt;$A$3,$A$4=0)))))),1,0)</f>
        <v/>
      </c>
      <c r="CO63">
        <f>IF(AND(CO$4=1,CO13=0,OR($IT13=0,AND($IT13&gt;0,CO$2=$IU13,OR(AND(CO$1=$IT13+1,OR(CO$3-1&lt;&gt;$A$3,$A$4=0)),AND(CO$1=$IT13-1,OR(CO$3&lt;&gt;$A$3,$A$4=0)))))),1,0)</f>
        <v/>
      </c>
      <c r="CP63">
        <f>IF(AND(CP$4=1,CP13=0,OR($IT13=0,AND($IT13&gt;0,CP$2=$IU13,OR(AND(CP$1=$IT13+1,OR(CP$3-1&lt;&gt;$A$3,$A$4=0)),AND(CP$1=$IT13-1,OR(CP$3&lt;&gt;$A$3,$A$4=0)))))),1,0)</f>
        <v/>
      </c>
      <c r="CQ63">
        <f>IF(AND(CQ$4=1,CQ13=0,OR($IT13=0,AND($IT13&gt;0,CQ$2=$IU13,OR(AND(CQ$1=$IT13+1,OR(CQ$3-1&lt;&gt;$A$3,$A$4=0)),AND(CQ$1=$IT13-1,OR(CQ$3&lt;&gt;$A$3,$A$4=0)))))),1,0)</f>
        <v/>
      </c>
      <c r="CR63">
        <f>IF(AND(CR$4=1,CR13=0,OR($IT13=0,AND($IT13&gt;0,CR$2=$IU13,OR(AND(CR$1=$IT13+1,OR(CR$3-1&lt;&gt;$A$3,$A$4=0)),AND(CR$1=$IT13-1,OR(CR$3&lt;&gt;$A$3,$A$4=0)))))),1,0)</f>
        <v/>
      </c>
      <c r="CS63">
        <f>IF(AND(CS$4=1,CS13=0,OR($IT13=0,AND($IT13&gt;0,CS$2=$IU13,OR(AND(CS$1=$IT13+1,OR(CS$3-1&lt;&gt;$A$3,$A$4=0)),AND(CS$1=$IT13-1,OR(CS$3&lt;&gt;$A$3,$A$4=0)))))),1,0)</f>
        <v/>
      </c>
      <c r="CT63">
        <f>IF(AND(CT$4=1,CT13=0,OR($IT13=0,AND($IT13&gt;0,CT$2=$IU13,OR(AND(CT$1=$IT13+1,OR(CT$3-1&lt;&gt;$A$3,$A$4=0)),AND(CT$1=$IT13-1,OR(CT$3&lt;&gt;$A$3,$A$4=0)))))),1,0)</f>
        <v/>
      </c>
      <c r="CU63">
        <f>IF(AND(CU$4=1,CU13=0,OR($IT13=0,AND($IT13&gt;0,CU$2=$IU13,OR(AND(CU$1=$IT13+1,OR(CU$3-1&lt;&gt;$A$3,$A$4=0)),AND(CU$1=$IT13-1,OR(CU$3&lt;&gt;$A$3,$A$4=0)))))),1,0)</f>
        <v/>
      </c>
      <c r="CV63">
        <f>IF(AND(CV$4=1,CV13=0,OR($IT13=0,AND($IT13&gt;0,CV$2=$IU13,OR(AND(CV$1=$IT13+1,OR(CV$3-1&lt;&gt;$A$3,$A$4=0)),AND(CV$1=$IT13-1,OR(CV$3&lt;&gt;$A$3,$A$4=0)))))),1,0)</f>
        <v/>
      </c>
      <c r="CW63">
        <f>IF(AND(CW$4=1,CW13=0,OR($IT13=0,AND($IT13&gt;0,CW$2=$IU13,OR(AND(CW$1=$IT13+1,OR(CW$3-1&lt;&gt;$A$3,$A$4=0)),AND(CW$1=$IT13-1,OR(CW$3&lt;&gt;$A$3,$A$4=0)))))),1,0)</f>
        <v/>
      </c>
      <c r="CX63">
        <f>IF(AND(CX$4=1,CX13=0,OR($IT13=0,AND($IT13&gt;0,CX$2=$IU13,OR(AND(CX$1=$IT13+1,OR(CX$3-1&lt;&gt;$A$3,$A$4=0)),AND(CX$1=$IT13-1,OR(CX$3&lt;&gt;$A$3,$A$4=0)))))),1,0)</f>
        <v/>
      </c>
      <c r="CY63">
        <f>IF(AND(CY$4=1,CY13=0,OR($IT13=0,AND($IT13&gt;0,CY$2=$IU13,OR(AND(CY$1=$IT13+1,OR(CY$3-1&lt;&gt;$A$3,$A$4=0)),AND(CY$1=$IT13-1,OR(CY$3&lt;&gt;$A$3,$A$4=0)))))),1,0)</f>
        <v/>
      </c>
      <c r="CZ63">
        <f>IF(AND(CZ$4=1,CZ13=0,OR($IT13=0,AND($IT13&gt;0,CZ$2=$IU13,OR(AND(CZ$1=$IT13+1,OR(CZ$3-1&lt;&gt;$A$3,$A$4=0)),AND(CZ$1=$IT13-1,OR(CZ$3&lt;&gt;$A$3,$A$4=0)))))),1,0)</f>
        <v/>
      </c>
      <c r="DA63">
        <f>IF(AND(DA$4=1,DA13=0,OR($IT13=0,AND($IT13&gt;0,DA$2=$IU13,OR(AND(DA$1=$IT13+1,OR(DA$3-1&lt;&gt;$A$3,$A$4=0)),AND(DA$1=$IT13-1,OR(DA$3&lt;&gt;$A$3,$A$4=0)))))),1,0)</f>
        <v/>
      </c>
      <c r="DB63">
        <f>IF(AND(DB$4=1,DB13=0,OR($IT13=0,AND($IT13&gt;0,DB$2=$IU13,OR(AND(DB$1=$IT13+1,OR(DB$3-1&lt;&gt;$A$3,$A$4=0)),AND(DB$1=$IT13-1,OR(DB$3&lt;&gt;$A$3,$A$4=0)))))),1,0)</f>
        <v/>
      </c>
      <c r="DC63">
        <f>IF(AND(DC$4=1,DC13=0,OR($IT13=0,AND($IT13&gt;0,DC$2=$IU13,OR(AND(DC$1=$IT13+1,OR(DC$3-1&lt;&gt;$A$3,$A$4=0)),AND(DC$1=$IT13-1,OR(DC$3&lt;&gt;$A$3,$A$4=0)))))),1,0)</f>
        <v/>
      </c>
      <c r="DD63">
        <f>IF(AND(DD$4=1,DD13=0,OR($IT13=0,AND($IT13&gt;0,DD$2=$IU13,OR(AND(DD$1=$IT13+1,OR(DD$3-1&lt;&gt;$A$3,$A$4=0)),AND(DD$1=$IT13-1,OR(DD$3&lt;&gt;$A$3,$A$4=0)))))),1,0)</f>
        <v/>
      </c>
      <c r="DE63">
        <f>IF(AND(DE$4=1,DE13=0,OR($IT13=0,AND($IT13&gt;0,DE$2=$IU13,OR(AND(DE$1=$IT13+1,OR(DE$3-1&lt;&gt;$A$3,$A$4=0)),AND(DE$1=$IT13-1,OR(DE$3&lt;&gt;$A$3,$A$4=0)))))),1,0)</f>
        <v/>
      </c>
      <c r="DF63">
        <f>IF(AND(DF$4=1,DF13=0,OR($IT13=0,AND($IT13&gt;0,DF$2=$IU13,OR(AND(DF$1=$IT13+1,OR(DF$3-1&lt;&gt;$A$3,$A$4=0)),AND(DF$1=$IT13-1,OR(DF$3&lt;&gt;$A$3,$A$4=0)))))),1,0)</f>
        <v/>
      </c>
      <c r="DG63">
        <f>IF(AND(DG$4=1,DG13=0,OR($IT13=0,AND($IT13&gt;0,DG$2=$IU13,OR(AND(DG$1=$IT13+1,OR(DG$3-1&lt;&gt;$A$3,$A$4=0)),AND(DG$1=$IT13-1,OR(DG$3&lt;&gt;$A$3,$A$4=0)))))),1,0)</f>
        <v/>
      </c>
      <c r="DH63">
        <f>IF(AND(DH$4=1,DH13=0,OR($IT13=0,AND($IT13&gt;0,DH$2=$IU13,OR(AND(DH$1=$IT13+1,OR(DH$3-1&lt;&gt;$A$3,$A$4=0)),AND(DH$1=$IT13-1,OR(DH$3&lt;&gt;$A$3,$A$4=0)))))),1,0)</f>
        <v/>
      </c>
      <c r="DI63">
        <f>IF(AND(DI$4=1,DI13=0,OR($IT13=0,AND($IT13&gt;0,DI$2=$IU13,OR(AND(DI$1=$IT13+1,OR(DI$3-1&lt;&gt;$A$3,$A$4=0)),AND(DI$1=$IT13-1,OR(DI$3&lt;&gt;$A$3,$A$4=0)))))),1,0)</f>
        <v/>
      </c>
      <c r="DJ63">
        <f>IF(AND(DJ$4=1,DJ13=0,OR($IT13=0,AND($IT13&gt;0,DJ$2=$IU13,OR(AND(DJ$1=$IT13+1,OR(DJ$3-1&lt;&gt;$A$3,$A$4=0)),AND(DJ$1=$IT13-1,OR(DJ$3&lt;&gt;$A$3,$A$4=0)))))),1,0)</f>
        <v/>
      </c>
      <c r="DK63">
        <f>IF(AND(DK$4=1,DK13=0,OR($IT13=0,AND($IT13&gt;0,DK$2=$IU13,OR(AND(DK$1=$IT13+1,OR(DK$3-1&lt;&gt;$A$3,$A$4=0)),AND(DK$1=$IT13-1,OR(DK$3&lt;&gt;$A$3,$A$4=0)))))),1,0)</f>
        <v/>
      </c>
      <c r="DL63">
        <f>IF(AND(DL$4=1,DL13=0,OR($IT13=0,AND($IT13&gt;0,DL$2=$IU13,OR(AND(DL$1=$IT13+1,OR(DL$3-1&lt;&gt;$A$3,$A$4=0)),AND(DL$1=$IT13-1,OR(DL$3&lt;&gt;$A$3,$A$4=0)))))),1,0)</f>
        <v/>
      </c>
      <c r="DM63">
        <f>IF(AND(DM$4=1,DM13=0,OR($IT13=0,AND($IT13&gt;0,DM$2=$IU13,OR(AND(DM$1=$IT13+1,OR(DM$3-1&lt;&gt;$A$3,$A$4=0)),AND(DM$1=$IT13-1,OR(DM$3&lt;&gt;$A$3,$A$4=0)))))),1,0)</f>
        <v/>
      </c>
      <c r="DN63">
        <f>IF(AND(DN$4=1,DN13=0,OR($IT13=0,AND($IT13&gt;0,DN$2=$IU13,OR(AND(DN$1=$IT13+1,OR(DN$3-1&lt;&gt;$A$3,$A$4=0)),AND(DN$1=$IT13-1,OR(DN$3&lt;&gt;$A$3,$A$4=0)))))),1,0)</f>
        <v/>
      </c>
      <c r="DO63">
        <f>IF(AND(DO$4=1,DO13=0,OR($IT13=0,AND($IT13&gt;0,DO$2=$IU13,OR(AND(DO$1=$IT13+1,OR(DO$3-1&lt;&gt;$A$3,$A$4=0)),AND(DO$1=$IT13-1,OR(DO$3&lt;&gt;$A$3,$A$4=0)))))),1,0)</f>
        <v/>
      </c>
      <c r="DP63">
        <f>IF(AND(DP$4=1,DP13=0,OR($IT13=0,AND($IT13&gt;0,DP$2=$IU13,OR(AND(DP$1=$IT13+1,OR(DP$3-1&lt;&gt;$A$3,$A$4=0)),AND(DP$1=$IT13-1,OR(DP$3&lt;&gt;$A$3,$A$4=0)))))),1,0)</f>
        <v/>
      </c>
      <c r="DQ63">
        <f>IF(AND(DQ$4=1,DQ13=0,OR($IT13=0,AND($IT13&gt;0,DQ$2=$IU13,OR(AND(DQ$1=$IT13+1,OR(DQ$3-1&lt;&gt;$A$3,$A$4=0)),AND(DQ$1=$IT13-1,OR(DQ$3&lt;&gt;$A$3,$A$4=0)))))),1,0)</f>
        <v/>
      </c>
      <c r="DR63">
        <f>IF(AND(DR$4=1,DR13=0,OR($IT13=0,AND($IT13&gt;0,DR$2=$IU13,OR(AND(DR$1=$IT13+1,OR(DR$3-1&lt;&gt;$A$3,$A$4=0)),AND(DR$1=$IT13-1,OR(DR$3&lt;&gt;$A$3,$A$4=0)))))),1,0)</f>
        <v/>
      </c>
      <c r="DS63">
        <f>IF(AND(DS$4=1,DS13=0,OR($IT13=0,AND($IT13&gt;0,DS$2=$IU13,OR(AND(DS$1=$IT13+1,OR(DS$3-1&lt;&gt;$A$3,$A$4=0)),AND(DS$1=$IT13-1,OR(DS$3&lt;&gt;$A$3,$A$4=0)))))),1,0)</f>
        <v/>
      </c>
      <c r="DT63">
        <f>IF(AND(DT$4=1,DT13=0,OR($IT13=0,AND($IT13&gt;0,DT$2=$IU13,OR(AND(DT$1=$IT13+1,OR(DT$3-1&lt;&gt;$A$3,$A$4=0)),AND(DT$1=$IT13-1,OR(DT$3&lt;&gt;$A$3,$A$4=0)))))),1,0)</f>
        <v/>
      </c>
      <c r="DU63">
        <f>IF(AND(DU$4=1,DU13=0,OR($IT13=0,AND($IT13&gt;0,DU$2=$IU13,OR(AND(DU$1=$IT13+1,OR(DU$3-1&lt;&gt;$A$3,$A$4=0)),AND(DU$1=$IT13-1,OR(DU$3&lt;&gt;$A$3,$A$4=0)))))),1,0)</f>
        <v/>
      </c>
      <c r="DV63">
        <f>IF(AND(DV$4=1,DV13=0,OR($IT13=0,AND($IT13&gt;0,DV$2=$IU13,OR(AND(DV$1=$IT13+1,OR(DV$3-1&lt;&gt;$A$3,$A$4=0)),AND(DV$1=$IT13-1,OR(DV$3&lt;&gt;$A$3,$A$4=0)))))),1,0)</f>
        <v/>
      </c>
      <c r="DW63">
        <f>IF(AND(DW$4=1,DW13=0,OR($IT13=0,AND($IT13&gt;0,DW$2=$IU13,OR(AND(DW$1=$IT13+1,OR(DW$3-1&lt;&gt;$A$3,$A$4=0)),AND(DW$1=$IT13-1,OR(DW$3&lt;&gt;$A$3,$A$4=0)))))),1,0)</f>
        <v/>
      </c>
      <c r="DX63">
        <f>IF(AND(DX$4=1,DX13=0,OR($IT13=0,AND($IT13&gt;0,DX$2=$IU13,OR(AND(DX$1=$IT13+1,OR(DX$3-1&lt;&gt;$A$3,$A$4=0)),AND(DX$1=$IT13-1,OR(DX$3&lt;&gt;$A$3,$A$4=0)))))),1,0)</f>
        <v/>
      </c>
      <c r="DY63">
        <f>IF(AND(DY$4=1,DY13=0,OR($IT13=0,AND($IT13&gt;0,DY$2=$IU13,OR(AND(DY$1=$IT13+1,OR(DY$3-1&lt;&gt;$A$3,$A$4=0)),AND(DY$1=$IT13-1,OR(DY$3&lt;&gt;$A$3,$A$4=0)))))),1,0)</f>
        <v/>
      </c>
      <c r="DZ63">
        <f>IF(AND(DZ$4=1,DZ13=0,OR($IT13=0,AND($IT13&gt;0,DZ$2=$IU13,OR(AND(DZ$1=$IT13+1,OR(DZ$3-1&lt;&gt;$A$3,$A$4=0)),AND(DZ$1=$IT13-1,OR(DZ$3&lt;&gt;$A$3,$A$4=0)))))),1,0)</f>
        <v/>
      </c>
      <c r="EA63">
        <f>IF(AND(EA$4=1,EA13=0,OR($IT13=0,AND($IT13&gt;0,EA$2=$IU13,OR(AND(EA$1=$IT13+1,OR(EA$3-1&lt;&gt;$A$3,$A$4=0)),AND(EA$1=$IT13-1,OR(EA$3&lt;&gt;$A$3,$A$4=0)))))),1,0)</f>
        <v/>
      </c>
      <c r="EB63">
        <f>IF(AND(EB$4=1,EB13=0,OR($IT13=0,AND($IT13&gt;0,EB$2=$IU13,OR(AND(EB$1=$IT13+1,OR(EB$3-1&lt;&gt;$A$3,$A$4=0)),AND(EB$1=$IT13-1,OR(EB$3&lt;&gt;$A$3,$A$4=0)))))),1,0)</f>
        <v/>
      </c>
      <c r="EC63">
        <f>IF(AND(EC$4=1,EC13=0,OR($IT13=0,AND($IT13&gt;0,EC$2=$IU13,OR(AND(EC$1=$IT13+1,OR(EC$3-1&lt;&gt;$A$3,$A$4=0)),AND(EC$1=$IT13-1,OR(EC$3&lt;&gt;$A$3,$A$4=0)))))),1,0)</f>
        <v/>
      </c>
      <c r="ED63">
        <f>IF(AND(ED$4=1,ED13=0,OR($IT13=0,AND($IT13&gt;0,ED$2=$IU13,OR(AND(ED$1=$IT13+1,OR(ED$3-1&lt;&gt;$A$3,$A$4=0)),AND(ED$1=$IT13-1,OR(ED$3&lt;&gt;$A$3,$A$4=0)))))),1,0)</f>
        <v/>
      </c>
      <c r="EE63">
        <f>IF(AND(EE$4=1,EE13=0,OR($IT13=0,AND($IT13&gt;0,EE$2=$IU13,OR(AND(EE$1=$IT13+1,OR(EE$3-1&lt;&gt;$A$3,$A$4=0)),AND(EE$1=$IT13-1,OR(EE$3&lt;&gt;$A$3,$A$4=0)))))),1,0)</f>
        <v/>
      </c>
      <c r="EF63">
        <f>IF(AND(EF$4=1,EF13=0,OR($IT13=0,AND($IT13&gt;0,EF$2=$IU13,OR(AND(EF$1=$IT13+1,OR(EF$3-1&lt;&gt;$A$3,$A$4=0)),AND(EF$1=$IT13-1,OR(EF$3&lt;&gt;$A$3,$A$4=0)))))),1,0)</f>
        <v/>
      </c>
      <c r="EG63">
        <f>IF(AND(EG$4=1,EG13=0,OR($IT13=0,AND($IT13&gt;0,EG$2=$IU13,OR(AND(EG$1=$IT13+1,OR(EG$3-1&lt;&gt;$A$3,$A$4=0)),AND(EG$1=$IT13-1,OR(EG$3&lt;&gt;$A$3,$A$4=0)))))),1,0)</f>
        <v/>
      </c>
      <c r="EH63">
        <f>IF(AND(EH$4=1,EH13=0,OR($IT13=0,AND($IT13&gt;0,EH$2=$IU13,OR(AND(EH$1=$IT13+1,OR(EH$3-1&lt;&gt;$A$3,$A$4=0)),AND(EH$1=$IT13-1,OR(EH$3&lt;&gt;$A$3,$A$4=0)))))),1,0)</f>
        <v/>
      </c>
      <c r="EI63">
        <f>IF(AND(EI$4=1,EI13=0,OR($IT13=0,AND($IT13&gt;0,EI$2=$IU13,OR(AND(EI$1=$IT13+1,OR(EI$3-1&lt;&gt;$A$3,$A$4=0)),AND(EI$1=$IT13-1,OR(EI$3&lt;&gt;$A$3,$A$4=0)))))),1,0)</f>
        <v/>
      </c>
      <c r="EJ63">
        <f>IF(AND(EJ$4=1,EJ13=0,OR($IT13=0,AND($IT13&gt;0,EJ$2=$IU13,OR(AND(EJ$1=$IT13+1,OR(EJ$3-1&lt;&gt;$A$3,$A$4=0)),AND(EJ$1=$IT13-1,OR(EJ$3&lt;&gt;$A$3,$A$4=0)))))),1,0)</f>
        <v/>
      </c>
      <c r="EK63">
        <f>IF(AND(EK$4=1,EK13=0,OR($IT13=0,AND($IT13&gt;0,EK$2=$IU13,OR(AND(EK$1=$IT13+1,OR(EK$3-1&lt;&gt;$A$3,$A$4=0)),AND(EK$1=$IT13-1,OR(EK$3&lt;&gt;$A$3,$A$4=0)))))),1,0)</f>
        <v/>
      </c>
      <c r="EL63">
        <f>IF(AND(EL$4=1,EL13=0,OR($IT13=0,AND($IT13&gt;0,EL$2=$IU13,OR(AND(EL$1=$IT13+1,OR(EL$3-1&lt;&gt;$A$3,$A$4=0)),AND(EL$1=$IT13-1,OR(EL$3&lt;&gt;$A$3,$A$4=0)))))),1,0)</f>
        <v/>
      </c>
      <c r="EM63">
        <f>IF(AND(EM$4=1,EM13=0,OR($IT13=0,AND($IT13&gt;0,EM$2=$IU13,OR(AND(EM$1=$IT13+1,OR(EM$3-1&lt;&gt;$A$3,$A$4=0)),AND(EM$1=$IT13-1,OR(EM$3&lt;&gt;$A$3,$A$4=0)))))),1,0)</f>
        <v/>
      </c>
      <c r="EN63">
        <f>IF(AND(EN$4=1,EN13=0,OR($IT13=0,AND($IT13&gt;0,EN$2=$IU13,OR(AND(EN$1=$IT13+1,OR(EN$3-1&lt;&gt;$A$3,$A$4=0)),AND(EN$1=$IT13-1,OR(EN$3&lt;&gt;$A$3,$A$4=0)))))),1,0)</f>
        <v/>
      </c>
      <c r="EO63">
        <f>IF(AND(EO$4=1,EO13=0,OR($IT13=0,AND($IT13&gt;0,EO$2=$IU13,OR(AND(EO$1=$IT13+1,OR(EO$3-1&lt;&gt;$A$3,$A$4=0)),AND(EO$1=$IT13-1,OR(EO$3&lt;&gt;$A$3,$A$4=0)))))),1,0)</f>
        <v/>
      </c>
      <c r="EP63">
        <f>IF(AND(EP$4=1,EP13=0,OR($IT13=0,AND($IT13&gt;0,EP$2=$IU13,OR(AND(EP$1=$IT13+1,OR(EP$3-1&lt;&gt;$A$3,$A$4=0)),AND(EP$1=$IT13-1,OR(EP$3&lt;&gt;$A$3,$A$4=0)))))),1,0)</f>
        <v/>
      </c>
      <c r="EQ63">
        <f>IF(AND(EQ$4=1,EQ13=0,OR($IT13=0,AND($IT13&gt;0,EQ$2=$IU13,OR(AND(EQ$1=$IT13+1,OR(EQ$3-1&lt;&gt;$A$3,$A$4=0)),AND(EQ$1=$IT13-1,OR(EQ$3&lt;&gt;$A$3,$A$4=0)))))),1,0)</f>
        <v/>
      </c>
      <c r="ER63">
        <f>IF(AND(ER$4=1,ER13=0,OR($IT13=0,AND($IT13&gt;0,ER$2=$IU13,OR(AND(ER$1=$IT13+1,OR(ER$3-1&lt;&gt;$A$3,$A$4=0)),AND(ER$1=$IT13-1,OR(ER$3&lt;&gt;$A$3,$A$4=0)))))),1,0)</f>
        <v/>
      </c>
      <c r="ES63">
        <f>IF(AND(ES$4=1,ES13=0,OR($IT13=0,AND($IT13&gt;0,ES$2=$IU13,OR(AND(ES$1=$IT13+1,OR(ES$3-1&lt;&gt;$A$3,$A$4=0)),AND(ES$1=$IT13-1,OR(ES$3&lt;&gt;$A$3,$A$4=0)))))),1,0)</f>
        <v/>
      </c>
      <c r="ET63">
        <f>IF(AND(ET$4=1,ET13=0,OR($IT13=0,AND($IT13&gt;0,ET$2=$IU13,OR(AND(ET$1=$IT13+1,OR(ET$3-1&lt;&gt;$A$3,$A$4=0)),AND(ET$1=$IT13-1,OR(ET$3&lt;&gt;$A$3,$A$4=0)))))),1,0)</f>
        <v/>
      </c>
      <c r="EU63">
        <f>IF(AND(EU$4=1,EU13=0,OR($IT13=0,AND($IT13&gt;0,EU$2=$IU13,OR(AND(EU$1=$IT13+1,OR(EU$3-1&lt;&gt;$A$3,$A$4=0)),AND(EU$1=$IT13-1,OR(EU$3&lt;&gt;$A$3,$A$4=0)))))),1,0)</f>
        <v/>
      </c>
      <c r="EV63">
        <f>IF(AND(EV$4=1,EV13=0,OR($IT13=0,AND($IT13&gt;0,EV$2=$IU13,OR(AND(EV$1=$IT13+1,OR(EV$3-1&lt;&gt;$A$3,$A$4=0)),AND(EV$1=$IT13-1,OR(EV$3&lt;&gt;$A$3,$A$4=0)))))),1,0)</f>
        <v/>
      </c>
      <c r="EW63">
        <f>IF(AND(EW$4=1,EW13=0,OR($IT13=0,AND($IT13&gt;0,EW$2=$IU13,OR(AND(EW$1=$IT13+1,OR(EW$3-1&lt;&gt;$A$3,$A$4=0)),AND(EW$1=$IT13-1,OR(EW$3&lt;&gt;$A$3,$A$4=0)))))),1,0)</f>
        <v/>
      </c>
      <c r="EX63">
        <f>IF(AND(EX$4=1,EX13=0,OR($IT13=0,AND($IT13&gt;0,EX$2=$IU13,OR(AND(EX$1=$IT13+1,OR(EX$3-1&lt;&gt;$A$3,$A$4=0)),AND(EX$1=$IT13-1,OR(EX$3&lt;&gt;$A$3,$A$4=0)))))),1,0)</f>
        <v/>
      </c>
      <c r="EY63">
        <f>IF(AND(EY$4=1,EY13=0,OR($IT13=0,AND($IT13&gt;0,EY$2=$IU13,OR(AND(EY$1=$IT13+1,OR(EY$3-1&lt;&gt;$A$3,$A$4=0)),AND(EY$1=$IT13-1,OR(EY$3&lt;&gt;$A$3,$A$4=0)))))),1,0)</f>
        <v/>
      </c>
      <c r="EZ63">
        <f>IF(AND(EZ$4=1,EZ13=0,OR($IT13=0,AND($IT13&gt;0,EZ$2=$IU13,OR(AND(EZ$1=$IT13+1,OR(EZ$3-1&lt;&gt;$A$3,$A$4=0)),AND(EZ$1=$IT13-1,OR(EZ$3&lt;&gt;$A$3,$A$4=0)))))),1,0)</f>
        <v/>
      </c>
      <c r="FA63">
        <f>IF(AND(FA$4=1,FA13=0,OR($IT13=0,AND($IT13&gt;0,FA$2=$IU13,OR(AND(FA$1=$IT13+1,OR(FA$3-1&lt;&gt;$A$3,$A$4=0)),AND(FA$1=$IT13-1,OR(FA$3&lt;&gt;$A$3,$A$4=0)))))),1,0)</f>
        <v/>
      </c>
      <c r="FB63">
        <f>IF(AND(FB$4=1,FB13=0,OR($IT13=0,AND($IT13&gt;0,FB$2=$IU13,OR(AND(FB$1=$IT13+1,OR(FB$3-1&lt;&gt;$A$3,$A$4=0)),AND(FB$1=$IT13-1,OR(FB$3&lt;&gt;$A$3,$A$4=0)))))),1,0)</f>
        <v/>
      </c>
      <c r="FC63">
        <f>IF(AND(FC$4=1,FC13=0,OR($IT13=0,AND($IT13&gt;0,FC$2=$IU13,OR(AND(FC$1=$IT13+1,OR(FC$3-1&lt;&gt;$A$3,$A$4=0)),AND(FC$1=$IT13-1,OR(FC$3&lt;&gt;$A$3,$A$4=0)))))),1,0)</f>
        <v/>
      </c>
      <c r="FD63">
        <f>IF(AND(FD$4=1,FD13=0,OR($IT13=0,AND($IT13&gt;0,FD$2=$IU13,OR(AND(FD$1=$IT13+1,OR(FD$3-1&lt;&gt;$A$3,$A$4=0)),AND(FD$1=$IT13-1,OR(FD$3&lt;&gt;$A$3,$A$4=0)))))),1,0)</f>
        <v/>
      </c>
      <c r="FE63">
        <f>IF(AND(FE$4=1,FE13=0,OR($IT13=0,AND($IT13&gt;0,FE$2=$IU13,OR(AND(FE$1=$IT13+1,OR(FE$3-1&lt;&gt;$A$3,$A$4=0)),AND(FE$1=$IT13-1,OR(FE$3&lt;&gt;$A$3,$A$4=0)))))),1,0)</f>
        <v/>
      </c>
      <c r="FF63">
        <f>IF(AND(FF$4=1,FF13=0,OR($IT13=0,AND($IT13&gt;0,FF$2=$IU13,OR(AND(FF$1=$IT13+1,OR(FF$3-1&lt;&gt;$A$3,$A$4=0)),AND(FF$1=$IT13-1,OR(FF$3&lt;&gt;$A$3,$A$4=0)))))),1,0)</f>
        <v/>
      </c>
      <c r="FG63">
        <f>IF(AND(FG$4=1,FG13=0,OR($IT13=0,AND($IT13&gt;0,FG$2=$IU13,OR(AND(FG$1=$IT13+1,OR(FG$3-1&lt;&gt;$A$3,$A$4=0)),AND(FG$1=$IT13-1,OR(FG$3&lt;&gt;$A$3,$A$4=0)))))),1,0)</f>
        <v/>
      </c>
      <c r="FH63">
        <f>IF(AND(FH$4=1,FH13=0,OR($IT13=0,AND($IT13&gt;0,FH$2=$IU13,OR(AND(FH$1=$IT13+1,OR(FH$3-1&lt;&gt;$A$3,$A$4=0)),AND(FH$1=$IT13-1,OR(FH$3&lt;&gt;$A$3,$A$4=0)))))),1,0)</f>
        <v/>
      </c>
      <c r="FI63">
        <f>IF(AND(FI$4=1,FI13=0,OR($IT13=0,AND($IT13&gt;0,FI$2=$IU13,OR(AND(FI$1=$IT13+1,OR(FI$3-1&lt;&gt;$A$3,$A$4=0)),AND(FI$1=$IT13-1,OR(FI$3&lt;&gt;$A$3,$A$4=0)))))),1,0)</f>
        <v/>
      </c>
      <c r="FJ63">
        <f>IF(AND(FJ$4=1,FJ13=0,OR($IT13=0,AND($IT13&gt;0,FJ$2=$IU13,OR(AND(FJ$1=$IT13+1,OR(FJ$3-1&lt;&gt;$A$3,$A$4=0)),AND(FJ$1=$IT13-1,OR(FJ$3&lt;&gt;$A$3,$A$4=0)))))),1,0)</f>
        <v/>
      </c>
      <c r="FK63">
        <f>IF(AND(FK$4=1,FK13=0,OR($IT13=0,AND($IT13&gt;0,FK$2=$IU13,OR(AND(FK$1=$IT13+1,OR(FK$3-1&lt;&gt;$A$3,$A$4=0)),AND(FK$1=$IT13-1,OR(FK$3&lt;&gt;$A$3,$A$4=0)))))),1,0)</f>
        <v/>
      </c>
      <c r="FL63">
        <f>IF(AND(FL$4=1,FL13=0,OR($IT13=0,AND($IT13&gt;0,FL$2=$IU13,OR(AND(FL$1=$IT13+1,OR(FL$3-1&lt;&gt;$A$3,$A$4=0)),AND(FL$1=$IT13-1,OR(FL$3&lt;&gt;$A$3,$A$4=0)))))),1,0)</f>
        <v/>
      </c>
      <c r="FM63">
        <f>IF(AND(FM$4=1,FM13=0,OR($IT13=0,AND($IT13&gt;0,FM$2=$IU13,OR(AND(FM$1=$IT13+1,OR(FM$3-1&lt;&gt;$A$3,$A$4=0)),AND(FM$1=$IT13-1,OR(FM$3&lt;&gt;$A$3,$A$4=0)))))),1,0)</f>
        <v/>
      </c>
      <c r="FN63">
        <f>IF(AND(FN$4=1,FN13=0,OR($IT13=0,AND($IT13&gt;0,FN$2=$IU13,OR(AND(FN$1=$IT13+1,OR(FN$3-1&lt;&gt;$A$3,$A$4=0)),AND(FN$1=$IT13-1,OR(FN$3&lt;&gt;$A$3,$A$4=0)))))),1,0)</f>
        <v/>
      </c>
      <c r="FO63">
        <f>IF(AND(FO$4=1,FO13=0,OR($IT13=0,AND($IT13&gt;0,FO$2=$IU13,OR(AND(FO$1=$IT13+1,OR(FO$3-1&lt;&gt;$A$3,$A$4=0)),AND(FO$1=$IT13-1,OR(FO$3&lt;&gt;$A$3,$A$4=0)))))),1,0)</f>
        <v/>
      </c>
      <c r="FP63">
        <f>IF(AND(FP$4=1,FP13=0,OR($IT13=0,AND($IT13&gt;0,FP$2=$IU13,OR(AND(FP$1=$IT13+1,OR(FP$3-1&lt;&gt;$A$3,$A$4=0)),AND(FP$1=$IT13-1,OR(FP$3&lt;&gt;$A$3,$A$4=0)))))),1,0)</f>
        <v/>
      </c>
      <c r="FQ63">
        <f>IF(AND(FQ$4=1,FQ13=0,OR($IT13=0,AND($IT13&gt;0,FQ$2=$IU13,OR(AND(FQ$1=$IT13+1,OR(FQ$3-1&lt;&gt;$A$3,$A$4=0)),AND(FQ$1=$IT13-1,OR(FQ$3&lt;&gt;$A$3,$A$4=0)))))),1,0)</f>
        <v/>
      </c>
      <c r="FR63">
        <f>IF(AND(FR$4=1,FR13=0,OR($IT13=0,AND($IT13&gt;0,FR$2=$IU13,OR(AND(FR$1=$IT13+1,OR(FR$3-1&lt;&gt;$A$3,$A$4=0)),AND(FR$1=$IT13-1,OR(FR$3&lt;&gt;$A$3,$A$4=0)))))),1,0)</f>
        <v/>
      </c>
      <c r="FS63">
        <f>IF(AND(FS$4=1,FS13=0,OR($IT13=0,AND($IT13&gt;0,FS$2=$IU13,OR(AND(FS$1=$IT13+1,OR(FS$3-1&lt;&gt;$A$3,$A$4=0)),AND(FS$1=$IT13-1,OR(FS$3&lt;&gt;$A$3,$A$4=0)))))),1,0)</f>
        <v/>
      </c>
      <c r="FT63">
        <f>IF(AND(FT$4=1,FT13=0,OR($IT13=0,AND($IT13&gt;0,FT$2=$IU13,OR(AND(FT$1=$IT13+1,OR(FT$3-1&lt;&gt;$A$3,$A$4=0)),AND(FT$1=$IT13-1,OR(FT$3&lt;&gt;$A$3,$A$4=0)))))),1,0)</f>
        <v/>
      </c>
      <c r="FU63">
        <f>IF(AND(FU$4=1,FU13=0,OR($IT13=0,AND($IT13&gt;0,FU$2=$IU13,OR(AND(FU$1=$IT13+1,OR(FU$3-1&lt;&gt;$A$3,$A$4=0)),AND(FU$1=$IT13-1,OR(FU$3&lt;&gt;$A$3,$A$4=0)))))),1,0)</f>
        <v/>
      </c>
      <c r="FV63">
        <f>IF(AND(FV$4=1,FV13=0,OR($IT13=0,AND($IT13&gt;0,FV$2=$IU13,OR(AND(FV$1=$IT13+1,OR(FV$3-1&lt;&gt;$A$3,$A$4=0)),AND(FV$1=$IT13-1,OR(FV$3&lt;&gt;$A$3,$A$4=0)))))),1,0)</f>
        <v/>
      </c>
      <c r="FW63">
        <f>IF(AND(FW$4=1,FW13=0,OR($IT13=0,AND($IT13&gt;0,FW$2=$IU13,OR(AND(FW$1=$IT13+1,OR(FW$3-1&lt;&gt;$A$3,$A$4=0)),AND(FW$1=$IT13-1,OR(FW$3&lt;&gt;$A$3,$A$4=0)))))),1,0)</f>
        <v/>
      </c>
      <c r="FX63">
        <f>IF(AND(FX$4=1,FX13=0,OR($IT13=0,AND($IT13&gt;0,FX$2=$IU13,OR(AND(FX$1=$IT13+1,OR(FX$3-1&lt;&gt;$A$3,$A$4=0)),AND(FX$1=$IT13-1,OR(FX$3&lt;&gt;$A$3,$A$4=0)))))),1,0)</f>
        <v/>
      </c>
      <c r="FY63">
        <f>IF(AND(FY$4=1,FY13=0,OR($IT13=0,AND($IT13&gt;0,FY$2=$IU13,OR(AND(FY$1=$IT13+1,OR(FY$3-1&lt;&gt;$A$3,$A$4=0)),AND(FY$1=$IT13-1,OR(FY$3&lt;&gt;$A$3,$A$4=0)))))),1,0)</f>
        <v/>
      </c>
      <c r="FZ63">
        <f>IF(AND(FZ$4=1,FZ13=0,OR($IT13=0,AND($IT13&gt;0,FZ$2=$IU13,OR(AND(FZ$1=$IT13+1,OR(FZ$3-1&lt;&gt;$A$3,$A$4=0)),AND(FZ$1=$IT13-1,OR(FZ$3&lt;&gt;$A$3,$A$4=0)))))),1,0)</f>
        <v/>
      </c>
      <c r="GA63">
        <f>IF(AND(GA$4=1,GA13=0,OR($IT13=0,AND($IT13&gt;0,GA$2=$IU13,OR(AND(GA$1=$IT13+1,OR(GA$3-1&lt;&gt;$A$3,$A$4=0)),AND(GA$1=$IT13-1,OR(GA$3&lt;&gt;$A$3,$A$4=0)))))),1,0)</f>
        <v/>
      </c>
      <c r="GB63">
        <f>IF(AND(GB$4=1,GB13=0,OR($IT13=0,AND($IT13&gt;0,GB$2=$IU13,OR(AND(GB$1=$IT13+1,OR(GB$3-1&lt;&gt;$A$3,$A$4=0)),AND(GB$1=$IT13-1,OR(GB$3&lt;&gt;$A$3,$A$4=0)))))),1,0)</f>
        <v/>
      </c>
      <c r="GC63">
        <f>IF(AND(GC$4=1,GC13=0,OR($IT13=0,AND($IT13&gt;0,GC$2=$IU13,OR(AND(GC$1=$IT13+1,OR(GC$3-1&lt;&gt;$A$3,$A$4=0)),AND(GC$1=$IT13-1,OR(GC$3&lt;&gt;$A$3,$A$4=0)))))),1,0)</f>
        <v/>
      </c>
      <c r="GD63">
        <f>IF(AND(GD$4=1,GD13=0,OR($IT13=0,AND($IT13&gt;0,GD$2=$IU13,OR(AND(GD$1=$IT13+1,OR(GD$3-1&lt;&gt;$A$3,$A$4=0)),AND(GD$1=$IT13-1,OR(GD$3&lt;&gt;$A$3,$A$4=0)))))),1,0)</f>
        <v/>
      </c>
      <c r="GE63">
        <f>IF(AND(GE$4=1,GE13=0,OR($IT13=0,AND($IT13&gt;0,GE$2=$IU13,OR(AND(GE$1=$IT13+1,OR(GE$3-1&lt;&gt;$A$3,$A$4=0)),AND(GE$1=$IT13-1,OR(GE$3&lt;&gt;$A$3,$A$4=0)))))),1,0)</f>
        <v/>
      </c>
      <c r="GF63">
        <f>IF(AND(GF$4=1,GF13=0,OR($IT13=0,AND($IT13&gt;0,GF$2=$IU13,OR(AND(GF$1=$IT13+1,OR(GF$3-1&lt;&gt;$A$3,$A$4=0)),AND(GF$1=$IT13-1,OR(GF$3&lt;&gt;$A$3,$A$4=0)))))),1,0)</f>
        <v/>
      </c>
      <c r="GG63">
        <f>IF(AND(GG$4=1,GG13=0,OR($IT13=0,AND($IT13&gt;0,GG$2=$IU13,OR(AND(GG$1=$IT13+1,OR(GG$3-1&lt;&gt;$A$3,$A$4=0)),AND(GG$1=$IT13-1,OR(GG$3&lt;&gt;$A$3,$A$4=0)))))),1,0)</f>
        <v/>
      </c>
      <c r="GH63">
        <f>IF(AND(GH$4=1,GH13=0,OR($IT13=0,AND($IT13&gt;0,GH$2=$IU13,OR(AND(GH$1=$IT13+1,OR(GH$3-1&lt;&gt;$A$3,$A$4=0)),AND(GH$1=$IT13-1,OR(GH$3&lt;&gt;$A$3,$A$4=0)))))),1,0)</f>
        <v/>
      </c>
      <c r="GI63">
        <f>IF(AND(GI$4=1,GI13=0,OR($IT13=0,AND($IT13&gt;0,GI$2=$IU13,OR(AND(GI$1=$IT13+1,OR(GI$3-1&lt;&gt;$A$3,$A$4=0)),AND(GI$1=$IT13-1,OR(GI$3&lt;&gt;$A$3,$A$4=0)))))),1,0)</f>
        <v/>
      </c>
      <c r="GJ63">
        <f>IF(AND(GJ$4=1,GJ13=0,OR($IT13=0,AND($IT13&gt;0,GJ$2=$IU13,OR(AND(GJ$1=$IT13+1,OR(GJ$3-1&lt;&gt;$A$3,$A$4=0)),AND(GJ$1=$IT13-1,OR(GJ$3&lt;&gt;$A$3,$A$4=0)))))),1,0)</f>
        <v/>
      </c>
      <c r="GK63">
        <f>IF(AND(GK$4=1,GK13=0,OR($IT13=0,AND($IT13&gt;0,GK$2=$IU13,OR(AND(GK$1=$IT13+1,OR(GK$3-1&lt;&gt;$A$3,$A$4=0)),AND(GK$1=$IT13-1,OR(GK$3&lt;&gt;$A$3,$A$4=0)))))),1,0)</f>
        <v/>
      </c>
      <c r="GL63">
        <f>IF(AND(GL$4=1,GL13=0,OR($IT13=0,AND($IT13&gt;0,GL$2=$IU13,OR(AND(GL$1=$IT13+1,OR(GL$3-1&lt;&gt;$A$3,$A$4=0)),AND(GL$1=$IT13-1,OR(GL$3&lt;&gt;$A$3,$A$4=0)))))),1,0)</f>
        <v/>
      </c>
      <c r="GM63">
        <f>IF(AND(GM$4=1,GM13=0,OR($IT13=0,AND($IT13&gt;0,GM$2=$IU13,OR(AND(GM$1=$IT13+1,OR(GM$3-1&lt;&gt;$A$3,$A$4=0)),AND(GM$1=$IT13-1,OR(GM$3&lt;&gt;$A$3,$A$4=0)))))),1,0)</f>
        <v/>
      </c>
      <c r="GN63">
        <f>IF(AND(GN$4=1,GN13=0,OR($IT13=0,AND($IT13&gt;0,GN$2=$IU13,OR(AND(GN$1=$IT13+1,OR(GN$3-1&lt;&gt;$A$3,$A$4=0)),AND(GN$1=$IT13-1,OR(GN$3&lt;&gt;$A$3,$A$4=0)))))),1,0)</f>
        <v/>
      </c>
      <c r="GO63">
        <f>IF(AND(GO$4=1,GO13=0,OR($IT13=0,AND($IT13&gt;0,GO$2=$IU13,OR(AND(GO$1=$IT13+1,OR(GO$3-1&lt;&gt;$A$3,$A$4=0)),AND(GO$1=$IT13-1,OR(GO$3&lt;&gt;$A$3,$A$4=0)))))),1,0)</f>
        <v/>
      </c>
      <c r="GP63">
        <f>IF(AND(GP$4=1,GP13=0,OR($IT13=0,AND($IT13&gt;0,GP$2=$IU13,OR(AND(GP$1=$IT13+1,OR(GP$3-1&lt;&gt;$A$3,$A$4=0)),AND(GP$1=$IT13-1,OR(GP$3&lt;&gt;$A$3,$A$4=0)))))),1,0)</f>
        <v/>
      </c>
      <c r="GQ63">
        <f>IF(AND(GQ$4=1,GQ13=0,OR($IT13=0,AND($IT13&gt;0,GQ$2=$IU13,OR(AND(GQ$1=$IT13+1,OR(GQ$3-1&lt;&gt;$A$3,$A$4=0)),AND(GQ$1=$IT13-1,OR(GQ$3&lt;&gt;$A$3,$A$4=0)))))),1,0)</f>
        <v/>
      </c>
      <c r="GR63">
        <f>IF(AND(GR$4=1,GR13=0,OR($IT13=0,AND($IT13&gt;0,GR$2=$IU13,OR(AND(GR$1=$IT13+1,OR(GR$3-1&lt;&gt;$A$3,$A$4=0)),AND(GR$1=$IT13-1,OR(GR$3&lt;&gt;$A$3,$A$4=0)))))),1,0)</f>
        <v/>
      </c>
      <c r="GS63">
        <f>IF(AND(GS$4=1,GS13=0,OR($IT13=0,AND($IT13&gt;0,GS$2=$IU13,OR(AND(GS$1=$IT13+1,OR(GS$3-1&lt;&gt;$A$3,$A$4=0)),AND(GS$1=$IT13-1,OR(GS$3&lt;&gt;$A$3,$A$4=0)))))),1,0)</f>
        <v/>
      </c>
      <c r="GT63">
        <f>IF(AND(GT$4=1,GT13=0,OR($IT13=0,AND($IT13&gt;0,GT$2=$IU13,OR(AND(GT$1=$IT13+1,OR(GT$3-1&lt;&gt;$A$3,$A$4=0)),AND(GT$1=$IT13-1,OR(GT$3&lt;&gt;$A$3,$A$4=0)))))),1,0)</f>
        <v/>
      </c>
      <c r="GU63">
        <f>IF(AND(GU$4=1,GU13=0,OR($IT13=0,AND($IT13&gt;0,GU$2=$IU13,OR(AND(GU$1=$IT13+1,OR(GU$3-1&lt;&gt;$A$3,$A$4=0)),AND(GU$1=$IT13-1,OR(GU$3&lt;&gt;$A$3,$A$4=0)))))),1,0)</f>
        <v/>
      </c>
      <c r="GV63">
        <f>IF(AND(GV$4=1,GV13=0,OR($IT13=0,AND($IT13&gt;0,GV$2=$IU13,OR(AND(GV$1=$IT13+1,OR(GV$3-1&lt;&gt;$A$3,$A$4=0)),AND(GV$1=$IT13-1,OR(GV$3&lt;&gt;$A$3,$A$4=0)))))),1,0)</f>
        <v/>
      </c>
      <c r="GW63">
        <f>IF(AND(GW$4=1,GW13=0,OR($IT13=0,AND($IT13&gt;0,GW$2=$IU13,OR(AND(GW$1=$IT13+1,OR(GW$3-1&lt;&gt;$A$3,$A$4=0)),AND(GW$1=$IT13-1,OR(GW$3&lt;&gt;$A$3,$A$4=0)))))),1,0)</f>
        <v/>
      </c>
      <c r="GX63">
        <f>IF(AND(GX$4=1,GX13=0,OR($IT13=0,AND($IT13&gt;0,GX$2=$IU13,OR(AND(GX$1=$IT13+1,OR(GX$3-1&lt;&gt;$A$3,$A$4=0)),AND(GX$1=$IT13-1,OR(GX$3&lt;&gt;$A$3,$A$4=0)))))),1,0)</f>
        <v/>
      </c>
      <c r="GY63">
        <f>IF(AND(GY$4=1,GY13=0,OR($IT13=0,AND($IT13&gt;0,GY$2=$IU13,OR(AND(GY$1=$IT13+1,OR(GY$3-1&lt;&gt;$A$3,$A$4=0)),AND(GY$1=$IT13-1,OR(GY$3&lt;&gt;$A$3,$A$4=0)))))),1,0)</f>
        <v/>
      </c>
      <c r="GZ63">
        <f>IF(AND(GZ$4=1,GZ13=0,OR($IT13=0,AND($IT13&gt;0,GZ$2=$IU13,OR(AND(GZ$1=$IT13+1,OR(GZ$3-1&lt;&gt;$A$3,$A$4=0)),AND(GZ$1=$IT13-1,OR(GZ$3&lt;&gt;$A$3,$A$4=0)))))),1,0)</f>
        <v/>
      </c>
      <c r="HA63">
        <f>IF(AND(HA$4=1,HA13=0,OR($IT13=0,AND($IT13&gt;0,HA$2=$IU13,OR(AND(HA$1=$IT13+1,OR(HA$3-1&lt;&gt;$A$3,$A$4=0)),AND(HA$1=$IT13-1,OR(HA$3&lt;&gt;$A$3,$A$4=0)))))),1,0)</f>
        <v/>
      </c>
      <c r="HB63">
        <f>IF(AND(HB$4=1,HB13=0,OR($IT13=0,AND($IT13&gt;0,HB$2=$IU13,OR(AND(HB$1=$IT13+1,OR(HB$3-1&lt;&gt;$A$3,$A$4=0)),AND(HB$1=$IT13-1,OR(HB$3&lt;&gt;$A$3,$A$4=0)))))),1,0)</f>
        <v/>
      </c>
      <c r="HC63">
        <f>IF(AND(HC$4=1,HC13=0,OR($IT13=0,AND($IT13&gt;0,HC$2=$IU13,OR(AND(HC$1=$IT13+1,OR(HC$3-1&lt;&gt;$A$3,$A$4=0)),AND(HC$1=$IT13-1,OR(HC$3&lt;&gt;$A$3,$A$4=0)))))),1,0)</f>
        <v/>
      </c>
      <c r="HD63">
        <f>IF(AND(HD$4=1,HD13=0,OR($IT13=0,AND($IT13&gt;0,HD$2=$IU13,OR(AND(HD$1=$IT13+1,OR(HD$3-1&lt;&gt;$A$3,$A$4=0)),AND(HD$1=$IT13-1,OR(HD$3&lt;&gt;$A$3,$A$4=0)))))),1,0)</f>
        <v/>
      </c>
      <c r="HE63">
        <f>IF(AND(HE$4=1,HE13=0,OR($IT13=0,AND($IT13&gt;0,HE$2=$IU13,OR(AND(HE$1=$IT13+1,OR(HE$3-1&lt;&gt;$A$3,$A$4=0)),AND(HE$1=$IT13-1,OR(HE$3&lt;&gt;$A$3,$A$4=0)))))),1,0)</f>
        <v/>
      </c>
      <c r="HF63">
        <f>IF(AND(HF$4=1,HF13=0,OR($IT13=0,AND($IT13&gt;0,HF$2=$IU13,OR(AND(HF$1=$IT13+1,OR(HF$3-1&lt;&gt;$A$3,$A$4=0)),AND(HF$1=$IT13-1,OR(HF$3&lt;&gt;$A$3,$A$4=0)))))),1,0)</f>
        <v/>
      </c>
      <c r="HG63">
        <f>IF(AND(HG$4=1,HG13=0,OR($IT13=0,AND($IT13&gt;0,HG$2=$IU13,OR(AND(HG$1=$IT13+1,OR(HG$3-1&lt;&gt;$A$3,$A$4=0)),AND(HG$1=$IT13-1,OR(HG$3&lt;&gt;$A$3,$A$4=0)))))),1,0)</f>
        <v/>
      </c>
      <c r="HH63">
        <f>IF(AND(HH$4=1,HH13=0,OR($IT13=0,AND($IT13&gt;0,HH$2=$IU13,OR(AND(HH$1=$IT13+1,OR(HH$3-1&lt;&gt;$A$3,$A$4=0)),AND(HH$1=$IT13-1,OR(HH$3&lt;&gt;$A$3,$A$4=0)))))),1,0)</f>
        <v/>
      </c>
      <c r="HI63">
        <f>IF(AND(HI$4=1,HI13=0,OR($IT13=0,AND($IT13&gt;0,HI$2=$IU13,OR(AND(HI$1=$IT13+1,OR(HI$3-1&lt;&gt;$A$3,$A$4=0)),AND(HI$1=$IT13-1,OR(HI$3&lt;&gt;$A$3,$A$4=0)))))),1,0)</f>
        <v/>
      </c>
      <c r="HJ63">
        <f>IF(AND(HJ$4=1,HJ13=0,OR($IT13=0,AND($IT13&gt;0,HJ$2=$IU13,OR(AND(HJ$1=$IT13+1,OR(HJ$3-1&lt;&gt;$A$3,$A$4=0)),AND(HJ$1=$IT13-1,OR(HJ$3&lt;&gt;$A$3,$A$4=0)))))),1,0)</f>
        <v/>
      </c>
      <c r="HK63">
        <f>IF(AND(HK$4=1,HK13=0,OR($IT13=0,AND($IT13&gt;0,HK$2=$IU13,OR(AND(HK$1=$IT13+1,OR(HK$3-1&lt;&gt;$A$3,$A$4=0)),AND(HK$1=$IT13-1,OR(HK$3&lt;&gt;$A$3,$A$4=0)))))),1,0)</f>
        <v/>
      </c>
      <c r="HL63">
        <f>IF(AND(HL$4=1,HL13=0,OR($IT13=0,AND($IT13&gt;0,HL$2=$IU13,OR(AND(HL$1=$IT13+1,OR(HL$3-1&lt;&gt;$A$3,$A$4=0)),AND(HL$1=$IT13-1,OR(HL$3&lt;&gt;$A$3,$A$4=0)))))),1,0)</f>
        <v/>
      </c>
      <c r="HM63">
        <f>IF(AND(HM$4=1,HM13=0,OR($IT13=0,AND($IT13&gt;0,HM$2=$IU13,OR(AND(HM$1=$IT13+1,OR(HM$3-1&lt;&gt;$A$3,$A$4=0)),AND(HM$1=$IT13-1,OR(HM$3&lt;&gt;$A$3,$A$4=0)))))),1,0)</f>
        <v/>
      </c>
      <c r="HN63">
        <f>IF(AND(HN$4=1,HN13=0,OR($IT13=0,AND($IT13&gt;0,HN$2=$IU13,OR(AND(HN$1=$IT13+1,OR(HN$3-1&lt;&gt;$A$3,$A$4=0)),AND(HN$1=$IT13-1,OR(HN$3&lt;&gt;$A$3,$A$4=0)))))),1,0)</f>
        <v/>
      </c>
      <c r="HO63">
        <f>IF(AND(HO$4=1,HO13=0,OR($IT13=0,AND($IT13&gt;0,HO$2=$IU13,OR(AND(HO$1=$IT13+1,OR(HO$3-1&lt;&gt;$A$3,$A$4=0)),AND(HO$1=$IT13-1,OR(HO$3&lt;&gt;$A$3,$A$4=0)))))),1,0)</f>
        <v/>
      </c>
      <c r="HP63">
        <f>IF(AND(HP$4=1,HP13=0,OR($IT13=0,AND($IT13&gt;0,HP$2=$IU13,OR(AND(HP$1=$IT13+1,OR(HP$3-1&lt;&gt;$A$3,$A$4=0)),AND(HP$1=$IT13-1,OR(HP$3&lt;&gt;$A$3,$A$4=0)))))),1,0)</f>
        <v/>
      </c>
      <c r="HQ63">
        <f>IF(AND(HQ$4=1,HQ13=0,OR($IT13=0,AND($IT13&gt;0,HQ$2=$IU13,OR(AND(HQ$1=$IT13+1,OR(HQ$3-1&lt;&gt;$A$3,$A$4=0)),AND(HQ$1=$IT13-1,OR(HQ$3&lt;&gt;$A$3,$A$4=0)))))),1,0)</f>
        <v/>
      </c>
      <c r="HR63">
        <f>IF(AND(HR$4=1,HR13=0,OR($IT13=0,AND($IT13&gt;0,HR$2=$IU13,OR(AND(HR$1=$IT13+1,OR(HR$3-1&lt;&gt;$A$3,$A$4=0)),AND(HR$1=$IT13-1,OR(HR$3&lt;&gt;$A$3,$A$4=0)))))),1,0)</f>
        <v/>
      </c>
      <c r="HS63">
        <f>IF(AND(HS$4=1,HS13=0,OR($IT13=0,AND($IT13&gt;0,HS$2=$IU13,OR(AND(HS$1=$IT13+1,OR(HS$3-1&lt;&gt;$A$3,$A$4=0)),AND(HS$1=$IT13-1,OR(HS$3&lt;&gt;$A$3,$A$4=0)))))),1,0)</f>
        <v/>
      </c>
      <c r="HT63">
        <f>IF(AND(HT$4=1,HT13=0,OR($IT13=0,AND($IT13&gt;0,HT$2=$IU13,OR(AND(HT$1=$IT13+1,OR(HT$3-1&lt;&gt;$A$3,$A$4=0)),AND(HT$1=$IT13-1,OR(HT$3&lt;&gt;$A$3,$A$4=0)))))),1,0)</f>
        <v/>
      </c>
      <c r="HU63">
        <f>IF(AND(HU$4=1,HU13=0,OR($IT13=0,AND($IT13&gt;0,HU$2=$IU13,OR(AND(HU$1=$IT13+1,OR(HU$3-1&lt;&gt;$A$3,$A$4=0)),AND(HU$1=$IT13-1,OR(HU$3&lt;&gt;$A$3,$A$4=0)))))),1,0)</f>
        <v/>
      </c>
      <c r="HV63">
        <f>IF(AND(HV$4=1,HV13=0,OR($IT13=0,AND($IT13&gt;0,HV$2=$IU13,OR(AND(HV$1=$IT13+1,OR(HV$3-1&lt;&gt;$A$3,$A$4=0)),AND(HV$1=$IT13-1,OR(HV$3&lt;&gt;$A$3,$A$4=0)))))),1,0)</f>
        <v/>
      </c>
      <c r="HW63">
        <f>IF(AND(HW$4=1,HW13=0,OR($IT13=0,AND($IT13&gt;0,HW$2=$IU13,OR(AND(HW$1=$IT13+1,OR(HW$3-1&lt;&gt;$A$3,$A$4=0)),AND(HW$1=$IT13-1,OR(HW$3&lt;&gt;$A$3,$A$4=0)))))),1,0)</f>
        <v/>
      </c>
      <c r="HX63">
        <f>IF(AND(HX$4=1,HX13=0,OR($IT13=0,AND($IT13&gt;0,HX$2=$IU13,OR(AND(HX$1=$IT13+1,OR(HX$3-1&lt;&gt;$A$3,$A$4=0)),AND(HX$1=$IT13-1,OR(HX$3&lt;&gt;$A$3,$A$4=0)))))),1,0)</f>
        <v/>
      </c>
      <c r="HY63">
        <f>IF(AND(HY$4=1,HY13=0,OR($IT13=0,AND($IT13&gt;0,HY$2=$IU13,OR(AND(HY$1=$IT13+1,OR(HY$3-1&lt;&gt;$A$3,$A$4=0)),AND(HY$1=$IT13-1,OR(HY$3&lt;&gt;$A$3,$A$4=0)))))),1,0)</f>
        <v/>
      </c>
      <c r="HZ63">
        <f>IF(AND(HZ$4=1,HZ13=0,OR($IT13=0,AND($IT13&gt;0,HZ$2=$IU13,OR(AND(HZ$1=$IT13+1,OR(HZ$3-1&lt;&gt;$A$3,$A$4=0)),AND(HZ$1=$IT13-1,OR(HZ$3&lt;&gt;$A$3,$A$4=0)))))),1,0)</f>
        <v/>
      </c>
      <c r="IA63">
        <f>IF(AND(IA$4=1,IA13=0,OR($IT13=0,AND($IT13&gt;0,IA$2=$IU13,OR(AND(IA$1=$IT13+1,OR(IA$3-1&lt;&gt;$A$3,$A$4=0)),AND(IA$1=$IT13-1,OR(IA$3&lt;&gt;$A$3,$A$4=0)))))),1,0)</f>
        <v/>
      </c>
      <c r="IB63">
        <f>IF(AND(IB$4=1,IB13=0,OR($IT13=0,AND($IT13&gt;0,IB$2=$IU13,OR(AND(IB$1=$IT13+1,OR(IB$3-1&lt;&gt;$A$3,$A$4=0)),AND(IB$1=$IT13-1,OR(IB$3&lt;&gt;$A$3,$A$4=0)))))),1,0)</f>
        <v/>
      </c>
      <c r="IC63">
        <f>IF(AND(IC$4=1,IC13=0,OR($IT13=0,AND($IT13&gt;0,IC$2=$IU13,OR(AND(IC$1=$IT13+1,OR(IC$3-1&lt;&gt;$A$3,$A$4=0)),AND(IC$1=$IT13-1,OR(IC$3&lt;&gt;$A$3,$A$4=0)))))),1,0)</f>
        <v/>
      </c>
      <c r="ID63">
        <f>IF(AND(ID$4=1,ID13=0,OR($IT13=0,AND($IT13&gt;0,ID$2=$IU13,OR(AND(ID$1=$IT13+1,OR(ID$3-1&lt;&gt;$A$3,$A$4=0)),AND(ID$1=$IT13-1,OR(ID$3&lt;&gt;$A$3,$A$4=0)))))),1,0)</f>
        <v/>
      </c>
      <c r="IE63">
        <f>IF(AND(IE$4=1,IE13=0,OR($IT13=0,AND($IT13&gt;0,IE$2=$IU13,OR(AND(IE$1=$IT13+1,OR(IE$3-1&lt;&gt;$A$3,$A$4=0)),AND(IE$1=$IT13-1,OR(IE$3&lt;&gt;$A$3,$A$4=0)))))),1,0)</f>
        <v/>
      </c>
      <c r="IF63">
        <f>IF(AND(IF$4=1,IF13=0,OR($IT13=0,AND($IT13&gt;0,IF$2=$IU13,OR(AND(IF$1=$IT13+1,OR(IF$3-1&lt;&gt;$A$3,$A$4=0)),AND(IF$1=$IT13-1,OR(IF$3&lt;&gt;$A$3,$A$4=0)))))),1,0)</f>
        <v/>
      </c>
      <c r="IG63">
        <f>IF(AND(IG$4=1,IG13=0,OR($IT13=0,AND($IT13&gt;0,IG$2=$IU13,OR(AND(IG$1=$IT13+1,OR(IG$3-1&lt;&gt;$A$3,$A$4=0)),AND(IG$1=$IT13-1,OR(IG$3&lt;&gt;$A$3,$A$4=0)))))),1,0)</f>
        <v/>
      </c>
      <c r="IH63">
        <f>IF(AND(IH$4=1,IH13=0,OR($IT13=0,AND($IT13&gt;0,IH$2=$IU13,OR(AND(IH$1=$IT13+1,OR(IH$3-1&lt;&gt;$A$3,$A$4=0)),AND(IH$1=$IT13-1,OR(IH$3&lt;&gt;$A$3,$A$4=0)))))),1,0)</f>
        <v/>
      </c>
      <c r="II63">
        <f>IF(AND(II$4=1,II13=0,OR($IT13=0,AND($IT13&gt;0,II$2=$IU13,OR(AND(II$1=$IT13+1,OR(II$3-1&lt;&gt;$A$3,$A$4=0)),AND(II$1=$IT13-1,OR(II$3&lt;&gt;$A$3,$A$4=0)))))),1,0)</f>
        <v/>
      </c>
    </row>
    <row r="64">
      <c r="A64" t="n">
        <v>5</v>
      </c>
      <c r="D64">
        <f>IF(AND(D$4=1,D14=0,OR($IT14=0,AND($IT14&gt;0,D$2=$IU14,OR(AND(D$1=$IT14+1,OR(D$3-1&lt;&gt;$A$3,$A$4=0)),AND(D$1=$IT14-1,OR(D$3&lt;&gt;$A$3,$A$4=0)))))),1,0)</f>
        <v/>
      </c>
      <c r="E64">
        <f>IF(AND(E$4=1,E14=0,OR($IT14=0,AND($IT14&gt;0,E$2=$IU14,OR(AND(E$1=$IT14+1,OR(E$3-1&lt;&gt;$A$3,$A$4=0)),AND(E$1=$IT14-1,OR(E$3&lt;&gt;$A$3,$A$4=0)))))),1,0)</f>
        <v/>
      </c>
      <c r="F64">
        <f>IF(AND(F$4=1,F14=0,OR($IT14=0,AND($IT14&gt;0,F$2=$IU14,OR(AND(F$1=$IT14+1,OR(F$3-1&lt;&gt;$A$3,$A$4=0)),AND(F$1=$IT14-1,OR(F$3&lt;&gt;$A$3,$A$4=0)))))),1,0)</f>
        <v/>
      </c>
      <c r="G64">
        <f>IF(AND(G$4=1,G14=0,OR($IT14=0,AND($IT14&gt;0,G$2=$IU14,OR(AND(G$1=$IT14+1,OR(G$3-1&lt;&gt;$A$3,$A$4=0)),AND(G$1=$IT14-1,OR(G$3&lt;&gt;$A$3,$A$4=0)))))),1,0)</f>
        <v/>
      </c>
      <c r="H64">
        <f>IF(AND(H$4=1,H14=0,OR($IT14=0,AND($IT14&gt;0,H$2=$IU14,OR(AND(H$1=$IT14+1,OR(H$3-1&lt;&gt;$A$3,$A$4=0)),AND(H$1=$IT14-1,OR(H$3&lt;&gt;$A$3,$A$4=0)))))),1,0)</f>
        <v/>
      </c>
      <c r="I64">
        <f>IF(AND(I$4=1,I14=0,OR($IT14=0,AND($IT14&gt;0,I$2=$IU14,OR(AND(I$1=$IT14+1,OR(I$3-1&lt;&gt;$A$3,$A$4=0)),AND(I$1=$IT14-1,OR(I$3&lt;&gt;$A$3,$A$4=0)))))),1,0)</f>
        <v/>
      </c>
      <c r="J64">
        <f>IF(AND(J$4=1,J14=0,OR($IT14=0,AND($IT14&gt;0,J$2=$IU14,OR(AND(J$1=$IT14+1,OR(J$3-1&lt;&gt;$A$3,$A$4=0)),AND(J$1=$IT14-1,OR(J$3&lt;&gt;$A$3,$A$4=0)))))),1,0)</f>
        <v/>
      </c>
      <c r="K64">
        <f>IF(AND(K$4=1,K14=0,OR($IT14=0,AND($IT14&gt;0,K$2=$IU14,OR(AND(K$1=$IT14+1,OR(K$3-1&lt;&gt;$A$3,$A$4=0)),AND(K$1=$IT14-1,OR(K$3&lt;&gt;$A$3,$A$4=0)))))),1,0)</f>
        <v/>
      </c>
      <c r="L64">
        <f>IF(AND(L$4=1,L14=0,OR($IT14=0,AND($IT14&gt;0,L$2=$IU14,OR(AND(L$1=$IT14+1,OR(L$3-1&lt;&gt;$A$3,$A$4=0)),AND(L$1=$IT14-1,OR(L$3&lt;&gt;$A$3,$A$4=0)))))),1,0)</f>
        <v/>
      </c>
      <c r="M64">
        <f>IF(AND(M$4=1,M14=0,OR($IT14=0,AND($IT14&gt;0,M$2=$IU14,OR(AND(M$1=$IT14+1,OR(M$3-1&lt;&gt;$A$3,$A$4=0)),AND(M$1=$IT14-1,OR(M$3&lt;&gt;$A$3,$A$4=0)))))),1,0)</f>
        <v/>
      </c>
      <c r="N64">
        <f>IF(AND(N$4=1,N14=0,OR($IT14=0,AND($IT14&gt;0,N$2=$IU14,OR(AND(N$1=$IT14+1,OR(N$3-1&lt;&gt;$A$3,$A$4=0)),AND(N$1=$IT14-1,OR(N$3&lt;&gt;$A$3,$A$4=0)))))),1,0)</f>
        <v/>
      </c>
      <c r="O64">
        <f>IF(AND(O$4=1,O14=0,OR($IT14=0,AND($IT14&gt;0,O$2=$IU14,OR(AND(O$1=$IT14+1,OR(O$3-1&lt;&gt;$A$3,$A$4=0)),AND(O$1=$IT14-1,OR(O$3&lt;&gt;$A$3,$A$4=0)))))),1,0)</f>
        <v/>
      </c>
      <c r="P64">
        <f>IF(AND(P$4=1,P14=0,OR($IT14=0,AND($IT14&gt;0,P$2=$IU14,OR(AND(P$1=$IT14+1,OR(P$3-1&lt;&gt;$A$3,$A$4=0)),AND(P$1=$IT14-1,OR(P$3&lt;&gt;$A$3,$A$4=0)))))),1,0)</f>
        <v/>
      </c>
      <c r="Q64">
        <f>IF(AND(Q$4=1,Q14=0,OR($IT14=0,AND($IT14&gt;0,Q$2=$IU14,OR(AND(Q$1=$IT14+1,OR(Q$3-1&lt;&gt;$A$3,$A$4=0)),AND(Q$1=$IT14-1,OR(Q$3&lt;&gt;$A$3,$A$4=0)))))),1,0)</f>
        <v/>
      </c>
      <c r="R64">
        <f>IF(AND(R$4=1,R14=0,OR($IT14=0,AND($IT14&gt;0,R$2=$IU14,OR(AND(R$1=$IT14+1,OR(R$3-1&lt;&gt;$A$3,$A$4=0)),AND(R$1=$IT14-1,OR(R$3&lt;&gt;$A$3,$A$4=0)))))),1,0)</f>
        <v/>
      </c>
      <c r="S64">
        <f>IF(AND(S$4=1,S14=0,OR($IT14=0,AND($IT14&gt;0,S$2=$IU14,OR(AND(S$1=$IT14+1,OR(S$3-1&lt;&gt;$A$3,$A$4=0)),AND(S$1=$IT14-1,OR(S$3&lt;&gt;$A$3,$A$4=0)))))),1,0)</f>
        <v/>
      </c>
      <c r="T64">
        <f>IF(AND(T$4=1,T14=0,OR($IT14=0,AND($IT14&gt;0,T$2=$IU14,OR(AND(T$1=$IT14+1,OR(T$3-1&lt;&gt;$A$3,$A$4=0)),AND(T$1=$IT14-1,OR(T$3&lt;&gt;$A$3,$A$4=0)))))),1,0)</f>
        <v/>
      </c>
      <c r="U64">
        <f>IF(AND(U$4=1,U14=0,OR($IT14=0,AND($IT14&gt;0,U$2=$IU14,OR(AND(U$1=$IT14+1,OR(U$3-1&lt;&gt;$A$3,$A$4=0)),AND(U$1=$IT14-1,OR(U$3&lt;&gt;$A$3,$A$4=0)))))),1,0)</f>
        <v/>
      </c>
      <c r="V64">
        <f>IF(AND(V$4=1,V14=0,OR($IT14=0,AND($IT14&gt;0,V$2=$IU14,OR(AND(V$1=$IT14+1,OR(V$3-1&lt;&gt;$A$3,$A$4=0)),AND(V$1=$IT14-1,OR(V$3&lt;&gt;$A$3,$A$4=0)))))),1,0)</f>
        <v/>
      </c>
      <c r="W64">
        <f>IF(AND(W$4=1,W14=0,OR($IT14=0,AND($IT14&gt;0,W$2=$IU14,OR(AND(W$1=$IT14+1,OR(W$3-1&lt;&gt;$A$3,$A$4=0)),AND(W$1=$IT14-1,OR(W$3&lt;&gt;$A$3,$A$4=0)))))),1,0)</f>
        <v/>
      </c>
      <c r="X64">
        <f>IF(AND(X$4=1,X14=0,OR($IT14=0,AND($IT14&gt;0,X$2=$IU14,OR(AND(X$1=$IT14+1,OR(X$3-1&lt;&gt;$A$3,$A$4=0)),AND(X$1=$IT14-1,OR(X$3&lt;&gt;$A$3,$A$4=0)))))),1,0)</f>
        <v/>
      </c>
      <c r="Y64">
        <f>IF(AND(Y$4=1,Y14=0,OR($IT14=0,AND($IT14&gt;0,Y$2=$IU14,OR(AND(Y$1=$IT14+1,OR(Y$3-1&lt;&gt;$A$3,$A$4=0)),AND(Y$1=$IT14-1,OR(Y$3&lt;&gt;$A$3,$A$4=0)))))),1,0)</f>
        <v/>
      </c>
      <c r="Z64">
        <f>IF(AND(Z$4=1,Z14=0,OR($IT14=0,AND($IT14&gt;0,Z$2=$IU14,OR(AND(Z$1=$IT14+1,OR(Z$3-1&lt;&gt;$A$3,$A$4=0)),AND(Z$1=$IT14-1,OR(Z$3&lt;&gt;$A$3,$A$4=0)))))),1,0)</f>
        <v/>
      </c>
      <c r="AA64">
        <f>IF(AND(AA$4=1,AA14=0,OR($IT14=0,AND($IT14&gt;0,AA$2=$IU14,OR(AND(AA$1=$IT14+1,OR(AA$3-1&lt;&gt;$A$3,$A$4=0)),AND(AA$1=$IT14-1,OR(AA$3&lt;&gt;$A$3,$A$4=0)))))),1,0)</f>
        <v/>
      </c>
      <c r="AB64">
        <f>IF(AND(AB$4=1,AB14=0,OR($IT14=0,AND($IT14&gt;0,AB$2=$IU14,OR(AND(AB$1=$IT14+1,OR(AB$3-1&lt;&gt;$A$3,$A$4=0)),AND(AB$1=$IT14-1,OR(AB$3&lt;&gt;$A$3,$A$4=0)))))),1,0)</f>
        <v/>
      </c>
      <c r="AC64">
        <f>IF(AND(AC$4=1,AC14=0,OR($IT14=0,AND($IT14&gt;0,AC$2=$IU14,OR(AND(AC$1=$IT14+1,OR(AC$3-1&lt;&gt;$A$3,$A$4=0)),AND(AC$1=$IT14-1,OR(AC$3&lt;&gt;$A$3,$A$4=0)))))),1,0)</f>
        <v/>
      </c>
      <c r="AD64">
        <f>IF(AND(AD$4=1,AD14=0,OR($IT14=0,AND($IT14&gt;0,AD$2=$IU14,OR(AND(AD$1=$IT14+1,OR(AD$3-1&lt;&gt;$A$3,$A$4=0)),AND(AD$1=$IT14-1,OR(AD$3&lt;&gt;$A$3,$A$4=0)))))),1,0)</f>
        <v/>
      </c>
      <c r="AE64">
        <f>IF(AND(AE$4=1,AE14=0,OR($IT14=0,AND($IT14&gt;0,AE$2=$IU14,OR(AND(AE$1=$IT14+1,OR(AE$3-1&lt;&gt;$A$3,$A$4=0)),AND(AE$1=$IT14-1,OR(AE$3&lt;&gt;$A$3,$A$4=0)))))),1,0)</f>
        <v/>
      </c>
      <c r="AF64">
        <f>IF(AND(AF$4=1,AF14=0,OR($IT14=0,AND($IT14&gt;0,AF$2=$IU14,OR(AND(AF$1=$IT14+1,OR(AF$3-1&lt;&gt;$A$3,$A$4=0)),AND(AF$1=$IT14-1,OR(AF$3&lt;&gt;$A$3,$A$4=0)))))),1,0)</f>
        <v/>
      </c>
      <c r="AG64">
        <f>IF(AND(AG$4=1,AG14=0,OR($IT14=0,AND($IT14&gt;0,AG$2=$IU14,OR(AND(AG$1=$IT14+1,OR(AG$3-1&lt;&gt;$A$3,$A$4=0)),AND(AG$1=$IT14-1,OR(AG$3&lt;&gt;$A$3,$A$4=0)))))),1,0)</f>
        <v/>
      </c>
      <c r="AH64">
        <f>IF(AND(AH$4=1,AH14=0,OR($IT14=0,AND($IT14&gt;0,AH$2=$IU14,OR(AND(AH$1=$IT14+1,OR(AH$3-1&lt;&gt;$A$3,$A$4=0)),AND(AH$1=$IT14-1,OR(AH$3&lt;&gt;$A$3,$A$4=0)))))),1,0)</f>
        <v/>
      </c>
      <c r="AI64">
        <f>IF(AND(AI$4=1,AI14=0,OR($IT14=0,AND($IT14&gt;0,AI$2=$IU14,OR(AND(AI$1=$IT14+1,OR(AI$3-1&lt;&gt;$A$3,$A$4=0)),AND(AI$1=$IT14-1,OR(AI$3&lt;&gt;$A$3,$A$4=0)))))),1,0)</f>
        <v/>
      </c>
      <c r="AJ64">
        <f>IF(AND(AJ$4=1,AJ14=0,OR($IT14=0,AND($IT14&gt;0,AJ$2=$IU14,OR(AND(AJ$1=$IT14+1,OR(AJ$3-1&lt;&gt;$A$3,$A$4=0)),AND(AJ$1=$IT14-1,OR(AJ$3&lt;&gt;$A$3,$A$4=0)))))),1,0)</f>
        <v/>
      </c>
      <c r="AK64">
        <f>IF(AND(AK$4=1,AK14=0,OR($IT14=0,AND($IT14&gt;0,AK$2=$IU14,OR(AND(AK$1=$IT14+1,OR(AK$3-1&lt;&gt;$A$3,$A$4=0)),AND(AK$1=$IT14-1,OR(AK$3&lt;&gt;$A$3,$A$4=0)))))),1,0)</f>
        <v/>
      </c>
      <c r="AL64">
        <f>IF(AND(AL$4=1,AL14=0,OR($IT14=0,AND($IT14&gt;0,AL$2=$IU14,OR(AND(AL$1=$IT14+1,OR(AL$3-1&lt;&gt;$A$3,$A$4=0)),AND(AL$1=$IT14-1,OR(AL$3&lt;&gt;$A$3,$A$4=0)))))),1,0)</f>
        <v/>
      </c>
      <c r="AM64">
        <f>IF(AND(AM$4=1,AM14=0,OR($IT14=0,AND($IT14&gt;0,AM$2=$IU14,OR(AND(AM$1=$IT14+1,OR(AM$3-1&lt;&gt;$A$3,$A$4=0)),AND(AM$1=$IT14-1,OR(AM$3&lt;&gt;$A$3,$A$4=0)))))),1,0)</f>
        <v/>
      </c>
      <c r="AN64">
        <f>IF(AND(AN$4=1,AN14=0,OR($IT14=0,AND($IT14&gt;0,AN$2=$IU14,OR(AND(AN$1=$IT14+1,OR(AN$3-1&lt;&gt;$A$3,$A$4=0)),AND(AN$1=$IT14-1,OR(AN$3&lt;&gt;$A$3,$A$4=0)))))),1,0)</f>
        <v/>
      </c>
      <c r="AO64">
        <f>IF(AND(AO$4=1,AO14=0,OR($IT14=0,AND($IT14&gt;0,AO$2=$IU14,OR(AND(AO$1=$IT14+1,OR(AO$3-1&lt;&gt;$A$3,$A$4=0)),AND(AO$1=$IT14-1,OR(AO$3&lt;&gt;$A$3,$A$4=0)))))),1,0)</f>
        <v/>
      </c>
      <c r="AP64">
        <f>IF(AND(AP$4=1,AP14=0,OR($IT14=0,AND($IT14&gt;0,AP$2=$IU14,OR(AND(AP$1=$IT14+1,OR(AP$3-1&lt;&gt;$A$3,$A$4=0)),AND(AP$1=$IT14-1,OR(AP$3&lt;&gt;$A$3,$A$4=0)))))),1,0)</f>
        <v/>
      </c>
      <c r="AQ64">
        <f>IF(AND(AQ$4=1,AQ14=0,OR($IT14=0,AND($IT14&gt;0,AQ$2=$IU14,OR(AND(AQ$1=$IT14+1,OR(AQ$3-1&lt;&gt;$A$3,$A$4=0)),AND(AQ$1=$IT14-1,OR(AQ$3&lt;&gt;$A$3,$A$4=0)))))),1,0)</f>
        <v/>
      </c>
      <c r="AR64">
        <f>IF(AND(AR$4=1,AR14=0,OR($IT14=0,AND($IT14&gt;0,AR$2=$IU14,OR(AND(AR$1=$IT14+1,OR(AR$3-1&lt;&gt;$A$3,$A$4=0)),AND(AR$1=$IT14-1,OR(AR$3&lt;&gt;$A$3,$A$4=0)))))),1,0)</f>
        <v/>
      </c>
      <c r="AS64">
        <f>IF(AND(AS$4=1,AS14=0,OR($IT14=0,AND($IT14&gt;0,AS$2=$IU14,OR(AND(AS$1=$IT14+1,OR(AS$3-1&lt;&gt;$A$3,$A$4=0)),AND(AS$1=$IT14-1,OR(AS$3&lt;&gt;$A$3,$A$4=0)))))),1,0)</f>
        <v/>
      </c>
      <c r="AT64">
        <f>IF(AND(AT$4=1,AT14=0,OR($IT14=0,AND($IT14&gt;0,AT$2=$IU14,OR(AND(AT$1=$IT14+1,OR(AT$3-1&lt;&gt;$A$3,$A$4=0)),AND(AT$1=$IT14-1,OR(AT$3&lt;&gt;$A$3,$A$4=0)))))),1,0)</f>
        <v/>
      </c>
      <c r="AU64">
        <f>IF(AND(AU$4=1,AU14=0,OR($IT14=0,AND($IT14&gt;0,AU$2=$IU14,OR(AND(AU$1=$IT14+1,OR(AU$3-1&lt;&gt;$A$3,$A$4=0)),AND(AU$1=$IT14-1,OR(AU$3&lt;&gt;$A$3,$A$4=0)))))),1,0)</f>
        <v/>
      </c>
      <c r="AV64">
        <f>IF(AND(AV$4=1,AV14=0,OR($IT14=0,AND($IT14&gt;0,AV$2=$IU14,OR(AND(AV$1=$IT14+1,OR(AV$3-1&lt;&gt;$A$3,$A$4=0)),AND(AV$1=$IT14-1,OR(AV$3&lt;&gt;$A$3,$A$4=0)))))),1,0)</f>
        <v/>
      </c>
      <c r="AW64">
        <f>IF(AND(AW$4=1,AW14=0,OR($IT14=0,AND($IT14&gt;0,AW$2=$IU14,OR(AND(AW$1=$IT14+1,OR(AW$3-1&lt;&gt;$A$3,$A$4=0)),AND(AW$1=$IT14-1,OR(AW$3&lt;&gt;$A$3,$A$4=0)))))),1,0)</f>
        <v/>
      </c>
      <c r="AX64">
        <f>IF(AND(AX$4=1,AX14=0,OR($IT14=0,AND($IT14&gt;0,AX$2=$IU14,OR(AND(AX$1=$IT14+1,OR(AX$3-1&lt;&gt;$A$3,$A$4=0)),AND(AX$1=$IT14-1,OR(AX$3&lt;&gt;$A$3,$A$4=0)))))),1,0)</f>
        <v/>
      </c>
      <c r="AY64">
        <f>IF(AND(AY$4=1,AY14=0,OR($IT14=0,AND($IT14&gt;0,AY$2=$IU14,OR(AND(AY$1=$IT14+1,OR(AY$3-1&lt;&gt;$A$3,$A$4=0)),AND(AY$1=$IT14-1,OR(AY$3&lt;&gt;$A$3,$A$4=0)))))),1,0)</f>
        <v/>
      </c>
      <c r="AZ64">
        <f>IF(AND(AZ$4=1,AZ14=0,OR($IT14=0,AND($IT14&gt;0,AZ$2=$IU14,OR(AND(AZ$1=$IT14+1,OR(AZ$3-1&lt;&gt;$A$3,$A$4=0)),AND(AZ$1=$IT14-1,OR(AZ$3&lt;&gt;$A$3,$A$4=0)))))),1,0)</f>
        <v/>
      </c>
      <c r="BA64">
        <f>IF(AND(BA$4=1,BA14=0,OR($IT14=0,AND($IT14&gt;0,BA$2=$IU14,OR(AND(BA$1=$IT14+1,OR(BA$3-1&lt;&gt;$A$3,$A$4=0)),AND(BA$1=$IT14-1,OR(BA$3&lt;&gt;$A$3,$A$4=0)))))),1,0)</f>
        <v/>
      </c>
      <c r="BB64">
        <f>IF(AND(BB$4=1,BB14=0,OR($IT14=0,AND($IT14&gt;0,BB$2=$IU14,OR(AND(BB$1=$IT14+1,OR(BB$3-1&lt;&gt;$A$3,$A$4=0)),AND(BB$1=$IT14-1,OR(BB$3&lt;&gt;$A$3,$A$4=0)))))),1,0)</f>
        <v/>
      </c>
      <c r="BC64">
        <f>IF(AND(BC$4=1,BC14=0,OR($IT14=0,AND($IT14&gt;0,BC$2=$IU14,OR(AND(BC$1=$IT14+1,OR(BC$3-1&lt;&gt;$A$3,$A$4=0)),AND(BC$1=$IT14-1,OR(BC$3&lt;&gt;$A$3,$A$4=0)))))),1,0)</f>
        <v/>
      </c>
      <c r="BD64">
        <f>IF(AND(BD$4=1,BD14=0,OR($IT14=0,AND($IT14&gt;0,BD$2=$IU14,OR(AND(BD$1=$IT14+1,OR(BD$3-1&lt;&gt;$A$3,$A$4=0)),AND(BD$1=$IT14-1,OR(BD$3&lt;&gt;$A$3,$A$4=0)))))),1,0)</f>
        <v/>
      </c>
      <c r="BE64">
        <f>IF(AND(BE$4=1,BE14=0,OR($IT14=0,AND($IT14&gt;0,BE$2=$IU14,OR(AND(BE$1=$IT14+1,OR(BE$3-1&lt;&gt;$A$3,$A$4=0)),AND(BE$1=$IT14-1,OR(BE$3&lt;&gt;$A$3,$A$4=0)))))),1,0)</f>
        <v/>
      </c>
      <c r="BF64">
        <f>IF(AND(BF$4=1,BF14=0,OR($IT14=0,AND($IT14&gt;0,BF$2=$IU14,OR(AND(BF$1=$IT14+1,OR(BF$3-1&lt;&gt;$A$3,$A$4=0)),AND(BF$1=$IT14-1,OR(BF$3&lt;&gt;$A$3,$A$4=0)))))),1,0)</f>
        <v/>
      </c>
      <c r="BG64">
        <f>IF(AND(BG$4=1,BG14=0,OR($IT14=0,AND($IT14&gt;0,BG$2=$IU14,OR(AND(BG$1=$IT14+1,OR(BG$3-1&lt;&gt;$A$3,$A$4=0)),AND(BG$1=$IT14-1,OR(BG$3&lt;&gt;$A$3,$A$4=0)))))),1,0)</f>
        <v/>
      </c>
      <c r="BH64">
        <f>IF(AND(BH$4=1,BH14=0,OR($IT14=0,AND($IT14&gt;0,BH$2=$IU14,OR(AND(BH$1=$IT14+1,OR(BH$3-1&lt;&gt;$A$3,$A$4=0)),AND(BH$1=$IT14-1,OR(BH$3&lt;&gt;$A$3,$A$4=0)))))),1,0)</f>
        <v/>
      </c>
      <c r="BI64">
        <f>IF(AND(BI$4=1,BI14=0,OR($IT14=0,AND($IT14&gt;0,BI$2=$IU14,OR(AND(BI$1=$IT14+1,OR(BI$3-1&lt;&gt;$A$3,$A$4=0)),AND(BI$1=$IT14-1,OR(BI$3&lt;&gt;$A$3,$A$4=0)))))),1,0)</f>
        <v/>
      </c>
      <c r="BJ64">
        <f>IF(AND(BJ$4=1,BJ14=0,OR($IT14=0,AND($IT14&gt;0,BJ$2=$IU14,OR(AND(BJ$1=$IT14+1,OR(BJ$3-1&lt;&gt;$A$3,$A$4=0)),AND(BJ$1=$IT14-1,OR(BJ$3&lt;&gt;$A$3,$A$4=0)))))),1,0)</f>
        <v/>
      </c>
      <c r="BK64">
        <f>IF(AND(BK$4=1,BK14=0,OR($IT14=0,AND($IT14&gt;0,BK$2=$IU14,OR(AND(BK$1=$IT14+1,OR(BK$3-1&lt;&gt;$A$3,$A$4=0)),AND(BK$1=$IT14-1,OR(BK$3&lt;&gt;$A$3,$A$4=0)))))),1,0)</f>
        <v/>
      </c>
      <c r="BL64">
        <f>IF(AND(BL$4=1,BL14=0,OR($IT14=0,AND($IT14&gt;0,BL$2=$IU14,OR(AND(BL$1=$IT14+1,OR(BL$3-1&lt;&gt;$A$3,$A$4=0)),AND(BL$1=$IT14-1,OR(BL$3&lt;&gt;$A$3,$A$4=0)))))),1,0)</f>
        <v/>
      </c>
      <c r="BM64">
        <f>IF(AND(BM$4=1,BM14=0,OR($IT14=0,AND($IT14&gt;0,BM$2=$IU14,OR(AND(BM$1=$IT14+1,OR(BM$3-1&lt;&gt;$A$3,$A$4=0)),AND(BM$1=$IT14-1,OR(BM$3&lt;&gt;$A$3,$A$4=0)))))),1,0)</f>
        <v/>
      </c>
      <c r="BN64">
        <f>IF(AND(BN$4=1,BN14=0,OR($IT14=0,AND($IT14&gt;0,BN$2=$IU14,OR(AND(BN$1=$IT14+1,OR(BN$3-1&lt;&gt;$A$3,$A$4=0)),AND(BN$1=$IT14-1,OR(BN$3&lt;&gt;$A$3,$A$4=0)))))),1,0)</f>
        <v/>
      </c>
      <c r="BO64">
        <f>IF(AND(BO$4=1,BO14=0,OR($IT14=0,AND($IT14&gt;0,BO$2=$IU14,OR(AND(BO$1=$IT14+1,OR(BO$3-1&lt;&gt;$A$3,$A$4=0)),AND(BO$1=$IT14-1,OR(BO$3&lt;&gt;$A$3,$A$4=0)))))),1,0)</f>
        <v/>
      </c>
      <c r="BP64">
        <f>IF(AND(BP$4=1,BP14=0,OR($IT14=0,AND($IT14&gt;0,BP$2=$IU14,OR(AND(BP$1=$IT14+1,OR(BP$3-1&lt;&gt;$A$3,$A$4=0)),AND(BP$1=$IT14-1,OR(BP$3&lt;&gt;$A$3,$A$4=0)))))),1,0)</f>
        <v/>
      </c>
      <c r="BQ64">
        <f>IF(AND(BQ$4=1,BQ14=0,OR($IT14=0,AND($IT14&gt;0,BQ$2=$IU14,OR(AND(BQ$1=$IT14+1,OR(BQ$3-1&lt;&gt;$A$3,$A$4=0)),AND(BQ$1=$IT14-1,OR(BQ$3&lt;&gt;$A$3,$A$4=0)))))),1,0)</f>
        <v/>
      </c>
      <c r="BR64">
        <f>IF(AND(BR$4=1,BR14=0,OR($IT14=0,AND($IT14&gt;0,BR$2=$IU14,OR(AND(BR$1=$IT14+1,OR(BR$3-1&lt;&gt;$A$3,$A$4=0)),AND(BR$1=$IT14-1,OR(BR$3&lt;&gt;$A$3,$A$4=0)))))),1,0)</f>
        <v/>
      </c>
      <c r="BS64">
        <f>IF(AND(BS$4=1,BS14=0,OR($IT14=0,AND($IT14&gt;0,BS$2=$IU14,OR(AND(BS$1=$IT14+1,OR(BS$3-1&lt;&gt;$A$3,$A$4=0)),AND(BS$1=$IT14-1,OR(BS$3&lt;&gt;$A$3,$A$4=0)))))),1,0)</f>
        <v/>
      </c>
      <c r="BT64">
        <f>IF(AND(BT$4=1,BT14=0,OR($IT14=0,AND($IT14&gt;0,BT$2=$IU14,OR(AND(BT$1=$IT14+1,OR(BT$3-1&lt;&gt;$A$3,$A$4=0)),AND(BT$1=$IT14-1,OR(BT$3&lt;&gt;$A$3,$A$4=0)))))),1,0)</f>
        <v/>
      </c>
      <c r="BU64">
        <f>IF(AND(BU$4=1,BU14=0,OR($IT14=0,AND($IT14&gt;0,BU$2=$IU14,OR(AND(BU$1=$IT14+1,OR(BU$3-1&lt;&gt;$A$3,$A$4=0)),AND(BU$1=$IT14-1,OR(BU$3&lt;&gt;$A$3,$A$4=0)))))),1,0)</f>
        <v/>
      </c>
      <c r="BV64">
        <f>IF(AND(BV$4=1,BV14=0,OR($IT14=0,AND($IT14&gt;0,BV$2=$IU14,OR(AND(BV$1=$IT14+1,OR(BV$3-1&lt;&gt;$A$3,$A$4=0)),AND(BV$1=$IT14-1,OR(BV$3&lt;&gt;$A$3,$A$4=0)))))),1,0)</f>
        <v/>
      </c>
      <c r="BW64">
        <f>IF(AND(BW$4=1,BW14=0,OR($IT14=0,AND($IT14&gt;0,BW$2=$IU14,OR(AND(BW$1=$IT14+1,OR(BW$3-1&lt;&gt;$A$3,$A$4=0)),AND(BW$1=$IT14-1,OR(BW$3&lt;&gt;$A$3,$A$4=0)))))),1,0)</f>
        <v/>
      </c>
      <c r="BX64">
        <f>IF(AND(BX$4=1,BX14=0,OR($IT14=0,AND($IT14&gt;0,BX$2=$IU14,OR(AND(BX$1=$IT14+1,OR(BX$3-1&lt;&gt;$A$3,$A$4=0)),AND(BX$1=$IT14-1,OR(BX$3&lt;&gt;$A$3,$A$4=0)))))),1,0)</f>
        <v/>
      </c>
      <c r="BY64">
        <f>IF(AND(BY$4=1,BY14=0,OR($IT14=0,AND($IT14&gt;0,BY$2=$IU14,OR(AND(BY$1=$IT14+1,OR(BY$3-1&lt;&gt;$A$3,$A$4=0)),AND(BY$1=$IT14-1,OR(BY$3&lt;&gt;$A$3,$A$4=0)))))),1,0)</f>
        <v/>
      </c>
      <c r="BZ64">
        <f>IF(AND(BZ$4=1,BZ14=0,OR($IT14=0,AND($IT14&gt;0,BZ$2=$IU14,OR(AND(BZ$1=$IT14+1,OR(BZ$3-1&lt;&gt;$A$3,$A$4=0)),AND(BZ$1=$IT14-1,OR(BZ$3&lt;&gt;$A$3,$A$4=0)))))),1,0)</f>
        <v/>
      </c>
      <c r="CA64">
        <f>IF(AND(CA$4=1,CA14=0,OR($IT14=0,AND($IT14&gt;0,CA$2=$IU14,OR(AND(CA$1=$IT14+1,OR(CA$3-1&lt;&gt;$A$3,$A$4=0)),AND(CA$1=$IT14-1,OR(CA$3&lt;&gt;$A$3,$A$4=0)))))),1,0)</f>
        <v/>
      </c>
      <c r="CB64">
        <f>IF(AND(CB$4=1,CB14=0,OR($IT14=0,AND($IT14&gt;0,CB$2=$IU14,OR(AND(CB$1=$IT14+1,OR(CB$3-1&lt;&gt;$A$3,$A$4=0)),AND(CB$1=$IT14-1,OR(CB$3&lt;&gt;$A$3,$A$4=0)))))),1,0)</f>
        <v/>
      </c>
      <c r="CC64">
        <f>IF(AND(CC$4=1,CC14=0,OR($IT14=0,AND($IT14&gt;0,CC$2=$IU14,OR(AND(CC$1=$IT14+1,OR(CC$3-1&lt;&gt;$A$3,$A$4=0)),AND(CC$1=$IT14-1,OR(CC$3&lt;&gt;$A$3,$A$4=0)))))),1,0)</f>
        <v/>
      </c>
      <c r="CD64">
        <f>IF(AND(CD$4=1,CD14=0,OR($IT14=0,AND($IT14&gt;0,CD$2=$IU14,OR(AND(CD$1=$IT14+1,OR(CD$3-1&lt;&gt;$A$3,$A$4=0)),AND(CD$1=$IT14-1,OR(CD$3&lt;&gt;$A$3,$A$4=0)))))),1,0)</f>
        <v/>
      </c>
      <c r="CE64">
        <f>IF(AND(CE$4=1,CE14=0,OR($IT14=0,AND($IT14&gt;0,CE$2=$IU14,OR(AND(CE$1=$IT14+1,OR(CE$3-1&lt;&gt;$A$3,$A$4=0)),AND(CE$1=$IT14-1,OR(CE$3&lt;&gt;$A$3,$A$4=0)))))),1,0)</f>
        <v/>
      </c>
      <c r="CF64">
        <f>IF(AND(CF$4=1,CF14=0,OR($IT14=0,AND($IT14&gt;0,CF$2=$IU14,OR(AND(CF$1=$IT14+1,OR(CF$3-1&lt;&gt;$A$3,$A$4=0)),AND(CF$1=$IT14-1,OR(CF$3&lt;&gt;$A$3,$A$4=0)))))),1,0)</f>
        <v/>
      </c>
      <c r="CG64">
        <f>IF(AND(CG$4=1,CG14=0,OR($IT14=0,AND($IT14&gt;0,CG$2=$IU14,OR(AND(CG$1=$IT14+1,OR(CG$3-1&lt;&gt;$A$3,$A$4=0)),AND(CG$1=$IT14-1,OR(CG$3&lt;&gt;$A$3,$A$4=0)))))),1,0)</f>
        <v/>
      </c>
      <c r="CH64">
        <f>IF(AND(CH$4=1,CH14=0,OR($IT14=0,AND($IT14&gt;0,CH$2=$IU14,OR(AND(CH$1=$IT14+1,OR(CH$3-1&lt;&gt;$A$3,$A$4=0)),AND(CH$1=$IT14-1,OR(CH$3&lt;&gt;$A$3,$A$4=0)))))),1,0)</f>
        <v/>
      </c>
      <c r="CI64">
        <f>IF(AND(CI$4=1,CI14=0,OR($IT14=0,AND($IT14&gt;0,CI$2=$IU14,OR(AND(CI$1=$IT14+1,OR(CI$3-1&lt;&gt;$A$3,$A$4=0)),AND(CI$1=$IT14-1,OR(CI$3&lt;&gt;$A$3,$A$4=0)))))),1,0)</f>
        <v/>
      </c>
      <c r="CJ64">
        <f>IF(AND(CJ$4=1,CJ14=0,OR($IT14=0,AND($IT14&gt;0,CJ$2=$IU14,OR(AND(CJ$1=$IT14+1,OR(CJ$3-1&lt;&gt;$A$3,$A$4=0)),AND(CJ$1=$IT14-1,OR(CJ$3&lt;&gt;$A$3,$A$4=0)))))),1,0)</f>
        <v/>
      </c>
      <c r="CK64">
        <f>IF(AND(CK$4=1,CK14=0,OR($IT14=0,AND($IT14&gt;0,CK$2=$IU14,OR(AND(CK$1=$IT14+1,OR(CK$3-1&lt;&gt;$A$3,$A$4=0)),AND(CK$1=$IT14-1,OR(CK$3&lt;&gt;$A$3,$A$4=0)))))),1,0)</f>
        <v/>
      </c>
      <c r="CL64">
        <f>IF(AND(CL$4=1,CL14=0,OR($IT14=0,AND($IT14&gt;0,CL$2=$IU14,OR(AND(CL$1=$IT14+1,OR(CL$3-1&lt;&gt;$A$3,$A$4=0)),AND(CL$1=$IT14-1,OR(CL$3&lt;&gt;$A$3,$A$4=0)))))),1,0)</f>
        <v/>
      </c>
      <c r="CM64">
        <f>IF(AND(CM$4=1,CM14=0,OR($IT14=0,AND($IT14&gt;0,CM$2=$IU14,OR(AND(CM$1=$IT14+1,OR(CM$3-1&lt;&gt;$A$3,$A$4=0)),AND(CM$1=$IT14-1,OR(CM$3&lt;&gt;$A$3,$A$4=0)))))),1,0)</f>
        <v/>
      </c>
      <c r="CN64">
        <f>IF(AND(CN$4=1,CN14=0,OR($IT14=0,AND($IT14&gt;0,CN$2=$IU14,OR(AND(CN$1=$IT14+1,OR(CN$3-1&lt;&gt;$A$3,$A$4=0)),AND(CN$1=$IT14-1,OR(CN$3&lt;&gt;$A$3,$A$4=0)))))),1,0)</f>
        <v/>
      </c>
      <c r="CO64">
        <f>IF(AND(CO$4=1,CO14=0,OR($IT14=0,AND($IT14&gt;0,CO$2=$IU14,OR(AND(CO$1=$IT14+1,OR(CO$3-1&lt;&gt;$A$3,$A$4=0)),AND(CO$1=$IT14-1,OR(CO$3&lt;&gt;$A$3,$A$4=0)))))),1,0)</f>
        <v/>
      </c>
      <c r="CP64">
        <f>IF(AND(CP$4=1,CP14=0,OR($IT14=0,AND($IT14&gt;0,CP$2=$IU14,OR(AND(CP$1=$IT14+1,OR(CP$3-1&lt;&gt;$A$3,$A$4=0)),AND(CP$1=$IT14-1,OR(CP$3&lt;&gt;$A$3,$A$4=0)))))),1,0)</f>
        <v/>
      </c>
      <c r="CQ64">
        <f>IF(AND(CQ$4=1,CQ14=0,OR($IT14=0,AND($IT14&gt;0,CQ$2=$IU14,OR(AND(CQ$1=$IT14+1,OR(CQ$3-1&lt;&gt;$A$3,$A$4=0)),AND(CQ$1=$IT14-1,OR(CQ$3&lt;&gt;$A$3,$A$4=0)))))),1,0)</f>
        <v/>
      </c>
      <c r="CR64">
        <f>IF(AND(CR$4=1,CR14=0,OR($IT14=0,AND($IT14&gt;0,CR$2=$IU14,OR(AND(CR$1=$IT14+1,OR(CR$3-1&lt;&gt;$A$3,$A$4=0)),AND(CR$1=$IT14-1,OR(CR$3&lt;&gt;$A$3,$A$4=0)))))),1,0)</f>
        <v/>
      </c>
      <c r="CS64">
        <f>IF(AND(CS$4=1,CS14=0,OR($IT14=0,AND($IT14&gt;0,CS$2=$IU14,OR(AND(CS$1=$IT14+1,OR(CS$3-1&lt;&gt;$A$3,$A$4=0)),AND(CS$1=$IT14-1,OR(CS$3&lt;&gt;$A$3,$A$4=0)))))),1,0)</f>
        <v/>
      </c>
      <c r="CT64">
        <f>IF(AND(CT$4=1,CT14=0,OR($IT14=0,AND($IT14&gt;0,CT$2=$IU14,OR(AND(CT$1=$IT14+1,OR(CT$3-1&lt;&gt;$A$3,$A$4=0)),AND(CT$1=$IT14-1,OR(CT$3&lt;&gt;$A$3,$A$4=0)))))),1,0)</f>
        <v/>
      </c>
      <c r="CU64">
        <f>IF(AND(CU$4=1,CU14=0,OR($IT14=0,AND($IT14&gt;0,CU$2=$IU14,OR(AND(CU$1=$IT14+1,OR(CU$3-1&lt;&gt;$A$3,$A$4=0)),AND(CU$1=$IT14-1,OR(CU$3&lt;&gt;$A$3,$A$4=0)))))),1,0)</f>
        <v/>
      </c>
      <c r="CV64">
        <f>IF(AND(CV$4=1,CV14=0,OR($IT14=0,AND($IT14&gt;0,CV$2=$IU14,OR(AND(CV$1=$IT14+1,OR(CV$3-1&lt;&gt;$A$3,$A$4=0)),AND(CV$1=$IT14-1,OR(CV$3&lt;&gt;$A$3,$A$4=0)))))),1,0)</f>
        <v/>
      </c>
      <c r="CW64">
        <f>IF(AND(CW$4=1,CW14=0,OR($IT14=0,AND($IT14&gt;0,CW$2=$IU14,OR(AND(CW$1=$IT14+1,OR(CW$3-1&lt;&gt;$A$3,$A$4=0)),AND(CW$1=$IT14-1,OR(CW$3&lt;&gt;$A$3,$A$4=0)))))),1,0)</f>
        <v/>
      </c>
      <c r="CX64">
        <f>IF(AND(CX$4=1,CX14=0,OR($IT14=0,AND($IT14&gt;0,CX$2=$IU14,OR(AND(CX$1=$IT14+1,OR(CX$3-1&lt;&gt;$A$3,$A$4=0)),AND(CX$1=$IT14-1,OR(CX$3&lt;&gt;$A$3,$A$4=0)))))),1,0)</f>
        <v/>
      </c>
      <c r="CY64">
        <f>IF(AND(CY$4=1,CY14=0,OR($IT14=0,AND($IT14&gt;0,CY$2=$IU14,OR(AND(CY$1=$IT14+1,OR(CY$3-1&lt;&gt;$A$3,$A$4=0)),AND(CY$1=$IT14-1,OR(CY$3&lt;&gt;$A$3,$A$4=0)))))),1,0)</f>
        <v/>
      </c>
      <c r="CZ64">
        <f>IF(AND(CZ$4=1,CZ14=0,OR($IT14=0,AND($IT14&gt;0,CZ$2=$IU14,OR(AND(CZ$1=$IT14+1,OR(CZ$3-1&lt;&gt;$A$3,$A$4=0)),AND(CZ$1=$IT14-1,OR(CZ$3&lt;&gt;$A$3,$A$4=0)))))),1,0)</f>
        <v/>
      </c>
      <c r="DA64">
        <f>IF(AND(DA$4=1,DA14=0,OR($IT14=0,AND($IT14&gt;0,DA$2=$IU14,OR(AND(DA$1=$IT14+1,OR(DA$3-1&lt;&gt;$A$3,$A$4=0)),AND(DA$1=$IT14-1,OR(DA$3&lt;&gt;$A$3,$A$4=0)))))),1,0)</f>
        <v/>
      </c>
      <c r="DB64">
        <f>IF(AND(DB$4=1,DB14=0,OR($IT14=0,AND($IT14&gt;0,DB$2=$IU14,OR(AND(DB$1=$IT14+1,OR(DB$3-1&lt;&gt;$A$3,$A$4=0)),AND(DB$1=$IT14-1,OR(DB$3&lt;&gt;$A$3,$A$4=0)))))),1,0)</f>
        <v/>
      </c>
      <c r="DC64">
        <f>IF(AND(DC$4=1,DC14=0,OR($IT14=0,AND($IT14&gt;0,DC$2=$IU14,OR(AND(DC$1=$IT14+1,OR(DC$3-1&lt;&gt;$A$3,$A$4=0)),AND(DC$1=$IT14-1,OR(DC$3&lt;&gt;$A$3,$A$4=0)))))),1,0)</f>
        <v/>
      </c>
      <c r="DD64">
        <f>IF(AND(DD$4=1,DD14=0,OR($IT14=0,AND($IT14&gt;0,DD$2=$IU14,OR(AND(DD$1=$IT14+1,OR(DD$3-1&lt;&gt;$A$3,$A$4=0)),AND(DD$1=$IT14-1,OR(DD$3&lt;&gt;$A$3,$A$4=0)))))),1,0)</f>
        <v/>
      </c>
      <c r="DE64">
        <f>IF(AND(DE$4=1,DE14=0,OR($IT14=0,AND($IT14&gt;0,DE$2=$IU14,OR(AND(DE$1=$IT14+1,OR(DE$3-1&lt;&gt;$A$3,$A$4=0)),AND(DE$1=$IT14-1,OR(DE$3&lt;&gt;$A$3,$A$4=0)))))),1,0)</f>
        <v/>
      </c>
      <c r="DF64">
        <f>IF(AND(DF$4=1,DF14=0,OR($IT14=0,AND($IT14&gt;0,DF$2=$IU14,OR(AND(DF$1=$IT14+1,OR(DF$3-1&lt;&gt;$A$3,$A$4=0)),AND(DF$1=$IT14-1,OR(DF$3&lt;&gt;$A$3,$A$4=0)))))),1,0)</f>
        <v/>
      </c>
      <c r="DG64">
        <f>IF(AND(DG$4=1,DG14=0,OR($IT14=0,AND($IT14&gt;0,DG$2=$IU14,OR(AND(DG$1=$IT14+1,OR(DG$3-1&lt;&gt;$A$3,$A$4=0)),AND(DG$1=$IT14-1,OR(DG$3&lt;&gt;$A$3,$A$4=0)))))),1,0)</f>
        <v/>
      </c>
      <c r="DH64">
        <f>IF(AND(DH$4=1,DH14=0,OR($IT14=0,AND($IT14&gt;0,DH$2=$IU14,OR(AND(DH$1=$IT14+1,OR(DH$3-1&lt;&gt;$A$3,$A$4=0)),AND(DH$1=$IT14-1,OR(DH$3&lt;&gt;$A$3,$A$4=0)))))),1,0)</f>
        <v/>
      </c>
      <c r="DI64">
        <f>IF(AND(DI$4=1,DI14=0,OR($IT14=0,AND($IT14&gt;0,DI$2=$IU14,OR(AND(DI$1=$IT14+1,OR(DI$3-1&lt;&gt;$A$3,$A$4=0)),AND(DI$1=$IT14-1,OR(DI$3&lt;&gt;$A$3,$A$4=0)))))),1,0)</f>
        <v/>
      </c>
      <c r="DJ64">
        <f>IF(AND(DJ$4=1,DJ14=0,OR($IT14=0,AND($IT14&gt;0,DJ$2=$IU14,OR(AND(DJ$1=$IT14+1,OR(DJ$3-1&lt;&gt;$A$3,$A$4=0)),AND(DJ$1=$IT14-1,OR(DJ$3&lt;&gt;$A$3,$A$4=0)))))),1,0)</f>
        <v/>
      </c>
      <c r="DK64">
        <f>IF(AND(DK$4=1,DK14=0,OR($IT14=0,AND($IT14&gt;0,DK$2=$IU14,OR(AND(DK$1=$IT14+1,OR(DK$3-1&lt;&gt;$A$3,$A$4=0)),AND(DK$1=$IT14-1,OR(DK$3&lt;&gt;$A$3,$A$4=0)))))),1,0)</f>
        <v/>
      </c>
      <c r="DL64">
        <f>IF(AND(DL$4=1,DL14=0,OR($IT14=0,AND($IT14&gt;0,DL$2=$IU14,OR(AND(DL$1=$IT14+1,OR(DL$3-1&lt;&gt;$A$3,$A$4=0)),AND(DL$1=$IT14-1,OR(DL$3&lt;&gt;$A$3,$A$4=0)))))),1,0)</f>
        <v/>
      </c>
      <c r="DM64">
        <f>IF(AND(DM$4=1,DM14=0,OR($IT14=0,AND($IT14&gt;0,DM$2=$IU14,OR(AND(DM$1=$IT14+1,OR(DM$3-1&lt;&gt;$A$3,$A$4=0)),AND(DM$1=$IT14-1,OR(DM$3&lt;&gt;$A$3,$A$4=0)))))),1,0)</f>
        <v/>
      </c>
      <c r="DN64">
        <f>IF(AND(DN$4=1,DN14=0,OR($IT14=0,AND($IT14&gt;0,DN$2=$IU14,OR(AND(DN$1=$IT14+1,OR(DN$3-1&lt;&gt;$A$3,$A$4=0)),AND(DN$1=$IT14-1,OR(DN$3&lt;&gt;$A$3,$A$4=0)))))),1,0)</f>
        <v/>
      </c>
      <c r="DO64">
        <f>IF(AND(DO$4=1,DO14=0,OR($IT14=0,AND($IT14&gt;0,DO$2=$IU14,OR(AND(DO$1=$IT14+1,OR(DO$3-1&lt;&gt;$A$3,$A$4=0)),AND(DO$1=$IT14-1,OR(DO$3&lt;&gt;$A$3,$A$4=0)))))),1,0)</f>
        <v/>
      </c>
      <c r="DP64">
        <f>IF(AND(DP$4=1,DP14=0,OR($IT14=0,AND($IT14&gt;0,DP$2=$IU14,OR(AND(DP$1=$IT14+1,OR(DP$3-1&lt;&gt;$A$3,$A$4=0)),AND(DP$1=$IT14-1,OR(DP$3&lt;&gt;$A$3,$A$4=0)))))),1,0)</f>
        <v/>
      </c>
      <c r="DQ64">
        <f>IF(AND(DQ$4=1,DQ14=0,OR($IT14=0,AND($IT14&gt;0,DQ$2=$IU14,OR(AND(DQ$1=$IT14+1,OR(DQ$3-1&lt;&gt;$A$3,$A$4=0)),AND(DQ$1=$IT14-1,OR(DQ$3&lt;&gt;$A$3,$A$4=0)))))),1,0)</f>
        <v/>
      </c>
      <c r="DR64">
        <f>IF(AND(DR$4=1,DR14=0,OR($IT14=0,AND($IT14&gt;0,DR$2=$IU14,OR(AND(DR$1=$IT14+1,OR(DR$3-1&lt;&gt;$A$3,$A$4=0)),AND(DR$1=$IT14-1,OR(DR$3&lt;&gt;$A$3,$A$4=0)))))),1,0)</f>
        <v/>
      </c>
      <c r="DS64">
        <f>IF(AND(DS$4=1,DS14=0,OR($IT14=0,AND($IT14&gt;0,DS$2=$IU14,OR(AND(DS$1=$IT14+1,OR(DS$3-1&lt;&gt;$A$3,$A$4=0)),AND(DS$1=$IT14-1,OR(DS$3&lt;&gt;$A$3,$A$4=0)))))),1,0)</f>
        <v/>
      </c>
      <c r="DT64">
        <f>IF(AND(DT$4=1,DT14=0,OR($IT14=0,AND($IT14&gt;0,DT$2=$IU14,OR(AND(DT$1=$IT14+1,OR(DT$3-1&lt;&gt;$A$3,$A$4=0)),AND(DT$1=$IT14-1,OR(DT$3&lt;&gt;$A$3,$A$4=0)))))),1,0)</f>
        <v/>
      </c>
      <c r="DU64">
        <f>IF(AND(DU$4=1,DU14=0,OR($IT14=0,AND($IT14&gt;0,DU$2=$IU14,OR(AND(DU$1=$IT14+1,OR(DU$3-1&lt;&gt;$A$3,$A$4=0)),AND(DU$1=$IT14-1,OR(DU$3&lt;&gt;$A$3,$A$4=0)))))),1,0)</f>
        <v/>
      </c>
      <c r="DV64">
        <f>IF(AND(DV$4=1,DV14=0,OR($IT14=0,AND($IT14&gt;0,DV$2=$IU14,OR(AND(DV$1=$IT14+1,OR(DV$3-1&lt;&gt;$A$3,$A$4=0)),AND(DV$1=$IT14-1,OR(DV$3&lt;&gt;$A$3,$A$4=0)))))),1,0)</f>
        <v/>
      </c>
      <c r="DW64">
        <f>IF(AND(DW$4=1,DW14=0,OR($IT14=0,AND($IT14&gt;0,DW$2=$IU14,OR(AND(DW$1=$IT14+1,OR(DW$3-1&lt;&gt;$A$3,$A$4=0)),AND(DW$1=$IT14-1,OR(DW$3&lt;&gt;$A$3,$A$4=0)))))),1,0)</f>
        <v/>
      </c>
      <c r="DX64">
        <f>IF(AND(DX$4=1,DX14=0,OR($IT14=0,AND($IT14&gt;0,DX$2=$IU14,OR(AND(DX$1=$IT14+1,OR(DX$3-1&lt;&gt;$A$3,$A$4=0)),AND(DX$1=$IT14-1,OR(DX$3&lt;&gt;$A$3,$A$4=0)))))),1,0)</f>
        <v/>
      </c>
      <c r="DY64">
        <f>IF(AND(DY$4=1,DY14=0,OR($IT14=0,AND($IT14&gt;0,DY$2=$IU14,OR(AND(DY$1=$IT14+1,OR(DY$3-1&lt;&gt;$A$3,$A$4=0)),AND(DY$1=$IT14-1,OR(DY$3&lt;&gt;$A$3,$A$4=0)))))),1,0)</f>
        <v/>
      </c>
      <c r="DZ64">
        <f>IF(AND(DZ$4=1,DZ14=0,OR($IT14=0,AND($IT14&gt;0,DZ$2=$IU14,OR(AND(DZ$1=$IT14+1,OR(DZ$3-1&lt;&gt;$A$3,$A$4=0)),AND(DZ$1=$IT14-1,OR(DZ$3&lt;&gt;$A$3,$A$4=0)))))),1,0)</f>
        <v/>
      </c>
      <c r="EA64">
        <f>IF(AND(EA$4=1,EA14=0,OR($IT14=0,AND($IT14&gt;0,EA$2=$IU14,OR(AND(EA$1=$IT14+1,OR(EA$3-1&lt;&gt;$A$3,$A$4=0)),AND(EA$1=$IT14-1,OR(EA$3&lt;&gt;$A$3,$A$4=0)))))),1,0)</f>
        <v/>
      </c>
      <c r="EB64">
        <f>IF(AND(EB$4=1,EB14=0,OR($IT14=0,AND($IT14&gt;0,EB$2=$IU14,OR(AND(EB$1=$IT14+1,OR(EB$3-1&lt;&gt;$A$3,$A$4=0)),AND(EB$1=$IT14-1,OR(EB$3&lt;&gt;$A$3,$A$4=0)))))),1,0)</f>
        <v/>
      </c>
      <c r="EC64">
        <f>IF(AND(EC$4=1,EC14=0,OR($IT14=0,AND($IT14&gt;0,EC$2=$IU14,OR(AND(EC$1=$IT14+1,OR(EC$3-1&lt;&gt;$A$3,$A$4=0)),AND(EC$1=$IT14-1,OR(EC$3&lt;&gt;$A$3,$A$4=0)))))),1,0)</f>
        <v/>
      </c>
      <c r="ED64">
        <f>IF(AND(ED$4=1,ED14=0,OR($IT14=0,AND($IT14&gt;0,ED$2=$IU14,OR(AND(ED$1=$IT14+1,OR(ED$3-1&lt;&gt;$A$3,$A$4=0)),AND(ED$1=$IT14-1,OR(ED$3&lt;&gt;$A$3,$A$4=0)))))),1,0)</f>
        <v/>
      </c>
      <c r="EE64">
        <f>IF(AND(EE$4=1,EE14=0,OR($IT14=0,AND($IT14&gt;0,EE$2=$IU14,OR(AND(EE$1=$IT14+1,OR(EE$3-1&lt;&gt;$A$3,$A$4=0)),AND(EE$1=$IT14-1,OR(EE$3&lt;&gt;$A$3,$A$4=0)))))),1,0)</f>
        <v/>
      </c>
      <c r="EF64">
        <f>IF(AND(EF$4=1,EF14=0,OR($IT14=0,AND($IT14&gt;0,EF$2=$IU14,OR(AND(EF$1=$IT14+1,OR(EF$3-1&lt;&gt;$A$3,$A$4=0)),AND(EF$1=$IT14-1,OR(EF$3&lt;&gt;$A$3,$A$4=0)))))),1,0)</f>
        <v/>
      </c>
      <c r="EG64">
        <f>IF(AND(EG$4=1,EG14=0,OR($IT14=0,AND($IT14&gt;0,EG$2=$IU14,OR(AND(EG$1=$IT14+1,OR(EG$3-1&lt;&gt;$A$3,$A$4=0)),AND(EG$1=$IT14-1,OR(EG$3&lt;&gt;$A$3,$A$4=0)))))),1,0)</f>
        <v/>
      </c>
      <c r="EH64">
        <f>IF(AND(EH$4=1,EH14=0,OR($IT14=0,AND($IT14&gt;0,EH$2=$IU14,OR(AND(EH$1=$IT14+1,OR(EH$3-1&lt;&gt;$A$3,$A$4=0)),AND(EH$1=$IT14-1,OR(EH$3&lt;&gt;$A$3,$A$4=0)))))),1,0)</f>
        <v/>
      </c>
      <c r="EI64">
        <f>IF(AND(EI$4=1,EI14=0,OR($IT14=0,AND($IT14&gt;0,EI$2=$IU14,OR(AND(EI$1=$IT14+1,OR(EI$3-1&lt;&gt;$A$3,$A$4=0)),AND(EI$1=$IT14-1,OR(EI$3&lt;&gt;$A$3,$A$4=0)))))),1,0)</f>
        <v/>
      </c>
      <c r="EJ64">
        <f>IF(AND(EJ$4=1,EJ14=0,OR($IT14=0,AND($IT14&gt;0,EJ$2=$IU14,OR(AND(EJ$1=$IT14+1,OR(EJ$3-1&lt;&gt;$A$3,$A$4=0)),AND(EJ$1=$IT14-1,OR(EJ$3&lt;&gt;$A$3,$A$4=0)))))),1,0)</f>
        <v/>
      </c>
      <c r="EK64">
        <f>IF(AND(EK$4=1,EK14=0,OR($IT14=0,AND($IT14&gt;0,EK$2=$IU14,OR(AND(EK$1=$IT14+1,OR(EK$3-1&lt;&gt;$A$3,$A$4=0)),AND(EK$1=$IT14-1,OR(EK$3&lt;&gt;$A$3,$A$4=0)))))),1,0)</f>
        <v/>
      </c>
      <c r="EL64">
        <f>IF(AND(EL$4=1,EL14=0,OR($IT14=0,AND($IT14&gt;0,EL$2=$IU14,OR(AND(EL$1=$IT14+1,OR(EL$3-1&lt;&gt;$A$3,$A$4=0)),AND(EL$1=$IT14-1,OR(EL$3&lt;&gt;$A$3,$A$4=0)))))),1,0)</f>
        <v/>
      </c>
      <c r="EM64">
        <f>IF(AND(EM$4=1,EM14=0,OR($IT14=0,AND($IT14&gt;0,EM$2=$IU14,OR(AND(EM$1=$IT14+1,OR(EM$3-1&lt;&gt;$A$3,$A$4=0)),AND(EM$1=$IT14-1,OR(EM$3&lt;&gt;$A$3,$A$4=0)))))),1,0)</f>
        <v/>
      </c>
      <c r="EN64">
        <f>IF(AND(EN$4=1,EN14=0,OR($IT14=0,AND($IT14&gt;0,EN$2=$IU14,OR(AND(EN$1=$IT14+1,OR(EN$3-1&lt;&gt;$A$3,$A$4=0)),AND(EN$1=$IT14-1,OR(EN$3&lt;&gt;$A$3,$A$4=0)))))),1,0)</f>
        <v/>
      </c>
      <c r="EO64">
        <f>IF(AND(EO$4=1,EO14=0,OR($IT14=0,AND($IT14&gt;0,EO$2=$IU14,OR(AND(EO$1=$IT14+1,OR(EO$3-1&lt;&gt;$A$3,$A$4=0)),AND(EO$1=$IT14-1,OR(EO$3&lt;&gt;$A$3,$A$4=0)))))),1,0)</f>
        <v/>
      </c>
      <c r="EP64">
        <f>IF(AND(EP$4=1,EP14=0,OR($IT14=0,AND($IT14&gt;0,EP$2=$IU14,OR(AND(EP$1=$IT14+1,OR(EP$3-1&lt;&gt;$A$3,$A$4=0)),AND(EP$1=$IT14-1,OR(EP$3&lt;&gt;$A$3,$A$4=0)))))),1,0)</f>
        <v/>
      </c>
      <c r="EQ64">
        <f>IF(AND(EQ$4=1,EQ14=0,OR($IT14=0,AND($IT14&gt;0,EQ$2=$IU14,OR(AND(EQ$1=$IT14+1,OR(EQ$3-1&lt;&gt;$A$3,$A$4=0)),AND(EQ$1=$IT14-1,OR(EQ$3&lt;&gt;$A$3,$A$4=0)))))),1,0)</f>
        <v/>
      </c>
      <c r="ER64">
        <f>IF(AND(ER$4=1,ER14=0,OR($IT14=0,AND($IT14&gt;0,ER$2=$IU14,OR(AND(ER$1=$IT14+1,OR(ER$3-1&lt;&gt;$A$3,$A$4=0)),AND(ER$1=$IT14-1,OR(ER$3&lt;&gt;$A$3,$A$4=0)))))),1,0)</f>
        <v/>
      </c>
      <c r="ES64">
        <f>IF(AND(ES$4=1,ES14=0,OR($IT14=0,AND($IT14&gt;0,ES$2=$IU14,OR(AND(ES$1=$IT14+1,OR(ES$3-1&lt;&gt;$A$3,$A$4=0)),AND(ES$1=$IT14-1,OR(ES$3&lt;&gt;$A$3,$A$4=0)))))),1,0)</f>
        <v/>
      </c>
      <c r="ET64">
        <f>IF(AND(ET$4=1,ET14=0,OR($IT14=0,AND($IT14&gt;0,ET$2=$IU14,OR(AND(ET$1=$IT14+1,OR(ET$3-1&lt;&gt;$A$3,$A$4=0)),AND(ET$1=$IT14-1,OR(ET$3&lt;&gt;$A$3,$A$4=0)))))),1,0)</f>
        <v/>
      </c>
      <c r="EU64">
        <f>IF(AND(EU$4=1,EU14=0,OR($IT14=0,AND($IT14&gt;0,EU$2=$IU14,OR(AND(EU$1=$IT14+1,OR(EU$3-1&lt;&gt;$A$3,$A$4=0)),AND(EU$1=$IT14-1,OR(EU$3&lt;&gt;$A$3,$A$4=0)))))),1,0)</f>
        <v/>
      </c>
      <c r="EV64">
        <f>IF(AND(EV$4=1,EV14=0,OR($IT14=0,AND($IT14&gt;0,EV$2=$IU14,OR(AND(EV$1=$IT14+1,OR(EV$3-1&lt;&gt;$A$3,$A$4=0)),AND(EV$1=$IT14-1,OR(EV$3&lt;&gt;$A$3,$A$4=0)))))),1,0)</f>
        <v/>
      </c>
      <c r="EW64">
        <f>IF(AND(EW$4=1,EW14=0,OR($IT14=0,AND($IT14&gt;0,EW$2=$IU14,OR(AND(EW$1=$IT14+1,OR(EW$3-1&lt;&gt;$A$3,$A$4=0)),AND(EW$1=$IT14-1,OR(EW$3&lt;&gt;$A$3,$A$4=0)))))),1,0)</f>
        <v/>
      </c>
      <c r="EX64">
        <f>IF(AND(EX$4=1,EX14=0,OR($IT14=0,AND($IT14&gt;0,EX$2=$IU14,OR(AND(EX$1=$IT14+1,OR(EX$3-1&lt;&gt;$A$3,$A$4=0)),AND(EX$1=$IT14-1,OR(EX$3&lt;&gt;$A$3,$A$4=0)))))),1,0)</f>
        <v/>
      </c>
      <c r="EY64">
        <f>IF(AND(EY$4=1,EY14=0,OR($IT14=0,AND($IT14&gt;0,EY$2=$IU14,OR(AND(EY$1=$IT14+1,OR(EY$3-1&lt;&gt;$A$3,$A$4=0)),AND(EY$1=$IT14-1,OR(EY$3&lt;&gt;$A$3,$A$4=0)))))),1,0)</f>
        <v/>
      </c>
      <c r="EZ64">
        <f>IF(AND(EZ$4=1,EZ14=0,OR($IT14=0,AND($IT14&gt;0,EZ$2=$IU14,OR(AND(EZ$1=$IT14+1,OR(EZ$3-1&lt;&gt;$A$3,$A$4=0)),AND(EZ$1=$IT14-1,OR(EZ$3&lt;&gt;$A$3,$A$4=0)))))),1,0)</f>
        <v/>
      </c>
      <c r="FA64">
        <f>IF(AND(FA$4=1,FA14=0,OR($IT14=0,AND($IT14&gt;0,FA$2=$IU14,OR(AND(FA$1=$IT14+1,OR(FA$3-1&lt;&gt;$A$3,$A$4=0)),AND(FA$1=$IT14-1,OR(FA$3&lt;&gt;$A$3,$A$4=0)))))),1,0)</f>
        <v/>
      </c>
      <c r="FB64">
        <f>IF(AND(FB$4=1,FB14=0,OR($IT14=0,AND($IT14&gt;0,FB$2=$IU14,OR(AND(FB$1=$IT14+1,OR(FB$3-1&lt;&gt;$A$3,$A$4=0)),AND(FB$1=$IT14-1,OR(FB$3&lt;&gt;$A$3,$A$4=0)))))),1,0)</f>
        <v/>
      </c>
      <c r="FC64">
        <f>IF(AND(FC$4=1,FC14=0,OR($IT14=0,AND($IT14&gt;0,FC$2=$IU14,OR(AND(FC$1=$IT14+1,OR(FC$3-1&lt;&gt;$A$3,$A$4=0)),AND(FC$1=$IT14-1,OR(FC$3&lt;&gt;$A$3,$A$4=0)))))),1,0)</f>
        <v/>
      </c>
      <c r="FD64">
        <f>IF(AND(FD$4=1,FD14=0,OR($IT14=0,AND($IT14&gt;0,FD$2=$IU14,OR(AND(FD$1=$IT14+1,OR(FD$3-1&lt;&gt;$A$3,$A$4=0)),AND(FD$1=$IT14-1,OR(FD$3&lt;&gt;$A$3,$A$4=0)))))),1,0)</f>
        <v/>
      </c>
      <c r="FE64">
        <f>IF(AND(FE$4=1,FE14=0,OR($IT14=0,AND($IT14&gt;0,FE$2=$IU14,OR(AND(FE$1=$IT14+1,OR(FE$3-1&lt;&gt;$A$3,$A$4=0)),AND(FE$1=$IT14-1,OR(FE$3&lt;&gt;$A$3,$A$4=0)))))),1,0)</f>
        <v/>
      </c>
      <c r="FF64">
        <f>IF(AND(FF$4=1,FF14=0,OR($IT14=0,AND($IT14&gt;0,FF$2=$IU14,OR(AND(FF$1=$IT14+1,OR(FF$3-1&lt;&gt;$A$3,$A$4=0)),AND(FF$1=$IT14-1,OR(FF$3&lt;&gt;$A$3,$A$4=0)))))),1,0)</f>
        <v/>
      </c>
      <c r="FG64">
        <f>IF(AND(FG$4=1,FG14=0,OR($IT14=0,AND($IT14&gt;0,FG$2=$IU14,OR(AND(FG$1=$IT14+1,OR(FG$3-1&lt;&gt;$A$3,$A$4=0)),AND(FG$1=$IT14-1,OR(FG$3&lt;&gt;$A$3,$A$4=0)))))),1,0)</f>
        <v/>
      </c>
      <c r="FH64">
        <f>IF(AND(FH$4=1,FH14=0,OR($IT14=0,AND($IT14&gt;0,FH$2=$IU14,OR(AND(FH$1=$IT14+1,OR(FH$3-1&lt;&gt;$A$3,$A$4=0)),AND(FH$1=$IT14-1,OR(FH$3&lt;&gt;$A$3,$A$4=0)))))),1,0)</f>
        <v/>
      </c>
      <c r="FI64">
        <f>IF(AND(FI$4=1,FI14=0,OR($IT14=0,AND($IT14&gt;0,FI$2=$IU14,OR(AND(FI$1=$IT14+1,OR(FI$3-1&lt;&gt;$A$3,$A$4=0)),AND(FI$1=$IT14-1,OR(FI$3&lt;&gt;$A$3,$A$4=0)))))),1,0)</f>
        <v/>
      </c>
      <c r="FJ64">
        <f>IF(AND(FJ$4=1,FJ14=0,OR($IT14=0,AND($IT14&gt;0,FJ$2=$IU14,OR(AND(FJ$1=$IT14+1,OR(FJ$3-1&lt;&gt;$A$3,$A$4=0)),AND(FJ$1=$IT14-1,OR(FJ$3&lt;&gt;$A$3,$A$4=0)))))),1,0)</f>
        <v/>
      </c>
      <c r="FK64">
        <f>IF(AND(FK$4=1,FK14=0,OR($IT14=0,AND($IT14&gt;0,FK$2=$IU14,OR(AND(FK$1=$IT14+1,OR(FK$3-1&lt;&gt;$A$3,$A$4=0)),AND(FK$1=$IT14-1,OR(FK$3&lt;&gt;$A$3,$A$4=0)))))),1,0)</f>
        <v/>
      </c>
      <c r="FL64">
        <f>IF(AND(FL$4=1,FL14=0,OR($IT14=0,AND($IT14&gt;0,FL$2=$IU14,OR(AND(FL$1=$IT14+1,OR(FL$3-1&lt;&gt;$A$3,$A$4=0)),AND(FL$1=$IT14-1,OR(FL$3&lt;&gt;$A$3,$A$4=0)))))),1,0)</f>
        <v/>
      </c>
      <c r="FM64">
        <f>IF(AND(FM$4=1,FM14=0,OR($IT14=0,AND($IT14&gt;0,FM$2=$IU14,OR(AND(FM$1=$IT14+1,OR(FM$3-1&lt;&gt;$A$3,$A$4=0)),AND(FM$1=$IT14-1,OR(FM$3&lt;&gt;$A$3,$A$4=0)))))),1,0)</f>
        <v/>
      </c>
      <c r="FN64">
        <f>IF(AND(FN$4=1,FN14=0,OR($IT14=0,AND($IT14&gt;0,FN$2=$IU14,OR(AND(FN$1=$IT14+1,OR(FN$3-1&lt;&gt;$A$3,$A$4=0)),AND(FN$1=$IT14-1,OR(FN$3&lt;&gt;$A$3,$A$4=0)))))),1,0)</f>
        <v/>
      </c>
      <c r="FO64">
        <f>IF(AND(FO$4=1,FO14=0,OR($IT14=0,AND($IT14&gt;0,FO$2=$IU14,OR(AND(FO$1=$IT14+1,OR(FO$3-1&lt;&gt;$A$3,$A$4=0)),AND(FO$1=$IT14-1,OR(FO$3&lt;&gt;$A$3,$A$4=0)))))),1,0)</f>
        <v/>
      </c>
      <c r="FP64">
        <f>IF(AND(FP$4=1,FP14=0,OR($IT14=0,AND($IT14&gt;0,FP$2=$IU14,OR(AND(FP$1=$IT14+1,OR(FP$3-1&lt;&gt;$A$3,$A$4=0)),AND(FP$1=$IT14-1,OR(FP$3&lt;&gt;$A$3,$A$4=0)))))),1,0)</f>
        <v/>
      </c>
      <c r="FQ64">
        <f>IF(AND(FQ$4=1,FQ14=0,OR($IT14=0,AND($IT14&gt;0,FQ$2=$IU14,OR(AND(FQ$1=$IT14+1,OR(FQ$3-1&lt;&gt;$A$3,$A$4=0)),AND(FQ$1=$IT14-1,OR(FQ$3&lt;&gt;$A$3,$A$4=0)))))),1,0)</f>
        <v/>
      </c>
      <c r="FR64">
        <f>IF(AND(FR$4=1,FR14=0,OR($IT14=0,AND($IT14&gt;0,FR$2=$IU14,OR(AND(FR$1=$IT14+1,OR(FR$3-1&lt;&gt;$A$3,$A$4=0)),AND(FR$1=$IT14-1,OR(FR$3&lt;&gt;$A$3,$A$4=0)))))),1,0)</f>
        <v/>
      </c>
      <c r="FS64">
        <f>IF(AND(FS$4=1,FS14=0,OR($IT14=0,AND($IT14&gt;0,FS$2=$IU14,OR(AND(FS$1=$IT14+1,OR(FS$3-1&lt;&gt;$A$3,$A$4=0)),AND(FS$1=$IT14-1,OR(FS$3&lt;&gt;$A$3,$A$4=0)))))),1,0)</f>
        <v/>
      </c>
      <c r="FT64">
        <f>IF(AND(FT$4=1,FT14=0,OR($IT14=0,AND($IT14&gt;0,FT$2=$IU14,OR(AND(FT$1=$IT14+1,OR(FT$3-1&lt;&gt;$A$3,$A$4=0)),AND(FT$1=$IT14-1,OR(FT$3&lt;&gt;$A$3,$A$4=0)))))),1,0)</f>
        <v/>
      </c>
      <c r="FU64">
        <f>IF(AND(FU$4=1,FU14=0,OR($IT14=0,AND($IT14&gt;0,FU$2=$IU14,OR(AND(FU$1=$IT14+1,OR(FU$3-1&lt;&gt;$A$3,$A$4=0)),AND(FU$1=$IT14-1,OR(FU$3&lt;&gt;$A$3,$A$4=0)))))),1,0)</f>
        <v/>
      </c>
      <c r="FV64">
        <f>IF(AND(FV$4=1,FV14=0,OR($IT14=0,AND($IT14&gt;0,FV$2=$IU14,OR(AND(FV$1=$IT14+1,OR(FV$3-1&lt;&gt;$A$3,$A$4=0)),AND(FV$1=$IT14-1,OR(FV$3&lt;&gt;$A$3,$A$4=0)))))),1,0)</f>
        <v/>
      </c>
      <c r="FW64">
        <f>IF(AND(FW$4=1,FW14=0,OR($IT14=0,AND($IT14&gt;0,FW$2=$IU14,OR(AND(FW$1=$IT14+1,OR(FW$3-1&lt;&gt;$A$3,$A$4=0)),AND(FW$1=$IT14-1,OR(FW$3&lt;&gt;$A$3,$A$4=0)))))),1,0)</f>
        <v/>
      </c>
      <c r="FX64">
        <f>IF(AND(FX$4=1,FX14=0,OR($IT14=0,AND($IT14&gt;0,FX$2=$IU14,OR(AND(FX$1=$IT14+1,OR(FX$3-1&lt;&gt;$A$3,$A$4=0)),AND(FX$1=$IT14-1,OR(FX$3&lt;&gt;$A$3,$A$4=0)))))),1,0)</f>
        <v/>
      </c>
      <c r="FY64">
        <f>IF(AND(FY$4=1,FY14=0,OR($IT14=0,AND($IT14&gt;0,FY$2=$IU14,OR(AND(FY$1=$IT14+1,OR(FY$3-1&lt;&gt;$A$3,$A$4=0)),AND(FY$1=$IT14-1,OR(FY$3&lt;&gt;$A$3,$A$4=0)))))),1,0)</f>
        <v/>
      </c>
      <c r="FZ64">
        <f>IF(AND(FZ$4=1,FZ14=0,OR($IT14=0,AND($IT14&gt;0,FZ$2=$IU14,OR(AND(FZ$1=$IT14+1,OR(FZ$3-1&lt;&gt;$A$3,$A$4=0)),AND(FZ$1=$IT14-1,OR(FZ$3&lt;&gt;$A$3,$A$4=0)))))),1,0)</f>
        <v/>
      </c>
      <c r="GA64">
        <f>IF(AND(GA$4=1,GA14=0,OR($IT14=0,AND($IT14&gt;0,GA$2=$IU14,OR(AND(GA$1=$IT14+1,OR(GA$3-1&lt;&gt;$A$3,$A$4=0)),AND(GA$1=$IT14-1,OR(GA$3&lt;&gt;$A$3,$A$4=0)))))),1,0)</f>
        <v/>
      </c>
      <c r="GB64">
        <f>IF(AND(GB$4=1,GB14=0,OR($IT14=0,AND($IT14&gt;0,GB$2=$IU14,OR(AND(GB$1=$IT14+1,OR(GB$3-1&lt;&gt;$A$3,$A$4=0)),AND(GB$1=$IT14-1,OR(GB$3&lt;&gt;$A$3,$A$4=0)))))),1,0)</f>
        <v/>
      </c>
      <c r="GC64">
        <f>IF(AND(GC$4=1,GC14=0,OR($IT14=0,AND($IT14&gt;0,GC$2=$IU14,OR(AND(GC$1=$IT14+1,OR(GC$3-1&lt;&gt;$A$3,$A$4=0)),AND(GC$1=$IT14-1,OR(GC$3&lt;&gt;$A$3,$A$4=0)))))),1,0)</f>
        <v/>
      </c>
      <c r="GD64">
        <f>IF(AND(GD$4=1,GD14=0,OR($IT14=0,AND($IT14&gt;0,GD$2=$IU14,OR(AND(GD$1=$IT14+1,OR(GD$3-1&lt;&gt;$A$3,$A$4=0)),AND(GD$1=$IT14-1,OR(GD$3&lt;&gt;$A$3,$A$4=0)))))),1,0)</f>
        <v/>
      </c>
      <c r="GE64">
        <f>IF(AND(GE$4=1,GE14=0,OR($IT14=0,AND($IT14&gt;0,GE$2=$IU14,OR(AND(GE$1=$IT14+1,OR(GE$3-1&lt;&gt;$A$3,$A$4=0)),AND(GE$1=$IT14-1,OR(GE$3&lt;&gt;$A$3,$A$4=0)))))),1,0)</f>
        <v/>
      </c>
      <c r="GF64">
        <f>IF(AND(GF$4=1,GF14=0,OR($IT14=0,AND($IT14&gt;0,GF$2=$IU14,OR(AND(GF$1=$IT14+1,OR(GF$3-1&lt;&gt;$A$3,$A$4=0)),AND(GF$1=$IT14-1,OR(GF$3&lt;&gt;$A$3,$A$4=0)))))),1,0)</f>
        <v/>
      </c>
      <c r="GG64">
        <f>IF(AND(GG$4=1,GG14=0,OR($IT14=0,AND($IT14&gt;0,GG$2=$IU14,OR(AND(GG$1=$IT14+1,OR(GG$3-1&lt;&gt;$A$3,$A$4=0)),AND(GG$1=$IT14-1,OR(GG$3&lt;&gt;$A$3,$A$4=0)))))),1,0)</f>
        <v/>
      </c>
      <c r="GH64">
        <f>IF(AND(GH$4=1,GH14=0,OR($IT14=0,AND($IT14&gt;0,GH$2=$IU14,OR(AND(GH$1=$IT14+1,OR(GH$3-1&lt;&gt;$A$3,$A$4=0)),AND(GH$1=$IT14-1,OR(GH$3&lt;&gt;$A$3,$A$4=0)))))),1,0)</f>
        <v/>
      </c>
      <c r="GI64">
        <f>IF(AND(GI$4=1,GI14=0,OR($IT14=0,AND($IT14&gt;0,GI$2=$IU14,OR(AND(GI$1=$IT14+1,OR(GI$3-1&lt;&gt;$A$3,$A$4=0)),AND(GI$1=$IT14-1,OR(GI$3&lt;&gt;$A$3,$A$4=0)))))),1,0)</f>
        <v/>
      </c>
      <c r="GJ64">
        <f>IF(AND(GJ$4=1,GJ14=0,OR($IT14=0,AND($IT14&gt;0,GJ$2=$IU14,OR(AND(GJ$1=$IT14+1,OR(GJ$3-1&lt;&gt;$A$3,$A$4=0)),AND(GJ$1=$IT14-1,OR(GJ$3&lt;&gt;$A$3,$A$4=0)))))),1,0)</f>
        <v/>
      </c>
      <c r="GK64">
        <f>IF(AND(GK$4=1,GK14=0,OR($IT14=0,AND($IT14&gt;0,GK$2=$IU14,OR(AND(GK$1=$IT14+1,OR(GK$3-1&lt;&gt;$A$3,$A$4=0)),AND(GK$1=$IT14-1,OR(GK$3&lt;&gt;$A$3,$A$4=0)))))),1,0)</f>
        <v/>
      </c>
      <c r="GL64">
        <f>IF(AND(GL$4=1,GL14=0,OR($IT14=0,AND($IT14&gt;0,GL$2=$IU14,OR(AND(GL$1=$IT14+1,OR(GL$3-1&lt;&gt;$A$3,$A$4=0)),AND(GL$1=$IT14-1,OR(GL$3&lt;&gt;$A$3,$A$4=0)))))),1,0)</f>
        <v/>
      </c>
      <c r="GM64">
        <f>IF(AND(GM$4=1,GM14=0,OR($IT14=0,AND($IT14&gt;0,GM$2=$IU14,OR(AND(GM$1=$IT14+1,OR(GM$3-1&lt;&gt;$A$3,$A$4=0)),AND(GM$1=$IT14-1,OR(GM$3&lt;&gt;$A$3,$A$4=0)))))),1,0)</f>
        <v/>
      </c>
      <c r="GN64">
        <f>IF(AND(GN$4=1,GN14=0,OR($IT14=0,AND($IT14&gt;0,GN$2=$IU14,OR(AND(GN$1=$IT14+1,OR(GN$3-1&lt;&gt;$A$3,$A$4=0)),AND(GN$1=$IT14-1,OR(GN$3&lt;&gt;$A$3,$A$4=0)))))),1,0)</f>
        <v/>
      </c>
      <c r="GO64">
        <f>IF(AND(GO$4=1,GO14=0,OR($IT14=0,AND($IT14&gt;0,GO$2=$IU14,OR(AND(GO$1=$IT14+1,OR(GO$3-1&lt;&gt;$A$3,$A$4=0)),AND(GO$1=$IT14-1,OR(GO$3&lt;&gt;$A$3,$A$4=0)))))),1,0)</f>
        <v/>
      </c>
      <c r="GP64">
        <f>IF(AND(GP$4=1,GP14=0,OR($IT14=0,AND($IT14&gt;0,GP$2=$IU14,OR(AND(GP$1=$IT14+1,OR(GP$3-1&lt;&gt;$A$3,$A$4=0)),AND(GP$1=$IT14-1,OR(GP$3&lt;&gt;$A$3,$A$4=0)))))),1,0)</f>
        <v/>
      </c>
      <c r="GQ64">
        <f>IF(AND(GQ$4=1,GQ14=0,OR($IT14=0,AND($IT14&gt;0,GQ$2=$IU14,OR(AND(GQ$1=$IT14+1,OR(GQ$3-1&lt;&gt;$A$3,$A$4=0)),AND(GQ$1=$IT14-1,OR(GQ$3&lt;&gt;$A$3,$A$4=0)))))),1,0)</f>
        <v/>
      </c>
      <c r="GR64">
        <f>IF(AND(GR$4=1,GR14=0,OR($IT14=0,AND($IT14&gt;0,GR$2=$IU14,OR(AND(GR$1=$IT14+1,OR(GR$3-1&lt;&gt;$A$3,$A$4=0)),AND(GR$1=$IT14-1,OR(GR$3&lt;&gt;$A$3,$A$4=0)))))),1,0)</f>
        <v/>
      </c>
      <c r="GS64">
        <f>IF(AND(GS$4=1,GS14=0,OR($IT14=0,AND($IT14&gt;0,GS$2=$IU14,OR(AND(GS$1=$IT14+1,OR(GS$3-1&lt;&gt;$A$3,$A$4=0)),AND(GS$1=$IT14-1,OR(GS$3&lt;&gt;$A$3,$A$4=0)))))),1,0)</f>
        <v/>
      </c>
      <c r="GT64">
        <f>IF(AND(GT$4=1,GT14=0,OR($IT14=0,AND($IT14&gt;0,GT$2=$IU14,OR(AND(GT$1=$IT14+1,OR(GT$3-1&lt;&gt;$A$3,$A$4=0)),AND(GT$1=$IT14-1,OR(GT$3&lt;&gt;$A$3,$A$4=0)))))),1,0)</f>
        <v/>
      </c>
      <c r="GU64">
        <f>IF(AND(GU$4=1,GU14=0,OR($IT14=0,AND($IT14&gt;0,GU$2=$IU14,OR(AND(GU$1=$IT14+1,OR(GU$3-1&lt;&gt;$A$3,$A$4=0)),AND(GU$1=$IT14-1,OR(GU$3&lt;&gt;$A$3,$A$4=0)))))),1,0)</f>
        <v/>
      </c>
      <c r="GV64">
        <f>IF(AND(GV$4=1,GV14=0,OR($IT14=0,AND($IT14&gt;0,GV$2=$IU14,OR(AND(GV$1=$IT14+1,OR(GV$3-1&lt;&gt;$A$3,$A$4=0)),AND(GV$1=$IT14-1,OR(GV$3&lt;&gt;$A$3,$A$4=0)))))),1,0)</f>
        <v/>
      </c>
      <c r="GW64">
        <f>IF(AND(GW$4=1,GW14=0,OR($IT14=0,AND($IT14&gt;0,GW$2=$IU14,OR(AND(GW$1=$IT14+1,OR(GW$3-1&lt;&gt;$A$3,$A$4=0)),AND(GW$1=$IT14-1,OR(GW$3&lt;&gt;$A$3,$A$4=0)))))),1,0)</f>
        <v/>
      </c>
      <c r="GX64">
        <f>IF(AND(GX$4=1,GX14=0,OR($IT14=0,AND($IT14&gt;0,GX$2=$IU14,OR(AND(GX$1=$IT14+1,OR(GX$3-1&lt;&gt;$A$3,$A$4=0)),AND(GX$1=$IT14-1,OR(GX$3&lt;&gt;$A$3,$A$4=0)))))),1,0)</f>
        <v/>
      </c>
      <c r="GY64">
        <f>IF(AND(GY$4=1,GY14=0,OR($IT14=0,AND($IT14&gt;0,GY$2=$IU14,OR(AND(GY$1=$IT14+1,OR(GY$3-1&lt;&gt;$A$3,$A$4=0)),AND(GY$1=$IT14-1,OR(GY$3&lt;&gt;$A$3,$A$4=0)))))),1,0)</f>
        <v/>
      </c>
      <c r="GZ64">
        <f>IF(AND(GZ$4=1,GZ14=0,OR($IT14=0,AND($IT14&gt;0,GZ$2=$IU14,OR(AND(GZ$1=$IT14+1,OR(GZ$3-1&lt;&gt;$A$3,$A$4=0)),AND(GZ$1=$IT14-1,OR(GZ$3&lt;&gt;$A$3,$A$4=0)))))),1,0)</f>
        <v/>
      </c>
      <c r="HA64">
        <f>IF(AND(HA$4=1,HA14=0,OR($IT14=0,AND($IT14&gt;0,HA$2=$IU14,OR(AND(HA$1=$IT14+1,OR(HA$3-1&lt;&gt;$A$3,$A$4=0)),AND(HA$1=$IT14-1,OR(HA$3&lt;&gt;$A$3,$A$4=0)))))),1,0)</f>
        <v/>
      </c>
      <c r="HB64">
        <f>IF(AND(HB$4=1,HB14=0,OR($IT14=0,AND($IT14&gt;0,HB$2=$IU14,OR(AND(HB$1=$IT14+1,OR(HB$3-1&lt;&gt;$A$3,$A$4=0)),AND(HB$1=$IT14-1,OR(HB$3&lt;&gt;$A$3,$A$4=0)))))),1,0)</f>
        <v/>
      </c>
      <c r="HC64">
        <f>IF(AND(HC$4=1,HC14=0,OR($IT14=0,AND($IT14&gt;0,HC$2=$IU14,OR(AND(HC$1=$IT14+1,OR(HC$3-1&lt;&gt;$A$3,$A$4=0)),AND(HC$1=$IT14-1,OR(HC$3&lt;&gt;$A$3,$A$4=0)))))),1,0)</f>
        <v/>
      </c>
      <c r="HD64">
        <f>IF(AND(HD$4=1,HD14=0,OR($IT14=0,AND($IT14&gt;0,HD$2=$IU14,OR(AND(HD$1=$IT14+1,OR(HD$3-1&lt;&gt;$A$3,$A$4=0)),AND(HD$1=$IT14-1,OR(HD$3&lt;&gt;$A$3,$A$4=0)))))),1,0)</f>
        <v/>
      </c>
      <c r="HE64">
        <f>IF(AND(HE$4=1,HE14=0,OR($IT14=0,AND($IT14&gt;0,HE$2=$IU14,OR(AND(HE$1=$IT14+1,OR(HE$3-1&lt;&gt;$A$3,$A$4=0)),AND(HE$1=$IT14-1,OR(HE$3&lt;&gt;$A$3,$A$4=0)))))),1,0)</f>
        <v/>
      </c>
      <c r="HF64">
        <f>IF(AND(HF$4=1,HF14=0,OR($IT14=0,AND($IT14&gt;0,HF$2=$IU14,OR(AND(HF$1=$IT14+1,OR(HF$3-1&lt;&gt;$A$3,$A$4=0)),AND(HF$1=$IT14-1,OR(HF$3&lt;&gt;$A$3,$A$4=0)))))),1,0)</f>
        <v/>
      </c>
      <c r="HG64">
        <f>IF(AND(HG$4=1,HG14=0,OR($IT14=0,AND($IT14&gt;0,HG$2=$IU14,OR(AND(HG$1=$IT14+1,OR(HG$3-1&lt;&gt;$A$3,$A$4=0)),AND(HG$1=$IT14-1,OR(HG$3&lt;&gt;$A$3,$A$4=0)))))),1,0)</f>
        <v/>
      </c>
      <c r="HH64">
        <f>IF(AND(HH$4=1,HH14=0,OR($IT14=0,AND($IT14&gt;0,HH$2=$IU14,OR(AND(HH$1=$IT14+1,OR(HH$3-1&lt;&gt;$A$3,$A$4=0)),AND(HH$1=$IT14-1,OR(HH$3&lt;&gt;$A$3,$A$4=0)))))),1,0)</f>
        <v/>
      </c>
      <c r="HI64">
        <f>IF(AND(HI$4=1,HI14=0,OR($IT14=0,AND($IT14&gt;0,HI$2=$IU14,OR(AND(HI$1=$IT14+1,OR(HI$3-1&lt;&gt;$A$3,$A$4=0)),AND(HI$1=$IT14-1,OR(HI$3&lt;&gt;$A$3,$A$4=0)))))),1,0)</f>
        <v/>
      </c>
      <c r="HJ64">
        <f>IF(AND(HJ$4=1,HJ14=0,OR($IT14=0,AND($IT14&gt;0,HJ$2=$IU14,OR(AND(HJ$1=$IT14+1,OR(HJ$3-1&lt;&gt;$A$3,$A$4=0)),AND(HJ$1=$IT14-1,OR(HJ$3&lt;&gt;$A$3,$A$4=0)))))),1,0)</f>
        <v/>
      </c>
      <c r="HK64">
        <f>IF(AND(HK$4=1,HK14=0,OR($IT14=0,AND($IT14&gt;0,HK$2=$IU14,OR(AND(HK$1=$IT14+1,OR(HK$3-1&lt;&gt;$A$3,$A$4=0)),AND(HK$1=$IT14-1,OR(HK$3&lt;&gt;$A$3,$A$4=0)))))),1,0)</f>
        <v/>
      </c>
      <c r="HL64">
        <f>IF(AND(HL$4=1,HL14=0,OR($IT14=0,AND($IT14&gt;0,HL$2=$IU14,OR(AND(HL$1=$IT14+1,OR(HL$3-1&lt;&gt;$A$3,$A$4=0)),AND(HL$1=$IT14-1,OR(HL$3&lt;&gt;$A$3,$A$4=0)))))),1,0)</f>
        <v/>
      </c>
      <c r="HM64">
        <f>IF(AND(HM$4=1,HM14=0,OR($IT14=0,AND($IT14&gt;0,HM$2=$IU14,OR(AND(HM$1=$IT14+1,OR(HM$3-1&lt;&gt;$A$3,$A$4=0)),AND(HM$1=$IT14-1,OR(HM$3&lt;&gt;$A$3,$A$4=0)))))),1,0)</f>
        <v/>
      </c>
      <c r="HN64">
        <f>IF(AND(HN$4=1,HN14=0,OR($IT14=0,AND($IT14&gt;0,HN$2=$IU14,OR(AND(HN$1=$IT14+1,OR(HN$3-1&lt;&gt;$A$3,$A$4=0)),AND(HN$1=$IT14-1,OR(HN$3&lt;&gt;$A$3,$A$4=0)))))),1,0)</f>
        <v/>
      </c>
      <c r="HO64">
        <f>IF(AND(HO$4=1,HO14=0,OR($IT14=0,AND($IT14&gt;0,HO$2=$IU14,OR(AND(HO$1=$IT14+1,OR(HO$3-1&lt;&gt;$A$3,$A$4=0)),AND(HO$1=$IT14-1,OR(HO$3&lt;&gt;$A$3,$A$4=0)))))),1,0)</f>
        <v/>
      </c>
      <c r="HP64">
        <f>IF(AND(HP$4=1,HP14=0,OR($IT14=0,AND($IT14&gt;0,HP$2=$IU14,OR(AND(HP$1=$IT14+1,OR(HP$3-1&lt;&gt;$A$3,$A$4=0)),AND(HP$1=$IT14-1,OR(HP$3&lt;&gt;$A$3,$A$4=0)))))),1,0)</f>
        <v/>
      </c>
      <c r="HQ64">
        <f>IF(AND(HQ$4=1,HQ14=0,OR($IT14=0,AND($IT14&gt;0,HQ$2=$IU14,OR(AND(HQ$1=$IT14+1,OR(HQ$3-1&lt;&gt;$A$3,$A$4=0)),AND(HQ$1=$IT14-1,OR(HQ$3&lt;&gt;$A$3,$A$4=0)))))),1,0)</f>
        <v/>
      </c>
      <c r="HR64">
        <f>IF(AND(HR$4=1,HR14=0,OR($IT14=0,AND($IT14&gt;0,HR$2=$IU14,OR(AND(HR$1=$IT14+1,OR(HR$3-1&lt;&gt;$A$3,$A$4=0)),AND(HR$1=$IT14-1,OR(HR$3&lt;&gt;$A$3,$A$4=0)))))),1,0)</f>
        <v/>
      </c>
      <c r="HS64">
        <f>IF(AND(HS$4=1,HS14=0,OR($IT14=0,AND($IT14&gt;0,HS$2=$IU14,OR(AND(HS$1=$IT14+1,OR(HS$3-1&lt;&gt;$A$3,$A$4=0)),AND(HS$1=$IT14-1,OR(HS$3&lt;&gt;$A$3,$A$4=0)))))),1,0)</f>
        <v/>
      </c>
      <c r="HT64">
        <f>IF(AND(HT$4=1,HT14=0,OR($IT14=0,AND($IT14&gt;0,HT$2=$IU14,OR(AND(HT$1=$IT14+1,OR(HT$3-1&lt;&gt;$A$3,$A$4=0)),AND(HT$1=$IT14-1,OR(HT$3&lt;&gt;$A$3,$A$4=0)))))),1,0)</f>
        <v/>
      </c>
      <c r="HU64">
        <f>IF(AND(HU$4=1,HU14=0,OR($IT14=0,AND($IT14&gt;0,HU$2=$IU14,OR(AND(HU$1=$IT14+1,OR(HU$3-1&lt;&gt;$A$3,$A$4=0)),AND(HU$1=$IT14-1,OR(HU$3&lt;&gt;$A$3,$A$4=0)))))),1,0)</f>
        <v/>
      </c>
      <c r="HV64">
        <f>IF(AND(HV$4=1,HV14=0,OR($IT14=0,AND($IT14&gt;0,HV$2=$IU14,OR(AND(HV$1=$IT14+1,OR(HV$3-1&lt;&gt;$A$3,$A$4=0)),AND(HV$1=$IT14-1,OR(HV$3&lt;&gt;$A$3,$A$4=0)))))),1,0)</f>
        <v/>
      </c>
      <c r="HW64">
        <f>IF(AND(HW$4=1,HW14=0,OR($IT14=0,AND($IT14&gt;0,HW$2=$IU14,OR(AND(HW$1=$IT14+1,OR(HW$3-1&lt;&gt;$A$3,$A$4=0)),AND(HW$1=$IT14-1,OR(HW$3&lt;&gt;$A$3,$A$4=0)))))),1,0)</f>
        <v/>
      </c>
      <c r="HX64">
        <f>IF(AND(HX$4=1,HX14=0,OR($IT14=0,AND($IT14&gt;0,HX$2=$IU14,OR(AND(HX$1=$IT14+1,OR(HX$3-1&lt;&gt;$A$3,$A$4=0)),AND(HX$1=$IT14-1,OR(HX$3&lt;&gt;$A$3,$A$4=0)))))),1,0)</f>
        <v/>
      </c>
      <c r="HY64">
        <f>IF(AND(HY$4=1,HY14=0,OR($IT14=0,AND($IT14&gt;0,HY$2=$IU14,OR(AND(HY$1=$IT14+1,OR(HY$3-1&lt;&gt;$A$3,$A$4=0)),AND(HY$1=$IT14-1,OR(HY$3&lt;&gt;$A$3,$A$4=0)))))),1,0)</f>
        <v/>
      </c>
      <c r="HZ64">
        <f>IF(AND(HZ$4=1,HZ14=0,OR($IT14=0,AND($IT14&gt;0,HZ$2=$IU14,OR(AND(HZ$1=$IT14+1,OR(HZ$3-1&lt;&gt;$A$3,$A$4=0)),AND(HZ$1=$IT14-1,OR(HZ$3&lt;&gt;$A$3,$A$4=0)))))),1,0)</f>
        <v/>
      </c>
      <c r="IA64">
        <f>IF(AND(IA$4=1,IA14=0,OR($IT14=0,AND($IT14&gt;0,IA$2=$IU14,OR(AND(IA$1=$IT14+1,OR(IA$3-1&lt;&gt;$A$3,$A$4=0)),AND(IA$1=$IT14-1,OR(IA$3&lt;&gt;$A$3,$A$4=0)))))),1,0)</f>
        <v/>
      </c>
      <c r="IB64">
        <f>IF(AND(IB$4=1,IB14=0,OR($IT14=0,AND($IT14&gt;0,IB$2=$IU14,OR(AND(IB$1=$IT14+1,OR(IB$3-1&lt;&gt;$A$3,$A$4=0)),AND(IB$1=$IT14-1,OR(IB$3&lt;&gt;$A$3,$A$4=0)))))),1,0)</f>
        <v/>
      </c>
      <c r="IC64">
        <f>IF(AND(IC$4=1,IC14=0,OR($IT14=0,AND($IT14&gt;0,IC$2=$IU14,OR(AND(IC$1=$IT14+1,OR(IC$3-1&lt;&gt;$A$3,$A$4=0)),AND(IC$1=$IT14-1,OR(IC$3&lt;&gt;$A$3,$A$4=0)))))),1,0)</f>
        <v/>
      </c>
      <c r="ID64">
        <f>IF(AND(ID$4=1,ID14=0,OR($IT14=0,AND($IT14&gt;0,ID$2=$IU14,OR(AND(ID$1=$IT14+1,OR(ID$3-1&lt;&gt;$A$3,$A$4=0)),AND(ID$1=$IT14-1,OR(ID$3&lt;&gt;$A$3,$A$4=0)))))),1,0)</f>
        <v/>
      </c>
      <c r="IE64">
        <f>IF(AND(IE$4=1,IE14=0,OR($IT14=0,AND($IT14&gt;0,IE$2=$IU14,OR(AND(IE$1=$IT14+1,OR(IE$3-1&lt;&gt;$A$3,$A$4=0)),AND(IE$1=$IT14-1,OR(IE$3&lt;&gt;$A$3,$A$4=0)))))),1,0)</f>
        <v/>
      </c>
      <c r="IF64">
        <f>IF(AND(IF$4=1,IF14=0,OR($IT14=0,AND($IT14&gt;0,IF$2=$IU14,OR(AND(IF$1=$IT14+1,OR(IF$3-1&lt;&gt;$A$3,$A$4=0)),AND(IF$1=$IT14-1,OR(IF$3&lt;&gt;$A$3,$A$4=0)))))),1,0)</f>
        <v/>
      </c>
      <c r="IG64">
        <f>IF(AND(IG$4=1,IG14=0,OR($IT14=0,AND($IT14&gt;0,IG$2=$IU14,OR(AND(IG$1=$IT14+1,OR(IG$3-1&lt;&gt;$A$3,$A$4=0)),AND(IG$1=$IT14-1,OR(IG$3&lt;&gt;$A$3,$A$4=0)))))),1,0)</f>
        <v/>
      </c>
      <c r="IH64">
        <f>IF(AND(IH$4=1,IH14=0,OR($IT14=0,AND($IT14&gt;0,IH$2=$IU14,OR(AND(IH$1=$IT14+1,OR(IH$3-1&lt;&gt;$A$3,$A$4=0)),AND(IH$1=$IT14-1,OR(IH$3&lt;&gt;$A$3,$A$4=0)))))),1,0)</f>
        <v/>
      </c>
      <c r="II64">
        <f>IF(AND(II$4=1,II14=0,OR($IT14=0,AND($IT14&gt;0,II$2=$IU14,OR(AND(II$1=$IT14+1,OR(II$3-1&lt;&gt;$A$3,$A$4=0)),AND(II$1=$IT14-1,OR(II$3&lt;&gt;$A$3,$A$4=0)))))),1,0)</f>
        <v/>
      </c>
    </row>
    <row r="65">
      <c r="A65" t="n">
        <v>6</v>
      </c>
      <c r="D65">
        <f>IF(AND(D$4=1,D15=0,OR($IT15=0,AND($IT15&gt;0,D$2=$IU15,OR(AND(D$1=$IT15+1,OR(D$3-1&lt;&gt;$A$3,$A$4=0)),AND(D$1=$IT15-1,OR(D$3&lt;&gt;$A$3,$A$4=0)))))),1,0)</f>
        <v/>
      </c>
      <c r="E65">
        <f>IF(AND(E$4=1,E15=0,OR($IT15=0,AND($IT15&gt;0,E$2=$IU15,OR(AND(E$1=$IT15+1,OR(E$3-1&lt;&gt;$A$3,$A$4=0)),AND(E$1=$IT15-1,OR(E$3&lt;&gt;$A$3,$A$4=0)))))),1,0)</f>
        <v/>
      </c>
      <c r="F65">
        <f>IF(AND(F$4=1,F15=0,OR($IT15=0,AND($IT15&gt;0,F$2=$IU15,OR(AND(F$1=$IT15+1,OR(F$3-1&lt;&gt;$A$3,$A$4=0)),AND(F$1=$IT15-1,OR(F$3&lt;&gt;$A$3,$A$4=0)))))),1,0)</f>
        <v/>
      </c>
      <c r="G65">
        <f>IF(AND(G$4=1,G15=0,OR($IT15=0,AND($IT15&gt;0,G$2=$IU15,OR(AND(G$1=$IT15+1,OR(G$3-1&lt;&gt;$A$3,$A$4=0)),AND(G$1=$IT15-1,OR(G$3&lt;&gt;$A$3,$A$4=0)))))),1,0)</f>
        <v/>
      </c>
      <c r="H65">
        <f>IF(AND(H$4=1,H15=0,OR($IT15=0,AND($IT15&gt;0,H$2=$IU15,OR(AND(H$1=$IT15+1,OR(H$3-1&lt;&gt;$A$3,$A$4=0)),AND(H$1=$IT15-1,OR(H$3&lt;&gt;$A$3,$A$4=0)))))),1,0)</f>
        <v/>
      </c>
      <c r="I65">
        <f>IF(AND(I$4=1,I15=0,OR($IT15=0,AND($IT15&gt;0,I$2=$IU15,OR(AND(I$1=$IT15+1,OR(I$3-1&lt;&gt;$A$3,$A$4=0)),AND(I$1=$IT15-1,OR(I$3&lt;&gt;$A$3,$A$4=0)))))),1,0)</f>
        <v/>
      </c>
      <c r="J65">
        <f>IF(AND(J$4=1,J15=0,OR($IT15=0,AND($IT15&gt;0,J$2=$IU15,OR(AND(J$1=$IT15+1,OR(J$3-1&lt;&gt;$A$3,$A$4=0)),AND(J$1=$IT15-1,OR(J$3&lt;&gt;$A$3,$A$4=0)))))),1,0)</f>
        <v/>
      </c>
      <c r="K65">
        <f>IF(AND(K$4=1,K15=0,OR($IT15=0,AND($IT15&gt;0,K$2=$IU15,OR(AND(K$1=$IT15+1,OR(K$3-1&lt;&gt;$A$3,$A$4=0)),AND(K$1=$IT15-1,OR(K$3&lt;&gt;$A$3,$A$4=0)))))),1,0)</f>
        <v/>
      </c>
      <c r="L65">
        <f>IF(AND(L$4=1,L15=0,OR($IT15=0,AND($IT15&gt;0,L$2=$IU15,OR(AND(L$1=$IT15+1,OR(L$3-1&lt;&gt;$A$3,$A$4=0)),AND(L$1=$IT15-1,OR(L$3&lt;&gt;$A$3,$A$4=0)))))),1,0)</f>
        <v/>
      </c>
      <c r="M65">
        <f>IF(AND(M$4=1,M15=0,OR($IT15=0,AND($IT15&gt;0,M$2=$IU15,OR(AND(M$1=$IT15+1,OR(M$3-1&lt;&gt;$A$3,$A$4=0)),AND(M$1=$IT15-1,OR(M$3&lt;&gt;$A$3,$A$4=0)))))),1,0)</f>
        <v/>
      </c>
      <c r="N65">
        <f>IF(AND(N$4=1,N15=0,OR($IT15=0,AND($IT15&gt;0,N$2=$IU15,OR(AND(N$1=$IT15+1,OR(N$3-1&lt;&gt;$A$3,$A$4=0)),AND(N$1=$IT15-1,OR(N$3&lt;&gt;$A$3,$A$4=0)))))),1,0)</f>
        <v/>
      </c>
      <c r="O65">
        <f>IF(AND(O$4=1,O15=0,OR($IT15=0,AND($IT15&gt;0,O$2=$IU15,OR(AND(O$1=$IT15+1,OR(O$3-1&lt;&gt;$A$3,$A$4=0)),AND(O$1=$IT15-1,OR(O$3&lt;&gt;$A$3,$A$4=0)))))),1,0)</f>
        <v/>
      </c>
      <c r="P65">
        <f>IF(AND(P$4=1,P15=0,OR($IT15=0,AND($IT15&gt;0,P$2=$IU15,OR(AND(P$1=$IT15+1,OR(P$3-1&lt;&gt;$A$3,$A$4=0)),AND(P$1=$IT15-1,OR(P$3&lt;&gt;$A$3,$A$4=0)))))),1,0)</f>
        <v/>
      </c>
      <c r="Q65">
        <f>IF(AND(Q$4=1,Q15=0,OR($IT15=0,AND($IT15&gt;0,Q$2=$IU15,OR(AND(Q$1=$IT15+1,OR(Q$3-1&lt;&gt;$A$3,$A$4=0)),AND(Q$1=$IT15-1,OR(Q$3&lt;&gt;$A$3,$A$4=0)))))),1,0)</f>
        <v/>
      </c>
      <c r="R65">
        <f>IF(AND(R$4=1,R15=0,OR($IT15=0,AND($IT15&gt;0,R$2=$IU15,OR(AND(R$1=$IT15+1,OR(R$3-1&lt;&gt;$A$3,$A$4=0)),AND(R$1=$IT15-1,OR(R$3&lt;&gt;$A$3,$A$4=0)))))),1,0)</f>
        <v/>
      </c>
      <c r="S65">
        <f>IF(AND(S$4=1,S15=0,OR($IT15=0,AND($IT15&gt;0,S$2=$IU15,OR(AND(S$1=$IT15+1,OR(S$3-1&lt;&gt;$A$3,$A$4=0)),AND(S$1=$IT15-1,OR(S$3&lt;&gt;$A$3,$A$4=0)))))),1,0)</f>
        <v/>
      </c>
      <c r="T65">
        <f>IF(AND(T$4=1,T15=0,OR($IT15=0,AND($IT15&gt;0,T$2=$IU15,OR(AND(T$1=$IT15+1,OR(T$3-1&lt;&gt;$A$3,$A$4=0)),AND(T$1=$IT15-1,OR(T$3&lt;&gt;$A$3,$A$4=0)))))),1,0)</f>
        <v/>
      </c>
      <c r="U65">
        <f>IF(AND(U$4=1,U15=0,OR($IT15=0,AND($IT15&gt;0,U$2=$IU15,OR(AND(U$1=$IT15+1,OR(U$3-1&lt;&gt;$A$3,$A$4=0)),AND(U$1=$IT15-1,OR(U$3&lt;&gt;$A$3,$A$4=0)))))),1,0)</f>
        <v/>
      </c>
      <c r="V65">
        <f>IF(AND(V$4=1,V15=0,OR($IT15=0,AND($IT15&gt;0,V$2=$IU15,OR(AND(V$1=$IT15+1,OR(V$3-1&lt;&gt;$A$3,$A$4=0)),AND(V$1=$IT15-1,OR(V$3&lt;&gt;$A$3,$A$4=0)))))),1,0)</f>
        <v/>
      </c>
      <c r="W65">
        <f>IF(AND(W$4=1,W15=0,OR($IT15=0,AND($IT15&gt;0,W$2=$IU15,OR(AND(W$1=$IT15+1,OR(W$3-1&lt;&gt;$A$3,$A$4=0)),AND(W$1=$IT15-1,OR(W$3&lt;&gt;$A$3,$A$4=0)))))),1,0)</f>
        <v/>
      </c>
      <c r="X65">
        <f>IF(AND(X$4=1,X15=0,OR($IT15=0,AND($IT15&gt;0,X$2=$IU15,OR(AND(X$1=$IT15+1,OR(X$3-1&lt;&gt;$A$3,$A$4=0)),AND(X$1=$IT15-1,OR(X$3&lt;&gt;$A$3,$A$4=0)))))),1,0)</f>
        <v/>
      </c>
      <c r="Y65">
        <f>IF(AND(Y$4=1,Y15=0,OR($IT15=0,AND($IT15&gt;0,Y$2=$IU15,OR(AND(Y$1=$IT15+1,OR(Y$3-1&lt;&gt;$A$3,$A$4=0)),AND(Y$1=$IT15-1,OR(Y$3&lt;&gt;$A$3,$A$4=0)))))),1,0)</f>
        <v/>
      </c>
      <c r="Z65">
        <f>IF(AND(Z$4=1,Z15=0,OR($IT15=0,AND($IT15&gt;0,Z$2=$IU15,OR(AND(Z$1=$IT15+1,OR(Z$3-1&lt;&gt;$A$3,$A$4=0)),AND(Z$1=$IT15-1,OR(Z$3&lt;&gt;$A$3,$A$4=0)))))),1,0)</f>
        <v/>
      </c>
      <c r="AA65">
        <f>IF(AND(AA$4=1,AA15=0,OR($IT15=0,AND($IT15&gt;0,AA$2=$IU15,OR(AND(AA$1=$IT15+1,OR(AA$3-1&lt;&gt;$A$3,$A$4=0)),AND(AA$1=$IT15-1,OR(AA$3&lt;&gt;$A$3,$A$4=0)))))),1,0)</f>
        <v/>
      </c>
      <c r="AB65">
        <f>IF(AND(AB$4=1,AB15=0,OR($IT15=0,AND($IT15&gt;0,AB$2=$IU15,OR(AND(AB$1=$IT15+1,OR(AB$3-1&lt;&gt;$A$3,$A$4=0)),AND(AB$1=$IT15-1,OR(AB$3&lt;&gt;$A$3,$A$4=0)))))),1,0)</f>
        <v/>
      </c>
      <c r="AC65">
        <f>IF(AND(AC$4=1,AC15=0,OR($IT15=0,AND($IT15&gt;0,AC$2=$IU15,OR(AND(AC$1=$IT15+1,OR(AC$3-1&lt;&gt;$A$3,$A$4=0)),AND(AC$1=$IT15-1,OR(AC$3&lt;&gt;$A$3,$A$4=0)))))),1,0)</f>
        <v/>
      </c>
      <c r="AD65">
        <f>IF(AND(AD$4=1,AD15=0,OR($IT15=0,AND($IT15&gt;0,AD$2=$IU15,OR(AND(AD$1=$IT15+1,OR(AD$3-1&lt;&gt;$A$3,$A$4=0)),AND(AD$1=$IT15-1,OR(AD$3&lt;&gt;$A$3,$A$4=0)))))),1,0)</f>
        <v/>
      </c>
      <c r="AE65">
        <f>IF(AND(AE$4=1,AE15=0,OR($IT15=0,AND($IT15&gt;0,AE$2=$IU15,OR(AND(AE$1=$IT15+1,OR(AE$3-1&lt;&gt;$A$3,$A$4=0)),AND(AE$1=$IT15-1,OR(AE$3&lt;&gt;$A$3,$A$4=0)))))),1,0)</f>
        <v/>
      </c>
      <c r="AF65">
        <f>IF(AND(AF$4=1,AF15=0,OR($IT15=0,AND($IT15&gt;0,AF$2=$IU15,OR(AND(AF$1=$IT15+1,OR(AF$3-1&lt;&gt;$A$3,$A$4=0)),AND(AF$1=$IT15-1,OR(AF$3&lt;&gt;$A$3,$A$4=0)))))),1,0)</f>
        <v/>
      </c>
      <c r="AG65">
        <f>IF(AND(AG$4=1,AG15=0,OR($IT15=0,AND($IT15&gt;0,AG$2=$IU15,OR(AND(AG$1=$IT15+1,OR(AG$3-1&lt;&gt;$A$3,$A$4=0)),AND(AG$1=$IT15-1,OR(AG$3&lt;&gt;$A$3,$A$4=0)))))),1,0)</f>
        <v/>
      </c>
      <c r="AH65">
        <f>IF(AND(AH$4=1,AH15=0,OR($IT15=0,AND($IT15&gt;0,AH$2=$IU15,OR(AND(AH$1=$IT15+1,OR(AH$3-1&lt;&gt;$A$3,$A$4=0)),AND(AH$1=$IT15-1,OR(AH$3&lt;&gt;$A$3,$A$4=0)))))),1,0)</f>
        <v/>
      </c>
      <c r="AI65">
        <f>IF(AND(AI$4=1,AI15=0,OR($IT15=0,AND($IT15&gt;0,AI$2=$IU15,OR(AND(AI$1=$IT15+1,OR(AI$3-1&lt;&gt;$A$3,$A$4=0)),AND(AI$1=$IT15-1,OR(AI$3&lt;&gt;$A$3,$A$4=0)))))),1,0)</f>
        <v/>
      </c>
      <c r="AJ65">
        <f>IF(AND(AJ$4=1,AJ15=0,OR($IT15=0,AND($IT15&gt;0,AJ$2=$IU15,OR(AND(AJ$1=$IT15+1,OR(AJ$3-1&lt;&gt;$A$3,$A$4=0)),AND(AJ$1=$IT15-1,OR(AJ$3&lt;&gt;$A$3,$A$4=0)))))),1,0)</f>
        <v/>
      </c>
      <c r="AK65">
        <f>IF(AND(AK$4=1,AK15=0,OR($IT15=0,AND($IT15&gt;0,AK$2=$IU15,OR(AND(AK$1=$IT15+1,OR(AK$3-1&lt;&gt;$A$3,$A$4=0)),AND(AK$1=$IT15-1,OR(AK$3&lt;&gt;$A$3,$A$4=0)))))),1,0)</f>
        <v/>
      </c>
      <c r="AL65">
        <f>IF(AND(AL$4=1,AL15=0,OR($IT15=0,AND($IT15&gt;0,AL$2=$IU15,OR(AND(AL$1=$IT15+1,OR(AL$3-1&lt;&gt;$A$3,$A$4=0)),AND(AL$1=$IT15-1,OR(AL$3&lt;&gt;$A$3,$A$4=0)))))),1,0)</f>
        <v/>
      </c>
      <c r="AM65">
        <f>IF(AND(AM$4=1,AM15=0,OR($IT15=0,AND($IT15&gt;0,AM$2=$IU15,OR(AND(AM$1=$IT15+1,OR(AM$3-1&lt;&gt;$A$3,$A$4=0)),AND(AM$1=$IT15-1,OR(AM$3&lt;&gt;$A$3,$A$4=0)))))),1,0)</f>
        <v/>
      </c>
      <c r="AN65">
        <f>IF(AND(AN$4=1,AN15=0,OR($IT15=0,AND($IT15&gt;0,AN$2=$IU15,OR(AND(AN$1=$IT15+1,OR(AN$3-1&lt;&gt;$A$3,$A$4=0)),AND(AN$1=$IT15-1,OR(AN$3&lt;&gt;$A$3,$A$4=0)))))),1,0)</f>
        <v/>
      </c>
      <c r="AO65">
        <f>IF(AND(AO$4=1,AO15=0,OR($IT15=0,AND($IT15&gt;0,AO$2=$IU15,OR(AND(AO$1=$IT15+1,OR(AO$3-1&lt;&gt;$A$3,$A$4=0)),AND(AO$1=$IT15-1,OR(AO$3&lt;&gt;$A$3,$A$4=0)))))),1,0)</f>
        <v/>
      </c>
      <c r="AP65">
        <f>IF(AND(AP$4=1,AP15=0,OR($IT15=0,AND($IT15&gt;0,AP$2=$IU15,OR(AND(AP$1=$IT15+1,OR(AP$3-1&lt;&gt;$A$3,$A$4=0)),AND(AP$1=$IT15-1,OR(AP$3&lt;&gt;$A$3,$A$4=0)))))),1,0)</f>
        <v/>
      </c>
      <c r="AQ65">
        <f>IF(AND(AQ$4=1,AQ15=0,OR($IT15=0,AND($IT15&gt;0,AQ$2=$IU15,OR(AND(AQ$1=$IT15+1,OR(AQ$3-1&lt;&gt;$A$3,$A$4=0)),AND(AQ$1=$IT15-1,OR(AQ$3&lt;&gt;$A$3,$A$4=0)))))),1,0)</f>
        <v/>
      </c>
      <c r="AR65">
        <f>IF(AND(AR$4=1,AR15=0,OR($IT15=0,AND($IT15&gt;0,AR$2=$IU15,OR(AND(AR$1=$IT15+1,OR(AR$3-1&lt;&gt;$A$3,$A$4=0)),AND(AR$1=$IT15-1,OR(AR$3&lt;&gt;$A$3,$A$4=0)))))),1,0)</f>
        <v/>
      </c>
      <c r="AS65">
        <f>IF(AND(AS$4=1,AS15=0,OR($IT15=0,AND($IT15&gt;0,AS$2=$IU15,OR(AND(AS$1=$IT15+1,OR(AS$3-1&lt;&gt;$A$3,$A$4=0)),AND(AS$1=$IT15-1,OR(AS$3&lt;&gt;$A$3,$A$4=0)))))),1,0)</f>
        <v/>
      </c>
      <c r="AT65">
        <f>IF(AND(AT$4=1,AT15=0,OR($IT15=0,AND($IT15&gt;0,AT$2=$IU15,OR(AND(AT$1=$IT15+1,OR(AT$3-1&lt;&gt;$A$3,$A$4=0)),AND(AT$1=$IT15-1,OR(AT$3&lt;&gt;$A$3,$A$4=0)))))),1,0)</f>
        <v/>
      </c>
      <c r="AU65">
        <f>IF(AND(AU$4=1,AU15=0,OR($IT15=0,AND($IT15&gt;0,AU$2=$IU15,OR(AND(AU$1=$IT15+1,OR(AU$3-1&lt;&gt;$A$3,$A$4=0)),AND(AU$1=$IT15-1,OR(AU$3&lt;&gt;$A$3,$A$4=0)))))),1,0)</f>
        <v/>
      </c>
      <c r="AV65">
        <f>IF(AND(AV$4=1,AV15=0,OR($IT15=0,AND($IT15&gt;0,AV$2=$IU15,OR(AND(AV$1=$IT15+1,OR(AV$3-1&lt;&gt;$A$3,$A$4=0)),AND(AV$1=$IT15-1,OR(AV$3&lt;&gt;$A$3,$A$4=0)))))),1,0)</f>
        <v/>
      </c>
      <c r="AW65">
        <f>IF(AND(AW$4=1,AW15=0,OR($IT15=0,AND($IT15&gt;0,AW$2=$IU15,OR(AND(AW$1=$IT15+1,OR(AW$3-1&lt;&gt;$A$3,$A$4=0)),AND(AW$1=$IT15-1,OR(AW$3&lt;&gt;$A$3,$A$4=0)))))),1,0)</f>
        <v/>
      </c>
      <c r="AX65">
        <f>IF(AND(AX$4=1,AX15=0,OR($IT15=0,AND($IT15&gt;0,AX$2=$IU15,OR(AND(AX$1=$IT15+1,OR(AX$3-1&lt;&gt;$A$3,$A$4=0)),AND(AX$1=$IT15-1,OR(AX$3&lt;&gt;$A$3,$A$4=0)))))),1,0)</f>
        <v/>
      </c>
      <c r="AY65">
        <f>IF(AND(AY$4=1,AY15=0,OR($IT15=0,AND($IT15&gt;0,AY$2=$IU15,OR(AND(AY$1=$IT15+1,OR(AY$3-1&lt;&gt;$A$3,$A$4=0)),AND(AY$1=$IT15-1,OR(AY$3&lt;&gt;$A$3,$A$4=0)))))),1,0)</f>
        <v/>
      </c>
      <c r="AZ65">
        <f>IF(AND(AZ$4=1,AZ15=0,OR($IT15=0,AND($IT15&gt;0,AZ$2=$IU15,OR(AND(AZ$1=$IT15+1,OR(AZ$3-1&lt;&gt;$A$3,$A$4=0)),AND(AZ$1=$IT15-1,OR(AZ$3&lt;&gt;$A$3,$A$4=0)))))),1,0)</f>
        <v/>
      </c>
      <c r="BA65">
        <f>IF(AND(BA$4=1,BA15=0,OR($IT15=0,AND($IT15&gt;0,BA$2=$IU15,OR(AND(BA$1=$IT15+1,OR(BA$3-1&lt;&gt;$A$3,$A$4=0)),AND(BA$1=$IT15-1,OR(BA$3&lt;&gt;$A$3,$A$4=0)))))),1,0)</f>
        <v/>
      </c>
      <c r="BB65">
        <f>IF(AND(BB$4=1,BB15=0,OR($IT15=0,AND($IT15&gt;0,BB$2=$IU15,OR(AND(BB$1=$IT15+1,OR(BB$3-1&lt;&gt;$A$3,$A$4=0)),AND(BB$1=$IT15-1,OR(BB$3&lt;&gt;$A$3,$A$4=0)))))),1,0)</f>
        <v/>
      </c>
      <c r="BC65">
        <f>IF(AND(BC$4=1,BC15=0,OR($IT15=0,AND($IT15&gt;0,BC$2=$IU15,OR(AND(BC$1=$IT15+1,OR(BC$3-1&lt;&gt;$A$3,$A$4=0)),AND(BC$1=$IT15-1,OR(BC$3&lt;&gt;$A$3,$A$4=0)))))),1,0)</f>
        <v/>
      </c>
      <c r="BD65">
        <f>IF(AND(BD$4=1,BD15=0,OR($IT15=0,AND($IT15&gt;0,BD$2=$IU15,OR(AND(BD$1=$IT15+1,OR(BD$3-1&lt;&gt;$A$3,$A$4=0)),AND(BD$1=$IT15-1,OR(BD$3&lt;&gt;$A$3,$A$4=0)))))),1,0)</f>
        <v/>
      </c>
      <c r="BE65">
        <f>IF(AND(BE$4=1,BE15=0,OR($IT15=0,AND($IT15&gt;0,BE$2=$IU15,OR(AND(BE$1=$IT15+1,OR(BE$3-1&lt;&gt;$A$3,$A$4=0)),AND(BE$1=$IT15-1,OR(BE$3&lt;&gt;$A$3,$A$4=0)))))),1,0)</f>
        <v/>
      </c>
      <c r="BF65">
        <f>IF(AND(BF$4=1,BF15=0,OR($IT15=0,AND($IT15&gt;0,BF$2=$IU15,OR(AND(BF$1=$IT15+1,OR(BF$3-1&lt;&gt;$A$3,$A$4=0)),AND(BF$1=$IT15-1,OR(BF$3&lt;&gt;$A$3,$A$4=0)))))),1,0)</f>
        <v/>
      </c>
      <c r="BG65">
        <f>IF(AND(BG$4=1,BG15=0,OR($IT15=0,AND($IT15&gt;0,BG$2=$IU15,OR(AND(BG$1=$IT15+1,OR(BG$3-1&lt;&gt;$A$3,$A$4=0)),AND(BG$1=$IT15-1,OR(BG$3&lt;&gt;$A$3,$A$4=0)))))),1,0)</f>
        <v/>
      </c>
      <c r="BH65">
        <f>IF(AND(BH$4=1,BH15=0,OR($IT15=0,AND($IT15&gt;0,BH$2=$IU15,OR(AND(BH$1=$IT15+1,OR(BH$3-1&lt;&gt;$A$3,$A$4=0)),AND(BH$1=$IT15-1,OR(BH$3&lt;&gt;$A$3,$A$4=0)))))),1,0)</f>
        <v/>
      </c>
      <c r="BI65">
        <f>IF(AND(BI$4=1,BI15=0,OR($IT15=0,AND($IT15&gt;0,BI$2=$IU15,OR(AND(BI$1=$IT15+1,OR(BI$3-1&lt;&gt;$A$3,$A$4=0)),AND(BI$1=$IT15-1,OR(BI$3&lt;&gt;$A$3,$A$4=0)))))),1,0)</f>
        <v/>
      </c>
      <c r="BJ65">
        <f>IF(AND(BJ$4=1,BJ15=0,OR($IT15=0,AND($IT15&gt;0,BJ$2=$IU15,OR(AND(BJ$1=$IT15+1,OR(BJ$3-1&lt;&gt;$A$3,$A$4=0)),AND(BJ$1=$IT15-1,OR(BJ$3&lt;&gt;$A$3,$A$4=0)))))),1,0)</f>
        <v/>
      </c>
      <c r="BK65">
        <f>IF(AND(BK$4=1,BK15=0,OR($IT15=0,AND($IT15&gt;0,BK$2=$IU15,OR(AND(BK$1=$IT15+1,OR(BK$3-1&lt;&gt;$A$3,$A$4=0)),AND(BK$1=$IT15-1,OR(BK$3&lt;&gt;$A$3,$A$4=0)))))),1,0)</f>
        <v/>
      </c>
      <c r="BL65">
        <f>IF(AND(BL$4=1,BL15=0,OR($IT15=0,AND($IT15&gt;0,BL$2=$IU15,OR(AND(BL$1=$IT15+1,OR(BL$3-1&lt;&gt;$A$3,$A$4=0)),AND(BL$1=$IT15-1,OR(BL$3&lt;&gt;$A$3,$A$4=0)))))),1,0)</f>
        <v/>
      </c>
      <c r="BM65">
        <f>IF(AND(BM$4=1,BM15=0,OR($IT15=0,AND($IT15&gt;0,BM$2=$IU15,OR(AND(BM$1=$IT15+1,OR(BM$3-1&lt;&gt;$A$3,$A$4=0)),AND(BM$1=$IT15-1,OR(BM$3&lt;&gt;$A$3,$A$4=0)))))),1,0)</f>
        <v/>
      </c>
      <c r="BN65">
        <f>IF(AND(BN$4=1,BN15=0,OR($IT15=0,AND($IT15&gt;0,BN$2=$IU15,OR(AND(BN$1=$IT15+1,OR(BN$3-1&lt;&gt;$A$3,$A$4=0)),AND(BN$1=$IT15-1,OR(BN$3&lt;&gt;$A$3,$A$4=0)))))),1,0)</f>
        <v/>
      </c>
      <c r="BO65">
        <f>IF(AND(BO$4=1,BO15=0,OR($IT15=0,AND($IT15&gt;0,BO$2=$IU15,OR(AND(BO$1=$IT15+1,OR(BO$3-1&lt;&gt;$A$3,$A$4=0)),AND(BO$1=$IT15-1,OR(BO$3&lt;&gt;$A$3,$A$4=0)))))),1,0)</f>
        <v/>
      </c>
      <c r="BP65">
        <f>IF(AND(BP$4=1,BP15=0,OR($IT15=0,AND($IT15&gt;0,BP$2=$IU15,OR(AND(BP$1=$IT15+1,OR(BP$3-1&lt;&gt;$A$3,$A$4=0)),AND(BP$1=$IT15-1,OR(BP$3&lt;&gt;$A$3,$A$4=0)))))),1,0)</f>
        <v/>
      </c>
      <c r="BQ65">
        <f>IF(AND(BQ$4=1,BQ15=0,OR($IT15=0,AND($IT15&gt;0,BQ$2=$IU15,OR(AND(BQ$1=$IT15+1,OR(BQ$3-1&lt;&gt;$A$3,$A$4=0)),AND(BQ$1=$IT15-1,OR(BQ$3&lt;&gt;$A$3,$A$4=0)))))),1,0)</f>
        <v/>
      </c>
      <c r="BR65">
        <f>IF(AND(BR$4=1,BR15=0,OR($IT15=0,AND($IT15&gt;0,BR$2=$IU15,OR(AND(BR$1=$IT15+1,OR(BR$3-1&lt;&gt;$A$3,$A$4=0)),AND(BR$1=$IT15-1,OR(BR$3&lt;&gt;$A$3,$A$4=0)))))),1,0)</f>
        <v/>
      </c>
      <c r="BS65">
        <f>IF(AND(BS$4=1,BS15=0,OR($IT15=0,AND($IT15&gt;0,BS$2=$IU15,OR(AND(BS$1=$IT15+1,OR(BS$3-1&lt;&gt;$A$3,$A$4=0)),AND(BS$1=$IT15-1,OR(BS$3&lt;&gt;$A$3,$A$4=0)))))),1,0)</f>
        <v/>
      </c>
      <c r="BT65">
        <f>IF(AND(BT$4=1,BT15=0,OR($IT15=0,AND($IT15&gt;0,BT$2=$IU15,OR(AND(BT$1=$IT15+1,OR(BT$3-1&lt;&gt;$A$3,$A$4=0)),AND(BT$1=$IT15-1,OR(BT$3&lt;&gt;$A$3,$A$4=0)))))),1,0)</f>
        <v/>
      </c>
      <c r="BU65">
        <f>IF(AND(BU$4=1,BU15=0,OR($IT15=0,AND($IT15&gt;0,BU$2=$IU15,OR(AND(BU$1=$IT15+1,OR(BU$3-1&lt;&gt;$A$3,$A$4=0)),AND(BU$1=$IT15-1,OR(BU$3&lt;&gt;$A$3,$A$4=0)))))),1,0)</f>
        <v/>
      </c>
      <c r="BV65">
        <f>IF(AND(BV$4=1,BV15=0,OR($IT15=0,AND($IT15&gt;0,BV$2=$IU15,OR(AND(BV$1=$IT15+1,OR(BV$3-1&lt;&gt;$A$3,$A$4=0)),AND(BV$1=$IT15-1,OR(BV$3&lt;&gt;$A$3,$A$4=0)))))),1,0)</f>
        <v/>
      </c>
      <c r="BW65">
        <f>IF(AND(BW$4=1,BW15=0,OR($IT15=0,AND($IT15&gt;0,BW$2=$IU15,OR(AND(BW$1=$IT15+1,OR(BW$3-1&lt;&gt;$A$3,$A$4=0)),AND(BW$1=$IT15-1,OR(BW$3&lt;&gt;$A$3,$A$4=0)))))),1,0)</f>
        <v/>
      </c>
      <c r="BX65">
        <f>IF(AND(BX$4=1,BX15=0,OR($IT15=0,AND($IT15&gt;0,BX$2=$IU15,OR(AND(BX$1=$IT15+1,OR(BX$3-1&lt;&gt;$A$3,$A$4=0)),AND(BX$1=$IT15-1,OR(BX$3&lt;&gt;$A$3,$A$4=0)))))),1,0)</f>
        <v/>
      </c>
      <c r="BY65">
        <f>IF(AND(BY$4=1,BY15=0,OR($IT15=0,AND($IT15&gt;0,BY$2=$IU15,OR(AND(BY$1=$IT15+1,OR(BY$3-1&lt;&gt;$A$3,$A$4=0)),AND(BY$1=$IT15-1,OR(BY$3&lt;&gt;$A$3,$A$4=0)))))),1,0)</f>
        <v/>
      </c>
      <c r="BZ65">
        <f>IF(AND(BZ$4=1,BZ15=0,OR($IT15=0,AND($IT15&gt;0,BZ$2=$IU15,OR(AND(BZ$1=$IT15+1,OR(BZ$3-1&lt;&gt;$A$3,$A$4=0)),AND(BZ$1=$IT15-1,OR(BZ$3&lt;&gt;$A$3,$A$4=0)))))),1,0)</f>
        <v/>
      </c>
      <c r="CA65">
        <f>IF(AND(CA$4=1,CA15=0,OR($IT15=0,AND($IT15&gt;0,CA$2=$IU15,OR(AND(CA$1=$IT15+1,OR(CA$3-1&lt;&gt;$A$3,$A$4=0)),AND(CA$1=$IT15-1,OR(CA$3&lt;&gt;$A$3,$A$4=0)))))),1,0)</f>
        <v/>
      </c>
      <c r="CB65">
        <f>IF(AND(CB$4=1,CB15=0,OR($IT15=0,AND($IT15&gt;0,CB$2=$IU15,OR(AND(CB$1=$IT15+1,OR(CB$3-1&lt;&gt;$A$3,$A$4=0)),AND(CB$1=$IT15-1,OR(CB$3&lt;&gt;$A$3,$A$4=0)))))),1,0)</f>
        <v/>
      </c>
      <c r="CC65">
        <f>IF(AND(CC$4=1,CC15=0,OR($IT15=0,AND($IT15&gt;0,CC$2=$IU15,OR(AND(CC$1=$IT15+1,OR(CC$3-1&lt;&gt;$A$3,$A$4=0)),AND(CC$1=$IT15-1,OR(CC$3&lt;&gt;$A$3,$A$4=0)))))),1,0)</f>
        <v/>
      </c>
      <c r="CD65">
        <f>IF(AND(CD$4=1,CD15=0,OR($IT15=0,AND($IT15&gt;0,CD$2=$IU15,OR(AND(CD$1=$IT15+1,OR(CD$3-1&lt;&gt;$A$3,$A$4=0)),AND(CD$1=$IT15-1,OR(CD$3&lt;&gt;$A$3,$A$4=0)))))),1,0)</f>
        <v/>
      </c>
      <c r="CE65">
        <f>IF(AND(CE$4=1,CE15=0,OR($IT15=0,AND($IT15&gt;0,CE$2=$IU15,OR(AND(CE$1=$IT15+1,OR(CE$3-1&lt;&gt;$A$3,$A$4=0)),AND(CE$1=$IT15-1,OR(CE$3&lt;&gt;$A$3,$A$4=0)))))),1,0)</f>
        <v/>
      </c>
      <c r="CF65">
        <f>IF(AND(CF$4=1,CF15=0,OR($IT15=0,AND($IT15&gt;0,CF$2=$IU15,OR(AND(CF$1=$IT15+1,OR(CF$3-1&lt;&gt;$A$3,$A$4=0)),AND(CF$1=$IT15-1,OR(CF$3&lt;&gt;$A$3,$A$4=0)))))),1,0)</f>
        <v/>
      </c>
      <c r="CG65">
        <f>IF(AND(CG$4=1,CG15=0,OR($IT15=0,AND($IT15&gt;0,CG$2=$IU15,OR(AND(CG$1=$IT15+1,OR(CG$3-1&lt;&gt;$A$3,$A$4=0)),AND(CG$1=$IT15-1,OR(CG$3&lt;&gt;$A$3,$A$4=0)))))),1,0)</f>
        <v/>
      </c>
      <c r="CH65">
        <f>IF(AND(CH$4=1,CH15=0,OR($IT15=0,AND($IT15&gt;0,CH$2=$IU15,OR(AND(CH$1=$IT15+1,OR(CH$3-1&lt;&gt;$A$3,$A$4=0)),AND(CH$1=$IT15-1,OR(CH$3&lt;&gt;$A$3,$A$4=0)))))),1,0)</f>
        <v/>
      </c>
      <c r="CI65">
        <f>IF(AND(CI$4=1,CI15=0,OR($IT15=0,AND($IT15&gt;0,CI$2=$IU15,OR(AND(CI$1=$IT15+1,OR(CI$3-1&lt;&gt;$A$3,$A$4=0)),AND(CI$1=$IT15-1,OR(CI$3&lt;&gt;$A$3,$A$4=0)))))),1,0)</f>
        <v/>
      </c>
      <c r="CJ65">
        <f>IF(AND(CJ$4=1,CJ15=0,OR($IT15=0,AND($IT15&gt;0,CJ$2=$IU15,OR(AND(CJ$1=$IT15+1,OR(CJ$3-1&lt;&gt;$A$3,$A$4=0)),AND(CJ$1=$IT15-1,OR(CJ$3&lt;&gt;$A$3,$A$4=0)))))),1,0)</f>
        <v/>
      </c>
      <c r="CK65">
        <f>IF(AND(CK$4=1,CK15=0,OR($IT15=0,AND($IT15&gt;0,CK$2=$IU15,OR(AND(CK$1=$IT15+1,OR(CK$3-1&lt;&gt;$A$3,$A$4=0)),AND(CK$1=$IT15-1,OR(CK$3&lt;&gt;$A$3,$A$4=0)))))),1,0)</f>
        <v/>
      </c>
      <c r="CL65">
        <f>IF(AND(CL$4=1,CL15=0,OR($IT15=0,AND($IT15&gt;0,CL$2=$IU15,OR(AND(CL$1=$IT15+1,OR(CL$3-1&lt;&gt;$A$3,$A$4=0)),AND(CL$1=$IT15-1,OR(CL$3&lt;&gt;$A$3,$A$4=0)))))),1,0)</f>
        <v/>
      </c>
      <c r="CM65">
        <f>IF(AND(CM$4=1,CM15=0,OR($IT15=0,AND($IT15&gt;0,CM$2=$IU15,OR(AND(CM$1=$IT15+1,OR(CM$3-1&lt;&gt;$A$3,$A$4=0)),AND(CM$1=$IT15-1,OR(CM$3&lt;&gt;$A$3,$A$4=0)))))),1,0)</f>
        <v/>
      </c>
      <c r="CN65">
        <f>IF(AND(CN$4=1,CN15=0,OR($IT15=0,AND($IT15&gt;0,CN$2=$IU15,OR(AND(CN$1=$IT15+1,OR(CN$3-1&lt;&gt;$A$3,$A$4=0)),AND(CN$1=$IT15-1,OR(CN$3&lt;&gt;$A$3,$A$4=0)))))),1,0)</f>
        <v/>
      </c>
      <c r="CO65">
        <f>IF(AND(CO$4=1,CO15=0,OR($IT15=0,AND($IT15&gt;0,CO$2=$IU15,OR(AND(CO$1=$IT15+1,OR(CO$3-1&lt;&gt;$A$3,$A$4=0)),AND(CO$1=$IT15-1,OR(CO$3&lt;&gt;$A$3,$A$4=0)))))),1,0)</f>
        <v/>
      </c>
      <c r="CP65">
        <f>IF(AND(CP$4=1,CP15=0,OR($IT15=0,AND($IT15&gt;0,CP$2=$IU15,OR(AND(CP$1=$IT15+1,OR(CP$3-1&lt;&gt;$A$3,$A$4=0)),AND(CP$1=$IT15-1,OR(CP$3&lt;&gt;$A$3,$A$4=0)))))),1,0)</f>
        <v/>
      </c>
      <c r="CQ65">
        <f>IF(AND(CQ$4=1,CQ15=0,OR($IT15=0,AND($IT15&gt;0,CQ$2=$IU15,OR(AND(CQ$1=$IT15+1,OR(CQ$3-1&lt;&gt;$A$3,$A$4=0)),AND(CQ$1=$IT15-1,OR(CQ$3&lt;&gt;$A$3,$A$4=0)))))),1,0)</f>
        <v/>
      </c>
      <c r="CR65">
        <f>IF(AND(CR$4=1,CR15=0,OR($IT15=0,AND($IT15&gt;0,CR$2=$IU15,OR(AND(CR$1=$IT15+1,OR(CR$3-1&lt;&gt;$A$3,$A$4=0)),AND(CR$1=$IT15-1,OR(CR$3&lt;&gt;$A$3,$A$4=0)))))),1,0)</f>
        <v/>
      </c>
      <c r="CS65">
        <f>IF(AND(CS$4=1,CS15=0,OR($IT15=0,AND($IT15&gt;0,CS$2=$IU15,OR(AND(CS$1=$IT15+1,OR(CS$3-1&lt;&gt;$A$3,$A$4=0)),AND(CS$1=$IT15-1,OR(CS$3&lt;&gt;$A$3,$A$4=0)))))),1,0)</f>
        <v/>
      </c>
      <c r="CT65">
        <f>IF(AND(CT$4=1,CT15=0,OR($IT15=0,AND($IT15&gt;0,CT$2=$IU15,OR(AND(CT$1=$IT15+1,OR(CT$3-1&lt;&gt;$A$3,$A$4=0)),AND(CT$1=$IT15-1,OR(CT$3&lt;&gt;$A$3,$A$4=0)))))),1,0)</f>
        <v/>
      </c>
      <c r="CU65">
        <f>IF(AND(CU$4=1,CU15=0,OR($IT15=0,AND($IT15&gt;0,CU$2=$IU15,OR(AND(CU$1=$IT15+1,OR(CU$3-1&lt;&gt;$A$3,$A$4=0)),AND(CU$1=$IT15-1,OR(CU$3&lt;&gt;$A$3,$A$4=0)))))),1,0)</f>
        <v/>
      </c>
      <c r="CV65">
        <f>IF(AND(CV$4=1,CV15=0,OR($IT15=0,AND($IT15&gt;0,CV$2=$IU15,OR(AND(CV$1=$IT15+1,OR(CV$3-1&lt;&gt;$A$3,$A$4=0)),AND(CV$1=$IT15-1,OR(CV$3&lt;&gt;$A$3,$A$4=0)))))),1,0)</f>
        <v/>
      </c>
      <c r="CW65">
        <f>IF(AND(CW$4=1,CW15=0,OR($IT15=0,AND($IT15&gt;0,CW$2=$IU15,OR(AND(CW$1=$IT15+1,OR(CW$3-1&lt;&gt;$A$3,$A$4=0)),AND(CW$1=$IT15-1,OR(CW$3&lt;&gt;$A$3,$A$4=0)))))),1,0)</f>
        <v/>
      </c>
      <c r="CX65">
        <f>IF(AND(CX$4=1,CX15=0,OR($IT15=0,AND($IT15&gt;0,CX$2=$IU15,OR(AND(CX$1=$IT15+1,OR(CX$3-1&lt;&gt;$A$3,$A$4=0)),AND(CX$1=$IT15-1,OR(CX$3&lt;&gt;$A$3,$A$4=0)))))),1,0)</f>
        <v/>
      </c>
      <c r="CY65">
        <f>IF(AND(CY$4=1,CY15=0,OR($IT15=0,AND($IT15&gt;0,CY$2=$IU15,OR(AND(CY$1=$IT15+1,OR(CY$3-1&lt;&gt;$A$3,$A$4=0)),AND(CY$1=$IT15-1,OR(CY$3&lt;&gt;$A$3,$A$4=0)))))),1,0)</f>
        <v/>
      </c>
      <c r="CZ65">
        <f>IF(AND(CZ$4=1,CZ15=0,OR($IT15=0,AND($IT15&gt;0,CZ$2=$IU15,OR(AND(CZ$1=$IT15+1,OR(CZ$3-1&lt;&gt;$A$3,$A$4=0)),AND(CZ$1=$IT15-1,OR(CZ$3&lt;&gt;$A$3,$A$4=0)))))),1,0)</f>
        <v/>
      </c>
      <c r="DA65">
        <f>IF(AND(DA$4=1,DA15=0,OR($IT15=0,AND($IT15&gt;0,DA$2=$IU15,OR(AND(DA$1=$IT15+1,OR(DA$3-1&lt;&gt;$A$3,$A$4=0)),AND(DA$1=$IT15-1,OR(DA$3&lt;&gt;$A$3,$A$4=0)))))),1,0)</f>
        <v/>
      </c>
      <c r="DB65">
        <f>IF(AND(DB$4=1,DB15=0,OR($IT15=0,AND($IT15&gt;0,DB$2=$IU15,OR(AND(DB$1=$IT15+1,OR(DB$3-1&lt;&gt;$A$3,$A$4=0)),AND(DB$1=$IT15-1,OR(DB$3&lt;&gt;$A$3,$A$4=0)))))),1,0)</f>
        <v/>
      </c>
      <c r="DC65">
        <f>IF(AND(DC$4=1,DC15=0,OR($IT15=0,AND($IT15&gt;0,DC$2=$IU15,OR(AND(DC$1=$IT15+1,OR(DC$3-1&lt;&gt;$A$3,$A$4=0)),AND(DC$1=$IT15-1,OR(DC$3&lt;&gt;$A$3,$A$4=0)))))),1,0)</f>
        <v/>
      </c>
      <c r="DD65">
        <f>IF(AND(DD$4=1,DD15=0,OR($IT15=0,AND($IT15&gt;0,DD$2=$IU15,OR(AND(DD$1=$IT15+1,OR(DD$3-1&lt;&gt;$A$3,$A$4=0)),AND(DD$1=$IT15-1,OR(DD$3&lt;&gt;$A$3,$A$4=0)))))),1,0)</f>
        <v/>
      </c>
      <c r="DE65">
        <f>IF(AND(DE$4=1,DE15=0,OR($IT15=0,AND($IT15&gt;0,DE$2=$IU15,OR(AND(DE$1=$IT15+1,OR(DE$3-1&lt;&gt;$A$3,$A$4=0)),AND(DE$1=$IT15-1,OR(DE$3&lt;&gt;$A$3,$A$4=0)))))),1,0)</f>
        <v/>
      </c>
      <c r="DF65">
        <f>IF(AND(DF$4=1,DF15=0,OR($IT15=0,AND($IT15&gt;0,DF$2=$IU15,OR(AND(DF$1=$IT15+1,OR(DF$3-1&lt;&gt;$A$3,$A$4=0)),AND(DF$1=$IT15-1,OR(DF$3&lt;&gt;$A$3,$A$4=0)))))),1,0)</f>
        <v/>
      </c>
      <c r="DG65">
        <f>IF(AND(DG$4=1,DG15=0,OR($IT15=0,AND($IT15&gt;0,DG$2=$IU15,OR(AND(DG$1=$IT15+1,OR(DG$3-1&lt;&gt;$A$3,$A$4=0)),AND(DG$1=$IT15-1,OR(DG$3&lt;&gt;$A$3,$A$4=0)))))),1,0)</f>
        <v/>
      </c>
      <c r="DH65">
        <f>IF(AND(DH$4=1,DH15=0,OR($IT15=0,AND($IT15&gt;0,DH$2=$IU15,OR(AND(DH$1=$IT15+1,OR(DH$3-1&lt;&gt;$A$3,$A$4=0)),AND(DH$1=$IT15-1,OR(DH$3&lt;&gt;$A$3,$A$4=0)))))),1,0)</f>
        <v/>
      </c>
      <c r="DI65">
        <f>IF(AND(DI$4=1,DI15=0,OR($IT15=0,AND($IT15&gt;0,DI$2=$IU15,OR(AND(DI$1=$IT15+1,OR(DI$3-1&lt;&gt;$A$3,$A$4=0)),AND(DI$1=$IT15-1,OR(DI$3&lt;&gt;$A$3,$A$4=0)))))),1,0)</f>
        <v/>
      </c>
      <c r="DJ65">
        <f>IF(AND(DJ$4=1,DJ15=0,OR($IT15=0,AND($IT15&gt;0,DJ$2=$IU15,OR(AND(DJ$1=$IT15+1,OR(DJ$3-1&lt;&gt;$A$3,$A$4=0)),AND(DJ$1=$IT15-1,OR(DJ$3&lt;&gt;$A$3,$A$4=0)))))),1,0)</f>
        <v/>
      </c>
      <c r="DK65">
        <f>IF(AND(DK$4=1,DK15=0,OR($IT15=0,AND($IT15&gt;0,DK$2=$IU15,OR(AND(DK$1=$IT15+1,OR(DK$3-1&lt;&gt;$A$3,$A$4=0)),AND(DK$1=$IT15-1,OR(DK$3&lt;&gt;$A$3,$A$4=0)))))),1,0)</f>
        <v/>
      </c>
      <c r="DL65">
        <f>IF(AND(DL$4=1,DL15=0,OR($IT15=0,AND($IT15&gt;0,DL$2=$IU15,OR(AND(DL$1=$IT15+1,OR(DL$3-1&lt;&gt;$A$3,$A$4=0)),AND(DL$1=$IT15-1,OR(DL$3&lt;&gt;$A$3,$A$4=0)))))),1,0)</f>
        <v/>
      </c>
      <c r="DM65">
        <f>IF(AND(DM$4=1,DM15=0,OR($IT15=0,AND($IT15&gt;0,DM$2=$IU15,OR(AND(DM$1=$IT15+1,OR(DM$3-1&lt;&gt;$A$3,$A$4=0)),AND(DM$1=$IT15-1,OR(DM$3&lt;&gt;$A$3,$A$4=0)))))),1,0)</f>
        <v/>
      </c>
      <c r="DN65">
        <f>IF(AND(DN$4=1,DN15=0,OR($IT15=0,AND($IT15&gt;0,DN$2=$IU15,OR(AND(DN$1=$IT15+1,OR(DN$3-1&lt;&gt;$A$3,$A$4=0)),AND(DN$1=$IT15-1,OR(DN$3&lt;&gt;$A$3,$A$4=0)))))),1,0)</f>
        <v/>
      </c>
      <c r="DO65">
        <f>IF(AND(DO$4=1,DO15=0,OR($IT15=0,AND($IT15&gt;0,DO$2=$IU15,OR(AND(DO$1=$IT15+1,OR(DO$3-1&lt;&gt;$A$3,$A$4=0)),AND(DO$1=$IT15-1,OR(DO$3&lt;&gt;$A$3,$A$4=0)))))),1,0)</f>
        <v/>
      </c>
      <c r="DP65">
        <f>IF(AND(DP$4=1,DP15=0,OR($IT15=0,AND($IT15&gt;0,DP$2=$IU15,OR(AND(DP$1=$IT15+1,OR(DP$3-1&lt;&gt;$A$3,$A$4=0)),AND(DP$1=$IT15-1,OR(DP$3&lt;&gt;$A$3,$A$4=0)))))),1,0)</f>
        <v/>
      </c>
      <c r="DQ65">
        <f>IF(AND(DQ$4=1,DQ15=0,OR($IT15=0,AND($IT15&gt;0,DQ$2=$IU15,OR(AND(DQ$1=$IT15+1,OR(DQ$3-1&lt;&gt;$A$3,$A$4=0)),AND(DQ$1=$IT15-1,OR(DQ$3&lt;&gt;$A$3,$A$4=0)))))),1,0)</f>
        <v/>
      </c>
      <c r="DR65">
        <f>IF(AND(DR$4=1,DR15=0,OR($IT15=0,AND($IT15&gt;0,DR$2=$IU15,OR(AND(DR$1=$IT15+1,OR(DR$3-1&lt;&gt;$A$3,$A$4=0)),AND(DR$1=$IT15-1,OR(DR$3&lt;&gt;$A$3,$A$4=0)))))),1,0)</f>
        <v/>
      </c>
      <c r="DS65">
        <f>IF(AND(DS$4=1,DS15=0,OR($IT15=0,AND($IT15&gt;0,DS$2=$IU15,OR(AND(DS$1=$IT15+1,OR(DS$3-1&lt;&gt;$A$3,$A$4=0)),AND(DS$1=$IT15-1,OR(DS$3&lt;&gt;$A$3,$A$4=0)))))),1,0)</f>
        <v/>
      </c>
      <c r="DT65">
        <f>IF(AND(DT$4=1,DT15=0,OR($IT15=0,AND($IT15&gt;0,DT$2=$IU15,OR(AND(DT$1=$IT15+1,OR(DT$3-1&lt;&gt;$A$3,$A$4=0)),AND(DT$1=$IT15-1,OR(DT$3&lt;&gt;$A$3,$A$4=0)))))),1,0)</f>
        <v/>
      </c>
      <c r="DU65">
        <f>IF(AND(DU$4=1,DU15=0,OR($IT15=0,AND($IT15&gt;0,DU$2=$IU15,OR(AND(DU$1=$IT15+1,OR(DU$3-1&lt;&gt;$A$3,$A$4=0)),AND(DU$1=$IT15-1,OR(DU$3&lt;&gt;$A$3,$A$4=0)))))),1,0)</f>
        <v/>
      </c>
      <c r="DV65">
        <f>IF(AND(DV$4=1,DV15=0,OR($IT15=0,AND($IT15&gt;0,DV$2=$IU15,OR(AND(DV$1=$IT15+1,OR(DV$3-1&lt;&gt;$A$3,$A$4=0)),AND(DV$1=$IT15-1,OR(DV$3&lt;&gt;$A$3,$A$4=0)))))),1,0)</f>
        <v/>
      </c>
      <c r="DW65">
        <f>IF(AND(DW$4=1,DW15=0,OR($IT15=0,AND($IT15&gt;0,DW$2=$IU15,OR(AND(DW$1=$IT15+1,OR(DW$3-1&lt;&gt;$A$3,$A$4=0)),AND(DW$1=$IT15-1,OR(DW$3&lt;&gt;$A$3,$A$4=0)))))),1,0)</f>
        <v/>
      </c>
      <c r="DX65">
        <f>IF(AND(DX$4=1,DX15=0,OR($IT15=0,AND($IT15&gt;0,DX$2=$IU15,OR(AND(DX$1=$IT15+1,OR(DX$3-1&lt;&gt;$A$3,$A$4=0)),AND(DX$1=$IT15-1,OR(DX$3&lt;&gt;$A$3,$A$4=0)))))),1,0)</f>
        <v/>
      </c>
      <c r="DY65">
        <f>IF(AND(DY$4=1,DY15=0,OR($IT15=0,AND($IT15&gt;0,DY$2=$IU15,OR(AND(DY$1=$IT15+1,OR(DY$3-1&lt;&gt;$A$3,$A$4=0)),AND(DY$1=$IT15-1,OR(DY$3&lt;&gt;$A$3,$A$4=0)))))),1,0)</f>
        <v/>
      </c>
      <c r="DZ65">
        <f>IF(AND(DZ$4=1,DZ15=0,OR($IT15=0,AND($IT15&gt;0,DZ$2=$IU15,OR(AND(DZ$1=$IT15+1,OR(DZ$3-1&lt;&gt;$A$3,$A$4=0)),AND(DZ$1=$IT15-1,OR(DZ$3&lt;&gt;$A$3,$A$4=0)))))),1,0)</f>
        <v/>
      </c>
      <c r="EA65">
        <f>IF(AND(EA$4=1,EA15=0,OR($IT15=0,AND($IT15&gt;0,EA$2=$IU15,OR(AND(EA$1=$IT15+1,OR(EA$3-1&lt;&gt;$A$3,$A$4=0)),AND(EA$1=$IT15-1,OR(EA$3&lt;&gt;$A$3,$A$4=0)))))),1,0)</f>
        <v/>
      </c>
      <c r="EB65">
        <f>IF(AND(EB$4=1,EB15=0,OR($IT15=0,AND($IT15&gt;0,EB$2=$IU15,OR(AND(EB$1=$IT15+1,OR(EB$3-1&lt;&gt;$A$3,$A$4=0)),AND(EB$1=$IT15-1,OR(EB$3&lt;&gt;$A$3,$A$4=0)))))),1,0)</f>
        <v/>
      </c>
      <c r="EC65">
        <f>IF(AND(EC$4=1,EC15=0,OR($IT15=0,AND($IT15&gt;0,EC$2=$IU15,OR(AND(EC$1=$IT15+1,OR(EC$3-1&lt;&gt;$A$3,$A$4=0)),AND(EC$1=$IT15-1,OR(EC$3&lt;&gt;$A$3,$A$4=0)))))),1,0)</f>
        <v/>
      </c>
      <c r="ED65">
        <f>IF(AND(ED$4=1,ED15=0,OR($IT15=0,AND($IT15&gt;0,ED$2=$IU15,OR(AND(ED$1=$IT15+1,OR(ED$3-1&lt;&gt;$A$3,$A$4=0)),AND(ED$1=$IT15-1,OR(ED$3&lt;&gt;$A$3,$A$4=0)))))),1,0)</f>
        <v/>
      </c>
      <c r="EE65">
        <f>IF(AND(EE$4=1,EE15=0,OR($IT15=0,AND($IT15&gt;0,EE$2=$IU15,OR(AND(EE$1=$IT15+1,OR(EE$3-1&lt;&gt;$A$3,$A$4=0)),AND(EE$1=$IT15-1,OR(EE$3&lt;&gt;$A$3,$A$4=0)))))),1,0)</f>
        <v/>
      </c>
      <c r="EF65">
        <f>IF(AND(EF$4=1,EF15=0,OR($IT15=0,AND($IT15&gt;0,EF$2=$IU15,OR(AND(EF$1=$IT15+1,OR(EF$3-1&lt;&gt;$A$3,$A$4=0)),AND(EF$1=$IT15-1,OR(EF$3&lt;&gt;$A$3,$A$4=0)))))),1,0)</f>
        <v/>
      </c>
      <c r="EG65">
        <f>IF(AND(EG$4=1,EG15=0,OR($IT15=0,AND($IT15&gt;0,EG$2=$IU15,OR(AND(EG$1=$IT15+1,OR(EG$3-1&lt;&gt;$A$3,$A$4=0)),AND(EG$1=$IT15-1,OR(EG$3&lt;&gt;$A$3,$A$4=0)))))),1,0)</f>
        <v/>
      </c>
      <c r="EH65">
        <f>IF(AND(EH$4=1,EH15=0,OR($IT15=0,AND($IT15&gt;0,EH$2=$IU15,OR(AND(EH$1=$IT15+1,OR(EH$3-1&lt;&gt;$A$3,$A$4=0)),AND(EH$1=$IT15-1,OR(EH$3&lt;&gt;$A$3,$A$4=0)))))),1,0)</f>
        <v/>
      </c>
      <c r="EI65">
        <f>IF(AND(EI$4=1,EI15=0,OR($IT15=0,AND($IT15&gt;0,EI$2=$IU15,OR(AND(EI$1=$IT15+1,OR(EI$3-1&lt;&gt;$A$3,$A$4=0)),AND(EI$1=$IT15-1,OR(EI$3&lt;&gt;$A$3,$A$4=0)))))),1,0)</f>
        <v/>
      </c>
      <c r="EJ65">
        <f>IF(AND(EJ$4=1,EJ15=0,OR($IT15=0,AND($IT15&gt;0,EJ$2=$IU15,OR(AND(EJ$1=$IT15+1,OR(EJ$3-1&lt;&gt;$A$3,$A$4=0)),AND(EJ$1=$IT15-1,OR(EJ$3&lt;&gt;$A$3,$A$4=0)))))),1,0)</f>
        <v/>
      </c>
      <c r="EK65">
        <f>IF(AND(EK$4=1,EK15=0,OR($IT15=0,AND($IT15&gt;0,EK$2=$IU15,OR(AND(EK$1=$IT15+1,OR(EK$3-1&lt;&gt;$A$3,$A$4=0)),AND(EK$1=$IT15-1,OR(EK$3&lt;&gt;$A$3,$A$4=0)))))),1,0)</f>
        <v/>
      </c>
      <c r="EL65">
        <f>IF(AND(EL$4=1,EL15=0,OR($IT15=0,AND($IT15&gt;0,EL$2=$IU15,OR(AND(EL$1=$IT15+1,OR(EL$3-1&lt;&gt;$A$3,$A$4=0)),AND(EL$1=$IT15-1,OR(EL$3&lt;&gt;$A$3,$A$4=0)))))),1,0)</f>
        <v/>
      </c>
      <c r="EM65">
        <f>IF(AND(EM$4=1,EM15=0,OR($IT15=0,AND($IT15&gt;0,EM$2=$IU15,OR(AND(EM$1=$IT15+1,OR(EM$3-1&lt;&gt;$A$3,$A$4=0)),AND(EM$1=$IT15-1,OR(EM$3&lt;&gt;$A$3,$A$4=0)))))),1,0)</f>
        <v/>
      </c>
      <c r="EN65">
        <f>IF(AND(EN$4=1,EN15=0,OR($IT15=0,AND($IT15&gt;0,EN$2=$IU15,OR(AND(EN$1=$IT15+1,OR(EN$3-1&lt;&gt;$A$3,$A$4=0)),AND(EN$1=$IT15-1,OR(EN$3&lt;&gt;$A$3,$A$4=0)))))),1,0)</f>
        <v/>
      </c>
      <c r="EO65">
        <f>IF(AND(EO$4=1,EO15=0,OR($IT15=0,AND($IT15&gt;0,EO$2=$IU15,OR(AND(EO$1=$IT15+1,OR(EO$3-1&lt;&gt;$A$3,$A$4=0)),AND(EO$1=$IT15-1,OR(EO$3&lt;&gt;$A$3,$A$4=0)))))),1,0)</f>
        <v/>
      </c>
      <c r="EP65">
        <f>IF(AND(EP$4=1,EP15=0,OR($IT15=0,AND($IT15&gt;0,EP$2=$IU15,OR(AND(EP$1=$IT15+1,OR(EP$3-1&lt;&gt;$A$3,$A$4=0)),AND(EP$1=$IT15-1,OR(EP$3&lt;&gt;$A$3,$A$4=0)))))),1,0)</f>
        <v/>
      </c>
      <c r="EQ65">
        <f>IF(AND(EQ$4=1,EQ15=0,OR($IT15=0,AND($IT15&gt;0,EQ$2=$IU15,OR(AND(EQ$1=$IT15+1,OR(EQ$3-1&lt;&gt;$A$3,$A$4=0)),AND(EQ$1=$IT15-1,OR(EQ$3&lt;&gt;$A$3,$A$4=0)))))),1,0)</f>
        <v/>
      </c>
      <c r="ER65">
        <f>IF(AND(ER$4=1,ER15=0,OR($IT15=0,AND($IT15&gt;0,ER$2=$IU15,OR(AND(ER$1=$IT15+1,OR(ER$3-1&lt;&gt;$A$3,$A$4=0)),AND(ER$1=$IT15-1,OR(ER$3&lt;&gt;$A$3,$A$4=0)))))),1,0)</f>
        <v/>
      </c>
      <c r="ES65">
        <f>IF(AND(ES$4=1,ES15=0,OR($IT15=0,AND($IT15&gt;0,ES$2=$IU15,OR(AND(ES$1=$IT15+1,OR(ES$3-1&lt;&gt;$A$3,$A$4=0)),AND(ES$1=$IT15-1,OR(ES$3&lt;&gt;$A$3,$A$4=0)))))),1,0)</f>
        <v/>
      </c>
      <c r="ET65">
        <f>IF(AND(ET$4=1,ET15=0,OR($IT15=0,AND($IT15&gt;0,ET$2=$IU15,OR(AND(ET$1=$IT15+1,OR(ET$3-1&lt;&gt;$A$3,$A$4=0)),AND(ET$1=$IT15-1,OR(ET$3&lt;&gt;$A$3,$A$4=0)))))),1,0)</f>
        <v/>
      </c>
      <c r="EU65">
        <f>IF(AND(EU$4=1,EU15=0,OR($IT15=0,AND($IT15&gt;0,EU$2=$IU15,OR(AND(EU$1=$IT15+1,OR(EU$3-1&lt;&gt;$A$3,$A$4=0)),AND(EU$1=$IT15-1,OR(EU$3&lt;&gt;$A$3,$A$4=0)))))),1,0)</f>
        <v/>
      </c>
      <c r="EV65">
        <f>IF(AND(EV$4=1,EV15=0,OR($IT15=0,AND($IT15&gt;0,EV$2=$IU15,OR(AND(EV$1=$IT15+1,OR(EV$3-1&lt;&gt;$A$3,$A$4=0)),AND(EV$1=$IT15-1,OR(EV$3&lt;&gt;$A$3,$A$4=0)))))),1,0)</f>
        <v/>
      </c>
      <c r="EW65">
        <f>IF(AND(EW$4=1,EW15=0,OR($IT15=0,AND($IT15&gt;0,EW$2=$IU15,OR(AND(EW$1=$IT15+1,OR(EW$3-1&lt;&gt;$A$3,$A$4=0)),AND(EW$1=$IT15-1,OR(EW$3&lt;&gt;$A$3,$A$4=0)))))),1,0)</f>
        <v/>
      </c>
      <c r="EX65">
        <f>IF(AND(EX$4=1,EX15=0,OR($IT15=0,AND($IT15&gt;0,EX$2=$IU15,OR(AND(EX$1=$IT15+1,OR(EX$3-1&lt;&gt;$A$3,$A$4=0)),AND(EX$1=$IT15-1,OR(EX$3&lt;&gt;$A$3,$A$4=0)))))),1,0)</f>
        <v/>
      </c>
      <c r="EY65">
        <f>IF(AND(EY$4=1,EY15=0,OR($IT15=0,AND($IT15&gt;0,EY$2=$IU15,OR(AND(EY$1=$IT15+1,OR(EY$3-1&lt;&gt;$A$3,$A$4=0)),AND(EY$1=$IT15-1,OR(EY$3&lt;&gt;$A$3,$A$4=0)))))),1,0)</f>
        <v/>
      </c>
      <c r="EZ65">
        <f>IF(AND(EZ$4=1,EZ15=0,OR($IT15=0,AND($IT15&gt;0,EZ$2=$IU15,OR(AND(EZ$1=$IT15+1,OR(EZ$3-1&lt;&gt;$A$3,$A$4=0)),AND(EZ$1=$IT15-1,OR(EZ$3&lt;&gt;$A$3,$A$4=0)))))),1,0)</f>
        <v/>
      </c>
      <c r="FA65">
        <f>IF(AND(FA$4=1,FA15=0,OR($IT15=0,AND($IT15&gt;0,FA$2=$IU15,OR(AND(FA$1=$IT15+1,OR(FA$3-1&lt;&gt;$A$3,$A$4=0)),AND(FA$1=$IT15-1,OR(FA$3&lt;&gt;$A$3,$A$4=0)))))),1,0)</f>
        <v/>
      </c>
      <c r="FB65">
        <f>IF(AND(FB$4=1,FB15=0,OR($IT15=0,AND($IT15&gt;0,FB$2=$IU15,OR(AND(FB$1=$IT15+1,OR(FB$3-1&lt;&gt;$A$3,$A$4=0)),AND(FB$1=$IT15-1,OR(FB$3&lt;&gt;$A$3,$A$4=0)))))),1,0)</f>
        <v/>
      </c>
      <c r="FC65">
        <f>IF(AND(FC$4=1,FC15=0,OR($IT15=0,AND($IT15&gt;0,FC$2=$IU15,OR(AND(FC$1=$IT15+1,OR(FC$3-1&lt;&gt;$A$3,$A$4=0)),AND(FC$1=$IT15-1,OR(FC$3&lt;&gt;$A$3,$A$4=0)))))),1,0)</f>
        <v/>
      </c>
      <c r="FD65">
        <f>IF(AND(FD$4=1,FD15=0,OR($IT15=0,AND($IT15&gt;0,FD$2=$IU15,OR(AND(FD$1=$IT15+1,OR(FD$3-1&lt;&gt;$A$3,$A$4=0)),AND(FD$1=$IT15-1,OR(FD$3&lt;&gt;$A$3,$A$4=0)))))),1,0)</f>
        <v/>
      </c>
      <c r="FE65">
        <f>IF(AND(FE$4=1,FE15=0,OR($IT15=0,AND($IT15&gt;0,FE$2=$IU15,OR(AND(FE$1=$IT15+1,OR(FE$3-1&lt;&gt;$A$3,$A$4=0)),AND(FE$1=$IT15-1,OR(FE$3&lt;&gt;$A$3,$A$4=0)))))),1,0)</f>
        <v/>
      </c>
      <c r="FF65">
        <f>IF(AND(FF$4=1,FF15=0,OR($IT15=0,AND($IT15&gt;0,FF$2=$IU15,OR(AND(FF$1=$IT15+1,OR(FF$3-1&lt;&gt;$A$3,$A$4=0)),AND(FF$1=$IT15-1,OR(FF$3&lt;&gt;$A$3,$A$4=0)))))),1,0)</f>
        <v/>
      </c>
      <c r="FG65">
        <f>IF(AND(FG$4=1,FG15=0,OR($IT15=0,AND($IT15&gt;0,FG$2=$IU15,OR(AND(FG$1=$IT15+1,OR(FG$3-1&lt;&gt;$A$3,$A$4=0)),AND(FG$1=$IT15-1,OR(FG$3&lt;&gt;$A$3,$A$4=0)))))),1,0)</f>
        <v/>
      </c>
      <c r="FH65">
        <f>IF(AND(FH$4=1,FH15=0,OR($IT15=0,AND($IT15&gt;0,FH$2=$IU15,OR(AND(FH$1=$IT15+1,OR(FH$3-1&lt;&gt;$A$3,$A$4=0)),AND(FH$1=$IT15-1,OR(FH$3&lt;&gt;$A$3,$A$4=0)))))),1,0)</f>
        <v/>
      </c>
      <c r="FI65">
        <f>IF(AND(FI$4=1,FI15=0,OR($IT15=0,AND($IT15&gt;0,FI$2=$IU15,OR(AND(FI$1=$IT15+1,OR(FI$3-1&lt;&gt;$A$3,$A$4=0)),AND(FI$1=$IT15-1,OR(FI$3&lt;&gt;$A$3,$A$4=0)))))),1,0)</f>
        <v/>
      </c>
      <c r="FJ65">
        <f>IF(AND(FJ$4=1,FJ15=0,OR($IT15=0,AND($IT15&gt;0,FJ$2=$IU15,OR(AND(FJ$1=$IT15+1,OR(FJ$3-1&lt;&gt;$A$3,$A$4=0)),AND(FJ$1=$IT15-1,OR(FJ$3&lt;&gt;$A$3,$A$4=0)))))),1,0)</f>
        <v/>
      </c>
      <c r="FK65">
        <f>IF(AND(FK$4=1,FK15=0,OR($IT15=0,AND($IT15&gt;0,FK$2=$IU15,OR(AND(FK$1=$IT15+1,OR(FK$3-1&lt;&gt;$A$3,$A$4=0)),AND(FK$1=$IT15-1,OR(FK$3&lt;&gt;$A$3,$A$4=0)))))),1,0)</f>
        <v/>
      </c>
      <c r="FL65">
        <f>IF(AND(FL$4=1,FL15=0,OR($IT15=0,AND($IT15&gt;0,FL$2=$IU15,OR(AND(FL$1=$IT15+1,OR(FL$3-1&lt;&gt;$A$3,$A$4=0)),AND(FL$1=$IT15-1,OR(FL$3&lt;&gt;$A$3,$A$4=0)))))),1,0)</f>
        <v/>
      </c>
      <c r="FM65">
        <f>IF(AND(FM$4=1,FM15=0,OR($IT15=0,AND($IT15&gt;0,FM$2=$IU15,OR(AND(FM$1=$IT15+1,OR(FM$3-1&lt;&gt;$A$3,$A$4=0)),AND(FM$1=$IT15-1,OR(FM$3&lt;&gt;$A$3,$A$4=0)))))),1,0)</f>
        <v/>
      </c>
      <c r="FN65">
        <f>IF(AND(FN$4=1,FN15=0,OR($IT15=0,AND($IT15&gt;0,FN$2=$IU15,OR(AND(FN$1=$IT15+1,OR(FN$3-1&lt;&gt;$A$3,$A$4=0)),AND(FN$1=$IT15-1,OR(FN$3&lt;&gt;$A$3,$A$4=0)))))),1,0)</f>
        <v/>
      </c>
      <c r="FO65">
        <f>IF(AND(FO$4=1,FO15=0,OR($IT15=0,AND($IT15&gt;0,FO$2=$IU15,OR(AND(FO$1=$IT15+1,OR(FO$3-1&lt;&gt;$A$3,$A$4=0)),AND(FO$1=$IT15-1,OR(FO$3&lt;&gt;$A$3,$A$4=0)))))),1,0)</f>
        <v/>
      </c>
      <c r="FP65">
        <f>IF(AND(FP$4=1,FP15=0,OR($IT15=0,AND($IT15&gt;0,FP$2=$IU15,OR(AND(FP$1=$IT15+1,OR(FP$3-1&lt;&gt;$A$3,$A$4=0)),AND(FP$1=$IT15-1,OR(FP$3&lt;&gt;$A$3,$A$4=0)))))),1,0)</f>
        <v/>
      </c>
      <c r="FQ65">
        <f>IF(AND(FQ$4=1,FQ15=0,OR($IT15=0,AND($IT15&gt;0,FQ$2=$IU15,OR(AND(FQ$1=$IT15+1,OR(FQ$3-1&lt;&gt;$A$3,$A$4=0)),AND(FQ$1=$IT15-1,OR(FQ$3&lt;&gt;$A$3,$A$4=0)))))),1,0)</f>
        <v/>
      </c>
      <c r="FR65">
        <f>IF(AND(FR$4=1,FR15=0,OR($IT15=0,AND($IT15&gt;0,FR$2=$IU15,OR(AND(FR$1=$IT15+1,OR(FR$3-1&lt;&gt;$A$3,$A$4=0)),AND(FR$1=$IT15-1,OR(FR$3&lt;&gt;$A$3,$A$4=0)))))),1,0)</f>
        <v/>
      </c>
      <c r="FS65">
        <f>IF(AND(FS$4=1,FS15=0,OR($IT15=0,AND($IT15&gt;0,FS$2=$IU15,OR(AND(FS$1=$IT15+1,OR(FS$3-1&lt;&gt;$A$3,$A$4=0)),AND(FS$1=$IT15-1,OR(FS$3&lt;&gt;$A$3,$A$4=0)))))),1,0)</f>
        <v/>
      </c>
      <c r="FT65">
        <f>IF(AND(FT$4=1,FT15=0,OR($IT15=0,AND($IT15&gt;0,FT$2=$IU15,OR(AND(FT$1=$IT15+1,OR(FT$3-1&lt;&gt;$A$3,$A$4=0)),AND(FT$1=$IT15-1,OR(FT$3&lt;&gt;$A$3,$A$4=0)))))),1,0)</f>
        <v/>
      </c>
      <c r="FU65">
        <f>IF(AND(FU$4=1,FU15=0,OR($IT15=0,AND($IT15&gt;0,FU$2=$IU15,OR(AND(FU$1=$IT15+1,OR(FU$3-1&lt;&gt;$A$3,$A$4=0)),AND(FU$1=$IT15-1,OR(FU$3&lt;&gt;$A$3,$A$4=0)))))),1,0)</f>
        <v/>
      </c>
      <c r="FV65">
        <f>IF(AND(FV$4=1,FV15=0,OR($IT15=0,AND($IT15&gt;0,FV$2=$IU15,OR(AND(FV$1=$IT15+1,OR(FV$3-1&lt;&gt;$A$3,$A$4=0)),AND(FV$1=$IT15-1,OR(FV$3&lt;&gt;$A$3,$A$4=0)))))),1,0)</f>
        <v/>
      </c>
      <c r="FW65">
        <f>IF(AND(FW$4=1,FW15=0,OR($IT15=0,AND($IT15&gt;0,FW$2=$IU15,OR(AND(FW$1=$IT15+1,OR(FW$3-1&lt;&gt;$A$3,$A$4=0)),AND(FW$1=$IT15-1,OR(FW$3&lt;&gt;$A$3,$A$4=0)))))),1,0)</f>
        <v/>
      </c>
      <c r="FX65">
        <f>IF(AND(FX$4=1,FX15=0,OR($IT15=0,AND($IT15&gt;0,FX$2=$IU15,OR(AND(FX$1=$IT15+1,OR(FX$3-1&lt;&gt;$A$3,$A$4=0)),AND(FX$1=$IT15-1,OR(FX$3&lt;&gt;$A$3,$A$4=0)))))),1,0)</f>
        <v/>
      </c>
      <c r="FY65">
        <f>IF(AND(FY$4=1,FY15=0,OR($IT15=0,AND($IT15&gt;0,FY$2=$IU15,OR(AND(FY$1=$IT15+1,OR(FY$3-1&lt;&gt;$A$3,$A$4=0)),AND(FY$1=$IT15-1,OR(FY$3&lt;&gt;$A$3,$A$4=0)))))),1,0)</f>
        <v/>
      </c>
      <c r="FZ65">
        <f>IF(AND(FZ$4=1,FZ15=0,OR($IT15=0,AND($IT15&gt;0,FZ$2=$IU15,OR(AND(FZ$1=$IT15+1,OR(FZ$3-1&lt;&gt;$A$3,$A$4=0)),AND(FZ$1=$IT15-1,OR(FZ$3&lt;&gt;$A$3,$A$4=0)))))),1,0)</f>
        <v/>
      </c>
      <c r="GA65">
        <f>IF(AND(GA$4=1,GA15=0,OR($IT15=0,AND($IT15&gt;0,GA$2=$IU15,OR(AND(GA$1=$IT15+1,OR(GA$3-1&lt;&gt;$A$3,$A$4=0)),AND(GA$1=$IT15-1,OR(GA$3&lt;&gt;$A$3,$A$4=0)))))),1,0)</f>
        <v/>
      </c>
      <c r="GB65">
        <f>IF(AND(GB$4=1,GB15=0,OR($IT15=0,AND($IT15&gt;0,GB$2=$IU15,OR(AND(GB$1=$IT15+1,OR(GB$3-1&lt;&gt;$A$3,$A$4=0)),AND(GB$1=$IT15-1,OR(GB$3&lt;&gt;$A$3,$A$4=0)))))),1,0)</f>
        <v/>
      </c>
      <c r="GC65">
        <f>IF(AND(GC$4=1,GC15=0,OR($IT15=0,AND($IT15&gt;0,GC$2=$IU15,OR(AND(GC$1=$IT15+1,OR(GC$3-1&lt;&gt;$A$3,$A$4=0)),AND(GC$1=$IT15-1,OR(GC$3&lt;&gt;$A$3,$A$4=0)))))),1,0)</f>
        <v/>
      </c>
      <c r="GD65">
        <f>IF(AND(GD$4=1,GD15=0,OR($IT15=0,AND($IT15&gt;0,GD$2=$IU15,OR(AND(GD$1=$IT15+1,OR(GD$3-1&lt;&gt;$A$3,$A$4=0)),AND(GD$1=$IT15-1,OR(GD$3&lt;&gt;$A$3,$A$4=0)))))),1,0)</f>
        <v/>
      </c>
      <c r="GE65">
        <f>IF(AND(GE$4=1,GE15=0,OR($IT15=0,AND($IT15&gt;0,GE$2=$IU15,OR(AND(GE$1=$IT15+1,OR(GE$3-1&lt;&gt;$A$3,$A$4=0)),AND(GE$1=$IT15-1,OR(GE$3&lt;&gt;$A$3,$A$4=0)))))),1,0)</f>
        <v/>
      </c>
      <c r="GF65">
        <f>IF(AND(GF$4=1,GF15=0,OR($IT15=0,AND($IT15&gt;0,GF$2=$IU15,OR(AND(GF$1=$IT15+1,OR(GF$3-1&lt;&gt;$A$3,$A$4=0)),AND(GF$1=$IT15-1,OR(GF$3&lt;&gt;$A$3,$A$4=0)))))),1,0)</f>
        <v/>
      </c>
      <c r="GG65">
        <f>IF(AND(GG$4=1,GG15=0,OR($IT15=0,AND($IT15&gt;0,GG$2=$IU15,OR(AND(GG$1=$IT15+1,OR(GG$3-1&lt;&gt;$A$3,$A$4=0)),AND(GG$1=$IT15-1,OR(GG$3&lt;&gt;$A$3,$A$4=0)))))),1,0)</f>
        <v/>
      </c>
      <c r="GH65">
        <f>IF(AND(GH$4=1,GH15=0,OR($IT15=0,AND($IT15&gt;0,GH$2=$IU15,OR(AND(GH$1=$IT15+1,OR(GH$3-1&lt;&gt;$A$3,$A$4=0)),AND(GH$1=$IT15-1,OR(GH$3&lt;&gt;$A$3,$A$4=0)))))),1,0)</f>
        <v/>
      </c>
      <c r="GI65">
        <f>IF(AND(GI$4=1,GI15=0,OR($IT15=0,AND($IT15&gt;0,GI$2=$IU15,OR(AND(GI$1=$IT15+1,OR(GI$3-1&lt;&gt;$A$3,$A$4=0)),AND(GI$1=$IT15-1,OR(GI$3&lt;&gt;$A$3,$A$4=0)))))),1,0)</f>
        <v/>
      </c>
      <c r="GJ65">
        <f>IF(AND(GJ$4=1,GJ15=0,OR($IT15=0,AND($IT15&gt;0,GJ$2=$IU15,OR(AND(GJ$1=$IT15+1,OR(GJ$3-1&lt;&gt;$A$3,$A$4=0)),AND(GJ$1=$IT15-1,OR(GJ$3&lt;&gt;$A$3,$A$4=0)))))),1,0)</f>
        <v/>
      </c>
      <c r="GK65">
        <f>IF(AND(GK$4=1,GK15=0,OR($IT15=0,AND($IT15&gt;0,GK$2=$IU15,OR(AND(GK$1=$IT15+1,OR(GK$3-1&lt;&gt;$A$3,$A$4=0)),AND(GK$1=$IT15-1,OR(GK$3&lt;&gt;$A$3,$A$4=0)))))),1,0)</f>
        <v/>
      </c>
      <c r="GL65">
        <f>IF(AND(GL$4=1,GL15=0,OR($IT15=0,AND($IT15&gt;0,GL$2=$IU15,OR(AND(GL$1=$IT15+1,OR(GL$3-1&lt;&gt;$A$3,$A$4=0)),AND(GL$1=$IT15-1,OR(GL$3&lt;&gt;$A$3,$A$4=0)))))),1,0)</f>
        <v/>
      </c>
      <c r="GM65">
        <f>IF(AND(GM$4=1,GM15=0,OR($IT15=0,AND($IT15&gt;0,GM$2=$IU15,OR(AND(GM$1=$IT15+1,OR(GM$3-1&lt;&gt;$A$3,$A$4=0)),AND(GM$1=$IT15-1,OR(GM$3&lt;&gt;$A$3,$A$4=0)))))),1,0)</f>
        <v/>
      </c>
      <c r="GN65">
        <f>IF(AND(GN$4=1,GN15=0,OR($IT15=0,AND($IT15&gt;0,GN$2=$IU15,OR(AND(GN$1=$IT15+1,OR(GN$3-1&lt;&gt;$A$3,$A$4=0)),AND(GN$1=$IT15-1,OR(GN$3&lt;&gt;$A$3,$A$4=0)))))),1,0)</f>
        <v/>
      </c>
      <c r="GO65">
        <f>IF(AND(GO$4=1,GO15=0,OR($IT15=0,AND($IT15&gt;0,GO$2=$IU15,OR(AND(GO$1=$IT15+1,OR(GO$3-1&lt;&gt;$A$3,$A$4=0)),AND(GO$1=$IT15-1,OR(GO$3&lt;&gt;$A$3,$A$4=0)))))),1,0)</f>
        <v/>
      </c>
      <c r="GP65">
        <f>IF(AND(GP$4=1,GP15=0,OR($IT15=0,AND($IT15&gt;0,GP$2=$IU15,OR(AND(GP$1=$IT15+1,OR(GP$3-1&lt;&gt;$A$3,$A$4=0)),AND(GP$1=$IT15-1,OR(GP$3&lt;&gt;$A$3,$A$4=0)))))),1,0)</f>
        <v/>
      </c>
      <c r="GQ65">
        <f>IF(AND(GQ$4=1,GQ15=0,OR($IT15=0,AND($IT15&gt;0,GQ$2=$IU15,OR(AND(GQ$1=$IT15+1,OR(GQ$3-1&lt;&gt;$A$3,$A$4=0)),AND(GQ$1=$IT15-1,OR(GQ$3&lt;&gt;$A$3,$A$4=0)))))),1,0)</f>
        <v/>
      </c>
      <c r="GR65">
        <f>IF(AND(GR$4=1,GR15=0,OR($IT15=0,AND($IT15&gt;0,GR$2=$IU15,OR(AND(GR$1=$IT15+1,OR(GR$3-1&lt;&gt;$A$3,$A$4=0)),AND(GR$1=$IT15-1,OR(GR$3&lt;&gt;$A$3,$A$4=0)))))),1,0)</f>
        <v/>
      </c>
      <c r="GS65">
        <f>IF(AND(GS$4=1,GS15=0,OR($IT15=0,AND($IT15&gt;0,GS$2=$IU15,OR(AND(GS$1=$IT15+1,OR(GS$3-1&lt;&gt;$A$3,$A$4=0)),AND(GS$1=$IT15-1,OR(GS$3&lt;&gt;$A$3,$A$4=0)))))),1,0)</f>
        <v/>
      </c>
      <c r="GT65">
        <f>IF(AND(GT$4=1,GT15=0,OR($IT15=0,AND($IT15&gt;0,GT$2=$IU15,OR(AND(GT$1=$IT15+1,OR(GT$3-1&lt;&gt;$A$3,$A$4=0)),AND(GT$1=$IT15-1,OR(GT$3&lt;&gt;$A$3,$A$4=0)))))),1,0)</f>
        <v/>
      </c>
      <c r="GU65">
        <f>IF(AND(GU$4=1,GU15=0,OR($IT15=0,AND($IT15&gt;0,GU$2=$IU15,OR(AND(GU$1=$IT15+1,OR(GU$3-1&lt;&gt;$A$3,$A$4=0)),AND(GU$1=$IT15-1,OR(GU$3&lt;&gt;$A$3,$A$4=0)))))),1,0)</f>
        <v/>
      </c>
      <c r="GV65">
        <f>IF(AND(GV$4=1,GV15=0,OR($IT15=0,AND($IT15&gt;0,GV$2=$IU15,OR(AND(GV$1=$IT15+1,OR(GV$3-1&lt;&gt;$A$3,$A$4=0)),AND(GV$1=$IT15-1,OR(GV$3&lt;&gt;$A$3,$A$4=0)))))),1,0)</f>
        <v/>
      </c>
      <c r="GW65">
        <f>IF(AND(GW$4=1,GW15=0,OR($IT15=0,AND($IT15&gt;0,GW$2=$IU15,OR(AND(GW$1=$IT15+1,OR(GW$3-1&lt;&gt;$A$3,$A$4=0)),AND(GW$1=$IT15-1,OR(GW$3&lt;&gt;$A$3,$A$4=0)))))),1,0)</f>
        <v/>
      </c>
      <c r="GX65">
        <f>IF(AND(GX$4=1,GX15=0,OR($IT15=0,AND($IT15&gt;0,GX$2=$IU15,OR(AND(GX$1=$IT15+1,OR(GX$3-1&lt;&gt;$A$3,$A$4=0)),AND(GX$1=$IT15-1,OR(GX$3&lt;&gt;$A$3,$A$4=0)))))),1,0)</f>
        <v/>
      </c>
      <c r="GY65">
        <f>IF(AND(GY$4=1,GY15=0,OR($IT15=0,AND($IT15&gt;0,GY$2=$IU15,OR(AND(GY$1=$IT15+1,OR(GY$3-1&lt;&gt;$A$3,$A$4=0)),AND(GY$1=$IT15-1,OR(GY$3&lt;&gt;$A$3,$A$4=0)))))),1,0)</f>
        <v/>
      </c>
      <c r="GZ65">
        <f>IF(AND(GZ$4=1,GZ15=0,OR($IT15=0,AND($IT15&gt;0,GZ$2=$IU15,OR(AND(GZ$1=$IT15+1,OR(GZ$3-1&lt;&gt;$A$3,$A$4=0)),AND(GZ$1=$IT15-1,OR(GZ$3&lt;&gt;$A$3,$A$4=0)))))),1,0)</f>
        <v/>
      </c>
      <c r="HA65">
        <f>IF(AND(HA$4=1,HA15=0,OR($IT15=0,AND($IT15&gt;0,HA$2=$IU15,OR(AND(HA$1=$IT15+1,OR(HA$3-1&lt;&gt;$A$3,$A$4=0)),AND(HA$1=$IT15-1,OR(HA$3&lt;&gt;$A$3,$A$4=0)))))),1,0)</f>
        <v/>
      </c>
      <c r="HB65">
        <f>IF(AND(HB$4=1,HB15=0,OR($IT15=0,AND($IT15&gt;0,HB$2=$IU15,OR(AND(HB$1=$IT15+1,OR(HB$3-1&lt;&gt;$A$3,$A$4=0)),AND(HB$1=$IT15-1,OR(HB$3&lt;&gt;$A$3,$A$4=0)))))),1,0)</f>
        <v/>
      </c>
      <c r="HC65">
        <f>IF(AND(HC$4=1,HC15=0,OR($IT15=0,AND($IT15&gt;0,HC$2=$IU15,OR(AND(HC$1=$IT15+1,OR(HC$3-1&lt;&gt;$A$3,$A$4=0)),AND(HC$1=$IT15-1,OR(HC$3&lt;&gt;$A$3,$A$4=0)))))),1,0)</f>
        <v/>
      </c>
      <c r="HD65">
        <f>IF(AND(HD$4=1,HD15=0,OR($IT15=0,AND($IT15&gt;0,HD$2=$IU15,OR(AND(HD$1=$IT15+1,OR(HD$3-1&lt;&gt;$A$3,$A$4=0)),AND(HD$1=$IT15-1,OR(HD$3&lt;&gt;$A$3,$A$4=0)))))),1,0)</f>
        <v/>
      </c>
      <c r="HE65">
        <f>IF(AND(HE$4=1,HE15=0,OR($IT15=0,AND($IT15&gt;0,HE$2=$IU15,OR(AND(HE$1=$IT15+1,OR(HE$3-1&lt;&gt;$A$3,$A$4=0)),AND(HE$1=$IT15-1,OR(HE$3&lt;&gt;$A$3,$A$4=0)))))),1,0)</f>
        <v/>
      </c>
      <c r="HF65">
        <f>IF(AND(HF$4=1,HF15=0,OR($IT15=0,AND($IT15&gt;0,HF$2=$IU15,OR(AND(HF$1=$IT15+1,OR(HF$3-1&lt;&gt;$A$3,$A$4=0)),AND(HF$1=$IT15-1,OR(HF$3&lt;&gt;$A$3,$A$4=0)))))),1,0)</f>
        <v/>
      </c>
      <c r="HG65">
        <f>IF(AND(HG$4=1,HG15=0,OR($IT15=0,AND($IT15&gt;0,HG$2=$IU15,OR(AND(HG$1=$IT15+1,OR(HG$3-1&lt;&gt;$A$3,$A$4=0)),AND(HG$1=$IT15-1,OR(HG$3&lt;&gt;$A$3,$A$4=0)))))),1,0)</f>
        <v/>
      </c>
      <c r="HH65">
        <f>IF(AND(HH$4=1,HH15=0,OR($IT15=0,AND($IT15&gt;0,HH$2=$IU15,OR(AND(HH$1=$IT15+1,OR(HH$3-1&lt;&gt;$A$3,$A$4=0)),AND(HH$1=$IT15-1,OR(HH$3&lt;&gt;$A$3,$A$4=0)))))),1,0)</f>
        <v/>
      </c>
      <c r="HI65">
        <f>IF(AND(HI$4=1,HI15=0,OR($IT15=0,AND($IT15&gt;0,HI$2=$IU15,OR(AND(HI$1=$IT15+1,OR(HI$3-1&lt;&gt;$A$3,$A$4=0)),AND(HI$1=$IT15-1,OR(HI$3&lt;&gt;$A$3,$A$4=0)))))),1,0)</f>
        <v/>
      </c>
      <c r="HJ65">
        <f>IF(AND(HJ$4=1,HJ15=0,OR($IT15=0,AND($IT15&gt;0,HJ$2=$IU15,OR(AND(HJ$1=$IT15+1,OR(HJ$3-1&lt;&gt;$A$3,$A$4=0)),AND(HJ$1=$IT15-1,OR(HJ$3&lt;&gt;$A$3,$A$4=0)))))),1,0)</f>
        <v/>
      </c>
      <c r="HK65">
        <f>IF(AND(HK$4=1,HK15=0,OR($IT15=0,AND($IT15&gt;0,HK$2=$IU15,OR(AND(HK$1=$IT15+1,OR(HK$3-1&lt;&gt;$A$3,$A$4=0)),AND(HK$1=$IT15-1,OR(HK$3&lt;&gt;$A$3,$A$4=0)))))),1,0)</f>
        <v/>
      </c>
      <c r="HL65">
        <f>IF(AND(HL$4=1,HL15=0,OR($IT15=0,AND($IT15&gt;0,HL$2=$IU15,OR(AND(HL$1=$IT15+1,OR(HL$3-1&lt;&gt;$A$3,$A$4=0)),AND(HL$1=$IT15-1,OR(HL$3&lt;&gt;$A$3,$A$4=0)))))),1,0)</f>
        <v/>
      </c>
      <c r="HM65">
        <f>IF(AND(HM$4=1,HM15=0,OR($IT15=0,AND($IT15&gt;0,HM$2=$IU15,OR(AND(HM$1=$IT15+1,OR(HM$3-1&lt;&gt;$A$3,$A$4=0)),AND(HM$1=$IT15-1,OR(HM$3&lt;&gt;$A$3,$A$4=0)))))),1,0)</f>
        <v/>
      </c>
      <c r="HN65">
        <f>IF(AND(HN$4=1,HN15=0,OR($IT15=0,AND($IT15&gt;0,HN$2=$IU15,OR(AND(HN$1=$IT15+1,OR(HN$3-1&lt;&gt;$A$3,$A$4=0)),AND(HN$1=$IT15-1,OR(HN$3&lt;&gt;$A$3,$A$4=0)))))),1,0)</f>
        <v/>
      </c>
      <c r="HO65">
        <f>IF(AND(HO$4=1,HO15=0,OR($IT15=0,AND($IT15&gt;0,HO$2=$IU15,OR(AND(HO$1=$IT15+1,OR(HO$3-1&lt;&gt;$A$3,$A$4=0)),AND(HO$1=$IT15-1,OR(HO$3&lt;&gt;$A$3,$A$4=0)))))),1,0)</f>
        <v/>
      </c>
      <c r="HP65">
        <f>IF(AND(HP$4=1,HP15=0,OR($IT15=0,AND($IT15&gt;0,HP$2=$IU15,OR(AND(HP$1=$IT15+1,OR(HP$3-1&lt;&gt;$A$3,$A$4=0)),AND(HP$1=$IT15-1,OR(HP$3&lt;&gt;$A$3,$A$4=0)))))),1,0)</f>
        <v/>
      </c>
      <c r="HQ65">
        <f>IF(AND(HQ$4=1,HQ15=0,OR($IT15=0,AND($IT15&gt;0,HQ$2=$IU15,OR(AND(HQ$1=$IT15+1,OR(HQ$3-1&lt;&gt;$A$3,$A$4=0)),AND(HQ$1=$IT15-1,OR(HQ$3&lt;&gt;$A$3,$A$4=0)))))),1,0)</f>
        <v/>
      </c>
      <c r="HR65">
        <f>IF(AND(HR$4=1,HR15=0,OR($IT15=0,AND($IT15&gt;0,HR$2=$IU15,OR(AND(HR$1=$IT15+1,OR(HR$3-1&lt;&gt;$A$3,$A$4=0)),AND(HR$1=$IT15-1,OR(HR$3&lt;&gt;$A$3,$A$4=0)))))),1,0)</f>
        <v/>
      </c>
      <c r="HS65">
        <f>IF(AND(HS$4=1,HS15=0,OR($IT15=0,AND($IT15&gt;0,HS$2=$IU15,OR(AND(HS$1=$IT15+1,OR(HS$3-1&lt;&gt;$A$3,$A$4=0)),AND(HS$1=$IT15-1,OR(HS$3&lt;&gt;$A$3,$A$4=0)))))),1,0)</f>
        <v/>
      </c>
      <c r="HT65">
        <f>IF(AND(HT$4=1,HT15=0,OR($IT15=0,AND($IT15&gt;0,HT$2=$IU15,OR(AND(HT$1=$IT15+1,OR(HT$3-1&lt;&gt;$A$3,$A$4=0)),AND(HT$1=$IT15-1,OR(HT$3&lt;&gt;$A$3,$A$4=0)))))),1,0)</f>
        <v/>
      </c>
      <c r="HU65">
        <f>IF(AND(HU$4=1,HU15=0,OR($IT15=0,AND($IT15&gt;0,HU$2=$IU15,OR(AND(HU$1=$IT15+1,OR(HU$3-1&lt;&gt;$A$3,$A$4=0)),AND(HU$1=$IT15-1,OR(HU$3&lt;&gt;$A$3,$A$4=0)))))),1,0)</f>
        <v/>
      </c>
      <c r="HV65">
        <f>IF(AND(HV$4=1,HV15=0,OR($IT15=0,AND($IT15&gt;0,HV$2=$IU15,OR(AND(HV$1=$IT15+1,OR(HV$3-1&lt;&gt;$A$3,$A$4=0)),AND(HV$1=$IT15-1,OR(HV$3&lt;&gt;$A$3,$A$4=0)))))),1,0)</f>
        <v/>
      </c>
      <c r="HW65">
        <f>IF(AND(HW$4=1,HW15=0,OR($IT15=0,AND($IT15&gt;0,HW$2=$IU15,OR(AND(HW$1=$IT15+1,OR(HW$3-1&lt;&gt;$A$3,$A$4=0)),AND(HW$1=$IT15-1,OR(HW$3&lt;&gt;$A$3,$A$4=0)))))),1,0)</f>
        <v/>
      </c>
      <c r="HX65">
        <f>IF(AND(HX$4=1,HX15=0,OR($IT15=0,AND($IT15&gt;0,HX$2=$IU15,OR(AND(HX$1=$IT15+1,OR(HX$3-1&lt;&gt;$A$3,$A$4=0)),AND(HX$1=$IT15-1,OR(HX$3&lt;&gt;$A$3,$A$4=0)))))),1,0)</f>
        <v/>
      </c>
      <c r="HY65">
        <f>IF(AND(HY$4=1,HY15=0,OR($IT15=0,AND($IT15&gt;0,HY$2=$IU15,OR(AND(HY$1=$IT15+1,OR(HY$3-1&lt;&gt;$A$3,$A$4=0)),AND(HY$1=$IT15-1,OR(HY$3&lt;&gt;$A$3,$A$4=0)))))),1,0)</f>
        <v/>
      </c>
      <c r="HZ65">
        <f>IF(AND(HZ$4=1,HZ15=0,OR($IT15=0,AND($IT15&gt;0,HZ$2=$IU15,OR(AND(HZ$1=$IT15+1,OR(HZ$3-1&lt;&gt;$A$3,$A$4=0)),AND(HZ$1=$IT15-1,OR(HZ$3&lt;&gt;$A$3,$A$4=0)))))),1,0)</f>
        <v/>
      </c>
      <c r="IA65">
        <f>IF(AND(IA$4=1,IA15=0,OR($IT15=0,AND($IT15&gt;0,IA$2=$IU15,OR(AND(IA$1=$IT15+1,OR(IA$3-1&lt;&gt;$A$3,$A$4=0)),AND(IA$1=$IT15-1,OR(IA$3&lt;&gt;$A$3,$A$4=0)))))),1,0)</f>
        <v/>
      </c>
      <c r="IB65">
        <f>IF(AND(IB$4=1,IB15=0,OR($IT15=0,AND($IT15&gt;0,IB$2=$IU15,OR(AND(IB$1=$IT15+1,OR(IB$3-1&lt;&gt;$A$3,$A$4=0)),AND(IB$1=$IT15-1,OR(IB$3&lt;&gt;$A$3,$A$4=0)))))),1,0)</f>
        <v/>
      </c>
      <c r="IC65">
        <f>IF(AND(IC$4=1,IC15=0,OR($IT15=0,AND($IT15&gt;0,IC$2=$IU15,OR(AND(IC$1=$IT15+1,OR(IC$3-1&lt;&gt;$A$3,$A$4=0)),AND(IC$1=$IT15-1,OR(IC$3&lt;&gt;$A$3,$A$4=0)))))),1,0)</f>
        <v/>
      </c>
      <c r="ID65">
        <f>IF(AND(ID$4=1,ID15=0,OR($IT15=0,AND($IT15&gt;0,ID$2=$IU15,OR(AND(ID$1=$IT15+1,OR(ID$3-1&lt;&gt;$A$3,$A$4=0)),AND(ID$1=$IT15-1,OR(ID$3&lt;&gt;$A$3,$A$4=0)))))),1,0)</f>
        <v/>
      </c>
      <c r="IE65">
        <f>IF(AND(IE$4=1,IE15=0,OR($IT15=0,AND($IT15&gt;0,IE$2=$IU15,OR(AND(IE$1=$IT15+1,OR(IE$3-1&lt;&gt;$A$3,$A$4=0)),AND(IE$1=$IT15-1,OR(IE$3&lt;&gt;$A$3,$A$4=0)))))),1,0)</f>
        <v/>
      </c>
      <c r="IF65">
        <f>IF(AND(IF$4=1,IF15=0,OR($IT15=0,AND($IT15&gt;0,IF$2=$IU15,OR(AND(IF$1=$IT15+1,OR(IF$3-1&lt;&gt;$A$3,$A$4=0)),AND(IF$1=$IT15-1,OR(IF$3&lt;&gt;$A$3,$A$4=0)))))),1,0)</f>
        <v/>
      </c>
      <c r="IG65">
        <f>IF(AND(IG$4=1,IG15=0,OR($IT15=0,AND($IT15&gt;0,IG$2=$IU15,OR(AND(IG$1=$IT15+1,OR(IG$3-1&lt;&gt;$A$3,$A$4=0)),AND(IG$1=$IT15-1,OR(IG$3&lt;&gt;$A$3,$A$4=0)))))),1,0)</f>
        <v/>
      </c>
      <c r="IH65">
        <f>IF(AND(IH$4=1,IH15=0,OR($IT15=0,AND($IT15&gt;0,IH$2=$IU15,OR(AND(IH$1=$IT15+1,OR(IH$3-1&lt;&gt;$A$3,$A$4=0)),AND(IH$1=$IT15-1,OR(IH$3&lt;&gt;$A$3,$A$4=0)))))),1,0)</f>
        <v/>
      </c>
      <c r="II65">
        <f>IF(AND(II$4=1,II15=0,OR($IT15=0,AND($IT15&gt;0,II$2=$IU15,OR(AND(II$1=$IT15+1,OR(II$3-1&lt;&gt;$A$3,$A$4=0)),AND(II$1=$IT15-1,OR(II$3&lt;&gt;$A$3,$A$4=0)))))),1,0)</f>
        <v/>
      </c>
    </row>
    <row r="66">
      <c r="A66" t="n">
        <v>7</v>
      </c>
      <c r="D66">
        <f>IF(AND(D$4=1,D16=0,OR($IT16=0,AND($IT16&gt;0,D$2=$IU16,OR(AND(D$1=$IT16+1,OR(D$3-1&lt;&gt;$A$3,$A$4=0)),AND(D$1=$IT16-1,OR(D$3&lt;&gt;$A$3,$A$4=0)))))),1,0)</f>
        <v/>
      </c>
      <c r="E66">
        <f>IF(AND(E$4=1,E16=0,OR($IT16=0,AND($IT16&gt;0,E$2=$IU16,OR(AND(E$1=$IT16+1,OR(E$3-1&lt;&gt;$A$3,$A$4=0)),AND(E$1=$IT16-1,OR(E$3&lt;&gt;$A$3,$A$4=0)))))),1,0)</f>
        <v/>
      </c>
      <c r="F66">
        <f>IF(AND(F$4=1,F16=0,OR($IT16=0,AND($IT16&gt;0,F$2=$IU16,OR(AND(F$1=$IT16+1,OR(F$3-1&lt;&gt;$A$3,$A$4=0)),AND(F$1=$IT16-1,OR(F$3&lt;&gt;$A$3,$A$4=0)))))),1,0)</f>
        <v/>
      </c>
      <c r="G66">
        <f>IF(AND(G$4=1,G16=0,OR($IT16=0,AND($IT16&gt;0,G$2=$IU16,OR(AND(G$1=$IT16+1,OR(G$3-1&lt;&gt;$A$3,$A$4=0)),AND(G$1=$IT16-1,OR(G$3&lt;&gt;$A$3,$A$4=0)))))),1,0)</f>
        <v/>
      </c>
      <c r="H66">
        <f>IF(AND(H$4=1,H16=0,OR($IT16=0,AND($IT16&gt;0,H$2=$IU16,OR(AND(H$1=$IT16+1,OR(H$3-1&lt;&gt;$A$3,$A$4=0)),AND(H$1=$IT16-1,OR(H$3&lt;&gt;$A$3,$A$4=0)))))),1,0)</f>
        <v/>
      </c>
      <c r="I66">
        <f>IF(AND(I$4=1,I16=0,OR($IT16=0,AND($IT16&gt;0,I$2=$IU16,OR(AND(I$1=$IT16+1,OR(I$3-1&lt;&gt;$A$3,$A$4=0)),AND(I$1=$IT16-1,OR(I$3&lt;&gt;$A$3,$A$4=0)))))),1,0)</f>
        <v/>
      </c>
      <c r="J66">
        <f>IF(AND(J$4=1,J16=0,OR($IT16=0,AND($IT16&gt;0,J$2=$IU16,OR(AND(J$1=$IT16+1,OR(J$3-1&lt;&gt;$A$3,$A$4=0)),AND(J$1=$IT16-1,OR(J$3&lt;&gt;$A$3,$A$4=0)))))),1,0)</f>
        <v/>
      </c>
      <c r="K66">
        <f>IF(AND(K$4=1,K16=0,OR($IT16=0,AND($IT16&gt;0,K$2=$IU16,OR(AND(K$1=$IT16+1,OR(K$3-1&lt;&gt;$A$3,$A$4=0)),AND(K$1=$IT16-1,OR(K$3&lt;&gt;$A$3,$A$4=0)))))),1,0)</f>
        <v/>
      </c>
      <c r="L66">
        <f>IF(AND(L$4=1,L16=0,OR($IT16=0,AND($IT16&gt;0,L$2=$IU16,OR(AND(L$1=$IT16+1,OR(L$3-1&lt;&gt;$A$3,$A$4=0)),AND(L$1=$IT16-1,OR(L$3&lt;&gt;$A$3,$A$4=0)))))),1,0)</f>
        <v/>
      </c>
      <c r="M66">
        <f>IF(AND(M$4=1,M16=0,OR($IT16=0,AND($IT16&gt;0,M$2=$IU16,OR(AND(M$1=$IT16+1,OR(M$3-1&lt;&gt;$A$3,$A$4=0)),AND(M$1=$IT16-1,OR(M$3&lt;&gt;$A$3,$A$4=0)))))),1,0)</f>
        <v/>
      </c>
      <c r="N66">
        <f>IF(AND(N$4=1,N16=0,OR($IT16=0,AND($IT16&gt;0,N$2=$IU16,OR(AND(N$1=$IT16+1,OR(N$3-1&lt;&gt;$A$3,$A$4=0)),AND(N$1=$IT16-1,OR(N$3&lt;&gt;$A$3,$A$4=0)))))),1,0)</f>
        <v/>
      </c>
      <c r="O66">
        <f>IF(AND(O$4=1,O16=0,OR($IT16=0,AND($IT16&gt;0,O$2=$IU16,OR(AND(O$1=$IT16+1,OR(O$3-1&lt;&gt;$A$3,$A$4=0)),AND(O$1=$IT16-1,OR(O$3&lt;&gt;$A$3,$A$4=0)))))),1,0)</f>
        <v/>
      </c>
      <c r="P66">
        <f>IF(AND(P$4=1,P16=0,OR($IT16=0,AND($IT16&gt;0,P$2=$IU16,OR(AND(P$1=$IT16+1,OR(P$3-1&lt;&gt;$A$3,$A$4=0)),AND(P$1=$IT16-1,OR(P$3&lt;&gt;$A$3,$A$4=0)))))),1,0)</f>
        <v/>
      </c>
      <c r="Q66">
        <f>IF(AND(Q$4=1,Q16=0,OR($IT16=0,AND($IT16&gt;0,Q$2=$IU16,OR(AND(Q$1=$IT16+1,OR(Q$3-1&lt;&gt;$A$3,$A$4=0)),AND(Q$1=$IT16-1,OR(Q$3&lt;&gt;$A$3,$A$4=0)))))),1,0)</f>
        <v/>
      </c>
      <c r="R66">
        <f>IF(AND(R$4=1,R16=0,OR($IT16=0,AND($IT16&gt;0,R$2=$IU16,OR(AND(R$1=$IT16+1,OR(R$3-1&lt;&gt;$A$3,$A$4=0)),AND(R$1=$IT16-1,OR(R$3&lt;&gt;$A$3,$A$4=0)))))),1,0)</f>
        <v/>
      </c>
      <c r="S66">
        <f>IF(AND(S$4=1,S16=0,OR($IT16=0,AND($IT16&gt;0,S$2=$IU16,OR(AND(S$1=$IT16+1,OR(S$3-1&lt;&gt;$A$3,$A$4=0)),AND(S$1=$IT16-1,OR(S$3&lt;&gt;$A$3,$A$4=0)))))),1,0)</f>
        <v/>
      </c>
      <c r="T66">
        <f>IF(AND(T$4=1,T16=0,OR($IT16=0,AND($IT16&gt;0,T$2=$IU16,OR(AND(T$1=$IT16+1,OR(T$3-1&lt;&gt;$A$3,$A$4=0)),AND(T$1=$IT16-1,OR(T$3&lt;&gt;$A$3,$A$4=0)))))),1,0)</f>
        <v/>
      </c>
      <c r="U66">
        <f>IF(AND(U$4=1,U16=0,OR($IT16=0,AND($IT16&gt;0,U$2=$IU16,OR(AND(U$1=$IT16+1,OR(U$3-1&lt;&gt;$A$3,$A$4=0)),AND(U$1=$IT16-1,OR(U$3&lt;&gt;$A$3,$A$4=0)))))),1,0)</f>
        <v/>
      </c>
      <c r="V66">
        <f>IF(AND(V$4=1,V16=0,OR($IT16=0,AND($IT16&gt;0,V$2=$IU16,OR(AND(V$1=$IT16+1,OR(V$3-1&lt;&gt;$A$3,$A$4=0)),AND(V$1=$IT16-1,OR(V$3&lt;&gt;$A$3,$A$4=0)))))),1,0)</f>
        <v/>
      </c>
      <c r="W66">
        <f>IF(AND(W$4=1,W16=0,OR($IT16=0,AND($IT16&gt;0,W$2=$IU16,OR(AND(W$1=$IT16+1,OR(W$3-1&lt;&gt;$A$3,$A$4=0)),AND(W$1=$IT16-1,OR(W$3&lt;&gt;$A$3,$A$4=0)))))),1,0)</f>
        <v/>
      </c>
      <c r="X66">
        <f>IF(AND(X$4=1,X16=0,OR($IT16=0,AND($IT16&gt;0,X$2=$IU16,OR(AND(X$1=$IT16+1,OR(X$3-1&lt;&gt;$A$3,$A$4=0)),AND(X$1=$IT16-1,OR(X$3&lt;&gt;$A$3,$A$4=0)))))),1,0)</f>
        <v/>
      </c>
      <c r="Y66">
        <f>IF(AND(Y$4=1,Y16=0,OR($IT16=0,AND($IT16&gt;0,Y$2=$IU16,OR(AND(Y$1=$IT16+1,OR(Y$3-1&lt;&gt;$A$3,$A$4=0)),AND(Y$1=$IT16-1,OR(Y$3&lt;&gt;$A$3,$A$4=0)))))),1,0)</f>
        <v/>
      </c>
      <c r="Z66">
        <f>IF(AND(Z$4=1,Z16=0,OR($IT16=0,AND($IT16&gt;0,Z$2=$IU16,OR(AND(Z$1=$IT16+1,OR(Z$3-1&lt;&gt;$A$3,$A$4=0)),AND(Z$1=$IT16-1,OR(Z$3&lt;&gt;$A$3,$A$4=0)))))),1,0)</f>
        <v/>
      </c>
      <c r="AA66">
        <f>IF(AND(AA$4=1,AA16=0,OR($IT16=0,AND($IT16&gt;0,AA$2=$IU16,OR(AND(AA$1=$IT16+1,OR(AA$3-1&lt;&gt;$A$3,$A$4=0)),AND(AA$1=$IT16-1,OR(AA$3&lt;&gt;$A$3,$A$4=0)))))),1,0)</f>
        <v/>
      </c>
      <c r="AB66">
        <f>IF(AND(AB$4=1,AB16=0,OR($IT16=0,AND($IT16&gt;0,AB$2=$IU16,OR(AND(AB$1=$IT16+1,OR(AB$3-1&lt;&gt;$A$3,$A$4=0)),AND(AB$1=$IT16-1,OR(AB$3&lt;&gt;$A$3,$A$4=0)))))),1,0)</f>
        <v/>
      </c>
      <c r="AC66">
        <f>IF(AND(AC$4=1,AC16=0,OR($IT16=0,AND($IT16&gt;0,AC$2=$IU16,OR(AND(AC$1=$IT16+1,OR(AC$3-1&lt;&gt;$A$3,$A$4=0)),AND(AC$1=$IT16-1,OR(AC$3&lt;&gt;$A$3,$A$4=0)))))),1,0)</f>
        <v/>
      </c>
      <c r="AD66">
        <f>IF(AND(AD$4=1,AD16=0,OR($IT16=0,AND($IT16&gt;0,AD$2=$IU16,OR(AND(AD$1=$IT16+1,OR(AD$3-1&lt;&gt;$A$3,$A$4=0)),AND(AD$1=$IT16-1,OR(AD$3&lt;&gt;$A$3,$A$4=0)))))),1,0)</f>
        <v/>
      </c>
      <c r="AE66">
        <f>IF(AND(AE$4=1,AE16=0,OR($IT16=0,AND($IT16&gt;0,AE$2=$IU16,OR(AND(AE$1=$IT16+1,OR(AE$3-1&lt;&gt;$A$3,$A$4=0)),AND(AE$1=$IT16-1,OR(AE$3&lt;&gt;$A$3,$A$4=0)))))),1,0)</f>
        <v/>
      </c>
      <c r="AF66">
        <f>IF(AND(AF$4=1,AF16=0,OR($IT16=0,AND($IT16&gt;0,AF$2=$IU16,OR(AND(AF$1=$IT16+1,OR(AF$3-1&lt;&gt;$A$3,$A$4=0)),AND(AF$1=$IT16-1,OR(AF$3&lt;&gt;$A$3,$A$4=0)))))),1,0)</f>
        <v/>
      </c>
      <c r="AG66">
        <f>IF(AND(AG$4=1,AG16=0,OR($IT16=0,AND($IT16&gt;0,AG$2=$IU16,OR(AND(AG$1=$IT16+1,OR(AG$3-1&lt;&gt;$A$3,$A$4=0)),AND(AG$1=$IT16-1,OR(AG$3&lt;&gt;$A$3,$A$4=0)))))),1,0)</f>
        <v/>
      </c>
      <c r="AH66">
        <f>IF(AND(AH$4=1,AH16=0,OR($IT16=0,AND($IT16&gt;0,AH$2=$IU16,OR(AND(AH$1=$IT16+1,OR(AH$3-1&lt;&gt;$A$3,$A$4=0)),AND(AH$1=$IT16-1,OR(AH$3&lt;&gt;$A$3,$A$4=0)))))),1,0)</f>
        <v/>
      </c>
      <c r="AI66">
        <f>IF(AND(AI$4=1,AI16=0,OR($IT16=0,AND($IT16&gt;0,AI$2=$IU16,OR(AND(AI$1=$IT16+1,OR(AI$3-1&lt;&gt;$A$3,$A$4=0)),AND(AI$1=$IT16-1,OR(AI$3&lt;&gt;$A$3,$A$4=0)))))),1,0)</f>
        <v/>
      </c>
      <c r="AJ66">
        <f>IF(AND(AJ$4=1,AJ16=0,OR($IT16=0,AND($IT16&gt;0,AJ$2=$IU16,OR(AND(AJ$1=$IT16+1,OR(AJ$3-1&lt;&gt;$A$3,$A$4=0)),AND(AJ$1=$IT16-1,OR(AJ$3&lt;&gt;$A$3,$A$4=0)))))),1,0)</f>
        <v/>
      </c>
      <c r="AK66">
        <f>IF(AND(AK$4=1,AK16=0,OR($IT16=0,AND($IT16&gt;0,AK$2=$IU16,OR(AND(AK$1=$IT16+1,OR(AK$3-1&lt;&gt;$A$3,$A$4=0)),AND(AK$1=$IT16-1,OR(AK$3&lt;&gt;$A$3,$A$4=0)))))),1,0)</f>
        <v/>
      </c>
      <c r="AL66">
        <f>IF(AND(AL$4=1,AL16=0,OR($IT16=0,AND($IT16&gt;0,AL$2=$IU16,OR(AND(AL$1=$IT16+1,OR(AL$3-1&lt;&gt;$A$3,$A$4=0)),AND(AL$1=$IT16-1,OR(AL$3&lt;&gt;$A$3,$A$4=0)))))),1,0)</f>
        <v/>
      </c>
      <c r="AM66">
        <f>IF(AND(AM$4=1,AM16=0,OR($IT16=0,AND($IT16&gt;0,AM$2=$IU16,OR(AND(AM$1=$IT16+1,OR(AM$3-1&lt;&gt;$A$3,$A$4=0)),AND(AM$1=$IT16-1,OR(AM$3&lt;&gt;$A$3,$A$4=0)))))),1,0)</f>
        <v/>
      </c>
      <c r="AN66">
        <f>IF(AND(AN$4=1,AN16=0,OR($IT16=0,AND($IT16&gt;0,AN$2=$IU16,OR(AND(AN$1=$IT16+1,OR(AN$3-1&lt;&gt;$A$3,$A$4=0)),AND(AN$1=$IT16-1,OR(AN$3&lt;&gt;$A$3,$A$4=0)))))),1,0)</f>
        <v/>
      </c>
      <c r="AO66">
        <f>IF(AND(AO$4=1,AO16=0,OR($IT16=0,AND($IT16&gt;0,AO$2=$IU16,OR(AND(AO$1=$IT16+1,OR(AO$3-1&lt;&gt;$A$3,$A$4=0)),AND(AO$1=$IT16-1,OR(AO$3&lt;&gt;$A$3,$A$4=0)))))),1,0)</f>
        <v/>
      </c>
      <c r="AP66">
        <f>IF(AND(AP$4=1,AP16=0,OR($IT16=0,AND($IT16&gt;0,AP$2=$IU16,OR(AND(AP$1=$IT16+1,OR(AP$3-1&lt;&gt;$A$3,$A$4=0)),AND(AP$1=$IT16-1,OR(AP$3&lt;&gt;$A$3,$A$4=0)))))),1,0)</f>
        <v/>
      </c>
      <c r="AQ66">
        <f>IF(AND(AQ$4=1,AQ16=0,OR($IT16=0,AND($IT16&gt;0,AQ$2=$IU16,OR(AND(AQ$1=$IT16+1,OR(AQ$3-1&lt;&gt;$A$3,$A$4=0)),AND(AQ$1=$IT16-1,OR(AQ$3&lt;&gt;$A$3,$A$4=0)))))),1,0)</f>
        <v/>
      </c>
      <c r="AR66">
        <f>IF(AND(AR$4=1,AR16=0,OR($IT16=0,AND($IT16&gt;0,AR$2=$IU16,OR(AND(AR$1=$IT16+1,OR(AR$3-1&lt;&gt;$A$3,$A$4=0)),AND(AR$1=$IT16-1,OR(AR$3&lt;&gt;$A$3,$A$4=0)))))),1,0)</f>
        <v/>
      </c>
      <c r="AS66">
        <f>IF(AND(AS$4=1,AS16=0,OR($IT16=0,AND($IT16&gt;0,AS$2=$IU16,OR(AND(AS$1=$IT16+1,OR(AS$3-1&lt;&gt;$A$3,$A$4=0)),AND(AS$1=$IT16-1,OR(AS$3&lt;&gt;$A$3,$A$4=0)))))),1,0)</f>
        <v/>
      </c>
      <c r="AT66">
        <f>IF(AND(AT$4=1,AT16=0,OR($IT16=0,AND($IT16&gt;0,AT$2=$IU16,OR(AND(AT$1=$IT16+1,OR(AT$3-1&lt;&gt;$A$3,$A$4=0)),AND(AT$1=$IT16-1,OR(AT$3&lt;&gt;$A$3,$A$4=0)))))),1,0)</f>
        <v/>
      </c>
      <c r="AU66">
        <f>IF(AND(AU$4=1,AU16=0,OR($IT16=0,AND($IT16&gt;0,AU$2=$IU16,OR(AND(AU$1=$IT16+1,OR(AU$3-1&lt;&gt;$A$3,$A$4=0)),AND(AU$1=$IT16-1,OR(AU$3&lt;&gt;$A$3,$A$4=0)))))),1,0)</f>
        <v/>
      </c>
      <c r="AV66">
        <f>IF(AND(AV$4=1,AV16=0,OR($IT16=0,AND($IT16&gt;0,AV$2=$IU16,OR(AND(AV$1=$IT16+1,OR(AV$3-1&lt;&gt;$A$3,$A$4=0)),AND(AV$1=$IT16-1,OR(AV$3&lt;&gt;$A$3,$A$4=0)))))),1,0)</f>
        <v/>
      </c>
      <c r="AW66">
        <f>IF(AND(AW$4=1,AW16=0,OR($IT16=0,AND($IT16&gt;0,AW$2=$IU16,OR(AND(AW$1=$IT16+1,OR(AW$3-1&lt;&gt;$A$3,$A$4=0)),AND(AW$1=$IT16-1,OR(AW$3&lt;&gt;$A$3,$A$4=0)))))),1,0)</f>
        <v/>
      </c>
      <c r="AX66">
        <f>IF(AND(AX$4=1,AX16=0,OR($IT16=0,AND($IT16&gt;0,AX$2=$IU16,OR(AND(AX$1=$IT16+1,OR(AX$3-1&lt;&gt;$A$3,$A$4=0)),AND(AX$1=$IT16-1,OR(AX$3&lt;&gt;$A$3,$A$4=0)))))),1,0)</f>
        <v/>
      </c>
      <c r="AY66">
        <f>IF(AND(AY$4=1,AY16=0,OR($IT16=0,AND($IT16&gt;0,AY$2=$IU16,OR(AND(AY$1=$IT16+1,OR(AY$3-1&lt;&gt;$A$3,$A$4=0)),AND(AY$1=$IT16-1,OR(AY$3&lt;&gt;$A$3,$A$4=0)))))),1,0)</f>
        <v/>
      </c>
      <c r="AZ66">
        <f>IF(AND(AZ$4=1,AZ16=0,OR($IT16=0,AND($IT16&gt;0,AZ$2=$IU16,OR(AND(AZ$1=$IT16+1,OR(AZ$3-1&lt;&gt;$A$3,$A$4=0)),AND(AZ$1=$IT16-1,OR(AZ$3&lt;&gt;$A$3,$A$4=0)))))),1,0)</f>
        <v/>
      </c>
      <c r="BA66">
        <f>IF(AND(BA$4=1,BA16=0,OR($IT16=0,AND($IT16&gt;0,BA$2=$IU16,OR(AND(BA$1=$IT16+1,OR(BA$3-1&lt;&gt;$A$3,$A$4=0)),AND(BA$1=$IT16-1,OR(BA$3&lt;&gt;$A$3,$A$4=0)))))),1,0)</f>
        <v/>
      </c>
      <c r="BB66">
        <f>IF(AND(BB$4=1,BB16=0,OR($IT16=0,AND($IT16&gt;0,BB$2=$IU16,OR(AND(BB$1=$IT16+1,OR(BB$3-1&lt;&gt;$A$3,$A$4=0)),AND(BB$1=$IT16-1,OR(BB$3&lt;&gt;$A$3,$A$4=0)))))),1,0)</f>
        <v/>
      </c>
      <c r="BC66">
        <f>IF(AND(BC$4=1,BC16=0,OR($IT16=0,AND($IT16&gt;0,BC$2=$IU16,OR(AND(BC$1=$IT16+1,OR(BC$3-1&lt;&gt;$A$3,$A$4=0)),AND(BC$1=$IT16-1,OR(BC$3&lt;&gt;$A$3,$A$4=0)))))),1,0)</f>
        <v/>
      </c>
      <c r="BD66">
        <f>IF(AND(BD$4=1,BD16=0,OR($IT16=0,AND($IT16&gt;0,BD$2=$IU16,OR(AND(BD$1=$IT16+1,OR(BD$3-1&lt;&gt;$A$3,$A$4=0)),AND(BD$1=$IT16-1,OR(BD$3&lt;&gt;$A$3,$A$4=0)))))),1,0)</f>
        <v/>
      </c>
      <c r="BE66">
        <f>IF(AND(BE$4=1,BE16=0,OR($IT16=0,AND($IT16&gt;0,BE$2=$IU16,OR(AND(BE$1=$IT16+1,OR(BE$3-1&lt;&gt;$A$3,$A$4=0)),AND(BE$1=$IT16-1,OR(BE$3&lt;&gt;$A$3,$A$4=0)))))),1,0)</f>
        <v/>
      </c>
      <c r="BF66">
        <f>IF(AND(BF$4=1,BF16=0,OR($IT16=0,AND($IT16&gt;0,BF$2=$IU16,OR(AND(BF$1=$IT16+1,OR(BF$3-1&lt;&gt;$A$3,$A$4=0)),AND(BF$1=$IT16-1,OR(BF$3&lt;&gt;$A$3,$A$4=0)))))),1,0)</f>
        <v/>
      </c>
      <c r="BG66">
        <f>IF(AND(BG$4=1,BG16=0,OR($IT16=0,AND($IT16&gt;0,BG$2=$IU16,OR(AND(BG$1=$IT16+1,OR(BG$3-1&lt;&gt;$A$3,$A$4=0)),AND(BG$1=$IT16-1,OR(BG$3&lt;&gt;$A$3,$A$4=0)))))),1,0)</f>
        <v/>
      </c>
      <c r="BH66">
        <f>IF(AND(BH$4=1,BH16=0,OR($IT16=0,AND($IT16&gt;0,BH$2=$IU16,OR(AND(BH$1=$IT16+1,OR(BH$3-1&lt;&gt;$A$3,$A$4=0)),AND(BH$1=$IT16-1,OR(BH$3&lt;&gt;$A$3,$A$4=0)))))),1,0)</f>
        <v/>
      </c>
      <c r="BI66">
        <f>IF(AND(BI$4=1,BI16=0,OR($IT16=0,AND($IT16&gt;0,BI$2=$IU16,OR(AND(BI$1=$IT16+1,OR(BI$3-1&lt;&gt;$A$3,$A$4=0)),AND(BI$1=$IT16-1,OR(BI$3&lt;&gt;$A$3,$A$4=0)))))),1,0)</f>
        <v/>
      </c>
      <c r="BJ66">
        <f>IF(AND(BJ$4=1,BJ16=0,OR($IT16=0,AND($IT16&gt;0,BJ$2=$IU16,OR(AND(BJ$1=$IT16+1,OR(BJ$3-1&lt;&gt;$A$3,$A$4=0)),AND(BJ$1=$IT16-1,OR(BJ$3&lt;&gt;$A$3,$A$4=0)))))),1,0)</f>
        <v/>
      </c>
      <c r="BK66">
        <f>IF(AND(BK$4=1,BK16=0,OR($IT16=0,AND($IT16&gt;0,BK$2=$IU16,OR(AND(BK$1=$IT16+1,OR(BK$3-1&lt;&gt;$A$3,$A$4=0)),AND(BK$1=$IT16-1,OR(BK$3&lt;&gt;$A$3,$A$4=0)))))),1,0)</f>
        <v/>
      </c>
      <c r="BL66">
        <f>IF(AND(BL$4=1,BL16=0,OR($IT16=0,AND($IT16&gt;0,BL$2=$IU16,OR(AND(BL$1=$IT16+1,OR(BL$3-1&lt;&gt;$A$3,$A$4=0)),AND(BL$1=$IT16-1,OR(BL$3&lt;&gt;$A$3,$A$4=0)))))),1,0)</f>
        <v/>
      </c>
      <c r="BM66">
        <f>IF(AND(BM$4=1,BM16=0,OR($IT16=0,AND($IT16&gt;0,BM$2=$IU16,OR(AND(BM$1=$IT16+1,OR(BM$3-1&lt;&gt;$A$3,$A$4=0)),AND(BM$1=$IT16-1,OR(BM$3&lt;&gt;$A$3,$A$4=0)))))),1,0)</f>
        <v/>
      </c>
      <c r="BN66">
        <f>IF(AND(BN$4=1,BN16=0,OR($IT16=0,AND($IT16&gt;0,BN$2=$IU16,OR(AND(BN$1=$IT16+1,OR(BN$3-1&lt;&gt;$A$3,$A$4=0)),AND(BN$1=$IT16-1,OR(BN$3&lt;&gt;$A$3,$A$4=0)))))),1,0)</f>
        <v/>
      </c>
      <c r="BO66">
        <f>IF(AND(BO$4=1,BO16=0,OR($IT16=0,AND($IT16&gt;0,BO$2=$IU16,OR(AND(BO$1=$IT16+1,OR(BO$3-1&lt;&gt;$A$3,$A$4=0)),AND(BO$1=$IT16-1,OR(BO$3&lt;&gt;$A$3,$A$4=0)))))),1,0)</f>
        <v/>
      </c>
      <c r="BP66">
        <f>IF(AND(BP$4=1,BP16=0,OR($IT16=0,AND($IT16&gt;0,BP$2=$IU16,OR(AND(BP$1=$IT16+1,OR(BP$3-1&lt;&gt;$A$3,$A$4=0)),AND(BP$1=$IT16-1,OR(BP$3&lt;&gt;$A$3,$A$4=0)))))),1,0)</f>
        <v/>
      </c>
      <c r="BQ66">
        <f>IF(AND(BQ$4=1,BQ16=0,OR($IT16=0,AND($IT16&gt;0,BQ$2=$IU16,OR(AND(BQ$1=$IT16+1,OR(BQ$3-1&lt;&gt;$A$3,$A$4=0)),AND(BQ$1=$IT16-1,OR(BQ$3&lt;&gt;$A$3,$A$4=0)))))),1,0)</f>
        <v/>
      </c>
      <c r="BR66">
        <f>IF(AND(BR$4=1,BR16=0,OR($IT16=0,AND($IT16&gt;0,BR$2=$IU16,OR(AND(BR$1=$IT16+1,OR(BR$3-1&lt;&gt;$A$3,$A$4=0)),AND(BR$1=$IT16-1,OR(BR$3&lt;&gt;$A$3,$A$4=0)))))),1,0)</f>
        <v/>
      </c>
      <c r="BS66">
        <f>IF(AND(BS$4=1,BS16=0,OR($IT16=0,AND($IT16&gt;0,BS$2=$IU16,OR(AND(BS$1=$IT16+1,OR(BS$3-1&lt;&gt;$A$3,$A$4=0)),AND(BS$1=$IT16-1,OR(BS$3&lt;&gt;$A$3,$A$4=0)))))),1,0)</f>
        <v/>
      </c>
      <c r="BT66">
        <f>IF(AND(BT$4=1,BT16=0,OR($IT16=0,AND($IT16&gt;0,BT$2=$IU16,OR(AND(BT$1=$IT16+1,OR(BT$3-1&lt;&gt;$A$3,$A$4=0)),AND(BT$1=$IT16-1,OR(BT$3&lt;&gt;$A$3,$A$4=0)))))),1,0)</f>
        <v/>
      </c>
      <c r="BU66">
        <f>IF(AND(BU$4=1,BU16=0,OR($IT16=0,AND($IT16&gt;0,BU$2=$IU16,OR(AND(BU$1=$IT16+1,OR(BU$3-1&lt;&gt;$A$3,$A$4=0)),AND(BU$1=$IT16-1,OR(BU$3&lt;&gt;$A$3,$A$4=0)))))),1,0)</f>
        <v/>
      </c>
      <c r="BV66">
        <f>IF(AND(BV$4=1,BV16=0,OR($IT16=0,AND($IT16&gt;0,BV$2=$IU16,OR(AND(BV$1=$IT16+1,OR(BV$3-1&lt;&gt;$A$3,$A$4=0)),AND(BV$1=$IT16-1,OR(BV$3&lt;&gt;$A$3,$A$4=0)))))),1,0)</f>
        <v/>
      </c>
      <c r="BW66">
        <f>IF(AND(BW$4=1,BW16=0,OR($IT16=0,AND($IT16&gt;0,BW$2=$IU16,OR(AND(BW$1=$IT16+1,OR(BW$3-1&lt;&gt;$A$3,$A$4=0)),AND(BW$1=$IT16-1,OR(BW$3&lt;&gt;$A$3,$A$4=0)))))),1,0)</f>
        <v/>
      </c>
      <c r="BX66">
        <f>IF(AND(BX$4=1,BX16=0,OR($IT16=0,AND($IT16&gt;0,BX$2=$IU16,OR(AND(BX$1=$IT16+1,OR(BX$3-1&lt;&gt;$A$3,$A$4=0)),AND(BX$1=$IT16-1,OR(BX$3&lt;&gt;$A$3,$A$4=0)))))),1,0)</f>
        <v/>
      </c>
      <c r="BY66">
        <f>IF(AND(BY$4=1,BY16=0,OR($IT16=0,AND($IT16&gt;0,BY$2=$IU16,OR(AND(BY$1=$IT16+1,OR(BY$3-1&lt;&gt;$A$3,$A$4=0)),AND(BY$1=$IT16-1,OR(BY$3&lt;&gt;$A$3,$A$4=0)))))),1,0)</f>
        <v/>
      </c>
      <c r="BZ66">
        <f>IF(AND(BZ$4=1,BZ16=0,OR($IT16=0,AND($IT16&gt;0,BZ$2=$IU16,OR(AND(BZ$1=$IT16+1,OR(BZ$3-1&lt;&gt;$A$3,$A$4=0)),AND(BZ$1=$IT16-1,OR(BZ$3&lt;&gt;$A$3,$A$4=0)))))),1,0)</f>
        <v/>
      </c>
      <c r="CA66">
        <f>IF(AND(CA$4=1,CA16=0,OR($IT16=0,AND($IT16&gt;0,CA$2=$IU16,OR(AND(CA$1=$IT16+1,OR(CA$3-1&lt;&gt;$A$3,$A$4=0)),AND(CA$1=$IT16-1,OR(CA$3&lt;&gt;$A$3,$A$4=0)))))),1,0)</f>
        <v/>
      </c>
      <c r="CB66">
        <f>IF(AND(CB$4=1,CB16=0,OR($IT16=0,AND($IT16&gt;0,CB$2=$IU16,OR(AND(CB$1=$IT16+1,OR(CB$3-1&lt;&gt;$A$3,$A$4=0)),AND(CB$1=$IT16-1,OR(CB$3&lt;&gt;$A$3,$A$4=0)))))),1,0)</f>
        <v/>
      </c>
      <c r="CC66">
        <f>IF(AND(CC$4=1,CC16=0,OR($IT16=0,AND($IT16&gt;0,CC$2=$IU16,OR(AND(CC$1=$IT16+1,OR(CC$3-1&lt;&gt;$A$3,$A$4=0)),AND(CC$1=$IT16-1,OR(CC$3&lt;&gt;$A$3,$A$4=0)))))),1,0)</f>
        <v/>
      </c>
      <c r="CD66">
        <f>IF(AND(CD$4=1,CD16=0,OR($IT16=0,AND($IT16&gt;0,CD$2=$IU16,OR(AND(CD$1=$IT16+1,OR(CD$3-1&lt;&gt;$A$3,$A$4=0)),AND(CD$1=$IT16-1,OR(CD$3&lt;&gt;$A$3,$A$4=0)))))),1,0)</f>
        <v/>
      </c>
      <c r="CE66">
        <f>IF(AND(CE$4=1,CE16=0,OR($IT16=0,AND($IT16&gt;0,CE$2=$IU16,OR(AND(CE$1=$IT16+1,OR(CE$3-1&lt;&gt;$A$3,$A$4=0)),AND(CE$1=$IT16-1,OR(CE$3&lt;&gt;$A$3,$A$4=0)))))),1,0)</f>
        <v/>
      </c>
      <c r="CF66">
        <f>IF(AND(CF$4=1,CF16=0,OR($IT16=0,AND($IT16&gt;0,CF$2=$IU16,OR(AND(CF$1=$IT16+1,OR(CF$3-1&lt;&gt;$A$3,$A$4=0)),AND(CF$1=$IT16-1,OR(CF$3&lt;&gt;$A$3,$A$4=0)))))),1,0)</f>
        <v/>
      </c>
      <c r="CG66">
        <f>IF(AND(CG$4=1,CG16=0,OR($IT16=0,AND($IT16&gt;0,CG$2=$IU16,OR(AND(CG$1=$IT16+1,OR(CG$3-1&lt;&gt;$A$3,$A$4=0)),AND(CG$1=$IT16-1,OR(CG$3&lt;&gt;$A$3,$A$4=0)))))),1,0)</f>
        <v/>
      </c>
      <c r="CH66">
        <f>IF(AND(CH$4=1,CH16=0,OR($IT16=0,AND($IT16&gt;0,CH$2=$IU16,OR(AND(CH$1=$IT16+1,OR(CH$3-1&lt;&gt;$A$3,$A$4=0)),AND(CH$1=$IT16-1,OR(CH$3&lt;&gt;$A$3,$A$4=0)))))),1,0)</f>
        <v/>
      </c>
      <c r="CI66">
        <f>IF(AND(CI$4=1,CI16=0,OR($IT16=0,AND($IT16&gt;0,CI$2=$IU16,OR(AND(CI$1=$IT16+1,OR(CI$3-1&lt;&gt;$A$3,$A$4=0)),AND(CI$1=$IT16-1,OR(CI$3&lt;&gt;$A$3,$A$4=0)))))),1,0)</f>
        <v/>
      </c>
      <c r="CJ66">
        <f>IF(AND(CJ$4=1,CJ16=0,OR($IT16=0,AND($IT16&gt;0,CJ$2=$IU16,OR(AND(CJ$1=$IT16+1,OR(CJ$3-1&lt;&gt;$A$3,$A$4=0)),AND(CJ$1=$IT16-1,OR(CJ$3&lt;&gt;$A$3,$A$4=0)))))),1,0)</f>
        <v/>
      </c>
      <c r="CK66">
        <f>IF(AND(CK$4=1,CK16=0,OR($IT16=0,AND($IT16&gt;0,CK$2=$IU16,OR(AND(CK$1=$IT16+1,OR(CK$3-1&lt;&gt;$A$3,$A$4=0)),AND(CK$1=$IT16-1,OR(CK$3&lt;&gt;$A$3,$A$4=0)))))),1,0)</f>
        <v/>
      </c>
      <c r="CL66">
        <f>IF(AND(CL$4=1,CL16=0,OR($IT16=0,AND($IT16&gt;0,CL$2=$IU16,OR(AND(CL$1=$IT16+1,OR(CL$3-1&lt;&gt;$A$3,$A$4=0)),AND(CL$1=$IT16-1,OR(CL$3&lt;&gt;$A$3,$A$4=0)))))),1,0)</f>
        <v/>
      </c>
      <c r="CM66">
        <f>IF(AND(CM$4=1,CM16=0,OR($IT16=0,AND($IT16&gt;0,CM$2=$IU16,OR(AND(CM$1=$IT16+1,OR(CM$3-1&lt;&gt;$A$3,$A$4=0)),AND(CM$1=$IT16-1,OR(CM$3&lt;&gt;$A$3,$A$4=0)))))),1,0)</f>
        <v/>
      </c>
      <c r="CN66">
        <f>IF(AND(CN$4=1,CN16=0,OR($IT16=0,AND($IT16&gt;0,CN$2=$IU16,OR(AND(CN$1=$IT16+1,OR(CN$3-1&lt;&gt;$A$3,$A$4=0)),AND(CN$1=$IT16-1,OR(CN$3&lt;&gt;$A$3,$A$4=0)))))),1,0)</f>
        <v/>
      </c>
      <c r="CO66">
        <f>IF(AND(CO$4=1,CO16=0,OR($IT16=0,AND($IT16&gt;0,CO$2=$IU16,OR(AND(CO$1=$IT16+1,OR(CO$3-1&lt;&gt;$A$3,$A$4=0)),AND(CO$1=$IT16-1,OR(CO$3&lt;&gt;$A$3,$A$4=0)))))),1,0)</f>
        <v/>
      </c>
      <c r="CP66">
        <f>IF(AND(CP$4=1,CP16=0,OR($IT16=0,AND($IT16&gt;0,CP$2=$IU16,OR(AND(CP$1=$IT16+1,OR(CP$3-1&lt;&gt;$A$3,$A$4=0)),AND(CP$1=$IT16-1,OR(CP$3&lt;&gt;$A$3,$A$4=0)))))),1,0)</f>
        <v/>
      </c>
      <c r="CQ66">
        <f>IF(AND(CQ$4=1,CQ16=0,OR($IT16=0,AND($IT16&gt;0,CQ$2=$IU16,OR(AND(CQ$1=$IT16+1,OR(CQ$3-1&lt;&gt;$A$3,$A$4=0)),AND(CQ$1=$IT16-1,OR(CQ$3&lt;&gt;$A$3,$A$4=0)))))),1,0)</f>
        <v/>
      </c>
      <c r="CR66">
        <f>IF(AND(CR$4=1,CR16=0,OR($IT16=0,AND($IT16&gt;0,CR$2=$IU16,OR(AND(CR$1=$IT16+1,OR(CR$3-1&lt;&gt;$A$3,$A$4=0)),AND(CR$1=$IT16-1,OR(CR$3&lt;&gt;$A$3,$A$4=0)))))),1,0)</f>
        <v/>
      </c>
      <c r="CS66">
        <f>IF(AND(CS$4=1,CS16=0,OR($IT16=0,AND($IT16&gt;0,CS$2=$IU16,OR(AND(CS$1=$IT16+1,OR(CS$3-1&lt;&gt;$A$3,$A$4=0)),AND(CS$1=$IT16-1,OR(CS$3&lt;&gt;$A$3,$A$4=0)))))),1,0)</f>
        <v/>
      </c>
      <c r="CT66">
        <f>IF(AND(CT$4=1,CT16=0,OR($IT16=0,AND($IT16&gt;0,CT$2=$IU16,OR(AND(CT$1=$IT16+1,OR(CT$3-1&lt;&gt;$A$3,$A$4=0)),AND(CT$1=$IT16-1,OR(CT$3&lt;&gt;$A$3,$A$4=0)))))),1,0)</f>
        <v/>
      </c>
      <c r="CU66">
        <f>IF(AND(CU$4=1,CU16=0,OR($IT16=0,AND($IT16&gt;0,CU$2=$IU16,OR(AND(CU$1=$IT16+1,OR(CU$3-1&lt;&gt;$A$3,$A$4=0)),AND(CU$1=$IT16-1,OR(CU$3&lt;&gt;$A$3,$A$4=0)))))),1,0)</f>
        <v/>
      </c>
      <c r="CV66">
        <f>IF(AND(CV$4=1,CV16=0,OR($IT16=0,AND($IT16&gt;0,CV$2=$IU16,OR(AND(CV$1=$IT16+1,OR(CV$3-1&lt;&gt;$A$3,$A$4=0)),AND(CV$1=$IT16-1,OR(CV$3&lt;&gt;$A$3,$A$4=0)))))),1,0)</f>
        <v/>
      </c>
      <c r="CW66">
        <f>IF(AND(CW$4=1,CW16=0,OR($IT16=0,AND($IT16&gt;0,CW$2=$IU16,OR(AND(CW$1=$IT16+1,OR(CW$3-1&lt;&gt;$A$3,$A$4=0)),AND(CW$1=$IT16-1,OR(CW$3&lt;&gt;$A$3,$A$4=0)))))),1,0)</f>
        <v/>
      </c>
      <c r="CX66">
        <f>IF(AND(CX$4=1,CX16=0,OR($IT16=0,AND($IT16&gt;0,CX$2=$IU16,OR(AND(CX$1=$IT16+1,OR(CX$3-1&lt;&gt;$A$3,$A$4=0)),AND(CX$1=$IT16-1,OR(CX$3&lt;&gt;$A$3,$A$4=0)))))),1,0)</f>
        <v/>
      </c>
      <c r="CY66">
        <f>IF(AND(CY$4=1,CY16=0,OR($IT16=0,AND($IT16&gt;0,CY$2=$IU16,OR(AND(CY$1=$IT16+1,OR(CY$3-1&lt;&gt;$A$3,$A$4=0)),AND(CY$1=$IT16-1,OR(CY$3&lt;&gt;$A$3,$A$4=0)))))),1,0)</f>
        <v/>
      </c>
      <c r="CZ66">
        <f>IF(AND(CZ$4=1,CZ16=0,OR($IT16=0,AND($IT16&gt;0,CZ$2=$IU16,OR(AND(CZ$1=$IT16+1,OR(CZ$3-1&lt;&gt;$A$3,$A$4=0)),AND(CZ$1=$IT16-1,OR(CZ$3&lt;&gt;$A$3,$A$4=0)))))),1,0)</f>
        <v/>
      </c>
      <c r="DA66">
        <f>IF(AND(DA$4=1,DA16=0,OR($IT16=0,AND($IT16&gt;0,DA$2=$IU16,OR(AND(DA$1=$IT16+1,OR(DA$3-1&lt;&gt;$A$3,$A$4=0)),AND(DA$1=$IT16-1,OR(DA$3&lt;&gt;$A$3,$A$4=0)))))),1,0)</f>
        <v/>
      </c>
      <c r="DB66">
        <f>IF(AND(DB$4=1,DB16=0,OR($IT16=0,AND($IT16&gt;0,DB$2=$IU16,OR(AND(DB$1=$IT16+1,OR(DB$3-1&lt;&gt;$A$3,$A$4=0)),AND(DB$1=$IT16-1,OR(DB$3&lt;&gt;$A$3,$A$4=0)))))),1,0)</f>
        <v/>
      </c>
      <c r="DC66">
        <f>IF(AND(DC$4=1,DC16=0,OR($IT16=0,AND($IT16&gt;0,DC$2=$IU16,OR(AND(DC$1=$IT16+1,OR(DC$3-1&lt;&gt;$A$3,$A$4=0)),AND(DC$1=$IT16-1,OR(DC$3&lt;&gt;$A$3,$A$4=0)))))),1,0)</f>
        <v/>
      </c>
      <c r="DD66">
        <f>IF(AND(DD$4=1,DD16=0,OR($IT16=0,AND($IT16&gt;0,DD$2=$IU16,OR(AND(DD$1=$IT16+1,OR(DD$3-1&lt;&gt;$A$3,$A$4=0)),AND(DD$1=$IT16-1,OR(DD$3&lt;&gt;$A$3,$A$4=0)))))),1,0)</f>
        <v/>
      </c>
      <c r="DE66">
        <f>IF(AND(DE$4=1,DE16=0,OR($IT16=0,AND($IT16&gt;0,DE$2=$IU16,OR(AND(DE$1=$IT16+1,OR(DE$3-1&lt;&gt;$A$3,$A$4=0)),AND(DE$1=$IT16-1,OR(DE$3&lt;&gt;$A$3,$A$4=0)))))),1,0)</f>
        <v/>
      </c>
      <c r="DF66">
        <f>IF(AND(DF$4=1,DF16=0,OR($IT16=0,AND($IT16&gt;0,DF$2=$IU16,OR(AND(DF$1=$IT16+1,OR(DF$3-1&lt;&gt;$A$3,$A$4=0)),AND(DF$1=$IT16-1,OR(DF$3&lt;&gt;$A$3,$A$4=0)))))),1,0)</f>
        <v/>
      </c>
      <c r="DG66">
        <f>IF(AND(DG$4=1,DG16=0,OR($IT16=0,AND($IT16&gt;0,DG$2=$IU16,OR(AND(DG$1=$IT16+1,OR(DG$3-1&lt;&gt;$A$3,$A$4=0)),AND(DG$1=$IT16-1,OR(DG$3&lt;&gt;$A$3,$A$4=0)))))),1,0)</f>
        <v/>
      </c>
      <c r="DH66">
        <f>IF(AND(DH$4=1,DH16=0,OR($IT16=0,AND($IT16&gt;0,DH$2=$IU16,OR(AND(DH$1=$IT16+1,OR(DH$3-1&lt;&gt;$A$3,$A$4=0)),AND(DH$1=$IT16-1,OR(DH$3&lt;&gt;$A$3,$A$4=0)))))),1,0)</f>
        <v/>
      </c>
      <c r="DI66">
        <f>IF(AND(DI$4=1,DI16=0,OR($IT16=0,AND($IT16&gt;0,DI$2=$IU16,OR(AND(DI$1=$IT16+1,OR(DI$3-1&lt;&gt;$A$3,$A$4=0)),AND(DI$1=$IT16-1,OR(DI$3&lt;&gt;$A$3,$A$4=0)))))),1,0)</f>
        <v/>
      </c>
      <c r="DJ66">
        <f>IF(AND(DJ$4=1,DJ16=0,OR($IT16=0,AND($IT16&gt;0,DJ$2=$IU16,OR(AND(DJ$1=$IT16+1,OR(DJ$3-1&lt;&gt;$A$3,$A$4=0)),AND(DJ$1=$IT16-1,OR(DJ$3&lt;&gt;$A$3,$A$4=0)))))),1,0)</f>
        <v/>
      </c>
      <c r="DK66">
        <f>IF(AND(DK$4=1,DK16=0,OR($IT16=0,AND($IT16&gt;0,DK$2=$IU16,OR(AND(DK$1=$IT16+1,OR(DK$3-1&lt;&gt;$A$3,$A$4=0)),AND(DK$1=$IT16-1,OR(DK$3&lt;&gt;$A$3,$A$4=0)))))),1,0)</f>
        <v/>
      </c>
      <c r="DL66">
        <f>IF(AND(DL$4=1,DL16=0,OR($IT16=0,AND($IT16&gt;0,DL$2=$IU16,OR(AND(DL$1=$IT16+1,OR(DL$3-1&lt;&gt;$A$3,$A$4=0)),AND(DL$1=$IT16-1,OR(DL$3&lt;&gt;$A$3,$A$4=0)))))),1,0)</f>
        <v/>
      </c>
      <c r="DM66">
        <f>IF(AND(DM$4=1,DM16=0,OR($IT16=0,AND($IT16&gt;0,DM$2=$IU16,OR(AND(DM$1=$IT16+1,OR(DM$3-1&lt;&gt;$A$3,$A$4=0)),AND(DM$1=$IT16-1,OR(DM$3&lt;&gt;$A$3,$A$4=0)))))),1,0)</f>
        <v/>
      </c>
      <c r="DN66">
        <f>IF(AND(DN$4=1,DN16=0,OR($IT16=0,AND($IT16&gt;0,DN$2=$IU16,OR(AND(DN$1=$IT16+1,OR(DN$3-1&lt;&gt;$A$3,$A$4=0)),AND(DN$1=$IT16-1,OR(DN$3&lt;&gt;$A$3,$A$4=0)))))),1,0)</f>
        <v/>
      </c>
      <c r="DO66">
        <f>IF(AND(DO$4=1,DO16=0,OR($IT16=0,AND($IT16&gt;0,DO$2=$IU16,OR(AND(DO$1=$IT16+1,OR(DO$3-1&lt;&gt;$A$3,$A$4=0)),AND(DO$1=$IT16-1,OR(DO$3&lt;&gt;$A$3,$A$4=0)))))),1,0)</f>
        <v/>
      </c>
      <c r="DP66">
        <f>IF(AND(DP$4=1,DP16=0,OR($IT16=0,AND($IT16&gt;0,DP$2=$IU16,OR(AND(DP$1=$IT16+1,OR(DP$3-1&lt;&gt;$A$3,$A$4=0)),AND(DP$1=$IT16-1,OR(DP$3&lt;&gt;$A$3,$A$4=0)))))),1,0)</f>
        <v/>
      </c>
      <c r="DQ66">
        <f>IF(AND(DQ$4=1,DQ16=0,OR($IT16=0,AND($IT16&gt;0,DQ$2=$IU16,OR(AND(DQ$1=$IT16+1,OR(DQ$3-1&lt;&gt;$A$3,$A$4=0)),AND(DQ$1=$IT16-1,OR(DQ$3&lt;&gt;$A$3,$A$4=0)))))),1,0)</f>
        <v/>
      </c>
      <c r="DR66">
        <f>IF(AND(DR$4=1,DR16=0,OR($IT16=0,AND($IT16&gt;0,DR$2=$IU16,OR(AND(DR$1=$IT16+1,OR(DR$3-1&lt;&gt;$A$3,$A$4=0)),AND(DR$1=$IT16-1,OR(DR$3&lt;&gt;$A$3,$A$4=0)))))),1,0)</f>
        <v/>
      </c>
      <c r="DS66">
        <f>IF(AND(DS$4=1,DS16=0,OR($IT16=0,AND($IT16&gt;0,DS$2=$IU16,OR(AND(DS$1=$IT16+1,OR(DS$3-1&lt;&gt;$A$3,$A$4=0)),AND(DS$1=$IT16-1,OR(DS$3&lt;&gt;$A$3,$A$4=0)))))),1,0)</f>
        <v/>
      </c>
      <c r="DT66">
        <f>IF(AND(DT$4=1,DT16=0,OR($IT16=0,AND($IT16&gt;0,DT$2=$IU16,OR(AND(DT$1=$IT16+1,OR(DT$3-1&lt;&gt;$A$3,$A$4=0)),AND(DT$1=$IT16-1,OR(DT$3&lt;&gt;$A$3,$A$4=0)))))),1,0)</f>
        <v/>
      </c>
      <c r="DU66">
        <f>IF(AND(DU$4=1,DU16=0,OR($IT16=0,AND($IT16&gt;0,DU$2=$IU16,OR(AND(DU$1=$IT16+1,OR(DU$3-1&lt;&gt;$A$3,$A$4=0)),AND(DU$1=$IT16-1,OR(DU$3&lt;&gt;$A$3,$A$4=0)))))),1,0)</f>
        <v/>
      </c>
      <c r="DV66">
        <f>IF(AND(DV$4=1,DV16=0,OR($IT16=0,AND($IT16&gt;0,DV$2=$IU16,OR(AND(DV$1=$IT16+1,OR(DV$3-1&lt;&gt;$A$3,$A$4=0)),AND(DV$1=$IT16-1,OR(DV$3&lt;&gt;$A$3,$A$4=0)))))),1,0)</f>
        <v/>
      </c>
      <c r="DW66">
        <f>IF(AND(DW$4=1,DW16=0,OR($IT16=0,AND($IT16&gt;0,DW$2=$IU16,OR(AND(DW$1=$IT16+1,OR(DW$3-1&lt;&gt;$A$3,$A$4=0)),AND(DW$1=$IT16-1,OR(DW$3&lt;&gt;$A$3,$A$4=0)))))),1,0)</f>
        <v/>
      </c>
      <c r="DX66">
        <f>IF(AND(DX$4=1,DX16=0,OR($IT16=0,AND($IT16&gt;0,DX$2=$IU16,OR(AND(DX$1=$IT16+1,OR(DX$3-1&lt;&gt;$A$3,$A$4=0)),AND(DX$1=$IT16-1,OR(DX$3&lt;&gt;$A$3,$A$4=0)))))),1,0)</f>
        <v/>
      </c>
      <c r="DY66">
        <f>IF(AND(DY$4=1,DY16=0,OR($IT16=0,AND($IT16&gt;0,DY$2=$IU16,OR(AND(DY$1=$IT16+1,OR(DY$3-1&lt;&gt;$A$3,$A$4=0)),AND(DY$1=$IT16-1,OR(DY$3&lt;&gt;$A$3,$A$4=0)))))),1,0)</f>
        <v/>
      </c>
      <c r="DZ66">
        <f>IF(AND(DZ$4=1,DZ16=0,OR($IT16=0,AND($IT16&gt;0,DZ$2=$IU16,OR(AND(DZ$1=$IT16+1,OR(DZ$3-1&lt;&gt;$A$3,$A$4=0)),AND(DZ$1=$IT16-1,OR(DZ$3&lt;&gt;$A$3,$A$4=0)))))),1,0)</f>
        <v/>
      </c>
      <c r="EA66">
        <f>IF(AND(EA$4=1,EA16=0,OR($IT16=0,AND($IT16&gt;0,EA$2=$IU16,OR(AND(EA$1=$IT16+1,OR(EA$3-1&lt;&gt;$A$3,$A$4=0)),AND(EA$1=$IT16-1,OR(EA$3&lt;&gt;$A$3,$A$4=0)))))),1,0)</f>
        <v/>
      </c>
      <c r="EB66">
        <f>IF(AND(EB$4=1,EB16=0,OR($IT16=0,AND($IT16&gt;0,EB$2=$IU16,OR(AND(EB$1=$IT16+1,OR(EB$3-1&lt;&gt;$A$3,$A$4=0)),AND(EB$1=$IT16-1,OR(EB$3&lt;&gt;$A$3,$A$4=0)))))),1,0)</f>
        <v/>
      </c>
      <c r="EC66">
        <f>IF(AND(EC$4=1,EC16=0,OR($IT16=0,AND($IT16&gt;0,EC$2=$IU16,OR(AND(EC$1=$IT16+1,OR(EC$3-1&lt;&gt;$A$3,$A$4=0)),AND(EC$1=$IT16-1,OR(EC$3&lt;&gt;$A$3,$A$4=0)))))),1,0)</f>
        <v/>
      </c>
      <c r="ED66">
        <f>IF(AND(ED$4=1,ED16=0,OR($IT16=0,AND($IT16&gt;0,ED$2=$IU16,OR(AND(ED$1=$IT16+1,OR(ED$3-1&lt;&gt;$A$3,$A$4=0)),AND(ED$1=$IT16-1,OR(ED$3&lt;&gt;$A$3,$A$4=0)))))),1,0)</f>
        <v/>
      </c>
      <c r="EE66">
        <f>IF(AND(EE$4=1,EE16=0,OR($IT16=0,AND($IT16&gt;0,EE$2=$IU16,OR(AND(EE$1=$IT16+1,OR(EE$3-1&lt;&gt;$A$3,$A$4=0)),AND(EE$1=$IT16-1,OR(EE$3&lt;&gt;$A$3,$A$4=0)))))),1,0)</f>
        <v/>
      </c>
      <c r="EF66">
        <f>IF(AND(EF$4=1,EF16=0,OR($IT16=0,AND($IT16&gt;0,EF$2=$IU16,OR(AND(EF$1=$IT16+1,OR(EF$3-1&lt;&gt;$A$3,$A$4=0)),AND(EF$1=$IT16-1,OR(EF$3&lt;&gt;$A$3,$A$4=0)))))),1,0)</f>
        <v/>
      </c>
      <c r="EG66">
        <f>IF(AND(EG$4=1,EG16=0,OR($IT16=0,AND($IT16&gt;0,EG$2=$IU16,OR(AND(EG$1=$IT16+1,OR(EG$3-1&lt;&gt;$A$3,$A$4=0)),AND(EG$1=$IT16-1,OR(EG$3&lt;&gt;$A$3,$A$4=0)))))),1,0)</f>
        <v/>
      </c>
      <c r="EH66">
        <f>IF(AND(EH$4=1,EH16=0,OR($IT16=0,AND($IT16&gt;0,EH$2=$IU16,OR(AND(EH$1=$IT16+1,OR(EH$3-1&lt;&gt;$A$3,$A$4=0)),AND(EH$1=$IT16-1,OR(EH$3&lt;&gt;$A$3,$A$4=0)))))),1,0)</f>
        <v/>
      </c>
      <c r="EI66">
        <f>IF(AND(EI$4=1,EI16=0,OR($IT16=0,AND($IT16&gt;0,EI$2=$IU16,OR(AND(EI$1=$IT16+1,OR(EI$3-1&lt;&gt;$A$3,$A$4=0)),AND(EI$1=$IT16-1,OR(EI$3&lt;&gt;$A$3,$A$4=0)))))),1,0)</f>
        <v/>
      </c>
      <c r="EJ66">
        <f>IF(AND(EJ$4=1,EJ16=0,OR($IT16=0,AND($IT16&gt;0,EJ$2=$IU16,OR(AND(EJ$1=$IT16+1,OR(EJ$3-1&lt;&gt;$A$3,$A$4=0)),AND(EJ$1=$IT16-1,OR(EJ$3&lt;&gt;$A$3,$A$4=0)))))),1,0)</f>
        <v/>
      </c>
      <c r="EK66">
        <f>IF(AND(EK$4=1,EK16=0,OR($IT16=0,AND($IT16&gt;0,EK$2=$IU16,OR(AND(EK$1=$IT16+1,OR(EK$3-1&lt;&gt;$A$3,$A$4=0)),AND(EK$1=$IT16-1,OR(EK$3&lt;&gt;$A$3,$A$4=0)))))),1,0)</f>
        <v/>
      </c>
      <c r="EL66">
        <f>IF(AND(EL$4=1,EL16=0,OR($IT16=0,AND($IT16&gt;0,EL$2=$IU16,OR(AND(EL$1=$IT16+1,OR(EL$3-1&lt;&gt;$A$3,$A$4=0)),AND(EL$1=$IT16-1,OR(EL$3&lt;&gt;$A$3,$A$4=0)))))),1,0)</f>
        <v/>
      </c>
      <c r="EM66">
        <f>IF(AND(EM$4=1,EM16=0,OR($IT16=0,AND($IT16&gt;0,EM$2=$IU16,OR(AND(EM$1=$IT16+1,OR(EM$3-1&lt;&gt;$A$3,$A$4=0)),AND(EM$1=$IT16-1,OR(EM$3&lt;&gt;$A$3,$A$4=0)))))),1,0)</f>
        <v/>
      </c>
      <c r="EN66">
        <f>IF(AND(EN$4=1,EN16=0,OR($IT16=0,AND($IT16&gt;0,EN$2=$IU16,OR(AND(EN$1=$IT16+1,OR(EN$3-1&lt;&gt;$A$3,$A$4=0)),AND(EN$1=$IT16-1,OR(EN$3&lt;&gt;$A$3,$A$4=0)))))),1,0)</f>
        <v/>
      </c>
      <c r="EO66">
        <f>IF(AND(EO$4=1,EO16=0,OR($IT16=0,AND($IT16&gt;0,EO$2=$IU16,OR(AND(EO$1=$IT16+1,OR(EO$3-1&lt;&gt;$A$3,$A$4=0)),AND(EO$1=$IT16-1,OR(EO$3&lt;&gt;$A$3,$A$4=0)))))),1,0)</f>
        <v/>
      </c>
      <c r="EP66">
        <f>IF(AND(EP$4=1,EP16=0,OR($IT16=0,AND($IT16&gt;0,EP$2=$IU16,OR(AND(EP$1=$IT16+1,OR(EP$3-1&lt;&gt;$A$3,$A$4=0)),AND(EP$1=$IT16-1,OR(EP$3&lt;&gt;$A$3,$A$4=0)))))),1,0)</f>
        <v/>
      </c>
      <c r="EQ66">
        <f>IF(AND(EQ$4=1,EQ16=0,OR($IT16=0,AND($IT16&gt;0,EQ$2=$IU16,OR(AND(EQ$1=$IT16+1,OR(EQ$3-1&lt;&gt;$A$3,$A$4=0)),AND(EQ$1=$IT16-1,OR(EQ$3&lt;&gt;$A$3,$A$4=0)))))),1,0)</f>
        <v/>
      </c>
      <c r="ER66">
        <f>IF(AND(ER$4=1,ER16=0,OR($IT16=0,AND($IT16&gt;0,ER$2=$IU16,OR(AND(ER$1=$IT16+1,OR(ER$3-1&lt;&gt;$A$3,$A$4=0)),AND(ER$1=$IT16-1,OR(ER$3&lt;&gt;$A$3,$A$4=0)))))),1,0)</f>
        <v/>
      </c>
      <c r="ES66">
        <f>IF(AND(ES$4=1,ES16=0,OR($IT16=0,AND($IT16&gt;0,ES$2=$IU16,OR(AND(ES$1=$IT16+1,OR(ES$3-1&lt;&gt;$A$3,$A$4=0)),AND(ES$1=$IT16-1,OR(ES$3&lt;&gt;$A$3,$A$4=0)))))),1,0)</f>
        <v/>
      </c>
      <c r="ET66">
        <f>IF(AND(ET$4=1,ET16=0,OR($IT16=0,AND($IT16&gt;0,ET$2=$IU16,OR(AND(ET$1=$IT16+1,OR(ET$3-1&lt;&gt;$A$3,$A$4=0)),AND(ET$1=$IT16-1,OR(ET$3&lt;&gt;$A$3,$A$4=0)))))),1,0)</f>
        <v/>
      </c>
      <c r="EU66">
        <f>IF(AND(EU$4=1,EU16=0,OR($IT16=0,AND($IT16&gt;0,EU$2=$IU16,OR(AND(EU$1=$IT16+1,OR(EU$3-1&lt;&gt;$A$3,$A$4=0)),AND(EU$1=$IT16-1,OR(EU$3&lt;&gt;$A$3,$A$4=0)))))),1,0)</f>
        <v/>
      </c>
      <c r="EV66">
        <f>IF(AND(EV$4=1,EV16=0,OR($IT16=0,AND($IT16&gt;0,EV$2=$IU16,OR(AND(EV$1=$IT16+1,OR(EV$3-1&lt;&gt;$A$3,$A$4=0)),AND(EV$1=$IT16-1,OR(EV$3&lt;&gt;$A$3,$A$4=0)))))),1,0)</f>
        <v/>
      </c>
      <c r="EW66">
        <f>IF(AND(EW$4=1,EW16=0,OR($IT16=0,AND($IT16&gt;0,EW$2=$IU16,OR(AND(EW$1=$IT16+1,OR(EW$3-1&lt;&gt;$A$3,$A$4=0)),AND(EW$1=$IT16-1,OR(EW$3&lt;&gt;$A$3,$A$4=0)))))),1,0)</f>
        <v/>
      </c>
      <c r="EX66">
        <f>IF(AND(EX$4=1,EX16=0,OR($IT16=0,AND($IT16&gt;0,EX$2=$IU16,OR(AND(EX$1=$IT16+1,OR(EX$3-1&lt;&gt;$A$3,$A$4=0)),AND(EX$1=$IT16-1,OR(EX$3&lt;&gt;$A$3,$A$4=0)))))),1,0)</f>
        <v/>
      </c>
      <c r="EY66">
        <f>IF(AND(EY$4=1,EY16=0,OR($IT16=0,AND($IT16&gt;0,EY$2=$IU16,OR(AND(EY$1=$IT16+1,OR(EY$3-1&lt;&gt;$A$3,$A$4=0)),AND(EY$1=$IT16-1,OR(EY$3&lt;&gt;$A$3,$A$4=0)))))),1,0)</f>
        <v/>
      </c>
      <c r="EZ66">
        <f>IF(AND(EZ$4=1,EZ16=0,OR($IT16=0,AND($IT16&gt;0,EZ$2=$IU16,OR(AND(EZ$1=$IT16+1,OR(EZ$3-1&lt;&gt;$A$3,$A$4=0)),AND(EZ$1=$IT16-1,OR(EZ$3&lt;&gt;$A$3,$A$4=0)))))),1,0)</f>
        <v/>
      </c>
      <c r="FA66">
        <f>IF(AND(FA$4=1,FA16=0,OR($IT16=0,AND($IT16&gt;0,FA$2=$IU16,OR(AND(FA$1=$IT16+1,OR(FA$3-1&lt;&gt;$A$3,$A$4=0)),AND(FA$1=$IT16-1,OR(FA$3&lt;&gt;$A$3,$A$4=0)))))),1,0)</f>
        <v/>
      </c>
      <c r="FB66">
        <f>IF(AND(FB$4=1,FB16=0,OR($IT16=0,AND($IT16&gt;0,FB$2=$IU16,OR(AND(FB$1=$IT16+1,OR(FB$3-1&lt;&gt;$A$3,$A$4=0)),AND(FB$1=$IT16-1,OR(FB$3&lt;&gt;$A$3,$A$4=0)))))),1,0)</f>
        <v/>
      </c>
      <c r="FC66">
        <f>IF(AND(FC$4=1,FC16=0,OR($IT16=0,AND($IT16&gt;0,FC$2=$IU16,OR(AND(FC$1=$IT16+1,OR(FC$3-1&lt;&gt;$A$3,$A$4=0)),AND(FC$1=$IT16-1,OR(FC$3&lt;&gt;$A$3,$A$4=0)))))),1,0)</f>
        <v/>
      </c>
      <c r="FD66">
        <f>IF(AND(FD$4=1,FD16=0,OR($IT16=0,AND($IT16&gt;0,FD$2=$IU16,OR(AND(FD$1=$IT16+1,OR(FD$3-1&lt;&gt;$A$3,$A$4=0)),AND(FD$1=$IT16-1,OR(FD$3&lt;&gt;$A$3,$A$4=0)))))),1,0)</f>
        <v/>
      </c>
      <c r="FE66">
        <f>IF(AND(FE$4=1,FE16=0,OR($IT16=0,AND($IT16&gt;0,FE$2=$IU16,OR(AND(FE$1=$IT16+1,OR(FE$3-1&lt;&gt;$A$3,$A$4=0)),AND(FE$1=$IT16-1,OR(FE$3&lt;&gt;$A$3,$A$4=0)))))),1,0)</f>
        <v/>
      </c>
      <c r="FF66">
        <f>IF(AND(FF$4=1,FF16=0,OR($IT16=0,AND($IT16&gt;0,FF$2=$IU16,OR(AND(FF$1=$IT16+1,OR(FF$3-1&lt;&gt;$A$3,$A$4=0)),AND(FF$1=$IT16-1,OR(FF$3&lt;&gt;$A$3,$A$4=0)))))),1,0)</f>
        <v/>
      </c>
      <c r="FG66">
        <f>IF(AND(FG$4=1,FG16=0,OR($IT16=0,AND($IT16&gt;0,FG$2=$IU16,OR(AND(FG$1=$IT16+1,OR(FG$3-1&lt;&gt;$A$3,$A$4=0)),AND(FG$1=$IT16-1,OR(FG$3&lt;&gt;$A$3,$A$4=0)))))),1,0)</f>
        <v/>
      </c>
      <c r="FH66">
        <f>IF(AND(FH$4=1,FH16=0,OR($IT16=0,AND($IT16&gt;0,FH$2=$IU16,OR(AND(FH$1=$IT16+1,OR(FH$3-1&lt;&gt;$A$3,$A$4=0)),AND(FH$1=$IT16-1,OR(FH$3&lt;&gt;$A$3,$A$4=0)))))),1,0)</f>
        <v/>
      </c>
      <c r="FI66">
        <f>IF(AND(FI$4=1,FI16=0,OR($IT16=0,AND($IT16&gt;0,FI$2=$IU16,OR(AND(FI$1=$IT16+1,OR(FI$3-1&lt;&gt;$A$3,$A$4=0)),AND(FI$1=$IT16-1,OR(FI$3&lt;&gt;$A$3,$A$4=0)))))),1,0)</f>
        <v/>
      </c>
      <c r="FJ66">
        <f>IF(AND(FJ$4=1,FJ16=0,OR($IT16=0,AND($IT16&gt;0,FJ$2=$IU16,OR(AND(FJ$1=$IT16+1,OR(FJ$3-1&lt;&gt;$A$3,$A$4=0)),AND(FJ$1=$IT16-1,OR(FJ$3&lt;&gt;$A$3,$A$4=0)))))),1,0)</f>
        <v/>
      </c>
      <c r="FK66">
        <f>IF(AND(FK$4=1,FK16=0,OR($IT16=0,AND($IT16&gt;0,FK$2=$IU16,OR(AND(FK$1=$IT16+1,OR(FK$3-1&lt;&gt;$A$3,$A$4=0)),AND(FK$1=$IT16-1,OR(FK$3&lt;&gt;$A$3,$A$4=0)))))),1,0)</f>
        <v/>
      </c>
      <c r="FL66">
        <f>IF(AND(FL$4=1,FL16=0,OR($IT16=0,AND($IT16&gt;0,FL$2=$IU16,OR(AND(FL$1=$IT16+1,OR(FL$3-1&lt;&gt;$A$3,$A$4=0)),AND(FL$1=$IT16-1,OR(FL$3&lt;&gt;$A$3,$A$4=0)))))),1,0)</f>
        <v/>
      </c>
      <c r="FM66">
        <f>IF(AND(FM$4=1,FM16=0,OR($IT16=0,AND($IT16&gt;0,FM$2=$IU16,OR(AND(FM$1=$IT16+1,OR(FM$3-1&lt;&gt;$A$3,$A$4=0)),AND(FM$1=$IT16-1,OR(FM$3&lt;&gt;$A$3,$A$4=0)))))),1,0)</f>
        <v/>
      </c>
      <c r="FN66">
        <f>IF(AND(FN$4=1,FN16=0,OR($IT16=0,AND($IT16&gt;0,FN$2=$IU16,OR(AND(FN$1=$IT16+1,OR(FN$3-1&lt;&gt;$A$3,$A$4=0)),AND(FN$1=$IT16-1,OR(FN$3&lt;&gt;$A$3,$A$4=0)))))),1,0)</f>
        <v/>
      </c>
      <c r="FO66">
        <f>IF(AND(FO$4=1,FO16=0,OR($IT16=0,AND($IT16&gt;0,FO$2=$IU16,OR(AND(FO$1=$IT16+1,OR(FO$3-1&lt;&gt;$A$3,$A$4=0)),AND(FO$1=$IT16-1,OR(FO$3&lt;&gt;$A$3,$A$4=0)))))),1,0)</f>
        <v/>
      </c>
      <c r="FP66">
        <f>IF(AND(FP$4=1,FP16=0,OR($IT16=0,AND($IT16&gt;0,FP$2=$IU16,OR(AND(FP$1=$IT16+1,OR(FP$3-1&lt;&gt;$A$3,$A$4=0)),AND(FP$1=$IT16-1,OR(FP$3&lt;&gt;$A$3,$A$4=0)))))),1,0)</f>
        <v/>
      </c>
      <c r="FQ66">
        <f>IF(AND(FQ$4=1,FQ16=0,OR($IT16=0,AND($IT16&gt;0,FQ$2=$IU16,OR(AND(FQ$1=$IT16+1,OR(FQ$3-1&lt;&gt;$A$3,$A$4=0)),AND(FQ$1=$IT16-1,OR(FQ$3&lt;&gt;$A$3,$A$4=0)))))),1,0)</f>
        <v/>
      </c>
      <c r="FR66">
        <f>IF(AND(FR$4=1,FR16=0,OR($IT16=0,AND($IT16&gt;0,FR$2=$IU16,OR(AND(FR$1=$IT16+1,OR(FR$3-1&lt;&gt;$A$3,$A$4=0)),AND(FR$1=$IT16-1,OR(FR$3&lt;&gt;$A$3,$A$4=0)))))),1,0)</f>
        <v/>
      </c>
      <c r="FS66">
        <f>IF(AND(FS$4=1,FS16=0,OR($IT16=0,AND($IT16&gt;0,FS$2=$IU16,OR(AND(FS$1=$IT16+1,OR(FS$3-1&lt;&gt;$A$3,$A$4=0)),AND(FS$1=$IT16-1,OR(FS$3&lt;&gt;$A$3,$A$4=0)))))),1,0)</f>
        <v/>
      </c>
      <c r="FT66">
        <f>IF(AND(FT$4=1,FT16=0,OR($IT16=0,AND($IT16&gt;0,FT$2=$IU16,OR(AND(FT$1=$IT16+1,OR(FT$3-1&lt;&gt;$A$3,$A$4=0)),AND(FT$1=$IT16-1,OR(FT$3&lt;&gt;$A$3,$A$4=0)))))),1,0)</f>
        <v/>
      </c>
      <c r="FU66">
        <f>IF(AND(FU$4=1,FU16=0,OR($IT16=0,AND($IT16&gt;0,FU$2=$IU16,OR(AND(FU$1=$IT16+1,OR(FU$3-1&lt;&gt;$A$3,$A$4=0)),AND(FU$1=$IT16-1,OR(FU$3&lt;&gt;$A$3,$A$4=0)))))),1,0)</f>
        <v/>
      </c>
      <c r="FV66">
        <f>IF(AND(FV$4=1,FV16=0,OR($IT16=0,AND($IT16&gt;0,FV$2=$IU16,OR(AND(FV$1=$IT16+1,OR(FV$3-1&lt;&gt;$A$3,$A$4=0)),AND(FV$1=$IT16-1,OR(FV$3&lt;&gt;$A$3,$A$4=0)))))),1,0)</f>
        <v/>
      </c>
      <c r="FW66">
        <f>IF(AND(FW$4=1,FW16=0,OR($IT16=0,AND($IT16&gt;0,FW$2=$IU16,OR(AND(FW$1=$IT16+1,OR(FW$3-1&lt;&gt;$A$3,$A$4=0)),AND(FW$1=$IT16-1,OR(FW$3&lt;&gt;$A$3,$A$4=0)))))),1,0)</f>
        <v/>
      </c>
      <c r="FX66">
        <f>IF(AND(FX$4=1,FX16=0,OR($IT16=0,AND($IT16&gt;0,FX$2=$IU16,OR(AND(FX$1=$IT16+1,OR(FX$3-1&lt;&gt;$A$3,$A$4=0)),AND(FX$1=$IT16-1,OR(FX$3&lt;&gt;$A$3,$A$4=0)))))),1,0)</f>
        <v/>
      </c>
      <c r="FY66">
        <f>IF(AND(FY$4=1,FY16=0,OR($IT16=0,AND($IT16&gt;0,FY$2=$IU16,OR(AND(FY$1=$IT16+1,OR(FY$3-1&lt;&gt;$A$3,$A$4=0)),AND(FY$1=$IT16-1,OR(FY$3&lt;&gt;$A$3,$A$4=0)))))),1,0)</f>
        <v/>
      </c>
      <c r="FZ66">
        <f>IF(AND(FZ$4=1,FZ16=0,OR($IT16=0,AND($IT16&gt;0,FZ$2=$IU16,OR(AND(FZ$1=$IT16+1,OR(FZ$3-1&lt;&gt;$A$3,$A$4=0)),AND(FZ$1=$IT16-1,OR(FZ$3&lt;&gt;$A$3,$A$4=0)))))),1,0)</f>
        <v/>
      </c>
      <c r="GA66">
        <f>IF(AND(GA$4=1,GA16=0,OR($IT16=0,AND($IT16&gt;0,GA$2=$IU16,OR(AND(GA$1=$IT16+1,OR(GA$3-1&lt;&gt;$A$3,$A$4=0)),AND(GA$1=$IT16-1,OR(GA$3&lt;&gt;$A$3,$A$4=0)))))),1,0)</f>
        <v/>
      </c>
      <c r="GB66">
        <f>IF(AND(GB$4=1,GB16=0,OR($IT16=0,AND($IT16&gt;0,GB$2=$IU16,OR(AND(GB$1=$IT16+1,OR(GB$3-1&lt;&gt;$A$3,$A$4=0)),AND(GB$1=$IT16-1,OR(GB$3&lt;&gt;$A$3,$A$4=0)))))),1,0)</f>
        <v/>
      </c>
      <c r="GC66">
        <f>IF(AND(GC$4=1,GC16=0,OR($IT16=0,AND($IT16&gt;0,GC$2=$IU16,OR(AND(GC$1=$IT16+1,OR(GC$3-1&lt;&gt;$A$3,$A$4=0)),AND(GC$1=$IT16-1,OR(GC$3&lt;&gt;$A$3,$A$4=0)))))),1,0)</f>
        <v/>
      </c>
      <c r="GD66">
        <f>IF(AND(GD$4=1,GD16=0,OR($IT16=0,AND($IT16&gt;0,GD$2=$IU16,OR(AND(GD$1=$IT16+1,OR(GD$3-1&lt;&gt;$A$3,$A$4=0)),AND(GD$1=$IT16-1,OR(GD$3&lt;&gt;$A$3,$A$4=0)))))),1,0)</f>
        <v/>
      </c>
      <c r="GE66">
        <f>IF(AND(GE$4=1,GE16=0,OR($IT16=0,AND($IT16&gt;0,GE$2=$IU16,OR(AND(GE$1=$IT16+1,OR(GE$3-1&lt;&gt;$A$3,$A$4=0)),AND(GE$1=$IT16-1,OR(GE$3&lt;&gt;$A$3,$A$4=0)))))),1,0)</f>
        <v/>
      </c>
      <c r="GF66">
        <f>IF(AND(GF$4=1,GF16=0,OR($IT16=0,AND($IT16&gt;0,GF$2=$IU16,OR(AND(GF$1=$IT16+1,OR(GF$3-1&lt;&gt;$A$3,$A$4=0)),AND(GF$1=$IT16-1,OR(GF$3&lt;&gt;$A$3,$A$4=0)))))),1,0)</f>
        <v/>
      </c>
      <c r="GG66">
        <f>IF(AND(GG$4=1,GG16=0,OR($IT16=0,AND($IT16&gt;0,GG$2=$IU16,OR(AND(GG$1=$IT16+1,OR(GG$3-1&lt;&gt;$A$3,$A$4=0)),AND(GG$1=$IT16-1,OR(GG$3&lt;&gt;$A$3,$A$4=0)))))),1,0)</f>
        <v/>
      </c>
      <c r="GH66">
        <f>IF(AND(GH$4=1,GH16=0,OR($IT16=0,AND($IT16&gt;0,GH$2=$IU16,OR(AND(GH$1=$IT16+1,OR(GH$3-1&lt;&gt;$A$3,$A$4=0)),AND(GH$1=$IT16-1,OR(GH$3&lt;&gt;$A$3,$A$4=0)))))),1,0)</f>
        <v/>
      </c>
      <c r="GI66">
        <f>IF(AND(GI$4=1,GI16=0,OR($IT16=0,AND($IT16&gt;0,GI$2=$IU16,OR(AND(GI$1=$IT16+1,OR(GI$3-1&lt;&gt;$A$3,$A$4=0)),AND(GI$1=$IT16-1,OR(GI$3&lt;&gt;$A$3,$A$4=0)))))),1,0)</f>
        <v/>
      </c>
      <c r="GJ66">
        <f>IF(AND(GJ$4=1,GJ16=0,OR($IT16=0,AND($IT16&gt;0,GJ$2=$IU16,OR(AND(GJ$1=$IT16+1,OR(GJ$3-1&lt;&gt;$A$3,$A$4=0)),AND(GJ$1=$IT16-1,OR(GJ$3&lt;&gt;$A$3,$A$4=0)))))),1,0)</f>
        <v/>
      </c>
      <c r="GK66">
        <f>IF(AND(GK$4=1,GK16=0,OR($IT16=0,AND($IT16&gt;0,GK$2=$IU16,OR(AND(GK$1=$IT16+1,OR(GK$3-1&lt;&gt;$A$3,$A$4=0)),AND(GK$1=$IT16-1,OR(GK$3&lt;&gt;$A$3,$A$4=0)))))),1,0)</f>
        <v/>
      </c>
      <c r="GL66">
        <f>IF(AND(GL$4=1,GL16=0,OR($IT16=0,AND($IT16&gt;0,GL$2=$IU16,OR(AND(GL$1=$IT16+1,OR(GL$3-1&lt;&gt;$A$3,$A$4=0)),AND(GL$1=$IT16-1,OR(GL$3&lt;&gt;$A$3,$A$4=0)))))),1,0)</f>
        <v/>
      </c>
      <c r="GM66">
        <f>IF(AND(GM$4=1,GM16=0,OR($IT16=0,AND($IT16&gt;0,GM$2=$IU16,OR(AND(GM$1=$IT16+1,OR(GM$3-1&lt;&gt;$A$3,$A$4=0)),AND(GM$1=$IT16-1,OR(GM$3&lt;&gt;$A$3,$A$4=0)))))),1,0)</f>
        <v/>
      </c>
      <c r="GN66">
        <f>IF(AND(GN$4=1,GN16=0,OR($IT16=0,AND($IT16&gt;0,GN$2=$IU16,OR(AND(GN$1=$IT16+1,OR(GN$3-1&lt;&gt;$A$3,$A$4=0)),AND(GN$1=$IT16-1,OR(GN$3&lt;&gt;$A$3,$A$4=0)))))),1,0)</f>
        <v/>
      </c>
      <c r="GO66">
        <f>IF(AND(GO$4=1,GO16=0,OR($IT16=0,AND($IT16&gt;0,GO$2=$IU16,OR(AND(GO$1=$IT16+1,OR(GO$3-1&lt;&gt;$A$3,$A$4=0)),AND(GO$1=$IT16-1,OR(GO$3&lt;&gt;$A$3,$A$4=0)))))),1,0)</f>
        <v/>
      </c>
      <c r="GP66">
        <f>IF(AND(GP$4=1,GP16=0,OR($IT16=0,AND($IT16&gt;0,GP$2=$IU16,OR(AND(GP$1=$IT16+1,OR(GP$3-1&lt;&gt;$A$3,$A$4=0)),AND(GP$1=$IT16-1,OR(GP$3&lt;&gt;$A$3,$A$4=0)))))),1,0)</f>
        <v/>
      </c>
      <c r="GQ66">
        <f>IF(AND(GQ$4=1,GQ16=0,OR($IT16=0,AND($IT16&gt;0,GQ$2=$IU16,OR(AND(GQ$1=$IT16+1,OR(GQ$3-1&lt;&gt;$A$3,$A$4=0)),AND(GQ$1=$IT16-1,OR(GQ$3&lt;&gt;$A$3,$A$4=0)))))),1,0)</f>
        <v/>
      </c>
      <c r="GR66">
        <f>IF(AND(GR$4=1,GR16=0,OR($IT16=0,AND($IT16&gt;0,GR$2=$IU16,OR(AND(GR$1=$IT16+1,OR(GR$3-1&lt;&gt;$A$3,$A$4=0)),AND(GR$1=$IT16-1,OR(GR$3&lt;&gt;$A$3,$A$4=0)))))),1,0)</f>
        <v/>
      </c>
      <c r="GS66">
        <f>IF(AND(GS$4=1,GS16=0,OR($IT16=0,AND($IT16&gt;0,GS$2=$IU16,OR(AND(GS$1=$IT16+1,OR(GS$3-1&lt;&gt;$A$3,$A$4=0)),AND(GS$1=$IT16-1,OR(GS$3&lt;&gt;$A$3,$A$4=0)))))),1,0)</f>
        <v/>
      </c>
      <c r="GT66">
        <f>IF(AND(GT$4=1,GT16=0,OR($IT16=0,AND($IT16&gt;0,GT$2=$IU16,OR(AND(GT$1=$IT16+1,OR(GT$3-1&lt;&gt;$A$3,$A$4=0)),AND(GT$1=$IT16-1,OR(GT$3&lt;&gt;$A$3,$A$4=0)))))),1,0)</f>
        <v/>
      </c>
      <c r="GU66">
        <f>IF(AND(GU$4=1,GU16=0,OR($IT16=0,AND($IT16&gt;0,GU$2=$IU16,OR(AND(GU$1=$IT16+1,OR(GU$3-1&lt;&gt;$A$3,$A$4=0)),AND(GU$1=$IT16-1,OR(GU$3&lt;&gt;$A$3,$A$4=0)))))),1,0)</f>
        <v/>
      </c>
      <c r="GV66">
        <f>IF(AND(GV$4=1,GV16=0,OR($IT16=0,AND($IT16&gt;0,GV$2=$IU16,OR(AND(GV$1=$IT16+1,OR(GV$3-1&lt;&gt;$A$3,$A$4=0)),AND(GV$1=$IT16-1,OR(GV$3&lt;&gt;$A$3,$A$4=0)))))),1,0)</f>
        <v/>
      </c>
      <c r="GW66">
        <f>IF(AND(GW$4=1,GW16=0,OR($IT16=0,AND($IT16&gt;0,GW$2=$IU16,OR(AND(GW$1=$IT16+1,OR(GW$3-1&lt;&gt;$A$3,$A$4=0)),AND(GW$1=$IT16-1,OR(GW$3&lt;&gt;$A$3,$A$4=0)))))),1,0)</f>
        <v/>
      </c>
      <c r="GX66">
        <f>IF(AND(GX$4=1,GX16=0,OR($IT16=0,AND($IT16&gt;0,GX$2=$IU16,OR(AND(GX$1=$IT16+1,OR(GX$3-1&lt;&gt;$A$3,$A$4=0)),AND(GX$1=$IT16-1,OR(GX$3&lt;&gt;$A$3,$A$4=0)))))),1,0)</f>
        <v/>
      </c>
      <c r="GY66">
        <f>IF(AND(GY$4=1,GY16=0,OR($IT16=0,AND($IT16&gt;0,GY$2=$IU16,OR(AND(GY$1=$IT16+1,OR(GY$3-1&lt;&gt;$A$3,$A$4=0)),AND(GY$1=$IT16-1,OR(GY$3&lt;&gt;$A$3,$A$4=0)))))),1,0)</f>
        <v/>
      </c>
      <c r="GZ66">
        <f>IF(AND(GZ$4=1,GZ16=0,OR($IT16=0,AND($IT16&gt;0,GZ$2=$IU16,OR(AND(GZ$1=$IT16+1,OR(GZ$3-1&lt;&gt;$A$3,$A$4=0)),AND(GZ$1=$IT16-1,OR(GZ$3&lt;&gt;$A$3,$A$4=0)))))),1,0)</f>
        <v/>
      </c>
      <c r="HA66">
        <f>IF(AND(HA$4=1,HA16=0,OR($IT16=0,AND($IT16&gt;0,HA$2=$IU16,OR(AND(HA$1=$IT16+1,OR(HA$3-1&lt;&gt;$A$3,$A$4=0)),AND(HA$1=$IT16-1,OR(HA$3&lt;&gt;$A$3,$A$4=0)))))),1,0)</f>
        <v/>
      </c>
      <c r="HB66">
        <f>IF(AND(HB$4=1,HB16=0,OR($IT16=0,AND($IT16&gt;0,HB$2=$IU16,OR(AND(HB$1=$IT16+1,OR(HB$3-1&lt;&gt;$A$3,$A$4=0)),AND(HB$1=$IT16-1,OR(HB$3&lt;&gt;$A$3,$A$4=0)))))),1,0)</f>
        <v/>
      </c>
      <c r="HC66">
        <f>IF(AND(HC$4=1,HC16=0,OR($IT16=0,AND($IT16&gt;0,HC$2=$IU16,OR(AND(HC$1=$IT16+1,OR(HC$3-1&lt;&gt;$A$3,$A$4=0)),AND(HC$1=$IT16-1,OR(HC$3&lt;&gt;$A$3,$A$4=0)))))),1,0)</f>
        <v/>
      </c>
      <c r="HD66">
        <f>IF(AND(HD$4=1,HD16=0,OR($IT16=0,AND($IT16&gt;0,HD$2=$IU16,OR(AND(HD$1=$IT16+1,OR(HD$3-1&lt;&gt;$A$3,$A$4=0)),AND(HD$1=$IT16-1,OR(HD$3&lt;&gt;$A$3,$A$4=0)))))),1,0)</f>
        <v/>
      </c>
      <c r="HE66">
        <f>IF(AND(HE$4=1,HE16=0,OR($IT16=0,AND($IT16&gt;0,HE$2=$IU16,OR(AND(HE$1=$IT16+1,OR(HE$3-1&lt;&gt;$A$3,$A$4=0)),AND(HE$1=$IT16-1,OR(HE$3&lt;&gt;$A$3,$A$4=0)))))),1,0)</f>
        <v/>
      </c>
      <c r="HF66">
        <f>IF(AND(HF$4=1,HF16=0,OR($IT16=0,AND($IT16&gt;0,HF$2=$IU16,OR(AND(HF$1=$IT16+1,OR(HF$3-1&lt;&gt;$A$3,$A$4=0)),AND(HF$1=$IT16-1,OR(HF$3&lt;&gt;$A$3,$A$4=0)))))),1,0)</f>
        <v/>
      </c>
      <c r="HG66">
        <f>IF(AND(HG$4=1,HG16=0,OR($IT16=0,AND($IT16&gt;0,HG$2=$IU16,OR(AND(HG$1=$IT16+1,OR(HG$3-1&lt;&gt;$A$3,$A$4=0)),AND(HG$1=$IT16-1,OR(HG$3&lt;&gt;$A$3,$A$4=0)))))),1,0)</f>
        <v/>
      </c>
      <c r="HH66">
        <f>IF(AND(HH$4=1,HH16=0,OR($IT16=0,AND($IT16&gt;0,HH$2=$IU16,OR(AND(HH$1=$IT16+1,OR(HH$3-1&lt;&gt;$A$3,$A$4=0)),AND(HH$1=$IT16-1,OR(HH$3&lt;&gt;$A$3,$A$4=0)))))),1,0)</f>
        <v/>
      </c>
      <c r="HI66">
        <f>IF(AND(HI$4=1,HI16=0,OR($IT16=0,AND($IT16&gt;0,HI$2=$IU16,OR(AND(HI$1=$IT16+1,OR(HI$3-1&lt;&gt;$A$3,$A$4=0)),AND(HI$1=$IT16-1,OR(HI$3&lt;&gt;$A$3,$A$4=0)))))),1,0)</f>
        <v/>
      </c>
      <c r="HJ66">
        <f>IF(AND(HJ$4=1,HJ16=0,OR($IT16=0,AND($IT16&gt;0,HJ$2=$IU16,OR(AND(HJ$1=$IT16+1,OR(HJ$3-1&lt;&gt;$A$3,$A$4=0)),AND(HJ$1=$IT16-1,OR(HJ$3&lt;&gt;$A$3,$A$4=0)))))),1,0)</f>
        <v/>
      </c>
      <c r="HK66">
        <f>IF(AND(HK$4=1,HK16=0,OR($IT16=0,AND($IT16&gt;0,HK$2=$IU16,OR(AND(HK$1=$IT16+1,OR(HK$3-1&lt;&gt;$A$3,$A$4=0)),AND(HK$1=$IT16-1,OR(HK$3&lt;&gt;$A$3,$A$4=0)))))),1,0)</f>
        <v/>
      </c>
      <c r="HL66">
        <f>IF(AND(HL$4=1,HL16=0,OR($IT16=0,AND($IT16&gt;0,HL$2=$IU16,OR(AND(HL$1=$IT16+1,OR(HL$3-1&lt;&gt;$A$3,$A$4=0)),AND(HL$1=$IT16-1,OR(HL$3&lt;&gt;$A$3,$A$4=0)))))),1,0)</f>
        <v/>
      </c>
      <c r="HM66">
        <f>IF(AND(HM$4=1,HM16=0,OR($IT16=0,AND($IT16&gt;0,HM$2=$IU16,OR(AND(HM$1=$IT16+1,OR(HM$3-1&lt;&gt;$A$3,$A$4=0)),AND(HM$1=$IT16-1,OR(HM$3&lt;&gt;$A$3,$A$4=0)))))),1,0)</f>
        <v/>
      </c>
      <c r="HN66">
        <f>IF(AND(HN$4=1,HN16=0,OR($IT16=0,AND($IT16&gt;0,HN$2=$IU16,OR(AND(HN$1=$IT16+1,OR(HN$3-1&lt;&gt;$A$3,$A$4=0)),AND(HN$1=$IT16-1,OR(HN$3&lt;&gt;$A$3,$A$4=0)))))),1,0)</f>
        <v/>
      </c>
      <c r="HO66">
        <f>IF(AND(HO$4=1,HO16=0,OR($IT16=0,AND($IT16&gt;0,HO$2=$IU16,OR(AND(HO$1=$IT16+1,OR(HO$3-1&lt;&gt;$A$3,$A$4=0)),AND(HO$1=$IT16-1,OR(HO$3&lt;&gt;$A$3,$A$4=0)))))),1,0)</f>
        <v/>
      </c>
      <c r="HP66">
        <f>IF(AND(HP$4=1,HP16=0,OR($IT16=0,AND($IT16&gt;0,HP$2=$IU16,OR(AND(HP$1=$IT16+1,OR(HP$3-1&lt;&gt;$A$3,$A$4=0)),AND(HP$1=$IT16-1,OR(HP$3&lt;&gt;$A$3,$A$4=0)))))),1,0)</f>
        <v/>
      </c>
      <c r="HQ66">
        <f>IF(AND(HQ$4=1,HQ16=0,OR($IT16=0,AND($IT16&gt;0,HQ$2=$IU16,OR(AND(HQ$1=$IT16+1,OR(HQ$3-1&lt;&gt;$A$3,$A$4=0)),AND(HQ$1=$IT16-1,OR(HQ$3&lt;&gt;$A$3,$A$4=0)))))),1,0)</f>
        <v/>
      </c>
      <c r="HR66">
        <f>IF(AND(HR$4=1,HR16=0,OR($IT16=0,AND($IT16&gt;0,HR$2=$IU16,OR(AND(HR$1=$IT16+1,OR(HR$3-1&lt;&gt;$A$3,$A$4=0)),AND(HR$1=$IT16-1,OR(HR$3&lt;&gt;$A$3,$A$4=0)))))),1,0)</f>
        <v/>
      </c>
      <c r="HS66">
        <f>IF(AND(HS$4=1,HS16=0,OR($IT16=0,AND($IT16&gt;0,HS$2=$IU16,OR(AND(HS$1=$IT16+1,OR(HS$3-1&lt;&gt;$A$3,$A$4=0)),AND(HS$1=$IT16-1,OR(HS$3&lt;&gt;$A$3,$A$4=0)))))),1,0)</f>
        <v/>
      </c>
      <c r="HT66">
        <f>IF(AND(HT$4=1,HT16=0,OR($IT16=0,AND($IT16&gt;0,HT$2=$IU16,OR(AND(HT$1=$IT16+1,OR(HT$3-1&lt;&gt;$A$3,$A$4=0)),AND(HT$1=$IT16-1,OR(HT$3&lt;&gt;$A$3,$A$4=0)))))),1,0)</f>
        <v/>
      </c>
      <c r="HU66">
        <f>IF(AND(HU$4=1,HU16=0,OR($IT16=0,AND($IT16&gt;0,HU$2=$IU16,OR(AND(HU$1=$IT16+1,OR(HU$3-1&lt;&gt;$A$3,$A$4=0)),AND(HU$1=$IT16-1,OR(HU$3&lt;&gt;$A$3,$A$4=0)))))),1,0)</f>
        <v/>
      </c>
      <c r="HV66">
        <f>IF(AND(HV$4=1,HV16=0,OR($IT16=0,AND($IT16&gt;0,HV$2=$IU16,OR(AND(HV$1=$IT16+1,OR(HV$3-1&lt;&gt;$A$3,$A$4=0)),AND(HV$1=$IT16-1,OR(HV$3&lt;&gt;$A$3,$A$4=0)))))),1,0)</f>
        <v/>
      </c>
      <c r="HW66">
        <f>IF(AND(HW$4=1,HW16=0,OR($IT16=0,AND($IT16&gt;0,HW$2=$IU16,OR(AND(HW$1=$IT16+1,OR(HW$3-1&lt;&gt;$A$3,$A$4=0)),AND(HW$1=$IT16-1,OR(HW$3&lt;&gt;$A$3,$A$4=0)))))),1,0)</f>
        <v/>
      </c>
      <c r="HX66">
        <f>IF(AND(HX$4=1,HX16=0,OR($IT16=0,AND($IT16&gt;0,HX$2=$IU16,OR(AND(HX$1=$IT16+1,OR(HX$3-1&lt;&gt;$A$3,$A$4=0)),AND(HX$1=$IT16-1,OR(HX$3&lt;&gt;$A$3,$A$4=0)))))),1,0)</f>
        <v/>
      </c>
      <c r="HY66">
        <f>IF(AND(HY$4=1,HY16=0,OR($IT16=0,AND($IT16&gt;0,HY$2=$IU16,OR(AND(HY$1=$IT16+1,OR(HY$3-1&lt;&gt;$A$3,$A$4=0)),AND(HY$1=$IT16-1,OR(HY$3&lt;&gt;$A$3,$A$4=0)))))),1,0)</f>
        <v/>
      </c>
      <c r="HZ66">
        <f>IF(AND(HZ$4=1,HZ16=0,OR($IT16=0,AND($IT16&gt;0,HZ$2=$IU16,OR(AND(HZ$1=$IT16+1,OR(HZ$3-1&lt;&gt;$A$3,$A$4=0)),AND(HZ$1=$IT16-1,OR(HZ$3&lt;&gt;$A$3,$A$4=0)))))),1,0)</f>
        <v/>
      </c>
      <c r="IA66">
        <f>IF(AND(IA$4=1,IA16=0,OR($IT16=0,AND($IT16&gt;0,IA$2=$IU16,OR(AND(IA$1=$IT16+1,OR(IA$3-1&lt;&gt;$A$3,$A$4=0)),AND(IA$1=$IT16-1,OR(IA$3&lt;&gt;$A$3,$A$4=0)))))),1,0)</f>
        <v/>
      </c>
      <c r="IB66">
        <f>IF(AND(IB$4=1,IB16=0,OR($IT16=0,AND($IT16&gt;0,IB$2=$IU16,OR(AND(IB$1=$IT16+1,OR(IB$3-1&lt;&gt;$A$3,$A$4=0)),AND(IB$1=$IT16-1,OR(IB$3&lt;&gt;$A$3,$A$4=0)))))),1,0)</f>
        <v/>
      </c>
      <c r="IC66">
        <f>IF(AND(IC$4=1,IC16=0,OR($IT16=0,AND($IT16&gt;0,IC$2=$IU16,OR(AND(IC$1=$IT16+1,OR(IC$3-1&lt;&gt;$A$3,$A$4=0)),AND(IC$1=$IT16-1,OR(IC$3&lt;&gt;$A$3,$A$4=0)))))),1,0)</f>
        <v/>
      </c>
      <c r="ID66">
        <f>IF(AND(ID$4=1,ID16=0,OR($IT16=0,AND($IT16&gt;0,ID$2=$IU16,OR(AND(ID$1=$IT16+1,OR(ID$3-1&lt;&gt;$A$3,$A$4=0)),AND(ID$1=$IT16-1,OR(ID$3&lt;&gt;$A$3,$A$4=0)))))),1,0)</f>
        <v/>
      </c>
      <c r="IE66">
        <f>IF(AND(IE$4=1,IE16=0,OR($IT16=0,AND($IT16&gt;0,IE$2=$IU16,OR(AND(IE$1=$IT16+1,OR(IE$3-1&lt;&gt;$A$3,$A$4=0)),AND(IE$1=$IT16-1,OR(IE$3&lt;&gt;$A$3,$A$4=0)))))),1,0)</f>
        <v/>
      </c>
      <c r="IF66">
        <f>IF(AND(IF$4=1,IF16=0,OR($IT16=0,AND($IT16&gt;0,IF$2=$IU16,OR(AND(IF$1=$IT16+1,OR(IF$3-1&lt;&gt;$A$3,$A$4=0)),AND(IF$1=$IT16-1,OR(IF$3&lt;&gt;$A$3,$A$4=0)))))),1,0)</f>
        <v/>
      </c>
      <c r="IG66">
        <f>IF(AND(IG$4=1,IG16=0,OR($IT16=0,AND($IT16&gt;0,IG$2=$IU16,OR(AND(IG$1=$IT16+1,OR(IG$3-1&lt;&gt;$A$3,$A$4=0)),AND(IG$1=$IT16-1,OR(IG$3&lt;&gt;$A$3,$A$4=0)))))),1,0)</f>
        <v/>
      </c>
      <c r="IH66">
        <f>IF(AND(IH$4=1,IH16=0,OR($IT16=0,AND($IT16&gt;0,IH$2=$IU16,OR(AND(IH$1=$IT16+1,OR(IH$3-1&lt;&gt;$A$3,$A$4=0)),AND(IH$1=$IT16-1,OR(IH$3&lt;&gt;$A$3,$A$4=0)))))),1,0)</f>
        <v/>
      </c>
      <c r="II66">
        <f>IF(AND(II$4=1,II16=0,OR($IT16=0,AND($IT16&gt;0,II$2=$IU16,OR(AND(II$1=$IT16+1,OR(II$3-1&lt;&gt;$A$3,$A$4=0)),AND(II$1=$IT16-1,OR(II$3&lt;&gt;$A$3,$A$4=0)))))),1,0)</f>
        <v/>
      </c>
    </row>
    <row r="67">
      <c r="A67" t="n">
        <v>8</v>
      </c>
      <c r="D67">
        <f>IF(AND(D$4=1,D17=0,OR($IT17=0,AND($IT17&gt;0,D$2=$IU17,OR(AND(D$1=$IT17+1,OR(D$3-1&lt;&gt;$A$3,$A$4=0)),AND(D$1=$IT17-1,OR(D$3&lt;&gt;$A$3,$A$4=0)))))),1,0)</f>
        <v/>
      </c>
      <c r="E67">
        <f>IF(AND(E$4=1,E17=0,OR($IT17=0,AND($IT17&gt;0,E$2=$IU17,OR(AND(E$1=$IT17+1,OR(E$3-1&lt;&gt;$A$3,$A$4=0)),AND(E$1=$IT17-1,OR(E$3&lt;&gt;$A$3,$A$4=0)))))),1,0)</f>
        <v/>
      </c>
      <c r="F67">
        <f>IF(AND(F$4=1,F17=0,OR($IT17=0,AND($IT17&gt;0,F$2=$IU17,OR(AND(F$1=$IT17+1,OR(F$3-1&lt;&gt;$A$3,$A$4=0)),AND(F$1=$IT17-1,OR(F$3&lt;&gt;$A$3,$A$4=0)))))),1,0)</f>
        <v/>
      </c>
      <c r="G67">
        <f>IF(AND(G$4=1,G17=0,OR($IT17=0,AND($IT17&gt;0,G$2=$IU17,OR(AND(G$1=$IT17+1,OR(G$3-1&lt;&gt;$A$3,$A$4=0)),AND(G$1=$IT17-1,OR(G$3&lt;&gt;$A$3,$A$4=0)))))),1,0)</f>
        <v/>
      </c>
      <c r="H67">
        <f>IF(AND(H$4=1,H17=0,OR($IT17=0,AND($IT17&gt;0,H$2=$IU17,OR(AND(H$1=$IT17+1,OR(H$3-1&lt;&gt;$A$3,$A$4=0)),AND(H$1=$IT17-1,OR(H$3&lt;&gt;$A$3,$A$4=0)))))),1,0)</f>
        <v/>
      </c>
      <c r="I67">
        <f>IF(AND(I$4=1,I17=0,OR($IT17=0,AND($IT17&gt;0,I$2=$IU17,OR(AND(I$1=$IT17+1,OR(I$3-1&lt;&gt;$A$3,$A$4=0)),AND(I$1=$IT17-1,OR(I$3&lt;&gt;$A$3,$A$4=0)))))),1,0)</f>
        <v/>
      </c>
      <c r="J67">
        <f>IF(AND(J$4=1,J17=0,OR($IT17=0,AND($IT17&gt;0,J$2=$IU17,OR(AND(J$1=$IT17+1,OR(J$3-1&lt;&gt;$A$3,$A$4=0)),AND(J$1=$IT17-1,OR(J$3&lt;&gt;$A$3,$A$4=0)))))),1,0)</f>
        <v/>
      </c>
      <c r="K67">
        <f>IF(AND(K$4=1,K17=0,OR($IT17=0,AND($IT17&gt;0,K$2=$IU17,OR(AND(K$1=$IT17+1,OR(K$3-1&lt;&gt;$A$3,$A$4=0)),AND(K$1=$IT17-1,OR(K$3&lt;&gt;$A$3,$A$4=0)))))),1,0)</f>
        <v/>
      </c>
      <c r="L67">
        <f>IF(AND(L$4=1,L17=0,OR($IT17=0,AND($IT17&gt;0,L$2=$IU17,OR(AND(L$1=$IT17+1,OR(L$3-1&lt;&gt;$A$3,$A$4=0)),AND(L$1=$IT17-1,OR(L$3&lt;&gt;$A$3,$A$4=0)))))),1,0)</f>
        <v/>
      </c>
      <c r="M67">
        <f>IF(AND(M$4=1,M17=0,OR($IT17=0,AND($IT17&gt;0,M$2=$IU17,OR(AND(M$1=$IT17+1,OR(M$3-1&lt;&gt;$A$3,$A$4=0)),AND(M$1=$IT17-1,OR(M$3&lt;&gt;$A$3,$A$4=0)))))),1,0)</f>
        <v/>
      </c>
      <c r="N67">
        <f>IF(AND(N$4=1,N17=0,OR($IT17=0,AND($IT17&gt;0,N$2=$IU17,OR(AND(N$1=$IT17+1,OR(N$3-1&lt;&gt;$A$3,$A$4=0)),AND(N$1=$IT17-1,OR(N$3&lt;&gt;$A$3,$A$4=0)))))),1,0)</f>
        <v/>
      </c>
      <c r="O67">
        <f>IF(AND(O$4=1,O17=0,OR($IT17=0,AND($IT17&gt;0,O$2=$IU17,OR(AND(O$1=$IT17+1,OR(O$3-1&lt;&gt;$A$3,$A$4=0)),AND(O$1=$IT17-1,OR(O$3&lt;&gt;$A$3,$A$4=0)))))),1,0)</f>
        <v/>
      </c>
      <c r="P67">
        <f>IF(AND(P$4=1,P17=0,OR($IT17=0,AND($IT17&gt;0,P$2=$IU17,OR(AND(P$1=$IT17+1,OR(P$3-1&lt;&gt;$A$3,$A$4=0)),AND(P$1=$IT17-1,OR(P$3&lt;&gt;$A$3,$A$4=0)))))),1,0)</f>
        <v/>
      </c>
      <c r="Q67">
        <f>IF(AND(Q$4=1,Q17=0,OR($IT17=0,AND($IT17&gt;0,Q$2=$IU17,OR(AND(Q$1=$IT17+1,OR(Q$3-1&lt;&gt;$A$3,$A$4=0)),AND(Q$1=$IT17-1,OR(Q$3&lt;&gt;$A$3,$A$4=0)))))),1,0)</f>
        <v/>
      </c>
      <c r="R67">
        <f>IF(AND(R$4=1,R17=0,OR($IT17=0,AND($IT17&gt;0,R$2=$IU17,OR(AND(R$1=$IT17+1,OR(R$3-1&lt;&gt;$A$3,$A$4=0)),AND(R$1=$IT17-1,OR(R$3&lt;&gt;$A$3,$A$4=0)))))),1,0)</f>
        <v/>
      </c>
      <c r="S67">
        <f>IF(AND(S$4=1,S17=0,OR($IT17=0,AND($IT17&gt;0,S$2=$IU17,OR(AND(S$1=$IT17+1,OR(S$3-1&lt;&gt;$A$3,$A$4=0)),AND(S$1=$IT17-1,OR(S$3&lt;&gt;$A$3,$A$4=0)))))),1,0)</f>
        <v/>
      </c>
      <c r="T67">
        <f>IF(AND(T$4=1,T17=0,OR($IT17=0,AND($IT17&gt;0,T$2=$IU17,OR(AND(T$1=$IT17+1,OR(T$3-1&lt;&gt;$A$3,$A$4=0)),AND(T$1=$IT17-1,OR(T$3&lt;&gt;$A$3,$A$4=0)))))),1,0)</f>
        <v/>
      </c>
      <c r="U67">
        <f>IF(AND(U$4=1,U17=0,OR($IT17=0,AND($IT17&gt;0,U$2=$IU17,OR(AND(U$1=$IT17+1,OR(U$3-1&lt;&gt;$A$3,$A$4=0)),AND(U$1=$IT17-1,OR(U$3&lt;&gt;$A$3,$A$4=0)))))),1,0)</f>
        <v/>
      </c>
      <c r="V67">
        <f>IF(AND(V$4=1,V17=0,OR($IT17=0,AND($IT17&gt;0,V$2=$IU17,OR(AND(V$1=$IT17+1,OR(V$3-1&lt;&gt;$A$3,$A$4=0)),AND(V$1=$IT17-1,OR(V$3&lt;&gt;$A$3,$A$4=0)))))),1,0)</f>
        <v/>
      </c>
      <c r="W67">
        <f>IF(AND(W$4=1,W17=0,OR($IT17=0,AND($IT17&gt;0,W$2=$IU17,OR(AND(W$1=$IT17+1,OR(W$3-1&lt;&gt;$A$3,$A$4=0)),AND(W$1=$IT17-1,OR(W$3&lt;&gt;$A$3,$A$4=0)))))),1,0)</f>
        <v/>
      </c>
      <c r="X67">
        <f>IF(AND(X$4=1,X17=0,OR($IT17=0,AND($IT17&gt;0,X$2=$IU17,OR(AND(X$1=$IT17+1,OR(X$3-1&lt;&gt;$A$3,$A$4=0)),AND(X$1=$IT17-1,OR(X$3&lt;&gt;$A$3,$A$4=0)))))),1,0)</f>
        <v/>
      </c>
      <c r="Y67">
        <f>IF(AND(Y$4=1,Y17=0,OR($IT17=0,AND($IT17&gt;0,Y$2=$IU17,OR(AND(Y$1=$IT17+1,OR(Y$3-1&lt;&gt;$A$3,$A$4=0)),AND(Y$1=$IT17-1,OR(Y$3&lt;&gt;$A$3,$A$4=0)))))),1,0)</f>
        <v/>
      </c>
      <c r="Z67">
        <f>IF(AND(Z$4=1,Z17=0,OR($IT17=0,AND($IT17&gt;0,Z$2=$IU17,OR(AND(Z$1=$IT17+1,OR(Z$3-1&lt;&gt;$A$3,$A$4=0)),AND(Z$1=$IT17-1,OR(Z$3&lt;&gt;$A$3,$A$4=0)))))),1,0)</f>
        <v/>
      </c>
      <c r="AA67">
        <f>IF(AND(AA$4=1,AA17=0,OR($IT17=0,AND($IT17&gt;0,AA$2=$IU17,OR(AND(AA$1=$IT17+1,OR(AA$3-1&lt;&gt;$A$3,$A$4=0)),AND(AA$1=$IT17-1,OR(AA$3&lt;&gt;$A$3,$A$4=0)))))),1,0)</f>
        <v/>
      </c>
      <c r="AB67">
        <f>IF(AND(AB$4=1,AB17=0,OR($IT17=0,AND($IT17&gt;0,AB$2=$IU17,OR(AND(AB$1=$IT17+1,OR(AB$3-1&lt;&gt;$A$3,$A$4=0)),AND(AB$1=$IT17-1,OR(AB$3&lt;&gt;$A$3,$A$4=0)))))),1,0)</f>
        <v/>
      </c>
      <c r="AC67">
        <f>IF(AND(AC$4=1,AC17=0,OR($IT17=0,AND($IT17&gt;0,AC$2=$IU17,OR(AND(AC$1=$IT17+1,OR(AC$3-1&lt;&gt;$A$3,$A$4=0)),AND(AC$1=$IT17-1,OR(AC$3&lt;&gt;$A$3,$A$4=0)))))),1,0)</f>
        <v/>
      </c>
      <c r="AD67">
        <f>IF(AND(AD$4=1,AD17=0,OR($IT17=0,AND($IT17&gt;0,AD$2=$IU17,OR(AND(AD$1=$IT17+1,OR(AD$3-1&lt;&gt;$A$3,$A$4=0)),AND(AD$1=$IT17-1,OR(AD$3&lt;&gt;$A$3,$A$4=0)))))),1,0)</f>
        <v/>
      </c>
      <c r="AE67">
        <f>IF(AND(AE$4=1,AE17=0,OR($IT17=0,AND($IT17&gt;0,AE$2=$IU17,OR(AND(AE$1=$IT17+1,OR(AE$3-1&lt;&gt;$A$3,$A$4=0)),AND(AE$1=$IT17-1,OR(AE$3&lt;&gt;$A$3,$A$4=0)))))),1,0)</f>
        <v/>
      </c>
      <c r="AF67">
        <f>IF(AND(AF$4=1,AF17=0,OR($IT17=0,AND($IT17&gt;0,AF$2=$IU17,OR(AND(AF$1=$IT17+1,OR(AF$3-1&lt;&gt;$A$3,$A$4=0)),AND(AF$1=$IT17-1,OR(AF$3&lt;&gt;$A$3,$A$4=0)))))),1,0)</f>
        <v/>
      </c>
      <c r="AG67">
        <f>IF(AND(AG$4=1,AG17=0,OR($IT17=0,AND($IT17&gt;0,AG$2=$IU17,OR(AND(AG$1=$IT17+1,OR(AG$3-1&lt;&gt;$A$3,$A$4=0)),AND(AG$1=$IT17-1,OR(AG$3&lt;&gt;$A$3,$A$4=0)))))),1,0)</f>
        <v/>
      </c>
      <c r="AH67">
        <f>IF(AND(AH$4=1,AH17=0,OR($IT17=0,AND($IT17&gt;0,AH$2=$IU17,OR(AND(AH$1=$IT17+1,OR(AH$3-1&lt;&gt;$A$3,$A$4=0)),AND(AH$1=$IT17-1,OR(AH$3&lt;&gt;$A$3,$A$4=0)))))),1,0)</f>
        <v/>
      </c>
      <c r="AI67">
        <f>IF(AND(AI$4=1,AI17=0,OR($IT17=0,AND($IT17&gt;0,AI$2=$IU17,OR(AND(AI$1=$IT17+1,OR(AI$3-1&lt;&gt;$A$3,$A$4=0)),AND(AI$1=$IT17-1,OR(AI$3&lt;&gt;$A$3,$A$4=0)))))),1,0)</f>
        <v/>
      </c>
      <c r="AJ67">
        <f>IF(AND(AJ$4=1,AJ17=0,OR($IT17=0,AND($IT17&gt;0,AJ$2=$IU17,OR(AND(AJ$1=$IT17+1,OR(AJ$3-1&lt;&gt;$A$3,$A$4=0)),AND(AJ$1=$IT17-1,OR(AJ$3&lt;&gt;$A$3,$A$4=0)))))),1,0)</f>
        <v/>
      </c>
      <c r="AK67">
        <f>IF(AND(AK$4=1,AK17=0,OR($IT17=0,AND($IT17&gt;0,AK$2=$IU17,OR(AND(AK$1=$IT17+1,OR(AK$3-1&lt;&gt;$A$3,$A$4=0)),AND(AK$1=$IT17-1,OR(AK$3&lt;&gt;$A$3,$A$4=0)))))),1,0)</f>
        <v/>
      </c>
      <c r="AL67">
        <f>IF(AND(AL$4=1,AL17=0,OR($IT17=0,AND($IT17&gt;0,AL$2=$IU17,OR(AND(AL$1=$IT17+1,OR(AL$3-1&lt;&gt;$A$3,$A$4=0)),AND(AL$1=$IT17-1,OR(AL$3&lt;&gt;$A$3,$A$4=0)))))),1,0)</f>
        <v/>
      </c>
      <c r="AM67">
        <f>IF(AND(AM$4=1,AM17=0,OR($IT17=0,AND($IT17&gt;0,AM$2=$IU17,OR(AND(AM$1=$IT17+1,OR(AM$3-1&lt;&gt;$A$3,$A$4=0)),AND(AM$1=$IT17-1,OR(AM$3&lt;&gt;$A$3,$A$4=0)))))),1,0)</f>
        <v/>
      </c>
      <c r="AN67">
        <f>IF(AND(AN$4=1,AN17=0,OR($IT17=0,AND($IT17&gt;0,AN$2=$IU17,OR(AND(AN$1=$IT17+1,OR(AN$3-1&lt;&gt;$A$3,$A$4=0)),AND(AN$1=$IT17-1,OR(AN$3&lt;&gt;$A$3,$A$4=0)))))),1,0)</f>
        <v/>
      </c>
      <c r="AO67">
        <f>IF(AND(AO$4=1,AO17=0,OR($IT17=0,AND($IT17&gt;0,AO$2=$IU17,OR(AND(AO$1=$IT17+1,OR(AO$3-1&lt;&gt;$A$3,$A$4=0)),AND(AO$1=$IT17-1,OR(AO$3&lt;&gt;$A$3,$A$4=0)))))),1,0)</f>
        <v/>
      </c>
      <c r="AP67">
        <f>IF(AND(AP$4=1,AP17=0,OR($IT17=0,AND($IT17&gt;0,AP$2=$IU17,OR(AND(AP$1=$IT17+1,OR(AP$3-1&lt;&gt;$A$3,$A$4=0)),AND(AP$1=$IT17-1,OR(AP$3&lt;&gt;$A$3,$A$4=0)))))),1,0)</f>
        <v/>
      </c>
      <c r="AQ67">
        <f>IF(AND(AQ$4=1,AQ17=0,OR($IT17=0,AND($IT17&gt;0,AQ$2=$IU17,OR(AND(AQ$1=$IT17+1,OR(AQ$3-1&lt;&gt;$A$3,$A$4=0)),AND(AQ$1=$IT17-1,OR(AQ$3&lt;&gt;$A$3,$A$4=0)))))),1,0)</f>
        <v/>
      </c>
      <c r="AR67">
        <f>IF(AND(AR$4=1,AR17=0,OR($IT17=0,AND($IT17&gt;0,AR$2=$IU17,OR(AND(AR$1=$IT17+1,OR(AR$3-1&lt;&gt;$A$3,$A$4=0)),AND(AR$1=$IT17-1,OR(AR$3&lt;&gt;$A$3,$A$4=0)))))),1,0)</f>
        <v/>
      </c>
      <c r="AS67">
        <f>IF(AND(AS$4=1,AS17=0,OR($IT17=0,AND($IT17&gt;0,AS$2=$IU17,OR(AND(AS$1=$IT17+1,OR(AS$3-1&lt;&gt;$A$3,$A$4=0)),AND(AS$1=$IT17-1,OR(AS$3&lt;&gt;$A$3,$A$4=0)))))),1,0)</f>
        <v/>
      </c>
      <c r="AT67">
        <f>IF(AND(AT$4=1,AT17=0,OR($IT17=0,AND($IT17&gt;0,AT$2=$IU17,OR(AND(AT$1=$IT17+1,OR(AT$3-1&lt;&gt;$A$3,$A$4=0)),AND(AT$1=$IT17-1,OR(AT$3&lt;&gt;$A$3,$A$4=0)))))),1,0)</f>
        <v/>
      </c>
      <c r="AU67">
        <f>IF(AND(AU$4=1,AU17=0,OR($IT17=0,AND($IT17&gt;0,AU$2=$IU17,OR(AND(AU$1=$IT17+1,OR(AU$3-1&lt;&gt;$A$3,$A$4=0)),AND(AU$1=$IT17-1,OR(AU$3&lt;&gt;$A$3,$A$4=0)))))),1,0)</f>
        <v/>
      </c>
      <c r="AV67">
        <f>IF(AND(AV$4=1,AV17=0,OR($IT17=0,AND($IT17&gt;0,AV$2=$IU17,OR(AND(AV$1=$IT17+1,OR(AV$3-1&lt;&gt;$A$3,$A$4=0)),AND(AV$1=$IT17-1,OR(AV$3&lt;&gt;$A$3,$A$4=0)))))),1,0)</f>
        <v/>
      </c>
      <c r="AW67">
        <f>IF(AND(AW$4=1,AW17=0,OR($IT17=0,AND($IT17&gt;0,AW$2=$IU17,OR(AND(AW$1=$IT17+1,OR(AW$3-1&lt;&gt;$A$3,$A$4=0)),AND(AW$1=$IT17-1,OR(AW$3&lt;&gt;$A$3,$A$4=0)))))),1,0)</f>
        <v/>
      </c>
      <c r="AX67">
        <f>IF(AND(AX$4=1,AX17=0,OR($IT17=0,AND($IT17&gt;0,AX$2=$IU17,OR(AND(AX$1=$IT17+1,OR(AX$3-1&lt;&gt;$A$3,$A$4=0)),AND(AX$1=$IT17-1,OR(AX$3&lt;&gt;$A$3,$A$4=0)))))),1,0)</f>
        <v/>
      </c>
      <c r="AY67">
        <f>IF(AND(AY$4=1,AY17=0,OR($IT17=0,AND($IT17&gt;0,AY$2=$IU17,OR(AND(AY$1=$IT17+1,OR(AY$3-1&lt;&gt;$A$3,$A$4=0)),AND(AY$1=$IT17-1,OR(AY$3&lt;&gt;$A$3,$A$4=0)))))),1,0)</f>
        <v/>
      </c>
      <c r="AZ67">
        <f>IF(AND(AZ$4=1,AZ17=0,OR($IT17=0,AND($IT17&gt;0,AZ$2=$IU17,OR(AND(AZ$1=$IT17+1,OR(AZ$3-1&lt;&gt;$A$3,$A$4=0)),AND(AZ$1=$IT17-1,OR(AZ$3&lt;&gt;$A$3,$A$4=0)))))),1,0)</f>
        <v/>
      </c>
      <c r="BA67">
        <f>IF(AND(BA$4=1,BA17=0,OR($IT17=0,AND($IT17&gt;0,BA$2=$IU17,OR(AND(BA$1=$IT17+1,OR(BA$3-1&lt;&gt;$A$3,$A$4=0)),AND(BA$1=$IT17-1,OR(BA$3&lt;&gt;$A$3,$A$4=0)))))),1,0)</f>
        <v/>
      </c>
      <c r="BB67">
        <f>IF(AND(BB$4=1,BB17=0,OR($IT17=0,AND($IT17&gt;0,BB$2=$IU17,OR(AND(BB$1=$IT17+1,OR(BB$3-1&lt;&gt;$A$3,$A$4=0)),AND(BB$1=$IT17-1,OR(BB$3&lt;&gt;$A$3,$A$4=0)))))),1,0)</f>
        <v/>
      </c>
      <c r="BC67">
        <f>IF(AND(BC$4=1,BC17=0,OR($IT17=0,AND($IT17&gt;0,BC$2=$IU17,OR(AND(BC$1=$IT17+1,OR(BC$3-1&lt;&gt;$A$3,$A$4=0)),AND(BC$1=$IT17-1,OR(BC$3&lt;&gt;$A$3,$A$4=0)))))),1,0)</f>
        <v/>
      </c>
      <c r="BD67">
        <f>IF(AND(BD$4=1,BD17=0,OR($IT17=0,AND($IT17&gt;0,BD$2=$IU17,OR(AND(BD$1=$IT17+1,OR(BD$3-1&lt;&gt;$A$3,$A$4=0)),AND(BD$1=$IT17-1,OR(BD$3&lt;&gt;$A$3,$A$4=0)))))),1,0)</f>
        <v/>
      </c>
      <c r="BE67">
        <f>IF(AND(BE$4=1,BE17=0,OR($IT17=0,AND($IT17&gt;0,BE$2=$IU17,OR(AND(BE$1=$IT17+1,OR(BE$3-1&lt;&gt;$A$3,$A$4=0)),AND(BE$1=$IT17-1,OR(BE$3&lt;&gt;$A$3,$A$4=0)))))),1,0)</f>
        <v/>
      </c>
      <c r="BF67">
        <f>IF(AND(BF$4=1,BF17=0,OR($IT17=0,AND($IT17&gt;0,BF$2=$IU17,OR(AND(BF$1=$IT17+1,OR(BF$3-1&lt;&gt;$A$3,$A$4=0)),AND(BF$1=$IT17-1,OR(BF$3&lt;&gt;$A$3,$A$4=0)))))),1,0)</f>
        <v/>
      </c>
      <c r="BG67">
        <f>IF(AND(BG$4=1,BG17=0,OR($IT17=0,AND($IT17&gt;0,BG$2=$IU17,OR(AND(BG$1=$IT17+1,OR(BG$3-1&lt;&gt;$A$3,$A$4=0)),AND(BG$1=$IT17-1,OR(BG$3&lt;&gt;$A$3,$A$4=0)))))),1,0)</f>
        <v/>
      </c>
      <c r="BH67">
        <f>IF(AND(BH$4=1,BH17=0,OR($IT17=0,AND($IT17&gt;0,BH$2=$IU17,OR(AND(BH$1=$IT17+1,OR(BH$3-1&lt;&gt;$A$3,$A$4=0)),AND(BH$1=$IT17-1,OR(BH$3&lt;&gt;$A$3,$A$4=0)))))),1,0)</f>
        <v/>
      </c>
      <c r="BI67">
        <f>IF(AND(BI$4=1,BI17=0,OR($IT17=0,AND($IT17&gt;0,BI$2=$IU17,OR(AND(BI$1=$IT17+1,OR(BI$3-1&lt;&gt;$A$3,$A$4=0)),AND(BI$1=$IT17-1,OR(BI$3&lt;&gt;$A$3,$A$4=0)))))),1,0)</f>
        <v/>
      </c>
      <c r="BJ67">
        <f>IF(AND(BJ$4=1,BJ17=0,OR($IT17=0,AND($IT17&gt;0,BJ$2=$IU17,OR(AND(BJ$1=$IT17+1,OR(BJ$3-1&lt;&gt;$A$3,$A$4=0)),AND(BJ$1=$IT17-1,OR(BJ$3&lt;&gt;$A$3,$A$4=0)))))),1,0)</f>
        <v/>
      </c>
      <c r="BK67">
        <f>IF(AND(BK$4=1,BK17=0,OR($IT17=0,AND($IT17&gt;0,BK$2=$IU17,OR(AND(BK$1=$IT17+1,OR(BK$3-1&lt;&gt;$A$3,$A$4=0)),AND(BK$1=$IT17-1,OR(BK$3&lt;&gt;$A$3,$A$4=0)))))),1,0)</f>
        <v/>
      </c>
      <c r="BL67">
        <f>IF(AND(BL$4=1,BL17=0,OR($IT17=0,AND($IT17&gt;0,BL$2=$IU17,OR(AND(BL$1=$IT17+1,OR(BL$3-1&lt;&gt;$A$3,$A$4=0)),AND(BL$1=$IT17-1,OR(BL$3&lt;&gt;$A$3,$A$4=0)))))),1,0)</f>
        <v/>
      </c>
      <c r="BM67">
        <f>IF(AND(BM$4=1,BM17=0,OR($IT17=0,AND($IT17&gt;0,BM$2=$IU17,OR(AND(BM$1=$IT17+1,OR(BM$3-1&lt;&gt;$A$3,$A$4=0)),AND(BM$1=$IT17-1,OR(BM$3&lt;&gt;$A$3,$A$4=0)))))),1,0)</f>
        <v/>
      </c>
      <c r="BN67">
        <f>IF(AND(BN$4=1,BN17=0,OR($IT17=0,AND($IT17&gt;0,BN$2=$IU17,OR(AND(BN$1=$IT17+1,OR(BN$3-1&lt;&gt;$A$3,$A$4=0)),AND(BN$1=$IT17-1,OR(BN$3&lt;&gt;$A$3,$A$4=0)))))),1,0)</f>
        <v/>
      </c>
      <c r="BO67">
        <f>IF(AND(BO$4=1,BO17=0,OR($IT17=0,AND($IT17&gt;0,BO$2=$IU17,OR(AND(BO$1=$IT17+1,OR(BO$3-1&lt;&gt;$A$3,$A$4=0)),AND(BO$1=$IT17-1,OR(BO$3&lt;&gt;$A$3,$A$4=0)))))),1,0)</f>
        <v/>
      </c>
      <c r="BP67">
        <f>IF(AND(BP$4=1,BP17=0,OR($IT17=0,AND($IT17&gt;0,BP$2=$IU17,OR(AND(BP$1=$IT17+1,OR(BP$3-1&lt;&gt;$A$3,$A$4=0)),AND(BP$1=$IT17-1,OR(BP$3&lt;&gt;$A$3,$A$4=0)))))),1,0)</f>
        <v/>
      </c>
      <c r="BQ67">
        <f>IF(AND(BQ$4=1,BQ17=0,OR($IT17=0,AND($IT17&gt;0,BQ$2=$IU17,OR(AND(BQ$1=$IT17+1,OR(BQ$3-1&lt;&gt;$A$3,$A$4=0)),AND(BQ$1=$IT17-1,OR(BQ$3&lt;&gt;$A$3,$A$4=0)))))),1,0)</f>
        <v/>
      </c>
      <c r="BR67">
        <f>IF(AND(BR$4=1,BR17=0,OR($IT17=0,AND($IT17&gt;0,BR$2=$IU17,OR(AND(BR$1=$IT17+1,OR(BR$3-1&lt;&gt;$A$3,$A$4=0)),AND(BR$1=$IT17-1,OR(BR$3&lt;&gt;$A$3,$A$4=0)))))),1,0)</f>
        <v/>
      </c>
      <c r="BS67">
        <f>IF(AND(BS$4=1,BS17=0,OR($IT17=0,AND($IT17&gt;0,BS$2=$IU17,OR(AND(BS$1=$IT17+1,OR(BS$3-1&lt;&gt;$A$3,$A$4=0)),AND(BS$1=$IT17-1,OR(BS$3&lt;&gt;$A$3,$A$4=0)))))),1,0)</f>
        <v/>
      </c>
      <c r="BT67">
        <f>IF(AND(BT$4=1,BT17=0,OR($IT17=0,AND($IT17&gt;0,BT$2=$IU17,OR(AND(BT$1=$IT17+1,OR(BT$3-1&lt;&gt;$A$3,$A$4=0)),AND(BT$1=$IT17-1,OR(BT$3&lt;&gt;$A$3,$A$4=0)))))),1,0)</f>
        <v/>
      </c>
      <c r="BU67">
        <f>IF(AND(BU$4=1,BU17=0,OR($IT17=0,AND($IT17&gt;0,BU$2=$IU17,OR(AND(BU$1=$IT17+1,OR(BU$3-1&lt;&gt;$A$3,$A$4=0)),AND(BU$1=$IT17-1,OR(BU$3&lt;&gt;$A$3,$A$4=0)))))),1,0)</f>
        <v/>
      </c>
      <c r="BV67">
        <f>IF(AND(BV$4=1,BV17=0,OR($IT17=0,AND($IT17&gt;0,BV$2=$IU17,OR(AND(BV$1=$IT17+1,OR(BV$3-1&lt;&gt;$A$3,$A$4=0)),AND(BV$1=$IT17-1,OR(BV$3&lt;&gt;$A$3,$A$4=0)))))),1,0)</f>
        <v/>
      </c>
      <c r="BW67">
        <f>IF(AND(BW$4=1,BW17=0,OR($IT17=0,AND($IT17&gt;0,BW$2=$IU17,OR(AND(BW$1=$IT17+1,OR(BW$3-1&lt;&gt;$A$3,$A$4=0)),AND(BW$1=$IT17-1,OR(BW$3&lt;&gt;$A$3,$A$4=0)))))),1,0)</f>
        <v/>
      </c>
      <c r="BX67">
        <f>IF(AND(BX$4=1,BX17=0,OR($IT17=0,AND($IT17&gt;0,BX$2=$IU17,OR(AND(BX$1=$IT17+1,OR(BX$3-1&lt;&gt;$A$3,$A$4=0)),AND(BX$1=$IT17-1,OR(BX$3&lt;&gt;$A$3,$A$4=0)))))),1,0)</f>
        <v/>
      </c>
      <c r="BY67">
        <f>IF(AND(BY$4=1,BY17=0,OR($IT17=0,AND($IT17&gt;0,BY$2=$IU17,OR(AND(BY$1=$IT17+1,OR(BY$3-1&lt;&gt;$A$3,$A$4=0)),AND(BY$1=$IT17-1,OR(BY$3&lt;&gt;$A$3,$A$4=0)))))),1,0)</f>
        <v/>
      </c>
      <c r="BZ67">
        <f>IF(AND(BZ$4=1,BZ17=0,OR($IT17=0,AND($IT17&gt;0,BZ$2=$IU17,OR(AND(BZ$1=$IT17+1,OR(BZ$3-1&lt;&gt;$A$3,$A$4=0)),AND(BZ$1=$IT17-1,OR(BZ$3&lt;&gt;$A$3,$A$4=0)))))),1,0)</f>
        <v/>
      </c>
      <c r="CA67">
        <f>IF(AND(CA$4=1,CA17=0,OR($IT17=0,AND($IT17&gt;0,CA$2=$IU17,OR(AND(CA$1=$IT17+1,OR(CA$3-1&lt;&gt;$A$3,$A$4=0)),AND(CA$1=$IT17-1,OR(CA$3&lt;&gt;$A$3,$A$4=0)))))),1,0)</f>
        <v/>
      </c>
      <c r="CB67">
        <f>IF(AND(CB$4=1,CB17=0,OR($IT17=0,AND($IT17&gt;0,CB$2=$IU17,OR(AND(CB$1=$IT17+1,OR(CB$3-1&lt;&gt;$A$3,$A$4=0)),AND(CB$1=$IT17-1,OR(CB$3&lt;&gt;$A$3,$A$4=0)))))),1,0)</f>
        <v/>
      </c>
      <c r="CC67">
        <f>IF(AND(CC$4=1,CC17=0,OR($IT17=0,AND($IT17&gt;0,CC$2=$IU17,OR(AND(CC$1=$IT17+1,OR(CC$3-1&lt;&gt;$A$3,$A$4=0)),AND(CC$1=$IT17-1,OR(CC$3&lt;&gt;$A$3,$A$4=0)))))),1,0)</f>
        <v/>
      </c>
      <c r="CD67">
        <f>IF(AND(CD$4=1,CD17=0,OR($IT17=0,AND($IT17&gt;0,CD$2=$IU17,OR(AND(CD$1=$IT17+1,OR(CD$3-1&lt;&gt;$A$3,$A$4=0)),AND(CD$1=$IT17-1,OR(CD$3&lt;&gt;$A$3,$A$4=0)))))),1,0)</f>
        <v/>
      </c>
      <c r="CE67">
        <f>IF(AND(CE$4=1,CE17=0,OR($IT17=0,AND($IT17&gt;0,CE$2=$IU17,OR(AND(CE$1=$IT17+1,OR(CE$3-1&lt;&gt;$A$3,$A$4=0)),AND(CE$1=$IT17-1,OR(CE$3&lt;&gt;$A$3,$A$4=0)))))),1,0)</f>
        <v/>
      </c>
      <c r="CF67">
        <f>IF(AND(CF$4=1,CF17=0,OR($IT17=0,AND($IT17&gt;0,CF$2=$IU17,OR(AND(CF$1=$IT17+1,OR(CF$3-1&lt;&gt;$A$3,$A$4=0)),AND(CF$1=$IT17-1,OR(CF$3&lt;&gt;$A$3,$A$4=0)))))),1,0)</f>
        <v/>
      </c>
      <c r="CG67">
        <f>IF(AND(CG$4=1,CG17=0,OR($IT17=0,AND($IT17&gt;0,CG$2=$IU17,OR(AND(CG$1=$IT17+1,OR(CG$3-1&lt;&gt;$A$3,$A$4=0)),AND(CG$1=$IT17-1,OR(CG$3&lt;&gt;$A$3,$A$4=0)))))),1,0)</f>
        <v/>
      </c>
      <c r="CH67">
        <f>IF(AND(CH$4=1,CH17=0,OR($IT17=0,AND($IT17&gt;0,CH$2=$IU17,OR(AND(CH$1=$IT17+1,OR(CH$3-1&lt;&gt;$A$3,$A$4=0)),AND(CH$1=$IT17-1,OR(CH$3&lt;&gt;$A$3,$A$4=0)))))),1,0)</f>
        <v/>
      </c>
      <c r="CI67">
        <f>IF(AND(CI$4=1,CI17=0,OR($IT17=0,AND($IT17&gt;0,CI$2=$IU17,OR(AND(CI$1=$IT17+1,OR(CI$3-1&lt;&gt;$A$3,$A$4=0)),AND(CI$1=$IT17-1,OR(CI$3&lt;&gt;$A$3,$A$4=0)))))),1,0)</f>
        <v/>
      </c>
      <c r="CJ67">
        <f>IF(AND(CJ$4=1,CJ17=0,OR($IT17=0,AND($IT17&gt;0,CJ$2=$IU17,OR(AND(CJ$1=$IT17+1,OR(CJ$3-1&lt;&gt;$A$3,$A$4=0)),AND(CJ$1=$IT17-1,OR(CJ$3&lt;&gt;$A$3,$A$4=0)))))),1,0)</f>
        <v/>
      </c>
      <c r="CK67">
        <f>IF(AND(CK$4=1,CK17=0,OR($IT17=0,AND($IT17&gt;0,CK$2=$IU17,OR(AND(CK$1=$IT17+1,OR(CK$3-1&lt;&gt;$A$3,$A$4=0)),AND(CK$1=$IT17-1,OR(CK$3&lt;&gt;$A$3,$A$4=0)))))),1,0)</f>
        <v/>
      </c>
      <c r="CL67">
        <f>IF(AND(CL$4=1,CL17=0,OR($IT17=0,AND($IT17&gt;0,CL$2=$IU17,OR(AND(CL$1=$IT17+1,OR(CL$3-1&lt;&gt;$A$3,$A$4=0)),AND(CL$1=$IT17-1,OR(CL$3&lt;&gt;$A$3,$A$4=0)))))),1,0)</f>
        <v/>
      </c>
      <c r="CM67">
        <f>IF(AND(CM$4=1,CM17=0,OR($IT17=0,AND($IT17&gt;0,CM$2=$IU17,OR(AND(CM$1=$IT17+1,OR(CM$3-1&lt;&gt;$A$3,$A$4=0)),AND(CM$1=$IT17-1,OR(CM$3&lt;&gt;$A$3,$A$4=0)))))),1,0)</f>
        <v/>
      </c>
      <c r="CN67">
        <f>IF(AND(CN$4=1,CN17=0,OR($IT17=0,AND($IT17&gt;0,CN$2=$IU17,OR(AND(CN$1=$IT17+1,OR(CN$3-1&lt;&gt;$A$3,$A$4=0)),AND(CN$1=$IT17-1,OR(CN$3&lt;&gt;$A$3,$A$4=0)))))),1,0)</f>
        <v/>
      </c>
      <c r="CO67">
        <f>IF(AND(CO$4=1,CO17=0,OR($IT17=0,AND($IT17&gt;0,CO$2=$IU17,OR(AND(CO$1=$IT17+1,OR(CO$3-1&lt;&gt;$A$3,$A$4=0)),AND(CO$1=$IT17-1,OR(CO$3&lt;&gt;$A$3,$A$4=0)))))),1,0)</f>
        <v/>
      </c>
      <c r="CP67">
        <f>IF(AND(CP$4=1,CP17=0,OR($IT17=0,AND($IT17&gt;0,CP$2=$IU17,OR(AND(CP$1=$IT17+1,OR(CP$3-1&lt;&gt;$A$3,$A$4=0)),AND(CP$1=$IT17-1,OR(CP$3&lt;&gt;$A$3,$A$4=0)))))),1,0)</f>
        <v/>
      </c>
      <c r="CQ67">
        <f>IF(AND(CQ$4=1,CQ17=0,OR($IT17=0,AND($IT17&gt;0,CQ$2=$IU17,OR(AND(CQ$1=$IT17+1,OR(CQ$3-1&lt;&gt;$A$3,$A$4=0)),AND(CQ$1=$IT17-1,OR(CQ$3&lt;&gt;$A$3,$A$4=0)))))),1,0)</f>
        <v/>
      </c>
      <c r="CR67">
        <f>IF(AND(CR$4=1,CR17=0,OR($IT17=0,AND($IT17&gt;0,CR$2=$IU17,OR(AND(CR$1=$IT17+1,OR(CR$3-1&lt;&gt;$A$3,$A$4=0)),AND(CR$1=$IT17-1,OR(CR$3&lt;&gt;$A$3,$A$4=0)))))),1,0)</f>
        <v/>
      </c>
      <c r="CS67">
        <f>IF(AND(CS$4=1,CS17=0,OR($IT17=0,AND($IT17&gt;0,CS$2=$IU17,OR(AND(CS$1=$IT17+1,OR(CS$3-1&lt;&gt;$A$3,$A$4=0)),AND(CS$1=$IT17-1,OR(CS$3&lt;&gt;$A$3,$A$4=0)))))),1,0)</f>
        <v/>
      </c>
      <c r="CT67">
        <f>IF(AND(CT$4=1,CT17=0,OR($IT17=0,AND($IT17&gt;0,CT$2=$IU17,OR(AND(CT$1=$IT17+1,OR(CT$3-1&lt;&gt;$A$3,$A$4=0)),AND(CT$1=$IT17-1,OR(CT$3&lt;&gt;$A$3,$A$4=0)))))),1,0)</f>
        <v/>
      </c>
      <c r="CU67">
        <f>IF(AND(CU$4=1,CU17=0,OR($IT17=0,AND($IT17&gt;0,CU$2=$IU17,OR(AND(CU$1=$IT17+1,OR(CU$3-1&lt;&gt;$A$3,$A$4=0)),AND(CU$1=$IT17-1,OR(CU$3&lt;&gt;$A$3,$A$4=0)))))),1,0)</f>
        <v/>
      </c>
      <c r="CV67">
        <f>IF(AND(CV$4=1,CV17=0,OR($IT17=0,AND($IT17&gt;0,CV$2=$IU17,OR(AND(CV$1=$IT17+1,OR(CV$3-1&lt;&gt;$A$3,$A$4=0)),AND(CV$1=$IT17-1,OR(CV$3&lt;&gt;$A$3,$A$4=0)))))),1,0)</f>
        <v/>
      </c>
      <c r="CW67">
        <f>IF(AND(CW$4=1,CW17=0,OR($IT17=0,AND($IT17&gt;0,CW$2=$IU17,OR(AND(CW$1=$IT17+1,OR(CW$3-1&lt;&gt;$A$3,$A$4=0)),AND(CW$1=$IT17-1,OR(CW$3&lt;&gt;$A$3,$A$4=0)))))),1,0)</f>
        <v/>
      </c>
      <c r="CX67">
        <f>IF(AND(CX$4=1,CX17=0,OR($IT17=0,AND($IT17&gt;0,CX$2=$IU17,OR(AND(CX$1=$IT17+1,OR(CX$3-1&lt;&gt;$A$3,$A$4=0)),AND(CX$1=$IT17-1,OR(CX$3&lt;&gt;$A$3,$A$4=0)))))),1,0)</f>
        <v/>
      </c>
      <c r="CY67">
        <f>IF(AND(CY$4=1,CY17=0,OR($IT17=0,AND($IT17&gt;0,CY$2=$IU17,OR(AND(CY$1=$IT17+1,OR(CY$3-1&lt;&gt;$A$3,$A$4=0)),AND(CY$1=$IT17-1,OR(CY$3&lt;&gt;$A$3,$A$4=0)))))),1,0)</f>
        <v/>
      </c>
      <c r="CZ67">
        <f>IF(AND(CZ$4=1,CZ17=0,OR($IT17=0,AND($IT17&gt;0,CZ$2=$IU17,OR(AND(CZ$1=$IT17+1,OR(CZ$3-1&lt;&gt;$A$3,$A$4=0)),AND(CZ$1=$IT17-1,OR(CZ$3&lt;&gt;$A$3,$A$4=0)))))),1,0)</f>
        <v/>
      </c>
      <c r="DA67">
        <f>IF(AND(DA$4=1,DA17=0,OR($IT17=0,AND($IT17&gt;0,DA$2=$IU17,OR(AND(DA$1=$IT17+1,OR(DA$3-1&lt;&gt;$A$3,$A$4=0)),AND(DA$1=$IT17-1,OR(DA$3&lt;&gt;$A$3,$A$4=0)))))),1,0)</f>
        <v/>
      </c>
      <c r="DB67">
        <f>IF(AND(DB$4=1,DB17=0,OR($IT17=0,AND($IT17&gt;0,DB$2=$IU17,OR(AND(DB$1=$IT17+1,OR(DB$3-1&lt;&gt;$A$3,$A$4=0)),AND(DB$1=$IT17-1,OR(DB$3&lt;&gt;$A$3,$A$4=0)))))),1,0)</f>
        <v/>
      </c>
      <c r="DC67">
        <f>IF(AND(DC$4=1,DC17=0,OR($IT17=0,AND($IT17&gt;0,DC$2=$IU17,OR(AND(DC$1=$IT17+1,OR(DC$3-1&lt;&gt;$A$3,$A$4=0)),AND(DC$1=$IT17-1,OR(DC$3&lt;&gt;$A$3,$A$4=0)))))),1,0)</f>
        <v/>
      </c>
      <c r="DD67">
        <f>IF(AND(DD$4=1,DD17=0,OR($IT17=0,AND($IT17&gt;0,DD$2=$IU17,OR(AND(DD$1=$IT17+1,OR(DD$3-1&lt;&gt;$A$3,$A$4=0)),AND(DD$1=$IT17-1,OR(DD$3&lt;&gt;$A$3,$A$4=0)))))),1,0)</f>
        <v/>
      </c>
      <c r="DE67">
        <f>IF(AND(DE$4=1,DE17=0,OR($IT17=0,AND($IT17&gt;0,DE$2=$IU17,OR(AND(DE$1=$IT17+1,OR(DE$3-1&lt;&gt;$A$3,$A$4=0)),AND(DE$1=$IT17-1,OR(DE$3&lt;&gt;$A$3,$A$4=0)))))),1,0)</f>
        <v/>
      </c>
      <c r="DF67">
        <f>IF(AND(DF$4=1,DF17=0,OR($IT17=0,AND($IT17&gt;0,DF$2=$IU17,OR(AND(DF$1=$IT17+1,OR(DF$3-1&lt;&gt;$A$3,$A$4=0)),AND(DF$1=$IT17-1,OR(DF$3&lt;&gt;$A$3,$A$4=0)))))),1,0)</f>
        <v/>
      </c>
      <c r="DG67">
        <f>IF(AND(DG$4=1,DG17=0,OR($IT17=0,AND($IT17&gt;0,DG$2=$IU17,OR(AND(DG$1=$IT17+1,OR(DG$3-1&lt;&gt;$A$3,$A$4=0)),AND(DG$1=$IT17-1,OR(DG$3&lt;&gt;$A$3,$A$4=0)))))),1,0)</f>
        <v/>
      </c>
      <c r="DH67">
        <f>IF(AND(DH$4=1,DH17=0,OR($IT17=0,AND($IT17&gt;0,DH$2=$IU17,OR(AND(DH$1=$IT17+1,OR(DH$3-1&lt;&gt;$A$3,$A$4=0)),AND(DH$1=$IT17-1,OR(DH$3&lt;&gt;$A$3,$A$4=0)))))),1,0)</f>
        <v/>
      </c>
      <c r="DI67">
        <f>IF(AND(DI$4=1,DI17=0,OR($IT17=0,AND($IT17&gt;0,DI$2=$IU17,OR(AND(DI$1=$IT17+1,OR(DI$3-1&lt;&gt;$A$3,$A$4=0)),AND(DI$1=$IT17-1,OR(DI$3&lt;&gt;$A$3,$A$4=0)))))),1,0)</f>
        <v/>
      </c>
      <c r="DJ67">
        <f>IF(AND(DJ$4=1,DJ17=0,OR($IT17=0,AND($IT17&gt;0,DJ$2=$IU17,OR(AND(DJ$1=$IT17+1,OR(DJ$3-1&lt;&gt;$A$3,$A$4=0)),AND(DJ$1=$IT17-1,OR(DJ$3&lt;&gt;$A$3,$A$4=0)))))),1,0)</f>
        <v/>
      </c>
      <c r="DK67">
        <f>IF(AND(DK$4=1,DK17=0,OR($IT17=0,AND($IT17&gt;0,DK$2=$IU17,OR(AND(DK$1=$IT17+1,OR(DK$3-1&lt;&gt;$A$3,$A$4=0)),AND(DK$1=$IT17-1,OR(DK$3&lt;&gt;$A$3,$A$4=0)))))),1,0)</f>
        <v/>
      </c>
      <c r="DL67">
        <f>IF(AND(DL$4=1,DL17=0,OR($IT17=0,AND($IT17&gt;0,DL$2=$IU17,OR(AND(DL$1=$IT17+1,OR(DL$3-1&lt;&gt;$A$3,$A$4=0)),AND(DL$1=$IT17-1,OR(DL$3&lt;&gt;$A$3,$A$4=0)))))),1,0)</f>
        <v/>
      </c>
      <c r="DM67">
        <f>IF(AND(DM$4=1,DM17=0,OR($IT17=0,AND($IT17&gt;0,DM$2=$IU17,OR(AND(DM$1=$IT17+1,OR(DM$3-1&lt;&gt;$A$3,$A$4=0)),AND(DM$1=$IT17-1,OR(DM$3&lt;&gt;$A$3,$A$4=0)))))),1,0)</f>
        <v/>
      </c>
      <c r="DN67">
        <f>IF(AND(DN$4=1,DN17=0,OR($IT17=0,AND($IT17&gt;0,DN$2=$IU17,OR(AND(DN$1=$IT17+1,OR(DN$3-1&lt;&gt;$A$3,$A$4=0)),AND(DN$1=$IT17-1,OR(DN$3&lt;&gt;$A$3,$A$4=0)))))),1,0)</f>
        <v/>
      </c>
      <c r="DO67">
        <f>IF(AND(DO$4=1,DO17=0,OR($IT17=0,AND($IT17&gt;0,DO$2=$IU17,OR(AND(DO$1=$IT17+1,OR(DO$3-1&lt;&gt;$A$3,$A$4=0)),AND(DO$1=$IT17-1,OR(DO$3&lt;&gt;$A$3,$A$4=0)))))),1,0)</f>
        <v/>
      </c>
      <c r="DP67">
        <f>IF(AND(DP$4=1,DP17=0,OR($IT17=0,AND($IT17&gt;0,DP$2=$IU17,OR(AND(DP$1=$IT17+1,OR(DP$3-1&lt;&gt;$A$3,$A$4=0)),AND(DP$1=$IT17-1,OR(DP$3&lt;&gt;$A$3,$A$4=0)))))),1,0)</f>
        <v/>
      </c>
      <c r="DQ67">
        <f>IF(AND(DQ$4=1,DQ17=0,OR($IT17=0,AND($IT17&gt;0,DQ$2=$IU17,OR(AND(DQ$1=$IT17+1,OR(DQ$3-1&lt;&gt;$A$3,$A$4=0)),AND(DQ$1=$IT17-1,OR(DQ$3&lt;&gt;$A$3,$A$4=0)))))),1,0)</f>
        <v/>
      </c>
      <c r="DR67">
        <f>IF(AND(DR$4=1,DR17=0,OR($IT17=0,AND($IT17&gt;0,DR$2=$IU17,OR(AND(DR$1=$IT17+1,OR(DR$3-1&lt;&gt;$A$3,$A$4=0)),AND(DR$1=$IT17-1,OR(DR$3&lt;&gt;$A$3,$A$4=0)))))),1,0)</f>
        <v/>
      </c>
      <c r="DS67">
        <f>IF(AND(DS$4=1,DS17=0,OR($IT17=0,AND($IT17&gt;0,DS$2=$IU17,OR(AND(DS$1=$IT17+1,OR(DS$3-1&lt;&gt;$A$3,$A$4=0)),AND(DS$1=$IT17-1,OR(DS$3&lt;&gt;$A$3,$A$4=0)))))),1,0)</f>
        <v/>
      </c>
      <c r="DT67">
        <f>IF(AND(DT$4=1,DT17=0,OR($IT17=0,AND($IT17&gt;0,DT$2=$IU17,OR(AND(DT$1=$IT17+1,OR(DT$3-1&lt;&gt;$A$3,$A$4=0)),AND(DT$1=$IT17-1,OR(DT$3&lt;&gt;$A$3,$A$4=0)))))),1,0)</f>
        <v/>
      </c>
      <c r="DU67">
        <f>IF(AND(DU$4=1,DU17=0,OR($IT17=0,AND($IT17&gt;0,DU$2=$IU17,OR(AND(DU$1=$IT17+1,OR(DU$3-1&lt;&gt;$A$3,$A$4=0)),AND(DU$1=$IT17-1,OR(DU$3&lt;&gt;$A$3,$A$4=0)))))),1,0)</f>
        <v/>
      </c>
      <c r="DV67">
        <f>IF(AND(DV$4=1,DV17=0,OR($IT17=0,AND($IT17&gt;0,DV$2=$IU17,OR(AND(DV$1=$IT17+1,OR(DV$3-1&lt;&gt;$A$3,$A$4=0)),AND(DV$1=$IT17-1,OR(DV$3&lt;&gt;$A$3,$A$4=0)))))),1,0)</f>
        <v/>
      </c>
      <c r="DW67">
        <f>IF(AND(DW$4=1,DW17=0,OR($IT17=0,AND($IT17&gt;0,DW$2=$IU17,OR(AND(DW$1=$IT17+1,OR(DW$3-1&lt;&gt;$A$3,$A$4=0)),AND(DW$1=$IT17-1,OR(DW$3&lt;&gt;$A$3,$A$4=0)))))),1,0)</f>
        <v/>
      </c>
      <c r="DX67">
        <f>IF(AND(DX$4=1,DX17=0,OR($IT17=0,AND($IT17&gt;0,DX$2=$IU17,OR(AND(DX$1=$IT17+1,OR(DX$3-1&lt;&gt;$A$3,$A$4=0)),AND(DX$1=$IT17-1,OR(DX$3&lt;&gt;$A$3,$A$4=0)))))),1,0)</f>
        <v/>
      </c>
      <c r="DY67">
        <f>IF(AND(DY$4=1,DY17=0,OR($IT17=0,AND($IT17&gt;0,DY$2=$IU17,OR(AND(DY$1=$IT17+1,OR(DY$3-1&lt;&gt;$A$3,$A$4=0)),AND(DY$1=$IT17-1,OR(DY$3&lt;&gt;$A$3,$A$4=0)))))),1,0)</f>
        <v/>
      </c>
      <c r="DZ67">
        <f>IF(AND(DZ$4=1,DZ17=0,OR($IT17=0,AND($IT17&gt;0,DZ$2=$IU17,OR(AND(DZ$1=$IT17+1,OR(DZ$3-1&lt;&gt;$A$3,$A$4=0)),AND(DZ$1=$IT17-1,OR(DZ$3&lt;&gt;$A$3,$A$4=0)))))),1,0)</f>
        <v/>
      </c>
      <c r="EA67">
        <f>IF(AND(EA$4=1,EA17=0,OR($IT17=0,AND($IT17&gt;0,EA$2=$IU17,OR(AND(EA$1=$IT17+1,OR(EA$3-1&lt;&gt;$A$3,$A$4=0)),AND(EA$1=$IT17-1,OR(EA$3&lt;&gt;$A$3,$A$4=0)))))),1,0)</f>
        <v/>
      </c>
      <c r="EB67">
        <f>IF(AND(EB$4=1,EB17=0,OR($IT17=0,AND($IT17&gt;0,EB$2=$IU17,OR(AND(EB$1=$IT17+1,OR(EB$3-1&lt;&gt;$A$3,$A$4=0)),AND(EB$1=$IT17-1,OR(EB$3&lt;&gt;$A$3,$A$4=0)))))),1,0)</f>
        <v/>
      </c>
      <c r="EC67">
        <f>IF(AND(EC$4=1,EC17=0,OR($IT17=0,AND($IT17&gt;0,EC$2=$IU17,OR(AND(EC$1=$IT17+1,OR(EC$3-1&lt;&gt;$A$3,$A$4=0)),AND(EC$1=$IT17-1,OR(EC$3&lt;&gt;$A$3,$A$4=0)))))),1,0)</f>
        <v/>
      </c>
      <c r="ED67">
        <f>IF(AND(ED$4=1,ED17=0,OR($IT17=0,AND($IT17&gt;0,ED$2=$IU17,OR(AND(ED$1=$IT17+1,OR(ED$3-1&lt;&gt;$A$3,$A$4=0)),AND(ED$1=$IT17-1,OR(ED$3&lt;&gt;$A$3,$A$4=0)))))),1,0)</f>
        <v/>
      </c>
      <c r="EE67">
        <f>IF(AND(EE$4=1,EE17=0,OR($IT17=0,AND($IT17&gt;0,EE$2=$IU17,OR(AND(EE$1=$IT17+1,OR(EE$3-1&lt;&gt;$A$3,$A$4=0)),AND(EE$1=$IT17-1,OR(EE$3&lt;&gt;$A$3,$A$4=0)))))),1,0)</f>
        <v/>
      </c>
      <c r="EF67">
        <f>IF(AND(EF$4=1,EF17=0,OR($IT17=0,AND($IT17&gt;0,EF$2=$IU17,OR(AND(EF$1=$IT17+1,OR(EF$3-1&lt;&gt;$A$3,$A$4=0)),AND(EF$1=$IT17-1,OR(EF$3&lt;&gt;$A$3,$A$4=0)))))),1,0)</f>
        <v/>
      </c>
      <c r="EG67">
        <f>IF(AND(EG$4=1,EG17=0,OR($IT17=0,AND($IT17&gt;0,EG$2=$IU17,OR(AND(EG$1=$IT17+1,OR(EG$3-1&lt;&gt;$A$3,$A$4=0)),AND(EG$1=$IT17-1,OR(EG$3&lt;&gt;$A$3,$A$4=0)))))),1,0)</f>
        <v/>
      </c>
      <c r="EH67">
        <f>IF(AND(EH$4=1,EH17=0,OR($IT17=0,AND($IT17&gt;0,EH$2=$IU17,OR(AND(EH$1=$IT17+1,OR(EH$3-1&lt;&gt;$A$3,$A$4=0)),AND(EH$1=$IT17-1,OR(EH$3&lt;&gt;$A$3,$A$4=0)))))),1,0)</f>
        <v/>
      </c>
      <c r="EI67">
        <f>IF(AND(EI$4=1,EI17=0,OR($IT17=0,AND($IT17&gt;0,EI$2=$IU17,OR(AND(EI$1=$IT17+1,OR(EI$3-1&lt;&gt;$A$3,$A$4=0)),AND(EI$1=$IT17-1,OR(EI$3&lt;&gt;$A$3,$A$4=0)))))),1,0)</f>
        <v/>
      </c>
      <c r="EJ67">
        <f>IF(AND(EJ$4=1,EJ17=0,OR($IT17=0,AND($IT17&gt;0,EJ$2=$IU17,OR(AND(EJ$1=$IT17+1,OR(EJ$3-1&lt;&gt;$A$3,$A$4=0)),AND(EJ$1=$IT17-1,OR(EJ$3&lt;&gt;$A$3,$A$4=0)))))),1,0)</f>
        <v/>
      </c>
      <c r="EK67">
        <f>IF(AND(EK$4=1,EK17=0,OR($IT17=0,AND($IT17&gt;0,EK$2=$IU17,OR(AND(EK$1=$IT17+1,OR(EK$3-1&lt;&gt;$A$3,$A$4=0)),AND(EK$1=$IT17-1,OR(EK$3&lt;&gt;$A$3,$A$4=0)))))),1,0)</f>
        <v/>
      </c>
      <c r="EL67">
        <f>IF(AND(EL$4=1,EL17=0,OR($IT17=0,AND($IT17&gt;0,EL$2=$IU17,OR(AND(EL$1=$IT17+1,OR(EL$3-1&lt;&gt;$A$3,$A$4=0)),AND(EL$1=$IT17-1,OR(EL$3&lt;&gt;$A$3,$A$4=0)))))),1,0)</f>
        <v/>
      </c>
      <c r="EM67">
        <f>IF(AND(EM$4=1,EM17=0,OR($IT17=0,AND($IT17&gt;0,EM$2=$IU17,OR(AND(EM$1=$IT17+1,OR(EM$3-1&lt;&gt;$A$3,$A$4=0)),AND(EM$1=$IT17-1,OR(EM$3&lt;&gt;$A$3,$A$4=0)))))),1,0)</f>
        <v/>
      </c>
      <c r="EN67">
        <f>IF(AND(EN$4=1,EN17=0,OR($IT17=0,AND($IT17&gt;0,EN$2=$IU17,OR(AND(EN$1=$IT17+1,OR(EN$3-1&lt;&gt;$A$3,$A$4=0)),AND(EN$1=$IT17-1,OR(EN$3&lt;&gt;$A$3,$A$4=0)))))),1,0)</f>
        <v/>
      </c>
      <c r="EO67">
        <f>IF(AND(EO$4=1,EO17=0,OR($IT17=0,AND($IT17&gt;0,EO$2=$IU17,OR(AND(EO$1=$IT17+1,OR(EO$3-1&lt;&gt;$A$3,$A$4=0)),AND(EO$1=$IT17-1,OR(EO$3&lt;&gt;$A$3,$A$4=0)))))),1,0)</f>
        <v/>
      </c>
      <c r="EP67">
        <f>IF(AND(EP$4=1,EP17=0,OR($IT17=0,AND($IT17&gt;0,EP$2=$IU17,OR(AND(EP$1=$IT17+1,OR(EP$3-1&lt;&gt;$A$3,$A$4=0)),AND(EP$1=$IT17-1,OR(EP$3&lt;&gt;$A$3,$A$4=0)))))),1,0)</f>
        <v/>
      </c>
      <c r="EQ67">
        <f>IF(AND(EQ$4=1,EQ17=0,OR($IT17=0,AND($IT17&gt;0,EQ$2=$IU17,OR(AND(EQ$1=$IT17+1,OR(EQ$3-1&lt;&gt;$A$3,$A$4=0)),AND(EQ$1=$IT17-1,OR(EQ$3&lt;&gt;$A$3,$A$4=0)))))),1,0)</f>
        <v/>
      </c>
      <c r="ER67">
        <f>IF(AND(ER$4=1,ER17=0,OR($IT17=0,AND($IT17&gt;0,ER$2=$IU17,OR(AND(ER$1=$IT17+1,OR(ER$3-1&lt;&gt;$A$3,$A$4=0)),AND(ER$1=$IT17-1,OR(ER$3&lt;&gt;$A$3,$A$4=0)))))),1,0)</f>
        <v/>
      </c>
      <c r="ES67">
        <f>IF(AND(ES$4=1,ES17=0,OR($IT17=0,AND($IT17&gt;0,ES$2=$IU17,OR(AND(ES$1=$IT17+1,OR(ES$3-1&lt;&gt;$A$3,$A$4=0)),AND(ES$1=$IT17-1,OR(ES$3&lt;&gt;$A$3,$A$4=0)))))),1,0)</f>
        <v/>
      </c>
      <c r="ET67">
        <f>IF(AND(ET$4=1,ET17=0,OR($IT17=0,AND($IT17&gt;0,ET$2=$IU17,OR(AND(ET$1=$IT17+1,OR(ET$3-1&lt;&gt;$A$3,$A$4=0)),AND(ET$1=$IT17-1,OR(ET$3&lt;&gt;$A$3,$A$4=0)))))),1,0)</f>
        <v/>
      </c>
      <c r="EU67">
        <f>IF(AND(EU$4=1,EU17=0,OR($IT17=0,AND($IT17&gt;0,EU$2=$IU17,OR(AND(EU$1=$IT17+1,OR(EU$3-1&lt;&gt;$A$3,$A$4=0)),AND(EU$1=$IT17-1,OR(EU$3&lt;&gt;$A$3,$A$4=0)))))),1,0)</f>
        <v/>
      </c>
      <c r="EV67">
        <f>IF(AND(EV$4=1,EV17=0,OR($IT17=0,AND($IT17&gt;0,EV$2=$IU17,OR(AND(EV$1=$IT17+1,OR(EV$3-1&lt;&gt;$A$3,$A$4=0)),AND(EV$1=$IT17-1,OR(EV$3&lt;&gt;$A$3,$A$4=0)))))),1,0)</f>
        <v/>
      </c>
      <c r="EW67">
        <f>IF(AND(EW$4=1,EW17=0,OR($IT17=0,AND($IT17&gt;0,EW$2=$IU17,OR(AND(EW$1=$IT17+1,OR(EW$3-1&lt;&gt;$A$3,$A$4=0)),AND(EW$1=$IT17-1,OR(EW$3&lt;&gt;$A$3,$A$4=0)))))),1,0)</f>
        <v/>
      </c>
      <c r="EX67">
        <f>IF(AND(EX$4=1,EX17=0,OR($IT17=0,AND($IT17&gt;0,EX$2=$IU17,OR(AND(EX$1=$IT17+1,OR(EX$3-1&lt;&gt;$A$3,$A$4=0)),AND(EX$1=$IT17-1,OR(EX$3&lt;&gt;$A$3,$A$4=0)))))),1,0)</f>
        <v/>
      </c>
      <c r="EY67">
        <f>IF(AND(EY$4=1,EY17=0,OR($IT17=0,AND($IT17&gt;0,EY$2=$IU17,OR(AND(EY$1=$IT17+1,OR(EY$3-1&lt;&gt;$A$3,$A$4=0)),AND(EY$1=$IT17-1,OR(EY$3&lt;&gt;$A$3,$A$4=0)))))),1,0)</f>
        <v/>
      </c>
      <c r="EZ67">
        <f>IF(AND(EZ$4=1,EZ17=0,OR($IT17=0,AND($IT17&gt;0,EZ$2=$IU17,OR(AND(EZ$1=$IT17+1,OR(EZ$3-1&lt;&gt;$A$3,$A$4=0)),AND(EZ$1=$IT17-1,OR(EZ$3&lt;&gt;$A$3,$A$4=0)))))),1,0)</f>
        <v/>
      </c>
      <c r="FA67">
        <f>IF(AND(FA$4=1,FA17=0,OR($IT17=0,AND($IT17&gt;0,FA$2=$IU17,OR(AND(FA$1=$IT17+1,OR(FA$3-1&lt;&gt;$A$3,$A$4=0)),AND(FA$1=$IT17-1,OR(FA$3&lt;&gt;$A$3,$A$4=0)))))),1,0)</f>
        <v/>
      </c>
      <c r="FB67">
        <f>IF(AND(FB$4=1,FB17=0,OR($IT17=0,AND($IT17&gt;0,FB$2=$IU17,OR(AND(FB$1=$IT17+1,OR(FB$3-1&lt;&gt;$A$3,$A$4=0)),AND(FB$1=$IT17-1,OR(FB$3&lt;&gt;$A$3,$A$4=0)))))),1,0)</f>
        <v/>
      </c>
      <c r="FC67">
        <f>IF(AND(FC$4=1,FC17=0,OR($IT17=0,AND($IT17&gt;0,FC$2=$IU17,OR(AND(FC$1=$IT17+1,OR(FC$3-1&lt;&gt;$A$3,$A$4=0)),AND(FC$1=$IT17-1,OR(FC$3&lt;&gt;$A$3,$A$4=0)))))),1,0)</f>
        <v/>
      </c>
      <c r="FD67">
        <f>IF(AND(FD$4=1,FD17=0,OR($IT17=0,AND($IT17&gt;0,FD$2=$IU17,OR(AND(FD$1=$IT17+1,OR(FD$3-1&lt;&gt;$A$3,$A$4=0)),AND(FD$1=$IT17-1,OR(FD$3&lt;&gt;$A$3,$A$4=0)))))),1,0)</f>
        <v/>
      </c>
      <c r="FE67">
        <f>IF(AND(FE$4=1,FE17=0,OR($IT17=0,AND($IT17&gt;0,FE$2=$IU17,OR(AND(FE$1=$IT17+1,OR(FE$3-1&lt;&gt;$A$3,$A$4=0)),AND(FE$1=$IT17-1,OR(FE$3&lt;&gt;$A$3,$A$4=0)))))),1,0)</f>
        <v/>
      </c>
      <c r="FF67">
        <f>IF(AND(FF$4=1,FF17=0,OR($IT17=0,AND($IT17&gt;0,FF$2=$IU17,OR(AND(FF$1=$IT17+1,OR(FF$3-1&lt;&gt;$A$3,$A$4=0)),AND(FF$1=$IT17-1,OR(FF$3&lt;&gt;$A$3,$A$4=0)))))),1,0)</f>
        <v/>
      </c>
      <c r="FG67">
        <f>IF(AND(FG$4=1,FG17=0,OR($IT17=0,AND($IT17&gt;0,FG$2=$IU17,OR(AND(FG$1=$IT17+1,OR(FG$3-1&lt;&gt;$A$3,$A$4=0)),AND(FG$1=$IT17-1,OR(FG$3&lt;&gt;$A$3,$A$4=0)))))),1,0)</f>
        <v/>
      </c>
      <c r="FH67">
        <f>IF(AND(FH$4=1,FH17=0,OR($IT17=0,AND($IT17&gt;0,FH$2=$IU17,OR(AND(FH$1=$IT17+1,OR(FH$3-1&lt;&gt;$A$3,$A$4=0)),AND(FH$1=$IT17-1,OR(FH$3&lt;&gt;$A$3,$A$4=0)))))),1,0)</f>
        <v/>
      </c>
      <c r="FI67">
        <f>IF(AND(FI$4=1,FI17=0,OR($IT17=0,AND($IT17&gt;0,FI$2=$IU17,OR(AND(FI$1=$IT17+1,OR(FI$3-1&lt;&gt;$A$3,$A$4=0)),AND(FI$1=$IT17-1,OR(FI$3&lt;&gt;$A$3,$A$4=0)))))),1,0)</f>
        <v/>
      </c>
      <c r="FJ67">
        <f>IF(AND(FJ$4=1,FJ17=0,OR($IT17=0,AND($IT17&gt;0,FJ$2=$IU17,OR(AND(FJ$1=$IT17+1,OR(FJ$3-1&lt;&gt;$A$3,$A$4=0)),AND(FJ$1=$IT17-1,OR(FJ$3&lt;&gt;$A$3,$A$4=0)))))),1,0)</f>
        <v/>
      </c>
      <c r="FK67">
        <f>IF(AND(FK$4=1,FK17=0,OR($IT17=0,AND($IT17&gt;0,FK$2=$IU17,OR(AND(FK$1=$IT17+1,OR(FK$3-1&lt;&gt;$A$3,$A$4=0)),AND(FK$1=$IT17-1,OR(FK$3&lt;&gt;$A$3,$A$4=0)))))),1,0)</f>
        <v/>
      </c>
      <c r="FL67">
        <f>IF(AND(FL$4=1,FL17=0,OR($IT17=0,AND($IT17&gt;0,FL$2=$IU17,OR(AND(FL$1=$IT17+1,OR(FL$3-1&lt;&gt;$A$3,$A$4=0)),AND(FL$1=$IT17-1,OR(FL$3&lt;&gt;$A$3,$A$4=0)))))),1,0)</f>
        <v/>
      </c>
      <c r="FM67">
        <f>IF(AND(FM$4=1,FM17=0,OR($IT17=0,AND($IT17&gt;0,FM$2=$IU17,OR(AND(FM$1=$IT17+1,OR(FM$3-1&lt;&gt;$A$3,$A$4=0)),AND(FM$1=$IT17-1,OR(FM$3&lt;&gt;$A$3,$A$4=0)))))),1,0)</f>
        <v/>
      </c>
      <c r="FN67">
        <f>IF(AND(FN$4=1,FN17=0,OR($IT17=0,AND($IT17&gt;0,FN$2=$IU17,OR(AND(FN$1=$IT17+1,OR(FN$3-1&lt;&gt;$A$3,$A$4=0)),AND(FN$1=$IT17-1,OR(FN$3&lt;&gt;$A$3,$A$4=0)))))),1,0)</f>
        <v/>
      </c>
      <c r="FO67">
        <f>IF(AND(FO$4=1,FO17=0,OR($IT17=0,AND($IT17&gt;0,FO$2=$IU17,OR(AND(FO$1=$IT17+1,OR(FO$3-1&lt;&gt;$A$3,$A$4=0)),AND(FO$1=$IT17-1,OR(FO$3&lt;&gt;$A$3,$A$4=0)))))),1,0)</f>
        <v/>
      </c>
      <c r="FP67">
        <f>IF(AND(FP$4=1,FP17=0,OR($IT17=0,AND($IT17&gt;0,FP$2=$IU17,OR(AND(FP$1=$IT17+1,OR(FP$3-1&lt;&gt;$A$3,$A$4=0)),AND(FP$1=$IT17-1,OR(FP$3&lt;&gt;$A$3,$A$4=0)))))),1,0)</f>
        <v/>
      </c>
      <c r="FQ67">
        <f>IF(AND(FQ$4=1,FQ17=0,OR($IT17=0,AND($IT17&gt;0,FQ$2=$IU17,OR(AND(FQ$1=$IT17+1,OR(FQ$3-1&lt;&gt;$A$3,$A$4=0)),AND(FQ$1=$IT17-1,OR(FQ$3&lt;&gt;$A$3,$A$4=0)))))),1,0)</f>
        <v/>
      </c>
      <c r="FR67">
        <f>IF(AND(FR$4=1,FR17=0,OR($IT17=0,AND($IT17&gt;0,FR$2=$IU17,OR(AND(FR$1=$IT17+1,OR(FR$3-1&lt;&gt;$A$3,$A$4=0)),AND(FR$1=$IT17-1,OR(FR$3&lt;&gt;$A$3,$A$4=0)))))),1,0)</f>
        <v/>
      </c>
      <c r="FS67">
        <f>IF(AND(FS$4=1,FS17=0,OR($IT17=0,AND($IT17&gt;0,FS$2=$IU17,OR(AND(FS$1=$IT17+1,OR(FS$3-1&lt;&gt;$A$3,$A$4=0)),AND(FS$1=$IT17-1,OR(FS$3&lt;&gt;$A$3,$A$4=0)))))),1,0)</f>
        <v/>
      </c>
      <c r="FT67">
        <f>IF(AND(FT$4=1,FT17=0,OR($IT17=0,AND($IT17&gt;0,FT$2=$IU17,OR(AND(FT$1=$IT17+1,OR(FT$3-1&lt;&gt;$A$3,$A$4=0)),AND(FT$1=$IT17-1,OR(FT$3&lt;&gt;$A$3,$A$4=0)))))),1,0)</f>
        <v/>
      </c>
      <c r="FU67">
        <f>IF(AND(FU$4=1,FU17=0,OR($IT17=0,AND($IT17&gt;0,FU$2=$IU17,OR(AND(FU$1=$IT17+1,OR(FU$3-1&lt;&gt;$A$3,$A$4=0)),AND(FU$1=$IT17-1,OR(FU$3&lt;&gt;$A$3,$A$4=0)))))),1,0)</f>
        <v/>
      </c>
      <c r="FV67">
        <f>IF(AND(FV$4=1,FV17=0,OR($IT17=0,AND($IT17&gt;0,FV$2=$IU17,OR(AND(FV$1=$IT17+1,OR(FV$3-1&lt;&gt;$A$3,$A$4=0)),AND(FV$1=$IT17-1,OR(FV$3&lt;&gt;$A$3,$A$4=0)))))),1,0)</f>
        <v/>
      </c>
      <c r="FW67">
        <f>IF(AND(FW$4=1,FW17=0,OR($IT17=0,AND($IT17&gt;0,FW$2=$IU17,OR(AND(FW$1=$IT17+1,OR(FW$3-1&lt;&gt;$A$3,$A$4=0)),AND(FW$1=$IT17-1,OR(FW$3&lt;&gt;$A$3,$A$4=0)))))),1,0)</f>
        <v/>
      </c>
      <c r="FX67">
        <f>IF(AND(FX$4=1,FX17=0,OR($IT17=0,AND($IT17&gt;0,FX$2=$IU17,OR(AND(FX$1=$IT17+1,OR(FX$3-1&lt;&gt;$A$3,$A$4=0)),AND(FX$1=$IT17-1,OR(FX$3&lt;&gt;$A$3,$A$4=0)))))),1,0)</f>
        <v/>
      </c>
      <c r="FY67">
        <f>IF(AND(FY$4=1,FY17=0,OR($IT17=0,AND($IT17&gt;0,FY$2=$IU17,OR(AND(FY$1=$IT17+1,OR(FY$3-1&lt;&gt;$A$3,$A$4=0)),AND(FY$1=$IT17-1,OR(FY$3&lt;&gt;$A$3,$A$4=0)))))),1,0)</f>
        <v/>
      </c>
      <c r="FZ67">
        <f>IF(AND(FZ$4=1,FZ17=0,OR($IT17=0,AND($IT17&gt;0,FZ$2=$IU17,OR(AND(FZ$1=$IT17+1,OR(FZ$3-1&lt;&gt;$A$3,$A$4=0)),AND(FZ$1=$IT17-1,OR(FZ$3&lt;&gt;$A$3,$A$4=0)))))),1,0)</f>
        <v/>
      </c>
      <c r="GA67">
        <f>IF(AND(GA$4=1,GA17=0,OR($IT17=0,AND($IT17&gt;0,GA$2=$IU17,OR(AND(GA$1=$IT17+1,OR(GA$3-1&lt;&gt;$A$3,$A$4=0)),AND(GA$1=$IT17-1,OR(GA$3&lt;&gt;$A$3,$A$4=0)))))),1,0)</f>
        <v/>
      </c>
      <c r="GB67">
        <f>IF(AND(GB$4=1,GB17=0,OR($IT17=0,AND($IT17&gt;0,GB$2=$IU17,OR(AND(GB$1=$IT17+1,OR(GB$3-1&lt;&gt;$A$3,$A$4=0)),AND(GB$1=$IT17-1,OR(GB$3&lt;&gt;$A$3,$A$4=0)))))),1,0)</f>
        <v/>
      </c>
      <c r="GC67">
        <f>IF(AND(GC$4=1,GC17=0,OR($IT17=0,AND($IT17&gt;0,GC$2=$IU17,OR(AND(GC$1=$IT17+1,OR(GC$3-1&lt;&gt;$A$3,$A$4=0)),AND(GC$1=$IT17-1,OR(GC$3&lt;&gt;$A$3,$A$4=0)))))),1,0)</f>
        <v/>
      </c>
      <c r="GD67">
        <f>IF(AND(GD$4=1,GD17=0,OR($IT17=0,AND($IT17&gt;0,GD$2=$IU17,OR(AND(GD$1=$IT17+1,OR(GD$3-1&lt;&gt;$A$3,$A$4=0)),AND(GD$1=$IT17-1,OR(GD$3&lt;&gt;$A$3,$A$4=0)))))),1,0)</f>
        <v/>
      </c>
      <c r="GE67">
        <f>IF(AND(GE$4=1,GE17=0,OR($IT17=0,AND($IT17&gt;0,GE$2=$IU17,OR(AND(GE$1=$IT17+1,OR(GE$3-1&lt;&gt;$A$3,$A$4=0)),AND(GE$1=$IT17-1,OR(GE$3&lt;&gt;$A$3,$A$4=0)))))),1,0)</f>
        <v/>
      </c>
      <c r="GF67">
        <f>IF(AND(GF$4=1,GF17=0,OR($IT17=0,AND($IT17&gt;0,GF$2=$IU17,OR(AND(GF$1=$IT17+1,OR(GF$3-1&lt;&gt;$A$3,$A$4=0)),AND(GF$1=$IT17-1,OR(GF$3&lt;&gt;$A$3,$A$4=0)))))),1,0)</f>
        <v/>
      </c>
      <c r="GG67">
        <f>IF(AND(GG$4=1,GG17=0,OR($IT17=0,AND($IT17&gt;0,GG$2=$IU17,OR(AND(GG$1=$IT17+1,OR(GG$3-1&lt;&gt;$A$3,$A$4=0)),AND(GG$1=$IT17-1,OR(GG$3&lt;&gt;$A$3,$A$4=0)))))),1,0)</f>
        <v/>
      </c>
      <c r="GH67">
        <f>IF(AND(GH$4=1,GH17=0,OR($IT17=0,AND($IT17&gt;0,GH$2=$IU17,OR(AND(GH$1=$IT17+1,OR(GH$3-1&lt;&gt;$A$3,$A$4=0)),AND(GH$1=$IT17-1,OR(GH$3&lt;&gt;$A$3,$A$4=0)))))),1,0)</f>
        <v/>
      </c>
      <c r="GI67">
        <f>IF(AND(GI$4=1,GI17=0,OR($IT17=0,AND($IT17&gt;0,GI$2=$IU17,OR(AND(GI$1=$IT17+1,OR(GI$3-1&lt;&gt;$A$3,$A$4=0)),AND(GI$1=$IT17-1,OR(GI$3&lt;&gt;$A$3,$A$4=0)))))),1,0)</f>
        <v/>
      </c>
      <c r="GJ67">
        <f>IF(AND(GJ$4=1,GJ17=0,OR($IT17=0,AND($IT17&gt;0,GJ$2=$IU17,OR(AND(GJ$1=$IT17+1,OR(GJ$3-1&lt;&gt;$A$3,$A$4=0)),AND(GJ$1=$IT17-1,OR(GJ$3&lt;&gt;$A$3,$A$4=0)))))),1,0)</f>
        <v/>
      </c>
      <c r="GK67">
        <f>IF(AND(GK$4=1,GK17=0,OR($IT17=0,AND($IT17&gt;0,GK$2=$IU17,OR(AND(GK$1=$IT17+1,OR(GK$3-1&lt;&gt;$A$3,$A$4=0)),AND(GK$1=$IT17-1,OR(GK$3&lt;&gt;$A$3,$A$4=0)))))),1,0)</f>
        <v/>
      </c>
      <c r="GL67">
        <f>IF(AND(GL$4=1,GL17=0,OR($IT17=0,AND($IT17&gt;0,GL$2=$IU17,OR(AND(GL$1=$IT17+1,OR(GL$3-1&lt;&gt;$A$3,$A$4=0)),AND(GL$1=$IT17-1,OR(GL$3&lt;&gt;$A$3,$A$4=0)))))),1,0)</f>
        <v/>
      </c>
      <c r="GM67">
        <f>IF(AND(GM$4=1,GM17=0,OR($IT17=0,AND($IT17&gt;0,GM$2=$IU17,OR(AND(GM$1=$IT17+1,OR(GM$3-1&lt;&gt;$A$3,$A$4=0)),AND(GM$1=$IT17-1,OR(GM$3&lt;&gt;$A$3,$A$4=0)))))),1,0)</f>
        <v/>
      </c>
      <c r="GN67">
        <f>IF(AND(GN$4=1,GN17=0,OR($IT17=0,AND($IT17&gt;0,GN$2=$IU17,OR(AND(GN$1=$IT17+1,OR(GN$3-1&lt;&gt;$A$3,$A$4=0)),AND(GN$1=$IT17-1,OR(GN$3&lt;&gt;$A$3,$A$4=0)))))),1,0)</f>
        <v/>
      </c>
      <c r="GO67">
        <f>IF(AND(GO$4=1,GO17=0,OR($IT17=0,AND($IT17&gt;0,GO$2=$IU17,OR(AND(GO$1=$IT17+1,OR(GO$3-1&lt;&gt;$A$3,$A$4=0)),AND(GO$1=$IT17-1,OR(GO$3&lt;&gt;$A$3,$A$4=0)))))),1,0)</f>
        <v/>
      </c>
      <c r="GP67">
        <f>IF(AND(GP$4=1,GP17=0,OR($IT17=0,AND($IT17&gt;0,GP$2=$IU17,OR(AND(GP$1=$IT17+1,OR(GP$3-1&lt;&gt;$A$3,$A$4=0)),AND(GP$1=$IT17-1,OR(GP$3&lt;&gt;$A$3,$A$4=0)))))),1,0)</f>
        <v/>
      </c>
      <c r="GQ67">
        <f>IF(AND(GQ$4=1,GQ17=0,OR($IT17=0,AND($IT17&gt;0,GQ$2=$IU17,OR(AND(GQ$1=$IT17+1,OR(GQ$3-1&lt;&gt;$A$3,$A$4=0)),AND(GQ$1=$IT17-1,OR(GQ$3&lt;&gt;$A$3,$A$4=0)))))),1,0)</f>
        <v/>
      </c>
      <c r="GR67">
        <f>IF(AND(GR$4=1,GR17=0,OR($IT17=0,AND($IT17&gt;0,GR$2=$IU17,OR(AND(GR$1=$IT17+1,OR(GR$3-1&lt;&gt;$A$3,$A$4=0)),AND(GR$1=$IT17-1,OR(GR$3&lt;&gt;$A$3,$A$4=0)))))),1,0)</f>
        <v/>
      </c>
      <c r="GS67">
        <f>IF(AND(GS$4=1,GS17=0,OR($IT17=0,AND($IT17&gt;0,GS$2=$IU17,OR(AND(GS$1=$IT17+1,OR(GS$3-1&lt;&gt;$A$3,$A$4=0)),AND(GS$1=$IT17-1,OR(GS$3&lt;&gt;$A$3,$A$4=0)))))),1,0)</f>
        <v/>
      </c>
      <c r="GT67">
        <f>IF(AND(GT$4=1,GT17=0,OR($IT17=0,AND($IT17&gt;0,GT$2=$IU17,OR(AND(GT$1=$IT17+1,OR(GT$3-1&lt;&gt;$A$3,$A$4=0)),AND(GT$1=$IT17-1,OR(GT$3&lt;&gt;$A$3,$A$4=0)))))),1,0)</f>
        <v/>
      </c>
      <c r="GU67">
        <f>IF(AND(GU$4=1,GU17=0,OR($IT17=0,AND($IT17&gt;0,GU$2=$IU17,OR(AND(GU$1=$IT17+1,OR(GU$3-1&lt;&gt;$A$3,$A$4=0)),AND(GU$1=$IT17-1,OR(GU$3&lt;&gt;$A$3,$A$4=0)))))),1,0)</f>
        <v/>
      </c>
      <c r="GV67">
        <f>IF(AND(GV$4=1,GV17=0,OR($IT17=0,AND($IT17&gt;0,GV$2=$IU17,OR(AND(GV$1=$IT17+1,OR(GV$3-1&lt;&gt;$A$3,$A$4=0)),AND(GV$1=$IT17-1,OR(GV$3&lt;&gt;$A$3,$A$4=0)))))),1,0)</f>
        <v/>
      </c>
      <c r="GW67">
        <f>IF(AND(GW$4=1,GW17=0,OR($IT17=0,AND($IT17&gt;0,GW$2=$IU17,OR(AND(GW$1=$IT17+1,OR(GW$3-1&lt;&gt;$A$3,$A$4=0)),AND(GW$1=$IT17-1,OR(GW$3&lt;&gt;$A$3,$A$4=0)))))),1,0)</f>
        <v/>
      </c>
      <c r="GX67">
        <f>IF(AND(GX$4=1,GX17=0,OR($IT17=0,AND($IT17&gt;0,GX$2=$IU17,OR(AND(GX$1=$IT17+1,OR(GX$3-1&lt;&gt;$A$3,$A$4=0)),AND(GX$1=$IT17-1,OR(GX$3&lt;&gt;$A$3,$A$4=0)))))),1,0)</f>
        <v/>
      </c>
      <c r="GY67">
        <f>IF(AND(GY$4=1,GY17=0,OR($IT17=0,AND($IT17&gt;0,GY$2=$IU17,OR(AND(GY$1=$IT17+1,OR(GY$3-1&lt;&gt;$A$3,$A$4=0)),AND(GY$1=$IT17-1,OR(GY$3&lt;&gt;$A$3,$A$4=0)))))),1,0)</f>
        <v/>
      </c>
      <c r="GZ67">
        <f>IF(AND(GZ$4=1,GZ17=0,OR($IT17=0,AND($IT17&gt;0,GZ$2=$IU17,OR(AND(GZ$1=$IT17+1,OR(GZ$3-1&lt;&gt;$A$3,$A$4=0)),AND(GZ$1=$IT17-1,OR(GZ$3&lt;&gt;$A$3,$A$4=0)))))),1,0)</f>
        <v/>
      </c>
      <c r="HA67">
        <f>IF(AND(HA$4=1,HA17=0,OR($IT17=0,AND($IT17&gt;0,HA$2=$IU17,OR(AND(HA$1=$IT17+1,OR(HA$3-1&lt;&gt;$A$3,$A$4=0)),AND(HA$1=$IT17-1,OR(HA$3&lt;&gt;$A$3,$A$4=0)))))),1,0)</f>
        <v/>
      </c>
      <c r="HB67">
        <f>IF(AND(HB$4=1,HB17=0,OR($IT17=0,AND($IT17&gt;0,HB$2=$IU17,OR(AND(HB$1=$IT17+1,OR(HB$3-1&lt;&gt;$A$3,$A$4=0)),AND(HB$1=$IT17-1,OR(HB$3&lt;&gt;$A$3,$A$4=0)))))),1,0)</f>
        <v/>
      </c>
      <c r="HC67">
        <f>IF(AND(HC$4=1,HC17=0,OR($IT17=0,AND($IT17&gt;0,HC$2=$IU17,OR(AND(HC$1=$IT17+1,OR(HC$3-1&lt;&gt;$A$3,$A$4=0)),AND(HC$1=$IT17-1,OR(HC$3&lt;&gt;$A$3,$A$4=0)))))),1,0)</f>
        <v/>
      </c>
      <c r="HD67">
        <f>IF(AND(HD$4=1,HD17=0,OR($IT17=0,AND($IT17&gt;0,HD$2=$IU17,OR(AND(HD$1=$IT17+1,OR(HD$3-1&lt;&gt;$A$3,$A$4=0)),AND(HD$1=$IT17-1,OR(HD$3&lt;&gt;$A$3,$A$4=0)))))),1,0)</f>
        <v/>
      </c>
      <c r="HE67">
        <f>IF(AND(HE$4=1,HE17=0,OR($IT17=0,AND($IT17&gt;0,HE$2=$IU17,OR(AND(HE$1=$IT17+1,OR(HE$3-1&lt;&gt;$A$3,$A$4=0)),AND(HE$1=$IT17-1,OR(HE$3&lt;&gt;$A$3,$A$4=0)))))),1,0)</f>
        <v/>
      </c>
      <c r="HF67">
        <f>IF(AND(HF$4=1,HF17=0,OR($IT17=0,AND($IT17&gt;0,HF$2=$IU17,OR(AND(HF$1=$IT17+1,OR(HF$3-1&lt;&gt;$A$3,$A$4=0)),AND(HF$1=$IT17-1,OR(HF$3&lt;&gt;$A$3,$A$4=0)))))),1,0)</f>
        <v/>
      </c>
      <c r="HG67">
        <f>IF(AND(HG$4=1,HG17=0,OR($IT17=0,AND($IT17&gt;0,HG$2=$IU17,OR(AND(HG$1=$IT17+1,OR(HG$3-1&lt;&gt;$A$3,$A$4=0)),AND(HG$1=$IT17-1,OR(HG$3&lt;&gt;$A$3,$A$4=0)))))),1,0)</f>
        <v/>
      </c>
      <c r="HH67">
        <f>IF(AND(HH$4=1,HH17=0,OR($IT17=0,AND($IT17&gt;0,HH$2=$IU17,OR(AND(HH$1=$IT17+1,OR(HH$3-1&lt;&gt;$A$3,$A$4=0)),AND(HH$1=$IT17-1,OR(HH$3&lt;&gt;$A$3,$A$4=0)))))),1,0)</f>
        <v/>
      </c>
      <c r="HI67">
        <f>IF(AND(HI$4=1,HI17=0,OR($IT17=0,AND($IT17&gt;0,HI$2=$IU17,OR(AND(HI$1=$IT17+1,OR(HI$3-1&lt;&gt;$A$3,$A$4=0)),AND(HI$1=$IT17-1,OR(HI$3&lt;&gt;$A$3,$A$4=0)))))),1,0)</f>
        <v/>
      </c>
      <c r="HJ67">
        <f>IF(AND(HJ$4=1,HJ17=0,OR($IT17=0,AND($IT17&gt;0,HJ$2=$IU17,OR(AND(HJ$1=$IT17+1,OR(HJ$3-1&lt;&gt;$A$3,$A$4=0)),AND(HJ$1=$IT17-1,OR(HJ$3&lt;&gt;$A$3,$A$4=0)))))),1,0)</f>
        <v/>
      </c>
      <c r="HK67">
        <f>IF(AND(HK$4=1,HK17=0,OR($IT17=0,AND($IT17&gt;0,HK$2=$IU17,OR(AND(HK$1=$IT17+1,OR(HK$3-1&lt;&gt;$A$3,$A$4=0)),AND(HK$1=$IT17-1,OR(HK$3&lt;&gt;$A$3,$A$4=0)))))),1,0)</f>
        <v/>
      </c>
      <c r="HL67">
        <f>IF(AND(HL$4=1,HL17=0,OR($IT17=0,AND($IT17&gt;0,HL$2=$IU17,OR(AND(HL$1=$IT17+1,OR(HL$3-1&lt;&gt;$A$3,$A$4=0)),AND(HL$1=$IT17-1,OR(HL$3&lt;&gt;$A$3,$A$4=0)))))),1,0)</f>
        <v/>
      </c>
      <c r="HM67">
        <f>IF(AND(HM$4=1,HM17=0,OR($IT17=0,AND($IT17&gt;0,HM$2=$IU17,OR(AND(HM$1=$IT17+1,OR(HM$3-1&lt;&gt;$A$3,$A$4=0)),AND(HM$1=$IT17-1,OR(HM$3&lt;&gt;$A$3,$A$4=0)))))),1,0)</f>
        <v/>
      </c>
      <c r="HN67">
        <f>IF(AND(HN$4=1,HN17=0,OR($IT17=0,AND($IT17&gt;0,HN$2=$IU17,OR(AND(HN$1=$IT17+1,OR(HN$3-1&lt;&gt;$A$3,$A$4=0)),AND(HN$1=$IT17-1,OR(HN$3&lt;&gt;$A$3,$A$4=0)))))),1,0)</f>
        <v/>
      </c>
      <c r="HO67">
        <f>IF(AND(HO$4=1,HO17=0,OR($IT17=0,AND($IT17&gt;0,HO$2=$IU17,OR(AND(HO$1=$IT17+1,OR(HO$3-1&lt;&gt;$A$3,$A$4=0)),AND(HO$1=$IT17-1,OR(HO$3&lt;&gt;$A$3,$A$4=0)))))),1,0)</f>
        <v/>
      </c>
      <c r="HP67">
        <f>IF(AND(HP$4=1,HP17=0,OR($IT17=0,AND($IT17&gt;0,HP$2=$IU17,OR(AND(HP$1=$IT17+1,OR(HP$3-1&lt;&gt;$A$3,$A$4=0)),AND(HP$1=$IT17-1,OR(HP$3&lt;&gt;$A$3,$A$4=0)))))),1,0)</f>
        <v/>
      </c>
      <c r="HQ67">
        <f>IF(AND(HQ$4=1,HQ17=0,OR($IT17=0,AND($IT17&gt;0,HQ$2=$IU17,OR(AND(HQ$1=$IT17+1,OR(HQ$3-1&lt;&gt;$A$3,$A$4=0)),AND(HQ$1=$IT17-1,OR(HQ$3&lt;&gt;$A$3,$A$4=0)))))),1,0)</f>
        <v/>
      </c>
      <c r="HR67">
        <f>IF(AND(HR$4=1,HR17=0,OR($IT17=0,AND($IT17&gt;0,HR$2=$IU17,OR(AND(HR$1=$IT17+1,OR(HR$3-1&lt;&gt;$A$3,$A$4=0)),AND(HR$1=$IT17-1,OR(HR$3&lt;&gt;$A$3,$A$4=0)))))),1,0)</f>
        <v/>
      </c>
      <c r="HS67">
        <f>IF(AND(HS$4=1,HS17=0,OR($IT17=0,AND($IT17&gt;0,HS$2=$IU17,OR(AND(HS$1=$IT17+1,OR(HS$3-1&lt;&gt;$A$3,$A$4=0)),AND(HS$1=$IT17-1,OR(HS$3&lt;&gt;$A$3,$A$4=0)))))),1,0)</f>
        <v/>
      </c>
      <c r="HT67">
        <f>IF(AND(HT$4=1,HT17=0,OR($IT17=0,AND($IT17&gt;0,HT$2=$IU17,OR(AND(HT$1=$IT17+1,OR(HT$3-1&lt;&gt;$A$3,$A$4=0)),AND(HT$1=$IT17-1,OR(HT$3&lt;&gt;$A$3,$A$4=0)))))),1,0)</f>
        <v/>
      </c>
      <c r="HU67">
        <f>IF(AND(HU$4=1,HU17=0,OR($IT17=0,AND($IT17&gt;0,HU$2=$IU17,OR(AND(HU$1=$IT17+1,OR(HU$3-1&lt;&gt;$A$3,$A$4=0)),AND(HU$1=$IT17-1,OR(HU$3&lt;&gt;$A$3,$A$4=0)))))),1,0)</f>
        <v/>
      </c>
      <c r="HV67">
        <f>IF(AND(HV$4=1,HV17=0,OR($IT17=0,AND($IT17&gt;0,HV$2=$IU17,OR(AND(HV$1=$IT17+1,OR(HV$3-1&lt;&gt;$A$3,$A$4=0)),AND(HV$1=$IT17-1,OR(HV$3&lt;&gt;$A$3,$A$4=0)))))),1,0)</f>
        <v/>
      </c>
      <c r="HW67">
        <f>IF(AND(HW$4=1,HW17=0,OR($IT17=0,AND($IT17&gt;0,HW$2=$IU17,OR(AND(HW$1=$IT17+1,OR(HW$3-1&lt;&gt;$A$3,$A$4=0)),AND(HW$1=$IT17-1,OR(HW$3&lt;&gt;$A$3,$A$4=0)))))),1,0)</f>
        <v/>
      </c>
      <c r="HX67">
        <f>IF(AND(HX$4=1,HX17=0,OR($IT17=0,AND($IT17&gt;0,HX$2=$IU17,OR(AND(HX$1=$IT17+1,OR(HX$3-1&lt;&gt;$A$3,$A$4=0)),AND(HX$1=$IT17-1,OR(HX$3&lt;&gt;$A$3,$A$4=0)))))),1,0)</f>
        <v/>
      </c>
      <c r="HY67">
        <f>IF(AND(HY$4=1,HY17=0,OR($IT17=0,AND($IT17&gt;0,HY$2=$IU17,OR(AND(HY$1=$IT17+1,OR(HY$3-1&lt;&gt;$A$3,$A$4=0)),AND(HY$1=$IT17-1,OR(HY$3&lt;&gt;$A$3,$A$4=0)))))),1,0)</f>
        <v/>
      </c>
      <c r="HZ67">
        <f>IF(AND(HZ$4=1,HZ17=0,OR($IT17=0,AND($IT17&gt;0,HZ$2=$IU17,OR(AND(HZ$1=$IT17+1,OR(HZ$3-1&lt;&gt;$A$3,$A$4=0)),AND(HZ$1=$IT17-1,OR(HZ$3&lt;&gt;$A$3,$A$4=0)))))),1,0)</f>
        <v/>
      </c>
      <c r="IA67">
        <f>IF(AND(IA$4=1,IA17=0,OR($IT17=0,AND($IT17&gt;0,IA$2=$IU17,OR(AND(IA$1=$IT17+1,OR(IA$3-1&lt;&gt;$A$3,$A$4=0)),AND(IA$1=$IT17-1,OR(IA$3&lt;&gt;$A$3,$A$4=0)))))),1,0)</f>
        <v/>
      </c>
      <c r="IB67">
        <f>IF(AND(IB$4=1,IB17=0,OR($IT17=0,AND($IT17&gt;0,IB$2=$IU17,OR(AND(IB$1=$IT17+1,OR(IB$3-1&lt;&gt;$A$3,$A$4=0)),AND(IB$1=$IT17-1,OR(IB$3&lt;&gt;$A$3,$A$4=0)))))),1,0)</f>
        <v/>
      </c>
      <c r="IC67">
        <f>IF(AND(IC$4=1,IC17=0,OR($IT17=0,AND($IT17&gt;0,IC$2=$IU17,OR(AND(IC$1=$IT17+1,OR(IC$3-1&lt;&gt;$A$3,$A$4=0)),AND(IC$1=$IT17-1,OR(IC$3&lt;&gt;$A$3,$A$4=0)))))),1,0)</f>
        <v/>
      </c>
      <c r="ID67">
        <f>IF(AND(ID$4=1,ID17=0,OR($IT17=0,AND($IT17&gt;0,ID$2=$IU17,OR(AND(ID$1=$IT17+1,OR(ID$3-1&lt;&gt;$A$3,$A$4=0)),AND(ID$1=$IT17-1,OR(ID$3&lt;&gt;$A$3,$A$4=0)))))),1,0)</f>
        <v/>
      </c>
      <c r="IE67">
        <f>IF(AND(IE$4=1,IE17=0,OR($IT17=0,AND($IT17&gt;0,IE$2=$IU17,OR(AND(IE$1=$IT17+1,OR(IE$3-1&lt;&gt;$A$3,$A$4=0)),AND(IE$1=$IT17-1,OR(IE$3&lt;&gt;$A$3,$A$4=0)))))),1,0)</f>
        <v/>
      </c>
      <c r="IF67">
        <f>IF(AND(IF$4=1,IF17=0,OR($IT17=0,AND($IT17&gt;0,IF$2=$IU17,OR(AND(IF$1=$IT17+1,OR(IF$3-1&lt;&gt;$A$3,$A$4=0)),AND(IF$1=$IT17-1,OR(IF$3&lt;&gt;$A$3,$A$4=0)))))),1,0)</f>
        <v/>
      </c>
      <c r="IG67">
        <f>IF(AND(IG$4=1,IG17=0,OR($IT17=0,AND($IT17&gt;0,IG$2=$IU17,OR(AND(IG$1=$IT17+1,OR(IG$3-1&lt;&gt;$A$3,$A$4=0)),AND(IG$1=$IT17-1,OR(IG$3&lt;&gt;$A$3,$A$4=0)))))),1,0)</f>
        <v/>
      </c>
      <c r="IH67">
        <f>IF(AND(IH$4=1,IH17=0,OR($IT17=0,AND($IT17&gt;0,IH$2=$IU17,OR(AND(IH$1=$IT17+1,OR(IH$3-1&lt;&gt;$A$3,$A$4=0)),AND(IH$1=$IT17-1,OR(IH$3&lt;&gt;$A$3,$A$4=0)))))),1,0)</f>
        <v/>
      </c>
      <c r="II67">
        <f>IF(AND(II$4=1,II17=0,OR($IT17=0,AND($IT17&gt;0,II$2=$IU17,OR(AND(II$1=$IT17+1,OR(II$3-1&lt;&gt;$A$3,$A$4=0)),AND(II$1=$IT17-1,OR(II$3&lt;&gt;$A$3,$A$4=0)))))),1,0)</f>
        <v/>
      </c>
    </row>
    <row r="68">
      <c r="A68" t="n">
        <v>9</v>
      </c>
      <c r="D68">
        <f>IF(AND(D$4=1,D18=0,OR($IT18=0,AND($IT18&gt;0,D$2=$IU18,OR(AND(D$1=$IT18+1,OR(D$3-1&lt;&gt;$A$3,$A$4=0)),AND(D$1=$IT18-1,OR(D$3&lt;&gt;$A$3,$A$4=0)))))),1,0)</f>
        <v/>
      </c>
      <c r="E68">
        <f>IF(AND(E$4=1,E18=0,OR($IT18=0,AND($IT18&gt;0,E$2=$IU18,OR(AND(E$1=$IT18+1,OR(E$3-1&lt;&gt;$A$3,$A$4=0)),AND(E$1=$IT18-1,OR(E$3&lt;&gt;$A$3,$A$4=0)))))),1,0)</f>
        <v/>
      </c>
      <c r="F68">
        <f>IF(AND(F$4=1,F18=0,OR($IT18=0,AND($IT18&gt;0,F$2=$IU18,OR(AND(F$1=$IT18+1,OR(F$3-1&lt;&gt;$A$3,$A$4=0)),AND(F$1=$IT18-1,OR(F$3&lt;&gt;$A$3,$A$4=0)))))),1,0)</f>
        <v/>
      </c>
      <c r="G68">
        <f>IF(AND(G$4=1,G18=0,OR($IT18=0,AND($IT18&gt;0,G$2=$IU18,OR(AND(G$1=$IT18+1,OR(G$3-1&lt;&gt;$A$3,$A$4=0)),AND(G$1=$IT18-1,OR(G$3&lt;&gt;$A$3,$A$4=0)))))),1,0)</f>
        <v/>
      </c>
      <c r="H68">
        <f>IF(AND(H$4=1,H18=0,OR($IT18=0,AND($IT18&gt;0,H$2=$IU18,OR(AND(H$1=$IT18+1,OR(H$3-1&lt;&gt;$A$3,$A$4=0)),AND(H$1=$IT18-1,OR(H$3&lt;&gt;$A$3,$A$4=0)))))),1,0)</f>
        <v/>
      </c>
      <c r="I68">
        <f>IF(AND(I$4=1,I18=0,OR($IT18=0,AND($IT18&gt;0,I$2=$IU18,OR(AND(I$1=$IT18+1,OR(I$3-1&lt;&gt;$A$3,$A$4=0)),AND(I$1=$IT18-1,OR(I$3&lt;&gt;$A$3,$A$4=0)))))),1,0)</f>
        <v/>
      </c>
      <c r="J68">
        <f>IF(AND(J$4=1,J18=0,OR($IT18=0,AND($IT18&gt;0,J$2=$IU18,OR(AND(J$1=$IT18+1,OR(J$3-1&lt;&gt;$A$3,$A$4=0)),AND(J$1=$IT18-1,OR(J$3&lt;&gt;$A$3,$A$4=0)))))),1,0)</f>
        <v/>
      </c>
      <c r="K68">
        <f>IF(AND(K$4=1,K18=0,OR($IT18=0,AND($IT18&gt;0,K$2=$IU18,OR(AND(K$1=$IT18+1,OR(K$3-1&lt;&gt;$A$3,$A$4=0)),AND(K$1=$IT18-1,OR(K$3&lt;&gt;$A$3,$A$4=0)))))),1,0)</f>
        <v/>
      </c>
      <c r="L68">
        <f>IF(AND(L$4=1,L18=0,OR($IT18=0,AND($IT18&gt;0,L$2=$IU18,OR(AND(L$1=$IT18+1,OR(L$3-1&lt;&gt;$A$3,$A$4=0)),AND(L$1=$IT18-1,OR(L$3&lt;&gt;$A$3,$A$4=0)))))),1,0)</f>
        <v/>
      </c>
      <c r="M68">
        <f>IF(AND(M$4=1,M18=0,OR($IT18=0,AND($IT18&gt;0,M$2=$IU18,OR(AND(M$1=$IT18+1,OR(M$3-1&lt;&gt;$A$3,$A$4=0)),AND(M$1=$IT18-1,OR(M$3&lt;&gt;$A$3,$A$4=0)))))),1,0)</f>
        <v/>
      </c>
      <c r="N68">
        <f>IF(AND(N$4=1,N18=0,OR($IT18=0,AND($IT18&gt;0,N$2=$IU18,OR(AND(N$1=$IT18+1,OR(N$3-1&lt;&gt;$A$3,$A$4=0)),AND(N$1=$IT18-1,OR(N$3&lt;&gt;$A$3,$A$4=0)))))),1,0)</f>
        <v/>
      </c>
      <c r="O68">
        <f>IF(AND(O$4=1,O18=0,OR($IT18=0,AND($IT18&gt;0,O$2=$IU18,OR(AND(O$1=$IT18+1,OR(O$3-1&lt;&gt;$A$3,$A$4=0)),AND(O$1=$IT18-1,OR(O$3&lt;&gt;$A$3,$A$4=0)))))),1,0)</f>
        <v/>
      </c>
      <c r="P68">
        <f>IF(AND(P$4=1,P18=0,OR($IT18=0,AND($IT18&gt;0,P$2=$IU18,OR(AND(P$1=$IT18+1,OR(P$3-1&lt;&gt;$A$3,$A$4=0)),AND(P$1=$IT18-1,OR(P$3&lt;&gt;$A$3,$A$4=0)))))),1,0)</f>
        <v/>
      </c>
      <c r="Q68">
        <f>IF(AND(Q$4=1,Q18=0,OR($IT18=0,AND($IT18&gt;0,Q$2=$IU18,OR(AND(Q$1=$IT18+1,OR(Q$3-1&lt;&gt;$A$3,$A$4=0)),AND(Q$1=$IT18-1,OR(Q$3&lt;&gt;$A$3,$A$4=0)))))),1,0)</f>
        <v/>
      </c>
      <c r="R68">
        <f>IF(AND(R$4=1,R18=0,OR($IT18=0,AND($IT18&gt;0,R$2=$IU18,OR(AND(R$1=$IT18+1,OR(R$3-1&lt;&gt;$A$3,$A$4=0)),AND(R$1=$IT18-1,OR(R$3&lt;&gt;$A$3,$A$4=0)))))),1,0)</f>
        <v/>
      </c>
      <c r="S68">
        <f>IF(AND(S$4=1,S18=0,OR($IT18=0,AND($IT18&gt;0,S$2=$IU18,OR(AND(S$1=$IT18+1,OR(S$3-1&lt;&gt;$A$3,$A$4=0)),AND(S$1=$IT18-1,OR(S$3&lt;&gt;$A$3,$A$4=0)))))),1,0)</f>
        <v/>
      </c>
      <c r="T68">
        <f>IF(AND(T$4=1,T18=0,OR($IT18=0,AND($IT18&gt;0,T$2=$IU18,OR(AND(T$1=$IT18+1,OR(T$3-1&lt;&gt;$A$3,$A$4=0)),AND(T$1=$IT18-1,OR(T$3&lt;&gt;$A$3,$A$4=0)))))),1,0)</f>
        <v/>
      </c>
      <c r="U68">
        <f>IF(AND(U$4=1,U18=0,OR($IT18=0,AND($IT18&gt;0,U$2=$IU18,OR(AND(U$1=$IT18+1,OR(U$3-1&lt;&gt;$A$3,$A$4=0)),AND(U$1=$IT18-1,OR(U$3&lt;&gt;$A$3,$A$4=0)))))),1,0)</f>
        <v/>
      </c>
      <c r="V68">
        <f>IF(AND(V$4=1,V18=0,OR($IT18=0,AND($IT18&gt;0,V$2=$IU18,OR(AND(V$1=$IT18+1,OR(V$3-1&lt;&gt;$A$3,$A$4=0)),AND(V$1=$IT18-1,OR(V$3&lt;&gt;$A$3,$A$4=0)))))),1,0)</f>
        <v/>
      </c>
      <c r="W68">
        <f>IF(AND(W$4=1,W18=0,OR($IT18=0,AND($IT18&gt;0,W$2=$IU18,OR(AND(W$1=$IT18+1,OR(W$3-1&lt;&gt;$A$3,$A$4=0)),AND(W$1=$IT18-1,OR(W$3&lt;&gt;$A$3,$A$4=0)))))),1,0)</f>
        <v/>
      </c>
      <c r="X68">
        <f>IF(AND(X$4=1,X18=0,OR($IT18=0,AND($IT18&gt;0,X$2=$IU18,OR(AND(X$1=$IT18+1,OR(X$3-1&lt;&gt;$A$3,$A$4=0)),AND(X$1=$IT18-1,OR(X$3&lt;&gt;$A$3,$A$4=0)))))),1,0)</f>
        <v/>
      </c>
      <c r="Y68">
        <f>IF(AND(Y$4=1,Y18=0,OR($IT18=0,AND($IT18&gt;0,Y$2=$IU18,OR(AND(Y$1=$IT18+1,OR(Y$3-1&lt;&gt;$A$3,$A$4=0)),AND(Y$1=$IT18-1,OR(Y$3&lt;&gt;$A$3,$A$4=0)))))),1,0)</f>
        <v/>
      </c>
      <c r="Z68">
        <f>IF(AND(Z$4=1,Z18=0,OR($IT18=0,AND($IT18&gt;0,Z$2=$IU18,OR(AND(Z$1=$IT18+1,OR(Z$3-1&lt;&gt;$A$3,$A$4=0)),AND(Z$1=$IT18-1,OR(Z$3&lt;&gt;$A$3,$A$4=0)))))),1,0)</f>
        <v/>
      </c>
      <c r="AA68">
        <f>IF(AND(AA$4=1,AA18=0,OR($IT18=0,AND($IT18&gt;0,AA$2=$IU18,OR(AND(AA$1=$IT18+1,OR(AA$3-1&lt;&gt;$A$3,$A$4=0)),AND(AA$1=$IT18-1,OR(AA$3&lt;&gt;$A$3,$A$4=0)))))),1,0)</f>
        <v/>
      </c>
      <c r="AB68">
        <f>IF(AND(AB$4=1,AB18=0,OR($IT18=0,AND($IT18&gt;0,AB$2=$IU18,OR(AND(AB$1=$IT18+1,OR(AB$3-1&lt;&gt;$A$3,$A$4=0)),AND(AB$1=$IT18-1,OR(AB$3&lt;&gt;$A$3,$A$4=0)))))),1,0)</f>
        <v/>
      </c>
      <c r="AC68">
        <f>IF(AND(AC$4=1,AC18=0,OR($IT18=0,AND($IT18&gt;0,AC$2=$IU18,OR(AND(AC$1=$IT18+1,OR(AC$3-1&lt;&gt;$A$3,$A$4=0)),AND(AC$1=$IT18-1,OR(AC$3&lt;&gt;$A$3,$A$4=0)))))),1,0)</f>
        <v/>
      </c>
      <c r="AD68">
        <f>IF(AND(AD$4=1,AD18=0,OR($IT18=0,AND($IT18&gt;0,AD$2=$IU18,OR(AND(AD$1=$IT18+1,OR(AD$3-1&lt;&gt;$A$3,$A$4=0)),AND(AD$1=$IT18-1,OR(AD$3&lt;&gt;$A$3,$A$4=0)))))),1,0)</f>
        <v/>
      </c>
      <c r="AE68">
        <f>IF(AND(AE$4=1,AE18=0,OR($IT18=0,AND($IT18&gt;0,AE$2=$IU18,OR(AND(AE$1=$IT18+1,OR(AE$3-1&lt;&gt;$A$3,$A$4=0)),AND(AE$1=$IT18-1,OR(AE$3&lt;&gt;$A$3,$A$4=0)))))),1,0)</f>
        <v/>
      </c>
      <c r="AF68">
        <f>IF(AND(AF$4=1,AF18=0,OR($IT18=0,AND($IT18&gt;0,AF$2=$IU18,OR(AND(AF$1=$IT18+1,OR(AF$3-1&lt;&gt;$A$3,$A$4=0)),AND(AF$1=$IT18-1,OR(AF$3&lt;&gt;$A$3,$A$4=0)))))),1,0)</f>
        <v/>
      </c>
      <c r="AG68">
        <f>IF(AND(AG$4=1,AG18=0,OR($IT18=0,AND($IT18&gt;0,AG$2=$IU18,OR(AND(AG$1=$IT18+1,OR(AG$3-1&lt;&gt;$A$3,$A$4=0)),AND(AG$1=$IT18-1,OR(AG$3&lt;&gt;$A$3,$A$4=0)))))),1,0)</f>
        <v/>
      </c>
      <c r="AH68">
        <f>IF(AND(AH$4=1,AH18=0,OR($IT18=0,AND($IT18&gt;0,AH$2=$IU18,OR(AND(AH$1=$IT18+1,OR(AH$3-1&lt;&gt;$A$3,$A$4=0)),AND(AH$1=$IT18-1,OR(AH$3&lt;&gt;$A$3,$A$4=0)))))),1,0)</f>
        <v/>
      </c>
      <c r="AI68">
        <f>IF(AND(AI$4=1,AI18=0,OR($IT18=0,AND($IT18&gt;0,AI$2=$IU18,OR(AND(AI$1=$IT18+1,OR(AI$3-1&lt;&gt;$A$3,$A$4=0)),AND(AI$1=$IT18-1,OR(AI$3&lt;&gt;$A$3,$A$4=0)))))),1,0)</f>
        <v/>
      </c>
      <c r="AJ68">
        <f>IF(AND(AJ$4=1,AJ18=0,OR($IT18=0,AND($IT18&gt;0,AJ$2=$IU18,OR(AND(AJ$1=$IT18+1,OR(AJ$3-1&lt;&gt;$A$3,$A$4=0)),AND(AJ$1=$IT18-1,OR(AJ$3&lt;&gt;$A$3,$A$4=0)))))),1,0)</f>
        <v/>
      </c>
      <c r="AK68">
        <f>IF(AND(AK$4=1,AK18=0,OR($IT18=0,AND($IT18&gt;0,AK$2=$IU18,OR(AND(AK$1=$IT18+1,OR(AK$3-1&lt;&gt;$A$3,$A$4=0)),AND(AK$1=$IT18-1,OR(AK$3&lt;&gt;$A$3,$A$4=0)))))),1,0)</f>
        <v/>
      </c>
      <c r="AL68">
        <f>IF(AND(AL$4=1,AL18=0,OR($IT18=0,AND($IT18&gt;0,AL$2=$IU18,OR(AND(AL$1=$IT18+1,OR(AL$3-1&lt;&gt;$A$3,$A$4=0)),AND(AL$1=$IT18-1,OR(AL$3&lt;&gt;$A$3,$A$4=0)))))),1,0)</f>
        <v/>
      </c>
      <c r="AM68">
        <f>IF(AND(AM$4=1,AM18=0,OR($IT18=0,AND($IT18&gt;0,AM$2=$IU18,OR(AND(AM$1=$IT18+1,OR(AM$3-1&lt;&gt;$A$3,$A$4=0)),AND(AM$1=$IT18-1,OR(AM$3&lt;&gt;$A$3,$A$4=0)))))),1,0)</f>
        <v/>
      </c>
      <c r="AN68">
        <f>IF(AND(AN$4=1,AN18=0,OR($IT18=0,AND($IT18&gt;0,AN$2=$IU18,OR(AND(AN$1=$IT18+1,OR(AN$3-1&lt;&gt;$A$3,$A$4=0)),AND(AN$1=$IT18-1,OR(AN$3&lt;&gt;$A$3,$A$4=0)))))),1,0)</f>
        <v/>
      </c>
      <c r="AO68">
        <f>IF(AND(AO$4=1,AO18=0,OR($IT18=0,AND($IT18&gt;0,AO$2=$IU18,OR(AND(AO$1=$IT18+1,OR(AO$3-1&lt;&gt;$A$3,$A$4=0)),AND(AO$1=$IT18-1,OR(AO$3&lt;&gt;$A$3,$A$4=0)))))),1,0)</f>
        <v/>
      </c>
      <c r="AP68">
        <f>IF(AND(AP$4=1,AP18=0,OR($IT18=0,AND($IT18&gt;0,AP$2=$IU18,OR(AND(AP$1=$IT18+1,OR(AP$3-1&lt;&gt;$A$3,$A$4=0)),AND(AP$1=$IT18-1,OR(AP$3&lt;&gt;$A$3,$A$4=0)))))),1,0)</f>
        <v/>
      </c>
      <c r="AQ68">
        <f>IF(AND(AQ$4=1,AQ18=0,OR($IT18=0,AND($IT18&gt;0,AQ$2=$IU18,OR(AND(AQ$1=$IT18+1,OR(AQ$3-1&lt;&gt;$A$3,$A$4=0)),AND(AQ$1=$IT18-1,OR(AQ$3&lt;&gt;$A$3,$A$4=0)))))),1,0)</f>
        <v/>
      </c>
      <c r="AR68">
        <f>IF(AND(AR$4=1,AR18=0,OR($IT18=0,AND($IT18&gt;0,AR$2=$IU18,OR(AND(AR$1=$IT18+1,OR(AR$3-1&lt;&gt;$A$3,$A$4=0)),AND(AR$1=$IT18-1,OR(AR$3&lt;&gt;$A$3,$A$4=0)))))),1,0)</f>
        <v/>
      </c>
      <c r="AS68">
        <f>IF(AND(AS$4=1,AS18=0,OR($IT18=0,AND($IT18&gt;0,AS$2=$IU18,OR(AND(AS$1=$IT18+1,OR(AS$3-1&lt;&gt;$A$3,$A$4=0)),AND(AS$1=$IT18-1,OR(AS$3&lt;&gt;$A$3,$A$4=0)))))),1,0)</f>
        <v/>
      </c>
      <c r="AT68">
        <f>IF(AND(AT$4=1,AT18=0,OR($IT18=0,AND($IT18&gt;0,AT$2=$IU18,OR(AND(AT$1=$IT18+1,OR(AT$3-1&lt;&gt;$A$3,$A$4=0)),AND(AT$1=$IT18-1,OR(AT$3&lt;&gt;$A$3,$A$4=0)))))),1,0)</f>
        <v/>
      </c>
      <c r="AU68">
        <f>IF(AND(AU$4=1,AU18=0,OR($IT18=0,AND($IT18&gt;0,AU$2=$IU18,OR(AND(AU$1=$IT18+1,OR(AU$3-1&lt;&gt;$A$3,$A$4=0)),AND(AU$1=$IT18-1,OR(AU$3&lt;&gt;$A$3,$A$4=0)))))),1,0)</f>
        <v/>
      </c>
      <c r="AV68">
        <f>IF(AND(AV$4=1,AV18=0,OR($IT18=0,AND($IT18&gt;0,AV$2=$IU18,OR(AND(AV$1=$IT18+1,OR(AV$3-1&lt;&gt;$A$3,$A$4=0)),AND(AV$1=$IT18-1,OR(AV$3&lt;&gt;$A$3,$A$4=0)))))),1,0)</f>
        <v/>
      </c>
      <c r="AW68">
        <f>IF(AND(AW$4=1,AW18=0,OR($IT18=0,AND($IT18&gt;0,AW$2=$IU18,OR(AND(AW$1=$IT18+1,OR(AW$3-1&lt;&gt;$A$3,$A$4=0)),AND(AW$1=$IT18-1,OR(AW$3&lt;&gt;$A$3,$A$4=0)))))),1,0)</f>
        <v/>
      </c>
      <c r="AX68">
        <f>IF(AND(AX$4=1,AX18=0,OR($IT18=0,AND($IT18&gt;0,AX$2=$IU18,OR(AND(AX$1=$IT18+1,OR(AX$3-1&lt;&gt;$A$3,$A$4=0)),AND(AX$1=$IT18-1,OR(AX$3&lt;&gt;$A$3,$A$4=0)))))),1,0)</f>
        <v/>
      </c>
      <c r="AY68">
        <f>IF(AND(AY$4=1,AY18=0,OR($IT18=0,AND($IT18&gt;0,AY$2=$IU18,OR(AND(AY$1=$IT18+1,OR(AY$3-1&lt;&gt;$A$3,$A$4=0)),AND(AY$1=$IT18-1,OR(AY$3&lt;&gt;$A$3,$A$4=0)))))),1,0)</f>
        <v/>
      </c>
      <c r="AZ68">
        <f>IF(AND(AZ$4=1,AZ18=0,OR($IT18=0,AND($IT18&gt;0,AZ$2=$IU18,OR(AND(AZ$1=$IT18+1,OR(AZ$3-1&lt;&gt;$A$3,$A$4=0)),AND(AZ$1=$IT18-1,OR(AZ$3&lt;&gt;$A$3,$A$4=0)))))),1,0)</f>
        <v/>
      </c>
      <c r="BA68">
        <f>IF(AND(BA$4=1,BA18=0,OR($IT18=0,AND($IT18&gt;0,BA$2=$IU18,OR(AND(BA$1=$IT18+1,OR(BA$3-1&lt;&gt;$A$3,$A$4=0)),AND(BA$1=$IT18-1,OR(BA$3&lt;&gt;$A$3,$A$4=0)))))),1,0)</f>
        <v/>
      </c>
      <c r="BB68">
        <f>IF(AND(BB$4=1,BB18=0,OR($IT18=0,AND($IT18&gt;0,BB$2=$IU18,OR(AND(BB$1=$IT18+1,OR(BB$3-1&lt;&gt;$A$3,$A$4=0)),AND(BB$1=$IT18-1,OR(BB$3&lt;&gt;$A$3,$A$4=0)))))),1,0)</f>
        <v/>
      </c>
      <c r="BC68">
        <f>IF(AND(BC$4=1,BC18=0,OR($IT18=0,AND($IT18&gt;0,BC$2=$IU18,OR(AND(BC$1=$IT18+1,OR(BC$3-1&lt;&gt;$A$3,$A$4=0)),AND(BC$1=$IT18-1,OR(BC$3&lt;&gt;$A$3,$A$4=0)))))),1,0)</f>
        <v/>
      </c>
      <c r="BD68">
        <f>IF(AND(BD$4=1,BD18=0,OR($IT18=0,AND($IT18&gt;0,BD$2=$IU18,OR(AND(BD$1=$IT18+1,OR(BD$3-1&lt;&gt;$A$3,$A$4=0)),AND(BD$1=$IT18-1,OR(BD$3&lt;&gt;$A$3,$A$4=0)))))),1,0)</f>
        <v/>
      </c>
      <c r="BE68">
        <f>IF(AND(BE$4=1,BE18=0,OR($IT18=0,AND($IT18&gt;0,BE$2=$IU18,OR(AND(BE$1=$IT18+1,OR(BE$3-1&lt;&gt;$A$3,$A$4=0)),AND(BE$1=$IT18-1,OR(BE$3&lt;&gt;$A$3,$A$4=0)))))),1,0)</f>
        <v/>
      </c>
      <c r="BF68">
        <f>IF(AND(BF$4=1,BF18=0,OR($IT18=0,AND($IT18&gt;0,BF$2=$IU18,OR(AND(BF$1=$IT18+1,OR(BF$3-1&lt;&gt;$A$3,$A$4=0)),AND(BF$1=$IT18-1,OR(BF$3&lt;&gt;$A$3,$A$4=0)))))),1,0)</f>
        <v/>
      </c>
      <c r="BG68">
        <f>IF(AND(BG$4=1,BG18=0,OR($IT18=0,AND($IT18&gt;0,BG$2=$IU18,OR(AND(BG$1=$IT18+1,OR(BG$3-1&lt;&gt;$A$3,$A$4=0)),AND(BG$1=$IT18-1,OR(BG$3&lt;&gt;$A$3,$A$4=0)))))),1,0)</f>
        <v/>
      </c>
      <c r="BH68">
        <f>IF(AND(BH$4=1,BH18=0,OR($IT18=0,AND($IT18&gt;0,BH$2=$IU18,OR(AND(BH$1=$IT18+1,OR(BH$3-1&lt;&gt;$A$3,$A$4=0)),AND(BH$1=$IT18-1,OR(BH$3&lt;&gt;$A$3,$A$4=0)))))),1,0)</f>
        <v/>
      </c>
      <c r="BI68">
        <f>IF(AND(BI$4=1,BI18=0,OR($IT18=0,AND($IT18&gt;0,BI$2=$IU18,OR(AND(BI$1=$IT18+1,OR(BI$3-1&lt;&gt;$A$3,$A$4=0)),AND(BI$1=$IT18-1,OR(BI$3&lt;&gt;$A$3,$A$4=0)))))),1,0)</f>
        <v/>
      </c>
      <c r="BJ68">
        <f>IF(AND(BJ$4=1,BJ18=0,OR($IT18=0,AND($IT18&gt;0,BJ$2=$IU18,OR(AND(BJ$1=$IT18+1,OR(BJ$3-1&lt;&gt;$A$3,$A$4=0)),AND(BJ$1=$IT18-1,OR(BJ$3&lt;&gt;$A$3,$A$4=0)))))),1,0)</f>
        <v/>
      </c>
      <c r="BK68">
        <f>IF(AND(BK$4=1,BK18=0,OR($IT18=0,AND($IT18&gt;0,BK$2=$IU18,OR(AND(BK$1=$IT18+1,OR(BK$3-1&lt;&gt;$A$3,$A$4=0)),AND(BK$1=$IT18-1,OR(BK$3&lt;&gt;$A$3,$A$4=0)))))),1,0)</f>
        <v/>
      </c>
      <c r="BL68">
        <f>IF(AND(BL$4=1,BL18=0,OR($IT18=0,AND($IT18&gt;0,BL$2=$IU18,OR(AND(BL$1=$IT18+1,OR(BL$3-1&lt;&gt;$A$3,$A$4=0)),AND(BL$1=$IT18-1,OR(BL$3&lt;&gt;$A$3,$A$4=0)))))),1,0)</f>
        <v/>
      </c>
      <c r="BM68">
        <f>IF(AND(BM$4=1,BM18=0,OR($IT18=0,AND($IT18&gt;0,BM$2=$IU18,OR(AND(BM$1=$IT18+1,OR(BM$3-1&lt;&gt;$A$3,$A$4=0)),AND(BM$1=$IT18-1,OR(BM$3&lt;&gt;$A$3,$A$4=0)))))),1,0)</f>
        <v/>
      </c>
      <c r="BN68">
        <f>IF(AND(BN$4=1,BN18=0,OR($IT18=0,AND($IT18&gt;0,BN$2=$IU18,OR(AND(BN$1=$IT18+1,OR(BN$3-1&lt;&gt;$A$3,$A$4=0)),AND(BN$1=$IT18-1,OR(BN$3&lt;&gt;$A$3,$A$4=0)))))),1,0)</f>
        <v/>
      </c>
      <c r="BO68">
        <f>IF(AND(BO$4=1,BO18=0,OR($IT18=0,AND($IT18&gt;0,BO$2=$IU18,OR(AND(BO$1=$IT18+1,OR(BO$3-1&lt;&gt;$A$3,$A$4=0)),AND(BO$1=$IT18-1,OR(BO$3&lt;&gt;$A$3,$A$4=0)))))),1,0)</f>
        <v/>
      </c>
      <c r="BP68">
        <f>IF(AND(BP$4=1,BP18=0,OR($IT18=0,AND($IT18&gt;0,BP$2=$IU18,OR(AND(BP$1=$IT18+1,OR(BP$3-1&lt;&gt;$A$3,$A$4=0)),AND(BP$1=$IT18-1,OR(BP$3&lt;&gt;$A$3,$A$4=0)))))),1,0)</f>
        <v/>
      </c>
      <c r="BQ68">
        <f>IF(AND(BQ$4=1,BQ18=0,OR($IT18=0,AND($IT18&gt;0,BQ$2=$IU18,OR(AND(BQ$1=$IT18+1,OR(BQ$3-1&lt;&gt;$A$3,$A$4=0)),AND(BQ$1=$IT18-1,OR(BQ$3&lt;&gt;$A$3,$A$4=0)))))),1,0)</f>
        <v/>
      </c>
      <c r="BR68">
        <f>IF(AND(BR$4=1,BR18=0,OR($IT18=0,AND($IT18&gt;0,BR$2=$IU18,OR(AND(BR$1=$IT18+1,OR(BR$3-1&lt;&gt;$A$3,$A$4=0)),AND(BR$1=$IT18-1,OR(BR$3&lt;&gt;$A$3,$A$4=0)))))),1,0)</f>
        <v/>
      </c>
      <c r="BS68">
        <f>IF(AND(BS$4=1,BS18=0,OR($IT18=0,AND($IT18&gt;0,BS$2=$IU18,OR(AND(BS$1=$IT18+1,OR(BS$3-1&lt;&gt;$A$3,$A$4=0)),AND(BS$1=$IT18-1,OR(BS$3&lt;&gt;$A$3,$A$4=0)))))),1,0)</f>
        <v/>
      </c>
      <c r="BT68">
        <f>IF(AND(BT$4=1,BT18=0,OR($IT18=0,AND($IT18&gt;0,BT$2=$IU18,OR(AND(BT$1=$IT18+1,OR(BT$3-1&lt;&gt;$A$3,$A$4=0)),AND(BT$1=$IT18-1,OR(BT$3&lt;&gt;$A$3,$A$4=0)))))),1,0)</f>
        <v/>
      </c>
      <c r="BU68">
        <f>IF(AND(BU$4=1,BU18=0,OR($IT18=0,AND($IT18&gt;0,BU$2=$IU18,OR(AND(BU$1=$IT18+1,OR(BU$3-1&lt;&gt;$A$3,$A$4=0)),AND(BU$1=$IT18-1,OR(BU$3&lt;&gt;$A$3,$A$4=0)))))),1,0)</f>
        <v/>
      </c>
      <c r="BV68">
        <f>IF(AND(BV$4=1,BV18=0,OR($IT18=0,AND($IT18&gt;0,BV$2=$IU18,OR(AND(BV$1=$IT18+1,OR(BV$3-1&lt;&gt;$A$3,$A$4=0)),AND(BV$1=$IT18-1,OR(BV$3&lt;&gt;$A$3,$A$4=0)))))),1,0)</f>
        <v/>
      </c>
      <c r="BW68">
        <f>IF(AND(BW$4=1,BW18=0,OR($IT18=0,AND($IT18&gt;0,BW$2=$IU18,OR(AND(BW$1=$IT18+1,OR(BW$3-1&lt;&gt;$A$3,$A$4=0)),AND(BW$1=$IT18-1,OR(BW$3&lt;&gt;$A$3,$A$4=0)))))),1,0)</f>
        <v/>
      </c>
      <c r="BX68">
        <f>IF(AND(BX$4=1,BX18=0,OR($IT18=0,AND($IT18&gt;0,BX$2=$IU18,OR(AND(BX$1=$IT18+1,OR(BX$3-1&lt;&gt;$A$3,$A$4=0)),AND(BX$1=$IT18-1,OR(BX$3&lt;&gt;$A$3,$A$4=0)))))),1,0)</f>
        <v/>
      </c>
      <c r="BY68">
        <f>IF(AND(BY$4=1,BY18=0,OR($IT18=0,AND($IT18&gt;0,BY$2=$IU18,OR(AND(BY$1=$IT18+1,OR(BY$3-1&lt;&gt;$A$3,$A$4=0)),AND(BY$1=$IT18-1,OR(BY$3&lt;&gt;$A$3,$A$4=0)))))),1,0)</f>
        <v/>
      </c>
      <c r="BZ68">
        <f>IF(AND(BZ$4=1,BZ18=0,OR($IT18=0,AND($IT18&gt;0,BZ$2=$IU18,OR(AND(BZ$1=$IT18+1,OR(BZ$3-1&lt;&gt;$A$3,$A$4=0)),AND(BZ$1=$IT18-1,OR(BZ$3&lt;&gt;$A$3,$A$4=0)))))),1,0)</f>
        <v/>
      </c>
      <c r="CA68">
        <f>IF(AND(CA$4=1,CA18=0,OR($IT18=0,AND($IT18&gt;0,CA$2=$IU18,OR(AND(CA$1=$IT18+1,OR(CA$3-1&lt;&gt;$A$3,$A$4=0)),AND(CA$1=$IT18-1,OR(CA$3&lt;&gt;$A$3,$A$4=0)))))),1,0)</f>
        <v/>
      </c>
      <c r="CB68">
        <f>IF(AND(CB$4=1,CB18=0,OR($IT18=0,AND($IT18&gt;0,CB$2=$IU18,OR(AND(CB$1=$IT18+1,OR(CB$3-1&lt;&gt;$A$3,$A$4=0)),AND(CB$1=$IT18-1,OR(CB$3&lt;&gt;$A$3,$A$4=0)))))),1,0)</f>
        <v/>
      </c>
      <c r="CC68">
        <f>IF(AND(CC$4=1,CC18=0,OR($IT18=0,AND($IT18&gt;0,CC$2=$IU18,OR(AND(CC$1=$IT18+1,OR(CC$3-1&lt;&gt;$A$3,$A$4=0)),AND(CC$1=$IT18-1,OR(CC$3&lt;&gt;$A$3,$A$4=0)))))),1,0)</f>
        <v/>
      </c>
      <c r="CD68">
        <f>IF(AND(CD$4=1,CD18=0,OR($IT18=0,AND($IT18&gt;0,CD$2=$IU18,OR(AND(CD$1=$IT18+1,OR(CD$3-1&lt;&gt;$A$3,$A$4=0)),AND(CD$1=$IT18-1,OR(CD$3&lt;&gt;$A$3,$A$4=0)))))),1,0)</f>
        <v/>
      </c>
      <c r="CE68">
        <f>IF(AND(CE$4=1,CE18=0,OR($IT18=0,AND($IT18&gt;0,CE$2=$IU18,OR(AND(CE$1=$IT18+1,OR(CE$3-1&lt;&gt;$A$3,$A$4=0)),AND(CE$1=$IT18-1,OR(CE$3&lt;&gt;$A$3,$A$4=0)))))),1,0)</f>
        <v/>
      </c>
      <c r="CF68">
        <f>IF(AND(CF$4=1,CF18=0,OR($IT18=0,AND($IT18&gt;0,CF$2=$IU18,OR(AND(CF$1=$IT18+1,OR(CF$3-1&lt;&gt;$A$3,$A$4=0)),AND(CF$1=$IT18-1,OR(CF$3&lt;&gt;$A$3,$A$4=0)))))),1,0)</f>
        <v/>
      </c>
      <c r="CG68">
        <f>IF(AND(CG$4=1,CG18=0,OR($IT18=0,AND($IT18&gt;0,CG$2=$IU18,OR(AND(CG$1=$IT18+1,OR(CG$3-1&lt;&gt;$A$3,$A$4=0)),AND(CG$1=$IT18-1,OR(CG$3&lt;&gt;$A$3,$A$4=0)))))),1,0)</f>
        <v/>
      </c>
      <c r="CH68">
        <f>IF(AND(CH$4=1,CH18=0,OR($IT18=0,AND($IT18&gt;0,CH$2=$IU18,OR(AND(CH$1=$IT18+1,OR(CH$3-1&lt;&gt;$A$3,$A$4=0)),AND(CH$1=$IT18-1,OR(CH$3&lt;&gt;$A$3,$A$4=0)))))),1,0)</f>
        <v/>
      </c>
      <c r="CI68">
        <f>IF(AND(CI$4=1,CI18=0,OR($IT18=0,AND($IT18&gt;0,CI$2=$IU18,OR(AND(CI$1=$IT18+1,OR(CI$3-1&lt;&gt;$A$3,$A$4=0)),AND(CI$1=$IT18-1,OR(CI$3&lt;&gt;$A$3,$A$4=0)))))),1,0)</f>
        <v/>
      </c>
      <c r="CJ68">
        <f>IF(AND(CJ$4=1,CJ18=0,OR($IT18=0,AND($IT18&gt;0,CJ$2=$IU18,OR(AND(CJ$1=$IT18+1,OR(CJ$3-1&lt;&gt;$A$3,$A$4=0)),AND(CJ$1=$IT18-1,OR(CJ$3&lt;&gt;$A$3,$A$4=0)))))),1,0)</f>
        <v/>
      </c>
      <c r="CK68">
        <f>IF(AND(CK$4=1,CK18=0,OR($IT18=0,AND($IT18&gt;0,CK$2=$IU18,OR(AND(CK$1=$IT18+1,OR(CK$3-1&lt;&gt;$A$3,$A$4=0)),AND(CK$1=$IT18-1,OR(CK$3&lt;&gt;$A$3,$A$4=0)))))),1,0)</f>
        <v/>
      </c>
      <c r="CL68">
        <f>IF(AND(CL$4=1,CL18=0,OR($IT18=0,AND($IT18&gt;0,CL$2=$IU18,OR(AND(CL$1=$IT18+1,OR(CL$3-1&lt;&gt;$A$3,$A$4=0)),AND(CL$1=$IT18-1,OR(CL$3&lt;&gt;$A$3,$A$4=0)))))),1,0)</f>
        <v/>
      </c>
      <c r="CM68">
        <f>IF(AND(CM$4=1,CM18=0,OR($IT18=0,AND($IT18&gt;0,CM$2=$IU18,OR(AND(CM$1=$IT18+1,OR(CM$3-1&lt;&gt;$A$3,$A$4=0)),AND(CM$1=$IT18-1,OR(CM$3&lt;&gt;$A$3,$A$4=0)))))),1,0)</f>
        <v/>
      </c>
      <c r="CN68">
        <f>IF(AND(CN$4=1,CN18=0,OR($IT18=0,AND($IT18&gt;0,CN$2=$IU18,OR(AND(CN$1=$IT18+1,OR(CN$3-1&lt;&gt;$A$3,$A$4=0)),AND(CN$1=$IT18-1,OR(CN$3&lt;&gt;$A$3,$A$4=0)))))),1,0)</f>
        <v/>
      </c>
      <c r="CO68">
        <f>IF(AND(CO$4=1,CO18=0,OR($IT18=0,AND($IT18&gt;0,CO$2=$IU18,OR(AND(CO$1=$IT18+1,OR(CO$3-1&lt;&gt;$A$3,$A$4=0)),AND(CO$1=$IT18-1,OR(CO$3&lt;&gt;$A$3,$A$4=0)))))),1,0)</f>
        <v/>
      </c>
      <c r="CP68">
        <f>IF(AND(CP$4=1,CP18=0,OR($IT18=0,AND($IT18&gt;0,CP$2=$IU18,OR(AND(CP$1=$IT18+1,OR(CP$3-1&lt;&gt;$A$3,$A$4=0)),AND(CP$1=$IT18-1,OR(CP$3&lt;&gt;$A$3,$A$4=0)))))),1,0)</f>
        <v/>
      </c>
      <c r="CQ68">
        <f>IF(AND(CQ$4=1,CQ18=0,OR($IT18=0,AND($IT18&gt;0,CQ$2=$IU18,OR(AND(CQ$1=$IT18+1,OR(CQ$3-1&lt;&gt;$A$3,$A$4=0)),AND(CQ$1=$IT18-1,OR(CQ$3&lt;&gt;$A$3,$A$4=0)))))),1,0)</f>
        <v/>
      </c>
      <c r="CR68">
        <f>IF(AND(CR$4=1,CR18=0,OR($IT18=0,AND($IT18&gt;0,CR$2=$IU18,OR(AND(CR$1=$IT18+1,OR(CR$3-1&lt;&gt;$A$3,$A$4=0)),AND(CR$1=$IT18-1,OR(CR$3&lt;&gt;$A$3,$A$4=0)))))),1,0)</f>
        <v/>
      </c>
      <c r="CS68">
        <f>IF(AND(CS$4=1,CS18=0,OR($IT18=0,AND($IT18&gt;0,CS$2=$IU18,OR(AND(CS$1=$IT18+1,OR(CS$3-1&lt;&gt;$A$3,$A$4=0)),AND(CS$1=$IT18-1,OR(CS$3&lt;&gt;$A$3,$A$4=0)))))),1,0)</f>
        <v/>
      </c>
      <c r="CT68">
        <f>IF(AND(CT$4=1,CT18=0,OR($IT18=0,AND($IT18&gt;0,CT$2=$IU18,OR(AND(CT$1=$IT18+1,OR(CT$3-1&lt;&gt;$A$3,$A$4=0)),AND(CT$1=$IT18-1,OR(CT$3&lt;&gt;$A$3,$A$4=0)))))),1,0)</f>
        <v/>
      </c>
      <c r="CU68">
        <f>IF(AND(CU$4=1,CU18=0,OR($IT18=0,AND($IT18&gt;0,CU$2=$IU18,OR(AND(CU$1=$IT18+1,OR(CU$3-1&lt;&gt;$A$3,$A$4=0)),AND(CU$1=$IT18-1,OR(CU$3&lt;&gt;$A$3,$A$4=0)))))),1,0)</f>
        <v/>
      </c>
      <c r="CV68">
        <f>IF(AND(CV$4=1,CV18=0,OR($IT18=0,AND($IT18&gt;0,CV$2=$IU18,OR(AND(CV$1=$IT18+1,OR(CV$3-1&lt;&gt;$A$3,$A$4=0)),AND(CV$1=$IT18-1,OR(CV$3&lt;&gt;$A$3,$A$4=0)))))),1,0)</f>
        <v/>
      </c>
      <c r="CW68">
        <f>IF(AND(CW$4=1,CW18=0,OR($IT18=0,AND($IT18&gt;0,CW$2=$IU18,OR(AND(CW$1=$IT18+1,OR(CW$3-1&lt;&gt;$A$3,$A$4=0)),AND(CW$1=$IT18-1,OR(CW$3&lt;&gt;$A$3,$A$4=0)))))),1,0)</f>
        <v/>
      </c>
      <c r="CX68">
        <f>IF(AND(CX$4=1,CX18=0,OR($IT18=0,AND($IT18&gt;0,CX$2=$IU18,OR(AND(CX$1=$IT18+1,OR(CX$3-1&lt;&gt;$A$3,$A$4=0)),AND(CX$1=$IT18-1,OR(CX$3&lt;&gt;$A$3,$A$4=0)))))),1,0)</f>
        <v/>
      </c>
      <c r="CY68">
        <f>IF(AND(CY$4=1,CY18=0,OR($IT18=0,AND($IT18&gt;0,CY$2=$IU18,OR(AND(CY$1=$IT18+1,OR(CY$3-1&lt;&gt;$A$3,$A$4=0)),AND(CY$1=$IT18-1,OR(CY$3&lt;&gt;$A$3,$A$4=0)))))),1,0)</f>
        <v/>
      </c>
      <c r="CZ68">
        <f>IF(AND(CZ$4=1,CZ18=0,OR($IT18=0,AND($IT18&gt;0,CZ$2=$IU18,OR(AND(CZ$1=$IT18+1,OR(CZ$3-1&lt;&gt;$A$3,$A$4=0)),AND(CZ$1=$IT18-1,OR(CZ$3&lt;&gt;$A$3,$A$4=0)))))),1,0)</f>
        <v/>
      </c>
      <c r="DA68">
        <f>IF(AND(DA$4=1,DA18=0,OR($IT18=0,AND($IT18&gt;0,DA$2=$IU18,OR(AND(DA$1=$IT18+1,OR(DA$3-1&lt;&gt;$A$3,$A$4=0)),AND(DA$1=$IT18-1,OR(DA$3&lt;&gt;$A$3,$A$4=0)))))),1,0)</f>
        <v/>
      </c>
      <c r="DB68">
        <f>IF(AND(DB$4=1,DB18=0,OR($IT18=0,AND($IT18&gt;0,DB$2=$IU18,OR(AND(DB$1=$IT18+1,OR(DB$3-1&lt;&gt;$A$3,$A$4=0)),AND(DB$1=$IT18-1,OR(DB$3&lt;&gt;$A$3,$A$4=0)))))),1,0)</f>
        <v/>
      </c>
      <c r="DC68">
        <f>IF(AND(DC$4=1,DC18=0,OR($IT18=0,AND($IT18&gt;0,DC$2=$IU18,OR(AND(DC$1=$IT18+1,OR(DC$3-1&lt;&gt;$A$3,$A$4=0)),AND(DC$1=$IT18-1,OR(DC$3&lt;&gt;$A$3,$A$4=0)))))),1,0)</f>
        <v/>
      </c>
      <c r="DD68">
        <f>IF(AND(DD$4=1,DD18=0,OR($IT18=0,AND($IT18&gt;0,DD$2=$IU18,OR(AND(DD$1=$IT18+1,OR(DD$3-1&lt;&gt;$A$3,$A$4=0)),AND(DD$1=$IT18-1,OR(DD$3&lt;&gt;$A$3,$A$4=0)))))),1,0)</f>
        <v/>
      </c>
      <c r="DE68">
        <f>IF(AND(DE$4=1,DE18=0,OR($IT18=0,AND($IT18&gt;0,DE$2=$IU18,OR(AND(DE$1=$IT18+1,OR(DE$3-1&lt;&gt;$A$3,$A$4=0)),AND(DE$1=$IT18-1,OR(DE$3&lt;&gt;$A$3,$A$4=0)))))),1,0)</f>
        <v/>
      </c>
      <c r="DF68">
        <f>IF(AND(DF$4=1,DF18=0,OR($IT18=0,AND($IT18&gt;0,DF$2=$IU18,OR(AND(DF$1=$IT18+1,OR(DF$3-1&lt;&gt;$A$3,$A$4=0)),AND(DF$1=$IT18-1,OR(DF$3&lt;&gt;$A$3,$A$4=0)))))),1,0)</f>
        <v/>
      </c>
      <c r="DG68">
        <f>IF(AND(DG$4=1,DG18=0,OR($IT18=0,AND($IT18&gt;0,DG$2=$IU18,OR(AND(DG$1=$IT18+1,OR(DG$3-1&lt;&gt;$A$3,$A$4=0)),AND(DG$1=$IT18-1,OR(DG$3&lt;&gt;$A$3,$A$4=0)))))),1,0)</f>
        <v/>
      </c>
      <c r="DH68">
        <f>IF(AND(DH$4=1,DH18=0,OR($IT18=0,AND($IT18&gt;0,DH$2=$IU18,OR(AND(DH$1=$IT18+1,OR(DH$3-1&lt;&gt;$A$3,$A$4=0)),AND(DH$1=$IT18-1,OR(DH$3&lt;&gt;$A$3,$A$4=0)))))),1,0)</f>
        <v/>
      </c>
      <c r="DI68">
        <f>IF(AND(DI$4=1,DI18=0,OR($IT18=0,AND($IT18&gt;0,DI$2=$IU18,OR(AND(DI$1=$IT18+1,OR(DI$3-1&lt;&gt;$A$3,$A$4=0)),AND(DI$1=$IT18-1,OR(DI$3&lt;&gt;$A$3,$A$4=0)))))),1,0)</f>
        <v/>
      </c>
      <c r="DJ68">
        <f>IF(AND(DJ$4=1,DJ18=0,OR($IT18=0,AND($IT18&gt;0,DJ$2=$IU18,OR(AND(DJ$1=$IT18+1,OR(DJ$3-1&lt;&gt;$A$3,$A$4=0)),AND(DJ$1=$IT18-1,OR(DJ$3&lt;&gt;$A$3,$A$4=0)))))),1,0)</f>
        <v/>
      </c>
      <c r="DK68">
        <f>IF(AND(DK$4=1,DK18=0,OR($IT18=0,AND($IT18&gt;0,DK$2=$IU18,OR(AND(DK$1=$IT18+1,OR(DK$3-1&lt;&gt;$A$3,$A$4=0)),AND(DK$1=$IT18-1,OR(DK$3&lt;&gt;$A$3,$A$4=0)))))),1,0)</f>
        <v/>
      </c>
      <c r="DL68">
        <f>IF(AND(DL$4=1,DL18=0,OR($IT18=0,AND($IT18&gt;0,DL$2=$IU18,OR(AND(DL$1=$IT18+1,OR(DL$3-1&lt;&gt;$A$3,$A$4=0)),AND(DL$1=$IT18-1,OR(DL$3&lt;&gt;$A$3,$A$4=0)))))),1,0)</f>
        <v/>
      </c>
      <c r="DM68">
        <f>IF(AND(DM$4=1,DM18=0,OR($IT18=0,AND($IT18&gt;0,DM$2=$IU18,OR(AND(DM$1=$IT18+1,OR(DM$3-1&lt;&gt;$A$3,$A$4=0)),AND(DM$1=$IT18-1,OR(DM$3&lt;&gt;$A$3,$A$4=0)))))),1,0)</f>
        <v/>
      </c>
      <c r="DN68">
        <f>IF(AND(DN$4=1,DN18=0,OR($IT18=0,AND($IT18&gt;0,DN$2=$IU18,OR(AND(DN$1=$IT18+1,OR(DN$3-1&lt;&gt;$A$3,$A$4=0)),AND(DN$1=$IT18-1,OR(DN$3&lt;&gt;$A$3,$A$4=0)))))),1,0)</f>
        <v/>
      </c>
      <c r="DO68">
        <f>IF(AND(DO$4=1,DO18=0,OR($IT18=0,AND($IT18&gt;0,DO$2=$IU18,OR(AND(DO$1=$IT18+1,OR(DO$3-1&lt;&gt;$A$3,$A$4=0)),AND(DO$1=$IT18-1,OR(DO$3&lt;&gt;$A$3,$A$4=0)))))),1,0)</f>
        <v/>
      </c>
      <c r="DP68">
        <f>IF(AND(DP$4=1,DP18=0,OR($IT18=0,AND($IT18&gt;0,DP$2=$IU18,OR(AND(DP$1=$IT18+1,OR(DP$3-1&lt;&gt;$A$3,$A$4=0)),AND(DP$1=$IT18-1,OR(DP$3&lt;&gt;$A$3,$A$4=0)))))),1,0)</f>
        <v/>
      </c>
      <c r="DQ68">
        <f>IF(AND(DQ$4=1,DQ18=0,OR($IT18=0,AND($IT18&gt;0,DQ$2=$IU18,OR(AND(DQ$1=$IT18+1,OR(DQ$3-1&lt;&gt;$A$3,$A$4=0)),AND(DQ$1=$IT18-1,OR(DQ$3&lt;&gt;$A$3,$A$4=0)))))),1,0)</f>
        <v/>
      </c>
      <c r="DR68">
        <f>IF(AND(DR$4=1,DR18=0,OR($IT18=0,AND($IT18&gt;0,DR$2=$IU18,OR(AND(DR$1=$IT18+1,OR(DR$3-1&lt;&gt;$A$3,$A$4=0)),AND(DR$1=$IT18-1,OR(DR$3&lt;&gt;$A$3,$A$4=0)))))),1,0)</f>
        <v/>
      </c>
      <c r="DS68">
        <f>IF(AND(DS$4=1,DS18=0,OR($IT18=0,AND($IT18&gt;0,DS$2=$IU18,OR(AND(DS$1=$IT18+1,OR(DS$3-1&lt;&gt;$A$3,$A$4=0)),AND(DS$1=$IT18-1,OR(DS$3&lt;&gt;$A$3,$A$4=0)))))),1,0)</f>
        <v/>
      </c>
      <c r="DT68">
        <f>IF(AND(DT$4=1,DT18=0,OR($IT18=0,AND($IT18&gt;0,DT$2=$IU18,OR(AND(DT$1=$IT18+1,OR(DT$3-1&lt;&gt;$A$3,$A$4=0)),AND(DT$1=$IT18-1,OR(DT$3&lt;&gt;$A$3,$A$4=0)))))),1,0)</f>
        <v/>
      </c>
      <c r="DU68">
        <f>IF(AND(DU$4=1,DU18=0,OR($IT18=0,AND($IT18&gt;0,DU$2=$IU18,OR(AND(DU$1=$IT18+1,OR(DU$3-1&lt;&gt;$A$3,$A$4=0)),AND(DU$1=$IT18-1,OR(DU$3&lt;&gt;$A$3,$A$4=0)))))),1,0)</f>
        <v/>
      </c>
      <c r="DV68">
        <f>IF(AND(DV$4=1,DV18=0,OR($IT18=0,AND($IT18&gt;0,DV$2=$IU18,OR(AND(DV$1=$IT18+1,OR(DV$3-1&lt;&gt;$A$3,$A$4=0)),AND(DV$1=$IT18-1,OR(DV$3&lt;&gt;$A$3,$A$4=0)))))),1,0)</f>
        <v/>
      </c>
      <c r="DW68">
        <f>IF(AND(DW$4=1,DW18=0,OR($IT18=0,AND($IT18&gt;0,DW$2=$IU18,OR(AND(DW$1=$IT18+1,OR(DW$3-1&lt;&gt;$A$3,$A$4=0)),AND(DW$1=$IT18-1,OR(DW$3&lt;&gt;$A$3,$A$4=0)))))),1,0)</f>
        <v/>
      </c>
      <c r="DX68">
        <f>IF(AND(DX$4=1,DX18=0,OR($IT18=0,AND($IT18&gt;0,DX$2=$IU18,OR(AND(DX$1=$IT18+1,OR(DX$3-1&lt;&gt;$A$3,$A$4=0)),AND(DX$1=$IT18-1,OR(DX$3&lt;&gt;$A$3,$A$4=0)))))),1,0)</f>
        <v/>
      </c>
      <c r="DY68">
        <f>IF(AND(DY$4=1,DY18=0,OR($IT18=0,AND($IT18&gt;0,DY$2=$IU18,OR(AND(DY$1=$IT18+1,OR(DY$3-1&lt;&gt;$A$3,$A$4=0)),AND(DY$1=$IT18-1,OR(DY$3&lt;&gt;$A$3,$A$4=0)))))),1,0)</f>
        <v/>
      </c>
      <c r="DZ68">
        <f>IF(AND(DZ$4=1,DZ18=0,OR($IT18=0,AND($IT18&gt;0,DZ$2=$IU18,OR(AND(DZ$1=$IT18+1,OR(DZ$3-1&lt;&gt;$A$3,$A$4=0)),AND(DZ$1=$IT18-1,OR(DZ$3&lt;&gt;$A$3,$A$4=0)))))),1,0)</f>
        <v/>
      </c>
      <c r="EA68">
        <f>IF(AND(EA$4=1,EA18=0,OR($IT18=0,AND($IT18&gt;0,EA$2=$IU18,OR(AND(EA$1=$IT18+1,OR(EA$3-1&lt;&gt;$A$3,$A$4=0)),AND(EA$1=$IT18-1,OR(EA$3&lt;&gt;$A$3,$A$4=0)))))),1,0)</f>
        <v/>
      </c>
      <c r="EB68">
        <f>IF(AND(EB$4=1,EB18=0,OR($IT18=0,AND($IT18&gt;0,EB$2=$IU18,OR(AND(EB$1=$IT18+1,OR(EB$3-1&lt;&gt;$A$3,$A$4=0)),AND(EB$1=$IT18-1,OR(EB$3&lt;&gt;$A$3,$A$4=0)))))),1,0)</f>
        <v/>
      </c>
      <c r="EC68">
        <f>IF(AND(EC$4=1,EC18=0,OR($IT18=0,AND($IT18&gt;0,EC$2=$IU18,OR(AND(EC$1=$IT18+1,OR(EC$3-1&lt;&gt;$A$3,$A$4=0)),AND(EC$1=$IT18-1,OR(EC$3&lt;&gt;$A$3,$A$4=0)))))),1,0)</f>
        <v/>
      </c>
      <c r="ED68">
        <f>IF(AND(ED$4=1,ED18=0,OR($IT18=0,AND($IT18&gt;0,ED$2=$IU18,OR(AND(ED$1=$IT18+1,OR(ED$3-1&lt;&gt;$A$3,$A$4=0)),AND(ED$1=$IT18-1,OR(ED$3&lt;&gt;$A$3,$A$4=0)))))),1,0)</f>
        <v/>
      </c>
      <c r="EE68">
        <f>IF(AND(EE$4=1,EE18=0,OR($IT18=0,AND($IT18&gt;0,EE$2=$IU18,OR(AND(EE$1=$IT18+1,OR(EE$3-1&lt;&gt;$A$3,$A$4=0)),AND(EE$1=$IT18-1,OR(EE$3&lt;&gt;$A$3,$A$4=0)))))),1,0)</f>
        <v/>
      </c>
      <c r="EF68">
        <f>IF(AND(EF$4=1,EF18=0,OR($IT18=0,AND($IT18&gt;0,EF$2=$IU18,OR(AND(EF$1=$IT18+1,OR(EF$3-1&lt;&gt;$A$3,$A$4=0)),AND(EF$1=$IT18-1,OR(EF$3&lt;&gt;$A$3,$A$4=0)))))),1,0)</f>
        <v/>
      </c>
      <c r="EG68">
        <f>IF(AND(EG$4=1,EG18=0,OR($IT18=0,AND($IT18&gt;0,EG$2=$IU18,OR(AND(EG$1=$IT18+1,OR(EG$3-1&lt;&gt;$A$3,$A$4=0)),AND(EG$1=$IT18-1,OR(EG$3&lt;&gt;$A$3,$A$4=0)))))),1,0)</f>
        <v/>
      </c>
      <c r="EH68">
        <f>IF(AND(EH$4=1,EH18=0,OR($IT18=0,AND($IT18&gt;0,EH$2=$IU18,OR(AND(EH$1=$IT18+1,OR(EH$3-1&lt;&gt;$A$3,$A$4=0)),AND(EH$1=$IT18-1,OR(EH$3&lt;&gt;$A$3,$A$4=0)))))),1,0)</f>
        <v/>
      </c>
      <c r="EI68">
        <f>IF(AND(EI$4=1,EI18=0,OR($IT18=0,AND($IT18&gt;0,EI$2=$IU18,OR(AND(EI$1=$IT18+1,OR(EI$3-1&lt;&gt;$A$3,$A$4=0)),AND(EI$1=$IT18-1,OR(EI$3&lt;&gt;$A$3,$A$4=0)))))),1,0)</f>
        <v/>
      </c>
      <c r="EJ68">
        <f>IF(AND(EJ$4=1,EJ18=0,OR($IT18=0,AND($IT18&gt;0,EJ$2=$IU18,OR(AND(EJ$1=$IT18+1,OR(EJ$3-1&lt;&gt;$A$3,$A$4=0)),AND(EJ$1=$IT18-1,OR(EJ$3&lt;&gt;$A$3,$A$4=0)))))),1,0)</f>
        <v/>
      </c>
      <c r="EK68">
        <f>IF(AND(EK$4=1,EK18=0,OR($IT18=0,AND($IT18&gt;0,EK$2=$IU18,OR(AND(EK$1=$IT18+1,OR(EK$3-1&lt;&gt;$A$3,$A$4=0)),AND(EK$1=$IT18-1,OR(EK$3&lt;&gt;$A$3,$A$4=0)))))),1,0)</f>
        <v/>
      </c>
      <c r="EL68">
        <f>IF(AND(EL$4=1,EL18=0,OR($IT18=0,AND($IT18&gt;0,EL$2=$IU18,OR(AND(EL$1=$IT18+1,OR(EL$3-1&lt;&gt;$A$3,$A$4=0)),AND(EL$1=$IT18-1,OR(EL$3&lt;&gt;$A$3,$A$4=0)))))),1,0)</f>
        <v/>
      </c>
      <c r="EM68">
        <f>IF(AND(EM$4=1,EM18=0,OR($IT18=0,AND($IT18&gt;0,EM$2=$IU18,OR(AND(EM$1=$IT18+1,OR(EM$3-1&lt;&gt;$A$3,$A$4=0)),AND(EM$1=$IT18-1,OR(EM$3&lt;&gt;$A$3,$A$4=0)))))),1,0)</f>
        <v/>
      </c>
      <c r="EN68">
        <f>IF(AND(EN$4=1,EN18=0,OR($IT18=0,AND($IT18&gt;0,EN$2=$IU18,OR(AND(EN$1=$IT18+1,OR(EN$3-1&lt;&gt;$A$3,$A$4=0)),AND(EN$1=$IT18-1,OR(EN$3&lt;&gt;$A$3,$A$4=0)))))),1,0)</f>
        <v/>
      </c>
      <c r="EO68">
        <f>IF(AND(EO$4=1,EO18=0,OR($IT18=0,AND($IT18&gt;0,EO$2=$IU18,OR(AND(EO$1=$IT18+1,OR(EO$3-1&lt;&gt;$A$3,$A$4=0)),AND(EO$1=$IT18-1,OR(EO$3&lt;&gt;$A$3,$A$4=0)))))),1,0)</f>
        <v/>
      </c>
      <c r="EP68">
        <f>IF(AND(EP$4=1,EP18=0,OR($IT18=0,AND($IT18&gt;0,EP$2=$IU18,OR(AND(EP$1=$IT18+1,OR(EP$3-1&lt;&gt;$A$3,$A$4=0)),AND(EP$1=$IT18-1,OR(EP$3&lt;&gt;$A$3,$A$4=0)))))),1,0)</f>
        <v/>
      </c>
      <c r="EQ68">
        <f>IF(AND(EQ$4=1,EQ18=0,OR($IT18=0,AND($IT18&gt;0,EQ$2=$IU18,OR(AND(EQ$1=$IT18+1,OR(EQ$3-1&lt;&gt;$A$3,$A$4=0)),AND(EQ$1=$IT18-1,OR(EQ$3&lt;&gt;$A$3,$A$4=0)))))),1,0)</f>
        <v/>
      </c>
      <c r="ER68">
        <f>IF(AND(ER$4=1,ER18=0,OR($IT18=0,AND($IT18&gt;0,ER$2=$IU18,OR(AND(ER$1=$IT18+1,OR(ER$3-1&lt;&gt;$A$3,$A$4=0)),AND(ER$1=$IT18-1,OR(ER$3&lt;&gt;$A$3,$A$4=0)))))),1,0)</f>
        <v/>
      </c>
      <c r="ES68">
        <f>IF(AND(ES$4=1,ES18=0,OR($IT18=0,AND($IT18&gt;0,ES$2=$IU18,OR(AND(ES$1=$IT18+1,OR(ES$3-1&lt;&gt;$A$3,$A$4=0)),AND(ES$1=$IT18-1,OR(ES$3&lt;&gt;$A$3,$A$4=0)))))),1,0)</f>
        <v/>
      </c>
      <c r="ET68">
        <f>IF(AND(ET$4=1,ET18=0,OR($IT18=0,AND($IT18&gt;0,ET$2=$IU18,OR(AND(ET$1=$IT18+1,OR(ET$3-1&lt;&gt;$A$3,$A$4=0)),AND(ET$1=$IT18-1,OR(ET$3&lt;&gt;$A$3,$A$4=0)))))),1,0)</f>
        <v/>
      </c>
      <c r="EU68">
        <f>IF(AND(EU$4=1,EU18=0,OR($IT18=0,AND($IT18&gt;0,EU$2=$IU18,OR(AND(EU$1=$IT18+1,OR(EU$3-1&lt;&gt;$A$3,$A$4=0)),AND(EU$1=$IT18-1,OR(EU$3&lt;&gt;$A$3,$A$4=0)))))),1,0)</f>
        <v/>
      </c>
      <c r="EV68">
        <f>IF(AND(EV$4=1,EV18=0,OR($IT18=0,AND($IT18&gt;0,EV$2=$IU18,OR(AND(EV$1=$IT18+1,OR(EV$3-1&lt;&gt;$A$3,$A$4=0)),AND(EV$1=$IT18-1,OR(EV$3&lt;&gt;$A$3,$A$4=0)))))),1,0)</f>
        <v/>
      </c>
      <c r="EW68">
        <f>IF(AND(EW$4=1,EW18=0,OR($IT18=0,AND($IT18&gt;0,EW$2=$IU18,OR(AND(EW$1=$IT18+1,OR(EW$3-1&lt;&gt;$A$3,$A$4=0)),AND(EW$1=$IT18-1,OR(EW$3&lt;&gt;$A$3,$A$4=0)))))),1,0)</f>
        <v/>
      </c>
      <c r="EX68">
        <f>IF(AND(EX$4=1,EX18=0,OR($IT18=0,AND($IT18&gt;0,EX$2=$IU18,OR(AND(EX$1=$IT18+1,OR(EX$3-1&lt;&gt;$A$3,$A$4=0)),AND(EX$1=$IT18-1,OR(EX$3&lt;&gt;$A$3,$A$4=0)))))),1,0)</f>
        <v/>
      </c>
      <c r="EY68">
        <f>IF(AND(EY$4=1,EY18=0,OR($IT18=0,AND($IT18&gt;0,EY$2=$IU18,OR(AND(EY$1=$IT18+1,OR(EY$3-1&lt;&gt;$A$3,$A$4=0)),AND(EY$1=$IT18-1,OR(EY$3&lt;&gt;$A$3,$A$4=0)))))),1,0)</f>
        <v/>
      </c>
      <c r="EZ68">
        <f>IF(AND(EZ$4=1,EZ18=0,OR($IT18=0,AND($IT18&gt;0,EZ$2=$IU18,OR(AND(EZ$1=$IT18+1,OR(EZ$3-1&lt;&gt;$A$3,$A$4=0)),AND(EZ$1=$IT18-1,OR(EZ$3&lt;&gt;$A$3,$A$4=0)))))),1,0)</f>
        <v/>
      </c>
      <c r="FA68">
        <f>IF(AND(FA$4=1,FA18=0,OR($IT18=0,AND($IT18&gt;0,FA$2=$IU18,OR(AND(FA$1=$IT18+1,OR(FA$3-1&lt;&gt;$A$3,$A$4=0)),AND(FA$1=$IT18-1,OR(FA$3&lt;&gt;$A$3,$A$4=0)))))),1,0)</f>
        <v/>
      </c>
      <c r="FB68">
        <f>IF(AND(FB$4=1,FB18=0,OR($IT18=0,AND($IT18&gt;0,FB$2=$IU18,OR(AND(FB$1=$IT18+1,OR(FB$3-1&lt;&gt;$A$3,$A$4=0)),AND(FB$1=$IT18-1,OR(FB$3&lt;&gt;$A$3,$A$4=0)))))),1,0)</f>
        <v/>
      </c>
      <c r="FC68">
        <f>IF(AND(FC$4=1,FC18=0,OR($IT18=0,AND($IT18&gt;0,FC$2=$IU18,OR(AND(FC$1=$IT18+1,OR(FC$3-1&lt;&gt;$A$3,$A$4=0)),AND(FC$1=$IT18-1,OR(FC$3&lt;&gt;$A$3,$A$4=0)))))),1,0)</f>
        <v/>
      </c>
      <c r="FD68">
        <f>IF(AND(FD$4=1,FD18=0,OR($IT18=0,AND($IT18&gt;0,FD$2=$IU18,OR(AND(FD$1=$IT18+1,OR(FD$3-1&lt;&gt;$A$3,$A$4=0)),AND(FD$1=$IT18-1,OR(FD$3&lt;&gt;$A$3,$A$4=0)))))),1,0)</f>
        <v/>
      </c>
      <c r="FE68">
        <f>IF(AND(FE$4=1,FE18=0,OR($IT18=0,AND($IT18&gt;0,FE$2=$IU18,OR(AND(FE$1=$IT18+1,OR(FE$3-1&lt;&gt;$A$3,$A$4=0)),AND(FE$1=$IT18-1,OR(FE$3&lt;&gt;$A$3,$A$4=0)))))),1,0)</f>
        <v/>
      </c>
      <c r="FF68">
        <f>IF(AND(FF$4=1,FF18=0,OR($IT18=0,AND($IT18&gt;0,FF$2=$IU18,OR(AND(FF$1=$IT18+1,OR(FF$3-1&lt;&gt;$A$3,$A$4=0)),AND(FF$1=$IT18-1,OR(FF$3&lt;&gt;$A$3,$A$4=0)))))),1,0)</f>
        <v/>
      </c>
      <c r="FG68">
        <f>IF(AND(FG$4=1,FG18=0,OR($IT18=0,AND($IT18&gt;0,FG$2=$IU18,OR(AND(FG$1=$IT18+1,OR(FG$3-1&lt;&gt;$A$3,$A$4=0)),AND(FG$1=$IT18-1,OR(FG$3&lt;&gt;$A$3,$A$4=0)))))),1,0)</f>
        <v/>
      </c>
      <c r="FH68">
        <f>IF(AND(FH$4=1,FH18=0,OR($IT18=0,AND($IT18&gt;0,FH$2=$IU18,OR(AND(FH$1=$IT18+1,OR(FH$3-1&lt;&gt;$A$3,$A$4=0)),AND(FH$1=$IT18-1,OR(FH$3&lt;&gt;$A$3,$A$4=0)))))),1,0)</f>
        <v/>
      </c>
      <c r="FI68">
        <f>IF(AND(FI$4=1,FI18=0,OR($IT18=0,AND($IT18&gt;0,FI$2=$IU18,OR(AND(FI$1=$IT18+1,OR(FI$3-1&lt;&gt;$A$3,$A$4=0)),AND(FI$1=$IT18-1,OR(FI$3&lt;&gt;$A$3,$A$4=0)))))),1,0)</f>
        <v/>
      </c>
      <c r="FJ68">
        <f>IF(AND(FJ$4=1,FJ18=0,OR($IT18=0,AND($IT18&gt;0,FJ$2=$IU18,OR(AND(FJ$1=$IT18+1,OR(FJ$3-1&lt;&gt;$A$3,$A$4=0)),AND(FJ$1=$IT18-1,OR(FJ$3&lt;&gt;$A$3,$A$4=0)))))),1,0)</f>
        <v/>
      </c>
      <c r="FK68">
        <f>IF(AND(FK$4=1,FK18=0,OR($IT18=0,AND($IT18&gt;0,FK$2=$IU18,OR(AND(FK$1=$IT18+1,OR(FK$3-1&lt;&gt;$A$3,$A$4=0)),AND(FK$1=$IT18-1,OR(FK$3&lt;&gt;$A$3,$A$4=0)))))),1,0)</f>
        <v/>
      </c>
      <c r="FL68">
        <f>IF(AND(FL$4=1,FL18=0,OR($IT18=0,AND($IT18&gt;0,FL$2=$IU18,OR(AND(FL$1=$IT18+1,OR(FL$3-1&lt;&gt;$A$3,$A$4=0)),AND(FL$1=$IT18-1,OR(FL$3&lt;&gt;$A$3,$A$4=0)))))),1,0)</f>
        <v/>
      </c>
      <c r="FM68">
        <f>IF(AND(FM$4=1,FM18=0,OR($IT18=0,AND($IT18&gt;0,FM$2=$IU18,OR(AND(FM$1=$IT18+1,OR(FM$3-1&lt;&gt;$A$3,$A$4=0)),AND(FM$1=$IT18-1,OR(FM$3&lt;&gt;$A$3,$A$4=0)))))),1,0)</f>
        <v/>
      </c>
      <c r="FN68">
        <f>IF(AND(FN$4=1,FN18=0,OR($IT18=0,AND($IT18&gt;0,FN$2=$IU18,OR(AND(FN$1=$IT18+1,OR(FN$3-1&lt;&gt;$A$3,$A$4=0)),AND(FN$1=$IT18-1,OR(FN$3&lt;&gt;$A$3,$A$4=0)))))),1,0)</f>
        <v/>
      </c>
      <c r="FO68">
        <f>IF(AND(FO$4=1,FO18=0,OR($IT18=0,AND($IT18&gt;0,FO$2=$IU18,OR(AND(FO$1=$IT18+1,OR(FO$3-1&lt;&gt;$A$3,$A$4=0)),AND(FO$1=$IT18-1,OR(FO$3&lt;&gt;$A$3,$A$4=0)))))),1,0)</f>
        <v/>
      </c>
      <c r="FP68">
        <f>IF(AND(FP$4=1,FP18=0,OR($IT18=0,AND($IT18&gt;0,FP$2=$IU18,OR(AND(FP$1=$IT18+1,OR(FP$3-1&lt;&gt;$A$3,$A$4=0)),AND(FP$1=$IT18-1,OR(FP$3&lt;&gt;$A$3,$A$4=0)))))),1,0)</f>
        <v/>
      </c>
      <c r="FQ68">
        <f>IF(AND(FQ$4=1,FQ18=0,OR($IT18=0,AND($IT18&gt;0,FQ$2=$IU18,OR(AND(FQ$1=$IT18+1,OR(FQ$3-1&lt;&gt;$A$3,$A$4=0)),AND(FQ$1=$IT18-1,OR(FQ$3&lt;&gt;$A$3,$A$4=0)))))),1,0)</f>
        <v/>
      </c>
      <c r="FR68">
        <f>IF(AND(FR$4=1,FR18=0,OR($IT18=0,AND($IT18&gt;0,FR$2=$IU18,OR(AND(FR$1=$IT18+1,OR(FR$3-1&lt;&gt;$A$3,$A$4=0)),AND(FR$1=$IT18-1,OR(FR$3&lt;&gt;$A$3,$A$4=0)))))),1,0)</f>
        <v/>
      </c>
      <c r="FS68">
        <f>IF(AND(FS$4=1,FS18=0,OR($IT18=0,AND($IT18&gt;0,FS$2=$IU18,OR(AND(FS$1=$IT18+1,OR(FS$3-1&lt;&gt;$A$3,$A$4=0)),AND(FS$1=$IT18-1,OR(FS$3&lt;&gt;$A$3,$A$4=0)))))),1,0)</f>
        <v/>
      </c>
      <c r="FT68">
        <f>IF(AND(FT$4=1,FT18=0,OR($IT18=0,AND($IT18&gt;0,FT$2=$IU18,OR(AND(FT$1=$IT18+1,OR(FT$3-1&lt;&gt;$A$3,$A$4=0)),AND(FT$1=$IT18-1,OR(FT$3&lt;&gt;$A$3,$A$4=0)))))),1,0)</f>
        <v/>
      </c>
      <c r="FU68">
        <f>IF(AND(FU$4=1,FU18=0,OR($IT18=0,AND($IT18&gt;0,FU$2=$IU18,OR(AND(FU$1=$IT18+1,OR(FU$3-1&lt;&gt;$A$3,$A$4=0)),AND(FU$1=$IT18-1,OR(FU$3&lt;&gt;$A$3,$A$4=0)))))),1,0)</f>
        <v/>
      </c>
      <c r="FV68">
        <f>IF(AND(FV$4=1,FV18=0,OR($IT18=0,AND($IT18&gt;0,FV$2=$IU18,OR(AND(FV$1=$IT18+1,OR(FV$3-1&lt;&gt;$A$3,$A$4=0)),AND(FV$1=$IT18-1,OR(FV$3&lt;&gt;$A$3,$A$4=0)))))),1,0)</f>
        <v/>
      </c>
      <c r="FW68">
        <f>IF(AND(FW$4=1,FW18=0,OR($IT18=0,AND($IT18&gt;0,FW$2=$IU18,OR(AND(FW$1=$IT18+1,OR(FW$3-1&lt;&gt;$A$3,$A$4=0)),AND(FW$1=$IT18-1,OR(FW$3&lt;&gt;$A$3,$A$4=0)))))),1,0)</f>
        <v/>
      </c>
      <c r="FX68">
        <f>IF(AND(FX$4=1,FX18=0,OR($IT18=0,AND($IT18&gt;0,FX$2=$IU18,OR(AND(FX$1=$IT18+1,OR(FX$3-1&lt;&gt;$A$3,$A$4=0)),AND(FX$1=$IT18-1,OR(FX$3&lt;&gt;$A$3,$A$4=0)))))),1,0)</f>
        <v/>
      </c>
      <c r="FY68">
        <f>IF(AND(FY$4=1,FY18=0,OR($IT18=0,AND($IT18&gt;0,FY$2=$IU18,OR(AND(FY$1=$IT18+1,OR(FY$3-1&lt;&gt;$A$3,$A$4=0)),AND(FY$1=$IT18-1,OR(FY$3&lt;&gt;$A$3,$A$4=0)))))),1,0)</f>
        <v/>
      </c>
      <c r="FZ68">
        <f>IF(AND(FZ$4=1,FZ18=0,OR($IT18=0,AND($IT18&gt;0,FZ$2=$IU18,OR(AND(FZ$1=$IT18+1,OR(FZ$3-1&lt;&gt;$A$3,$A$4=0)),AND(FZ$1=$IT18-1,OR(FZ$3&lt;&gt;$A$3,$A$4=0)))))),1,0)</f>
        <v/>
      </c>
      <c r="GA68">
        <f>IF(AND(GA$4=1,GA18=0,OR($IT18=0,AND($IT18&gt;0,GA$2=$IU18,OR(AND(GA$1=$IT18+1,OR(GA$3-1&lt;&gt;$A$3,$A$4=0)),AND(GA$1=$IT18-1,OR(GA$3&lt;&gt;$A$3,$A$4=0)))))),1,0)</f>
        <v/>
      </c>
      <c r="GB68">
        <f>IF(AND(GB$4=1,GB18=0,OR($IT18=0,AND($IT18&gt;0,GB$2=$IU18,OR(AND(GB$1=$IT18+1,OR(GB$3-1&lt;&gt;$A$3,$A$4=0)),AND(GB$1=$IT18-1,OR(GB$3&lt;&gt;$A$3,$A$4=0)))))),1,0)</f>
        <v/>
      </c>
      <c r="GC68">
        <f>IF(AND(GC$4=1,GC18=0,OR($IT18=0,AND($IT18&gt;0,GC$2=$IU18,OR(AND(GC$1=$IT18+1,OR(GC$3-1&lt;&gt;$A$3,$A$4=0)),AND(GC$1=$IT18-1,OR(GC$3&lt;&gt;$A$3,$A$4=0)))))),1,0)</f>
        <v/>
      </c>
      <c r="GD68">
        <f>IF(AND(GD$4=1,GD18=0,OR($IT18=0,AND($IT18&gt;0,GD$2=$IU18,OR(AND(GD$1=$IT18+1,OR(GD$3-1&lt;&gt;$A$3,$A$4=0)),AND(GD$1=$IT18-1,OR(GD$3&lt;&gt;$A$3,$A$4=0)))))),1,0)</f>
        <v/>
      </c>
      <c r="GE68">
        <f>IF(AND(GE$4=1,GE18=0,OR($IT18=0,AND($IT18&gt;0,GE$2=$IU18,OR(AND(GE$1=$IT18+1,OR(GE$3-1&lt;&gt;$A$3,$A$4=0)),AND(GE$1=$IT18-1,OR(GE$3&lt;&gt;$A$3,$A$4=0)))))),1,0)</f>
        <v/>
      </c>
      <c r="GF68">
        <f>IF(AND(GF$4=1,GF18=0,OR($IT18=0,AND($IT18&gt;0,GF$2=$IU18,OR(AND(GF$1=$IT18+1,OR(GF$3-1&lt;&gt;$A$3,$A$4=0)),AND(GF$1=$IT18-1,OR(GF$3&lt;&gt;$A$3,$A$4=0)))))),1,0)</f>
        <v/>
      </c>
      <c r="GG68">
        <f>IF(AND(GG$4=1,GG18=0,OR($IT18=0,AND($IT18&gt;0,GG$2=$IU18,OR(AND(GG$1=$IT18+1,OR(GG$3-1&lt;&gt;$A$3,$A$4=0)),AND(GG$1=$IT18-1,OR(GG$3&lt;&gt;$A$3,$A$4=0)))))),1,0)</f>
        <v/>
      </c>
      <c r="GH68">
        <f>IF(AND(GH$4=1,GH18=0,OR($IT18=0,AND($IT18&gt;0,GH$2=$IU18,OR(AND(GH$1=$IT18+1,OR(GH$3-1&lt;&gt;$A$3,$A$4=0)),AND(GH$1=$IT18-1,OR(GH$3&lt;&gt;$A$3,$A$4=0)))))),1,0)</f>
        <v/>
      </c>
      <c r="GI68">
        <f>IF(AND(GI$4=1,GI18=0,OR($IT18=0,AND($IT18&gt;0,GI$2=$IU18,OR(AND(GI$1=$IT18+1,OR(GI$3-1&lt;&gt;$A$3,$A$4=0)),AND(GI$1=$IT18-1,OR(GI$3&lt;&gt;$A$3,$A$4=0)))))),1,0)</f>
        <v/>
      </c>
      <c r="GJ68">
        <f>IF(AND(GJ$4=1,GJ18=0,OR($IT18=0,AND($IT18&gt;0,GJ$2=$IU18,OR(AND(GJ$1=$IT18+1,OR(GJ$3-1&lt;&gt;$A$3,$A$4=0)),AND(GJ$1=$IT18-1,OR(GJ$3&lt;&gt;$A$3,$A$4=0)))))),1,0)</f>
        <v/>
      </c>
      <c r="GK68">
        <f>IF(AND(GK$4=1,GK18=0,OR($IT18=0,AND($IT18&gt;0,GK$2=$IU18,OR(AND(GK$1=$IT18+1,OR(GK$3-1&lt;&gt;$A$3,$A$4=0)),AND(GK$1=$IT18-1,OR(GK$3&lt;&gt;$A$3,$A$4=0)))))),1,0)</f>
        <v/>
      </c>
      <c r="GL68">
        <f>IF(AND(GL$4=1,GL18=0,OR($IT18=0,AND($IT18&gt;0,GL$2=$IU18,OR(AND(GL$1=$IT18+1,OR(GL$3-1&lt;&gt;$A$3,$A$4=0)),AND(GL$1=$IT18-1,OR(GL$3&lt;&gt;$A$3,$A$4=0)))))),1,0)</f>
        <v/>
      </c>
      <c r="GM68">
        <f>IF(AND(GM$4=1,GM18=0,OR($IT18=0,AND($IT18&gt;0,GM$2=$IU18,OR(AND(GM$1=$IT18+1,OR(GM$3-1&lt;&gt;$A$3,$A$4=0)),AND(GM$1=$IT18-1,OR(GM$3&lt;&gt;$A$3,$A$4=0)))))),1,0)</f>
        <v/>
      </c>
      <c r="GN68">
        <f>IF(AND(GN$4=1,GN18=0,OR($IT18=0,AND($IT18&gt;0,GN$2=$IU18,OR(AND(GN$1=$IT18+1,OR(GN$3-1&lt;&gt;$A$3,$A$4=0)),AND(GN$1=$IT18-1,OR(GN$3&lt;&gt;$A$3,$A$4=0)))))),1,0)</f>
        <v/>
      </c>
      <c r="GO68">
        <f>IF(AND(GO$4=1,GO18=0,OR($IT18=0,AND($IT18&gt;0,GO$2=$IU18,OR(AND(GO$1=$IT18+1,OR(GO$3-1&lt;&gt;$A$3,$A$4=0)),AND(GO$1=$IT18-1,OR(GO$3&lt;&gt;$A$3,$A$4=0)))))),1,0)</f>
        <v/>
      </c>
      <c r="GP68">
        <f>IF(AND(GP$4=1,GP18=0,OR($IT18=0,AND($IT18&gt;0,GP$2=$IU18,OR(AND(GP$1=$IT18+1,OR(GP$3-1&lt;&gt;$A$3,$A$4=0)),AND(GP$1=$IT18-1,OR(GP$3&lt;&gt;$A$3,$A$4=0)))))),1,0)</f>
        <v/>
      </c>
      <c r="GQ68">
        <f>IF(AND(GQ$4=1,GQ18=0,OR($IT18=0,AND($IT18&gt;0,GQ$2=$IU18,OR(AND(GQ$1=$IT18+1,OR(GQ$3-1&lt;&gt;$A$3,$A$4=0)),AND(GQ$1=$IT18-1,OR(GQ$3&lt;&gt;$A$3,$A$4=0)))))),1,0)</f>
        <v/>
      </c>
      <c r="GR68">
        <f>IF(AND(GR$4=1,GR18=0,OR($IT18=0,AND($IT18&gt;0,GR$2=$IU18,OR(AND(GR$1=$IT18+1,OR(GR$3-1&lt;&gt;$A$3,$A$4=0)),AND(GR$1=$IT18-1,OR(GR$3&lt;&gt;$A$3,$A$4=0)))))),1,0)</f>
        <v/>
      </c>
      <c r="GS68">
        <f>IF(AND(GS$4=1,GS18=0,OR($IT18=0,AND($IT18&gt;0,GS$2=$IU18,OR(AND(GS$1=$IT18+1,OR(GS$3-1&lt;&gt;$A$3,$A$4=0)),AND(GS$1=$IT18-1,OR(GS$3&lt;&gt;$A$3,$A$4=0)))))),1,0)</f>
        <v/>
      </c>
      <c r="GT68">
        <f>IF(AND(GT$4=1,GT18=0,OR($IT18=0,AND($IT18&gt;0,GT$2=$IU18,OR(AND(GT$1=$IT18+1,OR(GT$3-1&lt;&gt;$A$3,$A$4=0)),AND(GT$1=$IT18-1,OR(GT$3&lt;&gt;$A$3,$A$4=0)))))),1,0)</f>
        <v/>
      </c>
      <c r="GU68">
        <f>IF(AND(GU$4=1,GU18=0,OR($IT18=0,AND($IT18&gt;0,GU$2=$IU18,OR(AND(GU$1=$IT18+1,OR(GU$3-1&lt;&gt;$A$3,$A$4=0)),AND(GU$1=$IT18-1,OR(GU$3&lt;&gt;$A$3,$A$4=0)))))),1,0)</f>
        <v/>
      </c>
      <c r="GV68">
        <f>IF(AND(GV$4=1,GV18=0,OR($IT18=0,AND($IT18&gt;0,GV$2=$IU18,OR(AND(GV$1=$IT18+1,OR(GV$3-1&lt;&gt;$A$3,$A$4=0)),AND(GV$1=$IT18-1,OR(GV$3&lt;&gt;$A$3,$A$4=0)))))),1,0)</f>
        <v/>
      </c>
      <c r="GW68">
        <f>IF(AND(GW$4=1,GW18=0,OR($IT18=0,AND($IT18&gt;0,GW$2=$IU18,OR(AND(GW$1=$IT18+1,OR(GW$3-1&lt;&gt;$A$3,$A$4=0)),AND(GW$1=$IT18-1,OR(GW$3&lt;&gt;$A$3,$A$4=0)))))),1,0)</f>
        <v/>
      </c>
      <c r="GX68">
        <f>IF(AND(GX$4=1,GX18=0,OR($IT18=0,AND($IT18&gt;0,GX$2=$IU18,OR(AND(GX$1=$IT18+1,OR(GX$3-1&lt;&gt;$A$3,$A$4=0)),AND(GX$1=$IT18-1,OR(GX$3&lt;&gt;$A$3,$A$4=0)))))),1,0)</f>
        <v/>
      </c>
      <c r="GY68">
        <f>IF(AND(GY$4=1,GY18=0,OR($IT18=0,AND($IT18&gt;0,GY$2=$IU18,OR(AND(GY$1=$IT18+1,OR(GY$3-1&lt;&gt;$A$3,$A$4=0)),AND(GY$1=$IT18-1,OR(GY$3&lt;&gt;$A$3,$A$4=0)))))),1,0)</f>
        <v/>
      </c>
      <c r="GZ68">
        <f>IF(AND(GZ$4=1,GZ18=0,OR($IT18=0,AND($IT18&gt;0,GZ$2=$IU18,OR(AND(GZ$1=$IT18+1,OR(GZ$3-1&lt;&gt;$A$3,$A$4=0)),AND(GZ$1=$IT18-1,OR(GZ$3&lt;&gt;$A$3,$A$4=0)))))),1,0)</f>
        <v/>
      </c>
      <c r="HA68">
        <f>IF(AND(HA$4=1,HA18=0,OR($IT18=0,AND($IT18&gt;0,HA$2=$IU18,OR(AND(HA$1=$IT18+1,OR(HA$3-1&lt;&gt;$A$3,$A$4=0)),AND(HA$1=$IT18-1,OR(HA$3&lt;&gt;$A$3,$A$4=0)))))),1,0)</f>
        <v/>
      </c>
      <c r="HB68">
        <f>IF(AND(HB$4=1,HB18=0,OR($IT18=0,AND($IT18&gt;0,HB$2=$IU18,OR(AND(HB$1=$IT18+1,OR(HB$3-1&lt;&gt;$A$3,$A$4=0)),AND(HB$1=$IT18-1,OR(HB$3&lt;&gt;$A$3,$A$4=0)))))),1,0)</f>
        <v/>
      </c>
      <c r="HC68">
        <f>IF(AND(HC$4=1,HC18=0,OR($IT18=0,AND($IT18&gt;0,HC$2=$IU18,OR(AND(HC$1=$IT18+1,OR(HC$3-1&lt;&gt;$A$3,$A$4=0)),AND(HC$1=$IT18-1,OR(HC$3&lt;&gt;$A$3,$A$4=0)))))),1,0)</f>
        <v/>
      </c>
      <c r="HD68">
        <f>IF(AND(HD$4=1,HD18=0,OR($IT18=0,AND($IT18&gt;0,HD$2=$IU18,OR(AND(HD$1=$IT18+1,OR(HD$3-1&lt;&gt;$A$3,$A$4=0)),AND(HD$1=$IT18-1,OR(HD$3&lt;&gt;$A$3,$A$4=0)))))),1,0)</f>
        <v/>
      </c>
      <c r="HE68">
        <f>IF(AND(HE$4=1,HE18=0,OR($IT18=0,AND($IT18&gt;0,HE$2=$IU18,OR(AND(HE$1=$IT18+1,OR(HE$3-1&lt;&gt;$A$3,$A$4=0)),AND(HE$1=$IT18-1,OR(HE$3&lt;&gt;$A$3,$A$4=0)))))),1,0)</f>
        <v/>
      </c>
      <c r="HF68">
        <f>IF(AND(HF$4=1,HF18=0,OR($IT18=0,AND($IT18&gt;0,HF$2=$IU18,OR(AND(HF$1=$IT18+1,OR(HF$3-1&lt;&gt;$A$3,$A$4=0)),AND(HF$1=$IT18-1,OR(HF$3&lt;&gt;$A$3,$A$4=0)))))),1,0)</f>
        <v/>
      </c>
      <c r="HG68">
        <f>IF(AND(HG$4=1,HG18=0,OR($IT18=0,AND($IT18&gt;0,HG$2=$IU18,OR(AND(HG$1=$IT18+1,OR(HG$3-1&lt;&gt;$A$3,$A$4=0)),AND(HG$1=$IT18-1,OR(HG$3&lt;&gt;$A$3,$A$4=0)))))),1,0)</f>
        <v/>
      </c>
      <c r="HH68">
        <f>IF(AND(HH$4=1,HH18=0,OR($IT18=0,AND($IT18&gt;0,HH$2=$IU18,OR(AND(HH$1=$IT18+1,OR(HH$3-1&lt;&gt;$A$3,$A$4=0)),AND(HH$1=$IT18-1,OR(HH$3&lt;&gt;$A$3,$A$4=0)))))),1,0)</f>
        <v/>
      </c>
      <c r="HI68">
        <f>IF(AND(HI$4=1,HI18=0,OR($IT18=0,AND($IT18&gt;0,HI$2=$IU18,OR(AND(HI$1=$IT18+1,OR(HI$3-1&lt;&gt;$A$3,$A$4=0)),AND(HI$1=$IT18-1,OR(HI$3&lt;&gt;$A$3,$A$4=0)))))),1,0)</f>
        <v/>
      </c>
      <c r="HJ68">
        <f>IF(AND(HJ$4=1,HJ18=0,OR($IT18=0,AND($IT18&gt;0,HJ$2=$IU18,OR(AND(HJ$1=$IT18+1,OR(HJ$3-1&lt;&gt;$A$3,$A$4=0)),AND(HJ$1=$IT18-1,OR(HJ$3&lt;&gt;$A$3,$A$4=0)))))),1,0)</f>
        <v/>
      </c>
      <c r="HK68">
        <f>IF(AND(HK$4=1,HK18=0,OR($IT18=0,AND($IT18&gt;0,HK$2=$IU18,OR(AND(HK$1=$IT18+1,OR(HK$3-1&lt;&gt;$A$3,$A$4=0)),AND(HK$1=$IT18-1,OR(HK$3&lt;&gt;$A$3,$A$4=0)))))),1,0)</f>
        <v/>
      </c>
      <c r="HL68">
        <f>IF(AND(HL$4=1,HL18=0,OR($IT18=0,AND($IT18&gt;0,HL$2=$IU18,OR(AND(HL$1=$IT18+1,OR(HL$3-1&lt;&gt;$A$3,$A$4=0)),AND(HL$1=$IT18-1,OR(HL$3&lt;&gt;$A$3,$A$4=0)))))),1,0)</f>
        <v/>
      </c>
      <c r="HM68">
        <f>IF(AND(HM$4=1,HM18=0,OR($IT18=0,AND($IT18&gt;0,HM$2=$IU18,OR(AND(HM$1=$IT18+1,OR(HM$3-1&lt;&gt;$A$3,$A$4=0)),AND(HM$1=$IT18-1,OR(HM$3&lt;&gt;$A$3,$A$4=0)))))),1,0)</f>
        <v/>
      </c>
      <c r="HN68">
        <f>IF(AND(HN$4=1,HN18=0,OR($IT18=0,AND($IT18&gt;0,HN$2=$IU18,OR(AND(HN$1=$IT18+1,OR(HN$3-1&lt;&gt;$A$3,$A$4=0)),AND(HN$1=$IT18-1,OR(HN$3&lt;&gt;$A$3,$A$4=0)))))),1,0)</f>
        <v/>
      </c>
      <c r="HO68">
        <f>IF(AND(HO$4=1,HO18=0,OR($IT18=0,AND($IT18&gt;0,HO$2=$IU18,OR(AND(HO$1=$IT18+1,OR(HO$3-1&lt;&gt;$A$3,$A$4=0)),AND(HO$1=$IT18-1,OR(HO$3&lt;&gt;$A$3,$A$4=0)))))),1,0)</f>
        <v/>
      </c>
      <c r="HP68">
        <f>IF(AND(HP$4=1,HP18=0,OR($IT18=0,AND($IT18&gt;0,HP$2=$IU18,OR(AND(HP$1=$IT18+1,OR(HP$3-1&lt;&gt;$A$3,$A$4=0)),AND(HP$1=$IT18-1,OR(HP$3&lt;&gt;$A$3,$A$4=0)))))),1,0)</f>
        <v/>
      </c>
      <c r="HQ68">
        <f>IF(AND(HQ$4=1,HQ18=0,OR($IT18=0,AND($IT18&gt;0,HQ$2=$IU18,OR(AND(HQ$1=$IT18+1,OR(HQ$3-1&lt;&gt;$A$3,$A$4=0)),AND(HQ$1=$IT18-1,OR(HQ$3&lt;&gt;$A$3,$A$4=0)))))),1,0)</f>
        <v/>
      </c>
      <c r="HR68">
        <f>IF(AND(HR$4=1,HR18=0,OR($IT18=0,AND($IT18&gt;0,HR$2=$IU18,OR(AND(HR$1=$IT18+1,OR(HR$3-1&lt;&gt;$A$3,$A$4=0)),AND(HR$1=$IT18-1,OR(HR$3&lt;&gt;$A$3,$A$4=0)))))),1,0)</f>
        <v/>
      </c>
      <c r="HS68">
        <f>IF(AND(HS$4=1,HS18=0,OR($IT18=0,AND($IT18&gt;0,HS$2=$IU18,OR(AND(HS$1=$IT18+1,OR(HS$3-1&lt;&gt;$A$3,$A$4=0)),AND(HS$1=$IT18-1,OR(HS$3&lt;&gt;$A$3,$A$4=0)))))),1,0)</f>
        <v/>
      </c>
      <c r="HT68">
        <f>IF(AND(HT$4=1,HT18=0,OR($IT18=0,AND($IT18&gt;0,HT$2=$IU18,OR(AND(HT$1=$IT18+1,OR(HT$3-1&lt;&gt;$A$3,$A$4=0)),AND(HT$1=$IT18-1,OR(HT$3&lt;&gt;$A$3,$A$4=0)))))),1,0)</f>
        <v/>
      </c>
      <c r="HU68">
        <f>IF(AND(HU$4=1,HU18=0,OR($IT18=0,AND($IT18&gt;0,HU$2=$IU18,OR(AND(HU$1=$IT18+1,OR(HU$3-1&lt;&gt;$A$3,$A$4=0)),AND(HU$1=$IT18-1,OR(HU$3&lt;&gt;$A$3,$A$4=0)))))),1,0)</f>
        <v/>
      </c>
      <c r="HV68">
        <f>IF(AND(HV$4=1,HV18=0,OR($IT18=0,AND($IT18&gt;0,HV$2=$IU18,OR(AND(HV$1=$IT18+1,OR(HV$3-1&lt;&gt;$A$3,$A$4=0)),AND(HV$1=$IT18-1,OR(HV$3&lt;&gt;$A$3,$A$4=0)))))),1,0)</f>
        <v/>
      </c>
      <c r="HW68">
        <f>IF(AND(HW$4=1,HW18=0,OR($IT18=0,AND($IT18&gt;0,HW$2=$IU18,OR(AND(HW$1=$IT18+1,OR(HW$3-1&lt;&gt;$A$3,$A$4=0)),AND(HW$1=$IT18-1,OR(HW$3&lt;&gt;$A$3,$A$4=0)))))),1,0)</f>
        <v/>
      </c>
      <c r="HX68">
        <f>IF(AND(HX$4=1,HX18=0,OR($IT18=0,AND($IT18&gt;0,HX$2=$IU18,OR(AND(HX$1=$IT18+1,OR(HX$3-1&lt;&gt;$A$3,$A$4=0)),AND(HX$1=$IT18-1,OR(HX$3&lt;&gt;$A$3,$A$4=0)))))),1,0)</f>
        <v/>
      </c>
      <c r="HY68">
        <f>IF(AND(HY$4=1,HY18=0,OR($IT18=0,AND($IT18&gt;0,HY$2=$IU18,OR(AND(HY$1=$IT18+1,OR(HY$3-1&lt;&gt;$A$3,$A$4=0)),AND(HY$1=$IT18-1,OR(HY$3&lt;&gt;$A$3,$A$4=0)))))),1,0)</f>
        <v/>
      </c>
      <c r="HZ68">
        <f>IF(AND(HZ$4=1,HZ18=0,OR($IT18=0,AND($IT18&gt;0,HZ$2=$IU18,OR(AND(HZ$1=$IT18+1,OR(HZ$3-1&lt;&gt;$A$3,$A$4=0)),AND(HZ$1=$IT18-1,OR(HZ$3&lt;&gt;$A$3,$A$4=0)))))),1,0)</f>
        <v/>
      </c>
      <c r="IA68">
        <f>IF(AND(IA$4=1,IA18=0,OR($IT18=0,AND($IT18&gt;0,IA$2=$IU18,OR(AND(IA$1=$IT18+1,OR(IA$3-1&lt;&gt;$A$3,$A$4=0)),AND(IA$1=$IT18-1,OR(IA$3&lt;&gt;$A$3,$A$4=0)))))),1,0)</f>
        <v/>
      </c>
      <c r="IB68">
        <f>IF(AND(IB$4=1,IB18=0,OR($IT18=0,AND($IT18&gt;0,IB$2=$IU18,OR(AND(IB$1=$IT18+1,OR(IB$3-1&lt;&gt;$A$3,$A$4=0)),AND(IB$1=$IT18-1,OR(IB$3&lt;&gt;$A$3,$A$4=0)))))),1,0)</f>
        <v/>
      </c>
      <c r="IC68">
        <f>IF(AND(IC$4=1,IC18=0,OR($IT18=0,AND($IT18&gt;0,IC$2=$IU18,OR(AND(IC$1=$IT18+1,OR(IC$3-1&lt;&gt;$A$3,$A$4=0)),AND(IC$1=$IT18-1,OR(IC$3&lt;&gt;$A$3,$A$4=0)))))),1,0)</f>
        <v/>
      </c>
      <c r="ID68">
        <f>IF(AND(ID$4=1,ID18=0,OR($IT18=0,AND($IT18&gt;0,ID$2=$IU18,OR(AND(ID$1=$IT18+1,OR(ID$3-1&lt;&gt;$A$3,$A$4=0)),AND(ID$1=$IT18-1,OR(ID$3&lt;&gt;$A$3,$A$4=0)))))),1,0)</f>
        <v/>
      </c>
      <c r="IE68">
        <f>IF(AND(IE$4=1,IE18=0,OR($IT18=0,AND($IT18&gt;0,IE$2=$IU18,OR(AND(IE$1=$IT18+1,OR(IE$3-1&lt;&gt;$A$3,$A$4=0)),AND(IE$1=$IT18-1,OR(IE$3&lt;&gt;$A$3,$A$4=0)))))),1,0)</f>
        <v/>
      </c>
      <c r="IF68">
        <f>IF(AND(IF$4=1,IF18=0,OR($IT18=0,AND($IT18&gt;0,IF$2=$IU18,OR(AND(IF$1=$IT18+1,OR(IF$3-1&lt;&gt;$A$3,$A$4=0)),AND(IF$1=$IT18-1,OR(IF$3&lt;&gt;$A$3,$A$4=0)))))),1,0)</f>
        <v/>
      </c>
      <c r="IG68">
        <f>IF(AND(IG$4=1,IG18=0,OR($IT18=0,AND($IT18&gt;0,IG$2=$IU18,OR(AND(IG$1=$IT18+1,OR(IG$3-1&lt;&gt;$A$3,$A$4=0)),AND(IG$1=$IT18-1,OR(IG$3&lt;&gt;$A$3,$A$4=0)))))),1,0)</f>
        <v/>
      </c>
      <c r="IH68">
        <f>IF(AND(IH$4=1,IH18=0,OR($IT18=0,AND($IT18&gt;0,IH$2=$IU18,OR(AND(IH$1=$IT18+1,OR(IH$3-1&lt;&gt;$A$3,$A$4=0)),AND(IH$1=$IT18-1,OR(IH$3&lt;&gt;$A$3,$A$4=0)))))),1,0)</f>
        <v/>
      </c>
      <c r="II68">
        <f>IF(AND(II$4=1,II18=0,OR($IT18=0,AND($IT18&gt;0,II$2=$IU18,OR(AND(II$1=$IT18+1,OR(II$3-1&lt;&gt;$A$3,$A$4=0)),AND(II$1=$IT18-1,OR(II$3&lt;&gt;$A$3,$A$4=0)))))),1,0)</f>
        <v/>
      </c>
    </row>
    <row r="69">
      <c r="A69" t="n">
        <v>10</v>
      </c>
      <c r="D69">
        <f>IF(AND(D$4=1,D19=0,OR($IT19=0,AND($IT19&gt;0,D$2=$IU19,OR(AND(D$1=$IT19+1,OR(D$3-1&lt;&gt;$A$3,$A$4=0)),AND(D$1=$IT19-1,OR(D$3&lt;&gt;$A$3,$A$4=0)))))),1,0)</f>
        <v/>
      </c>
      <c r="E69">
        <f>IF(AND(E$4=1,E19=0,OR($IT19=0,AND($IT19&gt;0,E$2=$IU19,OR(AND(E$1=$IT19+1,OR(E$3-1&lt;&gt;$A$3,$A$4=0)),AND(E$1=$IT19-1,OR(E$3&lt;&gt;$A$3,$A$4=0)))))),1,0)</f>
        <v/>
      </c>
      <c r="F69">
        <f>IF(AND(F$4=1,F19=0,OR($IT19=0,AND($IT19&gt;0,F$2=$IU19,OR(AND(F$1=$IT19+1,OR(F$3-1&lt;&gt;$A$3,$A$4=0)),AND(F$1=$IT19-1,OR(F$3&lt;&gt;$A$3,$A$4=0)))))),1,0)</f>
        <v/>
      </c>
      <c r="G69">
        <f>IF(AND(G$4=1,G19=0,OR($IT19=0,AND($IT19&gt;0,G$2=$IU19,OR(AND(G$1=$IT19+1,OR(G$3-1&lt;&gt;$A$3,$A$4=0)),AND(G$1=$IT19-1,OR(G$3&lt;&gt;$A$3,$A$4=0)))))),1,0)</f>
        <v/>
      </c>
      <c r="H69">
        <f>IF(AND(H$4=1,H19=0,OR($IT19=0,AND($IT19&gt;0,H$2=$IU19,OR(AND(H$1=$IT19+1,OR(H$3-1&lt;&gt;$A$3,$A$4=0)),AND(H$1=$IT19-1,OR(H$3&lt;&gt;$A$3,$A$4=0)))))),1,0)</f>
        <v/>
      </c>
      <c r="I69">
        <f>IF(AND(I$4=1,I19=0,OR($IT19=0,AND($IT19&gt;0,I$2=$IU19,OR(AND(I$1=$IT19+1,OR(I$3-1&lt;&gt;$A$3,$A$4=0)),AND(I$1=$IT19-1,OR(I$3&lt;&gt;$A$3,$A$4=0)))))),1,0)</f>
        <v/>
      </c>
      <c r="J69">
        <f>IF(AND(J$4=1,J19=0,OR($IT19=0,AND($IT19&gt;0,J$2=$IU19,OR(AND(J$1=$IT19+1,OR(J$3-1&lt;&gt;$A$3,$A$4=0)),AND(J$1=$IT19-1,OR(J$3&lt;&gt;$A$3,$A$4=0)))))),1,0)</f>
        <v/>
      </c>
      <c r="K69">
        <f>IF(AND(K$4=1,K19=0,OR($IT19=0,AND($IT19&gt;0,K$2=$IU19,OR(AND(K$1=$IT19+1,OR(K$3-1&lt;&gt;$A$3,$A$4=0)),AND(K$1=$IT19-1,OR(K$3&lt;&gt;$A$3,$A$4=0)))))),1,0)</f>
        <v/>
      </c>
      <c r="L69">
        <f>IF(AND(L$4=1,L19=0,OR($IT19=0,AND($IT19&gt;0,L$2=$IU19,OR(AND(L$1=$IT19+1,OR(L$3-1&lt;&gt;$A$3,$A$4=0)),AND(L$1=$IT19-1,OR(L$3&lt;&gt;$A$3,$A$4=0)))))),1,0)</f>
        <v/>
      </c>
      <c r="M69">
        <f>IF(AND(M$4=1,M19=0,OR($IT19=0,AND($IT19&gt;0,M$2=$IU19,OR(AND(M$1=$IT19+1,OR(M$3-1&lt;&gt;$A$3,$A$4=0)),AND(M$1=$IT19-1,OR(M$3&lt;&gt;$A$3,$A$4=0)))))),1,0)</f>
        <v/>
      </c>
      <c r="N69">
        <f>IF(AND(N$4=1,N19=0,OR($IT19=0,AND($IT19&gt;0,N$2=$IU19,OR(AND(N$1=$IT19+1,OR(N$3-1&lt;&gt;$A$3,$A$4=0)),AND(N$1=$IT19-1,OR(N$3&lt;&gt;$A$3,$A$4=0)))))),1,0)</f>
        <v/>
      </c>
      <c r="O69">
        <f>IF(AND(O$4=1,O19=0,OR($IT19=0,AND($IT19&gt;0,O$2=$IU19,OR(AND(O$1=$IT19+1,OR(O$3-1&lt;&gt;$A$3,$A$4=0)),AND(O$1=$IT19-1,OR(O$3&lt;&gt;$A$3,$A$4=0)))))),1,0)</f>
        <v/>
      </c>
      <c r="P69">
        <f>IF(AND(P$4=1,P19=0,OR($IT19=0,AND($IT19&gt;0,P$2=$IU19,OR(AND(P$1=$IT19+1,OR(P$3-1&lt;&gt;$A$3,$A$4=0)),AND(P$1=$IT19-1,OR(P$3&lt;&gt;$A$3,$A$4=0)))))),1,0)</f>
        <v/>
      </c>
      <c r="Q69">
        <f>IF(AND(Q$4=1,Q19=0,OR($IT19=0,AND($IT19&gt;0,Q$2=$IU19,OR(AND(Q$1=$IT19+1,OR(Q$3-1&lt;&gt;$A$3,$A$4=0)),AND(Q$1=$IT19-1,OR(Q$3&lt;&gt;$A$3,$A$4=0)))))),1,0)</f>
        <v/>
      </c>
      <c r="R69">
        <f>IF(AND(R$4=1,R19=0,OR($IT19=0,AND($IT19&gt;0,R$2=$IU19,OR(AND(R$1=$IT19+1,OR(R$3-1&lt;&gt;$A$3,$A$4=0)),AND(R$1=$IT19-1,OR(R$3&lt;&gt;$A$3,$A$4=0)))))),1,0)</f>
        <v/>
      </c>
      <c r="S69">
        <f>IF(AND(S$4=1,S19=0,OR($IT19=0,AND($IT19&gt;0,S$2=$IU19,OR(AND(S$1=$IT19+1,OR(S$3-1&lt;&gt;$A$3,$A$4=0)),AND(S$1=$IT19-1,OR(S$3&lt;&gt;$A$3,$A$4=0)))))),1,0)</f>
        <v/>
      </c>
      <c r="T69">
        <f>IF(AND(T$4=1,T19=0,OR($IT19=0,AND($IT19&gt;0,T$2=$IU19,OR(AND(T$1=$IT19+1,OR(T$3-1&lt;&gt;$A$3,$A$4=0)),AND(T$1=$IT19-1,OR(T$3&lt;&gt;$A$3,$A$4=0)))))),1,0)</f>
        <v/>
      </c>
      <c r="U69">
        <f>IF(AND(U$4=1,U19=0,OR($IT19=0,AND($IT19&gt;0,U$2=$IU19,OR(AND(U$1=$IT19+1,OR(U$3-1&lt;&gt;$A$3,$A$4=0)),AND(U$1=$IT19-1,OR(U$3&lt;&gt;$A$3,$A$4=0)))))),1,0)</f>
        <v/>
      </c>
      <c r="V69">
        <f>IF(AND(V$4=1,V19=0,OR($IT19=0,AND($IT19&gt;0,V$2=$IU19,OR(AND(V$1=$IT19+1,OR(V$3-1&lt;&gt;$A$3,$A$4=0)),AND(V$1=$IT19-1,OR(V$3&lt;&gt;$A$3,$A$4=0)))))),1,0)</f>
        <v/>
      </c>
      <c r="W69">
        <f>IF(AND(W$4=1,W19=0,OR($IT19=0,AND($IT19&gt;0,W$2=$IU19,OR(AND(W$1=$IT19+1,OR(W$3-1&lt;&gt;$A$3,$A$4=0)),AND(W$1=$IT19-1,OR(W$3&lt;&gt;$A$3,$A$4=0)))))),1,0)</f>
        <v/>
      </c>
      <c r="X69">
        <f>IF(AND(X$4=1,X19=0,OR($IT19=0,AND($IT19&gt;0,X$2=$IU19,OR(AND(X$1=$IT19+1,OR(X$3-1&lt;&gt;$A$3,$A$4=0)),AND(X$1=$IT19-1,OR(X$3&lt;&gt;$A$3,$A$4=0)))))),1,0)</f>
        <v/>
      </c>
      <c r="Y69">
        <f>IF(AND(Y$4=1,Y19=0,OR($IT19=0,AND($IT19&gt;0,Y$2=$IU19,OR(AND(Y$1=$IT19+1,OR(Y$3-1&lt;&gt;$A$3,$A$4=0)),AND(Y$1=$IT19-1,OR(Y$3&lt;&gt;$A$3,$A$4=0)))))),1,0)</f>
        <v/>
      </c>
      <c r="Z69">
        <f>IF(AND(Z$4=1,Z19=0,OR($IT19=0,AND($IT19&gt;0,Z$2=$IU19,OR(AND(Z$1=$IT19+1,OR(Z$3-1&lt;&gt;$A$3,$A$4=0)),AND(Z$1=$IT19-1,OR(Z$3&lt;&gt;$A$3,$A$4=0)))))),1,0)</f>
        <v/>
      </c>
      <c r="AA69">
        <f>IF(AND(AA$4=1,AA19=0,OR($IT19=0,AND($IT19&gt;0,AA$2=$IU19,OR(AND(AA$1=$IT19+1,OR(AA$3-1&lt;&gt;$A$3,$A$4=0)),AND(AA$1=$IT19-1,OR(AA$3&lt;&gt;$A$3,$A$4=0)))))),1,0)</f>
        <v/>
      </c>
      <c r="AB69">
        <f>IF(AND(AB$4=1,AB19=0,OR($IT19=0,AND($IT19&gt;0,AB$2=$IU19,OR(AND(AB$1=$IT19+1,OR(AB$3-1&lt;&gt;$A$3,$A$4=0)),AND(AB$1=$IT19-1,OR(AB$3&lt;&gt;$A$3,$A$4=0)))))),1,0)</f>
        <v/>
      </c>
      <c r="AC69">
        <f>IF(AND(AC$4=1,AC19=0,OR($IT19=0,AND($IT19&gt;0,AC$2=$IU19,OR(AND(AC$1=$IT19+1,OR(AC$3-1&lt;&gt;$A$3,$A$4=0)),AND(AC$1=$IT19-1,OR(AC$3&lt;&gt;$A$3,$A$4=0)))))),1,0)</f>
        <v/>
      </c>
      <c r="AD69">
        <f>IF(AND(AD$4=1,AD19=0,OR($IT19=0,AND($IT19&gt;0,AD$2=$IU19,OR(AND(AD$1=$IT19+1,OR(AD$3-1&lt;&gt;$A$3,$A$4=0)),AND(AD$1=$IT19-1,OR(AD$3&lt;&gt;$A$3,$A$4=0)))))),1,0)</f>
        <v/>
      </c>
      <c r="AE69">
        <f>IF(AND(AE$4=1,AE19=0,OR($IT19=0,AND($IT19&gt;0,AE$2=$IU19,OR(AND(AE$1=$IT19+1,OR(AE$3-1&lt;&gt;$A$3,$A$4=0)),AND(AE$1=$IT19-1,OR(AE$3&lt;&gt;$A$3,$A$4=0)))))),1,0)</f>
        <v/>
      </c>
      <c r="AF69">
        <f>IF(AND(AF$4=1,AF19=0,OR($IT19=0,AND($IT19&gt;0,AF$2=$IU19,OR(AND(AF$1=$IT19+1,OR(AF$3-1&lt;&gt;$A$3,$A$4=0)),AND(AF$1=$IT19-1,OR(AF$3&lt;&gt;$A$3,$A$4=0)))))),1,0)</f>
        <v/>
      </c>
      <c r="AG69">
        <f>IF(AND(AG$4=1,AG19=0,OR($IT19=0,AND($IT19&gt;0,AG$2=$IU19,OR(AND(AG$1=$IT19+1,OR(AG$3-1&lt;&gt;$A$3,$A$4=0)),AND(AG$1=$IT19-1,OR(AG$3&lt;&gt;$A$3,$A$4=0)))))),1,0)</f>
        <v/>
      </c>
      <c r="AH69">
        <f>IF(AND(AH$4=1,AH19=0,OR($IT19=0,AND($IT19&gt;0,AH$2=$IU19,OR(AND(AH$1=$IT19+1,OR(AH$3-1&lt;&gt;$A$3,$A$4=0)),AND(AH$1=$IT19-1,OR(AH$3&lt;&gt;$A$3,$A$4=0)))))),1,0)</f>
        <v/>
      </c>
      <c r="AI69">
        <f>IF(AND(AI$4=1,AI19=0,OR($IT19=0,AND($IT19&gt;0,AI$2=$IU19,OR(AND(AI$1=$IT19+1,OR(AI$3-1&lt;&gt;$A$3,$A$4=0)),AND(AI$1=$IT19-1,OR(AI$3&lt;&gt;$A$3,$A$4=0)))))),1,0)</f>
        <v/>
      </c>
      <c r="AJ69">
        <f>IF(AND(AJ$4=1,AJ19=0,OR($IT19=0,AND($IT19&gt;0,AJ$2=$IU19,OR(AND(AJ$1=$IT19+1,OR(AJ$3-1&lt;&gt;$A$3,$A$4=0)),AND(AJ$1=$IT19-1,OR(AJ$3&lt;&gt;$A$3,$A$4=0)))))),1,0)</f>
        <v/>
      </c>
      <c r="AK69">
        <f>IF(AND(AK$4=1,AK19=0,OR($IT19=0,AND($IT19&gt;0,AK$2=$IU19,OR(AND(AK$1=$IT19+1,OR(AK$3-1&lt;&gt;$A$3,$A$4=0)),AND(AK$1=$IT19-1,OR(AK$3&lt;&gt;$A$3,$A$4=0)))))),1,0)</f>
        <v/>
      </c>
      <c r="AL69">
        <f>IF(AND(AL$4=1,AL19=0,OR($IT19=0,AND($IT19&gt;0,AL$2=$IU19,OR(AND(AL$1=$IT19+1,OR(AL$3-1&lt;&gt;$A$3,$A$4=0)),AND(AL$1=$IT19-1,OR(AL$3&lt;&gt;$A$3,$A$4=0)))))),1,0)</f>
        <v/>
      </c>
      <c r="AM69">
        <f>IF(AND(AM$4=1,AM19=0,OR($IT19=0,AND($IT19&gt;0,AM$2=$IU19,OR(AND(AM$1=$IT19+1,OR(AM$3-1&lt;&gt;$A$3,$A$4=0)),AND(AM$1=$IT19-1,OR(AM$3&lt;&gt;$A$3,$A$4=0)))))),1,0)</f>
        <v/>
      </c>
      <c r="AN69">
        <f>IF(AND(AN$4=1,AN19=0,OR($IT19=0,AND($IT19&gt;0,AN$2=$IU19,OR(AND(AN$1=$IT19+1,OR(AN$3-1&lt;&gt;$A$3,$A$4=0)),AND(AN$1=$IT19-1,OR(AN$3&lt;&gt;$A$3,$A$4=0)))))),1,0)</f>
        <v/>
      </c>
      <c r="AO69">
        <f>IF(AND(AO$4=1,AO19=0,OR($IT19=0,AND($IT19&gt;0,AO$2=$IU19,OR(AND(AO$1=$IT19+1,OR(AO$3-1&lt;&gt;$A$3,$A$4=0)),AND(AO$1=$IT19-1,OR(AO$3&lt;&gt;$A$3,$A$4=0)))))),1,0)</f>
        <v/>
      </c>
      <c r="AP69">
        <f>IF(AND(AP$4=1,AP19=0,OR($IT19=0,AND($IT19&gt;0,AP$2=$IU19,OR(AND(AP$1=$IT19+1,OR(AP$3-1&lt;&gt;$A$3,$A$4=0)),AND(AP$1=$IT19-1,OR(AP$3&lt;&gt;$A$3,$A$4=0)))))),1,0)</f>
        <v/>
      </c>
      <c r="AQ69">
        <f>IF(AND(AQ$4=1,AQ19=0,OR($IT19=0,AND($IT19&gt;0,AQ$2=$IU19,OR(AND(AQ$1=$IT19+1,OR(AQ$3-1&lt;&gt;$A$3,$A$4=0)),AND(AQ$1=$IT19-1,OR(AQ$3&lt;&gt;$A$3,$A$4=0)))))),1,0)</f>
        <v/>
      </c>
      <c r="AR69">
        <f>IF(AND(AR$4=1,AR19=0,OR($IT19=0,AND($IT19&gt;0,AR$2=$IU19,OR(AND(AR$1=$IT19+1,OR(AR$3-1&lt;&gt;$A$3,$A$4=0)),AND(AR$1=$IT19-1,OR(AR$3&lt;&gt;$A$3,$A$4=0)))))),1,0)</f>
        <v/>
      </c>
      <c r="AS69">
        <f>IF(AND(AS$4=1,AS19=0,OR($IT19=0,AND($IT19&gt;0,AS$2=$IU19,OR(AND(AS$1=$IT19+1,OR(AS$3-1&lt;&gt;$A$3,$A$4=0)),AND(AS$1=$IT19-1,OR(AS$3&lt;&gt;$A$3,$A$4=0)))))),1,0)</f>
        <v/>
      </c>
      <c r="AT69">
        <f>IF(AND(AT$4=1,AT19=0,OR($IT19=0,AND($IT19&gt;0,AT$2=$IU19,OR(AND(AT$1=$IT19+1,OR(AT$3-1&lt;&gt;$A$3,$A$4=0)),AND(AT$1=$IT19-1,OR(AT$3&lt;&gt;$A$3,$A$4=0)))))),1,0)</f>
        <v/>
      </c>
      <c r="AU69">
        <f>IF(AND(AU$4=1,AU19=0,OR($IT19=0,AND($IT19&gt;0,AU$2=$IU19,OR(AND(AU$1=$IT19+1,OR(AU$3-1&lt;&gt;$A$3,$A$4=0)),AND(AU$1=$IT19-1,OR(AU$3&lt;&gt;$A$3,$A$4=0)))))),1,0)</f>
        <v/>
      </c>
      <c r="AV69">
        <f>IF(AND(AV$4=1,AV19=0,OR($IT19=0,AND($IT19&gt;0,AV$2=$IU19,OR(AND(AV$1=$IT19+1,OR(AV$3-1&lt;&gt;$A$3,$A$4=0)),AND(AV$1=$IT19-1,OR(AV$3&lt;&gt;$A$3,$A$4=0)))))),1,0)</f>
        <v/>
      </c>
      <c r="AW69">
        <f>IF(AND(AW$4=1,AW19=0,OR($IT19=0,AND($IT19&gt;0,AW$2=$IU19,OR(AND(AW$1=$IT19+1,OR(AW$3-1&lt;&gt;$A$3,$A$4=0)),AND(AW$1=$IT19-1,OR(AW$3&lt;&gt;$A$3,$A$4=0)))))),1,0)</f>
        <v/>
      </c>
      <c r="AX69">
        <f>IF(AND(AX$4=1,AX19=0,OR($IT19=0,AND($IT19&gt;0,AX$2=$IU19,OR(AND(AX$1=$IT19+1,OR(AX$3-1&lt;&gt;$A$3,$A$4=0)),AND(AX$1=$IT19-1,OR(AX$3&lt;&gt;$A$3,$A$4=0)))))),1,0)</f>
        <v/>
      </c>
      <c r="AY69">
        <f>IF(AND(AY$4=1,AY19=0,OR($IT19=0,AND($IT19&gt;0,AY$2=$IU19,OR(AND(AY$1=$IT19+1,OR(AY$3-1&lt;&gt;$A$3,$A$4=0)),AND(AY$1=$IT19-1,OR(AY$3&lt;&gt;$A$3,$A$4=0)))))),1,0)</f>
        <v/>
      </c>
      <c r="AZ69">
        <f>IF(AND(AZ$4=1,AZ19=0,OR($IT19=0,AND($IT19&gt;0,AZ$2=$IU19,OR(AND(AZ$1=$IT19+1,OR(AZ$3-1&lt;&gt;$A$3,$A$4=0)),AND(AZ$1=$IT19-1,OR(AZ$3&lt;&gt;$A$3,$A$4=0)))))),1,0)</f>
        <v/>
      </c>
      <c r="BA69">
        <f>IF(AND(BA$4=1,BA19=0,OR($IT19=0,AND($IT19&gt;0,BA$2=$IU19,OR(AND(BA$1=$IT19+1,OR(BA$3-1&lt;&gt;$A$3,$A$4=0)),AND(BA$1=$IT19-1,OR(BA$3&lt;&gt;$A$3,$A$4=0)))))),1,0)</f>
        <v/>
      </c>
      <c r="BB69">
        <f>IF(AND(BB$4=1,BB19=0,OR($IT19=0,AND($IT19&gt;0,BB$2=$IU19,OR(AND(BB$1=$IT19+1,OR(BB$3-1&lt;&gt;$A$3,$A$4=0)),AND(BB$1=$IT19-1,OR(BB$3&lt;&gt;$A$3,$A$4=0)))))),1,0)</f>
        <v/>
      </c>
      <c r="BC69">
        <f>IF(AND(BC$4=1,BC19=0,OR($IT19=0,AND($IT19&gt;0,BC$2=$IU19,OR(AND(BC$1=$IT19+1,OR(BC$3-1&lt;&gt;$A$3,$A$4=0)),AND(BC$1=$IT19-1,OR(BC$3&lt;&gt;$A$3,$A$4=0)))))),1,0)</f>
        <v/>
      </c>
      <c r="BD69">
        <f>IF(AND(BD$4=1,BD19=0,OR($IT19=0,AND($IT19&gt;0,BD$2=$IU19,OR(AND(BD$1=$IT19+1,OR(BD$3-1&lt;&gt;$A$3,$A$4=0)),AND(BD$1=$IT19-1,OR(BD$3&lt;&gt;$A$3,$A$4=0)))))),1,0)</f>
        <v/>
      </c>
      <c r="BE69">
        <f>IF(AND(BE$4=1,BE19=0,OR($IT19=0,AND($IT19&gt;0,BE$2=$IU19,OR(AND(BE$1=$IT19+1,OR(BE$3-1&lt;&gt;$A$3,$A$4=0)),AND(BE$1=$IT19-1,OR(BE$3&lt;&gt;$A$3,$A$4=0)))))),1,0)</f>
        <v/>
      </c>
      <c r="BF69">
        <f>IF(AND(BF$4=1,BF19=0,OR($IT19=0,AND($IT19&gt;0,BF$2=$IU19,OR(AND(BF$1=$IT19+1,OR(BF$3-1&lt;&gt;$A$3,$A$4=0)),AND(BF$1=$IT19-1,OR(BF$3&lt;&gt;$A$3,$A$4=0)))))),1,0)</f>
        <v/>
      </c>
      <c r="BG69">
        <f>IF(AND(BG$4=1,BG19=0,OR($IT19=0,AND($IT19&gt;0,BG$2=$IU19,OR(AND(BG$1=$IT19+1,OR(BG$3-1&lt;&gt;$A$3,$A$4=0)),AND(BG$1=$IT19-1,OR(BG$3&lt;&gt;$A$3,$A$4=0)))))),1,0)</f>
        <v/>
      </c>
      <c r="BH69">
        <f>IF(AND(BH$4=1,BH19=0,OR($IT19=0,AND($IT19&gt;0,BH$2=$IU19,OR(AND(BH$1=$IT19+1,OR(BH$3-1&lt;&gt;$A$3,$A$4=0)),AND(BH$1=$IT19-1,OR(BH$3&lt;&gt;$A$3,$A$4=0)))))),1,0)</f>
        <v/>
      </c>
      <c r="BI69">
        <f>IF(AND(BI$4=1,BI19=0,OR($IT19=0,AND($IT19&gt;0,BI$2=$IU19,OR(AND(BI$1=$IT19+1,OR(BI$3-1&lt;&gt;$A$3,$A$4=0)),AND(BI$1=$IT19-1,OR(BI$3&lt;&gt;$A$3,$A$4=0)))))),1,0)</f>
        <v/>
      </c>
      <c r="BJ69">
        <f>IF(AND(BJ$4=1,BJ19=0,OR($IT19=0,AND($IT19&gt;0,BJ$2=$IU19,OR(AND(BJ$1=$IT19+1,OR(BJ$3-1&lt;&gt;$A$3,$A$4=0)),AND(BJ$1=$IT19-1,OR(BJ$3&lt;&gt;$A$3,$A$4=0)))))),1,0)</f>
        <v/>
      </c>
      <c r="BK69">
        <f>IF(AND(BK$4=1,BK19=0,OR($IT19=0,AND($IT19&gt;0,BK$2=$IU19,OR(AND(BK$1=$IT19+1,OR(BK$3-1&lt;&gt;$A$3,$A$4=0)),AND(BK$1=$IT19-1,OR(BK$3&lt;&gt;$A$3,$A$4=0)))))),1,0)</f>
        <v/>
      </c>
      <c r="BL69">
        <f>IF(AND(BL$4=1,BL19=0,OR($IT19=0,AND($IT19&gt;0,BL$2=$IU19,OR(AND(BL$1=$IT19+1,OR(BL$3-1&lt;&gt;$A$3,$A$4=0)),AND(BL$1=$IT19-1,OR(BL$3&lt;&gt;$A$3,$A$4=0)))))),1,0)</f>
        <v/>
      </c>
      <c r="BM69">
        <f>IF(AND(BM$4=1,BM19=0,OR($IT19=0,AND($IT19&gt;0,BM$2=$IU19,OR(AND(BM$1=$IT19+1,OR(BM$3-1&lt;&gt;$A$3,$A$4=0)),AND(BM$1=$IT19-1,OR(BM$3&lt;&gt;$A$3,$A$4=0)))))),1,0)</f>
        <v/>
      </c>
      <c r="BN69">
        <f>IF(AND(BN$4=1,BN19=0,OR($IT19=0,AND($IT19&gt;0,BN$2=$IU19,OR(AND(BN$1=$IT19+1,OR(BN$3-1&lt;&gt;$A$3,$A$4=0)),AND(BN$1=$IT19-1,OR(BN$3&lt;&gt;$A$3,$A$4=0)))))),1,0)</f>
        <v/>
      </c>
      <c r="BO69">
        <f>IF(AND(BO$4=1,BO19=0,OR($IT19=0,AND($IT19&gt;0,BO$2=$IU19,OR(AND(BO$1=$IT19+1,OR(BO$3-1&lt;&gt;$A$3,$A$4=0)),AND(BO$1=$IT19-1,OR(BO$3&lt;&gt;$A$3,$A$4=0)))))),1,0)</f>
        <v/>
      </c>
      <c r="BP69">
        <f>IF(AND(BP$4=1,BP19=0,OR($IT19=0,AND($IT19&gt;0,BP$2=$IU19,OR(AND(BP$1=$IT19+1,OR(BP$3-1&lt;&gt;$A$3,$A$4=0)),AND(BP$1=$IT19-1,OR(BP$3&lt;&gt;$A$3,$A$4=0)))))),1,0)</f>
        <v/>
      </c>
      <c r="BQ69">
        <f>IF(AND(BQ$4=1,BQ19=0,OR($IT19=0,AND($IT19&gt;0,BQ$2=$IU19,OR(AND(BQ$1=$IT19+1,OR(BQ$3-1&lt;&gt;$A$3,$A$4=0)),AND(BQ$1=$IT19-1,OR(BQ$3&lt;&gt;$A$3,$A$4=0)))))),1,0)</f>
        <v/>
      </c>
      <c r="BR69">
        <f>IF(AND(BR$4=1,BR19=0,OR($IT19=0,AND($IT19&gt;0,BR$2=$IU19,OR(AND(BR$1=$IT19+1,OR(BR$3-1&lt;&gt;$A$3,$A$4=0)),AND(BR$1=$IT19-1,OR(BR$3&lt;&gt;$A$3,$A$4=0)))))),1,0)</f>
        <v/>
      </c>
      <c r="BS69">
        <f>IF(AND(BS$4=1,BS19=0,OR($IT19=0,AND($IT19&gt;0,BS$2=$IU19,OR(AND(BS$1=$IT19+1,OR(BS$3-1&lt;&gt;$A$3,$A$4=0)),AND(BS$1=$IT19-1,OR(BS$3&lt;&gt;$A$3,$A$4=0)))))),1,0)</f>
        <v/>
      </c>
      <c r="BT69">
        <f>IF(AND(BT$4=1,BT19=0,OR($IT19=0,AND($IT19&gt;0,BT$2=$IU19,OR(AND(BT$1=$IT19+1,OR(BT$3-1&lt;&gt;$A$3,$A$4=0)),AND(BT$1=$IT19-1,OR(BT$3&lt;&gt;$A$3,$A$4=0)))))),1,0)</f>
        <v/>
      </c>
      <c r="BU69">
        <f>IF(AND(BU$4=1,BU19=0,OR($IT19=0,AND($IT19&gt;0,BU$2=$IU19,OR(AND(BU$1=$IT19+1,OR(BU$3-1&lt;&gt;$A$3,$A$4=0)),AND(BU$1=$IT19-1,OR(BU$3&lt;&gt;$A$3,$A$4=0)))))),1,0)</f>
        <v/>
      </c>
      <c r="BV69">
        <f>IF(AND(BV$4=1,BV19=0,OR($IT19=0,AND($IT19&gt;0,BV$2=$IU19,OR(AND(BV$1=$IT19+1,OR(BV$3-1&lt;&gt;$A$3,$A$4=0)),AND(BV$1=$IT19-1,OR(BV$3&lt;&gt;$A$3,$A$4=0)))))),1,0)</f>
        <v/>
      </c>
      <c r="BW69">
        <f>IF(AND(BW$4=1,BW19=0,OR($IT19=0,AND($IT19&gt;0,BW$2=$IU19,OR(AND(BW$1=$IT19+1,OR(BW$3-1&lt;&gt;$A$3,$A$4=0)),AND(BW$1=$IT19-1,OR(BW$3&lt;&gt;$A$3,$A$4=0)))))),1,0)</f>
        <v/>
      </c>
      <c r="BX69">
        <f>IF(AND(BX$4=1,BX19=0,OR($IT19=0,AND($IT19&gt;0,BX$2=$IU19,OR(AND(BX$1=$IT19+1,OR(BX$3-1&lt;&gt;$A$3,$A$4=0)),AND(BX$1=$IT19-1,OR(BX$3&lt;&gt;$A$3,$A$4=0)))))),1,0)</f>
        <v/>
      </c>
      <c r="BY69">
        <f>IF(AND(BY$4=1,BY19=0,OR($IT19=0,AND($IT19&gt;0,BY$2=$IU19,OR(AND(BY$1=$IT19+1,OR(BY$3-1&lt;&gt;$A$3,$A$4=0)),AND(BY$1=$IT19-1,OR(BY$3&lt;&gt;$A$3,$A$4=0)))))),1,0)</f>
        <v/>
      </c>
      <c r="BZ69">
        <f>IF(AND(BZ$4=1,BZ19=0,OR($IT19=0,AND($IT19&gt;0,BZ$2=$IU19,OR(AND(BZ$1=$IT19+1,OR(BZ$3-1&lt;&gt;$A$3,$A$4=0)),AND(BZ$1=$IT19-1,OR(BZ$3&lt;&gt;$A$3,$A$4=0)))))),1,0)</f>
        <v/>
      </c>
      <c r="CA69">
        <f>IF(AND(CA$4=1,CA19=0,OR($IT19=0,AND($IT19&gt;0,CA$2=$IU19,OR(AND(CA$1=$IT19+1,OR(CA$3-1&lt;&gt;$A$3,$A$4=0)),AND(CA$1=$IT19-1,OR(CA$3&lt;&gt;$A$3,$A$4=0)))))),1,0)</f>
        <v/>
      </c>
      <c r="CB69">
        <f>IF(AND(CB$4=1,CB19=0,OR($IT19=0,AND($IT19&gt;0,CB$2=$IU19,OR(AND(CB$1=$IT19+1,OR(CB$3-1&lt;&gt;$A$3,$A$4=0)),AND(CB$1=$IT19-1,OR(CB$3&lt;&gt;$A$3,$A$4=0)))))),1,0)</f>
        <v/>
      </c>
      <c r="CC69">
        <f>IF(AND(CC$4=1,CC19=0,OR($IT19=0,AND($IT19&gt;0,CC$2=$IU19,OR(AND(CC$1=$IT19+1,OR(CC$3-1&lt;&gt;$A$3,$A$4=0)),AND(CC$1=$IT19-1,OR(CC$3&lt;&gt;$A$3,$A$4=0)))))),1,0)</f>
        <v/>
      </c>
      <c r="CD69">
        <f>IF(AND(CD$4=1,CD19=0,OR($IT19=0,AND($IT19&gt;0,CD$2=$IU19,OR(AND(CD$1=$IT19+1,OR(CD$3-1&lt;&gt;$A$3,$A$4=0)),AND(CD$1=$IT19-1,OR(CD$3&lt;&gt;$A$3,$A$4=0)))))),1,0)</f>
        <v/>
      </c>
      <c r="CE69">
        <f>IF(AND(CE$4=1,CE19=0,OR($IT19=0,AND($IT19&gt;0,CE$2=$IU19,OR(AND(CE$1=$IT19+1,OR(CE$3-1&lt;&gt;$A$3,$A$4=0)),AND(CE$1=$IT19-1,OR(CE$3&lt;&gt;$A$3,$A$4=0)))))),1,0)</f>
        <v/>
      </c>
      <c r="CF69">
        <f>IF(AND(CF$4=1,CF19=0,OR($IT19=0,AND($IT19&gt;0,CF$2=$IU19,OR(AND(CF$1=$IT19+1,OR(CF$3-1&lt;&gt;$A$3,$A$4=0)),AND(CF$1=$IT19-1,OR(CF$3&lt;&gt;$A$3,$A$4=0)))))),1,0)</f>
        <v/>
      </c>
      <c r="CG69">
        <f>IF(AND(CG$4=1,CG19=0,OR($IT19=0,AND($IT19&gt;0,CG$2=$IU19,OR(AND(CG$1=$IT19+1,OR(CG$3-1&lt;&gt;$A$3,$A$4=0)),AND(CG$1=$IT19-1,OR(CG$3&lt;&gt;$A$3,$A$4=0)))))),1,0)</f>
        <v/>
      </c>
      <c r="CH69">
        <f>IF(AND(CH$4=1,CH19=0,OR($IT19=0,AND($IT19&gt;0,CH$2=$IU19,OR(AND(CH$1=$IT19+1,OR(CH$3-1&lt;&gt;$A$3,$A$4=0)),AND(CH$1=$IT19-1,OR(CH$3&lt;&gt;$A$3,$A$4=0)))))),1,0)</f>
        <v/>
      </c>
      <c r="CI69">
        <f>IF(AND(CI$4=1,CI19=0,OR($IT19=0,AND($IT19&gt;0,CI$2=$IU19,OR(AND(CI$1=$IT19+1,OR(CI$3-1&lt;&gt;$A$3,$A$4=0)),AND(CI$1=$IT19-1,OR(CI$3&lt;&gt;$A$3,$A$4=0)))))),1,0)</f>
        <v/>
      </c>
      <c r="CJ69">
        <f>IF(AND(CJ$4=1,CJ19=0,OR($IT19=0,AND($IT19&gt;0,CJ$2=$IU19,OR(AND(CJ$1=$IT19+1,OR(CJ$3-1&lt;&gt;$A$3,$A$4=0)),AND(CJ$1=$IT19-1,OR(CJ$3&lt;&gt;$A$3,$A$4=0)))))),1,0)</f>
        <v/>
      </c>
      <c r="CK69">
        <f>IF(AND(CK$4=1,CK19=0,OR($IT19=0,AND($IT19&gt;0,CK$2=$IU19,OR(AND(CK$1=$IT19+1,OR(CK$3-1&lt;&gt;$A$3,$A$4=0)),AND(CK$1=$IT19-1,OR(CK$3&lt;&gt;$A$3,$A$4=0)))))),1,0)</f>
        <v/>
      </c>
      <c r="CL69">
        <f>IF(AND(CL$4=1,CL19=0,OR($IT19=0,AND($IT19&gt;0,CL$2=$IU19,OR(AND(CL$1=$IT19+1,OR(CL$3-1&lt;&gt;$A$3,$A$4=0)),AND(CL$1=$IT19-1,OR(CL$3&lt;&gt;$A$3,$A$4=0)))))),1,0)</f>
        <v/>
      </c>
      <c r="CM69">
        <f>IF(AND(CM$4=1,CM19=0,OR($IT19=0,AND($IT19&gt;0,CM$2=$IU19,OR(AND(CM$1=$IT19+1,OR(CM$3-1&lt;&gt;$A$3,$A$4=0)),AND(CM$1=$IT19-1,OR(CM$3&lt;&gt;$A$3,$A$4=0)))))),1,0)</f>
        <v/>
      </c>
      <c r="CN69">
        <f>IF(AND(CN$4=1,CN19=0,OR($IT19=0,AND($IT19&gt;0,CN$2=$IU19,OR(AND(CN$1=$IT19+1,OR(CN$3-1&lt;&gt;$A$3,$A$4=0)),AND(CN$1=$IT19-1,OR(CN$3&lt;&gt;$A$3,$A$4=0)))))),1,0)</f>
        <v/>
      </c>
      <c r="CO69">
        <f>IF(AND(CO$4=1,CO19=0,OR($IT19=0,AND($IT19&gt;0,CO$2=$IU19,OR(AND(CO$1=$IT19+1,OR(CO$3-1&lt;&gt;$A$3,$A$4=0)),AND(CO$1=$IT19-1,OR(CO$3&lt;&gt;$A$3,$A$4=0)))))),1,0)</f>
        <v/>
      </c>
      <c r="CP69">
        <f>IF(AND(CP$4=1,CP19=0,OR($IT19=0,AND($IT19&gt;0,CP$2=$IU19,OR(AND(CP$1=$IT19+1,OR(CP$3-1&lt;&gt;$A$3,$A$4=0)),AND(CP$1=$IT19-1,OR(CP$3&lt;&gt;$A$3,$A$4=0)))))),1,0)</f>
        <v/>
      </c>
      <c r="CQ69">
        <f>IF(AND(CQ$4=1,CQ19=0,OR($IT19=0,AND($IT19&gt;0,CQ$2=$IU19,OR(AND(CQ$1=$IT19+1,OR(CQ$3-1&lt;&gt;$A$3,$A$4=0)),AND(CQ$1=$IT19-1,OR(CQ$3&lt;&gt;$A$3,$A$4=0)))))),1,0)</f>
        <v/>
      </c>
      <c r="CR69">
        <f>IF(AND(CR$4=1,CR19=0,OR($IT19=0,AND($IT19&gt;0,CR$2=$IU19,OR(AND(CR$1=$IT19+1,OR(CR$3-1&lt;&gt;$A$3,$A$4=0)),AND(CR$1=$IT19-1,OR(CR$3&lt;&gt;$A$3,$A$4=0)))))),1,0)</f>
        <v/>
      </c>
      <c r="CS69">
        <f>IF(AND(CS$4=1,CS19=0,OR($IT19=0,AND($IT19&gt;0,CS$2=$IU19,OR(AND(CS$1=$IT19+1,OR(CS$3-1&lt;&gt;$A$3,$A$4=0)),AND(CS$1=$IT19-1,OR(CS$3&lt;&gt;$A$3,$A$4=0)))))),1,0)</f>
        <v/>
      </c>
      <c r="CT69">
        <f>IF(AND(CT$4=1,CT19=0,OR($IT19=0,AND($IT19&gt;0,CT$2=$IU19,OR(AND(CT$1=$IT19+1,OR(CT$3-1&lt;&gt;$A$3,$A$4=0)),AND(CT$1=$IT19-1,OR(CT$3&lt;&gt;$A$3,$A$4=0)))))),1,0)</f>
        <v/>
      </c>
      <c r="CU69">
        <f>IF(AND(CU$4=1,CU19=0,OR($IT19=0,AND($IT19&gt;0,CU$2=$IU19,OR(AND(CU$1=$IT19+1,OR(CU$3-1&lt;&gt;$A$3,$A$4=0)),AND(CU$1=$IT19-1,OR(CU$3&lt;&gt;$A$3,$A$4=0)))))),1,0)</f>
        <v/>
      </c>
      <c r="CV69">
        <f>IF(AND(CV$4=1,CV19=0,OR($IT19=0,AND($IT19&gt;0,CV$2=$IU19,OR(AND(CV$1=$IT19+1,OR(CV$3-1&lt;&gt;$A$3,$A$4=0)),AND(CV$1=$IT19-1,OR(CV$3&lt;&gt;$A$3,$A$4=0)))))),1,0)</f>
        <v/>
      </c>
      <c r="CW69">
        <f>IF(AND(CW$4=1,CW19=0,OR($IT19=0,AND($IT19&gt;0,CW$2=$IU19,OR(AND(CW$1=$IT19+1,OR(CW$3-1&lt;&gt;$A$3,$A$4=0)),AND(CW$1=$IT19-1,OR(CW$3&lt;&gt;$A$3,$A$4=0)))))),1,0)</f>
        <v/>
      </c>
      <c r="CX69">
        <f>IF(AND(CX$4=1,CX19=0,OR($IT19=0,AND($IT19&gt;0,CX$2=$IU19,OR(AND(CX$1=$IT19+1,OR(CX$3-1&lt;&gt;$A$3,$A$4=0)),AND(CX$1=$IT19-1,OR(CX$3&lt;&gt;$A$3,$A$4=0)))))),1,0)</f>
        <v/>
      </c>
      <c r="CY69">
        <f>IF(AND(CY$4=1,CY19=0,OR($IT19=0,AND($IT19&gt;0,CY$2=$IU19,OR(AND(CY$1=$IT19+1,OR(CY$3-1&lt;&gt;$A$3,$A$4=0)),AND(CY$1=$IT19-1,OR(CY$3&lt;&gt;$A$3,$A$4=0)))))),1,0)</f>
        <v/>
      </c>
      <c r="CZ69">
        <f>IF(AND(CZ$4=1,CZ19=0,OR($IT19=0,AND($IT19&gt;0,CZ$2=$IU19,OR(AND(CZ$1=$IT19+1,OR(CZ$3-1&lt;&gt;$A$3,$A$4=0)),AND(CZ$1=$IT19-1,OR(CZ$3&lt;&gt;$A$3,$A$4=0)))))),1,0)</f>
        <v/>
      </c>
      <c r="DA69">
        <f>IF(AND(DA$4=1,DA19=0,OR($IT19=0,AND($IT19&gt;0,DA$2=$IU19,OR(AND(DA$1=$IT19+1,OR(DA$3-1&lt;&gt;$A$3,$A$4=0)),AND(DA$1=$IT19-1,OR(DA$3&lt;&gt;$A$3,$A$4=0)))))),1,0)</f>
        <v/>
      </c>
      <c r="DB69">
        <f>IF(AND(DB$4=1,DB19=0,OR($IT19=0,AND($IT19&gt;0,DB$2=$IU19,OR(AND(DB$1=$IT19+1,OR(DB$3-1&lt;&gt;$A$3,$A$4=0)),AND(DB$1=$IT19-1,OR(DB$3&lt;&gt;$A$3,$A$4=0)))))),1,0)</f>
        <v/>
      </c>
      <c r="DC69">
        <f>IF(AND(DC$4=1,DC19=0,OR($IT19=0,AND($IT19&gt;0,DC$2=$IU19,OR(AND(DC$1=$IT19+1,OR(DC$3-1&lt;&gt;$A$3,$A$4=0)),AND(DC$1=$IT19-1,OR(DC$3&lt;&gt;$A$3,$A$4=0)))))),1,0)</f>
        <v/>
      </c>
      <c r="DD69">
        <f>IF(AND(DD$4=1,DD19=0,OR($IT19=0,AND($IT19&gt;0,DD$2=$IU19,OR(AND(DD$1=$IT19+1,OR(DD$3-1&lt;&gt;$A$3,$A$4=0)),AND(DD$1=$IT19-1,OR(DD$3&lt;&gt;$A$3,$A$4=0)))))),1,0)</f>
        <v/>
      </c>
      <c r="DE69">
        <f>IF(AND(DE$4=1,DE19=0,OR($IT19=0,AND($IT19&gt;0,DE$2=$IU19,OR(AND(DE$1=$IT19+1,OR(DE$3-1&lt;&gt;$A$3,$A$4=0)),AND(DE$1=$IT19-1,OR(DE$3&lt;&gt;$A$3,$A$4=0)))))),1,0)</f>
        <v/>
      </c>
      <c r="DF69">
        <f>IF(AND(DF$4=1,DF19=0,OR($IT19=0,AND($IT19&gt;0,DF$2=$IU19,OR(AND(DF$1=$IT19+1,OR(DF$3-1&lt;&gt;$A$3,$A$4=0)),AND(DF$1=$IT19-1,OR(DF$3&lt;&gt;$A$3,$A$4=0)))))),1,0)</f>
        <v/>
      </c>
      <c r="DG69">
        <f>IF(AND(DG$4=1,DG19=0,OR($IT19=0,AND($IT19&gt;0,DG$2=$IU19,OR(AND(DG$1=$IT19+1,OR(DG$3-1&lt;&gt;$A$3,$A$4=0)),AND(DG$1=$IT19-1,OR(DG$3&lt;&gt;$A$3,$A$4=0)))))),1,0)</f>
        <v/>
      </c>
      <c r="DH69">
        <f>IF(AND(DH$4=1,DH19=0,OR($IT19=0,AND($IT19&gt;0,DH$2=$IU19,OR(AND(DH$1=$IT19+1,OR(DH$3-1&lt;&gt;$A$3,$A$4=0)),AND(DH$1=$IT19-1,OR(DH$3&lt;&gt;$A$3,$A$4=0)))))),1,0)</f>
        <v/>
      </c>
      <c r="DI69">
        <f>IF(AND(DI$4=1,DI19=0,OR($IT19=0,AND($IT19&gt;0,DI$2=$IU19,OR(AND(DI$1=$IT19+1,OR(DI$3-1&lt;&gt;$A$3,$A$4=0)),AND(DI$1=$IT19-1,OR(DI$3&lt;&gt;$A$3,$A$4=0)))))),1,0)</f>
        <v/>
      </c>
      <c r="DJ69">
        <f>IF(AND(DJ$4=1,DJ19=0,OR($IT19=0,AND($IT19&gt;0,DJ$2=$IU19,OR(AND(DJ$1=$IT19+1,OR(DJ$3-1&lt;&gt;$A$3,$A$4=0)),AND(DJ$1=$IT19-1,OR(DJ$3&lt;&gt;$A$3,$A$4=0)))))),1,0)</f>
        <v/>
      </c>
      <c r="DK69">
        <f>IF(AND(DK$4=1,DK19=0,OR($IT19=0,AND($IT19&gt;0,DK$2=$IU19,OR(AND(DK$1=$IT19+1,OR(DK$3-1&lt;&gt;$A$3,$A$4=0)),AND(DK$1=$IT19-1,OR(DK$3&lt;&gt;$A$3,$A$4=0)))))),1,0)</f>
        <v/>
      </c>
      <c r="DL69">
        <f>IF(AND(DL$4=1,DL19=0,OR($IT19=0,AND($IT19&gt;0,DL$2=$IU19,OR(AND(DL$1=$IT19+1,OR(DL$3-1&lt;&gt;$A$3,$A$4=0)),AND(DL$1=$IT19-1,OR(DL$3&lt;&gt;$A$3,$A$4=0)))))),1,0)</f>
        <v/>
      </c>
      <c r="DM69">
        <f>IF(AND(DM$4=1,DM19=0,OR($IT19=0,AND($IT19&gt;0,DM$2=$IU19,OR(AND(DM$1=$IT19+1,OR(DM$3-1&lt;&gt;$A$3,$A$4=0)),AND(DM$1=$IT19-1,OR(DM$3&lt;&gt;$A$3,$A$4=0)))))),1,0)</f>
        <v/>
      </c>
      <c r="DN69">
        <f>IF(AND(DN$4=1,DN19=0,OR($IT19=0,AND($IT19&gt;0,DN$2=$IU19,OR(AND(DN$1=$IT19+1,OR(DN$3-1&lt;&gt;$A$3,$A$4=0)),AND(DN$1=$IT19-1,OR(DN$3&lt;&gt;$A$3,$A$4=0)))))),1,0)</f>
        <v/>
      </c>
      <c r="DO69">
        <f>IF(AND(DO$4=1,DO19=0,OR($IT19=0,AND($IT19&gt;0,DO$2=$IU19,OR(AND(DO$1=$IT19+1,OR(DO$3-1&lt;&gt;$A$3,$A$4=0)),AND(DO$1=$IT19-1,OR(DO$3&lt;&gt;$A$3,$A$4=0)))))),1,0)</f>
        <v/>
      </c>
      <c r="DP69">
        <f>IF(AND(DP$4=1,DP19=0,OR($IT19=0,AND($IT19&gt;0,DP$2=$IU19,OR(AND(DP$1=$IT19+1,OR(DP$3-1&lt;&gt;$A$3,$A$4=0)),AND(DP$1=$IT19-1,OR(DP$3&lt;&gt;$A$3,$A$4=0)))))),1,0)</f>
        <v/>
      </c>
      <c r="DQ69">
        <f>IF(AND(DQ$4=1,DQ19=0,OR($IT19=0,AND($IT19&gt;0,DQ$2=$IU19,OR(AND(DQ$1=$IT19+1,OR(DQ$3-1&lt;&gt;$A$3,$A$4=0)),AND(DQ$1=$IT19-1,OR(DQ$3&lt;&gt;$A$3,$A$4=0)))))),1,0)</f>
        <v/>
      </c>
      <c r="DR69">
        <f>IF(AND(DR$4=1,DR19=0,OR($IT19=0,AND($IT19&gt;0,DR$2=$IU19,OR(AND(DR$1=$IT19+1,OR(DR$3-1&lt;&gt;$A$3,$A$4=0)),AND(DR$1=$IT19-1,OR(DR$3&lt;&gt;$A$3,$A$4=0)))))),1,0)</f>
        <v/>
      </c>
      <c r="DS69">
        <f>IF(AND(DS$4=1,DS19=0,OR($IT19=0,AND($IT19&gt;0,DS$2=$IU19,OR(AND(DS$1=$IT19+1,OR(DS$3-1&lt;&gt;$A$3,$A$4=0)),AND(DS$1=$IT19-1,OR(DS$3&lt;&gt;$A$3,$A$4=0)))))),1,0)</f>
        <v/>
      </c>
      <c r="DT69">
        <f>IF(AND(DT$4=1,DT19=0,OR($IT19=0,AND($IT19&gt;0,DT$2=$IU19,OR(AND(DT$1=$IT19+1,OR(DT$3-1&lt;&gt;$A$3,$A$4=0)),AND(DT$1=$IT19-1,OR(DT$3&lt;&gt;$A$3,$A$4=0)))))),1,0)</f>
        <v/>
      </c>
      <c r="DU69">
        <f>IF(AND(DU$4=1,DU19=0,OR($IT19=0,AND($IT19&gt;0,DU$2=$IU19,OR(AND(DU$1=$IT19+1,OR(DU$3-1&lt;&gt;$A$3,$A$4=0)),AND(DU$1=$IT19-1,OR(DU$3&lt;&gt;$A$3,$A$4=0)))))),1,0)</f>
        <v/>
      </c>
      <c r="DV69">
        <f>IF(AND(DV$4=1,DV19=0,OR($IT19=0,AND($IT19&gt;0,DV$2=$IU19,OR(AND(DV$1=$IT19+1,OR(DV$3-1&lt;&gt;$A$3,$A$4=0)),AND(DV$1=$IT19-1,OR(DV$3&lt;&gt;$A$3,$A$4=0)))))),1,0)</f>
        <v/>
      </c>
      <c r="DW69">
        <f>IF(AND(DW$4=1,DW19=0,OR($IT19=0,AND($IT19&gt;0,DW$2=$IU19,OR(AND(DW$1=$IT19+1,OR(DW$3-1&lt;&gt;$A$3,$A$4=0)),AND(DW$1=$IT19-1,OR(DW$3&lt;&gt;$A$3,$A$4=0)))))),1,0)</f>
        <v/>
      </c>
      <c r="DX69">
        <f>IF(AND(DX$4=1,DX19=0,OR($IT19=0,AND($IT19&gt;0,DX$2=$IU19,OR(AND(DX$1=$IT19+1,OR(DX$3-1&lt;&gt;$A$3,$A$4=0)),AND(DX$1=$IT19-1,OR(DX$3&lt;&gt;$A$3,$A$4=0)))))),1,0)</f>
        <v/>
      </c>
      <c r="DY69">
        <f>IF(AND(DY$4=1,DY19=0,OR($IT19=0,AND($IT19&gt;0,DY$2=$IU19,OR(AND(DY$1=$IT19+1,OR(DY$3-1&lt;&gt;$A$3,$A$4=0)),AND(DY$1=$IT19-1,OR(DY$3&lt;&gt;$A$3,$A$4=0)))))),1,0)</f>
        <v/>
      </c>
      <c r="DZ69">
        <f>IF(AND(DZ$4=1,DZ19=0,OR($IT19=0,AND($IT19&gt;0,DZ$2=$IU19,OR(AND(DZ$1=$IT19+1,OR(DZ$3-1&lt;&gt;$A$3,$A$4=0)),AND(DZ$1=$IT19-1,OR(DZ$3&lt;&gt;$A$3,$A$4=0)))))),1,0)</f>
        <v/>
      </c>
      <c r="EA69">
        <f>IF(AND(EA$4=1,EA19=0,OR($IT19=0,AND($IT19&gt;0,EA$2=$IU19,OR(AND(EA$1=$IT19+1,OR(EA$3-1&lt;&gt;$A$3,$A$4=0)),AND(EA$1=$IT19-1,OR(EA$3&lt;&gt;$A$3,$A$4=0)))))),1,0)</f>
        <v/>
      </c>
      <c r="EB69">
        <f>IF(AND(EB$4=1,EB19=0,OR($IT19=0,AND($IT19&gt;0,EB$2=$IU19,OR(AND(EB$1=$IT19+1,OR(EB$3-1&lt;&gt;$A$3,$A$4=0)),AND(EB$1=$IT19-1,OR(EB$3&lt;&gt;$A$3,$A$4=0)))))),1,0)</f>
        <v/>
      </c>
      <c r="EC69">
        <f>IF(AND(EC$4=1,EC19=0,OR($IT19=0,AND($IT19&gt;0,EC$2=$IU19,OR(AND(EC$1=$IT19+1,OR(EC$3-1&lt;&gt;$A$3,$A$4=0)),AND(EC$1=$IT19-1,OR(EC$3&lt;&gt;$A$3,$A$4=0)))))),1,0)</f>
        <v/>
      </c>
      <c r="ED69">
        <f>IF(AND(ED$4=1,ED19=0,OR($IT19=0,AND($IT19&gt;0,ED$2=$IU19,OR(AND(ED$1=$IT19+1,OR(ED$3-1&lt;&gt;$A$3,$A$4=0)),AND(ED$1=$IT19-1,OR(ED$3&lt;&gt;$A$3,$A$4=0)))))),1,0)</f>
        <v/>
      </c>
      <c r="EE69">
        <f>IF(AND(EE$4=1,EE19=0,OR($IT19=0,AND($IT19&gt;0,EE$2=$IU19,OR(AND(EE$1=$IT19+1,OR(EE$3-1&lt;&gt;$A$3,$A$4=0)),AND(EE$1=$IT19-1,OR(EE$3&lt;&gt;$A$3,$A$4=0)))))),1,0)</f>
        <v/>
      </c>
      <c r="EF69">
        <f>IF(AND(EF$4=1,EF19=0,OR($IT19=0,AND($IT19&gt;0,EF$2=$IU19,OR(AND(EF$1=$IT19+1,OR(EF$3-1&lt;&gt;$A$3,$A$4=0)),AND(EF$1=$IT19-1,OR(EF$3&lt;&gt;$A$3,$A$4=0)))))),1,0)</f>
        <v/>
      </c>
      <c r="EG69">
        <f>IF(AND(EG$4=1,EG19=0,OR($IT19=0,AND($IT19&gt;0,EG$2=$IU19,OR(AND(EG$1=$IT19+1,OR(EG$3-1&lt;&gt;$A$3,$A$4=0)),AND(EG$1=$IT19-1,OR(EG$3&lt;&gt;$A$3,$A$4=0)))))),1,0)</f>
        <v/>
      </c>
      <c r="EH69">
        <f>IF(AND(EH$4=1,EH19=0,OR($IT19=0,AND($IT19&gt;0,EH$2=$IU19,OR(AND(EH$1=$IT19+1,OR(EH$3-1&lt;&gt;$A$3,$A$4=0)),AND(EH$1=$IT19-1,OR(EH$3&lt;&gt;$A$3,$A$4=0)))))),1,0)</f>
        <v/>
      </c>
      <c r="EI69">
        <f>IF(AND(EI$4=1,EI19=0,OR($IT19=0,AND($IT19&gt;0,EI$2=$IU19,OR(AND(EI$1=$IT19+1,OR(EI$3-1&lt;&gt;$A$3,$A$4=0)),AND(EI$1=$IT19-1,OR(EI$3&lt;&gt;$A$3,$A$4=0)))))),1,0)</f>
        <v/>
      </c>
      <c r="EJ69">
        <f>IF(AND(EJ$4=1,EJ19=0,OR($IT19=0,AND($IT19&gt;0,EJ$2=$IU19,OR(AND(EJ$1=$IT19+1,OR(EJ$3-1&lt;&gt;$A$3,$A$4=0)),AND(EJ$1=$IT19-1,OR(EJ$3&lt;&gt;$A$3,$A$4=0)))))),1,0)</f>
        <v/>
      </c>
      <c r="EK69">
        <f>IF(AND(EK$4=1,EK19=0,OR($IT19=0,AND($IT19&gt;0,EK$2=$IU19,OR(AND(EK$1=$IT19+1,OR(EK$3-1&lt;&gt;$A$3,$A$4=0)),AND(EK$1=$IT19-1,OR(EK$3&lt;&gt;$A$3,$A$4=0)))))),1,0)</f>
        <v/>
      </c>
      <c r="EL69">
        <f>IF(AND(EL$4=1,EL19=0,OR($IT19=0,AND($IT19&gt;0,EL$2=$IU19,OR(AND(EL$1=$IT19+1,OR(EL$3-1&lt;&gt;$A$3,$A$4=0)),AND(EL$1=$IT19-1,OR(EL$3&lt;&gt;$A$3,$A$4=0)))))),1,0)</f>
        <v/>
      </c>
      <c r="EM69">
        <f>IF(AND(EM$4=1,EM19=0,OR($IT19=0,AND($IT19&gt;0,EM$2=$IU19,OR(AND(EM$1=$IT19+1,OR(EM$3-1&lt;&gt;$A$3,$A$4=0)),AND(EM$1=$IT19-1,OR(EM$3&lt;&gt;$A$3,$A$4=0)))))),1,0)</f>
        <v/>
      </c>
      <c r="EN69">
        <f>IF(AND(EN$4=1,EN19=0,OR($IT19=0,AND($IT19&gt;0,EN$2=$IU19,OR(AND(EN$1=$IT19+1,OR(EN$3-1&lt;&gt;$A$3,$A$4=0)),AND(EN$1=$IT19-1,OR(EN$3&lt;&gt;$A$3,$A$4=0)))))),1,0)</f>
        <v/>
      </c>
      <c r="EO69">
        <f>IF(AND(EO$4=1,EO19=0,OR($IT19=0,AND($IT19&gt;0,EO$2=$IU19,OR(AND(EO$1=$IT19+1,OR(EO$3-1&lt;&gt;$A$3,$A$4=0)),AND(EO$1=$IT19-1,OR(EO$3&lt;&gt;$A$3,$A$4=0)))))),1,0)</f>
        <v/>
      </c>
      <c r="EP69">
        <f>IF(AND(EP$4=1,EP19=0,OR($IT19=0,AND($IT19&gt;0,EP$2=$IU19,OR(AND(EP$1=$IT19+1,OR(EP$3-1&lt;&gt;$A$3,$A$4=0)),AND(EP$1=$IT19-1,OR(EP$3&lt;&gt;$A$3,$A$4=0)))))),1,0)</f>
        <v/>
      </c>
      <c r="EQ69">
        <f>IF(AND(EQ$4=1,EQ19=0,OR($IT19=0,AND($IT19&gt;0,EQ$2=$IU19,OR(AND(EQ$1=$IT19+1,OR(EQ$3-1&lt;&gt;$A$3,$A$4=0)),AND(EQ$1=$IT19-1,OR(EQ$3&lt;&gt;$A$3,$A$4=0)))))),1,0)</f>
        <v/>
      </c>
      <c r="ER69">
        <f>IF(AND(ER$4=1,ER19=0,OR($IT19=0,AND($IT19&gt;0,ER$2=$IU19,OR(AND(ER$1=$IT19+1,OR(ER$3-1&lt;&gt;$A$3,$A$4=0)),AND(ER$1=$IT19-1,OR(ER$3&lt;&gt;$A$3,$A$4=0)))))),1,0)</f>
        <v/>
      </c>
      <c r="ES69">
        <f>IF(AND(ES$4=1,ES19=0,OR($IT19=0,AND($IT19&gt;0,ES$2=$IU19,OR(AND(ES$1=$IT19+1,OR(ES$3-1&lt;&gt;$A$3,$A$4=0)),AND(ES$1=$IT19-1,OR(ES$3&lt;&gt;$A$3,$A$4=0)))))),1,0)</f>
        <v/>
      </c>
      <c r="ET69">
        <f>IF(AND(ET$4=1,ET19=0,OR($IT19=0,AND($IT19&gt;0,ET$2=$IU19,OR(AND(ET$1=$IT19+1,OR(ET$3-1&lt;&gt;$A$3,$A$4=0)),AND(ET$1=$IT19-1,OR(ET$3&lt;&gt;$A$3,$A$4=0)))))),1,0)</f>
        <v/>
      </c>
      <c r="EU69">
        <f>IF(AND(EU$4=1,EU19=0,OR($IT19=0,AND($IT19&gt;0,EU$2=$IU19,OR(AND(EU$1=$IT19+1,OR(EU$3-1&lt;&gt;$A$3,$A$4=0)),AND(EU$1=$IT19-1,OR(EU$3&lt;&gt;$A$3,$A$4=0)))))),1,0)</f>
        <v/>
      </c>
      <c r="EV69">
        <f>IF(AND(EV$4=1,EV19=0,OR($IT19=0,AND($IT19&gt;0,EV$2=$IU19,OR(AND(EV$1=$IT19+1,OR(EV$3-1&lt;&gt;$A$3,$A$4=0)),AND(EV$1=$IT19-1,OR(EV$3&lt;&gt;$A$3,$A$4=0)))))),1,0)</f>
        <v/>
      </c>
      <c r="EW69">
        <f>IF(AND(EW$4=1,EW19=0,OR($IT19=0,AND($IT19&gt;0,EW$2=$IU19,OR(AND(EW$1=$IT19+1,OR(EW$3-1&lt;&gt;$A$3,$A$4=0)),AND(EW$1=$IT19-1,OR(EW$3&lt;&gt;$A$3,$A$4=0)))))),1,0)</f>
        <v/>
      </c>
      <c r="EX69">
        <f>IF(AND(EX$4=1,EX19=0,OR($IT19=0,AND($IT19&gt;0,EX$2=$IU19,OR(AND(EX$1=$IT19+1,OR(EX$3-1&lt;&gt;$A$3,$A$4=0)),AND(EX$1=$IT19-1,OR(EX$3&lt;&gt;$A$3,$A$4=0)))))),1,0)</f>
        <v/>
      </c>
      <c r="EY69">
        <f>IF(AND(EY$4=1,EY19=0,OR($IT19=0,AND($IT19&gt;0,EY$2=$IU19,OR(AND(EY$1=$IT19+1,OR(EY$3-1&lt;&gt;$A$3,$A$4=0)),AND(EY$1=$IT19-1,OR(EY$3&lt;&gt;$A$3,$A$4=0)))))),1,0)</f>
        <v/>
      </c>
      <c r="EZ69">
        <f>IF(AND(EZ$4=1,EZ19=0,OR($IT19=0,AND($IT19&gt;0,EZ$2=$IU19,OR(AND(EZ$1=$IT19+1,OR(EZ$3-1&lt;&gt;$A$3,$A$4=0)),AND(EZ$1=$IT19-1,OR(EZ$3&lt;&gt;$A$3,$A$4=0)))))),1,0)</f>
        <v/>
      </c>
      <c r="FA69">
        <f>IF(AND(FA$4=1,FA19=0,OR($IT19=0,AND($IT19&gt;0,FA$2=$IU19,OR(AND(FA$1=$IT19+1,OR(FA$3-1&lt;&gt;$A$3,$A$4=0)),AND(FA$1=$IT19-1,OR(FA$3&lt;&gt;$A$3,$A$4=0)))))),1,0)</f>
        <v/>
      </c>
      <c r="FB69">
        <f>IF(AND(FB$4=1,FB19=0,OR($IT19=0,AND($IT19&gt;0,FB$2=$IU19,OR(AND(FB$1=$IT19+1,OR(FB$3-1&lt;&gt;$A$3,$A$4=0)),AND(FB$1=$IT19-1,OR(FB$3&lt;&gt;$A$3,$A$4=0)))))),1,0)</f>
        <v/>
      </c>
      <c r="FC69">
        <f>IF(AND(FC$4=1,FC19=0,OR($IT19=0,AND($IT19&gt;0,FC$2=$IU19,OR(AND(FC$1=$IT19+1,OR(FC$3-1&lt;&gt;$A$3,$A$4=0)),AND(FC$1=$IT19-1,OR(FC$3&lt;&gt;$A$3,$A$4=0)))))),1,0)</f>
        <v/>
      </c>
      <c r="FD69">
        <f>IF(AND(FD$4=1,FD19=0,OR($IT19=0,AND($IT19&gt;0,FD$2=$IU19,OR(AND(FD$1=$IT19+1,OR(FD$3-1&lt;&gt;$A$3,$A$4=0)),AND(FD$1=$IT19-1,OR(FD$3&lt;&gt;$A$3,$A$4=0)))))),1,0)</f>
        <v/>
      </c>
      <c r="FE69">
        <f>IF(AND(FE$4=1,FE19=0,OR($IT19=0,AND($IT19&gt;0,FE$2=$IU19,OR(AND(FE$1=$IT19+1,OR(FE$3-1&lt;&gt;$A$3,$A$4=0)),AND(FE$1=$IT19-1,OR(FE$3&lt;&gt;$A$3,$A$4=0)))))),1,0)</f>
        <v/>
      </c>
      <c r="FF69">
        <f>IF(AND(FF$4=1,FF19=0,OR($IT19=0,AND($IT19&gt;0,FF$2=$IU19,OR(AND(FF$1=$IT19+1,OR(FF$3-1&lt;&gt;$A$3,$A$4=0)),AND(FF$1=$IT19-1,OR(FF$3&lt;&gt;$A$3,$A$4=0)))))),1,0)</f>
        <v/>
      </c>
      <c r="FG69">
        <f>IF(AND(FG$4=1,FG19=0,OR($IT19=0,AND($IT19&gt;0,FG$2=$IU19,OR(AND(FG$1=$IT19+1,OR(FG$3-1&lt;&gt;$A$3,$A$4=0)),AND(FG$1=$IT19-1,OR(FG$3&lt;&gt;$A$3,$A$4=0)))))),1,0)</f>
        <v/>
      </c>
      <c r="FH69">
        <f>IF(AND(FH$4=1,FH19=0,OR($IT19=0,AND($IT19&gt;0,FH$2=$IU19,OR(AND(FH$1=$IT19+1,OR(FH$3-1&lt;&gt;$A$3,$A$4=0)),AND(FH$1=$IT19-1,OR(FH$3&lt;&gt;$A$3,$A$4=0)))))),1,0)</f>
        <v/>
      </c>
      <c r="FI69">
        <f>IF(AND(FI$4=1,FI19=0,OR($IT19=0,AND($IT19&gt;0,FI$2=$IU19,OR(AND(FI$1=$IT19+1,OR(FI$3-1&lt;&gt;$A$3,$A$4=0)),AND(FI$1=$IT19-1,OR(FI$3&lt;&gt;$A$3,$A$4=0)))))),1,0)</f>
        <v/>
      </c>
      <c r="FJ69">
        <f>IF(AND(FJ$4=1,FJ19=0,OR($IT19=0,AND($IT19&gt;0,FJ$2=$IU19,OR(AND(FJ$1=$IT19+1,OR(FJ$3-1&lt;&gt;$A$3,$A$4=0)),AND(FJ$1=$IT19-1,OR(FJ$3&lt;&gt;$A$3,$A$4=0)))))),1,0)</f>
        <v/>
      </c>
      <c r="FK69">
        <f>IF(AND(FK$4=1,FK19=0,OR($IT19=0,AND($IT19&gt;0,FK$2=$IU19,OR(AND(FK$1=$IT19+1,OR(FK$3-1&lt;&gt;$A$3,$A$4=0)),AND(FK$1=$IT19-1,OR(FK$3&lt;&gt;$A$3,$A$4=0)))))),1,0)</f>
        <v/>
      </c>
      <c r="FL69">
        <f>IF(AND(FL$4=1,FL19=0,OR($IT19=0,AND($IT19&gt;0,FL$2=$IU19,OR(AND(FL$1=$IT19+1,OR(FL$3-1&lt;&gt;$A$3,$A$4=0)),AND(FL$1=$IT19-1,OR(FL$3&lt;&gt;$A$3,$A$4=0)))))),1,0)</f>
        <v/>
      </c>
      <c r="FM69">
        <f>IF(AND(FM$4=1,FM19=0,OR($IT19=0,AND($IT19&gt;0,FM$2=$IU19,OR(AND(FM$1=$IT19+1,OR(FM$3-1&lt;&gt;$A$3,$A$4=0)),AND(FM$1=$IT19-1,OR(FM$3&lt;&gt;$A$3,$A$4=0)))))),1,0)</f>
        <v/>
      </c>
      <c r="FN69">
        <f>IF(AND(FN$4=1,FN19=0,OR($IT19=0,AND($IT19&gt;0,FN$2=$IU19,OR(AND(FN$1=$IT19+1,OR(FN$3-1&lt;&gt;$A$3,$A$4=0)),AND(FN$1=$IT19-1,OR(FN$3&lt;&gt;$A$3,$A$4=0)))))),1,0)</f>
        <v/>
      </c>
      <c r="FO69">
        <f>IF(AND(FO$4=1,FO19=0,OR($IT19=0,AND($IT19&gt;0,FO$2=$IU19,OR(AND(FO$1=$IT19+1,OR(FO$3-1&lt;&gt;$A$3,$A$4=0)),AND(FO$1=$IT19-1,OR(FO$3&lt;&gt;$A$3,$A$4=0)))))),1,0)</f>
        <v/>
      </c>
      <c r="FP69">
        <f>IF(AND(FP$4=1,FP19=0,OR($IT19=0,AND($IT19&gt;0,FP$2=$IU19,OR(AND(FP$1=$IT19+1,OR(FP$3-1&lt;&gt;$A$3,$A$4=0)),AND(FP$1=$IT19-1,OR(FP$3&lt;&gt;$A$3,$A$4=0)))))),1,0)</f>
        <v/>
      </c>
      <c r="FQ69">
        <f>IF(AND(FQ$4=1,FQ19=0,OR($IT19=0,AND($IT19&gt;0,FQ$2=$IU19,OR(AND(FQ$1=$IT19+1,OR(FQ$3-1&lt;&gt;$A$3,$A$4=0)),AND(FQ$1=$IT19-1,OR(FQ$3&lt;&gt;$A$3,$A$4=0)))))),1,0)</f>
        <v/>
      </c>
      <c r="FR69">
        <f>IF(AND(FR$4=1,FR19=0,OR($IT19=0,AND($IT19&gt;0,FR$2=$IU19,OR(AND(FR$1=$IT19+1,OR(FR$3-1&lt;&gt;$A$3,$A$4=0)),AND(FR$1=$IT19-1,OR(FR$3&lt;&gt;$A$3,$A$4=0)))))),1,0)</f>
        <v/>
      </c>
      <c r="FS69">
        <f>IF(AND(FS$4=1,FS19=0,OR($IT19=0,AND($IT19&gt;0,FS$2=$IU19,OR(AND(FS$1=$IT19+1,OR(FS$3-1&lt;&gt;$A$3,$A$4=0)),AND(FS$1=$IT19-1,OR(FS$3&lt;&gt;$A$3,$A$4=0)))))),1,0)</f>
        <v/>
      </c>
      <c r="FT69">
        <f>IF(AND(FT$4=1,FT19=0,OR($IT19=0,AND($IT19&gt;0,FT$2=$IU19,OR(AND(FT$1=$IT19+1,OR(FT$3-1&lt;&gt;$A$3,$A$4=0)),AND(FT$1=$IT19-1,OR(FT$3&lt;&gt;$A$3,$A$4=0)))))),1,0)</f>
        <v/>
      </c>
      <c r="FU69">
        <f>IF(AND(FU$4=1,FU19=0,OR($IT19=0,AND($IT19&gt;0,FU$2=$IU19,OR(AND(FU$1=$IT19+1,OR(FU$3-1&lt;&gt;$A$3,$A$4=0)),AND(FU$1=$IT19-1,OR(FU$3&lt;&gt;$A$3,$A$4=0)))))),1,0)</f>
        <v/>
      </c>
      <c r="FV69">
        <f>IF(AND(FV$4=1,FV19=0,OR($IT19=0,AND($IT19&gt;0,FV$2=$IU19,OR(AND(FV$1=$IT19+1,OR(FV$3-1&lt;&gt;$A$3,$A$4=0)),AND(FV$1=$IT19-1,OR(FV$3&lt;&gt;$A$3,$A$4=0)))))),1,0)</f>
        <v/>
      </c>
      <c r="FW69">
        <f>IF(AND(FW$4=1,FW19=0,OR($IT19=0,AND($IT19&gt;0,FW$2=$IU19,OR(AND(FW$1=$IT19+1,OR(FW$3-1&lt;&gt;$A$3,$A$4=0)),AND(FW$1=$IT19-1,OR(FW$3&lt;&gt;$A$3,$A$4=0)))))),1,0)</f>
        <v/>
      </c>
      <c r="FX69">
        <f>IF(AND(FX$4=1,FX19=0,OR($IT19=0,AND($IT19&gt;0,FX$2=$IU19,OR(AND(FX$1=$IT19+1,OR(FX$3-1&lt;&gt;$A$3,$A$4=0)),AND(FX$1=$IT19-1,OR(FX$3&lt;&gt;$A$3,$A$4=0)))))),1,0)</f>
        <v/>
      </c>
      <c r="FY69">
        <f>IF(AND(FY$4=1,FY19=0,OR($IT19=0,AND($IT19&gt;0,FY$2=$IU19,OR(AND(FY$1=$IT19+1,OR(FY$3-1&lt;&gt;$A$3,$A$4=0)),AND(FY$1=$IT19-1,OR(FY$3&lt;&gt;$A$3,$A$4=0)))))),1,0)</f>
        <v/>
      </c>
      <c r="FZ69">
        <f>IF(AND(FZ$4=1,FZ19=0,OR($IT19=0,AND($IT19&gt;0,FZ$2=$IU19,OR(AND(FZ$1=$IT19+1,OR(FZ$3-1&lt;&gt;$A$3,$A$4=0)),AND(FZ$1=$IT19-1,OR(FZ$3&lt;&gt;$A$3,$A$4=0)))))),1,0)</f>
        <v/>
      </c>
      <c r="GA69">
        <f>IF(AND(GA$4=1,GA19=0,OR($IT19=0,AND($IT19&gt;0,GA$2=$IU19,OR(AND(GA$1=$IT19+1,OR(GA$3-1&lt;&gt;$A$3,$A$4=0)),AND(GA$1=$IT19-1,OR(GA$3&lt;&gt;$A$3,$A$4=0)))))),1,0)</f>
        <v/>
      </c>
      <c r="GB69">
        <f>IF(AND(GB$4=1,GB19=0,OR($IT19=0,AND($IT19&gt;0,GB$2=$IU19,OR(AND(GB$1=$IT19+1,OR(GB$3-1&lt;&gt;$A$3,$A$4=0)),AND(GB$1=$IT19-1,OR(GB$3&lt;&gt;$A$3,$A$4=0)))))),1,0)</f>
        <v/>
      </c>
      <c r="GC69">
        <f>IF(AND(GC$4=1,GC19=0,OR($IT19=0,AND($IT19&gt;0,GC$2=$IU19,OR(AND(GC$1=$IT19+1,OR(GC$3-1&lt;&gt;$A$3,$A$4=0)),AND(GC$1=$IT19-1,OR(GC$3&lt;&gt;$A$3,$A$4=0)))))),1,0)</f>
        <v/>
      </c>
      <c r="GD69">
        <f>IF(AND(GD$4=1,GD19=0,OR($IT19=0,AND($IT19&gt;0,GD$2=$IU19,OR(AND(GD$1=$IT19+1,OR(GD$3-1&lt;&gt;$A$3,$A$4=0)),AND(GD$1=$IT19-1,OR(GD$3&lt;&gt;$A$3,$A$4=0)))))),1,0)</f>
        <v/>
      </c>
      <c r="GE69">
        <f>IF(AND(GE$4=1,GE19=0,OR($IT19=0,AND($IT19&gt;0,GE$2=$IU19,OR(AND(GE$1=$IT19+1,OR(GE$3-1&lt;&gt;$A$3,$A$4=0)),AND(GE$1=$IT19-1,OR(GE$3&lt;&gt;$A$3,$A$4=0)))))),1,0)</f>
        <v/>
      </c>
      <c r="GF69">
        <f>IF(AND(GF$4=1,GF19=0,OR($IT19=0,AND($IT19&gt;0,GF$2=$IU19,OR(AND(GF$1=$IT19+1,OR(GF$3-1&lt;&gt;$A$3,$A$4=0)),AND(GF$1=$IT19-1,OR(GF$3&lt;&gt;$A$3,$A$4=0)))))),1,0)</f>
        <v/>
      </c>
      <c r="GG69">
        <f>IF(AND(GG$4=1,GG19=0,OR($IT19=0,AND($IT19&gt;0,GG$2=$IU19,OR(AND(GG$1=$IT19+1,OR(GG$3-1&lt;&gt;$A$3,$A$4=0)),AND(GG$1=$IT19-1,OR(GG$3&lt;&gt;$A$3,$A$4=0)))))),1,0)</f>
        <v/>
      </c>
      <c r="GH69">
        <f>IF(AND(GH$4=1,GH19=0,OR($IT19=0,AND($IT19&gt;0,GH$2=$IU19,OR(AND(GH$1=$IT19+1,OR(GH$3-1&lt;&gt;$A$3,$A$4=0)),AND(GH$1=$IT19-1,OR(GH$3&lt;&gt;$A$3,$A$4=0)))))),1,0)</f>
        <v/>
      </c>
      <c r="GI69">
        <f>IF(AND(GI$4=1,GI19=0,OR($IT19=0,AND($IT19&gt;0,GI$2=$IU19,OR(AND(GI$1=$IT19+1,OR(GI$3-1&lt;&gt;$A$3,$A$4=0)),AND(GI$1=$IT19-1,OR(GI$3&lt;&gt;$A$3,$A$4=0)))))),1,0)</f>
        <v/>
      </c>
      <c r="GJ69">
        <f>IF(AND(GJ$4=1,GJ19=0,OR($IT19=0,AND($IT19&gt;0,GJ$2=$IU19,OR(AND(GJ$1=$IT19+1,OR(GJ$3-1&lt;&gt;$A$3,$A$4=0)),AND(GJ$1=$IT19-1,OR(GJ$3&lt;&gt;$A$3,$A$4=0)))))),1,0)</f>
        <v/>
      </c>
      <c r="GK69">
        <f>IF(AND(GK$4=1,GK19=0,OR($IT19=0,AND($IT19&gt;0,GK$2=$IU19,OR(AND(GK$1=$IT19+1,OR(GK$3-1&lt;&gt;$A$3,$A$4=0)),AND(GK$1=$IT19-1,OR(GK$3&lt;&gt;$A$3,$A$4=0)))))),1,0)</f>
        <v/>
      </c>
      <c r="GL69">
        <f>IF(AND(GL$4=1,GL19=0,OR($IT19=0,AND($IT19&gt;0,GL$2=$IU19,OR(AND(GL$1=$IT19+1,OR(GL$3-1&lt;&gt;$A$3,$A$4=0)),AND(GL$1=$IT19-1,OR(GL$3&lt;&gt;$A$3,$A$4=0)))))),1,0)</f>
        <v/>
      </c>
      <c r="GM69">
        <f>IF(AND(GM$4=1,GM19=0,OR($IT19=0,AND($IT19&gt;0,GM$2=$IU19,OR(AND(GM$1=$IT19+1,OR(GM$3-1&lt;&gt;$A$3,$A$4=0)),AND(GM$1=$IT19-1,OR(GM$3&lt;&gt;$A$3,$A$4=0)))))),1,0)</f>
        <v/>
      </c>
      <c r="GN69">
        <f>IF(AND(GN$4=1,GN19=0,OR($IT19=0,AND($IT19&gt;0,GN$2=$IU19,OR(AND(GN$1=$IT19+1,OR(GN$3-1&lt;&gt;$A$3,$A$4=0)),AND(GN$1=$IT19-1,OR(GN$3&lt;&gt;$A$3,$A$4=0)))))),1,0)</f>
        <v/>
      </c>
      <c r="GO69">
        <f>IF(AND(GO$4=1,GO19=0,OR($IT19=0,AND($IT19&gt;0,GO$2=$IU19,OR(AND(GO$1=$IT19+1,OR(GO$3-1&lt;&gt;$A$3,$A$4=0)),AND(GO$1=$IT19-1,OR(GO$3&lt;&gt;$A$3,$A$4=0)))))),1,0)</f>
        <v/>
      </c>
      <c r="GP69">
        <f>IF(AND(GP$4=1,GP19=0,OR($IT19=0,AND($IT19&gt;0,GP$2=$IU19,OR(AND(GP$1=$IT19+1,OR(GP$3-1&lt;&gt;$A$3,$A$4=0)),AND(GP$1=$IT19-1,OR(GP$3&lt;&gt;$A$3,$A$4=0)))))),1,0)</f>
        <v/>
      </c>
      <c r="GQ69">
        <f>IF(AND(GQ$4=1,GQ19=0,OR($IT19=0,AND($IT19&gt;0,GQ$2=$IU19,OR(AND(GQ$1=$IT19+1,OR(GQ$3-1&lt;&gt;$A$3,$A$4=0)),AND(GQ$1=$IT19-1,OR(GQ$3&lt;&gt;$A$3,$A$4=0)))))),1,0)</f>
        <v/>
      </c>
      <c r="GR69">
        <f>IF(AND(GR$4=1,GR19=0,OR($IT19=0,AND($IT19&gt;0,GR$2=$IU19,OR(AND(GR$1=$IT19+1,OR(GR$3-1&lt;&gt;$A$3,$A$4=0)),AND(GR$1=$IT19-1,OR(GR$3&lt;&gt;$A$3,$A$4=0)))))),1,0)</f>
        <v/>
      </c>
      <c r="GS69">
        <f>IF(AND(GS$4=1,GS19=0,OR($IT19=0,AND($IT19&gt;0,GS$2=$IU19,OR(AND(GS$1=$IT19+1,OR(GS$3-1&lt;&gt;$A$3,$A$4=0)),AND(GS$1=$IT19-1,OR(GS$3&lt;&gt;$A$3,$A$4=0)))))),1,0)</f>
        <v/>
      </c>
      <c r="GT69">
        <f>IF(AND(GT$4=1,GT19=0,OR($IT19=0,AND($IT19&gt;0,GT$2=$IU19,OR(AND(GT$1=$IT19+1,OR(GT$3-1&lt;&gt;$A$3,$A$4=0)),AND(GT$1=$IT19-1,OR(GT$3&lt;&gt;$A$3,$A$4=0)))))),1,0)</f>
        <v/>
      </c>
      <c r="GU69">
        <f>IF(AND(GU$4=1,GU19=0,OR($IT19=0,AND($IT19&gt;0,GU$2=$IU19,OR(AND(GU$1=$IT19+1,OR(GU$3-1&lt;&gt;$A$3,$A$4=0)),AND(GU$1=$IT19-1,OR(GU$3&lt;&gt;$A$3,$A$4=0)))))),1,0)</f>
        <v/>
      </c>
      <c r="GV69">
        <f>IF(AND(GV$4=1,GV19=0,OR($IT19=0,AND($IT19&gt;0,GV$2=$IU19,OR(AND(GV$1=$IT19+1,OR(GV$3-1&lt;&gt;$A$3,$A$4=0)),AND(GV$1=$IT19-1,OR(GV$3&lt;&gt;$A$3,$A$4=0)))))),1,0)</f>
        <v/>
      </c>
      <c r="GW69">
        <f>IF(AND(GW$4=1,GW19=0,OR($IT19=0,AND($IT19&gt;0,GW$2=$IU19,OR(AND(GW$1=$IT19+1,OR(GW$3-1&lt;&gt;$A$3,$A$4=0)),AND(GW$1=$IT19-1,OR(GW$3&lt;&gt;$A$3,$A$4=0)))))),1,0)</f>
        <v/>
      </c>
      <c r="GX69">
        <f>IF(AND(GX$4=1,GX19=0,OR($IT19=0,AND($IT19&gt;0,GX$2=$IU19,OR(AND(GX$1=$IT19+1,OR(GX$3-1&lt;&gt;$A$3,$A$4=0)),AND(GX$1=$IT19-1,OR(GX$3&lt;&gt;$A$3,$A$4=0)))))),1,0)</f>
        <v/>
      </c>
      <c r="GY69">
        <f>IF(AND(GY$4=1,GY19=0,OR($IT19=0,AND($IT19&gt;0,GY$2=$IU19,OR(AND(GY$1=$IT19+1,OR(GY$3-1&lt;&gt;$A$3,$A$4=0)),AND(GY$1=$IT19-1,OR(GY$3&lt;&gt;$A$3,$A$4=0)))))),1,0)</f>
        <v/>
      </c>
      <c r="GZ69">
        <f>IF(AND(GZ$4=1,GZ19=0,OR($IT19=0,AND($IT19&gt;0,GZ$2=$IU19,OR(AND(GZ$1=$IT19+1,OR(GZ$3-1&lt;&gt;$A$3,$A$4=0)),AND(GZ$1=$IT19-1,OR(GZ$3&lt;&gt;$A$3,$A$4=0)))))),1,0)</f>
        <v/>
      </c>
      <c r="HA69">
        <f>IF(AND(HA$4=1,HA19=0,OR($IT19=0,AND($IT19&gt;0,HA$2=$IU19,OR(AND(HA$1=$IT19+1,OR(HA$3-1&lt;&gt;$A$3,$A$4=0)),AND(HA$1=$IT19-1,OR(HA$3&lt;&gt;$A$3,$A$4=0)))))),1,0)</f>
        <v/>
      </c>
      <c r="HB69">
        <f>IF(AND(HB$4=1,HB19=0,OR($IT19=0,AND($IT19&gt;0,HB$2=$IU19,OR(AND(HB$1=$IT19+1,OR(HB$3-1&lt;&gt;$A$3,$A$4=0)),AND(HB$1=$IT19-1,OR(HB$3&lt;&gt;$A$3,$A$4=0)))))),1,0)</f>
        <v/>
      </c>
      <c r="HC69">
        <f>IF(AND(HC$4=1,HC19=0,OR($IT19=0,AND($IT19&gt;0,HC$2=$IU19,OR(AND(HC$1=$IT19+1,OR(HC$3-1&lt;&gt;$A$3,$A$4=0)),AND(HC$1=$IT19-1,OR(HC$3&lt;&gt;$A$3,$A$4=0)))))),1,0)</f>
        <v/>
      </c>
      <c r="HD69">
        <f>IF(AND(HD$4=1,HD19=0,OR($IT19=0,AND($IT19&gt;0,HD$2=$IU19,OR(AND(HD$1=$IT19+1,OR(HD$3-1&lt;&gt;$A$3,$A$4=0)),AND(HD$1=$IT19-1,OR(HD$3&lt;&gt;$A$3,$A$4=0)))))),1,0)</f>
        <v/>
      </c>
      <c r="HE69">
        <f>IF(AND(HE$4=1,HE19=0,OR($IT19=0,AND($IT19&gt;0,HE$2=$IU19,OR(AND(HE$1=$IT19+1,OR(HE$3-1&lt;&gt;$A$3,$A$4=0)),AND(HE$1=$IT19-1,OR(HE$3&lt;&gt;$A$3,$A$4=0)))))),1,0)</f>
        <v/>
      </c>
      <c r="HF69">
        <f>IF(AND(HF$4=1,HF19=0,OR($IT19=0,AND($IT19&gt;0,HF$2=$IU19,OR(AND(HF$1=$IT19+1,OR(HF$3-1&lt;&gt;$A$3,$A$4=0)),AND(HF$1=$IT19-1,OR(HF$3&lt;&gt;$A$3,$A$4=0)))))),1,0)</f>
        <v/>
      </c>
      <c r="HG69">
        <f>IF(AND(HG$4=1,HG19=0,OR($IT19=0,AND($IT19&gt;0,HG$2=$IU19,OR(AND(HG$1=$IT19+1,OR(HG$3-1&lt;&gt;$A$3,$A$4=0)),AND(HG$1=$IT19-1,OR(HG$3&lt;&gt;$A$3,$A$4=0)))))),1,0)</f>
        <v/>
      </c>
      <c r="HH69">
        <f>IF(AND(HH$4=1,HH19=0,OR($IT19=0,AND($IT19&gt;0,HH$2=$IU19,OR(AND(HH$1=$IT19+1,OR(HH$3-1&lt;&gt;$A$3,$A$4=0)),AND(HH$1=$IT19-1,OR(HH$3&lt;&gt;$A$3,$A$4=0)))))),1,0)</f>
        <v/>
      </c>
      <c r="HI69">
        <f>IF(AND(HI$4=1,HI19=0,OR($IT19=0,AND($IT19&gt;0,HI$2=$IU19,OR(AND(HI$1=$IT19+1,OR(HI$3-1&lt;&gt;$A$3,$A$4=0)),AND(HI$1=$IT19-1,OR(HI$3&lt;&gt;$A$3,$A$4=0)))))),1,0)</f>
        <v/>
      </c>
      <c r="HJ69">
        <f>IF(AND(HJ$4=1,HJ19=0,OR($IT19=0,AND($IT19&gt;0,HJ$2=$IU19,OR(AND(HJ$1=$IT19+1,OR(HJ$3-1&lt;&gt;$A$3,$A$4=0)),AND(HJ$1=$IT19-1,OR(HJ$3&lt;&gt;$A$3,$A$4=0)))))),1,0)</f>
        <v/>
      </c>
      <c r="HK69">
        <f>IF(AND(HK$4=1,HK19=0,OR($IT19=0,AND($IT19&gt;0,HK$2=$IU19,OR(AND(HK$1=$IT19+1,OR(HK$3-1&lt;&gt;$A$3,$A$4=0)),AND(HK$1=$IT19-1,OR(HK$3&lt;&gt;$A$3,$A$4=0)))))),1,0)</f>
        <v/>
      </c>
      <c r="HL69">
        <f>IF(AND(HL$4=1,HL19=0,OR($IT19=0,AND($IT19&gt;0,HL$2=$IU19,OR(AND(HL$1=$IT19+1,OR(HL$3-1&lt;&gt;$A$3,$A$4=0)),AND(HL$1=$IT19-1,OR(HL$3&lt;&gt;$A$3,$A$4=0)))))),1,0)</f>
        <v/>
      </c>
      <c r="HM69">
        <f>IF(AND(HM$4=1,HM19=0,OR($IT19=0,AND($IT19&gt;0,HM$2=$IU19,OR(AND(HM$1=$IT19+1,OR(HM$3-1&lt;&gt;$A$3,$A$4=0)),AND(HM$1=$IT19-1,OR(HM$3&lt;&gt;$A$3,$A$4=0)))))),1,0)</f>
        <v/>
      </c>
      <c r="HN69">
        <f>IF(AND(HN$4=1,HN19=0,OR($IT19=0,AND($IT19&gt;0,HN$2=$IU19,OR(AND(HN$1=$IT19+1,OR(HN$3-1&lt;&gt;$A$3,$A$4=0)),AND(HN$1=$IT19-1,OR(HN$3&lt;&gt;$A$3,$A$4=0)))))),1,0)</f>
        <v/>
      </c>
      <c r="HO69">
        <f>IF(AND(HO$4=1,HO19=0,OR($IT19=0,AND($IT19&gt;0,HO$2=$IU19,OR(AND(HO$1=$IT19+1,OR(HO$3-1&lt;&gt;$A$3,$A$4=0)),AND(HO$1=$IT19-1,OR(HO$3&lt;&gt;$A$3,$A$4=0)))))),1,0)</f>
        <v/>
      </c>
      <c r="HP69">
        <f>IF(AND(HP$4=1,HP19=0,OR($IT19=0,AND($IT19&gt;0,HP$2=$IU19,OR(AND(HP$1=$IT19+1,OR(HP$3-1&lt;&gt;$A$3,$A$4=0)),AND(HP$1=$IT19-1,OR(HP$3&lt;&gt;$A$3,$A$4=0)))))),1,0)</f>
        <v/>
      </c>
      <c r="HQ69">
        <f>IF(AND(HQ$4=1,HQ19=0,OR($IT19=0,AND($IT19&gt;0,HQ$2=$IU19,OR(AND(HQ$1=$IT19+1,OR(HQ$3-1&lt;&gt;$A$3,$A$4=0)),AND(HQ$1=$IT19-1,OR(HQ$3&lt;&gt;$A$3,$A$4=0)))))),1,0)</f>
        <v/>
      </c>
      <c r="HR69">
        <f>IF(AND(HR$4=1,HR19=0,OR($IT19=0,AND($IT19&gt;0,HR$2=$IU19,OR(AND(HR$1=$IT19+1,OR(HR$3-1&lt;&gt;$A$3,$A$4=0)),AND(HR$1=$IT19-1,OR(HR$3&lt;&gt;$A$3,$A$4=0)))))),1,0)</f>
        <v/>
      </c>
      <c r="HS69">
        <f>IF(AND(HS$4=1,HS19=0,OR($IT19=0,AND($IT19&gt;0,HS$2=$IU19,OR(AND(HS$1=$IT19+1,OR(HS$3-1&lt;&gt;$A$3,$A$4=0)),AND(HS$1=$IT19-1,OR(HS$3&lt;&gt;$A$3,$A$4=0)))))),1,0)</f>
        <v/>
      </c>
      <c r="HT69">
        <f>IF(AND(HT$4=1,HT19=0,OR($IT19=0,AND($IT19&gt;0,HT$2=$IU19,OR(AND(HT$1=$IT19+1,OR(HT$3-1&lt;&gt;$A$3,$A$4=0)),AND(HT$1=$IT19-1,OR(HT$3&lt;&gt;$A$3,$A$4=0)))))),1,0)</f>
        <v/>
      </c>
      <c r="HU69">
        <f>IF(AND(HU$4=1,HU19=0,OR($IT19=0,AND($IT19&gt;0,HU$2=$IU19,OR(AND(HU$1=$IT19+1,OR(HU$3-1&lt;&gt;$A$3,$A$4=0)),AND(HU$1=$IT19-1,OR(HU$3&lt;&gt;$A$3,$A$4=0)))))),1,0)</f>
        <v/>
      </c>
      <c r="HV69">
        <f>IF(AND(HV$4=1,HV19=0,OR($IT19=0,AND($IT19&gt;0,HV$2=$IU19,OR(AND(HV$1=$IT19+1,OR(HV$3-1&lt;&gt;$A$3,$A$4=0)),AND(HV$1=$IT19-1,OR(HV$3&lt;&gt;$A$3,$A$4=0)))))),1,0)</f>
        <v/>
      </c>
      <c r="HW69">
        <f>IF(AND(HW$4=1,HW19=0,OR($IT19=0,AND($IT19&gt;0,HW$2=$IU19,OR(AND(HW$1=$IT19+1,OR(HW$3-1&lt;&gt;$A$3,$A$4=0)),AND(HW$1=$IT19-1,OR(HW$3&lt;&gt;$A$3,$A$4=0)))))),1,0)</f>
        <v/>
      </c>
      <c r="HX69">
        <f>IF(AND(HX$4=1,HX19=0,OR($IT19=0,AND($IT19&gt;0,HX$2=$IU19,OR(AND(HX$1=$IT19+1,OR(HX$3-1&lt;&gt;$A$3,$A$4=0)),AND(HX$1=$IT19-1,OR(HX$3&lt;&gt;$A$3,$A$4=0)))))),1,0)</f>
        <v/>
      </c>
      <c r="HY69">
        <f>IF(AND(HY$4=1,HY19=0,OR($IT19=0,AND($IT19&gt;0,HY$2=$IU19,OR(AND(HY$1=$IT19+1,OR(HY$3-1&lt;&gt;$A$3,$A$4=0)),AND(HY$1=$IT19-1,OR(HY$3&lt;&gt;$A$3,$A$4=0)))))),1,0)</f>
        <v/>
      </c>
      <c r="HZ69">
        <f>IF(AND(HZ$4=1,HZ19=0,OR($IT19=0,AND($IT19&gt;0,HZ$2=$IU19,OR(AND(HZ$1=$IT19+1,OR(HZ$3-1&lt;&gt;$A$3,$A$4=0)),AND(HZ$1=$IT19-1,OR(HZ$3&lt;&gt;$A$3,$A$4=0)))))),1,0)</f>
        <v/>
      </c>
      <c r="IA69">
        <f>IF(AND(IA$4=1,IA19=0,OR($IT19=0,AND($IT19&gt;0,IA$2=$IU19,OR(AND(IA$1=$IT19+1,OR(IA$3-1&lt;&gt;$A$3,$A$4=0)),AND(IA$1=$IT19-1,OR(IA$3&lt;&gt;$A$3,$A$4=0)))))),1,0)</f>
        <v/>
      </c>
      <c r="IB69">
        <f>IF(AND(IB$4=1,IB19=0,OR($IT19=0,AND($IT19&gt;0,IB$2=$IU19,OR(AND(IB$1=$IT19+1,OR(IB$3-1&lt;&gt;$A$3,$A$4=0)),AND(IB$1=$IT19-1,OR(IB$3&lt;&gt;$A$3,$A$4=0)))))),1,0)</f>
        <v/>
      </c>
      <c r="IC69">
        <f>IF(AND(IC$4=1,IC19=0,OR($IT19=0,AND($IT19&gt;0,IC$2=$IU19,OR(AND(IC$1=$IT19+1,OR(IC$3-1&lt;&gt;$A$3,$A$4=0)),AND(IC$1=$IT19-1,OR(IC$3&lt;&gt;$A$3,$A$4=0)))))),1,0)</f>
        <v/>
      </c>
      <c r="ID69">
        <f>IF(AND(ID$4=1,ID19=0,OR($IT19=0,AND($IT19&gt;0,ID$2=$IU19,OR(AND(ID$1=$IT19+1,OR(ID$3-1&lt;&gt;$A$3,$A$4=0)),AND(ID$1=$IT19-1,OR(ID$3&lt;&gt;$A$3,$A$4=0)))))),1,0)</f>
        <v/>
      </c>
      <c r="IE69">
        <f>IF(AND(IE$4=1,IE19=0,OR($IT19=0,AND($IT19&gt;0,IE$2=$IU19,OR(AND(IE$1=$IT19+1,OR(IE$3-1&lt;&gt;$A$3,$A$4=0)),AND(IE$1=$IT19-1,OR(IE$3&lt;&gt;$A$3,$A$4=0)))))),1,0)</f>
        <v/>
      </c>
      <c r="IF69">
        <f>IF(AND(IF$4=1,IF19=0,OR($IT19=0,AND($IT19&gt;0,IF$2=$IU19,OR(AND(IF$1=$IT19+1,OR(IF$3-1&lt;&gt;$A$3,$A$4=0)),AND(IF$1=$IT19-1,OR(IF$3&lt;&gt;$A$3,$A$4=0)))))),1,0)</f>
        <v/>
      </c>
      <c r="IG69">
        <f>IF(AND(IG$4=1,IG19=0,OR($IT19=0,AND($IT19&gt;0,IG$2=$IU19,OR(AND(IG$1=$IT19+1,OR(IG$3-1&lt;&gt;$A$3,$A$4=0)),AND(IG$1=$IT19-1,OR(IG$3&lt;&gt;$A$3,$A$4=0)))))),1,0)</f>
        <v/>
      </c>
      <c r="IH69">
        <f>IF(AND(IH$4=1,IH19=0,OR($IT19=0,AND($IT19&gt;0,IH$2=$IU19,OR(AND(IH$1=$IT19+1,OR(IH$3-1&lt;&gt;$A$3,$A$4=0)),AND(IH$1=$IT19-1,OR(IH$3&lt;&gt;$A$3,$A$4=0)))))),1,0)</f>
        <v/>
      </c>
      <c r="II69">
        <f>IF(AND(II$4=1,II19=0,OR($IT19=0,AND($IT19&gt;0,II$2=$IU19,OR(AND(II$1=$IT19+1,OR(II$3-1&lt;&gt;$A$3,$A$4=0)),AND(II$1=$IT19-1,OR(II$3&lt;&gt;$A$3,$A$4=0)))))),1,0)</f>
        <v/>
      </c>
    </row>
    <row r="70">
      <c r="A70" t="n">
        <v>11</v>
      </c>
      <c r="D70">
        <f>IF(AND(D$4=1,D20=0,OR($IT20=0,AND($IT20&gt;0,D$2=$IU20,OR(AND(D$1=$IT20+1,OR(D$3-1&lt;&gt;$A$3,$A$4=0)),AND(D$1=$IT20-1,OR(D$3&lt;&gt;$A$3,$A$4=0)))))),1,0)</f>
        <v/>
      </c>
      <c r="E70">
        <f>IF(AND(E$4=1,E20=0,OR($IT20=0,AND($IT20&gt;0,E$2=$IU20,OR(AND(E$1=$IT20+1,OR(E$3-1&lt;&gt;$A$3,$A$4=0)),AND(E$1=$IT20-1,OR(E$3&lt;&gt;$A$3,$A$4=0)))))),1,0)</f>
        <v/>
      </c>
      <c r="F70">
        <f>IF(AND(F$4=1,F20=0,OR($IT20=0,AND($IT20&gt;0,F$2=$IU20,OR(AND(F$1=$IT20+1,OR(F$3-1&lt;&gt;$A$3,$A$4=0)),AND(F$1=$IT20-1,OR(F$3&lt;&gt;$A$3,$A$4=0)))))),1,0)</f>
        <v/>
      </c>
      <c r="G70">
        <f>IF(AND(G$4=1,G20=0,OR($IT20=0,AND($IT20&gt;0,G$2=$IU20,OR(AND(G$1=$IT20+1,OR(G$3-1&lt;&gt;$A$3,$A$4=0)),AND(G$1=$IT20-1,OR(G$3&lt;&gt;$A$3,$A$4=0)))))),1,0)</f>
        <v/>
      </c>
      <c r="H70">
        <f>IF(AND(H$4=1,H20=0,OR($IT20=0,AND($IT20&gt;0,H$2=$IU20,OR(AND(H$1=$IT20+1,OR(H$3-1&lt;&gt;$A$3,$A$4=0)),AND(H$1=$IT20-1,OR(H$3&lt;&gt;$A$3,$A$4=0)))))),1,0)</f>
        <v/>
      </c>
      <c r="I70">
        <f>IF(AND(I$4=1,I20=0,OR($IT20=0,AND($IT20&gt;0,I$2=$IU20,OR(AND(I$1=$IT20+1,OR(I$3-1&lt;&gt;$A$3,$A$4=0)),AND(I$1=$IT20-1,OR(I$3&lt;&gt;$A$3,$A$4=0)))))),1,0)</f>
        <v/>
      </c>
      <c r="J70">
        <f>IF(AND(J$4=1,J20=0,OR($IT20=0,AND($IT20&gt;0,J$2=$IU20,OR(AND(J$1=$IT20+1,OR(J$3-1&lt;&gt;$A$3,$A$4=0)),AND(J$1=$IT20-1,OR(J$3&lt;&gt;$A$3,$A$4=0)))))),1,0)</f>
        <v/>
      </c>
      <c r="K70">
        <f>IF(AND(K$4=1,K20=0,OR($IT20=0,AND($IT20&gt;0,K$2=$IU20,OR(AND(K$1=$IT20+1,OR(K$3-1&lt;&gt;$A$3,$A$4=0)),AND(K$1=$IT20-1,OR(K$3&lt;&gt;$A$3,$A$4=0)))))),1,0)</f>
        <v/>
      </c>
      <c r="L70">
        <f>IF(AND(L$4=1,L20=0,OR($IT20=0,AND($IT20&gt;0,L$2=$IU20,OR(AND(L$1=$IT20+1,OR(L$3-1&lt;&gt;$A$3,$A$4=0)),AND(L$1=$IT20-1,OR(L$3&lt;&gt;$A$3,$A$4=0)))))),1,0)</f>
        <v/>
      </c>
      <c r="M70">
        <f>IF(AND(M$4=1,M20=0,OR($IT20=0,AND($IT20&gt;0,M$2=$IU20,OR(AND(M$1=$IT20+1,OR(M$3-1&lt;&gt;$A$3,$A$4=0)),AND(M$1=$IT20-1,OR(M$3&lt;&gt;$A$3,$A$4=0)))))),1,0)</f>
        <v/>
      </c>
      <c r="N70">
        <f>IF(AND(N$4=1,N20=0,OR($IT20=0,AND($IT20&gt;0,N$2=$IU20,OR(AND(N$1=$IT20+1,OR(N$3-1&lt;&gt;$A$3,$A$4=0)),AND(N$1=$IT20-1,OR(N$3&lt;&gt;$A$3,$A$4=0)))))),1,0)</f>
        <v/>
      </c>
      <c r="O70">
        <f>IF(AND(O$4=1,O20=0,OR($IT20=0,AND($IT20&gt;0,O$2=$IU20,OR(AND(O$1=$IT20+1,OR(O$3-1&lt;&gt;$A$3,$A$4=0)),AND(O$1=$IT20-1,OR(O$3&lt;&gt;$A$3,$A$4=0)))))),1,0)</f>
        <v/>
      </c>
      <c r="P70">
        <f>IF(AND(P$4=1,P20=0,OR($IT20=0,AND($IT20&gt;0,P$2=$IU20,OR(AND(P$1=$IT20+1,OR(P$3-1&lt;&gt;$A$3,$A$4=0)),AND(P$1=$IT20-1,OR(P$3&lt;&gt;$A$3,$A$4=0)))))),1,0)</f>
        <v/>
      </c>
      <c r="Q70">
        <f>IF(AND(Q$4=1,Q20=0,OR($IT20=0,AND($IT20&gt;0,Q$2=$IU20,OR(AND(Q$1=$IT20+1,OR(Q$3-1&lt;&gt;$A$3,$A$4=0)),AND(Q$1=$IT20-1,OR(Q$3&lt;&gt;$A$3,$A$4=0)))))),1,0)</f>
        <v/>
      </c>
      <c r="R70">
        <f>IF(AND(R$4=1,R20=0,OR($IT20=0,AND($IT20&gt;0,R$2=$IU20,OR(AND(R$1=$IT20+1,OR(R$3-1&lt;&gt;$A$3,$A$4=0)),AND(R$1=$IT20-1,OR(R$3&lt;&gt;$A$3,$A$4=0)))))),1,0)</f>
        <v/>
      </c>
      <c r="S70">
        <f>IF(AND(S$4=1,S20=0,OR($IT20=0,AND($IT20&gt;0,S$2=$IU20,OR(AND(S$1=$IT20+1,OR(S$3-1&lt;&gt;$A$3,$A$4=0)),AND(S$1=$IT20-1,OR(S$3&lt;&gt;$A$3,$A$4=0)))))),1,0)</f>
        <v/>
      </c>
      <c r="T70">
        <f>IF(AND(T$4=1,T20=0,OR($IT20=0,AND($IT20&gt;0,T$2=$IU20,OR(AND(T$1=$IT20+1,OR(T$3-1&lt;&gt;$A$3,$A$4=0)),AND(T$1=$IT20-1,OR(T$3&lt;&gt;$A$3,$A$4=0)))))),1,0)</f>
        <v/>
      </c>
      <c r="U70">
        <f>IF(AND(U$4=1,U20=0,OR($IT20=0,AND($IT20&gt;0,U$2=$IU20,OR(AND(U$1=$IT20+1,OR(U$3-1&lt;&gt;$A$3,$A$4=0)),AND(U$1=$IT20-1,OR(U$3&lt;&gt;$A$3,$A$4=0)))))),1,0)</f>
        <v/>
      </c>
      <c r="V70">
        <f>IF(AND(V$4=1,V20=0,OR($IT20=0,AND($IT20&gt;0,V$2=$IU20,OR(AND(V$1=$IT20+1,OR(V$3-1&lt;&gt;$A$3,$A$4=0)),AND(V$1=$IT20-1,OR(V$3&lt;&gt;$A$3,$A$4=0)))))),1,0)</f>
        <v/>
      </c>
      <c r="W70">
        <f>IF(AND(W$4=1,W20=0,OR($IT20=0,AND($IT20&gt;0,W$2=$IU20,OR(AND(W$1=$IT20+1,OR(W$3-1&lt;&gt;$A$3,$A$4=0)),AND(W$1=$IT20-1,OR(W$3&lt;&gt;$A$3,$A$4=0)))))),1,0)</f>
        <v/>
      </c>
      <c r="X70">
        <f>IF(AND(X$4=1,X20=0,OR($IT20=0,AND($IT20&gt;0,X$2=$IU20,OR(AND(X$1=$IT20+1,OR(X$3-1&lt;&gt;$A$3,$A$4=0)),AND(X$1=$IT20-1,OR(X$3&lt;&gt;$A$3,$A$4=0)))))),1,0)</f>
        <v/>
      </c>
      <c r="Y70">
        <f>IF(AND(Y$4=1,Y20=0,OR($IT20=0,AND($IT20&gt;0,Y$2=$IU20,OR(AND(Y$1=$IT20+1,OR(Y$3-1&lt;&gt;$A$3,$A$4=0)),AND(Y$1=$IT20-1,OR(Y$3&lt;&gt;$A$3,$A$4=0)))))),1,0)</f>
        <v/>
      </c>
      <c r="Z70">
        <f>IF(AND(Z$4=1,Z20=0,OR($IT20=0,AND($IT20&gt;0,Z$2=$IU20,OR(AND(Z$1=$IT20+1,OR(Z$3-1&lt;&gt;$A$3,$A$4=0)),AND(Z$1=$IT20-1,OR(Z$3&lt;&gt;$A$3,$A$4=0)))))),1,0)</f>
        <v/>
      </c>
      <c r="AA70">
        <f>IF(AND(AA$4=1,AA20=0,OR($IT20=0,AND($IT20&gt;0,AA$2=$IU20,OR(AND(AA$1=$IT20+1,OR(AA$3-1&lt;&gt;$A$3,$A$4=0)),AND(AA$1=$IT20-1,OR(AA$3&lt;&gt;$A$3,$A$4=0)))))),1,0)</f>
        <v/>
      </c>
      <c r="AB70">
        <f>IF(AND(AB$4=1,AB20=0,OR($IT20=0,AND($IT20&gt;0,AB$2=$IU20,OR(AND(AB$1=$IT20+1,OR(AB$3-1&lt;&gt;$A$3,$A$4=0)),AND(AB$1=$IT20-1,OR(AB$3&lt;&gt;$A$3,$A$4=0)))))),1,0)</f>
        <v/>
      </c>
      <c r="AC70">
        <f>IF(AND(AC$4=1,AC20=0,OR($IT20=0,AND($IT20&gt;0,AC$2=$IU20,OR(AND(AC$1=$IT20+1,OR(AC$3-1&lt;&gt;$A$3,$A$4=0)),AND(AC$1=$IT20-1,OR(AC$3&lt;&gt;$A$3,$A$4=0)))))),1,0)</f>
        <v/>
      </c>
      <c r="AD70">
        <f>IF(AND(AD$4=1,AD20=0,OR($IT20=0,AND($IT20&gt;0,AD$2=$IU20,OR(AND(AD$1=$IT20+1,OR(AD$3-1&lt;&gt;$A$3,$A$4=0)),AND(AD$1=$IT20-1,OR(AD$3&lt;&gt;$A$3,$A$4=0)))))),1,0)</f>
        <v/>
      </c>
      <c r="AE70">
        <f>IF(AND(AE$4=1,AE20=0,OR($IT20=0,AND($IT20&gt;0,AE$2=$IU20,OR(AND(AE$1=$IT20+1,OR(AE$3-1&lt;&gt;$A$3,$A$4=0)),AND(AE$1=$IT20-1,OR(AE$3&lt;&gt;$A$3,$A$4=0)))))),1,0)</f>
        <v/>
      </c>
      <c r="AF70">
        <f>IF(AND(AF$4=1,AF20=0,OR($IT20=0,AND($IT20&gt;0,AF$2=$IU20,OR(AND(AF$1=$IT20+1,OR(AF$3-1&lt;&gt;$A$3,$A$4=0)),AND(AF$1=$IT20-1,OR(AF$3&lt;&gt;$A$3,$A$4=0)))))),1,0)</f>
        <v/>
      </c>
      <c r="AG70">
        <f>IF(AND(AG$4=1,AG20=0,OR($IT20=0,AND($IT20&gt;0,AG$2=$IU20,OR(AND(AG$1=$IT20+1,OR(AG$3-1&lt;&gt;$A$3,$A$4=0)),AND(AG$1=$IT20-1,OR(AG$3&lt;&gt;$A$3,$A$4=0)))))),1,0)</f>
        <v/>
      </c>
      <c r="AH70">
        <f>IF(AND(AH$4=1,AH20=0,OR($IT20=0,AND($IT20&gt;0,AH$2=$IU20,OR(AND(AH$1=$IT20+1,OR(AH$3-1&lt;&gt;$A$3,$A$4=0)),AND(AH$1=$IT20-1,OR(AH$3&lt;&gt;$A$3,$A$4=0)))))),1,0)</f>
        <v/>
      </c>
      <c r="AI70">
        <f>IF(AND(AI$4=1,AI20=0,OR($IT20=0,AND($IT20&gt;0,AI$2=$IU20,OR(AND(AI$1=$IT20+1,OR(AI$3-1&lt;&gt;$A$3,$A$4=0)),AND(AI$1=$IT20-1,OR(AI$3&lt;&gt;$A$3,$A$4=0)))))),1,0)</f>
        <v/>
      </c>
      <c r="AJ70">
        <f>IF(AND(AJ$4=1,AJ20=0,OR($IT20=0,AND($IT20&gt;0,AJ$2=$IU20,OR(AND(AJ$1=$IT20+1,OR(AJ$3-1&lt;&gt;$A$3,$A$4=0)),AND(AJ$1=$IT20-1,OR(AJ$3&lt;&gt;$A$3,$A$4=0)))))),1,0)</f>
        <v/>
      </c>
      <c r="AK70">
        <f>IF(AND(AK$4=1,AK20=0,OR($IT20=0,AND($IT20&gt;0,AK$2=$IU20,OR(AND(AK$1=$IT20+1,OR(AK$3-1&lt;&gt;$A$3,$A$4=0)),AND(AK$1=$IT20-1,OR(AK$3&lt;&gt;$A$3,$A$4=0)))))),1,0)</f>
        <v/>
      </c>
      <c r="AL70">
        <f>IF(AND(AL$4=1,AL20=0,OR($IT20=0,AND($IT20&gt;0,AL$2=$IU20,OR(AND(AL$1=$IT20+1,OR(AL$3-1&lt;&gt;$A$3,$A$4=0)),AND(AL$1=$IT20-1,OR(AL$3&lt;&gt;$A$3,$A$4=0)))))),1,0)</f>
        <v/>
      </c>
      <c r="AM70">
        <f>IF(AND(AM$4=1,AM20=0,OR($IT20=0,AND($IT20&gt;0,AM$2=$IU20,OR(AND(AM$1=$IT20+1,OR(AM$3-1&lt;&gt;$A$3,$A$4=0)),AND(AM$1=$IT20-1,OR(AM$3&lt;&gt;$A$3,$A$4=0)))))),1,0)</f>
        <v/>
      </c>
      <c r="AN70">
        <f>IF(AND(AN$4=1,AN20=0,OR($IT20=0,AND($IT20&gt;0,AN$2=$IU20,OR(AND(AN$1=$IT20+1,OR(AN$3-1&lt;&gt;$A$3,$A$4=0)),AND(AN$1=$IT20-1,OR(AN$3&lt;&gt;$A$3,$A$4=0)))))),1,0)</f>
        <v/>
      </c>
      <c r="AO70">
        <f>IF(AND(AO$4=1,AO20=0,OR($IT20=0,AND($IT20&gt;0,AO$2=$IU20,OR(AND(AO$1=$IT20+1,OR(AO$3-1&lt;&gt;$A$3,$A$4=0)),AND(AO$1=$IT20-1,OR(AO$3&lt;&gt;$A$3,$A$4=0)))))),1,0)</f>
        <v/>
      </c>
      <c r="AP70">
        <f>IF(AND(AP$4=1,AP20=0,OR($IT20=0,AND($IT20&gt;0,AP$2=$IU20,OR(AND(AP$1=$IT20+1,OR(AP$3-1&lt;&gt;$A$3,$A$4=0)),AND(AP$1=$IT20-1,OR(AP$3&lt;&gt;$A$3,$A$4=0)))))),1,0)</f>
        <v/>
      </c>
      <c r="AQ70">
        <f>IF(AND(AQ$4=1,AQ20=0,OR($IT20=0,AND($IT20&gt;0,AQ$2=$IU20,OR(AND(AQ$1=$IT20+1,OR(AQ$3-1&lt;&gt;$A$3,$A$4=0)),AND(AQ$1=$IT20-1,OR(AQ$3&lt;&gt;$A$3,$A$4=0)))))),1,0)</f>
        <v/>
      </c>
      <c r="AR70">
        <f>IF(AND(AR$4=1,AR20=0,OR($IT20=0,AND($IT20&gt;0,AR$2=$IU20,OR(AND(AR$1=$IT20+1,OR(AR$3-1&lt;&gt;$A$3,$A$4=0)),AND(AR$1=$IT20-1,OR(AR$3&lt;&gt;$A$3,$A$4=0)))))),1,0)</f>
        <v/>
      </c>
      <c r="AS70">
        <f>IF(AND(AS$4=1,AS20=0,OR($IT20=0,AND($IT20&gt;0,AS$2=$IU20,OR(AND(AS$1=$IT20+1,OR(AS$3-1&lt;&gt;$A$3,$A$4=0)),AND(AS$1=$IT20-1,OR(AS$3&lt;&gt;$A$3,$A$4=0)))))),1,0)</f>
        <v/>
      </c>
      <c r="AT70">
        <f>IF(AND(AT$4=1,AT20=0,OR($IT20=0,AND($IT20&gt;0,AT$2=$IU20,OR(AND(AT$1=$IT20+1,OR(AT$3-1&lt;&gt;$A$3,$A$4=0)),AND(AT$1=$IT20-1,OR(AT$3&lt;&gt;$A$3,$A$4=0)))))),1,0)</f>
        <v/>
      </c>
      <c r="AU70">
        <f>IF(AND(AU$4=1,AU20=0,OR($IT20=0,AND($IT20&gt;0,AU$2=$IU20,OR(AND(AU$1=$IT20+1,OR(AU$3-1&lt;&gt;$A$3,$A$4=0)),AND(AU$1=$IT20-1,OR(AU$3&lt;&gt;$A$3,$A$4=0)))))),1,0)</f>
        <v/>
      </c>
      <c r="AV70">
        <f>IF(AND(AV$4=1,AV20=0,OR($IT20=0,AND($IT20&gt;0,AV$2=$IU20,OR(AND(AV$1=$IT20+1,OR(AV$3-1&lt;&gt;$A$3,$A$4=0)),AND(AV$1=$IT20-1,OR(AV$3&lt;&gt;$A$3,$A$4=0)))))),1,0)</f>
        <v/>
      </c>
      <c r="AW70">
        <f>IF(AND(AW$4=1,AW20=0,OR($IT20=0,AND($IT20&gt;0,AW$2=$IU20,OR(AND(AW$1=$IT20+1,OR(AW$3-1&lt;&gt;$A$3,$A$4=0)),AND(AW$1=$IT20-1,OR(AW$3&lt;&gt;$A$3,$A$4=0)))))),1,0)</f>
        <v/>
      </c>
      <c r="AX70">
        <f>IF(AND(AX$4=1,AX20=0,OR($IT20=0,AND($IT20&gt;0,AX$2=$IU20,OR(AND(AX$1=$IT20+1,OR(AX$3-1&lt;&gt;$A$3,$A$4=0)),AND(AX$1=$IT20-1,OR(AX$3&lt;&gt;$A$3,$A$4=0)))))),1,0)</f>
        <v/>
      </c>
      <c r="AY70">
        <f>IF(AND(AY$4=1,AY20=0,OR($IT20=0,AND($IT20&gt;0,AY$2=$IU20,OR(AND(AY$1=$IT20+1,OR(AY$3-1&lt;&gt;$A$3,$A$4=0)),AND(AY$1=$IT20-1,OR(AY$3&lt;&gt;$A$3,$A$4=0)))))),1,0)</f>
        <v/>
      </c>
      <c r="AZ70">
        <f>IF(AND(AZ$4=1,AZ20=0,OR($IT20=0,AND($IT20&gt;0,AZ$2=$IU20,OR(AND(AZ$1=$IT20+1,OR(AZ$3-1&lt;&gt;$A$3,$A$4=0)),AND(AZ$1=$IT20-1,OR(AZ$3&lt;&gt;$A$3,$A$4=0)))))),1,0)</f>
        <v/>
      </c>
      <c r="BA70">
        <f>IF(AND(BA$4=1,BA20=0,OR($IT20=0,AND($IT20&gt;0,BA$2=$IU20,OR(AND(BA$1=$IT20+1,OR(BA$3-1&lt;&gt;$A$3,$A$4=0)),AND(BA$1=$IT20-1,OR(BA$3&lt;&gt;$A$3,$A$4=0)))))),1,0)</f>
        <v/>
      </c>
      <c r="BB70">
        <f>IF(AND(BB$4=1,BB20=0,OR($IT20=0,AND($IT20&gt;0,BB$2=$IU20,OR(AND(BB$1=$IT20+1,OR(BB$3-1&lt;&gt;$A$3,$A$4=0)),AND(BB$1=$IT20-1,OR(BB$3&lt;&gt;$A$3,$A$4=0)))))),1,0)</f>
        <v/>
      </c>
      <c r="BC70">
        <f>IF(AND(BC$4=1,BC20=0,OR($IT20=0,AND($IT20&gt;0,BC$2=$IU20,OR(AND(BC$1=$IT20+1,OR(BC$3-1&lt;&gt;$A$3,$A$4=0)),AND(BC$1=$IT20-1,OR(BC$3&lt;&gt;$A$3,$A$4=0)))))),1,0)</f>
        <v/>
      </c>
      <c r="BD70">
        <f>IF(AND(BD$4=1,BD20=0,OR($IT20=0,AND($IT20&gt;0,BD$2=$IU20,OR(AND(BD$1=$IT20+1,OR(BD$3-1&lt;&gt;$A$3,$A$4=0)),AND(BD$1=$IT20-1,OR(BD$3&lt;&gt;$A$3,$A$4=0)))))),1,0)</f>
        <v/>
      </c>
      <c r="BE70">
        <f>IF(AND(BE$4=1,BE20=0,OR($IT20=0,AND($IT20&gt;0,BE$2=$IU20,OR(AND(BE$1=$IT20+1,OR(BE$3-1&lt;&gt;$A$3,$A$4=0)),AND(BE$1=$IT20-1,OR(BE$3&lt;&gt;$A$3,$A$4=0)))))),1,0)</f>
        <v/>
      </c>
      <c r="BF70">
        <f>IF(AND(BF$4=1,BF20=0,OR($IT20=0,AND($IT20&gt;0,BF$2=$IU20,OR(AND(BF$1=$IT20+1,OR(BF$3-1&lt;&gt;$A$3,$A$4=0)),AND(BF$1=$IT20-1,OR(BF$3&lt;&gt;$A$3,$A$4=0)))))),1,0)</f>
        <v/>
      </c>
      <c r="BG70">
        <f>IF(AND(BG$4=1,BG20=0,OR($IT20=0,AND($IT20&gt;0,BG$2=$IU20,OR(AND(BG$1=$IT20+1,OR(BG$3-1&lt;&gt;$A$3,$A$4=0)),AND(BG$1=$IT20-1,OR(BG$3&lt;&gt;$A$3,$A$4=0)))))),1,0)</f>
        <v/>
      </c>
      <c r="BH70">
        <f>IF(AND(BH$4=1,BH20=0,OR($IT20=0,AND($IT20&gt;0,BH$2=$IU20,OR(AND(BH$1=$IT20+1,OR(BH$3-1&lt;&gt;$A$3,$A$4=0)),AND(BH$1=$IT20-1,OR(BH$3&lt;&gt;$A$3,$A$4=0)))))),1,0)</f>
        <v/>
      </c>
      <c r="BI70">
        <f>IF(AND(BI$4=1,BI20=0,OR($IT20=0,AND($IT20&gt;0,BI$2=$IU20,OR(AND(BI$1=$IT20+1,OR(BI$3-1&lt;&gt;$A$3,$A$4=0)),AND(BI$1=$IT20-1,OR(BI$3&lt;&gt;$A$3,$A$4=0)))))),1,0)</f>
        <v/>
      </c>
      <c r="BJ70">
        <f>IF(AND(BJ$4=1,BJ20=0,OR($IT20=0,AND($IT20&gt;0,BJ$2=$IU20,OR(AND(BJ$1=$IT20+1,OR(BJ$3-1&lt;&gt;$A$3,$A$4=0)),AND(BJ$1=$IT20-1,OR(BJ$3&lt;&gt;$A$3,$A$4=0)))))),1,0)</f>
        <v/>
      </c>
      <c r="BK70">
        <f>IF(AND(BK$4=1,BK20=0,OR($IT20=0,AND($IT20&gt;0,BK$2=$IU20,OR(AND(BK$1=$IT20+1,OR(BK$3-1&lt;&gt;$A$3,$A$4=0)),AND(BK$1=$IT20-1,OR(BK$3&lt;&gt;$A$3,$A$4=0)))))),1,0)</f>
        <v/>
      </c>
      <c r="BL70">
        <f>IF(AND(BL$4=1,BL20=0,OR($IT20=0,AND($IT20&gt;0,BL$2=$IU20,OR(AND(BL$1=$IT20+1,OR(BL$3-1&lt;&gt;$A$3,$A$4=0)),AND(BL$1=$IT20-1,OR(BL$3&lt;&gt;$A$3,$A$4=0)))))),1,0)</f>
        <v/>
      </c>
      <c r="BM70">
        <f>IF(AND(BM$4=1,BM20=0,OR($IT20=0,AND($IT20&gt;0,BM$2=$IU20,OR(AND(BM$1=$IT20+1,OR(BM$3-1&lt;&gt;$A$3,$A$4=0)),AND(BM$1=$IT20-1,OR(BM$3&lt;&gt;$A$3,$A$4=0)))))),1,0)</f>
        <v/>
      </c>
      <c r="BN70">
        <f>IF(AND(BN$4=1,BN20=0,OR($IT20=0,AND($IT20&gt;0,BN$2=$IU20,OR(AND(BN$1=$IT20+1,OR(BN$3-1&lt;&gt;$A$3,$A$4=0)),AND(BN$1=$IT20-1,OR(BN$3&lt;&gt;$A$3,$A$4=0)))))),1,0)</f>
        <v/>
      </c>
      <c r="BO70">
        <f>IF(AND(BO$4=1,BO20=0,OR($IT20=0,AND($IT20&gt;0,BO$2=$IU20,OR(AND(BO$1=$IT20+1,OR(BO$3-1&lt;&gt;$A$3,$A$4=0)),AND(BO$1=$IT20-1,OR(BO$3&lt;&gt;$A$3,$A$4=0)))))),1,0)</f>
        <v/>
      </c>
      <c r="BP70">
        <f>IF(AND(BP$4=1,BP20=0,OR($IT20=0,AND($IT20&gt;0,BP$2=$IU20,OR(AND(BP$1=$IT20+1,OR(BP$3-1&lt;&gt;$A$3,$A$4=0)),AND(BP$1=$IT20-1,OR(BP$3&lt;&gt;$A$3,$A$4=0)))))),1,0)</f>
        <v/>
      </c>
      <c r="BQ70">
        <f>IF(AND(BQ$4=1,BQ20=0,OR($IT20=0,AND($IT20&gt;0,BQ$2=$IU20,OR(AND(BQ$1=$IT20+1,OR(BQ$3-1&lt;&gt;$A$3,$A$4=0)),AND(BQ$1=$IT20-1,OR(BQ$3&lt;&gt;$A$3,$A$4=0)))))),1,0)</f>
        <v/>
      </c>
      <c r="BR70">
        <f>IF(AND(BR$4=1,BR20=0,OR($IT20=0,AND($IT20&gt;0,BR$2=$IU20,OR(AND(BR$1=$IT20+1,OR(BR$3-1&lt;&gt;$A$3,$A$4=0)),AND(BR$1=$IT20-1,OR(BR$3&lt;&gt;$A$3,$A$4=0)))))),1,0)</f>
        <v/>
      </c>
      <c r="BS70">
        <f>IF(AND(BS$4=1,BS20=0,OR($IT20=0,AND($IT20&gt;0,BS$2=$IU20,OR(AND(BS$1=$IT20+1,OR(BS$3-1&lt;&gt;$A$3,$A$4=0)),AND(BS$1=$IT20-1,OR(BS$3&lt;&gt;$A$3,$A$4=0)))))),1,0)</f>
        <v/>
      </c>
      <c r="BT70">
        <f>IF(AND(BT$4=1,BT20=0,OR($IT20=0,AND($IT20&gt;0,BT$2=$IU20,OR(AND(BT$1=$IT20+1,OR(BT$3-1&lt;&gt;$A$3,$A$4=0)),AND(BT$1=$IT20-1,OR(BT$3&lt;&gt;$A$3,$A$4=0)))))),1,0)</f>
        <v/>
      </c>
      <c r="BU70">
        <f>IF(AND(BU$4=1,BU20=0,OR($IT20=0,AND($IT20&gt;0,BU$2=$IU20,OR(AND(BU$1=$IT20+1,OR(BU$3-1&lt;&gt;$A$3,$A$4=0)),AND(BU$1=$IT20-1,OR(BU$3&lt;&gt;$A$3,$A$4=0)))))),1,0)</f>
        <v/>
      </c>
      <c r="BV70">
        <f>IF(AND(BV$4=1,BV20=0,OR($IT20=0,AND($IT20&gt;0,BV$2=$IU20,OR(AND(BV$1=$IT20+1,OR(BV$3-1&lt;&gt;$A$3,$A$4=0)),AND(BV$1=$IT20-1,OR(BV$3&lt;&gt;$A$3,$A$4=0)))))),1,0)</f>
        <v/>
      </c>
      <c r="BW70">
        <f>IF(AND(BW$4=1,BW20=0,OR($IT20=0,AND($IT20&gt;0,BW$2=$IU20,OR(AND(BW$1=$IT20+1,OR(BW$3-1&lt;&gt;$A$3,$A$4=0)),AND(BW$1=$IT20-1,OR(BW$3&lt;&gt;$A$3,$A$4=0)))))),1,0)</f>
        <v/>
      </c>
      <c r="BX70">
        <f>IF(AND(BX$4=1,BX20=0,OR($IT20=0,AND($IT20&gt;0,BX$2=$IU20,OR(AND(BX$1=$IT20+1,OR(BX$3-1&lt;&gt;$A$3,$A$4=0)),AND(BX$1=$IT20-1,OR(BX$3&lt;&gt;$A$3,$A$4=0)))))),1,0)</f>
        <v/>
      </c>
      <c r="BY70">
        <f>IF(AND(BY$4=1,BY20=0,OR($IT20=0,AND($IT20&gt;0,BY$2=$IU20,OR(AND(BY$1=$IT20+1,OR(BY$3-1&lt;&gt;$A$3,$A$4=0)),AND(BY$1=$IT20-1,OR(BY$3&lt;&gt;$A$3,$A$4=0)))))),1,0)</f>
        <v/>
      </c>
      <c r="BZ70">
        <f>IF(AND(BZ$4=1,BZ20=0,OR($IT20=0,AND($IT20&gt;0,BZ$2=$IU20,OR(AND(BZ$1=$IT20+1,OR(BZ$3-1&lt;&gt;$A$3,$A$4=0)),AND(BZ$1=$IT20-1,OR(BZ$3&lt;&gt;$A$3,$A$4=0)))))),1,0)</f>
        <v/>
      </c>
      <c r="CA70">
        <f>IF(AND(CA$4=1,CA20=0,OR($IT20=0,AND($IT20&gt;0,CA$2=$IU20,OR(AND(CA$1=$IT20+1,OR(CA$3-1&lt;&gt;$A$3,$A$4=0)),AND(CA$1=$IT20-1,OR(CA$3&lt;&gt;$A$3,$A$4=0)))))),1,0)</f>
        <v/>
      </c>
      <c r="CB70">
        <f>IF(AND(CB$4=1,CB20=0,OR($IT20=0,AND($IT20&gt;0,CB$2=$IU20,OR(AND(CB$1=$IT20+1,OR(CB$3-1&lt;&gt;$A$3,$A$4=0)),AND(CB$1=$IT20-1,OR(CB$3&lt;&gt;$A$3,$A$4=0)))))),1,0)</f>
        <v/>
      </c>
      <c r="CC70">
        <f>IF(AND(CC$4=1,CC20=0,OR($IT20=0,AND($IT20&gt;0,CC$2=$IU20,OR(AND(CC$1=$IT20+1,OR(CC$3-1&lt;&gt;$A$3,$A$4=0)),AND(CC$1=$IT20-1,OR(CC$3&lt;&gt;$A$3,$A$4=0)))))),1,0)</f>
        <v/>
      </c>
      <c r="CD70">
        <f>IF(AND(CD$4=1,CD20=0,OR($IT20=0,AND($IT20&gt;0,CD$2=$IU20,OR(AND(CD$1=$IT20+1,OR(CD$3-1&lt;&gt;$A$3,$A$4=0)),AND(CD$1=$IT20-1,OR(CD$3&lt;&gt;$A$3,$A$4=0)))))),1,0)</f>
        <v/>
      </c>
      <c r="CE70">
        <f>IF(AND(CE$4=1,CE20=0,OR($IT20=0,AND($IT20&gt;0,CE$2=$IU20,OR(AND(CE$1=$IT20+1,OR(CE$3-1&lt;&gt;$A$3,$A$4=0)),AND(CE$1=$IT20-1,OR(CE$3&lt;&gt;$A$3,$A$4=0)))))),1,0)</f>
        <v/>
      </c>
      <c r="CF70">
        <f>IF(AND(CF$4=1,CF20=0,OR($IT20=0,AND($IT20&gt;0,CF$2=$IU20,OR(AND(CF$1=$IT20+1,OR(CF$3-1&lt;&gt;$A$3,$A$4=0)),AND(CF$1=$IT20-1,OR(CF$3&lt;&gt;$A$3,$A$4=0)))))),1,0)</f>
        <v/>
      </c>
      <c r="CG70">
        <f>IF(AND(CG$4=1,CG20=0,OR($IT20=0,AND($IT20&gt;0,CG$2=$IU20,OR(AND(CG$1=$IT20+1,OR(CG$3-1&lt;&gt;$A$3,$A$4=0)),AND(CG$1=$IT20-1,OR(CG$3&lt;&gt;$A$3,$A$4=0)))))),1,0)</f>
        <v/>
      </c>
      <c r="CH70">
        <f>IF(AND(CH$4=1,CH20=0,OR($IT20=0,AND($IT20&gt;0,CH$2=$IU20,OR(AND(CH$1=$IT20+1,OR(CH$3-1&lt;&gt;$A$3,$A$4=0)),AND(CH$1=$IT20-1,OR(CH$3&lt;&gt;$A$3,$A$4=0)))))),1,0)</f>
        <v/>
      </c>
      <c r="CI70">
        <f>IF(AND(CI$4=1,CI20=0,OR($IT20=0,AND($IT20&gt;0,CI$2=$IU20,OR(AND(CI$1=$IT20+1,OR(CI$3-1&lt;&gt;$A$3,$A$4=0)),AND(CI$1=$IT20-1,OR(CI$3&lt;&gt;$A$3,$A$4=0)))))),1,0)</f>
        <v/>
      </c>
      <c r="CJ70">
        <f>IF(AND(CJ$4=1,CJ20=0,OR($IT20=0,AND($IT20&gt;0,CJ$2=$IU20,OR(AND(CJ$1=$IT20+1,OR(CJ$3-1&lt;&gt;$A$3,$A$4=0)),AND(CJ$1=$IT20-1,OR(CJ$3&lt;&gt;$A$3,$A$4=0)))))),1,0)</f>
        <v/>
      </c>
      <c r="CK70">
        <f>IF(AND(CK$4=1,CK20=0,OR($IT20=0,AND($IT20&gt;0,CK$2=$IU20,OR(AND(CK$1=$IT20+1,OR(CK$3-1&lt;&gt;$A$3,$A$4=0)),AND(CK$1=$IT20-1,OR(CK$3&lt;&gt;$A$3,$A$4=0)))))),1,0)</f>
        <v/>
      </c>
      <c r="CL70">
        <f>IF(AND(CL$4=1,CL20=0,OR($IT20=0,AND($IT20&gt;0,CL$2=$IU20,OR(AND(CL$1=$IT20+1,OR(CL$3-1&lt;&gt;$A$3,$A$4=0)),AND(CL$1=$IT20-1,OR(CL$3&lt;&gt;$A$3,$A$4=0)))))),1,0)</f>
        <v/>
      </c>
      <c r="CM70">
        <f>IF(AND(CM$4=1,CM20=0,OR($IT20=0,AND($IT20&gt;0,CM$2=$IU20,OR(AND(CM$1=$IT20+1,OR(CM$3-1&lt;&gt;$A$3,$A$4=0)),AND(CM$1=$IT20-1,OR(CM$3&lt;&gt;$A$3,$A$4=0)))))),1,0)</f>
        <v/>
      </c>
      <c r="CN70">
        <f>IF(AND(CN$4=1,CN20=0,OR($IT20=0,AND($IT20&gt;0,CN$2=$IU20,OR(AND(CN$1=$IT20+1,OR(CN$3-1&lt;&gt;$A$3,$A$4=0)),AND(CN$1=$IT20-1,OR(CN$3&lt;&gt;$A$3,$A$4=0)))))),1,0)</f>
        <v/>
      </c>
      <c r="CO70">
        <f>IF(AND(CO$4=1,CO20=0,OR($IT20=0,AND($IT20&gt;0,CO$2=$IU20,OR(AND(CO$1=$IT20+1,OR(CO$3-1&lt;&gt;$A$3,$A$4=0)),AND(CO$1=$IT20-1,OR(CO$3&lt;&gt;$A$3,$A$4=0)))))),1,0)</f>
        <v/>
      </c>
      <c r="CP70">
        <f>IF(AND(CP$4=1,CP20=0,OR($IT20=0,AND($IT20&gt;0,CP$2=$IU20,OR(AND(CP$1=$IT20+1,OR(CP$3-1&lt;&gt;$A$3,$A$4=0)),AND(CP$1=$IT20-1,OR(CP$3&lt;&gt;$A$3,$A$4=0)))))),1,0)</f>
        <v/>
      </c>
      <c r="CQ70">
        <f>IF(AND(CQ$4=1,CQ20=0,OR($IT20=0,AND($IT20&gt;0,CQ$2=$IU20,OR(AND(CQ$1=$IT20+1,OR(CQ$3-1&lt;&gt;$A$3,$A$4=0)),AND(CQ$1=$IT20-1,OR(CQ$3&lt;&gt;$A$3,$A$4=0)))))),1,0)</f>
        <v/>
      </c>
      <c r="CR70">
        <f>IF(AND(CR$4=1,CR20=0,OR($IT20=0,AND($IT20&gt;0,CR$2=$IU20,OR(AND(CR$1=$IT20+1,OR(CR$3-1&lt;&gt;$A$3,$A$4=0)),AND(CR$1=$IT20-1,OR(CR$3&lt;&gt;$A$3,$A$4=0)))))),1,0)</f>
        <v/>
      </c>
      <c r="CS70">
        <f>IF(AND(CS$4=1,CS20=0,OR($IT20=0,AND($IT20&gt;0,CS$2=$IU20,OR(AND(CS$1=$IT20+1,OR(CS$3-1&lt;&gt;$A$3,$A$4=0)),AND(CS$1=$IT20-1,OR(CS$3&lt;&gt;$A$3,$A$4=0)))))),1,0)</f>
        <v/>
      </c>
      <c r="CT70">
        <f>IF(AND(CT$4=1,CT20=0,OR($IT20=0,AND($IT20&gt;0,CT$2=$IU20,OR(AND(CT$1=$IT20+1,OR(CT$3-1&lt;&gt;$A$3,$A$4=0)),AND(CT$1=$IT20-1,OR(CT$3&lt;&gt;$A$3,$A$4=0)))))),1,0)</f>
        <v/>
      </c>
      <c r="CU70">
        <f>IF(AND(CU$4=1,CU20=0,OR($IT20=0,AND($IT20&gt;0,CU$2=$IU20,OR(AND(CU$1=$IT20+1,OR(CU$3-1&lt;&gt;$A$3,$A$4=0)),AND(CU$1=$IT20-1,OR(CU$3&lt;&gt;$A$3,$A$4=0)))))),1,0)</f>
        <v/>
      </c>
      <c r="CV70">
        <f>IF(AND(CV$4=1,CV20=0,OR($IT20=0,AND($IT20&gt;0,CV$2=$IU20,OR(AND(CV$1=$IT20+1,OR(CV$3-1&lt;&gt;$A$3,$A$4=0)),AND(CV$1=$IT20-1,OR(CV$3&lt;&gt;$A$3,$A$4=0)))))),1,0)</f>
        <v/>
      </c>
      <c r="CW70">
        <f>IF(AND(CW$4=1,CW20=0,OR($IT20=0,AND($IT20&gt;0,CW$2=$IU20,OR(AND(CW$1=$IT20+1,OR(CW$3-1&lt;&gt;$A$3,$A$4=0)),AND(CW$1=$IT20-1,OR(CW$3&lt;&gt;$A$3,$A$4=0)))))),1,0)</f>
        <v/>
      </c>
      <c r="CX70">
        <f>IF(AND(CX$4=1,CX20=0,OR($IT20=0,AND($IT20&gt;0,CX$2=$IU20,OR(AND(CX$1=$IT20+1,OR(CX$3-1&lt;&gt;$A$3,$A$4=0)),AND(CX$1=$IT20-1,OR(CX$3&lt;&gt;$A$3,$A$4=0)))))),1,0)</f>
        <v/>
      </c>
      <c r="CY70">
        <f>IF(AND(CY$4=1,CY20=0,OR($IT20=0,AND($IT20&gt;0,CY$2=$IU20,OR(AND(CY$1=$IT20+1,OR(CY$3-1&lt;&gt;$A$3,$A$4=0)),AND(CY$1=$IT20-1,OR(CY$3&lt;&gt;$A$3,$A$4=0)))))),1,0)</f>
        <v/>
      </c>
      <c r="CZ70">
        <f>IF(AND(CZ$4=1,CZ20=0,OR($IT20=0,AND($IT20&gt;0,CZ$2=$IU20,OR(AND(CZ$1=$IT20+1,OR(CZ$3-1&lt;&gt;$A$3,$A$4=0)),AND(CZ$1=$IT20-1,OR(CZ$3&lt;&gt;$A$3,$A$4=0)))))),1,0)</f>
        <v/>
      </c>
      <c r="DA70">
        <f>IF(AND(DA$4=1,DA20=0,OR($IT20=0,AND($IT20&gt;0,DA$2=$IU20,OR(AND(DA$1=$IT20+1,OR(DA$3-1&lt;&gt;$A$3,$A$4=0)),AND(DA$1=$IT20-1,OR(DA$3&lt;&gt;$A$3,$A$4=0)))))),1,0)</f>
        <v/>
      </c>
      <c r="DB70">
        <f>IF(AND(DB$4=1,DB20=0,OR($IT20=0,AND($IT20&gt;0,DB$2=$IU20,OR(AND(DB$1=$IT20+1,OR(DB$3-1&lt;&gt;$A$3,$A$4=0)),AND(DB$1=$IT20-1,OR(DB$3&lt;&gt;$A$3,$A$4=0)))))),1,0)</f>
        <v/>
      </c>
      <c r="DC70">
        <f>IF(AND(DC$4=1,DC20=0,OR($IT20=0,AND($IT20&gt;0,DC$2=$IU20,OR(AND(DC$1=$IT20+1,OR(DC$3-1&lt;&gt;$A$3,$A$4=0)),AND(DC$1=$IT20-1,OR(DC$3&lt;&gt;$A$3,$A$4=0)))))),1,0)</f>
        <v/>
      </c>
      <c r="DD70">
        <f>IF(AND(DD$4=1,DD20=0,OR($IT20=0,AND($IT20&gt;0,DD$2=$IU20,OR(AND(DD$1=$IT20+1,OR(DD$3-1&lt;&gt;$A$3,$A$4=0)),AND(DD$1=$IT20-1,OR(DD$3&lt;&gt;$A$3,$A$4=0)))))),1,0)</f>
        <v/>
      </c>
      <c r="DE70">
        <f>IF(AND(DE$4=1,DE20=0,OR($IT20=0,AND($IT20&gt;0,DE$2=$IU20,OR(AND(DE$1=$IT20+1,OR(DE$3-1&lt;&gt;$A$3,$A$4=0)),AND(DE$1=$IT20-1,OR(DE$3&lt;&gt;$A$3,$A$4=0)))))),1,0)</f>
        <v/>
      </c>
      <c r="DF70">
        <f>IF(AND(DF$4=1,DF20=0,OR($IT20=0,AND($IT20&gt;0,DF$2=$IU20,OR(AND(DF$1=$IT20+1,OR(DF$3-1&lt;&gt;$A$3,$A$4=0)),AND(DF$1=$IT20-1,OR(DF$3&lt;&gt;$A$3,$A$4=0)))))),1,0)</f>
        <v/>
      </c>
      <c r="DG70">
        <f>IF(AND(DG$4=1,DG20=0,OR($IT20=0,AND($IT20&gt;0,DG$2=$IU20,OR(AND(DG$1=$IT20+1,OR(DG$3-1&lt;&gt;$A$3,$A$4=0)),AND(DG$1=$IT20-1,OR(DG$3&lt;&gt;$A$3,$A$4=0)))))),1,0)</f>
        <v/>
      </c>
      <c r="DH70">
        <f>IF(AND(DH$4=1,DH20=0,OR($IT20=0,AND($IT20&gt;0,DH$2=$IU20,OR(AND(DH$1=$IT20+1,OR(DH$3-1&lt;&gt;$A$3,$A$4=0)),AND(DH$1=$IT20-1,OR(DH$3&lt;&gt;$A$3,$A$4=0)))))),1,0)</f>
        <v/>
      </c>
      <c r="DI70">
        <f>IF(AND(DI$4=1,DI20=0,OR($IT20=0,AND($IT20&gt;0,DI$2=$IU20,OR(AND(DI$1=$IT20+1,OR(DI$3-1&lt;&gt;$A$3,$A$4=0)),AND(DI$1=$IT20-1,OR(DI$3&lt;&gt;$A$3,$A$4=0)))))),1,0)</f>
        <v/>
      </c>
      <c r="DJ70">
        <f>IF(AND(DJ$4=1,DJ20=0,OR($IT20=0,AND($IT20&gt;0,DJ$2=$IU20,OR(AND(DJ$1=$IT20+1,OR(DJ$3-1&lt;&gt;$A$3,$A$4=0)),AND(DJ$1=$IT20-1,OR(DJ$3&lt;&gt;$A$3,$A$4=0)))))),1,0)</f>
        <v/>
      </c>
      <c r="DK70">
        <f>IF(AND(DK$4=1,DK20=0,OR($IT20=0,AND($IT20&gt;0,DK$2=$IU20,OR(AND(DK$1=$IT20+1,OR(DK$3-1&lt;&gt;$A$3,$A$4=0)),AND(DK$1=$IT20-1,OR(DK$3&lt;&gt;$A$3,$A$4=0)))))),1,0)</f>
        <v/>
      </c>
      <c r="DL70">
        <f>IF(AND(DL$4=1,DL20=0,OR($IT20=0,AND($IT20&gt;0,DL$2=$IU20,OR(AND(DL$1=$IT20+1,OR(DL$3-1&lt;&gt;$A$3,$A$4=0)),AND(DL$1=$IT20-1,OR(DL$3&lt;&gt;$A$3,$A$4=0)))))),1,0)</f>
        <v/>
      </c>
      <c r="DM70">
        <f>IF(AND(DM$4=1,DM20=0,OR($IT20=0,AND($IT20&gt;0,DM$2=$IU20,OR(AND(DM$1=$IT20+1,OR(DM$3-1&lt;&gt;$A$3,$A$4=0)),AND(DM$1=$IT20-1,OR(DM$3&lt;&gt;$A$3,$A$4=0)))))),1,0)</f>
        <v/>
      </c>
      <c r="DN70">
        <f>IF(AND(DN$4=1,DN20=0,OR($IT20=0,AND($IT20&gt;0,DN$2=$IU20,OR(AND(DN$1=$IT20+1,OR(DN$3-1&lt;&gt;$A$3,$A$4=0)),AND(DN$1=$IT20-1,OR(DN$3&lt;&gt;$A$3,$A$4=0)))))),1,0)</f>
        <v/>
      </c>
      <c r="DO70">
        <f>IF(AND(DO$4=1,DO20=0,OR($IT20=0,AND($IT20&gt;0,DO$2=$IU20,OR(AND(DO$1=$IT20+1,OR(DO$3-1&lt;&gt;$A$3,$A$4=0)),AND(DO$1=$IT20-1,OR(DO$3&lt;&gt;$A$3,$A$4=0)))))),1,0)</f>
        <v/>
      </c>
      <c r="DP70">
        <f>IF(AND(DP$4=1,DP20=0,OR($IT20=0,AND($IT20&gt;0,DP$2=$IU20,OR(AND(DP$1=$IT20+1,OR(DP$3-1&lt;&gt;$A$3,$A$4=0)),AND(DP$1=$IT20-1,OR(DP$3&lt;&gt;$A$3,$A$4=0)))))),1,0)</f>
        <v/>
      </c>
      <c r="DQ70">
        <f>IF(AND(DQ$4=1,DQ20=0,OR($IT20=0,AND($IT20&gt;0,DQ$2=$IU20,OR(AND(DQ$1=$IT20+1,OR(DQ$3-1&lt;&gt;$A$3,$A$4=0)),AND(DQ$1=$IT20-1,OR(DQ$3&lt;&gt;$A$3,$A$4=0)))))),1,0)</f>
        <v/>
      </c>
      <c r="DR70">
        <f>IF(AND(DR$4=1,DR20=0,OR($IT20=0,AND($IT20&gt;0,DR$2=$IU20,OR(AND(DR$1=$IT20+1,OR(DR$3-1&lt;&gt;$A$3,$A$4=0)),AND(DR$1=$IT20-1,OR(DR$3&lt;&gt;$A$3,$A$4=0)))))),1,0)</f>
        <v/>
      </c>
      <c r="DS70">
        <f>IF(AND(DS$4=1,DS20=0,OR($IT20=0,AND($IT20&gt;0,DS$2=$IU20,OR(AND(DS$1=$IT20+1,OR(DS$3-1&lt;&gt;$A$3,$A$4=0)),AND(DS$1=$IT20-1,OR(DS$3&lt;&gt;$A$3,$A$4=0)))))),1,0)</f>
        <v/>
      </c>
      <c r="DT70">
        <f>IF(AND(DT$4=1,DT20=0,OR($IT20=0,AND($IT20&gt;0,DT$2=$IU20,OR(AND(DT$1=$IT20+1,OR(DT$3-1&lt;&gt;$A$3,$A$4=0)),AND(DT$1=$IT20-1,OR(DT$3&lt;&gt;$A$3,$A$4=0)))))),1,0)</f>
        <v/>
      </c>
      <c r="DU70">
        <f>IF(AND(DU$4=1,DU20=0,OR($IT20=0,AND($IT20&gt;0,DU$2=$IU20,OR(AND(DU$1=$IT20+1,OR(DU$3-1&lt;&gt;$A$3,$A$4=0)),AND(DU$1=$IT20-1,OR(DU$3&lt;&gt;$A$3,$A$4=0)))))),1,0)</f>
        <v/>
      </c>
      <c r="DV70">
        <f>IF(AND(DV$4=1,DV20=0,OR($IT20=0,AND($IT20&gt;0,DV$2=$IU20,OR(AND(DV$1=$IT20+1,OR(DV$3-1&lt;&gt;$A$3,$A$4=0)),AND(DV$1=$IT20-1,OR(DV$3&lt;&gt;$A$3,$A$4=0)))))),1,0)</f>
        <v/>
      </c>
      <c r="DW70">
        <f>IF(AND(DW$4=1,DW20=0,OR($IT20=0,AND($IT20&gt;0,DW$2=$IU20,OR(AND(DW$1=$IT20+1,OR(DW$3-1&lt;&gt;$A$3,$A$4=0)),AND(DW$1=$IT20-1,OR(DW$3&lt;&gt;$A$3,$A$4=0)))))),1,0)</f>
        <v/>
      </c>
      <c r="DX70">
        <f>IF(AND(DX$4=1,DX20=0,OR($IT20=0,AND($IT20&gt;0,DX$2=$IU20,OR(AND(DX$1=$IT20+1,OR(DX$3-1&lt;&gt;$A$3,$A$4=0)),AND(DX$1=$IT20-1,OR(DX$3&lt;&gt;$A$3,$A$4=0)))))),1,0)</f>
        <v/>
      </c>
      <c r="DY70">
        <f>IF(AND(DY$4=1,DY20=0,OR($IT20=0,AND($IT20&gt;0,DY$2=$IU20,OR(AND(DY$1=$IT20+1,OR(DY$3-1&lt;&gt;$A$3,$A$4=0)),AND(DY$1=$IT20-1,OR(DY$3&lt;&gt;$A$3,$A$4=0)))))),1,0)</f>
        <v/>
      </c>
      <c r="DZ70">
        <f>IF(AND(DZ$4=1,DZ20=0,OR($IT20=0,AND($IT20&gt;0,DZ$2=$IU20,OR(AND(DZ$1=$IT20+1,OR(DZ$3-1&lt;&gt;$A$3,$A$4=0)),AND(DZ$1=$IT20-1,OR(DZ$3&lt;&gt;$A$3,$A$4=0)))))),1,0)</f>
        <v/>
      </c>
      <c r="EA70">
        <f>IF(AND(EA$4=1,EA20=0,OR($IT20=0,AND($IT20&gt;0,EA$2=$IU20,OR(AND(EA$1=$IT20+1,OR(EA$3-1&lt;&gt;$A$3,$A$4=0)),AND(EA$1=$IT20-1,OR(EA$3&lt;&gt;$A$3,$A$4=0)))))),1,0)</f>
        <v/>
      </c>
      <c r="EB70">
        <f>IF(AND(EB$4=1,EB20=0,OR($IT20=0,AND($IT20&gt;0,EB$2=$IU20,OR(AND(EB$1=$IT20+1,OR(EB$3-1&lt;&gt;$A$3,$A$4=0)),AND(EB$1=$IT20-1,OR(EB$3&lt;&gt;$A$3,$A$4=0)))))),1,0)</f>
        <v/>
      </c>
      <c r="EC70">
        <f>IF(AND(EC$4=1,EC20=0,OR($IT20=0,AND($IT20&gt;0,EC$2=$IU20,OR(AND(EC$1=$IT20+1,OR(EC$3-1&lt;&gt;$A$3,$A$4=0)),AND(EC$1=$IT20-1,OR(EC$3&lt;&gt;$A$3,$A$4=0)))))),1,0)</f>
        <v/>
      </c>
      <c r="ED70">
        <f>IF(AND(ED$4=1,ED20=0,OR($IT20=0,AND($IT20&gt;0,ED$2=$IU20,OR(AND(ED$1=$IT20+1,OR(ED$3-1&lt;&gt;$A$3,$A$4=0)),AND(ED$1=$IT20-1,OR(ED$3&lt;&gt;$A$3,$A$4=0)))))),1,0)</f>
        <v/>
      </c>
      <c r="EE70">
        <f>IF(AND(EE$4=1,EE20=0,OR($IT20=0,AND($IT20&gt;0,EE$2=$IU20,OR(AND(EE$1=$IT20+1,OR(EE$3-1&lt;&gt;$A$3,$A$4=0)),AND(EE$1=$IT20-1,OR(EE$3&lt;&gt;$A$3,$A$4=0)))))),1,0)</f>
        <v/>
      </c>
      <c r="EF70">
        <f>IF(AND(EF$4=1,EF20=0,OR($IT20=0,AND($IT20&gt;0,EF$2=$IU20,OR(AND(EF$1=$IT20+1,OR(EF$3-1&lt;&gt;$A$3,$A$4=0)),AND(EF$1=$IT20-1,OR(EF$3&lt;&gt;$A$3,$A$4=0)))))),1,0)</f>
        <v/>
      </c>
      <c r="EG70">
        <f>IF(AND(EG$4=1,EG20=0,OR($IT20=0,AND($IT20&gt;0,EG$2=$IU20,OR(AND(EG$1=$IT20+1,OR(EG$3-1&lt;&gt;$A$3,$A$4=0)),AND(EG$1=$IT20-1,OR(EG$3&lt;&gt;$A$3,$A$4=0)))))),1,0)</f>
        <v/>
      </c>
      <c r="EH70">
        <f>IF(AND(EH$4=1,EH20=0,OR($IT20=0,AND($IT20&gt;0,EH$2=$IU20,OR(AND(EH$1=$IT20+1,OR(EH$3-1&lt;&gt;$A$3,$A$4=0)),AND(EH$1=$IT20-1,OR(EH$3&lt;&gt;$A$3,$A$4=0)))))),1,0)</f>
        <v/>
      </c>
      <c r="EI70">
        <f>IF(AND(EI$4=1,EI20=0,OR($IT20=0,AND($IT20&gt;0,EI$2=$IU20,OR(AND(EI$1=$IT20+1,OR(EI$3-1&lt;&gt;$A$3,$A$4=0)),AND(EI$1=$IT20-1,OR(EI$3&lt;&gt;$A$3,$A$4=0)))))),1,0)</f>
        <v/>
      </c>
      <c r="EJ70">
        <f>IF(AND(EJ$4=1,EJ20=0,OR($IT20=0,AND($IT20&gt;0,EJ$2=$IU20,OR(AND(EJ$1=$IT20+1,OR(EJ$3-1&lt;&gt;$A$3,$A$4=0)),AND(EJ$1=$IT20-1,OR(EJ$3&lt;&gt;$A$3,$A$4=0)))))),1,0)</f>
        <v/>
      </c>
      <c r="EK70">
        <f>IF(AND(EK$4=1,EK20=0,OR($IT20=0,AND($IT20&gt;0,EK$2=$IU20,OR(AND(EK$1=$IT20+1,OR(EK$3-1&lt;&gt;$A$3,$A$4=0)),AND(EK$1=$IT20-1,OR(EK$3&lt;&gt;$A$3,$A$4=0)))))),1,0)</f>
        <v/>
      </c>
      <c r="EL70">
        <f>IF(AND(EL$4=1,EL20=0,OR($IT20=0,AND($IT20&gt;0,EL$2=$IU20,OR(AND(EL$1=$IT20+1,OR(EL$3-1&lt;&gt;$A$3,$A$4=0)),AND(EL$1=$IT20-1,OR(EL$3&lt;&gt;$A$3,$A$4=0)))))),1,0)</f>
        <v/>
      </c>
      <c r="EM70">
        <f>IF(AND(EM$4=1,EM20=0,OR($IT20=0,AND($IT20&gt;0,EM$2=$IU20,OR(AND(EM$1=$IT20+1,OR(EM$3-1&lt;&gt;$A$3,$A$4=0)),AND(EM$1=$IT20-1,OR(EM$3&lt;&gt;$A$3,$A$4=0)))))),1,0)</f>
        <v/>
      </c>
      <c r="EN70">
        <f>IF(AND(EN$4=1,EN20=0,OR($IT20=0,AND($IT20&gt;0,EN$2=$IU20,OR(AND(EN$1=$IT20+1,OR(EN$3-1&lt;&gt;$A$3,$A$4=0)),AND(EN$1=$IT20-1,OR(EN$3&lt;&gt;$A$3,$A$4=0)))))),1,0)</f>
        <v/>
      </c>
      <c r="EO70">
        <f>IF(AND(EO$4=1,EO20=0,OR($IT20=0,AND($IT20&gt;0,EO$2=$IU20,OR(AND(EO$1=$IT20+1,OR(EO$3-1&lt;&gt;$A$3,$A$4=0)),AND(EO$1=$IT20-1,OR(EO$3&lt;&gt;$A$3,$A$4=0)))))),1,0)</f>
        <v/>
      </c>
      <c r="EP70">
        <f>IF(AND(EP$4=1,EP20=0,OR($IT20=0,AND($IT20&gt;0,EP$2=$IU20,OR(AND(EP$1=$IT20+1,OR(EP$3-1&lt;&gt;$A$3,$A$4=0)),AND(EP$1=$IT20-1,OR(EP$3&lt;&gt;$A$3,$A$4=0)))))),1,0)</f>
        <v/>
      </c>
      <c r="EQ70">
        <f>IF(AND(EQ$4=1,EQ20=0,OR($IT20=0,AND($IT20&gt;0,EQ$2=$IU20,OR(AND(EQ$1=$IT20+1,OR(EQ$3-1&lt;&gt;$A$3,$A$4=0)),AND(EQ$1=$IT20-1,OR(EQ$3&lt;&gt;$A$3,$A$4=0)))))),1,0)</f>
        <v/>
      </c>
      <c r="ER70">
        <f>IF(AND(ER$4=1,ER20=0,OR($IT20=0,AND($IT20&gt;0,ER$2=$IU20,OR(AND(ER$1=$IT20+1,OR(ER$3-1&lt;&gt;$A$3,$A$4=0)),AND(ER$1=$IT20-1,OR(ER$3&lt;&gt;$A$3,$A$4=0)))))),1,0)</f>
        <v/>
      </c>
      <c r="ES70">
        <f>IF(AND(ES$4=1,ES20=0,OR($IT20=0,AND($IT20&gt;0,ES$2=$IU20,OR(AND(ES$1=$IT20+1,OR(ES$3-1&lt;&gt;$A$3,$A$4=0)),AND(ES$1=$IT20-1,OR(ES$3&lt;&gt;$A$3,$A$4=0)))))),1,0)</f>
        <v/>
      </c>
      <c r="ET70">
        <f>IF(AND(ET$4=1,ET20=0,OR($IT20=0,AND($IT20&gt;0,ET$2=$IU20,OR(AND(ET$1=$IT20+1,OR(ET$3-1&lt;&gt;$A$3,$A$4=0)),AND(ET$1=$IT20-1,OR(ET$3&lt;&gt;$A$3,$A$4=0)))))),1,0)</f>
        <v/>
      </c>
      <c r="EU70">
        <f>IF(AND(EU$4=1,EU20=0,OR($IT20=0,AND($IT20&gt;0,EU$2=$IU20,OR(AND(EU$1=$IT20+1,OR(EU$3-1&lt;&gt;$A$3,$A$4=0)),AND(EU$1=$IT20-1,OR(EU$3&lt;&gt;$A$3,$A$4=0)))))),1,0)</f>
        <v/>
      </c>
      <c r="EV70">
        <f>IF(AND(EV$4=1,EV20=0,OR($IT20=0,AND($IT20&gt;0,EV$2=$IU20,OR(AND(EV$1=$IT20+1,OR(EV$3-1&lt;&gt;$A$3,$A$4=0)),AND(EV$1=$IT20-1,OR(EV$3&lt;&gt;$A$3,$A$4=0)))))),1,0)</f>
        <v/>
      </c>
      <c r="EW70">
        <f>IF(AND(EW$4=1,EW20=0,OR($IT20=0,AND($IT20&gt;0,EW$2=$IU20,OR(AND(EW$1=$IT20+1,OR(EW$3-1&lt;&gt;$A$3,$A$4=0)),AND(EW$1=$IT20-1,OR(EW$3&lt;&gt;$A$3,$A$4=0)))))),1,0)</f>
        <v/>
      </c>
      <c r="EX70">
        <f>IF(AND(EX$4=1,EX20=0,OR($IT20=0,AND($IT20&gt;0,EX$2=$IU20,OR(AND(EX$1=$IT20+1,OR(EX$3-1&lt;&gt;$A$3,$A$4=0)),AND(EX$1=$IT20-1,OR(EX$3&lt;&gt;$A$3,$A$4=0)))))),1,0)</f>
        <v/>
      </c>
      <c r="EY70">
        <f>IF(AND(EY$4=1,EY20=0,OR($IT20=0,AND($IT20&gt;0,EY$2=$IU20,OR(AND(EY$1=$IT20+1,OR(EY$3-1&lt;&gt;$A$3,$A$4=0)),AND(EY$1=$IT20-1,OR(EY$3&lt;&gt;$A$3,$A$4=0)))))),1,0)</f>
        <v/>
      </c>
      <c r="EZ70">
        <f>IF(AND(EZ$4=1,EZ20=0,OR($IT20=0,AND($IT20&gt;0,EZ$2=$IU20,OR(AND(EZ$1=$IT20+1,OR(EZ$3-1&lt;&gt;$A$3,$A$4=0)),AND(EZ$1=$IT20-1,OR(EZ$3&lt;&gt;$A$3,$A$4=0)))))),1,0)</f>
        <v/>
      </c>
      <c r="FA70">
        <f>IF(AND(FA$4=1,FA20=0,OR($IT20=0,AND($IT20&gt;0,FA$2=$IU20,OR(AND(FA$1=$IT20+1,OR(FA$3-1&lt;&gt;$A$3,$A$4=0)),AND(FA$1=$IT20-1,OR(FA$3&lt;&gt;$A$3,$A$4=0)))))),1,0)</f>
        <v/>
      </c>
      <c r="FB70">
        <f>IF(AND(FB$4=1,FB20=0,OR($IT20=0,AND($IT20&gt;0,FB$2=$IU20,OR(AND(FB$1=$IT20+1,OR(FB$3-1&lt;&gt;$A$3,$A$4=0)),AND(FB$1=$IT20-1,OR(FB$3&lt;&gt;$A$3,$A$4=0)))))),1,0)</f>
        <v/>
      </c>
      <c r="FC70">
        <f>IF(AND(FC$4=1,FC20=0,OR($IT20=0,AND($IT20&gt;0,FC$2=$IU20,OR(AND(FC$1=$IT20+1,OR(FC$3-1&lt;&gt;$A$3,$A$4=0)),AND(FC$1=$IT20-1,OR(FC$3&lt;&gt;$A$3,$A$4=0)))))),1,0)</f>
        <v/>
      </c>
      <c r="FD70">
        <f>IF(AND(FD$4=1,FD20=0,OR($IT20=0,AND($IT20&gt;0,FD$2=$IU20,OR(AND(FD$1=$IT20+1,OR(FD$3-1&lt;&gt;$A$3,$A$4=0)),AND(FD$1=$IT20-1,OR(FD$3&lt;&gt;$A$3,$A$4=0)))))),1,0)</f>
        <v/>
      </c>
      <c r="FE70">
        <f>IF(AND(FE$4=1,FE20=0,OR($IT20=0,AND($IT20&gt;0,FE$2=$IU20,OR(AND(FE$1=$IT20+1,OR(FE$3-1&lt;&gt;$A$3,$A$4=0)),AND(FE$1=$IT20-1,OR(FE$3&lt;&gt;$A$3,$A$4=0)))))),1,0)</f>
        <v/>
      </c>
      <c r="FF70">
        <f>IF(AND(FF$4=1,FF20=0,OR($IT20=0,AND($IT20&gt;0,FF$2=$IU20,OR(AND(FF$1=$IT20+1,OR(FF$3-1&lt;&gt;$A$3,$A$4=0)),AND(FF$1=$IT20-1,OR(FF$3&lt;&gt;$A$3,$A$4=0)))))),1,0)</f>
        <v/>
      </c>
      <c r="FG70">
        <f>IF(AND(FG$4=1,FG20=0,OR($IT20=0,AND($IT20&gt;0,FG$2=$IU20,OR(AND(FG$1=$IT20+1,OR(FG$3-1&lt;&gt;$A$3,$A$4=0)),AND(FG$1=$IT20-1,OR(FG$3&lt;&gt;$A$3,$A$4=0)))))),1,0)</f>
        <v/>
      </c>
      <c r="FH70">
        <f>IF(AND(FH$4=1,FH20=0,OR($IT20=0,AND($IT20&gt;0,FH$2=$IU20,OR(AND(FH$1=$IT20+1,OR(FH$3-1&lt;&gt;$A$3,$A$4=0)),AND(FH$1=$IT20-1,OR(FH$3&lt;&gt;$A$3,$A$4=0)))))),1,0)</f>
        <v/>
      </c>
      <c r="FI70">
        <f>IF(AND(FI$4=1,FI20=0,OR($IT20=0,AND($IT20&gt;0,FI$2=$IU20,OR(AND(FI$1=$IT20+1,OR(FI$3-1&lt;&gt;$A$3,$A$4=0)),AND(FI$1=$IT20-1,OR(FI$3&lt;&gt;$A$3,$A$4=0)))))),1,0)</f>
        <v/>
      </c>
      <c r="FJ70">
        <f>IF(AND(FJ$4=1,FJ20=0,OR($IT20=0,AND($IT20&gt;0,FJ$2=$IU20,OR(AND(FJ$1=$IT20+1,OR(FJ$3-1&lt;&gt;$A$3,$A$4=0)),AND(FJ$1=$IT20-1,OR(FJ$3&lt;&gt;$A$3,$A$4=0)))))),1,0)</f>
        <v/>
      </c>
      <c r="FK70">
        <f>IF(AND(FK$4=1,FK20=0,OR($IT20=0,AND($IT20&gt;0,FK$2=$IU20,OR(AND(FK$1=$IT20+1,OR(FK$3-1&lt;&gt;$A$3,$A$4=0)),AND(FK$1=$IT20-1,OR(FK$3&lt;&gt;$A$3,$A$4=0)))))),1,0)</f>
        <v/>
      </c>
      <c r="FL70">
        <f>IF(AND(FL$4=1,FL20=0,OR($IT20=0,AND($IT20&gt;0,FL$2=$IU20,OR(AND(FL$1=$IT20+1,OR(FL$3-1&lt;&gt;$A$3,$A$4=0)),AND(FL$1=$IT20-1,OR(FL$3&lt;&gt;$A$3,$A$4=0)))))),1,0)</f>
        <v/>
      </c>
      <c r="FM70">
        <f>IF(AND(FM$4=1,FM20=0,OR($IT20=0,AND($IT20&gt;0,FM$2=$IU20,OR(AND(FM$1=$IT20+1,OR(FM$3-1&lt;&gt;$A$3,$A$4=0)),AND(FM$1=$IT20-1,OR(FM$3&lt;&gt;$A$3,$A$4=0)))))),1,0)</f>
        <v/>
      </c>
      <c r="FN70">
        <f>IF(AND(FN$4=1,FN20=0,OR($IT20=0,AND($IT20&gt;0,FN$2=$IU20,OR(AND(FN$1=$IT20+1,OR(FN$3-1&lt;&gt;$A$3,$A$4=0)),AND(FN$1=$IT20-1,OR(FN$3&lt;&gt;$A$3,$A$4=0)))))),1,0)</f>
        <v/>
      </c>
      <c r="FO70">
        <f>IF(AND(FO$4=1,FO20=0,OR($IT20=0,AND($IT20&gt;0,FO$2=$IU20,OR(AND(FO$1=$IT20+1,OR(FO$3-1&lt;&gt;$A$3,$A$4=0)),AND(FO$1=$IT20-1,OR(FO$3&lt;&gt;$A$3,$A$4=0)))))),1,0)</f>
        <v/>
      </c>
      <c r="FP70">
        <f>IF(AND(FP$4=1,FP20=0,OR($IT20=0,AND($IT20&gt;0,FP$2=$IU20,OR(AND(FP$1=$IT20+1,OR(FP$3-1&lt;&gt;$A$3,$A$4=0)),AND(FP$1=$IT20-1,OR(FP$3&lt;&gt;$A$3,$A$4=0)))))),1,0)</f>
        <v/>
      </c>
      <c r="FQ70">
        <f>IF(AND(FQ$4=1,FQ20=0,OR($IT20=0,AND($IT20&gt;0,FQ$2=$IU20,OR(AND(FQ$1=$IT20+1,OR(FQ$3-1&lt;&gt;$A$3,$A$4=0)),AND(FQ$1=$IT20-1,OR(FQ$3&lt;&gt;$A$3,$A$4=0)))))),1,0)</f>
        <v/>
      </c>
      <c r="FR70">
        <f>IF(AND(FR$4=1,FR20=0,OR($IT20=0,AND($IT20&gt;0,FR$2=$IU20,OR(AND(FR$1=$IT20+1,OR(FR$3-1&lt;&gt;$A$3,$A$4=0)),AND(FR$1=$IT20-1,OR(FR$3&lt;&gt;$A$3,$A$4=0)))))),1,0)</f>
        <v/>
      </c>
      <c r="FS70">
        <f>IF(AND(FS$4=1,FS20=0,OR($IT20=0,AND($IT20&gt;0,FS$2=$IU20,OR(AND(FS$1=$IT20+1,OR(FS$3-1&lt;&gt;$A$3,$A$4=0)),AND(FS$1=$IT20-1,OR(FS$3&lt;&gt;$A$3,$A$4=0)))))),1,0)</f>
        <v/>
      </c>
      <c r="FT70">
        <f>IF(AND(FT$4=1,FT20=0,OR($IT20=0,AND($IT20&gt;0,FT$2=$IU20,OR(AND(FT$1=$IT20+1,OR(FT$3-1&lt;&gt;$A$3,$A$4=0)),AND(FT$1=$IT20-1,OR(FT$3&lt;&gt;$A$3,$A$4=0)))))),1,0)</f>
        <v/>
      </c>
      <c r="FU70">
        <f>IF(AND(FU$4=1,FU20=0,OR($IT20=0,AND($IT20&gt;0,FU$2=$IU20,OR(AND(FU$1=$IT20+1,OR(FU$3-1&lt;&gt;$A$3,$A$4=0)),AND(FU$1=$IT20-1,OR(FU$3&lt;&gt;$A$3,$A$4=0)))))),1,0)</f>
        <v/>
      </c>
      <c r="FV70">
        <f>IF(AND(FV$4=1,FV20=0,OR($IT20=0,AND($IT20&gt;0,FV$2=$IU20,OR(AND(FV$1=$IT20+1,OR(FV$3-1&lt;&gt;$A$3,$A$4=0)),AND(FV$1=$IT20-1,OR(FV$3&lt;&gt;$A$3,$A$4=0)))))),1,0)</f>
        <v/>
      </c>
      <c r="FW70">
        <f>IF(AND(FW$4=1,FW20=0,OR($IT20=0,AND($IT20&gt;0,FW$2=$IU20,OR(AND(FW$1=$IT20+1,OR(FW$3-1&lt;&gt;$A$3,$A$4=0)),AND(FW$1=$IT20-1,OR(FW$3&lt;&gt;$A$3,$A$4=0)))))),1,0)</f>
        <v/>
      </c>
      <c r="FX70">
        <f>IF(AND(FX$4=1,FX20=0,OR($IT20=0,AND($IT20&gt;0,FX$2=$IU20,OR(AND(FX$1=$IT20+1,OR(FX$3-1&lt;&gt;$A$3,$A$4=0)),AND(FX$1=$IT20-1,OR(FX$3&lt;&gt;$A$3,$A$4=0)))))),1,0)</f>
        <v/>
      </c>
      <c r="FY70">
        <f>IF(AND(FY$4=1,FY20=0,OR($IT20=0,AND($IT20&gt;0,FY$2=$IU20,OR(AND(FY$1=$IT20+1,OR(FY$3-1&lt;&gt;$A$3,$A$4=0)),AND(FY$1=$IT20-1,OR(FY$3&lt;&gt;$A$3,$A$4=0)))))),1,0)</f>
        <v/>
      </c>
      <c r="FZ70">
        <f>IF(AND(FZ$4=1,FZ20=0,OR($IT20=0,AND($IT20&gt;0,FZ$2=$IU20,OR(AND(FZ$1=$IT20+1,OR(FZ$3-1&lt;&gt;$A$3,$A$4=0)),AND(FZ$1=$IT20-1,OR(FZ$3&lt;&gt;$A$3,$A$4=0)))))),1,0)</f>
        <v/>
      </c>
      <c r="GA70">
        <f>IF(AND(GA$4=1,GA20=0,OR($IT20=0,AND($IT20&gt;0,GA$2=$IU20,OR(AND(GA$1=$IT20+1,OR(GA$3-1&lt;&gt;$A$3,$A$4=0)),AND(GA$1=$IT20-1,OR(GA$3&lt;&gt;$A$3,$A$4=0)))))),1,0)</f>
        <v/>
      </c>
      <c r="GB70">
        <f>IF(AND(GB$4=1,GB20=0,OR($IT20=0,AND($IT20&gt;0,GB$2=$IU20,OR(AND(GB$1=$IT20+1,OR(GB$3-1&lt;&gt;$A$3,$A$4=0)),AND(GB$1=$IT20-1,OR(GB$3&lt;&gt;$A$3,$A$4=0)))))),1,0)</f>
        <v/>
      </c>
      <c r="GC70">
        <f>IF(AND(GC$4=1,GC20=0,OR($IT20=0,AND($IT20&gt;0,GC$2=$IU20,OR(AND(GC$1=$IT20+1,OR(GC$3-1&lt;&gt;$A$3,$A$4=0)),AND(GC$1=$IT20-1,OR(GC$3&lt;&gt;$A$3,$A$4=0)))))),1,0)</f>
        <v/>
      </c>
      <c r="GD70">
        <f>IF(AND(GD$4=1,GD20=0,OR($IT20=0,AND($IT20&gt;0,GD$2=$IU20,OR(AND(GD$1=$IT20+1,OR(GD$3-1&lt;&gt;$A$3,$A$4=0)),AND(GD$1=$IT20-1,OR(GD$3&lt;&gt;$A$3,$A$4=0)))))),1,0)</f>
        <v/>
      </c>
      <c r="GE70">
        <f>IF(AND(GE$4=1,GE20=0,OR($IT20=0,AND($IT20&gt;0,GE$2=$IU20,OR(AND(GE$1=$IT20+1,OR(GE$3-1&lt;&gt;$A$3,$A$4=0)),AND(GE$1=$IT20-1,OR(GE$3&lt;&gt;$A$3,$A$4=0)))))),1,0)</f>
        <v/>
      </c>
      <c r="GF70">
        <f>IF(AND(GF$4=1,GF20=0,OR($IT20=0,AND($IT20&gt;0,GF$2=$IU20,OR(AND(GF$1=$IT20+1,OR(GF$3-1&lt;&gt;$A$3,$A$4=0)),AND(GF$1=$IT20-1,OR(GF$3&lt;&gt;$A$3,$A$4=0)))))),1,0)</f>
        <v/>
      </c>
      <c r="GG70">
        <f>IF(AND(GG$4=1,GG20=0,OR($IT20=0,AND($IT20&gt;0,GG$2=$IU20,OR(AND(GG$1=$IT20+1,OR(GG$3-1&lt;&gt;$A$3,$A$4=0)),AND(GG$1=$IT20-1,OR(GG$3&lt;&gt;$A$3,$A$4=0)))))),1,0)</f>
        <v/>
      </c>
      <c r="GH70">
        <f>IF(AND(GH$4=1,GH20=0,OR($IT20=0,AND($IT20&gt;0,GH$2=$IU20,OR(AND(GH$1=$IT20+1,OR(GH$3-1&lt;&gt;$A$3,$A$4=0)),AND(GH$1=$IT20-1,OR(GH$3&lt;&gt;$A$3,$A$4=0)))))),1,0)</f>
        <v/>
      </c>
      <c r="GI70">
        <f>IF(AND(GI$4=1,GI20=0,OR($IT20=0,AND($IT20&gt;0,GI$2=$IU20,OR(AND(GI$1=$IT20+1,OR(GI$3-1&lt;&gt;$A$3,$A$4=0)),AND(GI$1=$IT20-1,OR(GI$3&lt;&gt;$A$3,$A$4=0)))))),1,0)</f>
        <v/>
      </c>
      <c r="GJ70">
        <f>IF(AND(GJ$4=1,GJ20=0,OR($IT20=0,AND($IT20&gt;0,GJ$2=$IU20,OR(AND(GJ$1=$IT20+1,OR(GJ$3-1&lt;&gt;$A$3,$A$4=0)),AND(GJ$1=$IT20-1,OR(GJ$3&lt;&gt;$A$3,$A$4=0)))))),1,0)</f>
        <v/>
      </c>
      <c r="GK70">
        <f>IF(AND(GK$4=1,GK20=0,OR($IT20=0,AND($IT20&gt;0,GK$2=$IU20,OR(AND(GK$1=$IT20+1,OR(GK$3-1&lt;&gt;$A$3,$A$4=0)),AND(GK$1=$IT20-1,OR(GK$3&lt;&gt;$A$3,$A$4=0)))))),1,0)</f>
        <v/>
      </c>
      <c r="GL70">
        <f>IF(AND(GL$4=1,GL20=0,OR($IT20=0,AND($IT20&gt;0,GL$2=$IU20,OR(AND(GL$1=$IT20+1,OR(GL$3-1&lt;&gt;$A$3,$A$4=0)),AND(GL$1=$IT20-1,OR(GL$3&lt;&gt;$A$3,$A$4=0)))))),1,0)</f>
        <v/>
      </c>
      <c r="GM70">
        <f>IF(AND(GM$4=1,GM20=0,OR($IT20=0,AND($IT20&gt;0,GM$2=$IU20,OR(AND(GM$1=$IT20+1,OR(GM$3-1&lt;&gt;$A$3,$A$4=0)),AND(GM$1=$IT20-1,OR(GM$3&lt;&gt;$A$3,$A$4=0)))))),1,0)</f>
        <v/>
      </c>
      <c r="GN70">
        <f>IF(AND(GN$4=1,GN20=0,OR($IT20=0,AND($IT20&gt;0,GN$2=$IU20,OR(AND(GN$1=$IT20+1,OR(GN$3-1&lt;&gt;$A$3,$A$4=0)),AND(GN$1=$IT20-1,OR(GN$3&lt;&gt;$A$3,$A$4=0)))))),1,0)</f>
        <v/>
      </c>
      <c r="GO70">
        <f>IF(AND(GO$4=1,GO20=0,OR($IT20=0,AND($IT20&gt;0,GO$2=$IU20,OR(AND(GO$1=$IT20+1,OR(GO$3-1&lt;&gt;$A$3,$A$4=0)),AND(GO$1=$IT20-1,OR(GO$3&lt;&gt;$A$3,$A$4=0)))))),1,0)</f>
        <v/>
      </c>
      <c r="GP70">
        <f>IF(AND(GP$4=1,GP20=0,OR($IT20=0,AND($IT20&gt;0,GP$2=$IU20,OR(AND(GP$1=$IT20+1,OR(GP$3-1&lt;&gt;$A$3,$A$4=0)),AND(GP$1=$IT20-1,OR(GP$3&lt;&gt;$A$3,$A$4=0)))))),1,0)</f>
        <v/>
      </c>
      <c r="GQ70">
        <f>IF(AND(GQ$4=1,GQ20=0,OR($IT20=0,AND($IT20&gt;0,GQ$2=$IU20,OR(AND(GQ$1=$IT20+1,OR(GQ$3-1&lt;&gt;$A$3,$A$4=0)),AND(GQ$1=$IT20-1,OR(GQ$3&lt;&gt;$A$3,$A$4=0)))))),1,0)</f>
        <v/>
      </c>
      <c r="GR70">
        <f>IF(AND(GR$4=1,GR20=0,OR($IT20=0,AND($IT20&gt;0,GR$2=$IU20,OR(AND(GR$1=$IT20+1,OR(GR$3-1&lt;&gt;$A$3,$A$4=0)),AND(GR$1=$IT20-1,OR(GR$3&lt;&gt;$A$3,$A$4=0)))))),1,0)</f>
        <v/>
      </c>
      <c r="GS70">
        <f>IF(AND(GS$4=1,GS20=0,OR($IT20=0,AND($IT20&gt;0,GS$2=$IU20,OR(AND(GS$1=$IT20+1,OR(GS$3-1&lt;&gt;$A$3,$A$4=0)),AND(GS$1=$IT20-1,OR(GS$3&lt;&gt;$A$3,$A$4=0)))))),1,0)</f>
        <v/>
      </c>
      <c r="GT70">
        <f>IF(AND(GT$4=1,GT20=0,OR($IT20=0,AND($IT20&gt;0,GT$2=$IU20,OR(AND(GT$1=$IT20+1,OR(GT$3-1&lt;&gt;$A$3,$A$4=0)),AND(GT$1=$IT20-1,OR(GT$3&lt;&gt;$A$3,$A$4=0)))))),1,0)</f>
        <v/>
      </c>
      <c r="GU70">
        <f>IF(AND(GU$4=1,GU20=0,OR($IT20=0,AND($IT20&gt;0,GU$2=$IU20,OR(AND(GU$1=$IT20+1,OR(GU$3-1&lt;&gt;$A$3,$A$4=0)),AND(GU$1=$IT20-1,OR(GU$3&lt;&gt;$A$3,$A$4=0)))))),1,0)</f>
        <v/>
      </c>
      <c r="GV70">
        <f>IF(AND(GV$4=1,GV20=0,OR($IT20=0,AND($IT20&gt;0,GV$2=$IU20,OR(AND(GV$1=$IT20+1,OR(GV$3-1&lt;&gt;$A$3,$A$4=0)),AND(GV$1=$IT20-1,OR(GV$3&lt;&gt;$A$3,$A$4=0)))))),1,0)</f>
        <v/>
      </c>
      <c r="GW70">
        <f>IF(AND(GW$4=1,GW20=0,OR($IT20=0,AND($IT20&gt;0,GW$2=$IU20,OR(AND(GW$1=$IT20+1,OR(GW$3-1&lt;&gt;$A$3,$A$4=0)),AND(GW$1=$IT20-1,OR(GW$3&lt;&gt;$A$3,$A$4=0)))))),1,0)</f>
        <v/>
      </c>
      <c r="GX70">
        <f>IF(AND(GX$4=1,GX20=0,OR($IT20=0,AND($IT20&gt;0,GX$2=$IU20,OR(AND(GX$1=$IT20+1,OR(GX$3-1&lt;&gt;$A$3,$A$4=0)),AND(GX$1=$IT20-1,OR(GX$3&lt;&gt;$A$3,$A$4=0)))))),1,0)</f>
        <v/>
      </c>
      <c r="GY70">
        <f>IF(AND(GY$4=1,GY20=0,OR($IT20=0,AND($IT20&gt;0,GY$2=$IU20,OR(AND(GY$1=$IT20+1,OR(GY$3-1&lt;&gt;$A$3,$A$4=0)),AND(GY$1=$IT20-1,OR(GY$3&lt;&gt;$A$3,$A$4=0)))))),1,0)</f>
        <v/>
      </c>
      <c r="GZ70">
        <f>IF(AND(GZ$4=1,GZ20=0,OR($IT20=0,AND($IT20&gt;0,GZ$2=$IU20,OR(AND(GZ$1=$IT20+1,OR(GZ$3-1&lt;&gt;$A$3,$A$4=0)),AND(GZ$1=$IT20-1,OR(GZ$3&lt;&gt;$A$3,$A$4=0)))))),1,0)</f>
        <v/>
      </c>
      <c r="HA70">
        <f>IF(AND(HA$4=1,HA20=0,OR($IT20=0,AND($IT20&gt;0,HA$2=$IU20,OR(AND(HA$1=$IT20+1,OR(HA$3-1&lt;&gt;$A$3,$A$4=0)),AND(HA$1=$IT20-1,OR(HA$3&lt;&gt;$A$3,$A$4=0)))))),1,0)</f>
        <v/>
      </c>
      <c r="HB70">
        <f>IF(AND(HB$4=1,HB20=0,OR($IT20=0,AND($IT20&gt;0,HB$2=$IU20,OR(AND(HB$1=$IT20+1,OR(HB$3-1&lt;&gt;$A$3,$A$4=0)),AND(HB$1=$IT20-1,OR(HB$3&lt;&gt;$A$3,$A$4=0)))))),1,0)</f>
        <v/>
      </c>
      <c r="HC70">
        <f>IF(AND(HC$4=1,HC20=0,OR($IT20=0,AND($IT20&gt;0,HC$2=$IU20,OR(AND(HC$1=$IT20+1,OR(HC$3-1&lt;&gt;$A$3,$A$4=0)),AND(HC$1=$IT20-1,OR(HC$3&lt;&gt;$A$3,$A$4=0)))))),1,0)</f>
        <v/>
      </c>
      <c r="HD70">
        <f>IF(AND(HD$4=1,HD20=0,OR($IT20=0,AND($IT20&gt;0,HD$2=$IU20,OR(AND(HD$1=$IT20+1,OR(HD$3-1&lt;&gt;$A$3,$A$4=0)),AND(HD$1=$IT20-1,OR(HD$3&lt;&gt;$A$3,$A$4=0)))))),1,0)</f>
        <v/>
      </c>
      <c r="HE70">
        <f>IF(AND(HE$4=1,HE20=0,OR($IT20=0,AND($IT20&gt;0,HE$2=$IU20,OR(AND(HE$1=$IT20+1,OR(HE$3-1&lt;&gt;$A$3,$A$4=0)),AND(HE$1=$IT20-1,OR(HE$3&lt;&gt;$A$3,$A$4=0)))))),1,0)</f>
        <v/>
      </c>
      <c r="HF70">
        <f>IF(AND(HF$4=1,HF20=0,OR($IT20=0,AND($IT20&gt;0,HF$2=$IU20,OR(AND(HF$1=$IT20+1,OR(HF$3-1&lt;&gt;$A$3,$A$4=0)),AND(HF$1=$IT20-1,OR(HF$3&lt;&gt;$A$3,$A$4=0)))))),1,0)</f>
        <v/>
      </c>
      <c r="HG70">
        <f>IF(AND(HG$4=1,HG20=0,OR($IT20=0,AND($IT20&gt;0,HG$2=$IU20,OR(AND(HG$1=$IT20+1,OR(HG$3-1&lt;&gt;$A$3,$A$4=0)),AND(HG$1=$IT20-1,OR(HG$3&lt;&gt;$A$3,$A$4=0)))))),1,0)</f>
        <v/>
      </c>
      <c r="HH70">
        <f>IF(AND(HH$4=1,HH20=0,OR($IT20=0,AND($IT20&gt;0,HH$2=$IU20,OR(AND(HH$1=$IT20+1,OR(HH$3-1&lt;&gt;$A$3,$A$4=0)),AND(HH$1=$IT20-1,OR(HH$3&lt;&gt;$A$3,$A$4=0)))))),1,0)</f>
        <v/>
      </c>
      <c r="HI70">
        <f>IF(AND(HI$4=1,HI20=0,OR($IT20=0,AND($IT20&gt;0,HI$2=$IU20,OR(AND(HI$1=$IT20+1,OR(HI$3-1&lt;&gt;$A$3,$A$4=0)),AND(HI$1=$IT20-1,OR(HI$3&lt;&gt;$A$3,$A$4=0)))))),1,0)</f>
        <v/>
      </c>
      <c r="HJ70">
        <f>IF(AND(HJ$4=1,HJ20=0,OR($IT20=0,AND($IT20&gt;0,HJ$2=$IU20,OR(AND(HJ$1=$IT20+1,OR(HJ$3-1&lt;&gt;$A$3,$A$4=0)),AND(HJ$1=$IT20-1,OR(HJ$3&lt;&gt;$A$3,$A$4=0)))))),1,0)</f>
        <v/>
      </c>
      <c r="HK70">
        <f>IF(AND(HK$4=1,HK20=0,OR($IT20=0,AND($IT20&gt;0,HK$2=$IU20,OR(AND(HK$1=$IT20+1,OR(HK$3-1&lt;&gt;$A$3,$A$4=0)),AND(HK$1=$IT20-1,OR(HK$3&lt;&gt;$A$3,$A$4=0)))))),1,0)</f>
        <v/>
      </c>
      <c r="HL70">
        <f>IF(AND(HL$4=1,HL20=0,OR($IT20=0,AND($IT20&gt;0,HL$2=$IU20,OR(AND(HL$1=$IT20+1,OR(HL$3-1&lt;&gt;$A$3,$A$4=0)),AND(HL$1=$IT20-1,OR(HL$3&lt;&gt;$A$3,$A$4=0)))))),1,0)</f>
        <v/>
      </c>
      <c r="HM70">
        <f>IF(AND(HM$4=1,HM20=0,OR($IT20=0,AND($IT20&gt;0,HM$2=$IU20,OR(AND(HM$1=$IT20+1,OR(HM$3-1&lt;&gt;$A$3,$A$4=0)),AND(HM$1=$IT20-1,OR(HM$3&lt;&gt;$A$3,$A$4=0)))))),1,0)</f>
        <v/>
      </c>
      <c r="HN70">
        <f>IF(AND(HN$4=1,HN20=0,OR($IT20=0,AND($IT20&gt;0,HN$2=$IU20,OR(AND(HN$1=$IT20+1,OR(HN$3-1&lt;&gt;$A$3,$A$4=0)),AND(HN$1=$IT20-1,OR(HN$3&lt;&gt;$A$3,$A$4=0)))))),1,0)</f>
        <v/>
      </c>
      <c r="HO70">
        <f>IF(AND(HO$4=1,HO20=0,OR($IT20=0,AND($IT20&gt;0,HO$2=$IU20,OR(AND(HO$1=$IT20+1,OR(HO$3-1&lt;&gt;$A$3,$A$4=0)),AND(HO$1=$IT20-1,OR(HO$3&lt;&gt;$A$3,$A$4=0)))))),1,0)</f>
        <v/>
      </c>
      <c r="HP70">
        <f>IF(AND(HP$4=1,HP20=0,OR($IT20=0,AND($IT20&gt;0,HP$2=$IU20,OR(AND(HP$1=$IT20+1,OR(HP$3-1&lt;&gt;$A$3,$A$4=0)),AND(HP$1=$IT20-1,OR(HP$3&lt;&gt;$A$3,$A$4=0)))))),1,0)</f>
        <v/>
      </c>
      <c r="HQ70">
        <f>IF(AND(HQ$4=1,HQ20=0,OR($IT20=0,AND($IT20&gt;0,HQ$2=$IU20,OR(AND(HQ$1=$IT20+1,OR(HQ$3-1&lt;&gt;$A$3,$A$4=0)),AND(HQ$1=$IT20-1,OR(HQ$3&lt;&gt;$A$3,$A$4=0)))))),1,0)</f>
        <v/>
      </c>
      <c r="HR70">
        <f>IF(AND(HR$4=1,HR20=0,OR($IT20=0,AND($IT20&gt;0,HR$2=$IU20,OR(AND(HR$1=$IT20+1,OR(HR$3-1&lt;&gt;$A$3,$A$4=0)),AND(HR$1=$IT20-1,OR(HR$3&lt;&gt;$A$3,$A$4=0)))))),1,0)</f>
        <v/>
      </c>
      <c r="HS70">
        <f>IF(AND(HS$4=1,HS20=0,OR($IT20=0,AND($IT20&gt;0,HS$2=$IU20,OR(AND(HS$1=$IT20+1,OR(HS$3-1&lt;&gt;$A$3,$A$4=0)),AND(HS$1=$IT20-1,OR(HS$3&lt;&gt;$A$3,$A$4=0)))))),1,0)</f>
        <v/>
      </c>
      <c r="HT70">
        <f>IF(AND(HT$4=1,HT20=0,OR($IT20=0,AND($IT20&gt;0,HT$2=$IU20,OR(AND(HT$1=$IT20+1,OR(HT$3-1&lt;&gt;$A$3,$A$4=0)),AND(HT$1=$IT20-1,OR(HT$3&lt;&gt;$A$3,$A$4=0)))))),1,0)</f>
        <v/>
      </c>
      <c r="HU70">
        <f>IF(AND(HU$4=1,HU20=0,OR($IT20=0,AND($IT20&gt;0,HU$2=$IU20,OR(AND(HU$1=$IT20+1,OR(HU$3-1&lt;&gt;$A$3,$A$4=0)),AND(HU$1=$IT20-1,OR(HU$3&lt;&gt;$A$3,$A$4=0)))))),1,0)</f>
        <v/>
      </c>
      <c r="HV70">
        <f>IF(AND(HV$4=1,HV20=0,OR($IT20=0,AND($IT20&gt;0,HV$2=$IU20,OR(AND(HV$1=$IT20+1,OR(HV$3-1&lt;&gt;$A$3,$A$4=0)),AND(HV$1=$IT20-1,OR(HV$3&lt;&gt;$A$3,$A$4=0)))))),1,0)</f>
        <v/>
      </c>
      <c r="HW70">
        <f>IF(AND(HW$4=1,HW20=0,OR($IT20=0,AND($IT20&gt;0,HW$2=$IU20,OR(AND(HW$1=$IT20+1,OR(HW$3-1&lt;&gt;$A$3,$A$4=0)),AND(HW$1=$IT20-1,OR(HW$3&lt;&gt;$A$3,$A$4=0)))))),1,0)</f>
        <v/>
      </c>
      <c r="HX70">
        <f>IF(AND(HX$4=1,HX20=0,OR($IT20=0,AND($IT20&gt;0,HX$2=$IU20,OR(AND(HX$1=$IT20+1,OR(HX$3-1&lt;&gt;$A$3,$A$4=0)),AND(HX$1=$IT20-1,OR(HX$3&lt;&gt;$A$3,$A$4=0)))))),1,0)</f>
        <v/>
      </c>
      <c r="HY70">
        <f>IF(AND(HY$4=1,HY20=0,OR($IT20=0,AND($IT20&gt;0,HY$2=$IU20,OR(AND(HY$1=$IT20+1,OR(HY$3-1&lt;&gt;$A$3,$A$4=0)),AND(HY$1=$IT20-1,OR(HY$3&lt;&gt;$A$3,$A$4=0)))))),1,0)</f>
        <v/>
      </c>
      <c r="HZ70">
        <f>IF(AND(HZ$4=1,HZ20=0,OR($IT20=0,AND($IT20&gt;0,HZ$2=$IU20,OR(AND(HZ$1=$IT20+1,OR(HZ$3-1&lt;&gt;$A$3,$A$4=0)),AND(HZ$1=$IT20-1,OR(HZ$3&lt;&gt;$A$3,$A$4=0)))))),1,0)</f>
        <v/>
      </c>
      <c r="IA70">
        <f>IF(AND(IA$4=1,IA20=0,OR($IT20=0,AND($IT20&gt;0,IA$2=$IU20,OR(AND(IA$1=$IT20+1,OR(IA$3-1&lt;&gt;$A$3,$A$4=0)),AND(IA$1=$IT20-1,OR(IA$3&lt;&gt;$A$3,$A$4=0)))))),1,0)</f>
        <v/>
      </c>
      <c r="IB70">
        <f>IF(AND(IB$4=1,IB20=0,OR($IT20=0,AND($IT20&gt;0,IB$2=$IU20,OR(AND(IB$1=$IT20+1,OR(IB$3-1&lt;&gt;$A$3,$A$4=0)),AND(IB$1=$IT20-1,OR(IB$3&lt;&gt;$A$3,$A$4=0)))))),1,0)</f>
        <v/>
      </c>
      <c r="IC70">
        <f>IF(AND(IC$4=1,IC20=0,OR($IT20=0,AND($IT20&gt;0,IC$2=$IU20,OR(AND(IC$1=$IT20+1,OR(IC$3-1&lt;&gt;$A$3,$A$4=0)),AND(IC$1=$IT20-1,OR(IC$3&lt;&gt;$A$3,$A$4=0)))))),1,0)</f>
        <v/>
      </c>
      <c r="ID70">
        <f>IF(AND(ID$4=1,ID20=0,OR($IT20=0,AND($IT20&gt;0,ID$2=$IU20,OR(AND(ID$1=$IT20+1,OR(ID$3-1&lt;&gt;$A$3,$A$4=0)),AND(ID$1=$IT20-1,OR(ID$3&lt;&gt;$A$3,$A$4=0)))))),1,0)</f>
        <v/>
      </c>
      <c r="IE70">
        <f>IF(AND(IE$4=1,IE20=0,OR($IT20=0,AND($IT20&gt;0,IE$2=$IU20,OR(AND(IE$1=$IT20+1,OR(IE$3-1&lt;&gt;$A$3,$A$4=0)),AND(IE$1=$IT20-1,OR(IE$3&lt;&gt;$A$3,$A$4=0)))))),1,0)</f>
        <v/>
      </c>
      <c r="IF70">
        <f>IF(AND(IF$4=1,IF20=0,OR($IT20=0,AND($IT20&gt;0,IF$2=$IU20,OR(AND(IF$1=$IT20+1,OR(IF$3-1&lt;&gt;$A$3,$A$4=0)),AND(IF$1=$IT20-1,OR(IF$3&lt;&gt;$A$3,$A$4=0)))))),1,0)</f>
        <v/>
      </c>
      <c r="IG70">
        <f>IF(AND(IG$4=1,IG20=0,OR($IT20=0,AND($IT20&gt;0,IG$2=$IU20,OR(AND(IG$1=$IT20+1,OR(IG$3-1&lt;&gt;$A$3,$A$4=0)),AND(IG$1=$IT20-1,OR(IG$3&lt;&gt;$A$3,$A$4=0)))))),1,0)</f>
        <v/>
      </c>
      <c r="IH70">
        <f>IF(AND(IH$4=1,IH20=0,OR($IT20=0,AND($IT20&gt;0,IH$2=$IU20,OR(AND(IH$1=$IT20+1,OR(IH$3-1&lt;&gt;$A$3,$A$4=0)),AND(IH$1=$IT20-1,OR(IH$3&lt;&gt;$A$3,$A$4=0)))))),1,0)</f>
        <v/>
      </c>
      <c r="II70">
        <f>IF(AND(II$4=1,II20=0,OR($IT20=0,AND($IT20&gt;0,II$2=$IU20,OR(AND(II$1=$IT20+1,OR(II$3-1&lt;&gt;$A$3,$A$4=0)),AND(II$1=$IT20-1,OR(II$3&lt;&gt;$A$3,$A$4=0)))))),1,0)</f>
        <v/>
      </c>
    </row>
    <row r="71">
      <c r="A71" t="n">
        <v>12</v>
      </c>
      <c r="D71">
        <f>IF(AND(D$4=1,D21=0,OR($IT21=0,AND($IT21&gt;0,D$2=$IU21,OR(AND(D$1=$IT21+1,OR(D$3-1&lt;&gt;$A$3,$A$4=0)),AND(D$1=$IT21-1,OR(D$3&lt;&gt;$A$3,$A$4=0)))))),1,0)</f>
        <v/>
      </c>
      <c r="E71">
        <f>IF(AND(E$4=1,E21=0,OR($IT21=0,AND($IT21&gt;0,E$2=$IU21,OR(AND(E$1=$IT21+1,OR(E$3-1&lt;&gt;$A$3,$A$4=0)),AND(E$1=$IT21-1,OR(E$3&lt;&gt;$A$3,$A$4=0)))))),1,0)</f>
        <v/>
      </c>
      <c r="F71">
        <f>IF(AND(F$4=1,F21=0,OR($IT21=0,AND($IT21&gt;0,F$2=$IU21,OR(AND(F$1=$IT21+1,OR(F$3-1&lt;&gt;$A$3,$A$4=0)),AND(F$1=$IT21-1,OR(F$3&lt;&gt;$A$3,$A$4=0)))))),1,0)</f>
        <v/>
      </c>
      <c r="G71">
        <f>IF(AND(G$4=1,G21=0,OR($IT21=0,AND($IT21&gt;0,G$2=$IU21,OR(AND(G$1=$IT21+1,OR(G$3-1&lt;&gt;$A$3,$A$4=0)),AND(G$1=$IT21-1,OR(G$3&lt;&gt;$A$3,$A$4=0)))))),1,0)</f>
        <v/>
      </c>
      <c r="H71">
        <f>IF(AND(H$4=1,H21=0,OR($IT21=0,AND($IT21&gt;0,H$2=$IU21,OR(AND(H$1=$IT21+1,OR(H$3-1&lt;&gt;$A$3,$A$4=0)),AND(H$1=$IT21-1,OR(H$3&lt;&gt;$A$3,$A$4=0)))))),1,0)</f>
        <v/>
      </c>
      <c r="I71">
        <f>IF(AND(I$4=1,I21=0,OR($IT21=0,AND($IT21&gt;0,I$2=$IU21,OR(AND(I$1=$IT21+1,OR(I$3-1&lt;&gt;$A$3,$A$4=0)),AND(I$1=$IT21-1,OR(I$3&lt;&gt;$A$3,$A$4=0)))))),1,0)</f>
        <v/>
      </c>
      <c r="J71">
        <f>IF(AND(J$4=1,J21=0,OR($IT21=0,AND($IT21&gt;0,J$2=$IU21,OR(AND(J$1=$IT21+1,OR(J$3-1&lt;&gt;$A$3,$A$4=0)),AND(J$1=$IT21-1,OR(J$3&lt;&gt;$A$3,$A$4=0)))))),1,0)</f>
        <v/>
      </c>
      <c r="K71">
        <f>IF(AND(K$4=1,K21=0,OR($IT21=0,AND($IT21&gt;0,K$2=$IU21,OR(AND(K$1=$IT21+1,OR(K$3-1&lt;&gt;$A$3,$A$4=0)),AND(K$1=$IT21-1,OR(K$3&lt;&gt;$A$3,$A$4=0)))))),1,0)</f>
        <v/>
      </c>
      <c r="L71">
        <f>IF(AND(L$4=1,L21=0,OR($IT21=0,AND($IT21&gt;0,L$2=$IU21,OR(AND(L$1=$IT21+1,OR(L$3-1&lt;&gt;$A$3,$A$4=0)),AND(L$1=$IT21-1,OR(L$3&lt;&gt;$A$3,$A$4=0)))))),1,0)</f>
        <v/>
      </c>
      <c r="M71">
        <f>IF(AND(M$4=1,M21=0,OR($IT21=0,AND($IT21&gt;0,M$2=$IU21,OR(AND(M$1=$IT21+1,OR(M$3-1&lt;&gt;$A$3,$A$4=0)),AND(M$1=$IT21-1,OR(M$3&lt;&gt;$A$3,$A$4=0)))))),1,0)</f>
        <v/>
      </c>
      <c r="N71">
        <f>IF(AND(N$4=1,N21=0,OR($IT21=0,AND($IT21&gt;0,N$2=$IU21,OR(AND(N$1=$IT21+1,OR(N$3-1&lt;&gt;$A$3,$A$4=0)),AND(N$1=$IT21-1,OR(N$3&lt;&gt;$A$3,$A$4=0)))))),1,0)</f>
        <v/>
      </c>
      <c r="O71">
        <f>IF(AND(O$4=1,O21=0,OR($IT21=0,AND($IT21&gt;0,O$2=$IU21,OR(AND(O$1=$IT21+1,OR(O$3-1&lt;&gt;$A$3,$A$4=0)),AND(O$1=$IT21-1,OR(O$3&lt;&gt;$A$3,$A$4=0)))))),1,0)</f>
        <v/>
      </c>
      <c r="P71">
        <f>IF(AND(P$4=1,P21=0,OR($IT21=0,AND($IT21&gt;0,P$2=$IU21,OR(AND(P$1=$IT21+1,OR(P$3-1&lt;&gt;$A$3,$A$4=0)),AND(P$1=$IT21-1,OR(P$3&lt;&gt;$A$3,$A$4=0)))))),1,0)</f>
        <v/>
      </c>
      <c r="Q71">
        <f>IF(AND(Q$4=1,Q21=0,OR($IT21=0,AND($IT21&gt;0,Q$2=$IU21,OR(AND(Q$1=$IT21+1,OR(Q$3-1&lt;&gt;$A$3,$A$4=0)),AND(Q$1=$IT21-1,OR(Q$3&lt;&gt;$A$3,$A$4=0)))))),1,0)</f>
        <v/>
      </c>
      <c r="R71">
        <f>IF(AND(R$4=1,R21=0,OR($IT21=0,AND($IT21&gt;0,R$2=$IU21,OR(AND(R$1=$IT21+1,OR(R$3-1&lt;&gt;$A$3,$A$4=0)),AND(R$1=$IT21-1,OR(R$3&lt;&gt;$A$3,$A$4=0)))))),1,0)</f>
        <v/>
      </c>
      <c r="S71">
        <f>IF(AND(S$4=1,S21=0,OR($IT21=0,AND($IT21&gt;0,S$2=$IU21,OR(AND(S$1=$IT21+1,OR(S$3-1&lt;&gt;$A$3,$A$4=0)),AND(S$1=$IT21-1,OR(S$3&lt;&gt;$A$3,$A$4=0)))))),1,0)</f>
        <v/>
      </c>
      <c r="T71">
        <f>IF(AND(T$4=1,T21=0,OR($IT21=0,AND($IT21&gt;0,T$2=$IU21,OR(AND(T$1=$IT21+1,OR(T$3-1&lt;&gt;$A$3,$A$4=0)),AND(T$1=$IT21-1,OR(T$3&lt;&gt;$A$3,$A$4=0)))))),1,0)</f>
        <v/>
      </c>
      <c r="U71">
        <f>IF(AND(U$4=1,U21=0,OR($IT21=0,AND($IT21&gt;0,U$2=$IU21,OR(AND(U$1=$IT21+1,OR(U$3-1&lt;&gt;$A$3,$A$4=0)),AND(U$1=$IT21-1,OR(U$3&lt;&gt;$A$3,$A$4=0)))))),1,0)</f>
        <v/>
      </c>
      <c r="V71">
        <f>IF(AND(V$4=1,V21=0,OR($IT21=0,AND($IT21&gt;0,V$2=$IU21,OR(AND(V$1=$IT21+1,OR(V$3-1&lt;&gt;$A$3,$A$4=0)),AND(V$1=$IT21-1,OR(V$3&lt;&gt;$A$3,$A$4=0)))))),1,0)</f>
        <v/>
      </c>
      <c r="W71">
        <f>IF(AND(W$4=1,W21=0,OR($IT21=0,AND($IT21&gt;0,W$2=$IU21,OR(AND(W$1=$IT21+1,OR(W$3-1&lt;&gt;$A$3,$A$4=0)),AND(W$1=$IT21-1,OR(W$3&lt;&gt;$A$3,$A$4=0)))))),1,0)</f>
        <v/>
      </c>
      <c r="X71">
        <f>IF(AND(X$4=1,X21=0,OR($IT21=0,AND($IT21&gt;0,X$2=$IU21,OR(AND(X$1=$IT21+1,OR(X$3-1&lt;&gt;$A$3,$A$4=0)),AND(X$1=$IT21-1,OR(X$3&lt;&gt;$A$3,$A$4=0)))))),1,0)</f>
        <v/>
      </c>
      <c r="Y71">
        <f>IF(AND(Y$4=1,Y21=0,OR($IT21=0,AND($IT21&gt;0,Y$2=$IU21,OR(AND(Y$1=$IT21+1,OR(Y$3-1&lt;&gt;$A$3,$A$4=0)),AND(Y$1=$IT21-1,OR(Y$3&lt;&gt;$A$3,$A$4=0)))))),1,0)</f>
        <v/>
      </c>
      <c r="Z71">
        <f>IF(AND(Z$4=1,Z21=0,OR($IT21=0,AND($IT21&gt;0,Z$2=$IU21,OR(AND(Z$1=$IT21+1,OR(Z$3-1&lt;&gt;$A$3,$A$4=0)),AND(Z$1=$IT21-1,OR(Z$3&lt;&gt;$A$3,$A$4=0)))))),1,0)</f>
        <v/>
      </c>
      <c r="AA71">
        <f>IF(AND(AA$4=1,AA21=0,OR($IT21=0,AND($IT21&gt;0,AA$2=$IU21,OR(AND(AA$1=$IT21+1,OR(AA$3-1&lt;&gt;$A$3,$A$4=0)),AND(AA$1=$IT21-1,OR(AA$3&lt;&gt;$A$3,$A$4=0)))))),1,0)</f>
        <v/>
      </c>
      <c r="AB71">
        <f>IF(AND(AB$4=1,AB21=0,OR($IT21=0,AND($IT21&gt;0,AB$2=$IU21,OR(AND(AB$1=$IT21+1,OR(AB$3-1&lt;&gt;$A$3,$A$4=0)),AND(AB$1=$IT21-1,OR(AB$3&lt;&gt;$A$3,$A$4=0)))))),1,0)</f>
        <v/>
      </c>
      <c r="AC71">
        <f>IF(AND(AC$4=1,AC21=0,OR($IT21=0,AND($IT21&gt;0,AC$2=$IU21,OR(AND(AC$1=$IT21+1,OR(AC$3-1&lt;&gt;$A$3,$A$4=0)),AND(AC$1=$IT21-1,OR(AC$3&lt;&gt;$A$3,$A$4=0)))))),1,0)</f>
        <v/>
      </c>
      <c r="AD71">
        <f>IF(AND(AD$4=1,AD21=0,OR($IT21=0,AND($IT21&gt;0,AD$2=$IU21,OR(AND(AD$1=$IT21+1,OR(AD$3-1&lt;&gt;$A$3,$A$4=0)),AND(AD$1=$IT21-1,OR(AD$3&lt;&gt;$A$3,$A$4=0)))))),1,0)</f>
        <v/>
      </c>
      <c r="AE71">
        <f>IF(AND(AE$4=1,AE21=0,OR($IT21=0,AND($IT21&gt;0,AE$2=$IU21,OR(AND(AE$1=$IT21+1,OR(AE$3-1&lt;&gt;$A$3,$A$4=0)),AND(AE$1=$IT21-1,OR(AE$3&lt;&gt;$A$3,$A$4=0)))))),1,0)</f>
        <v/>
      </c>
      <c r="AF71">
        <f>IF(AND(AF$4=1,AF21=0,OR($IT21=0,AND($IT21&gt;0,AF$2=$IU21,OR(AND(AF$1=$IT21+1,OR(AF$3-1&lt;&gt;$A$3,$A$4=0)),AND(AF$1=$IT21-1,OR(AF$3&lt;&gt;$A$3,$A$4=0)))))),1,0)</f>
        <v/>
      </c>
      <c r="AG71">
        <f>IF(AND(AG$4=1,AG21=0,OR($IT21=0,AND($IT21&gt;0,AG$2=$IU21,OR(AND(AG$1=$IT21+1,OR(AG$3-1&lt;&gt;$A$3,$A$4=0)),AND(AG$1=$IT21-1,OR(AG$3&lt;&gt;$A$3,$A$4=0)))))),1,0)</f>
        <v/>
      </c>
      <c r="AH71">
        <f>IF(AND(AH$4=1,AH21=0,OR($IT21=0,AND($IT21&gt;0,AH$2=$IU21,OR(AND(AH$1=$IT21+1,OR(AH$3-1&lt;&gt;$A$3,$A$4=0)),AND(AH$1=$IT21-1,OR(AH$3&lt;&gt;$A$3,$A$4=0)))))),1,0)</f>
        <v/>
      </c>
      <c r="AI71">
        <f>IF(AND(AI$4=1,AI21=0,OR($IT21=0,AND($IT21&gt;0,AI$2=$IU21,OR(AND(AI$1=$IT21+1,OR(AI$3-1&lt;&gt;$A$3,$A$4=0)),AND(AI$1=$IT21-1,OR(AI$3&lt;&gt;$A$3,$A$4=0)))))),1,0)</f>
        <v/>
      </c>
      <c r="AJ71">
        <f>IF(AND(AJ$4=1,AJ21=0,OR($IT21=0,AND($IT21&gt;0,AJ$2=$IU21,OR(AND(AJ$1=$IT21+1,OR(AJ$3-1&lt;&gt;$A$3,$A$4=0)),AND(AJ$1=$IT21-1,OR(AJ$3&lt;&gt;$A$3,$A$4=0)))))),1,0)</f>
        <v/>
      </c>
      <c r="AK71">
        <f>IF(AND(AK$4=1,AK21=0,OR($IT21=0,AND($IT21&gt;0,AK$2=$IU21,OR(AND(AK$1=$IT21+1,OR(AK$3-1&lt;&gt;$A$3,$A$4=0)),AND(AK$1=$IT21-1,OR(AK$3&lt;&gt;$A$3,$A$4=0)))))),1,0)</f>
        <v/>
      </c>
      <c r="AL71">
        <f>IF(AND(AL$4=1,AL21=0,OR($IT21=0,AND($IT21&gt;0,AL$2=$IU21,OR(AND(AL$1=$IT21+1,OR(AL$3-1&lt;&gt;$A$3,$A$4=0)),AND(AL$1=$IT21-1,OR(AL$3&lt;&gt;$A$3,$A$4=0)))))),1,0)</f>
        <v/>
      </c>
      <c r="AM71">
        <f>IF(AND(AM$4=1,AM21=0,OR($IT21=0,AND($IT21&gt;0,AM$2=$IU21,OR(AND(AM$1=$IT21+1,OR(AM$3-1&lt;&gt;$A$3,$A$4=0)),AND(AM$1=$IT21-1,OR(AM$3&lt;&gt;$A$3,$A$4=0)))))),1,0)</f>
        <v/>
      </c>
      <c r="AN71">
        <f>IF(AND(AN$4=1,AN21=0,OR($IT21=0,AND($IT21&gt;0,AN$2=$IU21,OR(AND(AN$1=$IT21+1,OR(AN$3-1&lt;&gt;$A$3,$A$4=0)),AND(AN$1=$IT21-1,OR(AN$3&lt;&gt;$A$3,$A$4=0)))))),1,0)</f>
        <v/>
      </c>
      <c r="AO71">
        <f>IF(AND(AO$4=1,AO21=0,OR($IT21=0,AND($IT21&gt;0,AO$2=$IU21,OR(AND(AO$1=$IT21+1,OR(AO$3-1&lt;&gt;$A$3,$A$4=0)),AND(AO$1=$IT21-1,OR(AO$3&lt;&gt;$A$3,$A$4=0)))))),1,0)</f>
        <v/>
      </c>
      <c r="AP71">
        <f>IF(AND(AP$4=1,AP21=0,OR($IT21=0,AND($IT21&gt;0,AP$2=$IU21,OR(AND(AP$1=$IT21+1,OR(AP$3-1&lt;&gt;$A$3,$A$4=0)),AND(AP$1=$IT21-1,OR(AP$3&lt;&gt;$A$3,$A$4=0)))))),1,0)</f>
        <v/>
      </c>
      <c r="AQ71">
        <f>IF(AND(AQ$4=1,AQ21=0,OR($IT21=0,AND($IT21&gt;0,AQ$2=$IU21,OR(AND(AQ$1=$IT21+1,OR(AQ$3-1&lt;&gt;$A$3,$A$4=0)),AND(AQ$1=$IT21-1,OR(AQ$3&lt;&gt;$A$3,$A$4=0)))))),1,0)</f>
        <v/>
      </c>
      <c r="AR71">
        <f>IF(AND(AR$4=1,AR21=0,OR($IT21=0,AND($IT21&gt;0,AR$2=$IU21,OR(AND(AR$1=$IT21+1,OR(AR$3-1&lt;&gt;$A$3,$A$4=0)),AND(AR$1=$IT21-1,OR(AR$3&lt;&gt;$A$3,$A$4=0)))))),1,0)</f>
        <v/>
      </c>
      <c r="AS71">
        <f>IF(AND(AS$4=1,AS21=0,OR($IT21=0,AND($IT21&gt;0,AS$2=$IU21,OR(AND(AS$1=$IT21+1,OR(AS$3-1&lt;&gt;$A$3,$A$4=0)),AND(AS$1=$IT21-1,OR(AS$3&lt;&gt;$A$3,$A$4=0)))))),1,0)</f>
        <v/>
      </c>
      <c r="AT71">
        <f>IF(AND(AT$4=1,AT21=0,OR($IT21=0,AND($IT21&gt;0,AT$2=$IU21,OR(AND(AT$1=$IT21+1,OR(AT$3-1&lt;&gt;$A$3,$A$4=0)),AND(AT$1=$IT21-1,OR(AT$3&lt;&gt;$A$3,$A$4=0)))))),1,0)</f>
        <v/>
      </c>
      <c r="AU71">
        <f>IF(AND(AU$4=1,AU21=0,OR($IT21=0,AND($IT21&gt;0,AU$2=$IU21,OR(AND(AU$1=$IT21+1,OR(AU$3-1&lt;&gt;$A$3,$A$4=0)),AND(AU$1=$IT21-1,OR(AU$3&lt;&gt;$A$3,$A$4=0)))))),1,0)</f>
        <v/>
      </c>
      <c r="AV71">
        <f>IF(AND(AV$4=1,AV21=0,OR($IT21=0,AND($IT21&gt;0,AV$2=$IU21,OR(AND(AV$1=$IT21+1,OR(AV$3-1&lt;&gt;$A$3,$A$4=0)),AND(AV$1=$IT21-1,OR(AV$3&lt;&gt;$A$3,$A$4=0)))))),1,0)</f>
        <v/>
      </c>
      <c r="AW71">
        <f>IF(AND(AW$4=1,AW21=0,OR($IT21=0,AND($IT21&gt;0,AW$2=$IU21,OR(AND(AW$1=$IT21+1,OR(AW$3-1&lt;&gt;$A$3,$A$4=0)),AND(AW$1=$IT21-1,OR(AW$3&lt;&gt;$A$3,$A$4=0)))))),1,0)</f>
        <v/>
      </c>
      <c r="AX71">
        <f>IF(AND(AX$4=1,AX21=0,OR($IT21=0,AND($IT21&gt;0,AX$2=$IU21,OR(AND(AX$1=$IT21+1,OR(AX$3-1&lt;&gt;$A$3,$A$4=0)),AND(AX$1=$IT21-1,OR(AX$3&lt;&gt;$A$3,$A$4=0)))))),1,0)</f>
        <v/>
      </c>
      <c r="AY71">
        <f>IF(AND(AY$4=1,AY21=0,OR($IT21=0,AND($IT21&gt;0,AY$2=$IU21,OR(AND(AY$1=$IT21+1,OR(AY$3-1&lt;&gt;$A$3,$A$4=0)),AND(AY$1=$IT21-1,OR(AY$3&lt;&gt;$A$3,$A$4=0)))))),1,0)</f>
        <v/>
      </c>
      <c r="AZ71">
        <f>IF(AND(AZ$4=1,AZ21=0,OR($IT21=0,AND($IT21&gt;0,AZ$2=$IU21,OR(AND(AZ$1=$IT21+1,OR(AZ$3-1&lt;&gt;$A$3,$A$4=0)),AND(AZ$1=$IT21-1,OR(AZ$3&lt;&gt;$A$3,$A$4=0)))))),1,0)</f>
        <v/>
      </c>
      <c r="BA71">
        <f>IF(AND(BA$4=1,BA21=0,OR($IT21=0,AND($IT21&gt;0,BA$2=$IU21,OR(AND(BA$1=$IT21+1,OR(BA$3-1&lt;&gt;$A$3,$A$4=0)),AND(BA$1=$IT21-1,OR(BA$3&lt;&gt;$A$3,$A$4=0)))))),1,0)</f>
        <v/>
      </c>
      <c r="BB71">
        <f>IF(AND(BB$4=1,BB21=0,OR($IT21=0,AND($IT21&gt;0,BB$2=$IU21,OR(AND(BB$1=$IT21+1,OR(BB$3-1&lt;&gt;$A$3,$A$4=0)),AND(BB$1=$IT21-1,OR(BB$3&lt;&gt;$A$3,$A$4=0)))))),1,0)</f>
        <v/>
      </c>
      <c r="BC71">
        <f>IF(AND(BC$4=1,BC21=0,OR($IT21=0,AND($IT21&gt;0,BC$2=$IU21,OR(AND(BC$1=$IT21+1,OR(BC$3-1&lt;&gt;$A$3,$A$4=0)),AND(BC$1=$IT21-1,OR(BC$3&lt;&gt;$A$3,$A$4=0)))))),1,0)</f>
        <v/>
      </c>
      <c r="BD71">
        <f>IF(AND(BD$4=1,BD21=0,OR($IT21=0,AND($IT21&gt;0,BD$2=$IU21,OR(AND(BD$1=$IT21+1,OR(BD$3-1&lt;&gt;$A$3,$A$4=0)),AND(BD$1=$IT21-1,OR(BD$3&lt;&gt;$A$3,$A$4=0)))))),1,0)</f>
        <v/>
      </c>
      <c r="BE71">
        <f>IF(AND(BE$4=1,BE21=0,OR($IT21=0,AND($IT21&gt;0,BE$2=$IU21,OR(AND(BE$1=$IT21+1,OR(BE$3-1&lt;&gt;$A$3,$A$4=0)),AND(BE$1=$IT21-1,OR(BE$3&lt;&gt;$A$3,$A$4=0)))))),1,0)</f>
        <v/>
      </c>
      <c r="BF71">
        <f>IF(AND(BF$4=1,BF21=0,OR($IT21=0,AND($IT21&gt;0,BF$2=$IU21,OR(AND(BF$1=$IT21+1,OR(BF$3-1&lt;&gt;$A$3,$A$4=0)),AND(BF$1=$IT21-1,OR(BF$3&lt;&gt;$A$3,$A$4=0)))))),1,0)</f>
        <v/>
      </c>
      <c r="BG71">
        <f>IF(AND(BG$4=1,BG21=0,OR($IT21=0,AND($IT21&gt;0,BG$2=$IU21,OR(AND(BG$1=$IT21+1,OR(BG$3-1&lt;&gt;$A$3,$A$4=0)),AND(BG$1=$IT21-1,OR(BG$3&lt;&gt;$A$3,$A$4=0)))))),1,0)</f>
        <v/>
      </c>
      <c r="BH71">
        <f>IF(AND(BH$4=1,BH21=0,OR($IT21=0,AND($IT21&gt;0,BH$2=$IU21,OR(AND(BH$1=$IT21+1,OR(BH$3-1&lt;&gt;$A$3,$A$4=0)),AND(BH$1=$IT21-1,OR(BH$3&lt;&gt;$A$3,$A$4=0)))))),1,0)</f>
        <v/>
      </c>
      <c r="BI71">
        <f>IF(AND(BI$4=1,BI21=0,OR($IT21=0,AND($IT21&gt;0,BI$2=$IU21,OR(AND(BI$1=$IT21+1,OR(BI$3-1&lt;&gt;$A$3,$A$4=0)),AND(BI$1=$IT21-1,OR(BI$3&lt;&gt;$A$3,$A$4=0)))))),1,0)</f>
        <v/>
      </c>
      <c r="BJ71">
        <f>IF(AND(BJ$4=1,BJ21=0,OR($IT21=0,AND($IT21&gt;0,BJ$2=$IU21,OR(AND(BJ$1=$IT21+1,OR(BJ$3-1&lt;&gt;$A$3,$A$4=0)),AND(BJ$1=$IT21-1,OR(BJ$3&lt;&gt;$A$3,$A$4=0)))))),1,0)</f>
        <v/>
      </c>
      <c r="BK71">
        <f>IF(AND(BK$4=1,BK21=0,OR($IT21=0,AND($IT21&gt;0,BK$2=$IU21,OR(AND(BK$1=$IT21+1,OR(BK$3-1&lt;&gt;$A$3,$A$4=0)),AND(BK$1=$IT21-1,OR(BK$3&lt;&gt;$A$3,$A$4=0)))))),1,0)</f>
        <v/>
      </c>
      <c r="BL71">
        <f>IF(AND(BL$4=1,BL21=0,OR($IT21=0,AND($IT21&gt;0,BL$2=$IU21,OR(AND(BL$1=$IT21+1,OR(BL$3-1&lt;&gt;$A$3,$A$4=0)),AND(BL$1=$IT21-1,OR(BL$3&lt;&gt;$A$3,$A$4=0)))))),1,0)</f>
        <v/>
      </c>
      <c r="BM71">
        <f>IF(AND(BM$4=1,BM21=0,OR($IT21=0,AND($IT21&gt;0,BM$2=$IU21,OR(AND(BM$1=$IT21+1,OR(BM$3-1&lt;&gt;$A$3,$A$4=0)),AND(BM$1=$IT21-1,OR(BM$3&lt;&gt;$A$3,$A$4=0)))))),1,0)</f>
        <v/>
      </c>
      <c r="BN71">
        <f>IF(AND(BN$4=1,BN21=0,OR($IT21=0,AND($IT21&gt;0,BN$2=$IU21,OR(AND(BN$1=$IT21+1,OR(BN$3-1&lt;&gt;$A$3,$A$4=0)),AND(BN$1=$IT21-1,OR(BN$3&lt;&gt;$A$3,$A$4=0)))))),1,0)</f>
        <v/>
      </c>
      <c r="BO71">
        <f>IF(AND(BO$4=1,BO21=0,OR($IT21=0,AND($IT21&gt;0,BO$2=$IU21,OR(AND(BO$1=$IT21+1,OR(BO$3-1&lt;&gt;$A$3,$A$4=0)),AND(BO$1=$IT21-1,OR(BO$3&lt;&gt;$A$3,$A$4=0)))))),1,0)</f>
        <v/>
      </c>
      <c r="BP71">
        <f>IF(AND(BP$4=1,BP21=0,OR($IT21=0,AND($IT21&gt;0,BP$2=$IU21,OR(AND(BP$1=$IT21+1,OR(BP$3-1&lt;&gt;$A$3,$A$4=0)),AND(BP$1=$IT21-1,OR(BP$3&lt;&gt;$A$3,$A$4=0)))))),1,0)</f>
        <v/>
      </c>
      <c r="BQ71">
        <f>IF(AND(BQ$4=1,BQ21=0,OR($IT21=0,AND($IT21&gt;0,BQ$2=$IU21,OR(AND(BQ$1=$IT21+1,OR(BQ$3-1&lt;&gt;$A$3,$A$4=0)),AND(BQ$1=$IT21-1,OR(BQ$3&lt;&gt;$A$3,$A$4=0)))))),1,0)</f>
        <v/>
      </c>
      <c r="BR71">
        <f>IF(AND(BR$4=1,BR21=0,OR($IT21=0,AND($IT21&gt;0,BR$2=$IU21,OR(AND(BR$1=$IT21+1,OR(BR$3-1&lt;&gt;$A$3,$A$4=0)),AND(BR$1=$IT21-1,OR(BR$3&lt;&gt;$A$3,$A$4=0)))))),1,0)</f>
        <v/>
      </c>
      <c r="BS71">
        <f>IF(AND(BS$4=1,BS21=0,OR($IT21=0,AND($IT21&gt;0,BS$2=$IU21,OR(AND(BS$1=$IT21+1,OR(BS$3-1&lt;&gt;$A$3,$A$4=0)),AND(BS$1=$IT21-1,OR(BS$3&lt;&gt;$A$3,$A$4=0)))))),1,0)</f>
        <v/>
      </c>
      <c r="BT71">
        <f>IF(AND(BT$4=1,BT21=0,OR($IT21=0,AND($IT21&gt;0,BT$2=$IU21,OR(AND(BT$1=$IT21+1,OR(BT$3-1&lt;&gt;$A$3,$A$4=0)),AND(BT$1=$IT21-1,OR(BT$3&lt;&gt;$A$3,$A$4=0)))))),1,0)</f>
        <v/>
      </c>
      <c r="BU71">
        <f>IF(AND(BU$4=1,BU21=0,OR($IT21=0,AND($IT21&gt;0,BU$2=$IU21,OR(AND(BU$1=$IT21+1,OR(BU$3-1&lt;&gt;$A$3,$A$4=0)),AND(BU$1=$IT21-1,OR(BU$3&lt;&gt;$A$3,$A$4=0)))))),1,0)</f>
        <v/>
      </c>
      <c r="BV71">
        <f>IF(AND(BV$4=1,BV21=0,OR($IT21=0,AND($IT21&gt;0,BV$2=$IU21,OR(AND(BV$1=$IT21+1,OR(BV$3-1&lt;&gt;$A$3,$A$4=0)),AND(BV$1=$IT21-1,OR(BV$3&lt;&gt;$A$3,$A$4=0)))))),1,0)</f>
        <v/>
      </c>
      <c r="BW71">
        <f>IF(AND(BW$4=1,BW21=0,OR($IT21=0,AND($IT21&gt;0,BW$2=$IU21,OR(AND(BW$1=$IT21+1,OR(BW$3-1&lt;&gt;$A$3,$A$4=0)),AND(BW$1=$IT21-1,OR(BW$3&lt;&gt;$A$3,$A$4=0)))))),1,0)</f>
        <v/>
      </c>
      <c r="BX71">
        <f>IF(AND(BX$4=1,BX21=0,OR($IT21=0,AND($IT21&gt;0,BX$2=$IU21,OR(AND(BX$1=$IT21+1,OR(BX$3-1&lt;&gt;$A$3,$A$4=0)),AND(BX$1=$IT21-1,OR(BX$3&lt;&gt;$A$3,$A$4=0)))))),1,0)</f>
        <v/>
      </c>
      <c r="BY71">
        <f>IF(AND(BY$4=1,BY21=0,OR($IT21=0,AND($IT21&gt;0,BY$2=$IU21,OR(AND(BY$1=$IT21+1,OR(BY$3-1&lt;&gt;$A$3,$A$4=0)),AND(BY$1=$IT21-1,OR(BY$3&lt;&gt;$A$3,$A$4=0)))))),1,0)</f>
        <v/>
      </c>
      <c r="BZ71">
        <f>IF(AND(BZ$4=1,BZ21=0,OR($IT21=0,AND($IT21&gt;0,BZ$2=$IU21,OR(AND(BZ$1=$IT21+1,OR(BZ$3-1&lt;&gt;$A$3,$A$4=0)),AND(BZ$1=$IT21-1,OR(BZ$3&lt;&gt;$A$3,$A$4=0)))))),1,0)</f>
        <v/>
      </c>
      <c r="CA71">
        <f>IF(AND(CA$4=1,CA21=0,OR($IT21=0,AND($IT21&gt;0,CA$2=$IU21,OR(AND(CA$1=$IT21+1,OR(CA$3-1&lt;&gt;$A$3,$A$4=0)),AND(CA$1=$IT21-1,OR(CA$3&lt;&gt;$A$3,$A$4=0)))))),1,0)</f>
        <v/>
      </c>
      <c r="CB71">
        <f>IF(AND(CB$4=1,CB21=0,OR($IT21=0,AND($IT21&gt;0,CB$2=$IU21,OR(AND(CB$1=$IT21+1,OR(CB$3-1&lt;&gt;$A$3,$A$4=0)),AND(CB$1=$IT21-1,OR(CB$3&lt;&gt;$A$3,$A$4=0)))))),1,0)</f>
        <v/>
      </c>
      <c r="CC71">
        <f>IF(AND(CC$4=1,CC21=0,OR($IT21=0,AND($IT21&gt;0,CC$2=$IU21,OR(AND(CC$1=$IT21+1,OR(CC$3-1&lt;&gt;$A$3,$A$4=0)),AND(CC$1=$IT21-1,OR(CC$3&lt;&gt;$A$3,$A$4=0)))))),1,0)</f>
        <v/>
      </c>
      <c r="CD71">
        <f>IF(AND(CD$4=1,CD21=0,OR($IT21=0,AND($IT21&gt;0,CD$2=$IU21,OR(AND(CD$1=$IT21+1,OR(CD$3-1&lt;&gt;$A$3,$A$4=0)),AND(CD$1=$IT21-1,OR(CD$3&lt;&gt;$A$3,$A$4=0)))))),1,0)</f>
        <v/>
      </c>
      <c r="CE71">
        <f>IF(AND(CE$4=1,CE21=0,OR($IT21=0,AND($IT21&gt;0,CE$2=$IU21,OR(AND(CE$1=$IT21+1,OR(CE$3-1&lt;&gt;$A$3,$A$4=0)),AND(CE$1=$IT21-1,OR(CE$3&lt;&gt;$A$3,$A$4=0)))))),1,0)</f>
        <v/>
      </c>
      <c r="CF71">
        <f>IF(AND(CF$4=1,CF21=0,OR($IT21=0,AND($IT21&gt;0,CF$2=$IU21,OR(AND(CF$1=$IT21+1,OR(CF$3-1&lt;&gt;$A$3,$A$4=0)),AND(CF$1=$IT21-1,OR(CF$3&lt;&gt;$A$3,$A$4=0)))))),1,0)</f>
        <v/>
      </c>
      <c r="CG71">
        <f>IF(AND(CG$4=1,CG21=0,OR($IT21=0,AND($IT21&gt;0,CG$2=$IU21,OR(AND(CG$1=$IT21+1,OR(CG$3-1&lt;&gt;$A$3,$A$4=0)),AND(CG$1=$IT21-1,OR(CG$3&lt;&gt;$A$3,$A$4=0)))))),1,0)</f>
        <v/>
      </c>
      <c r="CH71">
        <f>IF(AND(CH$4=1,CH21=0,OR($IT21=0,AND($IT21&gt;0,CH$2=$IU21,OR(AND(CH$1=$IT21+1,OR(CH$3-1&lt;&gt;$A$3,$A$4=0)),AND(CH$1=$IT21-1,OR(CH$3&lt;&gt;$A$3,$A$4=0)))))),1,0)</f>
        <v/>
      </c>
      <c r="CI71">
        <f>IF(AND(CI$4=1,CI21=0,OR($IT21=0,AND($IT21&gt;0,CI$2=$IU21,OR(AND(CI$1=$IT21+1,OR(CI$3-1&lt;&gt;$A$3,$A$4=0)),AND(CI$1=$IT21-1,OR(CI$3&lt;&gt;$A$3,$A$4=0)))))),1,0)</f>
        <v/>
      </c>
      <c r="CJ71">
        <f>IF(AND(CJ$4=1,CJ21=0,OR($IT21=0,AND($IT21&gt;0,CJ$2=$IU21,OR(AND(CJ$1=$IT21+1,OR(CJ$3-1&lt;&gt;$A$3,$A$4=0)),AND(CJ$1=$IT21-1,OR(CJ$3&lt;&gt;$A$3,$A$4=0)))))),1,0)</f>
        <v/>
      </c>
      <c r="CK71">
        <f>IF(AND(CK$4=1,CK21=0,OR($IT21=0,AND($IT21&gt;0,CK$2=$IU21,OR(AND(CK$1=$IT21+1,OR(CK$3-1&lt;&gt;$A$3,$A$4=0)),AND(CK$1=$IT21-1,OR(CK$3&lt;&gt;$A$3,$A$4=0)))))),1,0)</f>
        <v/>
      </c>
      <c r="CL71">
        <f>IF(AND(CL$4=1,CL21=0,OR($IT21=0,AND($IT21&gt;0,CL$2=$IU21,OR(AND(CL$1=$IT21+1,OR(CL$3-1&lt;&gt;$A$3,$A$4=0)),AND(CL$1=$IT21-1,OR(CL$3&lt;&gt;$A$3,$A$4=0)))))),1,0)</f>
        <v/>
      </c>
      <c r="CM71">
        <f>IF(AND(CM$4=1,CM21=0,OR($IT21=0,AND($IT21&gt;0,CM$2=$IU21,OR(AND(CM$1=$IT21+1,OR(CM$3-1&lt;&gt;$A$3,$A$4=0)),AND(CM$1=$IT21-1,OR(CM$3&lt;&gt;$A$3,$A$4=0)))))),1,0)</f>
        <v/>
      </c>
      <c r="CN71">
        <f>IF(AND(CN$4=1,CN21=0,OR($IT21=0,AND($IT21&gt;0,CN$2=$IU21,OR(AND(CN$1=$IT21+1,OR(CN$3-1&lt;&gt;$A$3,$A$4=0)),AND(CN$1=$IT21-1,OR(CN$3&lt;&gt;$A$3,$A$4=0)))))),1,0)</f>
        <v/>
      </c>
      <c r="CO71">
        <f>IF(AND(CO$4=1,CO21=0,OR($IT21=0,AND($IT21&gt;0,CO$2=$IU21,OR(AND(CO$1=$IT21+1,OR(CO$3-1&lt;&gt;$A$3,$A$4=0)),AND(CO$1=$IT21-1,OR(CO$3&lt;&gt;$A$3,$A$4=0)))))),1,0)</f>
        <v/>
      </c>
      <c r="CP71">
        <f>IF(AND(CP$4=1,CP21=0,OR($IT21=0,AND($IT21&gt;0,CP$2=$IU21,OR(AND(CP$1=$IT21+1,OR(CP$3-1&lt;&gt;$A$3,$A$4=0)),AND(CP$1=$IT21-1,OR(CP$3&lt;&gt;$A$3,$A$4=0)))))),1,0)</f>
        <v/>
      </c>
      <c r="CQ71">
        <f>IF(AND(CQ$4=1,CQ21=0,OR($IT21=0,AND($IT21&gt;0,CQ$2=$IU21,OR(AND(CQ$1=$IT21+1,OR(CQ$3-1&lt;&gt;$A$3,$A$4=0)),AND(CQ$1=$IT21-1,OR(CQ$3&lt;&gt;$A$3,$A$4=0)))))),1,0)</f>
        <v/>
      </c>
      <c r="CR71">
        <f>IF(AND(CR$4=1,CR21=0,OR($IT21=0,AND($IT21&gt;0,CR$2=$IU21,OR(AND(CR$1=$IT21+1,OR(CR$3-1&lt;&gt;$A$3,$A$4=0)),AND(CR$1=$IT21-1,OR(CR$3&lt;&gt;$A$3,$A$4=0)))))),1,0)</f>
        <v/>
      </c>
      <c r="CS71">
        <f>IF(AND(CS$4=1,CS21=0,OR($IT21=0,AND($IT21&gt;0,CS$2=$IU21,OR(AND(CS$1=$IT21+1,OR(CS$3-1&lt;&gt;$A$3,$A$4=0)),AND(CS$1=$IT21-1,OR(CS$3&lt;&gt;$A$3,$A$4=0)))))),1,0)</f>
        <v/>
      </c>
      <c r="CT71">
        <f>IF(AND(CT$4=1,CT21=0,OR($IT21=0,AND($IT21&gt;0,CT$2=$IU21,OR(AND(CT$1=$IT21+1,OR(CT$3-1&lt;&gt;$A$3,$A$4=0)),AND(CT$1=$IT21-1,OR(CT$3&lt;&gt;$A$3,$A$4=0)))))),1,0)</f>
        <v/>
      </c>
      <c r="CU71">
        <f>IF(AND(CU$4=1,CU21=0,OR($IT21=0,AND($IT21&gt;0,CU$2=$IU21,OR(AND(CU$1=$IT21+1,OR(CU$3-1&lt;&gt;$A$3,$A$4=0)),AND(CU$1=$IT21-1,OR(CU$3&lt;&gt;$A$3,$A$4=0)))))),1,0)</f>
        <v/>
      </c>
      <c r="CV71">
        <f>IF(AND(CV$4=1,CV21=0,OR($IT21=0,AND($IT21&gt;0,CV$2=$IU21,OR(AND(CV$1=$IT21+1,OR(CV$3-1&lt;&gt;$A$3,$A$4=0)),AND(CV$1=$IT21-1,OR(CV$3&lt;&gt;$A$3,$A$4=0)))))),1,0)</f>
        <v/>
      </c>
      <c r="CW71">
        <f>IF(AND(CW$4=1,CW21=0,OR($IT21=0,AND($IT21&gt;0,CW$2=$IU21,OR(AND(CW$1=$IT21+1,OR(CW$3-1&lt;&gt;$A$3,$A$4=0)),AND(CW$1=$IT21-1,OR(CW$3&lt;&gt;$A$3,$A$4=0)))))),1,0)</f>
        <v/>
      </c>
      <c r="CX71">
        <f>IF(AND(CX$4=1,CX21=0,OR($IT21=0,AND($IT21&gt;0,CX$2=$IU21,OR(AND(CX$1=$IT21+1,OR(CX$3-1&lt;&gt;$A$3,$A$4=0)),AND(CX$1=$IT21-1,OR(CX$3&lt;&gt;$A$3,$A$4=0)))))),1,0)</f>
        <v/>
      </c>
      <c r="CY71">
        <f>IF(AND(CY$4=1,CY21=0,OR($IT21=0,AND($IT21&gt;0,CY$2=$IU21,OR(AND(CY$1=$IT21+1,OR(CY$3-1&lt;&gt;$A$3,$A$4=0)),AND(CY$1=$IT21-1,OR(CY$3&lt;&gt;$A$3,$A$4=0)))))),1,0)</f>
        <v/>
      </c>
      <c r="CZ71">
        <f>IF(AND(CZ$4=1,CZ21=0,OR($IT21=0,AND($IT21&gt;0,CZ$2=$IU21,OR(AND(CZ$1=$IT21+1,OR(CZ$3-1&lt;&gt;$A$3,$A$4=0)),AND(CZ$1=$IT21-1,OR(CZ$3&lt;&gt;$A$3,$A$4=0)))))),1,0)</f>
        <v/>
      </c>
      <c r="DA71">
        <f>IF(AND(DA$4=1,DA21=0,OR($IT21=0,AND($IT21&gt;0,DA$2=$IU21,OR(AND(DA$1=$IT21+1,OR(DA$3-1&lt;&gt;$A$3,$A$4=0)),AND(DA$1=$IT21-1,OR(DA$3&lt;&gt;$A$3,$A$4=0)))))),1,0)</f>
        <v/>
      </c>
      <c r="DB71">
        <f>IF(AND(DB$4=1,DB21=0,OR($IT21=0,AND($IT21&gt;0,DB$2=$IU21,OR(AND(DB$1=$IT21+1,OR(DB$3-1&lt;&gt;$A$3,$A$4=0)),AND(DB$1=$IT21-1,OR(DB$3&lt;&gt;$A$3,$A$4=0)))))),1,0)</f>
        <v/>
      </c>
      <c r="DC71">
        <f>IF(AND(DC$4=1,DC21=0,OR($IT21=0,AND($IT21&gt;0,DC$2=$IU21,OR(AND(DC$1=$IT21+1,OR(DC$3-1&lt;&gt;$A$3,$A$4=0)),AND(DC$1=$IT21-1,OR(DC$3&lt;&gt;$A$3,$A$4=0)))))),1,0)</f>
        <v/>
      </c>
      <c r="DD71">
        <f>IF(AND(DD$4=1,DD21=0,OR($IT21=0,AND($IT21&gt;0,DD$2=$IU21,OR(AND(DD$1=$IT21+1,OR(DD$3-1&lt;&gt;$A$3,$A$4=0)),AND(DD$1=$IT21-1,OR(DD$3&lt;&gt;$A$3,$A$4=0)))))),1,0)</f>
        <v/>
      </c>
      <c r="DE71">
        <f>IF(AND(DE$4=1,DE21=0,OR($IT21=0,AND($IT21&gt;0,DE$2=$IU21,OR(AND(DE$1=$IT21+1,OR(DE$3-1&lt;&gt;$A$3,$A$4=0)),AND(DE$1=$IT21-1,OR(DE$3&lt;&gt;$A$3,$A$4=0)))))),1,0)</f>
        <v/>
      </c>
      <c r="DF71">
        <f>IF(AND(DF$4=1,DF21=0,OR($IT21=0,AND($IT21&gt;0,DF$2=$IU21,OR(AND(DF$1=$IT21+1,OR(DF$3-1&lt;&gt;$A$3,$A$4=0)),AND(DF$1=$IT21-1,OR(DF$3&lt;&gt;$A$3,$A$4=0)))))),1,0)</f>
        <v/>
      </c>
      <c r="DG71">
        <f>IF(AND(DG$4=1,DG21=0,OR($IT21=0,AND($IT21&gt;0,DG$2=$IU21,OR(AND(DG$1=$IT21+1,OR(DG$3-1&lt;&gt;$A$3,$A$4=0)),AND(DG$1=$IT21-1,OR(DG$3&lt;&gt;$A$3,$A$4=0)))))),1,0)</f>
        <v/>
      </c>
      <c r="DH71">
        <f>IF(AND(DH$4=1,DH21=0,OR($IT21=0,AND($IT21&gt;0,DH$2=$IU21,OR(AND(DH$1=$IT21+1,OR(DH$3-1&lt;&gt;$A$3,$A$4=0)),AND(DH$1=$IT21-1,OR(DH$3&lt;&gt;$A$3,$A$4=0)))))),1,0)</f>
        <v/>
      </c>
      <c r="DI71">
        <f>IF(AND(DI$4=1,DI21=0,OR($IT21=0,AND($IT21&gt;0,DI$2=$IU21,OR(AND(DI$1=$IT21+1,OR(DI$3-1&lt;&gt;$A$3,$A$4=0)),AND(DI$1=$IT21-1,OR(DI$3&lt;&gt;$A$3,$A$4=0)))))),1,0)</f>
        <v/>
      </c>
      <c r="DJ71">
        <f>IF(AND(DJ$4=1,DJ21=0,OR($IT21=0,AND($IT21&gt;0,DJ$2=$IU21,OR(AND(DJ$1=$IT21+1,OR(DJ$3-1&lt;&gt;$A$3,$A$4=0)),AND(DJ$1=$IT21-1,OR(DJ$3&lt;&gt;$A$3,$A$4=0)))))),1,0)</f>
        <v/>
      </c>
      <c r="DK71">
        <f>IF(AND(DK$4=1,DK21=0,OR($IT21=0,AND($IT21&gt;0,DK$2=$IU21,OR(AND(DK$1=$IT21+1,OR(DK$3-1&lt;&gt;$A$3,$A$4=0)),AND(DK$1=$IT21-1,OR(DK$3&lt;&gt;$A$3,$A$4=0)))))),1,0)</f>
        <v/>
      </c>
      <c r="DL71">
        <f>IF(AND(DL$4=1,DL21=0,OR($IT21=0,AND($IT21&gt;0,DL$2=$IU21,OR(AND(DL$1=$IT21+1,OR(DL$3-1&lt;&gt;$A$3,$A$4=0)),AND(DL$1=$IT21-1,OR(DL$3&lt;&gt;$A$3,$A$4=0)))))),1,0)</f>
        <v/>
      </c>
      <c r="DM71">
        <f>IF(AND(DM$4=1,DM21=0,OR($IT21=0,AND($IT21&gt;0,DM$2=$IU21,OR(AND(DM$1=$IT21+1,OR(DM$3-1&lt;&gt;$A$3,$A$4=0)),AND(DM$1=$IT21-1,OR(DM$3&lt;&gt;$A$3,$A$4=0)))))),1,0)</f>
        <v/>
      </c>
      <c r="DN71">
        <f>IF(AND(DN$4=1,DN21=0,OR($IT21=0,AND($IT21&gt;0,DN$2=$IU21,OR(AND(DN$1=$IT21+1,OR(DN$3-1&lt;&gt;$A$3,$A$4=0)),AND(DN$1=$IT21-1,OR(DN$3&lt;&gt;$A$3,$A$4=0)))))),1,0)</f>
        <v/>
      </c>
      <c r="DO71">
        <f>IF(AND(DO$4=1,DO21=0,OR($IT21=0,AND($IT21&gt;0,DO$2=$IU21,OR(AND(DO$1=$IT21+1,OR(DO$3-1&lt;&gt;$A$3,$A$4=0)),AND(DO$1=$IT21-1,OR(DO$3&lt;&gt;$A$3,$A$4=0)))))),1,0)</f>
        <v/>
      </c>
      <c r="DP71">
        <f>IF(AND(DP$4=1,DP21=0,OR($IT21=0,AND($IT21&gt;0,DP$2=$IU21,OR(AND(DP$1=$IT21+1,OR(DP$3-1&lt;&gt;$A$3,$A$4=0)),AND(DP$1=$IT21-1,OR(DP$3&lt;&gt;$A$3,$A$4=0)))))),1,0)</f>
        <v/>
      </c>
      <c r="DQ71">
        <f>IF(AND(DQ$4=1,DQ21=0,OR($IT21=0,AND($IT21&gt;0,DQ$2=$IU21,OR(AND(DQ$1=$IT21+1,OR(DQ$3-1&lt;&gt;$A$3,$A$4=0)),AND(DQ$1=$IT21-1,OR(DQ$3&lt;&gt;$A$3,$A$4=0)))))),1,0)</f>
        <v/>
      </c>
      <c r="DR71">
        <f>IF(AND(DR$4=1,DR21=0,OR($IT21=0,AND($IT21&gt;0,DR$2=$IU21,OR(AND(DR$1=$IT21+1,OR(DR$3-1&lt;&gt;$A$3,$A$4=0)),AND(DR$1=$IT21-1,OR(DR$3&lt;&gt;$A$3,$A$4=0)))))),1,0)</f>
        <v/>
      </c>
      <c r="DS71">
        <f>IF(AND(DS$4=1,DS21=0,OR($IT21=0,AND($IT21&gt;0,DS$2=$IU21,OR(AND(DS$1=$IT21+1,OR(DS$3-1&lt;&gt;$A$3,$A$4=0)),AND(DS$1=$IT21-1,OR(DS$3&lt;&gt;$A$3,$A$4=0)))))),1,0)</f>
        <v/>
      </c>
      <c r="DT71">
        <f>IF(AND(DT$4=1,DT21=0,OR($IT21=0,AND($IT21&gt;0,DT$2=$IU21,OR(AND(DT$1=$IT21+1,OR(DT$3-1&lt;&gt;$A$3,$A$4=0)),AND(DT$1=$IT21-1,OR(DT$3&lt;&gt;$A$3,$A$4=0)))))),1,0)</f>
        <v/>
      </c>
      <c r="DU71">
        <f>IF(AND(DU$4=1,DU21=0,OR($IT21=0,AND($IT21&gt;0,DU$2=$IU21,OR(AND(DU$1=$IT21+1,OR(DU$3-1&lt;&gt;$A$3,$A$4=0)),AND(DU$1=$IT21-1,OR(DU$3&lt;&gt;$A$3,$A$4=0)))))),1,0)</f>
        <v/>
      </c>
      <c r="DV71">
        <f>IF(AND(DV$4=1,DV21=0,OR($IT21=0,AND($IT21&gt;0,DV$2=$IU21,OR(AND(DV$1=$IT21+1,OR(DV$3-1&lt;&gt;$A$3,$A$4=0)),AND(DV$1=$IT21-1,OR(DV$3&lt;&gt;$A$3,$A$4=0)))))),1,0)</f>
        <v/>
      </c>
      <c r="DW71">
        <f>IF(AND(DW$4=1,DW21=0,OR($IT21=0,AND($IT21&gt;0,DW$2=$IU21,OR(AND(DW$1=$IT21+1,OR(DW$3-1&lt;&gt;$A$3,$A$4=0)),AND(DW$1=$IT21-1,OR(DW$3&lt;&gt;$A$3,$A$4=0)))))),1,0)</f>
        <v/>
      </c>
      <c r="DX71">
        <f>IF(AND(DX$4=1,DX21=0,OR($IT21=0,AND($IT21&gt;0,DX$2=$IU21,OR(AND(DX$1=$IT21+1,OR(DX$3-1&lt;&gt;$A$3,$A$4=0)),AND(DX$1=$IT21-1,OR(DX$3&lt;&gt;$A$3,$A$4=0)))))),1,0)</f>
        <v/>
      </c>
      <c r="DY71">
        <f>IF(AND(DY$4=1,DY21=0,OR($IT21=0,AND($IT21&gt;0,DY$2=$IU21,OR(AND(DY$1=$IT21+1,OR(DY$3-1&lt;&gt;$A$3,$A$4=0)),AND(DY$1=$IT21-1,OR(DY$3&lt;&gt;$A$3,$A$4=0)))))),1,0)</f>
        <v/>
      </c>
      <c r="DZ71">
        <f>IF(AND(DZ$4=1,DZ21=0,OR($IT21=0,AND($IT21&gt;0,DZ$2=$IU21,OR(AND(DZ$1=$IT21+1,OR(DZ$3-1&lt;&gt;$A$3,$A$4=0)),AND(DZ$1=$IT21-1,OR(DZ$3&lt;&gt;$A$3,$A$4=0)))))),1,0)</f>
        <v/>
      </c>
      <c r="EA71">
        <f>IF(AND(EA$4=1,EA21=0,OR($IT21=0,AND($IT21&gt;0,EA$2=$IU21,OR(AND(EA$1=$IT21+1,OR(EA$3-1&lt;&gt;$A$3,$A$4=0)),AND(EA$1=$IT21-1,OR(EA$3&lt;&gt;$A$3,$A$4=0)))))),1,0)</f>
        <v/>
      </c>
      <c r="EB71">
        <f>IF(AND(EB$4=1,EB21=0,OR($IT21=0,AND($IT21&gt;0,EB$2=$IU21,OR(AND(EB$1=$IT21+1,OR(EB$3-1&lt;&gt;$A$3,$A$4=0)),AND(EB$1=$IT21-1,OR(EB$3&lt;&gt;$A$3,$A$4=0)))))),1,0)</f>
        <v/>
      </c>
      <c r="EC71">
        <f>IF(AND(EC$4=1,EC21=0,OR($IT21=0,AND($IT21&gt;0,EC$2=$IU21,OR(AND(EC$1=$IT21+1,OR(EC$3-1&lt;&gt;$A$3,$A$4=0)),AND(EC$1=$IT21-1,OR(EC$3&lt;&gt;$A$3,$A$4=0)))))),1,0)</f>
        <v/>
      </c>
      <c r="ED71">
        <f>IF(AND(ED$4=1,ED21=0,OR($IT21=0,AND($IT21&gt;0,ED$2=$IU21,OR(AND(ED$1=$IT21+1,OR(ED$3-1&lt;&gt;$A$3,$A$4=0)),AND(ED$1=$IT21-1,OR(ED$3&lt;&gt;$A$3,$A$4=0)))))),1,0)</f>
        <v/>
      </c>
      <c r="EE71">
        <f>IF(AND(EE$4=1,EE21=0,OR($IT21=0,AND($IT21&gt;0,EE$2=$IU21,OR(AND(EE$1=$IT21+1,OR(EE$3-1&lt;&gt;$A$3,$A$4=0)),AND(EE$1=$IT21-1,OR(EE$3&lt;&gt;$A$3,$A$4=0)))))),1,0)</f>
        <v/>
      </c>
      <c r="EF71">
        <f>IF(AND(EF$4=1,EF21=0,OR($IT21=0,AND($IT21&gt;0,EF$2=$IU21,OR(AND(EF$1=$IT21+1,OR(EF$3-1&lt;&gt;$A$3,$A$4=0)),AND(EF$1=$IT21-1,OR(EF$3&lt;&gt;$A$3,$A$4=0)))))),1,0)</f>
        <v/>
      </c>
      <c r="EG71">
        <f>IF(AND(EG$4=1,EG21=0,OR($IT21=0,AND($IT21&gt;0,EG$2=$IU21,OR(AND(EG$1=$IT21+1,OR(EG$3-1&lt;&gt;$A$3,$A$4=0)),AND(EG$1=$IT21-1,OR(EG$3&lt;&gt;$A$3,$A$4=0)))))),1,0)</f>
        <v/>
      </c>
      <c r="EH71">
        <f>IF(AND(EH$4=1,EH21=0,OR($IT21=0,AND($IT21&gt;0,EH$2=$IU21,OR(AND(EH$1=$IT21+1,OR(EH$3-1&lt;&gt;$A$3,$A$4=0)),AND(EH$1=$IT21-1,OR(EH$3&lt;&gt;$A$3,$A$4=0)))))),1,0)</f>
        <v/>
      </c>
      <c r="EI71">
        <f>IF(AND(EI$4=1,EI21=0,OR($IT21=0,AND($IT21&gt;0,EI$2=$IU21,OR(AND(EI$1=$IT21+1,OR(EI$3-1&lt;&gt;$A$3,$A$4=0)),AND(EI$1=$IT21-1,OR(EI$3&lt;&gt;$A$3,$A$4=0)))))),1,0)</f>
        <v/>
      </c>
      <c r="EJ71">
        <f>IF(AND(EJ$4=1,EJ21=0,OR($IT21=0,AND($IT21&gt;0,EJ$2=$IU21,OR(AND(EJ$1=$IT21+1,OR(EJ$3-1&lt;&gt;$A$3,$A$4=0)),AND(EJ$1=$IT21-1,OR(EJ$3&lt;&gt;$A$3,$A$4=0)))))),1,0)</f>
        <v/>
      </c>
      <c r="EK71">
        <f>IF(AND(EK$4=1,EK21=0,OR($IT21=0,AND($IT21&gt;0,EK$2=$IU21,OR(AND(EK$1=$IT21+1,OR(EK$3-1&lt;&gt;$A$3,$A$4=0)),AND(EK$1=$IT21-1,OR(EK$3&lt;&gt;$A$3,$A$4=0)))))),1,0)</f>
        <v/>
      </c>
      <c r="EL71">
        <f>IF(AND(EL$4=1,EL21=0,OR($IT21=0,AND($IT21&gt;0,EL$2=$IU21,OR(AND(EL$1=$IT21+1,OR(EL$3-1&lt;&gt;$A$3,$A$4=0)),AND(EL$1=$IT21-1,OR(EL$3&lt;&gt;$A$3,$A$4=0)))))),1,0)</f>
        <v/>
      </c>
      <c r="EM71">
        <f>IF(AND(EM$4=1,EM21=0,OR($IT21=0,AND($IT21&gt;0,EM$2=$IU21,OR(AND(EM$1=$IT21+1,OR(EM$3-1&lt;&gt;$A$3,$A$4=0)),AND(EM$1=$IT21-1,OR(EM$3&lt;&gt;$A$3,$A$4=0)))))),1,0)</f>
        <v/>
      </c>
      <c r="EN71">
        <f>IF(AND(EN$4=1,EN21=0,OR($IT21=0,AND($IT21&gt;0,EN$2=$IU21,OR(AND(EN$1=$IT21+1,OR(EN$3-1&lt;&gt;$A$3,$A$4=0)),AND(EN$1=$IT21-1,OR(EN$3&lt;&gt;$A$3,$A$4=0)))))),1,0)</f>
        <v/>
      </c>
      <c r="EO71">
        <f>IF(AND(EO$4=1,EO21=0,OR($IT21=0,AND($IT21&gt;0,EO$2=$IU21,OR(AND(EO$1=$IT21+1,OR(EO$3-1&lt;&gt;$A$3,$A$4=0)),AND(EO$1=$IT21-1,OR(EO$3&lt;&gt;$A$3,$A$4=0)))))),1,0)</f>
        <v/>
      </c>
      <c r="EP71">
        <f>IF(AND(EP$4=1,EP21=0,OR($IT21=0,AND($IT21&gt;0,EP$2=$IU21,OR(AND(EP$1=$IT21+1,OR(EP$3-1&lt;&gt;$A$3,$A$4=0)),AND(EP$1=$IT21-1,OR(EP$3&lt;&gt;$A$3,$A$4=0)))))),1,0)</f>
        <v/>
      </c>
      <c r="EQ71">
        <f>IF(AND(EQ$4=1,EQ21=0,OR($IT21=0,AND($IT21&gt;0,EQ$2=$IU21,OR(AND(EQ$1=$IT21+1,OR(EQ$3-1&lt;&gt;$A$3,$A$4=0)),AND(EQ$1=$IT21-1,OR(EQ$3&lt;&gt;$A$3,$A$4=0)))))),1,0)</f>
        <v/>
      </c>
      <c r="ER71">
        <f>IF(AND(ER$4=1,ER21=0,OR($IT21=0,AND($IT21&gt;0,ER$2=$IU21,OR(AND(ER$1=$IT21+1,OR(ER$3-1&lt;&gt;$A$3,$A$4=0)),AND(ER$1=$IT21-1,OR(ER$3&lt;&gt;$A$3,$A$4=0)))))),1,0)</f>
        <v/>
      </c>
      <c r="ES71">
        <f>IF(AND(ES$4=1,ES21=0,OR($IT21=0,AND($IT21&gt;0,ES$2=$IU21,OR(AND(ES$1=$IT21+1,OR(ES$3-1&lt;&gt;$A$3,$A$4=0)),AND(ES$1=$IT21-1,OR(ES$3&lt;&gt;$A$3,$A$4=0)))))),1,0)</f>
        <v/>
      </c>
      <c r="ET71">
        <f>IF(AND(ET$4=1,ET21=0,OR($IT21=0,AND($IT21&gt;0,ET$2=$IU21,OR(AND(ET$1=$IT21+1,OR(ET$3-1&lt;&gt;$A$3,$A$4=0)),AND(ET$1=$IT21-1,OR(ET$3&lt;&gt;$A$3,$A$4=0)))))),1,0)</f>
        <v/>
      </c>
      <c r="EU71">
        <f>IF(AND(EU$4=1,EU21=0,OR($IT21=0,AND($IT21&gt;0,EU$2=$IU21,OR(AND(EU$1=$IT21+1,OR(EU$3-1&lt;&gt;$A$3,$A$4=0)),AND(EU$1=$IT21-1,OR(EU$3&lt;&gt;$A$3,$A$4=0)))))),1,0)</f>
        <v/>
      </c>
      <c r="EV71">
        <f>IF(AND(EV$4=1,EV21=0,OR($IT21=0,AND($IT21&gt;0,EV$2=$IU21,OR(AND(EV$1=$IT21+1,OR(EV$3-1&lt;&gt;$A$3,$A$4=0)),AND(EV$1=$IT21-1,OR(EV$3&lt;&gt;$A$3,$A$4=0)))))),1,0)</f>
        <v/>
      </c>
      <c r="EW71">
        <f>IF(AND(EW$4=1,EW21=0,OR($IT21=0,AND($IT21&gt;0,EW$2=$IU21,OR(AND(EW$1=$IT21+1,OR(EW$3-1&lt;&gt;$A$3,$A$4=0)),AND(EW$1=$IT21-1,OR(EW$3&lt;&gt;$A$3,$A$4=0)))))),1,0)</f>
        <v/>
      </c>
      <c r="EX71">
        <f>IF(AND(EX$4=1,EX21=0,OR($IT21=0,AND($IT21&gt;0,EX$2=$IU21,OR(AND(EX$1=$IT21+1,OR(EX$3-1&lt;&gt;$A$3,$A$4=0)),AND(EX$1=$IT21-1,OR(EX$3&lt;&gt;$A$3,$A$4=0)))))),1,0)</f>
        <v/>
      </c>
      <c r="EY71">
        <f>IF(AND(EY$4=1,EY21=0,OR($IT21=0,AND($IT21&gt;0,EY$2=$IU21,OR(AND(EY$1=$IT21+1,OR(EY$3-1&lt;&gt;$A$3,$A$4=0)),AND(EY$1=$IT21-1,OR(EY$3&lt;&gt;$A$3,$A$4=0)))))),1,0)</f>
        <v/>
      </c>
      <c r="EZ71">
        <f>IF(AND(EZ$4=1,EZ21=0,OR($IT21=0,AND($IT21&gt;0,EZ$2=$IU21,OR(AND(EZ$1=$IT21+1,OR(EZ$3-1&lt;&gt;$A$3,$A$4=0)),AND(EZ$1=$IT21-1,OR(EZ$3&lt;&gt;$A$3,$A$4=0)))))),1,0)</f>
        <v/>
      </c>
      <c r="FA71">
        <f>IF(AND(FA$4=1,FA21=0,OR($IT21=0,AND($IT21&gt;0,FA$2=$IU21,OR(AND(FA$1=$IT21+1,OR(FA$3-1&lt;&gt;$A$3,$A$4=0)),AND(FA$1=$IT21-1,OR(FA$3&lt;&gt;$A$3,$A$4=0)))))),1,0)</f>
        <v/>
      </c>
      <c r="FB71">
        <f>IF(AND(FB$4=1,FB21=0,OR($IT21=0,AND($IT21&gt;0,FB$2=$IU21,OR(AND(FB$1=$IT21+1,OR(FB$3-1&lt;&gt;$A$3,$A$4=0)),AND(FB$1=$IT21-1,OR(FB$3&lt;&gt;$A$3,$A$4=0)))))),1,0)</f>
        <v/>
      </c>
      <c r="FC71">
        <f>IF(AND(FC$4=1,FC21=0,OR($IT21=0,AND($IT21&gt;0,FC$2=$IU21,OR(AND(FC$1=$IT21+1,OR(FC$3-1&lt;&gt;$A$3,$A$4=0)),AND(FC$1=$IT21-1,OR(FC$3&lt;&gt;$A$3,$A$4=0)))))),1,0)</f>
        <v/>
      </c>
      <c r="FD71">
        <f>IF(AND(FD$4=1,FD21=0,OR($IT21=0,AND($IT21&gt;0,FD$2=$IU21,OR(AND(FD$1=$IT21+1,OR(FD$3-1&lt;&gt;$A$3,$A$4=0)),AND(FD$1=$IT21-1,OR(FD$3&lt;&gt;$A$3,$A$4=0)))))),1,0)</f>
        <v/>
      </c>
      <c r="FE71">
        <f>IF(AND(FE$4=1,FE21=0,OR($IT21=0,AND($IT21&gt;0,FE$2=$IU21,OR(AND(FE$1=$IT21+1,OR(FE$3-1&lt;&gt;$A$3,$A$4=0)),AND(FE$1=$IT21-1,OR(FE$3&lt;&gt;$A$3,$A$4=0)))))),1,0)</f>
        <v/>
      </c>
      <c r="FF71">
        <f>IF(AND(FF$4=1,FF21=0,OR($IT21=0,AND($IT21&gt;0,FF$2=$IU21,OR(AND(FF$1=$IT21+1,OR(FF$3-1&lt;&gt;$A$3,$A$4=0)),AND(FF$1=$IT21-1,OR(FF$3&lt;&gt;$A$3,$A$4=0)))))),1,0)</f>
        <v/>
      </c>
      <c r="FG71">
        <f>IF(AND(FG$4=1,FG21=0,OR($IT21=0,AND($IT21&gt;0,FG$2=$IU21,OR(AND(FG$1=$IT21+1,OR(FG$3-1&lt;&gt;$A$3,$A$4=0)),AND(FG$1=$IT21-1,OR(FG$3&lt;&gt;$A$3,$A$4=0)))))),1,0)</f>
        <v/>
      </c>
      <c r="FH71">
        <f>IF(AND(FH$4=1,FH21=0,OR($IT21=0,AND($IT21&gt;0,FH$2=$IU21,OR(AND(FH$1=$IT21+1,OR(FH$3-1&lt;&gt;$A$3,$A$4=0)),AND(FH$1=$IT21-1,OR(FH$3&lt;&gt;$A$3,$A$4=0)))))),1,0)</f>
        <v/>
      </c>
      <c r="FI71">
        <f>IF(AND(FI$4=1,FI21=0,OR($IT21=0,AND($IT21&gt;0,FI$2=$IU21,OR(AND(FI$1=$IT21+1,OR(FI$3-1&lt;&gt;$A$3,$A$4=0)),AND(FI$1=$IT21-1,OR(FI$3&lt;&gt;$A$3,$A$4=0)))))),1,0)</f>
        <v/>
      </c>
      <c r="FJ71">
        <f>IF(AND(FJ$4=1,FJ21=0,OR($IT21=0,AND($IT21&gt;0,FJ$2=$IU21,OR(AND(FJ$1=$IT21+1,OR(FJ$3-1&lt;&gt;$A$3,$A$4=0)),AND(FJ$1=$IT21-1,OR(FJ$3&lt;&gt;$A$3,$A$4=0)))))),1,0)</f>
        <v/>
      </c>
      <c r="FK71">
        <f>IF(AND(FK$4=1,FK21=0,OR($IT21=0,AND($IT21&gt;0,FK$2=$IU21,OR(AND(FK$1=$IT21+1,OR(FK$3-1&lt;&gt;$A$3,$A$4=0)),AND(FK$1=$IT21-1,OR(FK$3&lt;&gt;$A$3,$A$4=0)))))),1,0)</f>
        <v/>
      </c>
      <c r="FL71">
        <f>IF(AND(FL$4=1,FL21=0,OR($IT21=0,AND($IT21&gt;0,FL$2=$IU21,OR(AND(FL$1=$IT21+1,OR(FL$3-1&lt;&gt;$A$3,$A$4=0)),AND(FL$1=$IT21-1,OR(FL$3&lt;&gt;$A$3,$A$4=0)))))),1,0)</f>
        <v/>
      </c>
      <c r="FM71">
        <f>IF(AND(FM$4=1,FM21=0,OR($IT21=0,AND($IT21&gt;0,FM$2=$IU21,OR(AND(FM$1=$IT21+1,OR(FM$3-1&lt;&gt;$A$3,$A$4=0)),AND(FM$1=$IT21-1,OR(FM$3&lt;&gt;$A$3,$A$4=0)))))),1,0)</f>
        <v/>
      </c>
      <c r="FN71">
        <f>IF(AND(FN$4=1,FN21=0,OR($IT21=0,AND($IT21&gt;0,FN$2=$IU21,OR(AND(FN$1=$IT21+1,OR(FN$3-1&lt;&gt;$A$3,$A$4=0)),AND(FN$1=$IT21-1,OR(FN$3&lt;&gt;$A$3,$A$4=0)))))),1,0)</f>
        <v/>
      </c>
      <c r="FO71">
        <f>IF(AND(FO$4=1,FO21=0,OR($IT21=0,AND($IT21&gt;0,FO$2=$IU21,OR(AND(FO$1=$IT21+1,OR(FO$3-1&lt;&gt;$A$3,$A$4=0)),AND(FO$1=$IT21-1,OR(FO$3&lt;&gt;$A$3,$A$4=0)))))),1,0)</f>
        <v/>
      </c>
      <c r="FP71">
        <f>IF(AND(FP$4=1,FP21=0,OR($IT21=0,AND($IT21&gt;0,FP$2=$IU21,OR(AND(FP$1=$IT21+1,OR(FP$3-1&lt;&gt;$A$3,$A$4=0)),AND(FP$1=$IT21-1,OR(FP$3&lt;&gt;$A$3,$A$4=0)))))),1,0)</f>
        <v/>
      </c>
      <c r="FQ71">
        <f>IF(AND(FQ$4=1,FQ21=0,OR($IT21=0,AND($IT21&gt;0,FQ$2=$IU21,OR(AND(FQ$1=$IT21+1,OR(FQ$3-1&lt;&gt;$A$3,$A$4=0)),AND(FQ$1=$IT21-1,OR(FQ$3&lt;&gt;$A$3,$A$4=0)))))),1,0)</f>
        <v/>
      </c>
      <c r="FR71">
        <f>IF(AND(FR$4=1,FR21=0,OR($IT21=0,AND($IT21&gt;0,FR$2=$IU21,OR(AND(FR$1=$IT21+1,OR(FR$3-1&lt;&gt;$A$3,$A$4=0)),AND(FR$1=$IT21-1,OR(FR$3&lt;&gt;$A$3,$A$4=0)))))),1,0)</f>
        <v/>
      </c>
      <c r="FS71">
        <f>IF(AND(FS$4=1,FS21=0,OR($IT21=0,AND($IT21&gt;0,FS$2=$IU21,OR(AND(FS$1=$IT21+1,OR(FS$3-1&lt;&gt;$A$3,$A$4=0)),AND(FS$1=$IT21-1,OR(FS$3&lt;&gt;$A$3,$A$4=0)))))),1,0)</f>
        <v/>
      </c>
      <c r="FT71">
        <f>IF(AND(FT$4=1,FT21=0,OR($IT21=0,AND($IT21&gt;0,FT$2=$IU21,OR(AND(FT$1=$IT21+1,OR(FT$3-1&lt;&gt;$A$3,$A$4=0)),AND(FT$1=$IT21-1,OR(FT$3&lt;&gt;$A$3,$A$4=0)))))),1,0)</f>
        <v/>
      </c>
      <c r="FU71">
        <f>IF(AND(FU$4=1,FU21=0,OR($IT21=0,AND($IT21&gt;0,FU$2=$IU21,OR(AND(FU$1=$IT21+1,OR(FU$3-1&lt;&gt;$A$3,$A$4=0)),AND(FU$1=$IT21-1,OR(FU$3&lt;&gt;$A$3,$A$4=0)))))),1,0)</f>
        <v/>
      </c>
      <c r="FV71">
        <f>IF(AND(FV$4=1,FV21=0,OR($IT21=0,AND($IT21&gt;0,FV$2=$IU21,OR(AND(FV$1=$IT21+1,OR(FV$3-1&lt;&gt;$A$3,$A$4=0)),AND(FV$1=$IT21-1,OR(FV$3&lt;&gt;$A$3,$A$4=0)))))),1,0)</f>
        <v/>
      </c>
      <c r="FW71">
        <f>IF(AND(FW$4=1,FW21=0,OR($IT21=0,AND($IT21&gt;0,FW$2=$IU21,OR(AND(FW$1=$IT21+1,OR(FW$3-1&lt;&gt;$A$3,$A$4=0)),AND(FW$1=$IT21-1,OR(FW$3&lt;&gt;$A$3,$A$4=0)))))),1,0)</f>
        <v/>
      </c>
      <c r="FX71">
        <f>IF(AND(FX$4=1,FX21=0,OR($IT21=0,AND($IT21&gt;0,FX$2=$IU21,OR(AND(FX$1=$IT21+1,OR(FX$3-1&lt;&gt;$A$3,$A$4=0)),AND(FX$1=$IT21-1,OR(FX$3&lt;&gt;$A$3,$A$4=0)))))),1,0)</f>
        <v/>
      </c>
      <c r="FY71">
        <f>IF(AND(FY$4=1,FY21=0,OR($IT21=0,AND($IT21&gt;0,FY$2=$IU21,OR(AND(FY$1=$IT21+1,OR(FY$3-1&lt;&gt;$A$3,$A$4=0)),AND(FY$1=$IT21-1,OR(FY$3&lt;&gt;$A$3,$A$4=0)))))),1,0)</f>
        <v/>
      </c>
      <c r="FZ71">
        <f>IF(AND(FZ$4=1,FZ21=0,OR($IT21=0,AND($IT21&gt;0,FZ$2=$IU21,OR(AND(FZ$1=$IT21+1,OR(FZ$3-1&lt;&gt;$A$3,$A$4=0)),AND(FZ$1=$IT21-1,OR(FZ$3&lt;&gt;$A$3,$A$4=0)))))),1,0)</f>
        <v/>
      </c>
      <c r="GA71">
        <f>IF(AND(GA$4=1,GA21=0,OR($IT21=0,AND($IT21&gt;0,GA$2=$IU21,OR(AND(GA$1=$IT21+1,OR(GA$3-1&lt;&gt;$A$3,$A$4=0)),AND(GA$1=$IT21-1,OR(GA$3&lt;&gt;$A$3,$A$4=0)))))),1,0)</f>
        <v/>
      </c>
      <c r="GB71">
        <f>IF(AND(GB$4=1,GB21=0,OR($IT21=0,AND($IT21&gt;0,GB$2=$IU21,OR(AND(GB$1=$IT21+1,OR(GB$3-1&lt;&gt;$A$3,$A$4=0)),AND(GB$1=$IT21-1,OR(GB$3&lt;&gt;$A$3,$A$4=0)))))),1,0)</f>
        <v/>
      </c>
      <c r="GC71">
        <f>IF(AND(GC$4=1,GC21=0,OR($IT21=0,AND($IT21&gt;0,GC$2=$IU21,OR(AND(GC$1=$IT21+1,OR(GC$3-1&lt;&gt;$A$3,$A$4=0)),AND(GC$1=$IT21-1,OR(GC$3&lt;&gt;$A$3,$A$4=0)))))),1,0)</f>
        <v/>
      </c>
      <c r="GD71">
        <f>IF(AND(GD$4=1,GD21=0,OR($IT21=0,AND($IT21&gt;0,GD$2=$IU21,OR(AND(GD$1=$IT21+1,OR(GD$3-1&lt;&gt;$A$3,$A$4=0)),AND(GD$1=$IT21-1,OR(GD$3&lt;&gt;$A$3,$A$4=0)))))),1,0)</f>
        <v/>
      </c>
      <c r="GE71">
        <f>IF(AND(GE$4=1,GE21=0,OR($IT21=0,AND($IT21&gt;0,GE$2=$IU21,OR(AND(GE$1=$IT21+1,OR(GE$3-1&lt;&gt;$A$3,$A$4=0)),AND(GE$1=$IT21-1,OR(GE$3&lt;&gt;$A$3,$A$4=0)))))),1,0)</f>
        <v/>
      </c>
      <c r="GF71">
        <f>IF(AND(GF$4=1,GF21=0,OR($IT21=0,AND($IT21&gt;0,GF$2=$IU21,OR(AND(GF$1=$IT21+1,OR(GF$3-1&lt;&gt;$A$3,$A$4=0)),AND(GF$1=$IT21-1,OR(GF$3&lt;&gt;$A$3,$A$4=0)))))),1,0)</f>
        <v/>
      </c>
      <c r="GG71">
        <f>IF(AND(GG$4=1,GG21=0,OR($IT21=0,AND($IT21&gt;0,GG$2=$IU21,OR(AND(GG$1=$IT21+1,OR(GG$3-1&lt;&gt;$A$3,$A$4=0)),AND(GG$1=$IT21-1,OR(GG$3&lt;&gt;$A$3,$A$4=0)))))),1,0)</f>
        <v/>
      </c>
      <c r="GH71">
        <f>IF(AND(GH$4=1,GH21=0,OR($IT21=0,AND($IT21&gt;0,GH$2=$IU21,OR(AND(GH$1=$IT21+1,OR(GH$3-1&lt;&gt;$A$3,$A$4=0)),AND(GH$1=$IT21-1,OR(GH$3&lt;&gt;$A$3,$A$4=0)))))),1,0)</f>
        <v/>
      </c>
      <c r="GI71">
        <f>IF(AND(GI$4=1,GI21=0,OR($IT21=0,AND($IT21&gt;0,GI$2=$IU21,OR(AND(GI$1=$IT21+1,OR(GI$3-1&lt;&gt;$A$3,$A$4=0)),AND(GI$1=$IT21-1,OR(GI$3&lt;&gt;$A$3,$A$4=0)))))),1,0)</f>
        <v/>
      </c>
      <c r="GJ71">
        <f>IF(AND(GJ$4=1,GJ21=0,OR($IT21=0,AND($IT21&gt;0,GJ$2=$IU21,OR(AND(GJ$1=$IT21+1,OR(GJ$3-1&lt;&gt;$A$3,$A$4=0)),AND(GJ$1=$IT21-1,OR(GJ$3&lt;&gt;$A$3,$A$4=0)))))),1,0)</f>
        <v/>
      </c>
      <c r="GK71">
        <f>IF(AND(GK$4=1,GK21=0,OR($IT21=0,AND($IT21&gt;0,GK$2=$IU21,OR(AND(GK$1=$IT21+1,OR(GK$3-1&lt;&gt;$A$3,$A$4=0)),AND(GK$1=$IT21-1,OR(GK$3&lt;&gt;$A$3,$A$4=0)))))),1,0)</f>
        <v/>
      </c>
      <c r="GL71">
        <f>IF(AND(GL$4=1,GL21=0,OR($IT21=0,AND($IT21&gt;0,GL$2=$IU21,OR(AND(GL$1=$IT21+1,OR(GL$3-1&lt;&gt;$A$3,$A$4=0)),AND(GL$1=$IT21-1,OR(GL$3&lt;&gt;$A$3,$A$4=0)))))),1,0)</f>
        <v/>
      </c>
      <c r="GM71">
        <f>IF(AND(GM$4=1,GM21=0,OR($IT21=0,AND($IT21&gt;0,GM$2=$IU21,OR(AND(GM$1=$IT21+1,OR(GM$3-1&lt;&gt;$A$3,$A$4=0)),AND(GM$1=$IT21-1,OR(GM$3&lt;&gt;$A$3,$A$4=0)))))),1,0)</f>
        <v/>
      </c>
      <c r="GN71">
        <f>IF(AND(GN$4=1,GN21=0,OR($IT21=0,AND($IT21&gt;0,GN$2=$IU21,OR(AND(GN$1=$IT21+1,OR(GN$3-1&lt;&gt;$A$3,$A$4=0)),AND(GN$1=$IT21-1,OR(GN$3&lt;&gt;$A$3,$A$4=0)))))),1,0)</f>
        <v/>
      </c>
      <c r="GO71">
        <f>IF(AND(GO$4=1,GO21=0,OR($IT21=0,AND($IT21&gt;0,GO$2=$IU21,OR(AND(GO$1=$IT21+1,OR(GO$3-1&lt;&gt;$A$3,$A$4=0)),AND(GO$1=$IT21-1,OR(GO$3&lt;&gt;$A$3,$A$4=0)))))),1,0)</f>
        <v/>
      </c>
      <c r="GP71">
        <f>IF(AND(GP$4=1,GP21=0,OR($IT21=0,AND($IT21&gt;0,GP$2=$IU21,OR(AND(GP$1=$IT21+1,OR(GP$3-1&lt;&gt;$A$3,$A$4=0)),AND(GP$1=$IT21-1,OR(GP$3&lt;&gt;$A$3,$A$4=0)))))),1,0)</f>
        <v/>
      </c>
      <c r="GQ71">
        <f>IF(AND(GQ$4=1,GQ21=0,OR($IT21=0,AND($IT21&gt;0,GQ$2=$IU21,OR(AND(GQ$1=$IT21+1,OR(GQ$3-1&lt;&gt;$A$3,$A$4=0)),AND(GQ$1=$IT21-1,OR(GQ$3&lt;&gt;$A$3,$A$4=0)))))),1,0)</f>
        <v/>
      </c>
      <c r="GR71">
        <f>IF(AND(GR$4=1,GR21=0,OR($IT21=0,AND($IT21&gt;0,GR$2=$IU21,OR(AND(GR$1=$IT21+1,OR(GR$3-1&lt;&gt;$A$3,$A$4=0)),AND(GR$1=$IT21-1,OR(GR$3&lt;&gt;$A$3,$A$4=0)))))),1,0)</f>
        <v/>
      </c>
      <c r="GS71">
        <f>IF(AND(GS$4=1,GS21=0,OR($IT21=0,AND($IT21&gt;0,GS$2=$IU21,OR(AND(GS$1=$IT21+1,OR(GS$3-1&lt;&gt;$A$3,$A$4=0)),AND(GS$1=$IT21-1,OR(GS$3&lt;&gt;$A$3,$A$4=0)))))),1,0)</f>
        <v/>
      </c>
      <c r="GT71">
        <f>IF(AND(GT$4=1,GT21=0,OR($IT21=0,AND($IT21&gt;0,GT$2=$IU21,OR(AND(GT$1=$IT21+1,OR(GT$3-1&lt;&gt;$A$3,$A$4=0)),AND(GT$1=$IT21-1,OR(GT$3&lt;&gt;$A$3,$A$4=0)))))),1,0)</f>
        <v/>
      </c>
      <c r="GU71">
        <f>IF(AND(GU$4=1,GU21=0,OR($IT21=0,AND($IT21&gt;0,GU$2=$IU21,OR(AND(GU$1=$IT21+1,OR(GU$3-1&lt;&gt;$A$3,$A$4=0)),AND(GU$1=$IT21-1,OR(GU$3&lt;&gt;$A$3,$A$4=0)))))),1,0)</f>
        <v/>
      </c>
      <c r="GV71">
        <f>IF(AND(GV$4=1,GV21=0,OR($IT21=0,AND($IT21&gt;0,GV$2=$IU21,OR(AND(GV$1=$IT21+1,OR(GV$3-1&lt;&gt;$A$3,$A$4=0)),AND(GV$1=$IT21-1,OR(GV$3&lt;&gt;$A$3,$A$4=0)))))),1,0)</f>
        <v/>
      </c>
      <c r="GW71">
        <f>IF(AND(GW$4=1,GW21=0,OR($IT21=0,AND($IT21&gt;0,GW$2=$IU21,OR(AND(GW$1=$IT21+1,OR(GW$3-1&lt;&gt;$A$3,$A$4=0)),AND(GW$1=$IT21-1,OR(GW$3&lt;&gt;$A$3,$A$4=0)))))),1,0)</f>
        <v/>
      </c>
      <c r="GX71">
        <f>IF(AND(GX$4=1,GX21=0,OR($IT21=0,AND($IT21&gt;0,GX$2=$IU21,OR(AND(GX$1=$IT21+1,OR(GX$3-1&lt;&gt;$A$3,$A$4=0)),AND(GX$1=$IT21-1,OR(GX$3&lt;&gt;$A$3,$A$4=0)))))),1,0)</f>
        <v/>
      </c>
      <c r="GY71">
        <f>IF(AND(GY$4=1,GY21=0,OR($IT21=0,AND($IT21&gt;0,GY$2=$IU21,OR(AND(GY$1=$IT21+1,OR(GY$3-1&lt;&gt;$A$3,$A$4=0)),AND(GY$1=$IT21-1,OR(GY$3&lt;&gt;$A$3,$A$4=0)))))),1,0)</f>
        <v/>
      </c>
      <c r="GZ71">
        <f>IF(AND(GZ$4=1,GZ21=0,OR($IT21=0,AND($IT21&gt;0,GZ$2=$IU21,OR(AND(GZ$1=$IT21+1,OR(GZ$3-1&lt;&gt;$A$3,$A$4=0)),AND(GZ$1=$IT21-1,OR(GZ$3&lt;&gt;$A$3,$A$4=0)))))),1,0)</f>
        <v/>
      </c>
      <c r="HA71">
        <f>IF(AND(HA$4=1,HA21=0,OR($IT21=0,AND($IT21&gt;0,HA$2=$IU21,OR(AND(HA$1=$IT21+1,OR(HA$3-1&lt;&gt;$A$3,$A$4=0)),AND(HA$1=$IT21-1,OR(HA$3&lt;&gt;$A$3,$A$4=0)))))),1,0)</f>
        <v/>
      </c>
      <c r="HB71">
        <f>IF(AND(HB$4=1,HB21=0,OR($IT21=0,AND($IT21&gt;0,HB$2=$IU21,OR(AND(HB$1=$IT21+1,OR(HB$3-1&lt;&gt;$A$3,$A$4=0)),AND(HB$1=$IT21-1,OR(HB$3&lt;&gt;$A$3,$A$4=0)))))),1,0)</f>
        <v/>
      </c>
      <c r="HC71">
        <f>IF(AND(HC$4=1,HC21=0,OR($IT21=0,AND($IT21&gt;0,HC$2=$IU21,OR(AND(HC$1=$IT21+1,OR(HC$3-1&lt;&gt;$A$3,$A$4=0)),AND(HC$1=$IT21-1,OR(HC$3&lt;&gt;$A$3,$A$4=0)))))),1,0)</f>
        <v/>
      </c>
      <c r="HD71">
        <f>IF(AND(HD$4=1,HD21=0,OR($IT21=0,AND($IT21&gt;0,HD$2=$IU21,OR(AND(HD$1=$IT21+1,OR(HD$3-1&lt;&gt;$A$3,$A$4=0)),AND(HD$1=$IT21-1,OR(HD$3&lt;&gt;$A$3,$A$4=0)))))),1,0)</f>
        <v/>
      </c>
      <c r="HE71">
        <f>IF(AND(HE$4=1,HE21=0,OR($IT21=0,AND($IT21&gt;0,HE$2=$IU21,OR(AND(HE$1=$IT21+1,OR(HE$3-1&lt;&gt;$A$3,$A$4=0)),AND(HE$1=$IT21-1,OR(HE$3&lt;&gt;$A$3,$A$4=0)))))),1,0)</f>
        <v/>
      </c>
      <c r="HF71">
        <f>IF(AND(HF$4=1,HF21=0,OR($IT21=0,AND($IT21&gt;0,HF$2=$IU21,OR(AND(HF$1=$IT21+1,OR(HF$3-1&lt;&gt;$A$3,$A$4=0)),AND(HF$1=$IT21-1,OR(HF$3&lt;&gt;$A$3,$A$4=0)))))),1,0)</f>
        <v/>
      </c>
      <c r="HG71">
        <f>IF(AND(HG$4=1,HG21=0,OR($IT21=0,AND($IT21&gt;0,HG$2=$IU21,OR(AND(HG$1=$IT21+1,OR(HG$3-1&lt;&gt;$A$3,$A$4=0)),AND(HG$1=$IT21-1,OR(HG$3&lt;&gt;$A$3,$A$4=0)))))),1,0)</f>
        <v/>
      </c>
      <c r="HH71">
        <f>IF(AND(HH$4=1,HH21=0,OR($IT21=0,AND($IT21&gt;0,HH$2=$IU21,OR(AND(HH$1=$IT21+1,OR(HH$3-1&lt;&gt;$A$3,$A$4=0)),AND(HH$1=$IT21-1,OR(HH$3&lt;&gt;$A$3,$A$4=0)))))),1,0)</f>
        <v/>
      </c>
      <c r="HI71">
        <f>IF(AND(HI$4=1,HI21=0,OR($IT21=0,AND($IT21&gt;0,HI$2=$IU21,OR(AND(HI$1=$IT21+1,OR(HI$3-1&lt;&gt;$A$3,$A$4=0)),AND(HI$1=$IT21-1,OR(HI$3&lt;&gt;$A$3,$A$4=0)))))),1,0)</f>
        <v/>
      </c>
      <c r="HJ71">
        <f>IF(AND(HJ$4=1,HJ21=0,OR($IT21=0,AND($IT21&gt;0,HJ$2=$IU21,OR(AND(HJ$1=$IT21+1,OR(HJ$3-1&lt;&gt;$A$3,$A$4=0)),AND(HJ$1=$IT21-1,OR(HJ$3&lt;&gt;$A$3,$A$4=0)))))),1,0)</f>
        <v/>
      </c>
      <c r="HK71">
        <f>IF(AND(HK$4=1,HK21=0,OR($IT21=0,AND($IT21&gt;0,HK$2=$IU21,OR(AND(HK$1=$IT21+1,OR(HK$3-1&lt;&gt;$A$3,$A$4=0)),AND(HK$1=$IT21-1,OR(HK$3&lt;&gt;$A$3,$A$4=0)))))),1,0)</f>
        <v/>
      </c>
      <c r="HL71">
        <f>IF(AND(HL$4=1,HL21=0,OR($IT21=0,AND($IT21&gt;0,HL$2=$IU21,OR(AND(HL$1=$IT21+1,OR(HL$3-1&lt;&gt;$A$3,$A$4=0)),AND(HL$1=$IT21-1,OR(HL$3&lt;&gt;$A$3,$A$4=0)))))),1,0)</f>
        <v/>
      </c>
      <c r="HM71">
        <f>IF(AND(HM$4=1,HM21=0,OR($IT21=0,AND($IT21&gt;0,HM$2=$IU21,OR(AND(HM$1=$IT21+1,OR(HM$3-1&lt;&gt;$A$3,$A$4=0)),AND(HM$1=$IT21-1,OR(HM$3&lt;&gt;$A$3,$A$4=0)))))),1,0)</f>
        <v/>
      </c>
      <c r="HN71">
        <f>IF(AND(HN$4=1,HN21=0,OR($IT21=0,AND($IT21&gt;0,HN$2=$IU21,OR(AND(HN$1=$IT21+1,OR(HN$3-1&lt;&gt;$A$3,$A$4=0)),AND(HN$1=$IT21-1,OR(HN$3&lt;&gt;$A$3,$A$4=0)))))),1,0)</f>
        <v/>
      </c>
      <c r="HO71">
        <f>IF(AND(HO$4=1,HO21=0,OR($IT21=0,AND($IT21&gt;0,HO$2=$IU21,OR(AND(HO$1=$IT21+1,OR(HO$3-1&lt;&gt;$A$3,$A$4=0)),AND(HO$1=$IT21-1,OR(HO$3&lt;&gt;$A$3,$A$4=0)))))),1,0)</f>
        <v/>
      </c>
      <c r="HP71">
        <f>IF(AND(HP$4=1,HP21=0,OR($IT21=0,AND($IT21&gt;0,HP$2=$IU21,OR(AND(HP$1=$IT21+1,OR(HP$3-1&lt;&gt;$A$3,$A$4=0)),AND(HP$1=$IT21-1,OR(HP$3&lt;&gt;$A$3,$A$4=0)))))),1,0)</f>
        <v/>
      </c>
      <c r="HQ71">
        <f>IF(AND(HQ$4=1,HQ21=0,OR($IT21=0,AND($IT21&gt;0,HQ$2=$IU21,OR(AND(HQ$1=$IT21+1,OR(HQ$3-1&lt;&gt;$A$3,$A$4=0)),AND(HQ$1=$IT21-1,OR(HQ$3&lt;&gt;$A$3,$A$4=0)))))),1,0)</f>
        <v/>
      </c>
      <c r="HR71">
        <f>IF(AND(HR$4=1,HR21=0,OR($IT21=0,AND($IT21&gt;0,HR$2=$IU21,OR(AND(HR$1=$IT21+1,OR(HR$3-1&lt;&gt;$A$3,$A$4=0)),AND(HR$1=$IT21-1,OR(HR$3&lt;&gt;$A$3,$A$4=0)))))),1,0)</f>
        <v/>
      </c>
      <c r="HS71">
        <f>IF(AND(HS$4=1,HS21=0,OR($IT21=0,AND($IT21&gt;0,HS$2=$IU21,OR(AND(HS$1=$IT21+1,OR(HS$3-1&lt;&gt;$A$3,$A$4=0)),AND(HS$1=$IT21-1,OR(HS$3&lt;&gt;$A$3,$A$4=0)))))),1,0)</f>
        <v/>
      </c>
      <c r="HT71">
        <f>IF(AND(HT$4=1,HT21=0,OR($IT21=0,AND($IT21&gt;0,HT$2=$IU21,OR(AND(HT$1=$IT21+1,OR(HT$3-1&lt;&gt;$A$3,$A$4=0)),AND(HT$1=$IT21-1,OR(HT$3&lt;&gt;$A$3,$A$4=0)))))),1,0)</f>
        <v/>
      </c>
      <c r="HU71">
        <f>IF(AND(HU$4=1,HU21=0,OR($IT21=0,AND($IT21&gt;0,HU$2=$IU21,OR(AND(HU$1=$IT21+1,OR(HU$3-1&lt;&gt;$A$3,$A$4=0)),AND(HU$1=$IT21-1,OR(HU$3&lt;&gt;$A$3,$A$4=0)))))),1,0)</f>
        <v/>
      </c>
      <c r="HV71">
        <f>IF(AND(HV$4=1,HV21=0,OR($IT21=0,AND($IT21&gt;0,HV$2=$IU21,OR(AND(HV$1=$IT21+1,OR(HV$3-1&lt;&gt;$A$3,$A$4=0)),AND(HV$1=$IT21-1,OR(HV$3&lt;&gt;$A$3,$A$4=0)))))),1,0)</f>
        <v/>
      </c>
      <c r="HW71">
        <f>IF(AND(HW$4=1,HW21=0,OR($IT21=0,AND($IT21&gt;0,HW$2=$IU21,OR(AND(HW$1=$IT21+1,OR(HW$3-1&lt;&gt;$A$3,$A$4=0)),AND(HW$1=$IT21-1,OR(HW$3&lt;&gt;$A$3,$A$4=0)))))),1,0)</f>
        <v/>
      </c>
      <c r="HX71">
        <f>IF(AND(HX$4=1,HX21=0,OR($IT21=0,AND($IT21&gt;0,HX$2=$IU21,OR(AND(HX$1=$IT21+1,OR(HX$3-1&lt;&gt;$A$3,$A$4=0)),AND(HX$1=$IT21-1,OR(HX$3&lt;&gt;$A$3,$A$4=0)))))),1,0)</f>
        <v/>
      </c>
      <c r="HY71">
        <f>IF(AND(HY$4=1,HY21=0,OR($IT21=0,AND($IT21&gt;0,HY$2=$IU21,OR(AND(HY$1=$IT21+1,OR(HY$3-1&lt;&gt;$A$3,$A$4=0)),AND(HY$1=$IT21-1,OR(HY$3&lt;&gt;$A$3,$A$4=0)))))),1,0)</f>
        <v/>
      </c>
      <c r="HZ71">
        <f>IF(AND(HZ$4=1,HZ21=0,OR($IT21=0,AND($IT21&gt;0,HZ$2=$IU21,OR(AND(HZ$1=$IT21+1,OR(HZ$3-1&lt;&gt;$A$3,$A$4=0)),AND(HZ$1=$IT21-1,OR(HZ$3&lt;&gt;$A$3,$A$4=0)))))),1,0)</f>
        <v/>
      </c>
      <c r="IA71">
        <f>IF(AND(IA$4=1,IA21=0,OR($IT21=0,AND($IT21&gt;0,IA$2=$IU21,OR(AND(IA$1=$IT21+1,OR(IA$3-1&lt;&gt;$A$3,$A$4=0)),AND(IA$1=$IT21-1,OR(IA$3&lt;&gt;$A$3,$A$4=0)))))),1,0)</f>
        <v/>
      </c>
      <c r="IB71">
        <f>IF(AND(IB$4=1,IB21=0,OR($IT21=0,AND($IT21&gt;0,IB$2=$IU21,OR(AND(IB$1=$IT21+1,OR(IB$3-1&lt;&gt;$A$3,$A$4=0)),AND(IB$1=$IT21-1,OR(IB$3&lt;&gt;$A$3,$A$4=0)))))),1,0)</f>
        <v/>
      </c>
      <c r="IC71">
        <f>IF(AND(IC$4=1,IC21=0,OR($IT21=0,AND($IT21&gt;0,IC$2=$IU21,OR(AND(IC$1=$IT21+1,OR(IC$3-1&lt;&gt;$A$3,$A$4=0)),AND(IC$1=$IT21-1,OR(IC$3&lt;&gt;$A$3,$A$4=0)))))),1,0)</f>
        <v/>
      </c>
      <c r="ID71">
        <f>IF(AND(ID$4=1,ID21=0,OR($IT21=0,AND($IT21&gt;0,ID$2=$IU21,OR(AND(ID$1=$IT21+1,OR(ID$3-1&lt;&gt;$A$3,$A$4=0)),AND(ID$1=$IT21-1,OR(ID$3&lt;&gt;$A$3,$A$4=0)))))),1,0)</f>
        <v/>
      </c>
      <c r="IE71">
        <f>IF(AND(IE$4=1,IE21=0,OR($IT21=0,AND($IT21&gt;0,IE$2=$IU21,OR(AND(IE$1=$IT21+1,OR(IE$3-1&lt;&gt;$A$3,$A$4=0)),AND(IE$1=$IT21-1,OR(IE$3&lt;&gt;$A$3,$A$4=0)))))),1,0)</f>
        <v/>
      </c>
      <c r="IF71">
        <f>IF(AND(IF$4=1,IF21=0,OR($IT21=0,AND($IT21&gt;0,IF$2=$IU21,OR(AND(IF$1=$IT21+1,OR(IF$3-1&lt;&gt;$A$3,$A$4=0)),AND(IF$1=$IT21-1,OR(IF$3&lt;&gt;$A$3,$A$4=0)))))),1,0)</f>
        <v/>
      </c>
      <c r="IG71">
        <f>IF(AND(IG$4=1,IG21=0,OR($IT21=0,AND($IT21&gt;0,IG$2=$IU21,OR(AND(IG$1=$IT21+1,OR(IG$3-1&lt;&gt;$A$3,$A$4=0)),AND(IG$1=$IT21-1,OR(IG$3&lt;&gt;$A$3,$A$4=0)))))),1,0)</f>
        <v/>
      </c>
      <c r="IH71">
        <f>IF(AND(IH$4=1,IH21=0,OR($IT21=0,AND($IT21&gt;0,IH$2=$IU21,OR(AND(IH$1=$IT21+1,OR(IH$3-1&lt;&gt;$A$3,$A$4=0)),AND(IH$1=$IT21-1,OR(IH$3&lt;&gt;$A$3,$A$4=0)))))),1,0)</f>
        <v/>
      </c>
      <c r="II71">
        <f>IF(AND(II$4=1,II21=0,OR($IT21=0,AND($IT21&gt;0,II$2=$IU21,OR(AND(II$1=$IT21+1,OR(II$3-1&lt;&gt;$A$3,$A$4=0)),AND(II$1=$IT21-1,OR(II$3&lt;&gt;$A$3,$A$4=0)))))),1,0)</f>
        <v/>
      </c>
    </row>
    <row r="72">
      <c r="A72" t="n">
        <v>13</v>
      </c>
      <c r="D72">
        <f>IF(AND(D$4=1,D22=0,OR($IT22=0,AND($IT22&gt;0,D$2=$IU22,OR(AND(D$1=$IT22+1,OR(D$3-1&lt;&gt;$A$3,$A$4=0)),AND(D$1=$IT22-1,OR(D$3&lt;&gt;$A$3,$A$4=0)))))),1,0)</f>
        <v/>
      </c>
      <c r="E72">
        <f>IF(AND(E$4=1,E22=0,OR($IT22=0,AND($IT22&gt;0,E$2=$IU22,OR(AND(E$1=$IT22+1,OR(E$3-1&lt;&gt;$A$3,$A$4=0)),AND(E$1=$IT22-1,OR(E$3&lt;&gt;$A$3,$A$4=0)))))),1,0)</f>
        <v/>
      </c>
      <c r="F72">
        <f>IF(AND(F$4=1,F22=0,OR($IT22=0,AND($IT22&gt;0,F$2=$IU22,OR(AND(F$1=$IT22+1,OR(F$3-1&lt;&gt;$A$3,$A$4=0)),AND(F$1=$IT22-1,OR(F$3&lt;&gt;$A$3,$A$4=0)))))),1,0)</f>
        <v/>
      </c>
      <c r="G72">
        <f>IF(AND(G$4=1,G22=0,OR($IT22=0,AND($IT22&gt;0,G$2=$IU22,OR(AND(G$1=$IT22+1,OR(G$3-1&lt;&gt;$A$3,$A$4=0)),AND(G$1=$IT22-1,OR(G$3&lt;&gt;$A$3,$A$4=0)))))),1,0)</f>
        <v/>
      </c>
      <c r="H72">
        <f>IF(AND(H$4=1,H22=0,OR($IT22=0,AND($IT22&gt;0,H$2=$IU22,OR(AND(H$1=$IT22+1,OR(H$3-1&lt;&gt;$A$3,$A$4=0)),AND(H$1=$IT22-1,OR(H$3&lt;&gt;$A$3,$A$4=0)))))),1,0)</f>
        <v/>
      </c>
      <c r="I72">
        <f>IF(AND(I$4=1,I22=0,OR($IT22=0,AND($IT22&gt;0,I$2=$IU22,OR(AND(I$1=$IT22+1,OR(I$3-1&lt;&gt;$A$3,$A$4=0)),AND(I$1=$IT22-1,OR(I$3&lt;&gt;$A$3,$A$4=0)))))),1,0)</f>
        <v/>
      </c>
      <c r="J72">
        <f>IF(AND(J$4=1,J22=0,OR($IT22=0,AND($IT22&gt;0,J$2=$IU22,OR(AND(J$1=$IT22+1,OR(J$3-1&lt;&gt;$A$3,$A$4=0)),AND(J$1=$IT22-1,OR(J$3&lt;&gt;$A$3,$A$4=0)))))),1,0)</f>
        <v/>
      </c>
      <c r="K72">
        <f>IF(AND(K$4=1,K22=0,OR($IT22=0,AND($IT22&gt;0,K$2=$IU22,OR(AND(K$1=$IT22+1,OR(K$3-1&lt;&gt;$A$3,$A$4=0)),AND(K$1=$IT22-1,OR(K$3&lt;&gt;$A$3,$A$4=0)))))),1,0)</f>
        <v/>
      </c>
      <c r="L72">
        <f>IF(AND(L$4=1,L22=0,OR($IT22=0,AND($IT22&gt;0,L$2=$IU22,OR(AND(L$1=$IT22+1,OR(L$3-1&lt;&gt;$A$3,$A$4=0)),AND(L$1=$IT22-1,OR(L$3&lt;&gt;$A$3,$A$4=0)))))),1,0)</f>
        <v/>
      </c>
      <c r="M72">
        <f>IF(AND(M$4=1,M22=0,OR($IT22=0,AND($IT22&gt;0,M$2=$IU22,OR(AND(M$1=$IT22+1,OR(M$3-1&lt;&gt;$A$3,$A$4=0)),AND(M$1=$IT22-1,OR(M$3&lt;&gt;$A$3,$A$4=0)))))),1,0)</f>
        <v/>
      </c>
      <c r="N72">
        <f>IF(AND(N$4=1,N22=0,OR($IT22=0,AND($IT22&gt;0,N$2=$IU22,OR(AND(N$1=$IT22+1,OR(N$3-1&lt;&gt;$A$3,$A$4=0)),AND(N$1=$IT22-1,OR(N$3&lt;&gt;$A$3,$A$4=0)))))),1,0)</f>
        <v/>
      </c>
      <c r="O72">
        <f>IF(AND(O$4=1,O22=0,OR($IT22=0,AND($IT22&gt;0,O$2=$IU22,OR(AND(O$1=$IT22+1,OR(O$3-1&lt;&gt;$A$3,$A$4=0)),AND(O$1=$IT22-1,OR(O$3&lt;&gt;$A$3,$A$4=0)))))),1,0)</f>
        <v/>
      </c>
      <c r="P72">
        <f>IF(AND(P$4=1,P22=0,OR($IT22=0,AND($IT22&gt;0,P$2=$IU22,OR(AND(P$1=$IT22+1,OR(P$3-1&lt;&gt;$A$3,$A$4=0)),AND(P$1=$IT22-1,OR(P$3&lt;&gt;$A$3,$A$4=0)))))),1,0)</f>
        <v/>
      </c>
      <c r="Q72">
        <f>IF(AND(Q$4=1,Q22=0,OR($IT22=0,AND($IT22&gt;0,Q$2=$IU22,OR(AND(Q$1=$IT22+1,OR(Q$3-1&lt;&gt;$A$3,$A$4=0)),AND(Q$1=$IT22-1,OR(Q$3&lt;&gt;$A$3,$A$4=0)))))),1,0)</f>
        <v/>
      </c>
      <c r="R72">
        <f>IF(AND(R$4=1,R22=0,OR($IT22=0,AND($IT22&gt;0,R$2=$IU22,OR(AND(R$1=$IT22+1,OR(R$3-1&lt;&gt;$A$3,$A$4=0)),AND(R$1=$IT22-1,OR(R$3&lt;&gt;$A$3,$A$4=0)))))),1,0)</f>
        <v/>
      </c>
      <c r="S72">
        <f>IF(AND(S$4=1,S22=0,OR($IT22=0,AND($IT22&gt;0,S$2=$IU22,OR(AND(S$1=$IT22+1,OR(S$3-1&lt;&gt;$A$3,$A$4=0)),AND(S$1=$IT22-1,OR(S$3&lt;&gt;$A$3,$A$4=0)))))),1,0)</f>
        <v/>
      </c>
      <c r="T72">
        <f>IF(AND(T$4=1,T22=0,OR($IT22=0,AND($IT22&gt;0,T$2=$IU22,OR(AND(T$1=$IT22+1,OR(T$3-1&lt;&gt;$A$3,$A$4=0)),AND(T$1=$IT22-1,OR(T$3&lt;&gt;$A$3,$A$4=0)))))),1,0)</f>
        <v/>
      </c>
      <c r="U72">
        <f>IF(AND(U$4=1,U22=0,OR($IT22=0,AND($IT22&gt;0,U$2=$IU22,OR(AND(U$1=$IT22+1,OR(U$3-1&lt;&gt;$A$3,$A$4=0)),AND(U$1=$IT22-1,OR(U$3&lt;&gt;$A$3,$A$4=0)))))),1,0)</f>
        <v/>
      </c>
      <c r="V72">
        <f>IF(AND(V$4=1,V22=0,OR($IT22=0,AND($IT22&gt;0,V$2=$IU22,OR(AND(V$1=$IT22+1,OR(V$3-1&lt;&gt;$A$3,$A$4=0)),AND(V$1=$IT22-1,OR(V$3&lt;&gt;$A$3,$A$4=0)))))),1,0)</f>
        <v/>
      </c>
      <c r="W72">
        <f>IF(AND(W$4=1,W22=0,OR($IT22=0,AND($IT22&gt;0,W$2=$IU22,OR(AND(W$1=$IT22+1,OR(W$3-1&lt;&gt;$A$3,$A$4=0)),AND(W$1=$IT22-1,OR(W$3&lt;&gt;$A$3,$A$4=0)))))),1,0)</f>
        <v/>
      </c>
      <c r="X72">
        <f>IF(AND(X$4=1,X22=0,OR($IT22=0,AND($IT22&gt;0,X$2=$IU22,OR(AND(X$1=$IT22+1,OR(X$3-1&lt;&gt;$A$3,$A$4=0)),AND(X$1=$IT22-1,OR(X$3&lt;&gt;$A$3,$A$4=0)))))),1,0)</f>
        <v/>
      </c>
      <c r="Y72">
        <f>IF(AND(Y$4=1,Y22=0,OR($IT22=0,AND($IT22&gt;0,Y$2=$IU22,OR(AND(Y$1=$IT22+1,OR(Y$3-1&lt;&gt;$A$3,$A$4=0)),AND(Y$1=$IT22-1,OR(Y$3&lt;&gt;$A$3,$A$4=0)))))),1,0)</f>
        <v/>
      </c>
      <c r="Z72">
        <f>IF(AND(Z$4=1,Z22=0,OR($IT22=0,AND($IT22&gt;0,Z$2=$IU22,OR(AND(Z$1=$IT22+1,OR(Z$3-1&lt;&gt;$A$3,$A$4=0)),AND(Z$1=$IT22-1,OR(Z$3&lt;&gt;$A$3,$A$4=0)))))),1,0)</f>
        <v/>
      </c>
      <c r="AA72">
        <f>IF(AND(AA$4=1,AA22=0,OR($IT22=0,AND($IT22&gt;0,AA$2=$IU22,OR(AND(AA$1=$IT22+1,OR(AA$3-1&lt;&gt;$A$3,$A$4=0)),AND(AA$1=$IT22-1,OR(AA$3&lt;&gt;$A$3,$A$4=0)))))),1,0)</f>
        <v/>
      </c>
      <c r="AB72">
        <f>IF(AND(AB$4=1,AB22=0,OR($IT22=0,AND($IT22&gt;0,AB$2=$IU22,OR(AND(AB$1=$IT22+1,OR(AB$3-1&lt;&gt;$A$3,$A$4=0)),AND(AB$1=$IT22-1,OR(AB$3&lt;&gt;$A$3,$A$4=0)))))),1,0)</f>
        <v/>
      </c>
      <c r="AC72">
        <f>IF(AND(AC$4=1,AC22=0,OR($IT22=0,AND($IT22&gt;0,AC$2=$IU22,OR(AND(AC$1=$IT22+1,OR(AC$3-1&lt;&gt;$A$3,$A$4=0)),AND(AC$1=$IT22-1,OR(AC$3&lt;&gt;$A$3,$A$4=0)))))),1,0)</f>
        <v/>
      </c>
      <c r="AD72">
        <f>IF(AND(AD$4=1,AD22=0,OR($IT22=0,AND($IT22&gt;0,AD$2=$IU22,OR(AND(AD$1=$IT22+1,OR(AD$3-1&lt;&gt;$A$3,$A$4=0)),AND(AD$1=$IT22-1,OR(AD$3&lt;&gt;$A$3,$A$4=0)))))),1,0)</f>
        <v/>
      </c>
      <c r="AE72">
        <f>IF(AND(AE$4=1,AE22=0,OR($IT22=0,AND($IT22&gt;0,AE$2=$IU22,OR(AND(AE$1=$IT22+1,OR(AE$3-1&lt;&gt;$A$3,$A$4=0)),AND(AE$1=$IT22-1,OR(AE$3&lt;&gt;$A$3,$A$4=0)))))),1,0)</f>
        <v/>
      </c>
      <c r="AF72">
        <f>IF(AND(AF$4=1,AF22=0,OR($IT22=0,AND($IT22&gt;0,AF$2=$IU22,OR(AND(AF$1=$IT22+1,OR(AF$3-1&lt;&gt;$A$3,$A$4=0)),AND(AF$1=$IT22-1,OR(AF$3&lt;&gt;$A$3,$A$4=0)))))),1,0)</f>
        <v/>
      </c>
      <c r="AG72">
        <f>IF(AND(AG$4=1,AG22=0,OR($IT22=0,AND($IT22&gt;0,AG$2=$IU22,OR(AND(AG$1=$IT22+1,OR(AG$3-1&lt;&gt;$A$3,$A$4=0)),AND(AG$1=$IT22-1,OR(AG$3&lt;&gt;$A$3,$A$4=0)))))),1,0)</f>
        <v/>
      </c>
      <c r="AH72">
        <f>IF(AND(AH$4=1,AH22=0,OR($IT22=0,AND($IT22&gt;0,AH$2=$IU22,OR(AND(AH$1=$IT22+1,OR(AH$3-1&lt;&gt;$A$3,$A$4=0)),AND(AH$1=$IT22-1,OR(AH$3&lt;&gt;$A$3,$A$4=0)))))),1,0)</f>
        <v/>
      </c>
      <c r="AI72">
        <f>IF(AND(AI$4=1,AI22=0,OR($IT22=0,AND($IT22&gt;0,AI$2=$IU22,OR(AND(AI$1=$IT22+1,OR(AI$3-1&lt;&gt;$A$3,$A$4=0)),AND(AI$1=$IT22-1,OR(AI$3&lt;&gt;$A$3,$A$4=0)))))),1,0)</f>
        <v/>
      </c>
      <c r="AJ72">
        <f>IF(AND(AJ$4=1,AJ22=0,OR($IT22=0,AND($IT22&gt;0,AJ$2=$IU22,OR(AND(AJ$1=$IT22+1,OR(AJ$3-1&lt;&gt;$A$3,$A$4=0)),AND(AJ$1=$IT22-1,OR(AJ$3&lt;&gt;$A$3,$A$4=0)))))),1,0)</f>
        <v/>
      </c>
      <c r="AK72">
        <f>IF(AND(AK$4=1,AK22=0,OR($IT22=0,AND($IT22&gt;0,AK$2=$IU22,OR(AND(AK$1=$IT22+1,OR(AK$3-1&lt;&gt;$A$3,$A$4=0)),AND(AK$1=$IT22-1,OR(AK$3&lt;&gt;$A$3,$A$4=0)))))),1,0)</f>
        <v/>
      </c>
      <c r="AL72">
        <f>IF(AND(AL$4=1,AL22=0,OR($IT22=0,AND($IT22&gt;0,AL$2=$IU22,OR(AND(AL$1=$IT22+1,OR(AL$3-1&lt;&gt;$A$3,$A$4=0)),AND(AL$1=$IT22-1,OR(AL$3&lt;&gt;$A$3,$A$4=0)))))),1,0)</f>
        <v/>
      </c>
      <c r="AM72">
        <f>IF(AND(AM$4=1,AM22=0,OR($IT22=0,AND($IT22&gt;0,AM$2=$IU22,OR(AND(AM$1=$IT22+1,OR(AM$3-1&lt;&gt;$A$3,$A$4=0)),AND(AM$1=$IT22-1,OR(AM$3&lt;&gt;$A$3,$A$4=0)))))),1,0)</f>
        <v/>
      </c>
      <c r="AN72">
        <f>IF(AND(AN$4=1,AN22=0,OR($IT22=0,AND($IT22&gt;0,AN$2=$IU22,OR(AND(AN$1=$IT22+1,OR(AN$3-1&lt;&gt;$A$3,$A$4=0)),AND(AN$1=$IT22-1,OR(AN$3&lt;&gt;$A$3,$A$4=0)))))),1,0)</f>
        <v/>
      </c>
      <c r="AO72">
        <f>IF(AND(AO$4=1,AO22=0,OR($IT22=0,AND($IT22&gt;0,AO$2=$IU22,OR(AND(AO$1=$IT22+1,OR(AO$3-1&lt;&gt;$A$3,$A$4=0)),AND(AO$1=$IT22-1,OR(AO$3&lt;&gt;$A$3,$A$4=0)))))),1,0)</f>
        <v/>
      </c>
      <c r="AP72">
        <f>IF(AND(AP$4=1,AP22=0,OR($IT22=0,AND($IT22&gt;0,AP$2=$IU22,OR(AND(AP$1=$IT22+1,OR(AP$3-1&lt;&gt;$A$3,$A$4=0)),AND(AP$1=$IT22-1,OR(AP$3&lt;&gt;$A$3,$A$4=0)))))),1,0)</f>
        <v/>
      </c>
      <c r="AQ72">
        <f>IF(AND(AQ$4=1,AQ22=0,OR($IT22=0,AND($IT22&gt;0,AQ$2=$IU22,OR(AND(AQ$1=$IT22+1,OR(AQ$3-1&lt;&gt;$A$3,$A$4=0)),AND(AQ$1=$IT22-1,OR(AQ$3&lt;&gt;$A$3,$A$4=0)))))),1,0)</f>
        <v/>
      </c>
      <c r="AR72">
        <f>IF(AND(AR$4=1,AR22=0,OR($IT22=0,AND($IT22&gt;0,AR$2=$IU22,OR(AND(AR$1=$IT22+1,OR(AR$3-1&lt;&gt;$A$3,$A$4=0)),AND(AR$1=$IT22-1,OR(AR$3&lt;&gt;$A$3,$A$4=0)))))),1,0)</f>
        <v/>
      </c>
      <c r="AS72">
        <f>IF(AND(AS$4=1,AS22=0,OR($IT22=0,AND($IT22&gt;0,AS$2=$IU22,OR(AND(AS$1=$IT22+1,OR(AS$3-1&lt;&gt;$A$3,$A$4=0)),AND(AS$1=$IT22-1,OR(AS$3&lt;&gt;$A$3,$A$4=0)))))),1,0)</f>
        <v/>
      </c>
      <c r="AT72">
        <f>IF(AND(AT$4=1,AT22=0,OR($IT22=0,AND($IT22&gt;0,AT$2=$IU22,OR(AND(AT$1=$IT22+1,OR(AT$3-1&lt;&gt;$A$3,$A$4=0)),AND(AT$1=$IT22-1,OR(AT$3&lt;&gt;$A$3,$A$4=0)))))),1,0)</f>
        <v/>
      </c>
      <c r="AU72">
        <f>IF(AND(AU$4=1,AU22=0,OR($IT22=0,AND($IT22&gt;0,AU$2=$IU22,OR(AND(AU$1=$IT22+1,OR(AU$3-1&lt;&gt;$A$3,$A$4=0)),AND(AU$1=$IT22-1,OR(AU$3&lt;&gt;$A$3,$A$4=0)))))),1,0)</f>
        <v/>
      </c>
      <c r="AV72">
        <f>IF(AND(AV$4=1,AV22=0,OR($IT22=0,AND($IT22&gt;0,AV$2=$IU22,OR(AND(AV$1=$IT22+1,OR(AV$3-1&lt;&gt;$A$3,$A$4=0)),AND(AV$1=$IT22-1,OR(AV$3&lt;&gt;$A$3,$A$4=0)))))),1,0)</f>
        <v/>
      </c>
      <c r="AW72">
        <f>IF(AND(AW$4=1,AW22=0,OR($IT22=0,AND($IT22&gt;0,AW$2=$IU22,OR(AND(AW$1=$IT22+1,OR(AW$3-1&lt;&gt;$A$3,$A$4=0)),AND(AW$1=$IT22-1,OR(AW$3&lt;&gt;$A$3,$A$4=0)))))),1,0)</f>
        <v/>
      </c>
      <c r="AX72">
        <f>IF(AND(AX$4=1,AX22=0,OR($IT22=0,AND($IT22&gt;0,AX$2=$IU22,OR(AND(AX$1=$IT22+1,OR(AX$3-1&lt;&gt;$A$3,$A$4=0)),AND(AX$1=$IT22-1,OR(AX$3&lt;&gt;$A$3,$A$4=0)))))),1,0)</f>
        <v/>
      </c>
      <c r="AY72">
        <f>IF(AND(AY$4=1,AY22=0,OR($IT22=0,AND($IT22&gt;0,AY$2=$IU22,OR(AND(AY$1=$IT22+1,OR(AY$3-1&lt;&gt;$A$3,$A$4=0)),AND(AY$1=$IT22-1,OR(AY$3&lt;&gt;$A$3,$A$4=0)))))),1,0)</f>
        <v/>
      </c>
      <c r="AZ72">
        <f>IF(AND(AZ$4=1,AZ22=0,OR($IT22=0,AND($IT22&gt;0,AZ$2=$IU22,OR(AND(AZ$1=$IT22+1,OR(AZ$3-1&lt;&gt;$A$3,$A$4=0)),AND(AZ$1=$IT22-1,OR(AZ$3&lt;&gt;$A$3,$A$4=0)))))),1,0)</f>
        <v/>
      </c>
      <c r="BA72">
        <f>IF(AND(BA$4=1,BA22=0,OR($IT22=0,AND($IT22&gt;0,BA$2=$IU22,OR(AND(BA$1=$IT22+1,OR(BA$3-1&lt;&gt;$A$3,$A$4=0)),AND(BA$1=$IT22-1,OR(BA$3&lt;&gt;$A$3,$A$4=0)))))),1,0)</f>
        <v/>
      </c>
      <c r="BB72">
        <f>IF(AND(BB$4=1,BB22=0,OR($IT22=0,AND($IT22&gt;0,BB$2=$IU22,OR(AND(BB$1=$IT22+1,OR(BB$3-1&lt;&gt;$A$3,$A$4=0)),AND(BB$1=$IT22-1,OR(BB$3&lt;&gt;$A$3,$A$4=0)))))),1,0)</f>
        <v/>
      </c>
      <c r="BC72">
        <f>IF(AND(BC$4=1,BC22=0,OR($IT22=0,AND($IT22&gt;0,BC$2=$IU22,OR(AND(BC$1=$IT22+1,OR(BC$3-1&lt;&gt;$A$3,$A$4=0)),AND(BC$1=$IT22-1,OR(BC$3&lt;&gt;$A$3,$A$4=0)))))),1,0)</f>
        <v/>
      </c>
      <c r="BD72">
        <f>IF(AND(BD$4=1,BD22=0,OR($IT22=0,AND($IT22&gt;0,BD$2=$IU22,OR(AND(BD$1=$IT22+1,OR(BD$3-1&lt;&gt;$A$3,$A$4=0)),AND(BD$1=$IT22-1,OR(BD$3&lt;&gt;$A$3,$A$4=0)))))),1,0)</f>
        <v/>
      </c>
      <c r="BE72">
        <f>IF(AND(BE$4=1,BE22=0,OR($IT22=0,AND($IT22&gt;0,BE$2=$IU22,OR(AND(BE$1=$IT22+1,OR(BE$3-1&lt;&gt;$A$3,$A$4=0)),AND(BE$1=$IT22-1,OR(BE$3&lt;&gt;$A$3,$A$4=0)))))),1,0)</f>
        <v/>
      </c>
      <c r="BF72">
        <f>IF(AND(BF$4=1,BF22=0,OR($IT22=0,AND($IT22&gt;0,BF$2=$IU22,OR(AND(BF$1=$IT22+1,OR(BF$3-1&lt;&gt;$A$3,$A$4=0)),AND(BF$1=$IT22-1,OR(BF$3&lt;&gt;$A$3,$A$4=0)))))),1,0)</f>
        <v/>
      </c>
      <c r="BG72">
        <f>IF(AND(BG$4=1,BG22=0,OR($IT22=0,AND($IT22&gt;0,BG$2=$IU22,OR(AND(BG$1=$IT22+1,OR(BG$3-1&lt;&gt;$A$3,$A$4=0)),AND(BG$1=$IT22-1,OR(BG$3&lt;&gt;$A$3,$A$4=0)))))),1,0)</f>
        <v/>
      </c>
      <c r="BH72">
        <f>IF(AND(BH$4=1,BH22=0,OR($IT22=0,AND($IT22&gt;0,BH$2=$IU22,OR(AND(BH$1=$IT22+1,OR(BH$3-1&lt;&gt;$A$3,$A$4=0)),AND(BH$1=$IT22-1,OR(BH$3&lt;&gt;$A$3,$A$4=0)))))),1,0)</f>
        <v/>
      </c>
      <c r="BI72">
        <f>IF(AND(BI$4=1,BI22=0,OR($IT22=0,AND($IT22&gt;0,BI$2=$IU22,OR(AND(BI$1=$IT22+1,OR(BI$3-1&lt;&gt;$A$3,$A$4=0)),AND(BI$1=$IT22-1,OR(BI$3&lt;&gt;$A$3,$A$4=0)))))),1,0)</f>
        <v/>
      </c>
      <c r="BJ72">
        <f>IF(AND(BJ$4=1,BJ22=0,OR($IT22=0,AND($IT22&gt;0,BJ$2=$IU22,OR(AND(BJ$1=$IT22+1,OR(BJ$3-1&lt;&gt;$A$3,$A$4=0)),AND(BJ$1=$IT22-1,OR(BJ$3&lt;&gt;$A$3,$A$4=0)))))),1,0)</f>
        <v/>
      </c>
      <c r="BK72">
        <f>IF(AND(BK$4=1,BK22=0,OR($IT22=0,AND($IT22&gt;0,BK$2=$IU22,OR(AND(BK$1=$IT22+1,OR(BK$3-1&lt;&gt;$A$3,$A$4=0)),AND(BK$1=$IT22-1,OR(BK$3&lt;&gt;$A$3,$A$4=0)))))),1,0)</f>
        <v/>
      </c>
      <c r="BL72">
        <f>IF(AND(BL$4=1,BL22=0,OR($IT22=0,AND($IT22&gt;0,BL$2=$IU22,OR(AND(BL$1=$IT22+1,OR(BL$3-1&lt;&gt;$A$3,$A$4=0)),AND(BL$1=$IT22-1,OR(BL$3&lt;&gt;$A$3,$A$4=0)))))),1,0)</f>
        <v/>
      </c>
      <c r="BM72">
        <f>IF(AND(BM$4=1,BM22=0,OR($IT22=0,AND($IT22&gt;0,BM$2=$IU22,OR(AND(BM$1=$IT22+1,OR(BM$3-1&lt;&gt;$A$3,$A$4=0)),AND(BM$1=$IT22-1,OR(BM$3&lt;&gt;$A$3,$A$4=0)))))),1,0)</f>
        <v/>
      </c>
      <c r="BN72">
        <f>IF(AND(BN$4=1,BN22=0,OR($IT22=0,AND($IT22&gt;0,BN$2=$IU22,OR(AND(BN$1=$IT22+1,OR(BN$3-1&lt;&gt;$A$3,$A$4=0)),AND(BN$1=$IT22-1,OR(BN$3&lt;&gt;$A$3,$A$4=0)))))),1,0)</f>
        <v/>
      </c>
      <c r="BO72">
        <f>IF(AND(BO$4=1,BO22=0,OR($IT22=0,AND($IT22&gt;0,BO$2=$IU22,OR(AND(BO$1=$IT22+1,OR(BO$3-1&lt;&gt;$A$3,$A$4=0)),AND(BO$1=$IT22-1,OR(BO$3&lt;&gt;$A$3,$A$4=0)))))),1,0)</f>
        <v/>
      </c>
      <c r="BP72">
        <f>IF(AND(BP$4=1,BP22=0,OR($IT22=0,AND($IT22&gt;0,BP$2=$IU22,OR(AND(BP$1=$IT22+1,OR(BP$3-1&lt;&gt;$A$3,$A$4=0)),AND(BP$1=$IT22-1,OR(BP$3&lt;&gt;$A$3,$A$4=0)))))),1,0)</f>
        <v/>
      </c>
      <c r="BQ72">
        <f>IF(AND(BQ$4=1,BQ22=0,OR($IT22=0,AND($IT22&gt;0,BQ$2=$IU22,OR(AND(BQ$1=$IT22+1,OR(BQ$3-1&lt;&gt;$A$3,$A$4=0)),AND(BQ$1=$IT22-1,OR(BQ$3&lt;&gt;$A$3,$A$4=0)))))),1,0)</f>
        <v/>
      </c>
      <c r="BR72">
        <f>IF(AND(BR$4=1,BR22=0,OR($IT22=0,AND($IT22&gt;0,BR$2=$IU22,OR(AND(BR$1=$IT22+1,OR(BR$3-1&lt;&gt;$A$3,$A$4=0)),AND(BR$1=$IT22-1,OR(BR$3&lt;&gt;$A$3,$A$4=0)))))),1,0)</f>
        <v/>
      </c>
      <c r="BS72">
        <f>IF(AND(BS$4=1,BS22=0,OR($IT22=0,AND($IT22&gt;0,BS$2=$IU22,OR(AND(BS$1=$IT22+1,OR(BS$3-1&lt;&gt;$A$3,$A$4=0)),AND(BS$1=$IT22-1,OR(BS$3&lt;&gt;$A$3,$A$4=0)))))),1,0)</f>
        <v/>
      </c>
      <c r="BT72">
        <f>IF(AND(BT$4=1,BT22=0,OR($IT22=0,AND($IT22&gt;0,BT$2=$IU22,OR(AND(BT$1=$IT22+1,OR(BT$3-1&lt;&gt;$A$3,$A$4=0)),AND(BT$1=$IT22-1,OR(BT$3&lt;&gt;$A$3,$A$4=0)))))),1,0)</f>
        <v/>
      </c>
      <c r="BU72">
        <f>IF(AND(BU$4=1,BU22=0,OR($IT22=0,AND($IT22&gt;0,BU$2=$IU22,OR(AND(BU$1=$IT22+1,OR(BU$3-1&lt;&gt;$A$3,$A$4=0)),AND(BU$1=$IT22-1,OR(BU$3&lt;&gt;$A$3,$A$4=0)))))),1,0)</f>
        <v/>
      </c>
      <c r="BV72">
        <f>IF(AND(BV$4=1,BV22=0,OR($IT22=0,AND($IT22&gt;0,BV$2=$IU22,OR(AND(BV$1=$IT22+1,OR(BV$3-1&lt;&gt;$A$3,$A$4=0)),AND(BV$1=$IT22-1,OR(BV$3&lt;&gt;$A$3,$A$4=0)))))),1,0)</f>
        <v/>
      </c>
      <c r="BW72">
        <f>IF(AND(BW$4=1,BW22=0,OR($IT22=0,AND($IT22&gt;0,BW$2=$IU22,OR(AND(BW$1=$IT22+1,OR(BW$3-1&lt;&gt;$A$3,$A$4=0)),AND(BW$1=$IT22-1,OR(BW$3&lt;&gt;$A$3,$A$4=0)))))),1,0)</f>
        <v/>
      </c>
      <c r="BX72">
        <f>IF(AND(BX$4=1,BX22=0,OR($IT22=0,AND($IT22&gt;0,BX$2=$IU22,OR(AND(BX$1=$IT22+1,OR(BX$3-1&lt;&gt;$A$3,$A$4=0)),AND(BX$1=$IT22-1,OR(BX$3&lt;&gt;$A$3,$A$4=0)))))),1,0)</f>
        <v/>
      </c>
      <c r="BY72">
        <f>IF(AND(BY$4=1,BY22=0,OR($IT22=0,AND($IT22&gt;0,BY$2=$IU22,OR(AND(BY$1=$IT22+1,OR(BY$3-1&lt;&gt;$A$3,$A$4=0)),AND(BY$1=$IT22-1,OR(BY$3&lt;&gt;$A$3,$A$4=0)))))),1,0)</f>
        <v/>
      </c>
      <c r="BZ72">
        <f>IF(AND(BZ$4=1,BZ22=0,OR($IT22=0,AND($IT22&gt;0,BZ$2=$IU22,OR(AND(BZ$1=$IT22+1,OR(BZ$3-1&lt;&gt;$A$3,$A$4=0)),AND(BZ$1=$IT22-1,OR(BZ$3&lt;&gt;$A$3,$A$4=0)))))),1,0)</f>
        <v/>
      </c>
      <c r="CA72">
        <f>IF(AND(CA$4=1,CA22=0,OR($IT22=0,AND($IT22&gt;0,CA$2=$IU22,OR(AND(CA$1=$IT22+1,OR(CA$3-1&lt;&gt;$A$3,$A$4=0)),AND(CA$1=$IT22-1,OR(CA$3&lt;&gt;$A$3,$A$4=0)))))),1,0)</f>
        <v/>
      </c>
      <c r="CB72">
        <f>IF(AND(CB$4=1,CB22=0,OR($IT22=0,AND($IT22&gt;0,CB$2=$IU22,OR(AND(CB$1=$IT22+1,OR(CB$3-1&lt;&gt;$A$3,$A$4=0)),AND(CB$1=$IT22-1,OR(CB$3&lt;&gt;$A$3,$A$4=0)))))),1,0)</f>
        <v/>
      </c>
      <c r="CC72">
        <f>IF(AND(CC$4=1,CC22=0,OR($IT22=0,AND($IT22&gt;0,CC$2=$IU22,OR(AND(CC$1=$IT22+1,OR(CC$3-1&lt;&gt;$A$3,$A$4=0)),AND(CC$1=$IT22-1,OR(CC$3&lt;&gt;$A$3,$A$4=0)))))),1,0)</f>
        <v/>
      </c>
      <c r="CD72">
        <f>IF(AND(CD$4=1,CD22=0,OR($IT22=0,AND($IT22&gt;0,CD$2=$IU22,OR(AND(CD$1=$IT22+1,OR(CD$3-1&lt;&gt;$A$3,$A$4=0)),AND(CD$1=$IT22-1,OR(CD$3&lt;&gt;$A$3,$A$4=0)))))),1,0)</f>
        <v/>
      </c>
      <c r="CE72">
        <f>IF(AND(CE$4=1,CE22=0,OR($IT22=0,AND($IT22&gt;0,CE$2=$IU22,OR(AND(CE$1=$IT22+1,OR(CE$3-1&lt;&gt;$A$3,$A$4=0)),AND(CE$1=$IT22-1,OR(CE$3&lt;&gt;$A$3,$A$4=0)))))),1,0)</f>
        <v/>
      </c>
      <c r="CF72">
        <f>IF(AND(CF$4=1,CF22=0,OR($IT22=0,AND($IT22&gt;0,CF$2=$IU22,OR(AND(CF$1=$IT22+1,OR(CF$3-1&lt;&gt;$A$3,$A$4=0)),AND(CF$1=$IT22-1,OR(CF$3&lt;&gt;$A$3,$A$4=0)))))),1,0)</f>
        <v/>
      </c>
      <c r="CG72">
        <f>IF(AND(CG$4=1,CG22=0,OR($IT22=0,AND($IT22&gt;0,CG$2=$IU22,OR(AND(CG$1=$IT22+1,OR(CG$3-1&lt;&gt;$A$3,$A$4=0)),AND(CG$1=$IT22-1,OR(CG$3&lt;&gt;$A$3,$A$4=0)))))),1,0)</f>
        <v/>
      </c>
      <c r="CH72">
        <f>IF(AND(CH$4=1,CH22=0,OR($IT22=0,AND($IT22&gt;0,CH$2=$IU22,OR(AND(CH$1=$IT22+1,OR(CH$3-1&lt;&gt;$A$3,$A$4=0)),AND(CH$1=$IT22-1,OR(CH$3&lt;&gt;$A$3,$A$4=0)))))),1,0)</f>
        <v/>
      </c>
      <c r="CI72">
        <f>IF(AND(CI$4=1,CI22=0,OR($IT22=0,AND($IT22&gt;0,CI$2=$IU22,OR(AND(CI$1=$IT22+1,OR(CI$3-1&lt;&gt;$A$3,$A$4=0)),AND(CI$1=$IT22-1,OR(CI$3&lt;&gt;$A$3,$A$4=0)))))),1,0)</f>
        <v/>
      </c>
      <c r="CJ72">
        <f>IF(AND(CJ$4=1,CJ22=0,OR($IT22=0,AND($IT22&gt;0,CJ$2=$IU22,OR(AND(CJ$1=$IT22+1,OR(CJ$3-1&lt;&gt;$A$3,$A$4=0)),AND(CJ$1=$IT22-1,OR(CJ$3&lt;&gt;$A$3,$A$4=0)))))),1,0)</f>
        <v/>
      </c>
      <c r="CK72">
        <f>IF(AND(CK$4=1,CK22=0,OR($IT22=0,AND($IT22&gt;0,CK$2=$IU22,OR(AND(CK$1=$IT22+1,OR(CK$3-1&lt;&gt;$A$3,$A$4=0)),AND(CK$1=$IT22-1,OR(CK$3&lt;&gt;$A$3,$A$4=0)))))),1,0)</f>
        <v/>
      </c>
      <c r="CL72">
        <f>IF(AND(CL$4=1,CL22=0,OR($IT22=0,AND($IT22&gt;0,CL$2=$IU22,OR(AND(CL$1=$IT22+1,OR(CL$3-1&lt;&gt;$A$3,$A$4=0)),AND(CL$1=$IT22-1,OR(CL$3&lt;&gt;$A$3,$A$4=0)))))),1,0)</f>
        <v/>
      </c>
      <c r="CM72">
        <f>IF(AND(CM$4=1,CM22=0,OR($IT22=0,AND($IT22&gt;0,CM$2=$IU22,OR(AND(CM$1=$IT22+1,OR(CM$3-1&lt;&gt;$A$3,$A$4=0)),AND(CM$1=$IT22-1,OR(CM$3&lt;&gt;$A$3,$A$4=0)))))),1,0)</f>
        <v/>
      </c>
      <c r="CN72">
        <f>IF(AND(CN$4=1,CN22=0,OR($IT22=0,AND($IT22&gt;0,CN$2=$IU22,OR(AND(CN$1=$IT22+1,OR(CN$3-1&lt;&gt;$A$3,$A$4=0)),AND(CN$1=$IT22-1,OR(CN$3&lt;&gt;$A$3,$A$4=0)))))),1,0)</f>
        <v/>
      </c>
      <c r="CO72">
        <f>IF(AND(CO$4=1,CO22=0,OR($IT22=0,AND($IT22&gt;0,CO$2=$IU22,OR(AND(CO$1=$IT22+1,OR(CO$3-1&lt;&gt;$A$3,$A$4=0)),AND(CO$1=$IT22-1,OR(CO$3&lt;&gt;$A$3,$A$4=0)))))),1,0)</f>
        <v/>
      </c>
      <c r="CP72">
        <f>IF(AND(CP$4=1,CP22=0,OR($IT22=0,AND($IT22&gt;0,CP$2=$IU22,OR(AND(CP$1=$IT22+1,OR(CP$3-1&lt;&gt;$A$3,$A$4=0)),AND(CP$1=$IT22-1,OR(CP$3&lt;&gt;$A$3,$A$4=0)))))),1,0)</f>
        <v/>
      </c>
      <c r="CQ72">
        <f>IF(AND(CQ$4=1,CQ22=0,OR($IT22=0,AND($IT22&gt;0,CQ$2=$IU22,OR(AND(CQ$1=$IT22+1,OR(CQ$3-1&lt;&gt;$A$3,$A$4=0)),AND(CQ$1=$IT22-1,OR(CQ$3&lt;&gt;$A$3,$A$4=0)))))),1,0)</f>
        <v/>
      </c>
      <c r="CR72">
        <f>IF(AND(CR$4=1,CR22=0,OR($IT22=0,AND($IT22&gt;0,CR$2=$IU22,OR(AND(CR$1=$IT22+1,OR(CR$3-1&lt;&gt;$A$3,$A$4=0)),AND(CR$1=$IT22-1,OR(CR$3&lt;&gt;$A$3,$A$4=0)))))),1,0)</f>
        <v/>
      </c>
      <c r="CS72">
        <f>IF(AND(CS$4=1,CS22=0,OR($IT22=0,AND($IT22&gt;0,CS$2=$IU22,OR(AND(CS$1=$IT22+1,OR(CS$3-1&lt;&gt;$A$3,$A$4=0)),AND(CS$1=$IT22-1,OR(CS$3&lt;&gt;$A$3,$A$4=0)))))),1,0)</f>
        <v/>
      </c>
      <c r="CT72">
        <f>IF(AND(CT$4=1,CT22=0,OR($IT22=0,AND($IT22&gt;0,CT$2=$IU22,OR(AND(CT$1=$IT22+1,OR(CT$3-1&lt;&gt;$A$3,$A$4=0)),AND(CT$1=$IT22-1,OR(CT$3&lt;&gt;$A$3,$A$4=0)))))),1,0)</f>
        <v/>
      </c>
      <c r="CU72">
        <f>IF(AND(CU$4=1,CU22=0,OR($IT22=0,AND($IT22&gt;0,CU$2=$IU22,OR(AND(CU$1=$IT22+1,OR(CU$3-1&lt;&gt;$A$3,$A$4=0)),AND(CU$1=$IT22-1,OR(CU$3&lt;&gt;$A$3,$A$4=0)))))),1,0)</f>
        <v/>
      </c>
      <c r="CV72">
        <f>IF(AND(CV$4=1,CV22=0,OR($IT22=0,AND($IT22&gt;0,CV$2=$IU22,OR(AND(CV$1=$IT22+1,OR(CV$3-1&lt;&gt;$A$3,$A$4=0)),AND(CV$1=$IT22-1,OR(CV$3&lt;&gt;$A$3,$A$4=0)))))),1,0)</f>
        <v/>
      </c>
      <c r="CW72">
        <f>IF(AND(CW$4=1,CW22=0,OR($IT22=0,AND($IT22&gt;0,CW$2=$IU22,OR(AND(CW$1=$IT22+1,OR(CW$3-1&lt;&gt;$A$3,$A$4=0)),AND(CW$1=$IT22-1,OR(CW$3&lt;&gt;$A$3,$A$4=0)))))),1,0)</f>
        <v/>
      </c>
      <c r="CX72">
        <f>IF(AND(CX$4=1,CX22=0,OR($IT22=0,AND($IT22&gt;0,CX$2=$IU22,OR(AND(CX$1=$IT22+1,OR(CX$3-1&lt;&gt;$A$3,$A$4=0)),AND(CX$1=$IT22-1,OR(CX$3&lt;&gt;$A$3,$A$4=0)))))),1,0)</f>
        <v/>
      </c>
      <c r="CY72">
        <f>IF(AND(CY$4=1,CY22=0,OR($IT22=0,AND($IT22&gt;0,CY$2=$IU22,OR(AND(CY$1=$IT22+1,OR(CY$3-1&lt;&gt;$A$3,$A$4=0)),AND(CY$1=$IT22-1,OR(CY$3&lt;&gt;$A$3,$A$4=0)))))),1,0)</f>
        <v/>
      </c>
      <c r="CZ72">
        <f>IF(AND(CZ$4=1,CZ22=0,OR($IT22=0,AND($IT22&gt;0,CZ$2=$IU22,OR(AND(CZ$1=$IT22+1,OR(CZ$3-1&lt;&gt;$A$3,$A$4=0)),AND(CZ$1=$IT22-1,OR(CZ$3&lt;&gt;$A$3,$A$4=0)))))),1,0)</f>
        <v/>
      </c>
      <c r="DA72">
        <f>IF(AND(DA$4=1,DA22=0,OR($IT22=0,AND($IT22&gt;0,DA$2=$IU22,OR(AND(DA$1=$IT22+1,OR(DA$3-1&lt;&gt;$A$3,$A$4=0)),AND(DA$1=$IT22-1,OR(DA$3&lt;&gt;$A$3,$A$4=0)))))),1,0)</f>
        <v/>
      </c>
      <c r="DB72">
        <f>IF(AND(DB$4=1,DB22=0,OR($IT22=0,AND($IT22&gt;0,DB$2=$IU22,OR(AND(DB$1=$IT22+1,OR(DB$3-1&lt;&gt;$A$3,$A$4=0)),AND(DB$1=$IT22-1,OR(DB$3&lt;&gt;$A$3,$A$4=0)))))),1,0)</f>
        <v/>
      </c>
      <c r="DC72">
        <f>IF(AND(DC$4=1,DC22=0,OR($IT22=0,AND($IT22&gt;0,DC$2=$IU22,OR(AND(DC$1=$IT22+1,OR(DC$3-1&lt;&gt;$A$3,$A$4=0)),AND(DC$1=$IT22-1,OR(DC$3&lt;&gt;$A$3,$A$4=0)))))),1,0)</f>
        <v/>
      </c>
      <c r="DD72">
        <f>IF(AND(DD$4=1,DD22=0,OR($IT22=0,AND($IT22&gt;0,DD$2=$IU22,OR(AND(DD$1=$IT22+1,OR(DD$3-1&lt;&gt;$A$3,$A$4=0)),AND(DD$1=$IT22-1,OR(DD$3&lt;&gt;$A$3,$A$4=0)))))),1,0)</f>
        <v/>
      </c>
      <c r="DE72">
        <f>IF(AND(DE$4=1,DE22=0,OR($IT22=0,AND($IT22&gt;0,DE$2=$IU22,OR(AND(DE$1=$IT22+1,OR(DE$3-1&lt;&gt;$A$3,$A$4=0)),AND(DE$1=$IT22-1,OR(DE$3&lt;&gt;$A$3,$A$4=0)))))),1,0)</f>
        <v/>
      </c>
      <c r="DF72">
        <f>IF(AND(DF$4=1,DF22=0,OR($IT22=0,AND($IT22&gt;0,DF$2=$IU22,OR(AND(DF$1=$IT22+1,OR(DF$3-1&lt;&gt;$A$3,$A$4=0)),AND(DF$1=$IT22-1,OR(DF$3&lt;&gt;$A$3,$A$4=0)))))),1,0)</f>
        <v/>
      </c>
      <c r="DG72">
        <f>IF(AND(DG$4=1,DG22=0,OR($IT22=0,AND($IT22&gt;0,DG$2=$IU22,OR(AND(DG$1=$IT22+1,OR(DG$3-1&lt;&gt;$A$3,$A$4=0)),AND(DG$1=$IT22-1,OR(DG$3&lt;&gt;$A$3,$A$4=0)))))),1,0)</f>
        <v/>
      </c>
      <c r="DH72">
        <f>IF(AND(DH$4=1,DH22=0,OR($IT22=0,AND($IT22&gt;0,DH$2=$IU22,OR(AND(DH$1=$IT22+1,OR(DH$3-1&lt;&gt;$A$3,$A$4=0)),AND(DH$1=$IT22-1,OR(DH$3&lt;&gt;$A$3,$A$4=0)))))),1,0)</f>
        <v/>
      </c>
      <c r="DI72">
        <f>IF(AND(DI$4=1,DI22=0,OR($IT22=0,AND($IT22&gt;0,DI$2=$IU22,OR(AND(DI$1=$IT22+1,OR(DI$3-1&lt;&gt;$A$3,$A$4=0)),AND(DI$1=$IT22-1,OR(DI$3&lt;&gt;$A$3,$A$4=0)))))),1,0)</f>
        <v/>
      </c>
      <c r="DJ72">
        <f>IF(AND(DJ$4=1,DJ22=0,OR($IT22=0,AND($IT22&gt;0,DJ$2=$IU22,OR(AND(DJ$1=$IT22+1,OR(DJ$3-1&lt;&gt;$A$3,$A$4=0)),AND(DJ$1=$IT22-1,OR(DJ$3&lt;&gt;$A$3,$A$4=0)))))),1,0)</f>
        <v/>
      </c>
      <c r="DK72">
        <f>IF(AND(DK$4=1,DK22=0,OR($IT22=0,AND($IT22&gt;0,DK$2=$IU22,OR(AND(DK$1=$IT22+1,OR(DK$3-1&lt;&gt;$A$3,$A$4=0)),AND(DK$1=$IT22-1,OR(DK$3&lt;&gt;$A$3,$A$4=0)))))),1,0)</f>
        <v/>
      </c>
      <c r="DL72">
        <f>IF(AND(DL$4=1,DL22=0,OR($IT22=0,AND($IT22&gt;0,DL$2=$IU22,OR(AND(DL$1=$IT22+1,OR(DL$3-1&lt;&gt;$A$3,$A$4=0)),AND(DL$1=$IT22-1,OR(DL$3&lt;&gt;$A$3,$A$4=0)))))),1,0)</f>
        <v/>
      </c>
      <c r="DM72">
        <f>IF(AND(DM$4=1,DM22=0,OR($IT22=0,AND($IT22&gt;0,DM$2=$IU22,OR(AND(DM$1=$IT22+1,OR(DM$3-1&lt;&gt;$A$3,$A$4=0)),AND(DM$1=$IT22-1,OR(DM$3&lt;&gt;$A$3,$A$4=0)))))),1,0)</f>
        <v/>
      </c>
      <c r="DN72">
        <f>IF(AND(DN$4=1,DN22=0,OR($IT22=0,AND($IT22&gt;0,DN$2=$IU22,OR(AND(DN$1=$IT22+1,OR(DN$3-1&lt;&gt;$A$3,$A$4=0)),AND(DN$1=$IT22-1,OR(DN$3&lt;&gt;$A$3,$A$4=0)))))),1,0)</f>
        <v/>
      </c>
      <c r="DO72">
        <f>IF(AND(DO$4=1,DO22=0,OR($IT22=0,AND($IT22&gt;0,DO$2=$IU22,OR(AND(DO$1=$IT22+1,OR(DO$3-1&lt;&gt;$A$3,$A$4=0)),AND(DO$1=$IT22-1,OR(DO$3&lt;&gt;$A$3,$A$4=0)))))),1,0)</f>
        <v/>
      </c>
      <c r="DP72">
        <f>IF(AND(DP$4=1,DP22=0,OR($IT22=0,AND($IT22&gt;0,DP$2=$IU22,OR(AND(DP$1=$IT22+1,OR(DP$3-1&lt;&gt;$A$3,$A$4=0)),AND(DP$1=$IT22-1,OR(DP$3&lt;&gt;$A$3,$A$4=0)))))),1,0)</f>
        <v/>
      </c>
      <c r="DQ72">
        <f>IF(AND(DQ$4=1,DQ22=0,OR($IT22=0,AND($IT22&gt;0,DQ$2=$IU22,OR(AND(DQ$1=$IT22+1,OR(DQ$3-1&lt;&gt;$A$3,$A$4=0)),AND(DQ$1=$IT22-1,OR(DQ$3&lt;&gt;$A$3,$A$4=0)))))),1,0)</f>
        <v/>
      </c>
      <c r="DR72">
        <f>IF(AND(DR$4=1,DR22=0,OR($IT22=0,AND($IT22&gt;0,DR$2=$IU22,OR(AND(DR$1=$IT22+1,OR(DR$3-1&lt;&gt;$A$3,$A$4=0)),AND(DR$1=$IT22-1,OR(DR$3&lt;&gt;$A$3,$A$4=0)))))),1,0)</f>
        <v/>
      </c>
      <c r="DS72">
        <f>IF(AND(DS$4=1,DS22=0,OR($IT22=0,AND($IT22&gt;0,DS$2=$IU22,OR(AND(DS$1=$IT22+1,OR(DS$3-1&lt;&gt;$A$3,$A$4=0)),AND(DS$1=$IT22-1,OR(DS$3&lt;&gt;$A$3,$A$4=0)))))),1,0)</f>
        <v/>
      </c>
      <c r="DT72">
        <f>IF(AND(DT$4=1,DT22=0,OR($IT22=0,AND($IT22&gt;0,DT$2=$IU22,OR(AND(DT$1=$IT22+1,OR(DT$3-1&lt;&gt;$A$3,$A$4=0)),AND(DT$1=$IT22-1,OR(DT$3&lt;&gt;$A$3,$A$4=0)))))),1,0)</f>
        <v/>
      </c>
      <c r="DU72">
        <f>IF(AND(DU$4=1,DU22=0,OR($IT22=0,AND($IT22&gt;0,DU$2=$IU22,OR(AND(DU$1=$IT22+1,OR(DU$3-1&lt;&gt;$A$3,$A$4=0)),AND(DU$1=$IT22-1,OR(DU$3&lt;&gt;$A$3,$A$4=0)))))),1,0)</f>
        <v/>
      </c>
      <c r="DV72">
        <f>IF(AND(DV$4=1,DV22=0,OR($IT22=0,AND($IT22&gt;0,DV$2=$IU22,OR(AND(DV$1=$IT22+1,OR(DV$3-1&lt;&gt;$A$3,$A$4=0)),AND(DV$1=$IT22-1,OR(DV$3&lt;&gt;$A$3,$A$4=0)))))),1,0)</f>
        <v/>
      </c>
      <c r="DW72">
        <f>IF(AND(DW$4=1,DW22=0,OR($IT22=0,AND($IT22&gt;0,DW$2=$IU22,OR(AND(DW$1=$IT22+1,OR(DW$3-1&lt;&gt;$A$3,$A$4=0)),AND(DW$1=$IT22-1,OR(DW$3&lt;&gt;$A$3,$A$4=0)))))),1,0)</f>
        <v/>
      </c>
      <c r="DX72">
        <f>IF(AND(DX$4=1,DX22=0,OR($IT22=0,AND($IT22&gt;0,DX$2=$IU22,OR(AND(DX$1=$IT22+1,OR(DX$3-1&lt;&gt;$A$3,$A$4=0)),AND(DX$1=$IT22-1,OR(DX$3&lt;&gt;$A$3,$A$4=0)))))),1,0)</f>
        <v/>
      </c>
      <c r="DY72">
        <f>IF(AND(DY$4=1,DY22=0,OR($IT22=0,AND($IT22&gt;0,DY$2=$IU22,OR(AND(DY$1=$IT22+1,OR(DY$3-1&lt;&gt;$A$3,$A$4=0)),AND(DY$1=$IT22-1,OR(DY$3&lt;&gt;$A$3,$A$4=0)))))),1,0)</f>
        <v/>
      </c>
      <c r="DZ72">
        <f>IF(AND(DZ$4=1,DZ22=0,OR($IT22=0,AND($IT22&gt;0,DZ$2=$IU22,OR(AND(DZ$1=$IT22+1,OR(DZ$3-1&lt;&gt;$A$3,$A$4=0)),AND(DZ$1=$IT22-1,OR(DZ$3&lt;&gt;$A$3,$A$4=0)))))),1,0)</f>
        <v/>
      </c>
      <c r="EA72">
        <f>IF(AND(EA$4=1,EA22=0,OR($IT22=0,AND($IT22&gt;0,EA$2=$IU22,OR(AND(EA$1=$IT22+1,OR(EA$3-1&lt;&gt;$A$3,$A$4=0)),AND(EA$1=$IT22-1,OR(EA$3&lt;&gt;$A$3,$A$4=0)))))),1,0)</f>
        <v/>
      </c>
      <c r="EB72">
        <f>IF(AND(EB$4=1,EB22=0,OR($IT22=0,AND($IT22&gt;0,EB$2=$IU22,OR(AND(EB$1=$IT22+1,OR(EB$3-1&lt;&gt;$A$3,$A$4=0)),AND(EB$1=$IT22-1,OR(EB$3&lt;&gt;$A$3,$A$4=0)))))),1,0)</f>
        <v/>
      </c>
      <c r="EC72">
        <f>IF(AND(EC$4=1,EC22=0,OR($IT22=0,AND($IT22&gt;0,EC$2=$IU22,OR(AND(EC$1=$IT22+1,OR(EC$3-1&lt;&gt;$A$3,$A$4=0)),AND(EC$1=$IT22-1,OR(EC$3&lt;&gt;$A$3,$A$4=0)))))),1,0)</f>
        <v/>
      </c>
      <c r="ED72">
        <f>IF(AND(ED$4=1,ED22=0,OR($IT22=0,AND($IT22&gt;0,ED$2=$IU22,OR(AND(ED$1=$IT22+1,OR(ED$3-1&lt;&gt;$A$3,$A$4=0)),AND(ED$1=$IT22-1,OR(ED$3&lt;&gt;$A$3,$A$4=0)))))),1,0)</f>
        <v/>
      </c>
      <c r="EE72">
        <f>IF(AND(EE$4=1,EE22=0,OR($IT22=0,AND($IT22&gt;0,EE$2=$IU22,OR(AND(EE$1=$IT22+1,OR(EE$3-1&lt;&gt;$A$3,$A$4=0)),AND(EE$1=$IT22-1,OR(EE$3&lt;&gt;$A$3,$A$4=0)))))),1,0)</f>
        <v/>
      </c>
      <c r="EF72">
        <f>IF(AND(EF$4=1,EF22=0,OR($IT22=0,AND($IT22&gt;0,EF$2=$IU22,OR(AND(EF$1=$IT22+1,OR(EF$3-1&lt;&gt;$A$3,$A$4=0)),AND(EF$1=$IT22-1,OR(EF$3&lt;&gt;$A$3,$A$4=0)))))),1,0)</f>
        <v/>
      </c>
      <c r="EG72">
        <f>IF(AND(EG$4=1,EG22=0,OR($IT22=0,AND($IT22&gt;0,EG$2=$IU22,OR(AND(EG$1=$IT22+1,OR(EG$3-1&lt;&gt;$A$3,$A$4=0)),AND(EG$1=$IT22-1,OR(EG$3&lt;&gt;$A$3,$A$4=0)))))),1,0)</f>
        <v/>
      </c>
      <c r="EH72">
        <f>IF(AND(EH$4=1,EH22=0,OR($IT22=0,AND($IT22&gt;0,EH$2=$IU22,OR(AND(EH$1=$IT22+1,OR(EH$3-1&lt;&gt;$A$3,$A$4=0)),AND(EH$1=$IT22-1,OR(EH$3&lt;&gt;$A$3,$A$4=0)))))),1,0)</f>
        <v/>
      </c>
      <c r="EI72">
        <f>IF(AND(EI$4=1,EI22=0,OR($IT22=0,AND($IT22&gt;0,EI$2=$IU22,OR(AND(EI$1=$IT22+1,OR(EI$3-1&lt;&gt;$A$3,$A$4=0)),AND(EI$1=$IT22-1,OR(EI$3&lt;&gt;$A$3,$A$4=0)))))),1,0)</f>
        <v/>
      </c>
      <c r="EJ72">
        <f>IF(AND(EJ$4=1,EJ22=0,OR($IT22=0,AND($IT22&gt;0,EJ$2=$IU22,OR(AND(EJ$1=$IT22+1,OR(EJ$3-1&lt;&gt;$A$3,$A$4=0)),AND(EJ$1=$IT22-1,OR(EJ$3&lt;&gt;$A$3,$A$4=0)))))),1,0)</f>
        <v/>
      </c>
      <c r="EK72">
        <f>IF(AND(EK$4=1,EK22=0,OR($IT22=0,AND($IT22&gt;0,EK$2=$IU22,OR(AND(EK$1=$IT22+1,OR(EK$3-1&lt;&gt;$A$3,$A$4=0)),AND(EK$1=$IT22-1,OR(EK$3&lt;&gt;$A$3,$A$4=0)))))),1,0)</f>
        <v/>
      </c>
      <c r="EL72">
        <f>IF(AND(EL$4=1,EL22=0,OR($IT22=0,AND($IT22&gt;0,EL$2=$IU22,OR(AND(EL$1=$IT22+1,OR(EL$3-1&lt;&gt;$A$3,$A$4=0)),AND(EL$1=$IT22-1,OR(EL$3&lt;&gt;$A$3,$A$4=0)))))),1,0)</f>
        <v/>
      </c>
      <c r="EM72">
        <f>IF(AND(EM$4=1,EM22=0,OR($IT22=0,AND($IT22&gt;0,EM$2=$IU22,OR(AND(EM$1=$IT22+1,OR(EM$3-1&lt;&gt;$A$3,$A$4=0)),AND(EM$1=$IT22-1,OR(EM$3&lt;&gt;$A$3,$A$4=0)))))),1,0)</f>
        <v/>
      </c>
      <c r="EN72">
        <f>IF(AND(EN$4=1,EN22=0,OR($IT22=0,AND($IT22&gt;0,EN$2=$IU22,OR(AND(EN$1=$IT22+1,OR(EN$3-1&lt;&gt;$A$3,$A$4=0)),AND(EN$1=$IT22-1,OR(EN$3&lt;&gt;$A$3,$A$4=0)))))),1,0)</f>
        <v/>
      </c>
      <c r="EO72">
        <f>IF(AND(EO$4=1,EO22=0,OR($IT22=0,AND($IT22&gt;0,EO$2=$IU22,OR(AND(EO$1=$IT22+1,OR(EO$3-1&lt;&gt;$A$3,$A$4=0)),AND(EO$1=$IT22-1,OR(EO$3&lt;&gt;$A$3,$A$4=0)))))),1,0)</f>
        <v/>
      </c>
      <c r="EP72">
        <f>IF(AND(EP$4=1,EP22=0,OR($IT22=0,AND($IT22&gt;0,EP$2=$IU22,OR(AND(EP$1=$IT22+1,OR(EP$3-1&lt;&gt;$A$3,$A$4=0)),AND(EP$1=$IT22-1,OR(EP$3&lt;&gt;$A$3,$A$4=0)))))),1,0)</f>
        <v/>
      </c>
      <c r="EQ72">
        <f>IF(AND(EQ$4=1,EQ22=0,OR($IT22=0,AND($IT22&gt;0,EQ$2=$IU22,OR(AND(EQ$1=$IT22+1,OR(EQ$3-1&lt;&gt;$A$3,$A$4=0)),AND(EQ$1=$IT22-1,OR(EQ$3&lt;&gt;$A$3,$A$4=0)))))),1,0)</f>
        <v/>
      </c>
      <c r="ER72">
        <f>IF(AND(ER$4=1,ER22=0,OR($IT22=0,AND($IT22&gt;0,ER$2=$IU22,OR(AND(ER$1=$IT22+1,OR(ER$3-1&lt;&gt;$A$3,$A$4=0)),AND(ER$1=$IT22-1,OR(ER$3&lt;&gt;$A$3,$A$4=0)))))),1,0)</f>
        <v/>
      </c>
      <c r="ES72">
        <f>IF(AND(ES$4=1,ES22=0,OR($IT22=0,AND($IT22&gt;0,ES$2=$IU22,OR(AND(ES$1=$IT22+1,OR(ES$3-1&lt;&gt;$A$3,$A$4=0)),AND(ES$1=$IT22-1,OR(ES$3&lt;&gt;$A$3,$A$4=0)))))),1,0)</f>
        <v/>
      </c>
      <c r="ET72">
        <f>IF(AND(ET$4=1,ET22=0,OR($IT22=0,AND($IT22&gt;0,ET$2=$IU22,OR(AND(ET$1=$IT22+1,OR(ET$3-1&lt;&gt;$A$3,$A$4=0)),AND(ET$1=$IT22-1,OR(ET$3&lt;&gt;$A$3,$A$4=0)))))),1,0)</f>
        <v/>
      </c>
      <c r="EU72">
        <f>IF(AND(EU$4=1,EU22=0,OR($IT22=0,AND($IT22&gt;0,EU$2=$IU22,OR(AND(EU$1=$IT22+1,OR(EU$3-1&lt;&gt;$A$3,$A$4=0)),AND(EU$1=$IT22-1,OR(EU$3&lt;&gt;$A$3,$A$4=0)))))),1,0)</f>
        <v/>
      </c>
      <c r="EV72">
        <f>IF(AND(EV$4=1,EV22=0,OR($IT22=0,AND($IT22&gt;0,EV$2=$IU22,OR(AND(EV$1=$IT22+1,OR(EV$3-1&lt;&gt;$A$3,$A$4=0)),AND(EV$1=$IT22-1,OR(EV$3&lt;&gt;$A$3,$A$4=0)))))),1,0)</f>
        <v/>
      </c>
      <c r="EW72">
        <f>IF(AND(EW$4=1,EW22=0,OR($IT22=0,AND($IT22&gt;0,EW$2=$IU22,OR(AND(EW$1=$IT22+1,OR(EW$3-1&lt;&gt;$A$3,$A$4=0)),AND(EW$1=$IT22-1,OR(EW$3&lt;&gt;$A$3,$A$4=0)))))),1,0)</f>
        <v/>
      </c>
      <c r="EX72">
        <f>IF(AND(EX$4=1,EX22=0,OR($IT22=0,AND($IT22&gt;0,EX$2=$IU22,OR(AND(EX$1=$IT22+1,OR(EX$3-1&lt;&gt;$A$3,$A$4=0)),AND(EX$1=$IT22-1,OR(EX$3&lt;&gt;$A$3,$A$4=0)))))),1,0)</f>
        <v/>
      </c>
      <c r="EY72">
        <f>IF(AND(EY$4=1,EY22=0,OR($IT22=0,AND($IT22&gt;0,EY$2=$IU22,OR(AND(EY$1=$IT22+1,OR(EY$3-1&lt;&gt;$A$3,$A$4=0)),AND(EY$1=$IT22-1,OR(EY$3&lt;&gt;$A$3,$A$4=0)))))),1,0)</f>
        <v/>
      </c>
      <c r="EZ72">
        <f>IF(AND(EZ$4=1,EZ22=0,OR($IT22=0,AND($IT22&gt;0,EZ$2=$IU22,OR(AND(EZ$1=$IT22+1,OR(EZ$3-1&lt;&gt;$A$3,$A$4=0)),AND(EZ$1=$IT22-1,OR(EZ$3&lt;&gt;$A$3,$A$4=0)))))),1,0)</f>
        <v/>
      </c>
      <c r="FA72">
        <f>IF(AND(FA$4=1,FA22=0,OR($IT22=0,AND($IT22&gt;0,FA$2=$IU22,OR(AND(FA$1=$IT22+1,OR(FA$3-1&lt;&gt;$A$3,$A$4=0)),AND(FA$1=$IT22-1,OR(FA$3&lt;&gt;$A$3,$A$4=0)))))),1,0)</f>
        <v/>
      </c>
      <c r="FB72">
        <f>IF(AND(FB$4=1,FB22=0,OR($IT22=0,AND($IT22&gt;0,FB$2=$IU22,OR(AND(FB$1=$IT22+1,OR(FB$3-1&lt;&gt;$A$3,$A$4=0)),AND(FB$1=$IT22-1,OR(FB$3&lt;&gt;$A$3,$A$4=0)))))),1,0)</f>
        <v/>
      </c>
      <c r="FC72">
        <f>IF(AND(FC$4=1,FC22=0,OR($IT22=0,AND($IT22&gt;0,FC$2=$IU22,OR(AND(FC$1=$IT22+1,OR(FC$3-1&lt;&gt;$A$3,$A$4=0)),AND(FC$1=$IT22-1,OR(FC$3&lt;&gt;$A$3,$A$4=0)))))),1,0)</f>
        <v/>
      </c>
      <c r="FD72">
        <f>IF(AND(FD$4=1,FD22=0,OR($IT22=0,AND($IT22&gt;0,FD$2=$IU22,OR(AND(FD$1=$IT22+1,OR(FD$3-1&lt;&gt;$A$3,$A$4=0)),AND(FD$1=$IT22-1,OR(FD$3&lt;&gt;$A$3,$A$4=0)))))),1,0)</f>
        <v/>
      </c>
      <c r="FE72">
        <f>IF(AND(FE$4=1,FE22=0,OR($IT22=0,AND($IT22&gt;0,FE$2=$IU22,OR(AND(FE$1=$IT22+1,OR(FE$3-1&lt;&gt;$A$3,$A$4=0)),AND(FE$1=$IT22-1,OR(FE$3&lt;&gt;$A$3,$A$4=0)))))),1,0)</f>
        <v/>
      </c>
      <c r="FF72">
        <f>IF(AND(FF$4=1,FF22=0,OR($IT22=0,AND($IT22&gt;0,FF$2=$IU22,OR(AND(FF$1=$IT22+1,OR(FF$3-1&lt;&gt;$A$3,$A$4=0)),AND(FF$1=$IT22-1,OR(FF$3&lt;&gt;$A$3,$A$4=0)))))),1,0)</f>
        <v/>
      </c>
      <c r="FG72">
        <f>IF(AND(FG$4=1,FG22=0,OR($IT22=0,AND($IT22&gt;0,FG$2=$IU22,OR(AND(FG$1=$IT22+1,OR(FG$3-1&lt;&gt;$A$3,$A$4=0)),AND(FG$1=$IT22-1,OR(FG$3&lt;&gt;$A$3,$A$4=0)))))),1,0)</f>
        <v/>
      </c>
      <c r="FH72">
        <f>IF(AND(FH$4=1,FH22=0,OR($IT22=0,AND($IT22&gt;0,FH$2=$IU22,OR(AND(FH$1=$IT22+1,OR(FH$3-1&lt;&gt;$A$3,$A$4=0)),AND(FH$1=$IT22-1,OR(FH$3&lt;&gt;$A$3,$A$4=0)))))),1,0)</f>
        <v/>
      </c>
      <c r="FI72">
        <f>IF(AND(FI$4=1,FI22=0,OR($IT22=0,AND($IT22&gt;0,FI$2=$IU22,OR(AND(FI$1=$IT22+1,OR(FI$3-1&lt;&gt;$A$3,$A$4=0)),AND(FI$1=$IT22-1,OR(FI$3&lt;&gt;$A$3,$A$4=0)))))),1,0)</f>
        <v/>
      </c>
      <c r="FJ72">
        <f>IF(AND(FJ$4=1,FJ22=0,OR($IT22=0,AND($IT22&gt;0,FJ$2=$IU22,OR(AND(FJ$1=$IT22+1,OR(FJ$3-1&lt;&gt;$A$3,$A$4=0)),AND(FJ$1=$IT22-1,OR(FJ$3&lt;&gt;$A$3,$A$4=0)))))),1,0)</f>
        <v/>
      </c>
      <c r="FK72">
        <f>IF(AND(FK$4=1,FK22=0,OR($IT22=0,AND($IT22&gt;0,FK$2=$IU22,OR(AND(FK$1=$IT22+1,OR(FK$3-1&lt;&gt;$A$3,$A$4=0)),AND(FK$1=$IT22-1,OR(FK$3&lt;&gt;$A$3,$A$4=0)))))),1,0)</f>
        <v/>
      </c>
      <c r="FL72">
        <f>IF(AND(FL$4=1,FL22=0,OR($IT22=0,AND($IT22&gt;0,FL$2=$IU22,OR(AND(FL$1=$IT22+1,OR(FL$3-1&lt;&gt;$A$3,$A$4=0)),AND(FL$1=$IT22-1,OR(FL$3&lt;&gt;$A$3,$A$4=0)))))),1,0)</f>
        <v/>
      </c>
      <c r="FM72">
        <f>IF(AND(FM$4=1,FM22=0,OR($IT22=0,AND($IT22&gt;0,FM$2=$IU22,OR(AND(FM$1=$IT22+1,OR(FM$3-1&lt;&gt;$A$3,$A$4=0)),AND(FM$1=$IT22-1,OR(FM$3&lt;&gt;$A$3,$A$4=0)))))),1,0)</f>
        <v/>
      </c>
      <c r="FN72">
        <f>IF(AND(FN$4=1,FN22=0,OR($IT22=0,AND($IT22&gt;0,FN$2=$IU22,OR(AND(FN$1=$IT22+1,OR(FN$3-1&lt;&gt;$A$3,$A$4=0)),AND(FN$1=$IT22-1,OR(FN$3&lt;&gt;$A$3,$A$4=0)))))),1,0)</f>
        <v/>
      </c>
      <c r="FO72">
        <f>IF(AND(FO$4=1,FO22=0,OR($IT22=0,AND($IT22&gt;0,FO$2=$IU22,OR(AND(FO$1=$IT22+1,OR(FO$3-1&lt;&gt;$A$3,$A$4=0)),AND(FO$1=$IT22-1,OR(FO$3&lt;&gt;$A$3,$A$4=0)))))),1,0)</f>
        <v/>
      </c>
      <c r="FP72">
        <f>IF(AND(FP$4=1,FP22=0,OR($IT22=0,AND($IT22&gt;0,FP$2=$IU22,OR(AND(FP$1=$IT22+1,OR(FP$3-1&lt;&gt;$A$3,$A$4=0)),AND(FP$1=$IT22-1,OR(FP$3&lt;&gt;$A$3,$A$4=0)))))),1,0)</f>
        <v/>
      </c>
      <c r="FQ72">
        <f>IF(AND(FQ$4=1,FQ22=0,OR($IT22=0,AND($IT22&gt;0,FQ$2=$IU22,OR(AND(FQ$1=$IT22+1,OR(FQ$3-1&lt;&gt;$A$3,$A$4=0)),AND(FQ$1=$IT22-1,OR(FQ$3&lt;&gt;$A$3,$A$4=0)))))),1,0)</f>
        <v/>
      </c>
      <c r="FR72">
        <f>IF(AND(FR$4=1,FR22=0,OR($IT22=0,AND($IT22&gt;0,FR$2=$IU22,OR(AND(FR$1=$IT22+1,OR(FR$3-1&lt;&gt;$A$3,$A$4=0)),AND(FR$1=$IT22-1,OR(FR$3&lt;&gt;$A$3,$A$4=0)))))),1,0)</f>
        <v/>
      </c>
      <c r="FS72">
        <f>IF(AND(FS$4=1,FS22=0,OR($IT22=0,AND($IT22&gt;0,FS$2=$IU22,OR(AND(FS$1=$IT22+1,OR(FS$3-1&lt;&gt;$A$3,$A$4=0)),AND(FS$1=$IT22-1,OR(FS$3&lt;&gt;$A$3,$A$4=0)))))),1,0)</f>
        <v/>
      </c>
      <c r="FT72">
        <f>IF(AND(FT$4=1,FT22=0,OR($IT22=0,AND($IT22&gt;0,FT$2=$IU22,OR(AND(FT$1=$IT22+1,OR(FT$3-1&lt;&gt;$A$3,$A$4=0)),AND(FT$1=$IT22-1,OR(FT$3&lt;&gt;$A$3,$A$4=0)))))),1,0)</f>
        <v/>
      </c>
      <c r="FU72">
        <f>IF(AND(FU$4=1,FU22=0,OR($IT22=0,AND($IT22&gt;0,FU$2=$IU22,OR(AND(FU$1=$IT22+1,OR(FU$3-1&lt;&gt;$A$3,$A$4=0)),AND(FU$1=$IT22-1,OR(FU$3&lt;&gt;$A$3,$A$4=0)))))),1,0)</f>
        <v/>
      </c>
      <c r="FV72">
        <f>IF(AND(FV$4=1,FV22=0,OR($IT22=0,AND($IT22&gt;0,FV$2=$IU22,OR(AND(FV$1=$IT22+1,OR(FV$3-1&lt;&gt;$A$3,$A$4=0)),AND(FV$1=$IT22-1,OR(FV$3&lt;&gt;$A$3,$A$4=0)))))),1,0)</f>
        <v/>
      </c>
      <c r="FW72">
        <f>IF(AND(FW$4=1,FW22=0,OR($IT22=0,AND($IT22&gt;0,FW$2=$IU22,OR(AND(FW$1=$IT22+1,OR(FW$3-1&lt;&gt;$A$3,$A$4=0)),AND(FW$1=$IT22-1,OR(FW$3&lt;&gt;$A$3,$A$4=0)))))),1,0)</f>
        <v/>
      </c>
      <c r="FX72">
        <f>IF(AND(FX$4=1,FX22=0,OR($IT22=0,AND($IT22&gt;0,FX$2=$IU22,OR(AND(FX$1=$IT22+1,OR(FX$3-1&lt;&gt;$A$3,$A$4=0)),AND(FX$1=$IT22-1,OR(FX$3&lt;&gt;$A$3,$A$4=0)))))),1,0)</f>
        <v/>
      </c>
      <c r="FY72">
        <f>IF(AND(FY$4=1,FY22=0,OR($IT22=0,AND($IT22&gt;0,FY$2=$IU22,OR(AND(FY$1=$IT22+1,OR(FY$3-1&lt;&gt;$A$3,$A$4=0)),AND(FY$1=$IT22-1,OR(FY$3&lt;&gt;$A$3,$A$4=0)))))),1,0)</f>
        <v/>
      </c>
      <c r="FZ72">
        <f>IF(AND(FZ$4=1,FZ22=0,OR($IT22=0,AND($IT22&gt;0,FZ$2=$IU22,OR(AND(FZ$1=$IT22+1,OR(FZ$3-1&lt;&gt;$A$3,$A$4=0)),AND(FZ$1=$IT22-1,OR(FZ$3&lt;&gt;$A$3,$A$4=0)))))),1,0)</f>
        <v/>
      </c>
      <c r="GA72">
        <f>IF(AND(GA$4=1,GA22=0,OR($IT22=0,AND($IT22&gt;0,GA$2=$IU22,OR(AND(GA$1=$IT22+1,OR(GA$3-1&lt;&gt;$A$3,$A$4=0)),AND(GA$1=$IT22-1,OR(GA$3&lt;&gt;$A$3,$A$4=0)))))),1,0)</f>
        <v/>
      </c>
      <c r="GB72">
        <f>IF(AND(GB$4=1,GB22=0,OR($IT22=0,AND($IT22&gt;0,GB$2=$IU22,OR(AND(GB$1=$IT22+1,OR(GB$3-1&lt;&gt;$A$3,$A$4=0)),AND(GB$1=$IT22-1,OR(GB$3&lt;&gt;$A$3,$A$4=0)))))),1,0)</f>
        <v/>
      </c>
      <c r="GC72">
        <f>IF(AND(GC$4=1,GC22=0,OR($IT22=0,AND($IT22&gt;0,GC$2=$IU22,OR(AND(GC$1=$IT22+1,OR(GC$3-1&lt;&gt;$A$3,$A$4=0)),AND(GC$1=$IT22-1,OR(GC$3&lt;&gt;$A$3,$A$4=0)))))),1,0)</f>
        <v/>
      </c>
      <c r="GD72">
        <f>IF(AND(GD$4=1,GD22=0,OR($IT22=0,AND($IT22&gt;0,GD$2=$IU22,OR(AND(GD$1=$IT22+1,OR(GD$3-1&lt;&gt;$A$3,$A$4=0)),AND(GD$1=$IT22-1,OR(GD$3&lt;&gt;$A$3,$A$4=0)))))),1,0)</f>
        <v/>
      </c>
      <c r="GE72">
        <f>IF(AND(GE$4=1,GE22=0,OR($IT22=0,AND($IT22&gt;0,GE$2=$IU22,OR(AND(GE$1=$IT22+1,OR(GE$3-1&lt;&gt;$A$3,$A$4=0)),AND(GE$1=$IT22-1,OR(GE$3&lt;&gt;$A$3,$A$4=0)))))),1,0)</f>
        <v/>
      </c>
      <c r="GF72">
        <f>IF(AND(GF$4=1,GF22=0,OR($IT22=0,AND($IT22&gt;0,GF$2=$IU22,OR(AND(GF$1=$IT22+1,OR(GF$3-1&lt;&gt;$A$3,$A$4=0)),AND(GF$1=$IT22-1,OR(GF$3&lt;&gt;$A$3,$A$4=0)))))),1,0)</f>
        <v/>
      </c>
      <c r="GG72">
        <f>IF(AND(GG$4=1,GG22=0,OR($IT22=0,AND($IT22&gt;0,GG$2=$IU22,OR(AND(GG$1=$IT22+1,OR(GG$3-1&lt;&gt;$A$3,$A$4=0)),AND(GG$1=$IT22-1,OR(GG$3&lt;&gt;$A$3,$A$4=0)))))),1,0)</f>
        <v/>
      </c>
      <c r="GH72">
        <f>IF(AND(GH$4=1,GH22=0,OR($IT22=0,AND($IT22&gt;0,GH$2=$IU22,OR(AND(GH$1=$IT22+1,OR(GH$3-1&lt;&gt;$A$3,$A$4=0)),AND(GH$1=$IT22-1,OR(GH$3&lt;&gt;$A$3,$A$4=0)))))),1,0)</f>
        <v/>
      </c>
      <c r="GI72">
        <f>IF(AND(GI$4=1,GI22=0,OR($IT22=0,AND($IT22&gt;0,GI$2=$IU22,OR(AND(GI$1=$IT22+1,OR(GI$3-1&lt;&gt;$A$3,$A$4=0)),AND(GI$1=$IT22-1,OR(GI$3&lt;&gt;$A$3,$A$4=0)))))),1,0)</f>
        <v/>
      </c>
      <c r="GJ72">
        <f>IF(AND(GJ$4=1,GJ22=0,OR($IT22=0,AND($IT22&gt;0,GJ$2=$IU22,OR(AND(GJ$1=$IT22+1,OR(GJ$3-1&lt;&gt;$A$3,$A$4=0)),AND(GJ$1=$IT22-1,OR(GJ$3&lt;&gt;$A$3,$A$4=0)))))),1,0)</f>
        <v/>
      </c>
      <c r="GK72">
        <f>IF(AND(GK$4=1,GK22=0,OR($IT22=0,AND($IT22&gt;0,GK$2=$IU22,OR(AND(GK$1=$IT22+1,OR(GK$3-1&lt;&gt;$A$3,$A$4=0)),AND(GK$1=$IT22-1,OR(GK$3&lt;&gt;$A$3,$A$4=0)))))),1,0)</f>
        <v/>
      </c>
      <c r="GL72">
        <f>IF(AND(GL$4=1,GL22=0,OR($IT22=0,AND($IT22&gt;0,GL$2=$IU22,OR(AND(GL$1=$IT22+1,OR(GL$3-1&lt;&gt;$A$3,$A$4=0)),AND(GL$1=$IT22-1,OR(GL$3&lt;&gt;$A$3,$A$4=0)))))),1,0)</f>
        <v/>
      </c>
      <c r="GM72">
        <f>IF(AND(GM$4=1,GM22=0,OR($IT22=0,AND($IT22&gt;0,GM$2=$IU22,OR(AND(GM$1=$IT22+1,OR(GM$3-1&lt;&gt;$A$3,$A$4=0)),AND(GM$1=$IT22-1,OR(GM$3&lt;&gt;$A$3,$A$4=0)))))),1,0)</f>
        <v/>
      </c>
      <c r="GN72">
        <f>IF(AND(GN$4=1,GN22=0,OR($IT22=0,AND($IT22&gt;0,GN$2=$IU22,OR(AND(GN$1=$IT22+1,OR(GN$3-1&lt;&gt;$A$3,$A$4=0)),AND(GN$1=$IT22-1,OR(GN$3&lt;&gt;$A$3,$A$4=0)))))),1,0)</f>
        <v/>
      </c>
      <c r="GO72">
        <f>IF(AND(GO$4=1,GO22=0,OR($IT22=0,AND($IT22&gt;0,GO$2=$IU22,OR(AND(GO$1=$IT22+1,OR(GO$3-1&lt;&gt;$A$3,$A$4=0)),AND(GO$1=$IT22-1,OR(GO$3&lt;&gt;$A$3,$A$4=0)))))),1,0)</f>
        <v/>
      </c>
      <c r="GP72">
        <f>IF(AND(GP$4=1,GP22=0,OR($IT22=0,AND($IT22&gt;0,GP$2=$IU22,OR(AND(GP$1=$IT22+1,OR(GP$3-1&lt;&gt;$A$3,$A$4=0)),AND(GP$1=$IT22-1,OR(GP$3&lt;&gt;$A$3,$A$4=0)))))),1,0)</f>
        <v/>
      </c>
      <c r="GQ72">
        <f>IF(AND(GQ$4=1,GQ22=0,OR($IT22=0,AND($IT22&gt;0,GQ$2=$IU22,OR(AND(GQ$1=$IT22+1,OR(GQ$3-1&lt;&gt;$A$3,$A$4=0)),AND(GQ$1=$IT22-1,OR(GQ$3&lt;&gt;$A$3,$A$4=0)))))),1,0)</f>
        <v/>
      </c>
      <c r="GR72">
        <f>IF(AND(GR$4=1,GR22=0,OR($IT22=0,AND($IT22&gt;0,GR$2=$IU22,OR(AND(GR$1=$IT22+1,OR(GR$3-1&lt;&gt;$A$3,$A$4=0)),AND(GR$1=$IT22-1,OR(GR$3&lt;&gt;$A$3,$A$4=0)))))),1,0)</f>
        <v/>
      </c>
      <c r="GS72">
        <f>IF(AND(GS$4=1,GS22=0,OR($IT22=0,AND($IT22&gt;0,GS$2=$IU22,OR(AND(GS$1=$IT22+1,OR(GS$3-1&lt;&gt;$A$3,$A$4=0)),AND(GS$1=$IT22-1,OR(GS$3&lt;&gt;$A$3,$A$4=0)))))),1,0)</f>
        <v/>
      </c>
      <c r="GT72">
        <f>IF(AND(GT$4=1,GT22=0,OR($IT22=0,AND($IT22&gt;0,GT$2=$IU22,OR(AND(GT$1=$IT22+1,OR(GT$3-1&lt;&gt;$A$3,$A$4=0)),AND(GT$1=$IT22-1,OR(GT$3&lt;&gt;$A$3,$A$4=0)))))),1,0)</f>
        <v/>
      </c>
      <c r="GU72">
        <f>IF(AND(GU$4=1,GU22=0,OR($IT22=0,AND($IT22&gt;0,GU$2=$IU22,OR(AND(GU$1=$IT22+1,OR(GU$3-1&lt;&gt;$A$3,$A$4=0)),AND(GU$1=$IT22-1,OR(GU$3&lt;&gt;$A$3,$A$4=0)))))),1,0)</f>
        <v/>
      </c>
      <c r="GV72">
        <f>IF(AND(GV$4=1,GV22=0,OR($IT22=0,AND($IT22&gt;0,GV$2=$IU22,OR(AND(GV$1=$IT22+1,OR(GV$3-1&lt;&gt;$A$3,$A$4=0)),AND(GV$1=$IT22-1,OR(GV$3&lt;&gt;$A$3,$A$4=0)))))),1,0)</f>
        <v/>
      </c>
      <c r="GW72">
        <f>IF(AND(GW$4=1,GW22=0,OR($IT22=0,AND($IT22&gt;0,GW$2=$IU22,OR(AND(GW$1=$IT22+1,OR(GW$3-1&lt;&gt;$A$3,$A$4=0)),AND(GW$1=$IT22-1,OR(GW$3&lt;&gt;$A$3,$A$4=0)))))),1,0)</f>
        <v/>
      </c>
      <c r="GX72">
        <f>IF(AND(GX$4=1,GX22=0,OR($IT22=0,AND($IT22&gt;0,GX$2=$IU22,OR(AND(GX$1=$IT22+1,OR(GX$3-1&lt;&gt;$A$3,$A$4=0)),AND(GX$1=$IT22-1,OR(GX$3&lt;&gt;$A$3,$A$4=0)))))),1,0)</f>
        <v/>
      </c>
      <c r="GY72">
        <f>IF(AND(GY$4=1,GY22=0,OR($IT22=0,AND($IT22&gt;0,GY$2=$IU22,OR(AND(GY$1=$IT22+1,OR(GY$3-1&lt;&gt;$A$3,$A$4=0)),AND(GY$1=$IT22-1,OR(GY$3&lt;&gt;$A$3,$A$4=0)))))),1,0)</f>
        <v/>
      </c>
      <c r="GZ72">
        <f>IF(AND(GZ$4=1,GZ22=0,OR($IT22=0,AND($IT22&gt;0,GZ$2=$IU22,OR(AND(GZ$1=$IT22+1,OR(GZ$3-1&lt;&gt;$A$3,$A$4=0)),AND(GZ$1=$IT22-1,OR(GZ$3&lt;&gt;$A$3,$A$4=0)))))),1,0)</f>
        <v/>
      </c>
      <c r="HA72">
        <f>IF(AND(HA$4=1,HA22=0,OR($IT22=0,AND($IT22&gt;0,HA$2=$IU22,OR(AND(HA$1=$IT22+1,OR(HA$3-1&lt;&gt;$A$3,$A$4=0)),AND(HA$1=$IT22-1,OR(HA$3&lt;&gt;$A$3,$A$4=0)))))),1,0)</f>
        <v/>
      </c>
      <c r="HB72">
        <f>IF(AND(HB$4=1,HB22=0,OR($IT22=0,AND($IT22&gt;0,HB$2=$IU22,OR(AND(HB$1=$IT22+1,OR(HB$3-1&lt;&gt;$A$3,$A$4=0)),AND(HB$1=$IT22-1,OR(HB$3&lt;&gt;$A$3,$A$4=0)))))),1,0)</f>
        <v/>
      </c>
      <c r="HC72">
        <f>IF(AND(HC$4=1,HC22=0,OR($IT22=0,AND($IT22&gt;0,HC$2=$IU22,OR(AND(HC$1=$IT22+1,OR(HC$3-1&lt;&gt;$A$3,$A$4=0)),AND(HC$1=$IT22-1,OR(HC$3&lt;&gt;$A$3,$A$4=0)))))),1,0)</f>
        <v/>
      </c>
      <c r="HD72">
        <f>IF(AND(HD$4=1,HD22=0,OR($IT22=0,AND($IT22&gt;0,HD$2=$IU22,OR(AND(HD$1=$IT22+1,OR(HD$3-1&lt;&gt;$A$3,$A$4=0)),AND(HD$1=$IT22-1,OR(HD$3&lt;&gt;$A$3,$A$4=0)))))),1,0)</f>
        <v/>
      </c>
      <c r="HE72">
        <f>IF(AND(HE$4=1,HE22=0,OR($IT22=0,AND($IT22&gt;0,HE$2=$IU22,OR(AND(HE$1=$IT22+1,OR(HE$3-1&lt;&gt;$A$3,$A$4=0)),AND(HE$1=$IT22-1,OR(HE$3&lt;&gt;$A$3,$A$4=0)))))),1,0)</f>
        <v/>
      </c>
      <c r="HF72">
        <f>IF(AND(HF$4=1,HF22=0,OR($IT22=0,AND($IT22&gt;0,HF$2=$IU22,OR(AND(HF$1=$IT22+1,OR(HF$3-1&lt;&gt;$A$3,$A$4=0)),AND(HF$1=$IT22-1,OR(HF$3&lt;&gt;$A$3,$A$4=0)))))),1,0)</f>
        <v/>
      </c>
      <c r="HG72">
        <f>IF(AND(HG$4=1,HG22=0,OR($IT22=0,AND($IT22&gt;0,HG$2=$IU22,OR(AND(HG$1=$IT22+1,OR(HG$3-1&lt;&gt;$A$3,$A$4=0)),AND(HG$1=$IT22-1,OR(HG$3&lt;&gt;$A$3,$A$4=0)))))),1,0)</f>
        <v/>
      </c>
      <c r="HH72">
        <f>IF(AND(HH$4=1,HH22=0,OR($IT22=0,AND($IT22&gt;0,HH$2=$IU22,OR(AND(HH$1=$IT22+1,OR(HH$3-1&lt;&gt;$A$3,$A$4=0)),AND(HH$1=$IT22-1,OR(HH$3&lt;&gt;$A$3,$A$4=0)))))),1,0)</f>
        <v/>
      </c>
      <c r="HI72">
        <f>IF(AND(HI$4=1,HI22=0,OR($IT22=0,AND($IT22&gt;0,HI$2=$IU22,OR(AND(HI$1=$IT22+1,OR(HI$3-1&lt;&gt;$A$3,$A$4=0)),AND(HI$1=$IT22-1,OR(HI$3&lt;&gt;$A$3,$A$4=0)))))),1,0)</f>
        <v/>
      </c>
      <c r="HJ72">
        <f>IF(AND(HJ$4=1,HJ22=0,OR($IT22=0,AND($IT22&gt;0,HJ$2=$IU22,OR(AND(HJ$1=$IT22+1,OR(HJ$3-1&lt;&gt;$A$3,$A$4=0)),AND(HJ$1=$IT22-1,OR(HJ$3&lt;&gt;$A$3,$A$4=0)))))),1,0)</f>
        <v/>
      </c>
      <c r="HK72">
        <f>IF(AND(HK$4=1,HK22=0,OR($IT22=0,AND($IT22&gt;0,HK$2=$IU22,OR(AND(HK$1=$IT22+1,OR(HK$3-1&lt;&gt;$A$3,$A$4=0)),AND(HK$1=$IT22-1,OR(HK$3&lt;&gt;$A$3,$A$4=0)))))),1,0)</f>
        <v/>
      </c>
      <c r="HL72">
        <f>IF(AND(HL$4=1,HL22=0,OR($IT22=0,AND($IT22&gt;0,HL$2=$IU22,OR(AND(HL$1=$IT22+1,OR(HL$3-1&lt;&gt;$A$3,$A$4=0)),AND(HL$1=$IT22-1,OR(HL$3&lt;&gt;$A$3,$A$4=0)))))),1,0)</f>
        <v/>
      </c>
      <c r="HM72">
        <f>IF(AND(HM$4=1,HM22=0,OR($IT22=0,AND($IT22&gt;0,HM$2=$IU22,OR(AND(HM$1=$IT22+1,OR(HM$3-1&lt;&gt;$A$3,$A$4=0)),AND(HM$1=$IT22-1,OR(HM$3&lt;&gt;$A$3,$A$4=0)))))),1,0)</f>
        <v/>
      </c>
      <c r="HN72">
        <f>IF(AND(HN$4=1,HN22=0,OR($IT22=0,AND($IT22&gt;0,HN$2=$IU22,OR(AND(HN$1=$IT22+1,OR(HN$3-1&lt;&gt;$A$3,$A$4=0)),AND(HN$1=$IT22-1,OR(HN$3&lt;&gt;$A$3,$A$4=0)))))),1,0)</f>
        <v/>
      </c>
      <c r="HO72">
        <f>IF(AND(HO$4=1,HO22=0,OR($IT22=0,AND($IT22&gt;0,HO$2=$IU22,OR(AND(HO$1=$IT22+1,OR(HO$3-1&lt;&gt;$A$3,$A$4=0)),AND(HO$1=$IT22-1,OR(HO$3&lt;&gt;$A$3,$A$4=0)))))),1,0)</f>
        <v/>
      </c>
      <c r="HP72">
        <f>IF(AND(HP$4=1,HP22=0,OR($IT22=0,AND($IT22&gt;0,HP$2=$IU22,OR(AND(HP$1=$IT22+1,OR(HP$3-1&lt;&gt;$A$3,$A$4=0)),AND(HP$1=$IT22-1,OR(HP$3&lt;&gt;$A$3,$A$4=0)))))),1,0)</f>
        <v/>
      </c>
      <c r="HQ72">
        <f>IF(AND(HQ$4=1,HQ22=0,OR($IT22=0,AND($IT22&gt;0,HQ$2=$IU22,OR(AND(HQ$1=$IT22+1,OR(HQ$3-1&lt;&gt;$A$3,$A$4=0)),AND(HQ$1=$IT22-1,OR(HQ$3&lt;&gt;$A$3,$A$4=0)))))),1,0)</f>
        <v/>
      </c>
      <c r="HR72">
        <f>IF(AND(HR$4=1,HR22=0,OR($IT22=0,AND($IT22&gt;0,HR$2=$IU22,OR(AND(HR$1=$IT22+1,OR(HR$3-1&lt;&gt;$A$3,$A$4=0)),AND(HR$1=$IT22-1,OR(HR$3&lt;&gt;$A$3,$A$4=0)))))),1,0)</f>
        <v/>
      </c>
      <c r="HS72">
        <f>IF(AND(HS$4=1,HS22=0,OR($IT22=0,AND($IT22&gt;0,HS$2=$IU22,OR(AND(HS$1=$IT22+1,OR(HS$3-1&lt;&gt;$A$3,$A$4=0)),AND(HS$1=$IT22-1,OR(HS$3&lt;&gt;$A$3,$A$4=0)))))),1,0)</f>
        <v/>
      </c>
      <c r="HT72">
        <f>IF(AND(HT$4=1,HT22=0,OR($IT22=0,AND($IT22&gt;0,HT$2=$IU22,OR(AND(HT$1=$IT22+1,OR(HT$3-1&lt;&gt;$A$3,$A$4=0)),AND(HT$1=$IT22-1,OR(HT$3&lt;&gt;$A$3,$A$4=0)))))),1,0)</f>
        <v/>
      </c>
      <c r="HU72">
        <f>IF(AND(HU$4=1,HU22=0,OR($IT22=0,AND($IT22&gt;0,HU$2=$IU22,OR(AND(HU$1=$IT22+1,OR(HU$3-1&lt;&gt;$A$3,$A$4=0)),AND(HU$1=$IT22-1,OR(HU$3&lt;&gt;$A$3,$A$4=0)))))),1,0)</f>
        <v/>
      </c>
      <c r="HV72">
        <f>IF(AND(HV$4=1,HV22=0,OR($IT22=0,AND($IT22&gt;0,HV$2=$IU22,OR(AND(HV$1=$IT22+1,OR(HV$3-1&lt;&gt;$A$3,$A$4=0)),AND(HV$1=$IT22-1,OR(HV$3&lt;&gt;$A$3,$A$4=0)))))),1,0)</f>
        <v/>
      </c>
      <c r="HW72">
        <f>IF(AND(HW$4=1,HW22=0,OR($IT22=0,AND($IT22&gt;0,HW$2=$IU22,OR(AND(HW$1=$IT22+1,OR(HW$3-1&lt;&gt;$A$3,$A$4=0)),AND(HW$1=$IT22-1,OR(HW$3&lt;&gt;$A$3,$A$4=0)))))),1,0)</f>
        <v/>
      </c>
      <c r="HX72">
        <f>IF(AND(HX$4=1,HX22=0,OR($IT22=0,AND($IT22&gt;0,HX$2=$IU22,OR(AND(HX$1=$IT22+1,OR(HX$3-1&lt;&gt;$A$3,$A$4=0)),AND(HX$1=$IT22-1,OR(HX$3&lt;&gt;$A$3,$A$4=0)))))),1,0)</f>
        <v/>
      </c>
      <c r="HY72">
        <f>IF(AND(HY$4=1,HY22=0,OR($IT22=0,AND($IT22&gt;0,HY$2=$IU22,OR(AND(HY$1=$IT22+1,OR(HY$3-1&lt;&gt;$A$3,$A$4=0)),AND(HY$1=$IT22-1,OR(HY$3&lt;&gt;$A$3,$A$4=0)))))),1,0)</f>
        <v/>
      </c>
      <c r="HZ72">
        <f>IF(AND(HZ$4=1,HZ22=0,OR($IT22=0,AND($IT22&gt;0,HZ$2=$IU22,OR(AND(HZ$1=$IT22+1,OR(HZ$3-1&lt;&gt;$A$3,$A$4=0)),AND(HZ$1=$IT22-1,OR(HZ$3&lt;&gt;$A$3,$A$4=0)))))),1,0)</f>
        <v/>
      </c>
      <c r="IA72">
        <f>IF(AND(IA$4=1,IA22=0,OR($IT22=0,AND($IT22&gt;0,IA$2=$IU22,OR(AND(IA$1=$IT22+1,OR(IA$3-1&lt;&gt;$A$3,$A$4=0)),AND(IA$1=$IT22-1,OR(IA$3&lt;&gt;$A$3,$A$4=0)))))),1,0)</f>
        <v/>
      </c>
      <c r="IB72">
        <f>IF(AND(IB$4=1,IB22=0,OR($IT22=0,AND($IT22&gt;0,IB$2=$IU22,OR(AND(IB$1=$IT22+1,OR(IB$3-1&lt;&gt;$A$3,$A$4=0)),AND(IB$1=$IT22-1,OR(IB$3&lt;&gt;$A$3,$A$4=0)))))),1,0)</f>
        <v/>
      </c>
      <c r="IC72">
        <f>IF(AND(IC$4=1,IC22=0,OR($IT22=0,AND($IT22&gt;0,IC$2=$IU22,OR(AND(IC$1=$IT22+1,OR(IC$3-1&lt;&gt;$A$3,$A$4=0)),AND(IC$1=$IT22-1,OR(IC$3&lt;&gt;$A$3,$A$4=0)))))),1,0)</f>
        <v/>
      </c>
      <c r="ID72">
        <f>IF(AND(ID$4=1,ID22=0,OR($IT22=0,AND($IT22&gt;0,ID$2=$IU22,OR(AND(ID$1=$IT22+1,OR(ID$3-1&lt;&gt;$A$3,$A$4=0)),AND(ID$1=$IT22-1,OR(ID$3&lt;&gt;$A$3,$A$4=0)))))),1,0)</f>
        <v/>
      </c>
      <c r="IE72">
        <f>IF(AND(IE$4=1,IE22=0,OR($IT22=0,AND($IT22&gt;0,IE$2=$IU22,OR(AND(IE$1=$IT22+1,OR(IE$3-1&lt;&gt;$A$3,$A$4=0)),AND(IE$1=$IT22-1,OR(IE$3&lt;&gt;$A$3,$A$4=0)))))),1,0)</f>
        <v/>
      </c>
      <c r="IF72">
        <f>IF(AND(IF$4=1,IF22=0,OR($IT22=0,AND($IT22&gt;0,IF$2=$IU22,OR(AND(IF$1=$IT22+1,OR(IF$3-1&lt;&gt;$A$3,$A$4=0)),AND(IF$1=$IT22-1,OR(IF$3&lt;&gt;$A$3,$A$4=0)))))),1,0)</f>
        <v/>
      </c>
      <c r="IG72">
        <f>IF(AND(IG$4=1,IG22=0,OR($IT22=0,AND($IT22&gt;0,IG$2=$IU22,OR(AND(IG$1=$IT22+1,OR(IG$3-1&lt;&gt;$A$3,$A$4=0)),AND(IG$1=$IT22-1,OR(IG$3&lt;&gt;$A$3,$A$4=0)))))),1,0)</f>
        <v/>
      </c>
      <c r="IH72">
        <f>IF(AND(IH$4=1,IH22=0,OR($IT22=0,AND($IT22&gt;0,IH$2=$IU22,OR(AND(IH$1=$IT22+1,OR(IH$3-1&lt;&gt;$A$3,$A$4=0)),AND(IH$1=$IT22-1,OR(IH$3&lt;&gt;$A$3,$A$4=0)))))),1,0)</f>
        <v/>
      </c>
      <c r="II72">
        <f>IF(AND(II$4=1,II22=0,OR($IT22=0,AND($IT22&gt;0,II$2=$IU22,OR(AND(II$1=$IT22+1,OR(II$3-1&lt;&gt;$A$3,$A$4=0)),AND(II$1=$IT22-1,OR(II$3&lt;&gt;$A$3,$A$4=0)))))),1,0)</f>
        <v/>
      </c>
    </row>
    <row r="73">
      <c r="A73" t="n">
        <v>14</v>
      </c>
      <c r="D73">
        <f>IF(AND(D$4=1,D23=0,OR($IT23=0,AND($IT23&gt;0,D$2=$IU23,OR(AND(D$1=$IT23+1,OR(D$3-1&lt;&gt;$A$3,$A$4=0)),AND(D$1=$IT23-1,OR(D$3&lt;&gt;$A$3,$A$4=0)))))),1,0)</f>
        <v/>
      </c>
      <c r="E73">
        <f>IF(AND(E$4=1,E23=0,OR($IT23=0,AND($IT23&gt;0,E$2=$IU23,OR(AND(E$1=$IT23+1,OR(E$3-1&lt;&gt;$A$3,$A$4=0)),AND(E$1=$IT23-1,OR(E$3&lt;&gt;$A$3,$A$4=0)))))),1,0)</f>
        <v/>
      </c>
      <c r="F73">
        <f>IF(AND(F$4=1,F23=0,OR($IT23=0,AND($IT23&gt;0,F$2=$IU23,OR(AND(F$1=$IT23+1,OR(F$3-1&lt;&gt;$A$3,$A$4=0)),AND(F$1=$IT23-1,OR(F$3&lt;&gt;$A$3,$A$4=0)))))),1,0)</f>
        <v/>
      </c>
      <c r="G73">
        <f>IF(AND(G$4=1,G23=0,OR($IT23=0,AND($IT23&gt;0,G$2=$IU23,OR(AND(G$1=$IT23+1,OR(G$3-1&lt;&gt;$A$3,$A$4=0)),AND(G$1=$IT23-1,OR(G$3&lt;&gt;$A$3,$A$4=0)))))),1,0)</f>
        <v/>
      </c>
      <c r="H73">
        <f>IF(AND(H$4=1,H23=0,OR($IT23=0,AND($IT23&gt;0,H$2=$IU23,OR(AND(H$1=$IT23+1,OR(H$3-1&lt;&gt;$A$3,$A$4=0)),AND(H$1=$IT23-1,OR(H$3&lt;&gt;$A$3,$A$4=0)))))),1,0)</f>
        <v/>
      </c>
      <c r="I73">
        <f>IF(AND(I$4=1,I23=0,OR($IT23=0,AND($IT23&gt;0,I$2=$IU23,OR(AND(I$1=$IT23+1,OR(I$3-1&lt;&gt;$A$3,$A$4=0)),AND(I$1=$IT23-1,OR(I$3&lt;&gt;$A$3,$A$4=0)))))),1,0)</f>
        <v/>
      </c>
      <c r="J73">
        <f>IF(AND(J$4=1,J23=0,OR($IT23=0,AND($IT23&gt;0,J$2=$IU23,OR(AND(J$1=$IT23+1,OR(J$3-1&lt;&gt;$A$3,$A$4=0)),AND(J$1=$IT23-1,OR(J$3&lt;&gt;$A$3,$A$4=0)))))),1,0)</f>
        <v/>
      </c>
      <c r="K73">
        <f>IF(AND(K$4=1,K23=0,OR($IT23=0,AND($IT23&gt;0,K$2=$IU23,OR(AND(K$1=$IT23+1,OR(K$3-1&lt;&gt;$A$3,$A$4=0)),AND(K$1=$IT23-1,OR(K$3&lt;&gt;$A$3,$A$4=0)))))),1,0)</f>
        <v/>
      </c>
      <c r="L73">
        <f>IF(AND(L$4=1,L23=0,OR($IT23=0,AND($IT23&gt;0,L$2=$IU23,OR(AND(L$1=$IT23+1,OR(L$3-1&lt;&gt;$A$3,$A$4=0)),AND(L$1=$IT23-1,OR(L$3&lt;&gt;$A$3,$A$4=0)))))),1,0)</f>
        <v/>
      </c>
      <c r="M73">
        <f>IF(AND(M$4=1,M23=0,OR($IT23=0,AND($IT23&gt;0,M$2=$IU23,OR(AND(M$1=$IT23+1,OR(M$3-1&lt;&gt;$A$3,$A$4=0)),AND(M$1=$IT23-1,OR(M$3&lt;&gt;$A$3,$A$4=0)))))),1,0)</f>
        <v/>
      </c>
      <c r="N73">
        <f>IF(AND(N$4=1,N23=0,OR($IT23=0,AND($IT23&gt;0,N$2=$IU23,OR(AND(N$1=$IT23+1,OR(N$3-1&lt;&gt;$A$3,$A$4=0)),AND(N$1=$IT23-1,OR(N$3&lt;&gt;$A$3,$A$4=0)))))),1,0)</f>
        <v/>
      </c>
      <c r="O73">
        <f>IF(AND(O$4=1,O23=0,OR($IT23=0,AND($IT23&gt;0,O$2=$IU23,OR(AND(O$1=$IT23+1,OR(O$3-1&lt;&gt;$A$3,$A$4=0)),AND(O$1=$IT23-1,OR(O$3&lt;&gt;$A$3,$A$4=0)))))),1,0)</f>
        <v/>
      </c>
      <c r="P73">
        <f>IF(AND(P$4=1,P23=0,OR($IT23=0,AND($IT23&gt;0,P$2=$IU23,OR(AND(P$1=$IT23+1,OR(P$3-1&lt;&gt;$A$3,$A$4=0)),AND(P$1=$IT23-1,OR(P$3&lt;&gt;$A$3,$A$4=0)))))),1,0)</f>
        <v/>
      </c>
      <c r="Q73">
        <f>IF(AND(Q$4=1,Q23=0,OR($IT23=0,AND($IT23&gt;0,Q$2=$IU23,OR(AND(Q$1=$IT23+1,OR(Q$3-1&lt;&gt;$A$3,$A$4=0)),AND(Q$1=$IT23-1,OR(Q$3&lt;&gt;$A$3,$A$4=0)))))),1,0)</f>
        <v/>
      </c>
      <c r="R73">
        <f>IF(AND(R$4=1,R23=0,OR($IT23=0,AND($IT23&gt;0,R$2=$IU23,OR(AND(R$1=$IT23+1,OR(R$3-1&lt;&gt;$A$3,$A$4=0)),AND(R$1=$IT23-1,OR(R$3&lt;&gt;$A$3,$A$4=0)))))),1,0)</f>
        <v/>
      </c>
      <c r="S73">
        <f>IF(AND(S$4=1,S23=0,OR($IT23=0,AND($IT23&gt;0,S$2=$IU23,OR(AND(S$1=$IT23+1,OR(S$3-1&lt;&gt;$A$3,$A$4=0)),AND(S$1=$IT23-1,OR(S$3&lt;&gt;$A$3,$A$4=0)))))),1,0)</f>
        <v/>
      </c>
      <c r="T73">
        <f>IF(AND(T$4=1,T23=0,OR($IT23=0,AND($IT23&gt;0,T$2=$IU23,OR(AND(T$1=$IT23+1,OR(T$3-1&lt;&gt;$A$3,$A$4=0)),AND(T$1=$IT23-1,OR(T$3&lt;&gt;$A$3,$A$4=0)))))),1,0)</f>
        <v/>
      </c>
      <c r="U73">
        <f>IF(AND(U$4=1,U23=0,OR($IT23=0,AND($IT23&gt;0,U$2=$IU23,OR(AND(U$1=$IT23+1,OR(U$3-1&lt;&gt;$A$3,$A$4=0)),AND(U$1=$IT23-1,OR(U$3&lt;&gt;$A$3,$A$4=0)))))),1,0)</f>
        <v/>
      </c>
      <c r="V73">
        <f>IF(AND(V$4=1,V23=0,OR($IT23=0,AND($IT23&gt;0,V$2=$IU23,OR(AND(V$1=$IT23+1,OR(V$3-1&lt;&gt;$A$3,$A$4=0)),AND(V$1=$IT23-1,OR(V$3&lt;&gt;$A$3,$A$4=0)))))),1,0)</f>
        <v/>
      </c>
      <c r="W73">
        <f>IF(AND(W$4=1,W23=0,OR($IT23=0,AND($IT23&gt;0,W$2=$IU23,OR(AND(W$1=$IT23+1,OR(W$3-1&lt;&gt;$A$3,$A$4=0)),AND(W$1=$IT23-1,OR(W$3&lt;&gt;$A$3,$A$4=0)))))),1,0)</f>
        <v/>
      </c>
      <c r="X73">
        <f>IF(AND(X$4=1,X23=0,OR($IT23=0,AND($IT23&gt;0,X$2=$IU23,OR(AND(X$1=$IT23+1,OR(X$3-1&lt;&gt;$A$3,$A$4=0)),AND(X$1=$IT23-1,OR(X$3&lt;&gt;$A$3,$A$4=0)))))),1,0)</f>
        <v/>
      </c>
      <c r="Y73">
        <f>IF(AND(Y$4=1,Y23=0,OR($IT23=0,AND($IT23&gt;0,Y$2=$IU23,OR(AND(Y$1=$IT23+1,OR(Y$3-1&lt;&gt;$A$3,$A$4=0)),AND(Y$1=$IT23-1,OR(Y$3&lt;&gt;$A$3,$A$4=0)))))),1,0)</f>
        <v/>
      </c>
      <c r="Z73">
        <f>IF(AND(Z$4=1,Z23=0,OR($IT23=0,AND($IT23&gt;0,Z$2=$IU23,OR(AND(Z$1=$IT23+1,OR(Z$3-1&lt;&gt;$A$3,$A$4=0)),AND(Z$1=$IT23-1,OR(Z$3&lt;&gt;$A$3,$A$4=0)))))),1,0)</f>
        <v/>
      </c>
      <c r="AA73">
        <f>IF(AND(AA$4=1,AA23=0,OR($IT23=0,AND($IT23&gt;0,AA$2=$IU23,OR(AND(AA$1=$IT23+1,OR(AA$3-1&lt;&gt;$A$3,$A$4=0)),AND(AA$1=$IT23-1,OR(AA$3&lt;&gt;$A$3,$A$4=0)))))),1,0)</f>
        <v/>
      </c>
      <c r="AB73">
        <f>IF(AND(AB$4=1,AB23=0,OR($IT23=0,AND($IT23&gt;0,AB$2=$IU23,OR(AND(AB$1=$IT23+1,OR(AB$3-1&lt;&gt;$A$3,$A$4=0)),AND(AB$1=$IT23-1,OR(AB$3&lt;&gt;$A$3,$A$4=0)))))),1,0)</f>
        <v/>
      </c>
      <c r="AC73">
        <f>IF(AND(AC$4=1,AC23=0,OR($IT23=0,AND($IT23&gt;0,AC$2=$IU23,OR(AND(AC$1=$IT23+1,OR(AC$3-1&lt;&gt;$A$3,$A$4=0)),AND(AC$1=$IT23-1,OR(AC$3&lt;&gt;$A$3,$A$4=0)))))),1,0)</f>
        <v/>
      </c>
      <c r="AD73">
        <f>IF(AND(AD$4=1,AD23=0,OR($IT23=0,AND($IT23&gt;0,AD$2=$IU23,OR(AND(AD$1=$IT23+1,OR(AD$3-1&lt;&gt;$A$3,$A$4=0)),AND(AD$1=$IT23-1,OR(AD$3&lt;&gt;$A$3,$A$4=0)))))),1,0)</f>
        <v/>
      </c>
      <c r="AE73">
        <f>IF(AND(AE$4=1,AE23=0,OR($IT23=0,AND($IT23&gt;0,AE$2=$IU23,OR(AND(AE$1=$IT23+1,OR(AE$3-1&lt;&gt;$A$3,$A$4=0)),AND(AE$1=$IT23-1,OR(AE$3&lt;&gt;$A$3,$A$4=0)))))),1,0)</f>
        <v/>
      </c>
      <c r="AF73">
        <f>IF(AND(AF$4=1,AF23=0,OR($IT23=0,AND($IT23&gt;0,AF$2=$IU23,OR(AND(AF$1=$IT23+1,OR(AF$3-1&lt;&gt;$A$3,$A$4=0)),AND(AF$1=$IT23-1,OR(AF$3&lt;&gt;$A$3,$A$4=0)))))),1,0)</f>
        <v/>
      </c>
      <c r="AG73">
        <f>IF(AND(AG$4=1,AG23=0,OR($IT23=0,AND($IT23&gt;0,AG$2=$IU23,OR(AND(AG$1=$IT23+1,OR(AG$3-1&lt;&gt;$A$3,$A$4=0)),AND(AG$1=$IT23-1,OR(AG$3&lt;&gt;$A$3,$A$4=0)))))),1,0)</f>
        <v/>
      </c>
      <c r="AH73">
        <f>IF(AND(AH$4=1,AH23=0,OR($IT23=0,AND($IT23&gt;0,AH$2=$IU23,OR(AND(AH$1=$IT23+1,OR(AH$3-1&lt;&gt;$A$3,$A$4=0)),AND(AH$1=$IT23-1,OR(AH$3&lt;&gt;$A$3,$A$4=0)))))),1,0)</f>
        <v/>
      </c>
      <c r="AI73">
        <f>IF(AND(AI$4=1,AI23=0,OR($IT23=0,AND($IT23&gt;0,AI$2=$IU23,OR(AND(AI$1=$IT23+1,OR(AI$3-1&lt;&gt;$A$3,$A$4=0)),AND(AI$1=$IT23-1,OR(AI$3&lt;&gt;$A$3,$A$4=0)))))),1,0)</f>
        <v/>
      </c>
      <c r="AJ73">
        <f>IF(AND(AJ$4=1,AJ23=0,OR($IT23=0,AND($IT23&gt;0,AJ$2=$IU23,OR(AND(AJ$1=$IT23+1,OR(AJ$3-1&lt;&gt;$A$3,$A$4=0)),AND(AJ$1=$IT23-1,OR(AJ$3&lt;&gt;$A$3,$A$4=0)))))),1,0)</f>
        <v/>
      </c>
      <c r="AK73">
        <f>IF(AND(AK$4=1,AK23=0,OR($IT23=0,AND($IT23&gt;0,AK$2=$IU23,OR(AND(AK$1=$IT23+1,OR(AK$3-1&lt;&gt;$A$3,$A$4=0)),AND(AK$1=$IT23-1,OR(AK$3&lt;&gt;$A$3,$A$4=0)))))),1,0)</f>
        <v/>
      </c>
      <c r="AL73">
        <f>IF(AND(AL$4=1,AL23=0,OR($IT23=0,AND($IT23&gt;0,AL$2=$IU23,OR(AND(AL$1=$IT23+1,OR(AL$3-1&lt;&gt;$A$3,$A$4=0)),AND(AL$1=$IT23-1,OR(AL$3&lt;&gt;$A$3,$A$4=0)))))),1,0)</f>
        <v/>
      </c>
      <c r="AM73">
        <f>IF(AND(AM$4=1,AM23=0,OR($IT23=0,AND($IT23&gt;0,AM$2=$IU23,OR(AND(AM$1=$IT23+1,OR(AM$3-1&lt;&gt;$A$3,$A$4=0)),AND(AM$1=$IT23-1,OR(AM$3&lt;&gt;$A$3,$A$4=0)))))),1,0)</f>
        <v/>
      </c>
      <c r="AN73">
        <f>IF(AND(AN$4=1,AN23=0,OR($IT23=0,AND($IT23&gt;0,AN$2=$IU23,OR(AND(AN$1=$IT23+1,OR(AN$3-1&lt;&gt;$A$3,$A$4=0)),AND(AN$1=$IT23-1,OR(AN$3&lt;&gt;$A$3,$A$4=0)))))),1,0)</f>
        <v/>
      </c>
      <c r="AO73">
        <f>IF(AND(AO$4=1,AO23=0,OR($IT23=0,AND($IT23&gt;0,AO$2=$IU23,OR(AND(AO$1=$IT23+1,OR(AO$3-1&lt;&gt;$A$3,$A$4=0)),AND(AO$1=$IT23-1,OR(AO$3&lt;&gt;$A$3,$A$4=0)))))),1,0)</f>
        <v/>
      </c>
      <c r="AP73">
        <f>IF(AND(AP$4=1,AP23=0,OR($IT23=0,AND($IT23&gt;0,AP$2=$IU23,OR(AND(AP$1=$IT23+1,OR(AP$3-1&lt;&gt;$A$3,$A$4=0)),AND(AP$1=$IT23-1,OR(AP$3&lt;&gt;$A$3,$A$4=0)))))),1,0)</f>
        <v/>
      </c>
      <c r="AQ73">
        <f>IF(AND(AQ$4=1,AQ23=0,OR($IT23=0,AND($IT23&gt;0,AQ$2=$IU23,OR(AND(AQ$1=$IT23+1,OR(AQ$3-1&lt;&gt;$A$3,$A$4=0)),AND(AQ$1=$IT23-1,OR(AQ$3&lt;&gt;$A$3,$A$4=0)))))),1,0)</f>
        <v/>
      </c>
      <c r="AR73">
        <f>IF(AND(AR$4=1,AR23=0,OR($IT23=0,AND($IT23&gt;0,AR$2=$IU23,OR(AND(AR$1=$IT23+1,OR(AR$3-1&lt;&gt;$A$3,$A$4=0)),AND(AR$1=$IT23-1,OR(AR$3&lt;&gt;$A$3,$A$4=0)))))),1,0)</f>
        <v/>
      </c>
      <c r="AS73">
        <f>IF(AND(AS$4=1,AS23=0,OR($IT23=0,AND($IT23&gt;0,AS$2=$IU23,OR(AND(AS$1=$IT23+1,OR(AS$3-1&lt;&gt;$A$3,$A$4=0)),AND(AS$1=$IT23-1,OR(AS$3&lt;&gt;$A$3,$A$4=0)))))),1,0)</f>
        <v/>
      </c>
      <c r="AT73">
        <f>IF(AND(AT$4=1,AT23=0,OR($IT23=0,AND($IT23&gt;0,AT$2=$IU23,OR(AND(AT$1=$IT23+1,OR(AT$3-1&lt;&gt;$A$3,$A$4=0)),AND(AT$1=$IT23-1,OR(AT$3&lt;&gt;$A$3,$A$4=0)))))),1,0)</f>
        <v/>
      </c>
      <c r="AU73">
        <f>IF(AND(AU$4=1,AU23=0,OR($IT23=0,AND($IT23&gt;0,AU$2=$IU23,OR(AND(AU$1=$IT23+1,OR(AU$3-1&lt;&gt;$A$3,$A$4=0)),AND(AU$1=$IT23-1,OR(AU$3&lt;&gt;$A$3,$A$4=0)))))),1,0)</f>
        <v/>
      </c>
      <c r="AV73">
        <f>IF(AND(AV$4=1,AV23=0,OR($IT23=0,AND($IT23&gt;0,AV$2=$IU23,OR(AND(AV$1=$IT23+1,OR(AV$3-1&lt;&gt;$A$3,$A$4=0)),AND(AV$1=$IT23-1,OR(AV$3&lt;&gt;$A$3,$A$4=0)))))),1,0)</f>
        <v/>
      </c>
      <c r="AW73">
        <f>IF(AND(AW$4=1,AW23=0,OR($IT23=0,AND($IT23&gt;0,AW$2=$IU23,OR(AND(AW$1=$IT23+1,OR(AW$3-1&lt;&gt;$A$3,$A$4=0)),AND(AW$1=$IT23-1,OR(AW$3&lt;&gt;$A$3,$A$4=0)))))),1,0)</f>
        <v/>
      </c>
      <c r="AX73">
        <f>IF(AND(AX$4=1,AX23=0,OR($IT23=0,AND($IT23&gt;0,AX$2=$IU23,OR(AND(AX$1=$IT23+1,OR(AX$3-1&lt;&gt;$A$3,$A$4=0)),AND(AX$1=$IT23-1,OR(AX$3&lt;&gt;$A$3,$A$4=0)))))),1,0)</f>
        <v/>
      </c>
      <c r="AY73">
        <f>IF(AND(AY$4=1,AY23=0,OR($IT23=0,AND($IT23&gt;0,AY$2=$IU23,OR(AND(AY$1=$IT23+1,OR(AY$3-1&lt;&gt;$A$3,$A$4=0)),AND(AY$1=$IT23-1,OR(AY$3&lt;&gt;$A$3,$A$4=0)))))),1,0)</f>
        <v/>
      </c>
      <c r="AZ73">
        <f>IF(AND(AZ$4=1,AZ23=0,OR($IT23=0,AND($IT23&gt;0,AZ$2=$IU23,OR(AND(AZ$1=$IT23+1,OR(AZ$3-1&lt;&gt;$A$3,$A$4=0)),AND(AZ$1=$IT23-1,OR(AZ$3&lt;&gt;$A$3,$A$4=0)))))),1,0)</f>
        <v/>
      </c>
      <c r="BA73">
        <f>IF(AND(BA$4=1,BA23=0,OR($IT23=0,AND($IT23&gt;0,BA$2=$IU23,OR(AND(BA$1=$IT23+1,OR(BA$3-1&lt;&gt;$A$3,$A$4=0)),AND(BA$1=$IT23-1,OR(BA$3&lt;&gt;$A$3,$A$4=0)))))),1,0)</f>
        <v/>
      </c>
      <c r="BB73">
        <f>IF(AND(BB$4=1,BB23=0,OR($IT23=0,AND($IT23&gt;0,BB$2=$IU23,OR(AND(BB$1=$IT23+1,OR(BB$3-1&lt;&gt;$A$3,$A$4=0)),AND(BB$1=$IT23-1,OR(BB$3&lt;&gt;$A$3,$A$4=0)))))),1,0)</f>
        <v/>
      </c>
      <c r="BC73">
        <f>IF(AND(BC$4=1,BC23=0,OR($IT23=0,AND($IT23&gt;0,BC$2=$IU23,OR(AND(BC$1=$IT23+1,OR(BC$3-1&lt;&gt;$A$3,$A$4=0)),AND(BC$1=$IT23-1,OR(BC$3&lt;&gt;$A$3,$A$4=0)))))),1,0)</f>
        <v/>
      </c>
      <c r="BD73">
        <f>IF(AND(BD$4=1,BD23=0,OR($IT23=0,AND($IT23&gt;0,BD$2=$IU23,OR(AND(BD$1=$IT23+1,OR(BD$3-1&lt;&gt;$A$3,$A$4=0)),AND(BD$1=$IT23-1,OR(BD$3&lt;&gt;$A$3,$A$4=0)))))),1,0)</f>
        <v/>
      </c>
      <c r="BE73">
        <f>IF(AND(BE$4=1,BE23=0,OR($IT23=0,AND($IT23&gt;0,BE$2=$IU23,OR(AND(BE$1=$IT23+1,OR(BE$3-1&lt;&gt;$A$3,$A$4=0)),AND(BE$1=$IT23-1,OR(BE$3&lt;&gt;$A$3,$A$4=0)))))),1,0)</f>
        <v/>
      </c>
      <c r="BF73">
        <f>IF(AND(BF$4=1,BF23=0,OR($IT23=0,AND($IT23&gt;0,BF$2=$IU23,OR(AND(BF$1=$IT23+1,OR(BF$3-1&lt;&gt;$A$3,$A$4=0)),AND(BF$1=$IT23-1,OR(BF$3&lt;&gt;$A$3,$A$4=0)))))),1,0)</f>
        <v/>
      </c>
      <c r="BG73">
        <f>IF(AND(BG$4=1,BG23=0,OR($IT23=0,AND($IT23&gt;0,BG$2=$IU23,OR(AND(BG$1=$IT23+1,OR(BG$3-1&lt;&gt;$A$3,$A$4=0)),AND(BG$1=$IT23-1,OR(BG$3&lt;&gt;$A$3,$A$4=0)))))),1,0)</f>
        <v/>
      </c>
      <c r="BH73">
        <f>IF(AND(BH$4=1,BH23=0,OR($IT23=0,AND($IT23&gt;0,BH$2=$IU23,OR(AND(BH$1=$IT23+1,OR(BH$3-1&lt;&gt;$A$3,$A$4=0)),AND(BH$1=$IT23-1,OR(BH$3&lt;&gt;$A$3,$A$4=0)))))),1,0)</f>
        <v/>
      </c>
      <c r="BI73">
        <f>IF(AND(BI$4=1,BI23=0,OR($IT23=0,AND($IT23&gt;0,BI$2=$IU23,OR(AND(BI$1=$IT23+1,OR(BI$3-1&lt;&gt;$A$3,$A$4=0)),AND(BI$1=$IT23-1,OR(BI$3&lt;&gt;$A$3,$A$4=0)))))),1,0)</f>
        <v/>
      </c>
      <c r="BJ73">
        <f>IF(AND(BJ$4=1,BJ23=0,OR($IT23=0,AND($IT23&gt;0,BJ$2=$IU23,OR(AND(BJ$1=$IT23+1,OR(BJ$3-1&lt;&gt;$A$3,$A$4=0)),AND(BJ$1=$IT23-1,OR(BJ$3&lt;&gt;$A$3,$A$4=0)))))),1,0)</f>
        <v/>
      </c>
      <c r="BK73">
        <f>IF(AND(BK$4=1,BK23=0,OR($IT23=0,AND($IT23&gt;0,BK$2=$IU23,OR(AND(BK$1=$IT23+1,OR(BK$3-1&lt;&gt;$A$3,$A$4=0)),AND(BK$1=$IT23-1,OR(BK$3&lt;&gt;$A$3,$A$4=0)))))),1,0)</f>
        <v/>
      </c>
      <c r="BL73">
        <f>IF(AND(BL$4=1,BL23=0,OR($IT23=0,AND($IT23&gt;0,BL$2=$IU23,OR(AND(BL$1=$IT23+1,OR(BL$3-1&lt;&gt;$A$3,$A$4=0)),AND(BL$1=$IT23-1,OR(BL$3&lt;&gt;$A$3,$A$4=0)))))),1,0)</f>
        <v/>
      </c>
      <c r="BM73">
        <f>IF(AND(BM$4=1,BM23=0,OR($IT23=0,AND($IT23&gt;0,BM$2=$IU23,OR(AND(BM$1=$IT23+1,OR(BM$3-1&lt;&gt;$A$3,$A$4=0)),AND(BM$1=$IT23-1,OR(BM$3&lt;&gt;$A$3,$A$4=0)))))),1,0)</f>
        <v/>
      </c>
      <c r="BN73">
        <f>IF(AND(BN$4=1,BN23=0,OR($IT23=0,AND($IT23&gt;0,BN$2=$IU23,OR(AND(BN$1=$IT23+1,OR(BN$3-1&lt;&gt;$A$3,$A$4=0)),AND(BN$1=$IT23-1,OR(BN$3&lt;&gt;$A$3,$A$4=0)))))),1,0)</f>
        <v/>
      </c>
      <c r="BO73">
        <f>IF(AND(BO$4=1,BO23=0,OR($IT23=0,AND($IT23&gt;0,BO$2=$IU23,OR(AND(BO$1=$IT23+1,OR(BO$3-1&lt;&gt;$A$3,$A$4=0)),AND(BO$1=$IT23-1,OR(BO$3&lt;&gt;$A$3,$A$4=0)))))),1,0)</f>
        <v/>
      </c>
      <c r="BP73">
        <f>IF(AND(BP$4=1,BP23=0,OR($IT23=0,AND($IT23&gt;0,BP$2=$IU23,OR(AND(BP$1=$IT23+1,OR(BP$3-1&lt;&gt;$A$3,$A$4=0)),AND(BP$1=$IT23-1,OR(BP$3&lt;&gt;$A$3,$A$4=0)))))),1,0)</f>
        <v/>
      </c>
      <c r="BQ73">
        <f>IF(AND(BQ$4=1,BQ23=0,OR($IT23=0,AND($IT23&gt;0,BQ$2=$IU23,OR(AND(BQ$1=$IT23+1,OR(BQ$3-1&lt;&gt;$A$3,$A$4=0)),AND(BQ$1=$IT23-1,OR(BQ$3&lt;&gt;$A$3,$A$4=0)))))),1,0)</f>
        <v/>
      </c>
      <c r="BR73">
        <f>IF(AND(BR$4=1,BR23=0,OR($IT23=0,AND($IT23&gt;0,BR$2=$IU23,OR(AND(BR$1=$IT23+1,OR(BR$3-1&lt;&gt;$A$3,$A$4=0)),AND(BR$1=$IT23-1,OR(BR$3&lt;&gt;$A$3,$A$4=0)))))),1,0)</f>
        <v/>
      </c>
      <c r="BS73">
        <f>IF(AND(BS$4=1,BS23=0,OR($IT23=0,AND($IT23&gt;0,BS$2=$IU23,OR(AND(BS$1=$IT23+1,OR(BS$3-1&lt;&gt;$A$3,$A$4=0)),AND(BS$1=$IT23-1,OR(BS$3&lt;&gt;$A$3,$A$4=0)))))),1,0)</f>
        <v/>
      </c>
      <c r="BT73">
        <f>IF(AND(BT$4=1,BT23=0,OR($IT23=0,AND($IT23&gt;0,BT$2=$IU23,OR(AND(BT$1=$IT23+1,OR(BT$3-1&lt;&gt;$A$3,$A$4=0)),AND(BT$1=$IT23-1,OR(BT$3&lt;&gt;$A$3,$A$4=0)))))),1,0)</f>
        <v/>
      </c>
      <c r="BU73">
        <f>IF(AND(BU$4=1,BU23=0,OR($IT23=0,AND($IT23&gt;0,BU$2=$IU23,OR(AND(BU$1=$IT23+1,OR(BU$3-1&lt;&gt;$A$3,$A$4=0)),AND(BU$1=$IT23-1,OR(BU$3&lt;&gt;$A$3,$A$4=0)))))),1,0)</f>
        <v/>
      </c>
      <c r="BV73">
        <f>IF(AND(BV$4=1,BV23=0,OR($IT23=0,AND($IT23&gt;0,BV$2=$IU23,OR(AND(BV$1=$IT23+1,OR(BV$3-1&lt;&gt;$A$3,$A$4=0)),AND(BV$1=$IT23-1,OR(BV$3&lt;&gt;$A$3,$A$4=0)))))),1,0)</f>
        <v/>
      </c>
      <c r="BW73">
        <f>IF(AND(BW$4=1,BW23=0,OR($IT23=0,AND($IT23&gt;0,BW$2=$IU23,OR(AND(BW$1=$IT23+1,OR(BW$3-1&lt;&gt;$A$3,$A$4=0)),AND(BW$1=$IT23-1,OR(BW$3&lt;&gt;$A$3,$A$4=0)))))),1,0)</f>
        <v/>
      </c>
      <c r="BX73">
        <f>IF(AND(BX$4=1,BX23=0,OR($IT23=0,AND($IT23&gt;0,BX$2=$IU23,OR(AND(BX$1=$IT23+1,OR(BX$3-1&lt;&gt;$A$3,$A$4=0)),AND(BX$1=$IT23-1,OR(BX$3&lt;&gt;$A$3,$A$4=0)))))),1,0)</f>
        <v/>
      </c>
      <c r="BY73">
        <f>IF(AND(BY$4=1,BY23=0,OR($IT23=0,AND($IT23&gt;0,BY$2=$IU23,OR(AND(BY$1=$IT23+1,OR(BY$3-1&lt;&gt;$A$3,$A$4=0)),AND(BY$1=$IT23-1,OR(BY$3&lt;&gt;$A$3,$A$4=0)))))),1,0)</f>
        <v/>
      </c>
      <c r="BZ73">
        <f>IF(AND(BZ$4=1,BZ23=0,OR($IT23=0,AND($IT23&gt;0,BZ$2=$IU23,OR(AND(BZ$1=$IT23+1,OR(BZ$3-1&lt;&gt;$A$3,$A$4=0)),AND(BZ$1=$IT23-1,OR(BZ$3&lt;&gt;$A$3,$A$4=0)))))),1,0)</f>
        <v/>
      </c>
      <c r="CA73">
        <f>IF(AND(CA$4=1,CA23=0,OR($IT23=0,AND($IT23&gt;0,CA$2=$IU23,OR(AND(CA$1=$IT23+1,OR(CA$3-1&lt;&gt;$A$3,$A$4=0)),AND(CA$1=$IT23-1,OR(CA$3&lt;&gt;$A$3,$A$4=0)))))),1,0)</f>
        <v/>
      </c>
      <c r="CB73">
        <f>IF(AND(CB$4=1,CB23=0,OR($IT23=0,AND($IT23&gt;0,CB$2=$IU23,OR(AND(CB$1=$IT23+1,OR(CB$3-1&lt;&gt;$A$3,$A$4=0)),AND(CB$1=$IT23-1,OR(CB$3&lt;&gt;$A$3,$A$4=0)))))),1,0)</f>
        <v/>
      </c>
      <c r="CC73">
        <f>IF(AND(CC$4=1,CC23=0,OR($IT23=0,AND($IT23&gt;0,CC$2=$IU23,OR(AND(CC$1=$IT23+1,OR(CC$3-1&lt;&gt;$A$3,$A$4=0)),AND(CC$1=$IT23-1,OR(CC$3&lt;&gt;$A$3,$A$4=0)))))),1,0)</f>
        <v/>
      </c>
      <c r="CD73">
        <f>IF(AND(CD$4=1,CD23=0,OR($IT23=0,AND($IT23&gt;0,CD$2=$IU23,OR(AND(CD$1=$IT23+1,OR(CD$3-1&lt;&gt;$A$3,$A$4=0)),AND(CD$1=$IT23-1,OR(CD$3&lt;&gt;$A$3,$A$4=0)))))),1,0)</f>
        <v/>
      </c>
      <c r="CE73">
        <f>IF(AND(CE$4=1,CE23=0,OR($IT23=0,AND($IT23&gt;0,CE$2=$IU23,OR(AND(CE$1=$IT23+1,OR(CE$3-1&lt;&gt;$A$3,$A$4=0)),AND(CE$1=$IT23-1,OR(CE$3&lt;&gt;$A$3,$A$4=0)))))),1,0)</f>
        <v/>
      </c>
      <c r="CF73">
        <f>IF(AND(CF$4=1,CF23=0,OR($IT23=0,AND($IT23&gt;0,CF$2=$IU23,OR(AND(CF$1=$IT23+1,OR(CF$3-1&lt;&gt;$A$3,$A$4=0)),AND(CF$1=$IT23-1,OR(CF$3&lt;&gt;$A$3,$A$4=0)))))),1,0)</f>
        <v/>
      </c>
      <c r="CG73">
        <f>IF(AND(CG$4=1,CG23=0,OR($IT23=0,AND($IT23&gt;0,CG$2=$IU23,OR(AND(CG$1=$IT23+1,OR(CG$3-1&lt;&gt;$A$3,$A$4=0)),AND(CG$1=$IT23-1,OR(CG$3&lt;&gt;$A$3,$A$4=0)))))),1,0)</f>
        <v/>
      </c>
      <c r="CH73">
        <f>IF(AND(CH$4=1,CH23=0,OR($IT23=0,AND($IT23&gt;0,CH$2=$IU23,OR(AND(CH$1=$IT23+1,OR(CH$3-1&lt;&gt;$A$3,$A$4=0)),AND(CH$1=$IT23-1,OR(CH$3&lt;&gt;$A$3,$A$4=0)))))),1,0)</f>
        <v/>
      </c>
      <c r="CI73">
        <f>IF(AND(CI$4=1,CI23=0,OR($IT23=0,AND($IT23&gt;0,CI$2=$IU23,OR(AND(CI$1=$IT23+1,OR(CI$3-1&lt;&gt;$A$3,$A$4=0)),AND(CI$1=$IT23-1,OR(CI$3&lt;&gt;$A$3,$A$4=0)))))),1,0)</f>
        <v/>
      </c>
      <c r="CJ73">
        <f>IF(AND(CJ$4=1,CJ23=0,OR($IT23=0,AND($IT23&gt;0,CJ$2=$IU23,OR(AND(CJ$1=$IT23+1,OR(CJ$3-1&lt;&gt;$A$3,$A$4=0)),AND(CJ$1=$IT23-1,OR(CJ$3&lt;&gt;$A$3,$A$4=0)))))),1,0)</f>
        <v/>
      </c>
      <c r="CK73">
        <f>IF(AND(CK$4=1,CK23=0,OR($IT23=0,AND($IT23&gt;0,CK$2=$IU23,OR(AND(CK$1=$IT23+1,OR(CK$3-1&lt;&gt;$A$3,$A$4=0)),AND(CK$1=$IT23-1,OR(CK$3&lt;&gt;$A$3,$A$4=0)))))),1,0)</f>
        <v/>
      </c>
      <c r="CL73">
        <f>IF(AND(CL$4=1,CL23=0,OR($IT23=0,AND($IT23&gt;0,CL$2=$IU23,OR(AND(CL$1=$IT23+1,OR(CL$3-1&lt;&gt;$A$3,$A$4=0)),AND(CL$1=$IT23-1,OR(CL$3&lt;&gt;$A$3,$A$4=0)))))),1,0)</f>
        <v/>
      </c>
      <c r="CM73">
        <f>IF(AND(CM$4=1,CM23=0,OR($IT23=0,AND($IT23&gt;0,CM$2=$IU23,OR(AND(CM$1=$IT23+1,OR(CM$3-1&lt;&gt;$A$3,$A$4=0)),AND(CM$1=$IT23-1,OR(CM$3&lt;&gt;$A$3,$A$4=0)))))),1,0)</f>
        <v/>
      </c>
      <c r="CN73">
        <f>IF(AND(CN$4=1,CN23=0,OR($IT23=0,AND($IT23&gt;0,CN$2=$IU23,OR(AND(CN$1=$IT23+1,OR(CN$3-1&lt;&gt;$A$3,$A$4=0)),AND(CN$1=$IT23-1,OR(CN$3&lt;&gt;$A$3,$A$4=0)))))),1,0)</f>
        <v/>
      </c>
      <c r="CO73">
        <f>IF(AND(CO$4=1,CO23=0,OR($IT23=0,AND($IT23&gt;0,CO$2=$IU23,OR(AND(CO$1=$IT23+1,OR(CO$3-1&lt;&gt;$A$3,$A$4=0)),AND(CO$1=$IT23-1,OR(CO$3&lt;&gt;$A$3,$A$4=0)))))),1,0)</f>
        <v/>
      </c>
      <c r="CP73">
        <f>IF(AND(CP$4=1,CP23=0,OR($IT23=0,AND($IT23&gt;0,CP$2=$IU23,OR(AND(CP$1=$IT23+1,OR(CP$3-1&lt;&gt;$A$3,$A$4=0)),AND(CP$1=$IT23-1,OR(CP$3&lt;&gt;$A$3,$A$4=0)))))),1,0)</f>
        <v/>
      </c>
      <c r="CQ73">
        <f>IF(AND(CQ$4=1,CQ23=0,OR($IT23=0,AND($IT23&gt;0,CQ$2=$IU23,OR(AND(CQ$1=$IT23+1,OR(CQ$3-1&lt;&gt;$A$3,$A$4=0)),AND(CQ$1=$IT23-1,OR(CQ$3&lt;&gt;$A$3,$A$4=0)))))),1,0)</f>
        <v/>
      </c>
      <c r="CR73">
        <f>IF(AND(CR$4=1,CR23=0,OR($IT23=0,AND($IT23&gt;0,CR$2=$IU23,OR(AND(CR$1=$IT23+1,OR(CR$3-1&lt;&gt;$A$3,$A$4=0)),AND(CR$1=$IT23-1,OR(CR$3&lt;&gt;$A$3,$A$4=0)))))),1,0)</f>
        <v/>
      </c>
      <c r="CS73">
        <f>IF(AND(CS$4=1,CS23=0,OR($IT23=0,AND($IT23&gt;0,CS$2=$IU23,OR(AND(CS$1=$IT23+1,OR(CS$3-1&lt;&gt;$A$3,$A$4=0)),AND(CS$1=$IT23-1,OR(CS$3&lt;&gt;$A$3,$A$4=0)))))),1,0)</f>
        <v/>
      </c>
      <c r="CT73">
        <f>IF(AND(CT$4=1,CT23=0,OR($IT23=0,AND($IT23&gt;0,CT$2=$IU23,OR(AND(CT$1=$IT23+1,OR(CT$3-1&lt;&gt;$A$3,$A$4=0)),AND(CT$1=$IT23-1,OR(CT$3&lt;&gt;$A$3,$A$4=0)))))),1,0)</f>
        <v/>
      </c>
      <c r="CU73">
        <f>IF(AND(CU$4=1,CU23=0,OR($IT23=0,AND($IT23&gt;0,CU$2=$IU23,OR(AND(CU$1=$IT23+1,OR(CU$3-1&lt;&gt;$A$3,$A$4=0)),AND(CU$1=$IT23-1,OR(CU$3&lt;&gt;$A$3,$A$4=0)))))),1,0)</f>
        <v/>
      </c>
      <c r="CV73">
        <f>IF(AND(CV$4=1,CV23=0,OR($IT23=0,AND($IT23&gt;0,CV$2=$IU23,OR(AND(CV$1=$IT23+1,OR(CV$3-1&lt;&gt;$A$3,$A$4=0)),AND(CV$1=$IT23-1,OR(CV$3&lt;&gt;$A$3,$A$4=0)))))),1,0)</f>
        <v/>
      </c>
      <c r="CW73">
        <f>IF(AND(CW$4=1,CW23=0,OR($IT23=0,AND($IT23&gt;0,CW$2=$IU23,OR(AND(CW$1=$IT23+1,OR(CW$3-1&lt;&gt;$A$3,$A$4=0)),AND(CW$1=$IT23-1,OR(CW$3&lt;&gt;$A$3,$A$4=0)))))),1,0)</f>
        <v/>
      </c>
      <c r="CX73">
        <f>IF(AND(CX$4=1,CX23=0,OR($IT23=0,AND($IT23&gt;0,CX$2=$IU23,OR(AND(CX$1=$IT23+1,OR(CX$3-1&lt;&gt;$A$3,$A$4=0)),AND(CX$1=$IT23-1,OR(CX$3&lt;&gt;$A$3,$A$4=0)))))),1,0)</f>
        <v/>
      </c>
      <c r="CY73">
        <f>IF(AND(CY$4=1,CY23=0,OR($IT23=0,AND($IT23&gt;0,CY$2=$IU23,OR(AND(CY$1=$IT23+1,OR(CY$3-1&lt;&gt;$A$3,$A$4=0)),AND(CY$1=$IT23-1,OR(CY$3&lt;&gt;$A$3,$A$4=0)))))),1,0)</f>
        <v/>
      </c>
      <c r="CZ73">
        <f>IF(AND(CZ$4=1,CZ23=0,OR($IT23=0,AND($IT23&gt;0,CZ$2=$IU23,OR(AND(CZ$1=$IT23+1,OR(CZ$3-1&lt;&gt;$A$3,$A$4=0)),AND(CZ$1=$IT23-1,OR(CZ$3&lt;&gt;$A$3,$A$4=0)))))),1,0)</f>
        <v/>
      </c>
      <c r="DA73">
        <f>IF(AND(DA$4=1,DA23=0,OR($IT23=0,AND($IT23&gt;0,DA$2=$IU23,OR(AND(DA$1=$IT23+1,OR(DA$3-1&lt;&gt;$A$3,$A$4=0)),AND(DA$1=$IT23-1,OR(DA$3&lt;&gt;$A$3,$A$4=0)))))),1,0)</f>
        <v/>
      </c>
      <c r="DB73">
        <f>IF(AND(DB$4=1,DB23=0,OR($IT23=0,AND($IT23&gt;0,DB$2=$IU23,OR(AND(DB$1=$IT23+1,OR(DB$3-1&lt;&gt;$A$3,$A$4=0)),AND(DB$1=$IT23-1,OR(DB$3&lt;&gt;$A$3,$A$4=0)))))),1,0)</f>
        <v/>
      </c>
      <c r="DC73">
        <f>IF(AND(DC$4=1,DC23=0,OR($IT23=0,AND($IT23&gt;0,DC$2=$IU23,OR(AND(DC$1=$IT23+1,OR(DC$3-1&lt;&gt;$A$3,$A$4=0)),AND(DC$1=$IT23-1,OR(DC$3&lt;&gt;$A$3,$A$4=0)))))),1,0)</f>
        <v/>
      </c>
      <c r="DD73">
        <f>IF(AND(DD$4=1,DD23=0,OR($IT23=0,AND($IT23&gt;0,DD$2=$IU23,OR(AND(DD$1=$IT23+1,OR(DD$3-1&lt;&gt;$A$3,$A$4=0)),AND(DD$1=$IT23-1,OR(DD$3&lt;&gt;$A$3,$A$4=0)))))),1,0)</f>
        <v/>
      </c>
      <c r="DE73">
        <f>IF(AND(DE$4=1,DE23=0,OR($IT23=0,AND($IT23&gt;0,DE$2=$IU23,OR(AND(DE$1=$IT23+1,OR(DE$3-1&lt;&gt;$A$3,$A$4=0)),AND(DE$1=$IT23-1,OR(DE$3&lt;&gt;$A$3,$A$4=0)))))),1,0)</f>
        <v/>
      </c>
      <c r="DF73">
        <f>IF(AND(DF$4=1,DF23=0,OR($IT23=0,AND($IT23&gt;0,DF$2=$IU23,OR(AND(DF$1=$IT23+1,OR(DF$3-1&lt;&gt;$A$3,$A$4=0)),AND(DF$1=$IT23-1,OR(DF$3&lt;&gt;$A$3,$A$4=0)))))),1,0)</f>
        <v/>
      </c>
      <c r="DG73">
        <f>IF(AND(DG$4=1,DG23=0,OR($IT23=0,AND($IT23&gt;0,DG$2=$IU23,OR(AND(DG$1=$IT23+1,OR(DG$3-1&lt;&gt;$A$3,$A$4=0)),AND(DG$1=$IT23-1,OR(DG$3&lt;&gt;$A$3,$A$4=0)))))),1,0)</f>
        <v/>
      </c>
      <c r="DH73">
        <f>IF(AND(DH$4=1,DH23=0,OR($IT23=0,AND($IT23&gt;0,DH$2=$IU23,OR(AND(DH$1=$IT23+1,OR(DH$3-1&lt;&gt;$A$3,$A$4=0)),AND(DH$1=$IT23-1,OR(DH$3&lt;&gt;$A$3,$A$4=0)))))),1,0)</f>
        <v/>
      </c>
      <c r="DI73">
        <f>IF(AND(DI$4=1,DI23=0,OR($IT23=0,AND($IT23&gt;0,DI$2=$IU23,OR(AND(DI$1=$IT23+1,OR(DI$3-1&lt;&gt;$A$3,$A$4=0)),AND(DI$1=$IT23-1,OR(DI$3&lt;&gt;$A$3,$A$4=0)))))),1,0)</f>
        <v/>
      </c>
      <c r="DJ73">
        <f>IF(AND(DJ$4=1,DJ23=0,OR($IT23=0,AND($IT23&gt;0,DJ$2=$IU23,OR(AND(DJ$1=$IT23+1,OR(DJ$3-1&lt;&gt;$A$3,$A$4=0)),AND(DJ$1=$IT23-1,OR(DJ$3&lt;&gt;$A$3,$A$4=0)))))),1,0)</f>
        <v/>
      </c>
      <c r="DK73">
        <f>IF(AND(DK$4=1,DK23=0,OR($IT23=0,AND($IT23&gt;0,DK$2=$IU23,OR(AND(DK$1=$IT23+1,OR(DK$3-1&lt;&gt;$A$3,$A$4=0)),AND(DK$1=$IT23-1,OR(DK$3&lt;&gt;$A$3,$A$4=0)))))),1,0)</f>
        <v/>
      </c>
      <c r="DL73">
        <f>IF(AND(DL$4=1,DL23=0,OR($IT23=0,AND($IT23&gt;0,DL$2=$IU23,OR(AND(DL$1=$IT23+1,OR(DL$3-1&lt;&gt;$A$3,$A$4=0)),AND(DL$1=$IT23-1,OR(DL$3&lt;&gt;$A$3,$A$4=0)))))),1,0)</f>
        <v/>
      </c>
      <c r="DM73">
        <f>IF(AND(DM$4=1,DM23=0,OR($IT23=0,AND($IT23&gt;0,DM$2=$IU23,OR(AND(DM$1=$IT23+1,OR(DM$3-1&lt;&gt;$A$3,$A$4=0)),AND(DM$1=$IT23-1,OR(DM$3&lt;&gt;$A$3,$A$4=0)))))),1,0)</f>
        <v/>
      </c>
      <c r="DN73">
        <f>IF(AND(DN$4=1,DN23=0,OR($IT23=0,AND($IT23&gt;0,DN$2=$IU23,OR(AND(DN$1=$IT23+1,OR(DN$3-1&lt;&gt;$A$3,$A$4=0)),AND(DN$1=$IT23-1,OR(DN$3&lt;&gt;$A$3,$A$4=0)))))),1,0)</f>
        <v/>
      </c>
      <c r="DO73">
        <f>IF(AND(DO$4=1,DO23=0,OR($IT23=0,AND($IT23&gt;0,DO$2=$IU23,OR(AND(DO$1=$IT23+1,OR(DO$3-1&lt;&gt;$A$3,$A$4=0)),AND(DO$1=$IT23-1,OR(DO$3&lt;&gt;$A$3,$A$4=0)))))),1,0)</f>
        <v/>
      </c>
      <c r="DP73">
        <f>IF(AND(DP$4=1,DP23=0,OR($IT23=0,AND($IT23&gt;0,DP$2=$IU23,OR(AND(DP$1=$IT23+1,OR(DP$3-1&lt;&gt;$A$3,$A$4=0)),AND(DP$1=$IT23-1,OR(DP$3&lt;&gt;$A$3,$A$4=0)))))),1,0)</f>
        <v/>
      </c>
      <c r="DQ73">
        <f>IF(AND(DQ$4=1,DQ23=0,OR($IT23=0,AND($IT23&gt;0,DQ$2=$IU23,OR(AND(DQ$1=$IT23+1,OR(DQ$3-1&lt;&gt;$A$3,$A$4=0)),AND(DQ$1=$IT23-1,OR(DQ$3&lt;&gt;$A$3,$A$4=0)))))),1,0)</f>
        <v/>
      </c>
      <c r="DR73">
        <f>IF(AND(DR$4=1,DR23=0,OR($IT23=0,AND($IT23&gt;0,DR$2=$IU23,OR(AND(DR$1=$IT23+1,OR(DR$3-1&lt;&gt;$A$3,$A$4=0)),AND(DR$1=$IT23-1,OR(DR$3&lt;&gt;$A$3,$A$4=0)))))),1,0)</f>
        <v/>
      </c>
      <c r="DS73">
        <f>IF(AND(DS$4=1,DS23=0,OR($IT23=0,AND($IT23&gt;0,DS$2=$IU23,OR(AND(DS$1=$IT23+1,OR(DS$3-1&lt;&gt;$A$3,$A$4=0)),AND(DS$1=$IT23-1,OR(DS$3&lt;&gt;$A$3,$A$4=0)))))),1,0)</f>
        <v/>
      </c>
      <c r="DT73">
        <f>IF(AND(DT$4=1,DT23=0,OR($IT23=0,AND($IT23&gt;0,DT$2=$IU23,OR(AND(DT$1=$IT23+1,OR(DT$3-1&lt;&gt;$A$3,$A$4=0)),AND(DT$1=$IT23-1,OR(DT$3&lt;&gt;$A$3,$A$4=0)))))),1,0)</f>
        <v/>
      </c>
      <c r="DU73">
        <f>IF(AND(DU$4=1,DU23=0,OR($IT23=0,AND($IT23&gt;0,DU$2=$IU23,OR(AND(DU$1=$IT23+1,OR(DU$3-1&lt;&gt;$A$3,$A$4=0)),AND(DU$1=$IT23-1,OR(DU$3&lt;&gt;$A$3,$A$4=0)))))),1,0)</f>
        <v/>
      </c>
      <c r="DV73">
        <f>IF(AND(DV$4=1,DV23=0,OR($IT23=0,AND($IT23&gt;0,DV$2=$IU23,OR(AND(DV$1=$IT23+1,OR(DV$3-1&lt;&gt;$A$3,$A$4=0)),AND(DV$1=$IT23-1,OR(DV$3&lt;&gt;$A$3,$A$4=0)))))),1,0)</f>
        <v/>
      </c>
      <c r="DW73">
        <f>IF(AND(DW$4=1,DW23=0,OR($IT23=0,AND($IT23&gt;0,DW$2=$IU23,OR(AND(DW$1=$IT23+1,OR(DW$3-1&lt;&gt;$A$3,$A$4=0)),AND(DW$1=$IT23-1,OR(DW$3&lt;&gt;$A$3,$A$4=0)))))),1,0)</f>
        <v/>
      </c>
      <c r="DX73">
        <f>IF(AND(DX$4=1,DX23=0,OR($IT23=0,AND($IT23&gt;0,DX$2=$IU23,OR(AND(DX$1=$IT23+1,OR(DX$3-1&lt;&gt;$A$3,$A$4=0)),AND(DX$1=$IT23-1,OR(DX$3&lt;&gt;$A$3,$A$4=0)))))),1,0)</f>
        <v/>
      </c>
      <c r="DY73">
        <f>IF(AND(DY$4=1,DY23=0,OR($IT23=0,AND($IT23&gt;0,DY$2=$IU23,OR(AND(DY$1=$IT23+1,OR(DY$3-1&lt;&gt;$A$3,$A$4=0)),AND(DY$1=$IT23-1,OR(DY$3&lt;&gt;$A$3,$A$4=0)))))),1,0)</f>
        <v/>
      </c>
      <c r="DZ73">
        <f>IF(AND(DZ$4=1,DZ23=0,OR($IT23=0,AND($IT23&gt;0,DZ$2=$IU23,OR(AND(DZ$1=$IT23+1,OR(DZ$3-1&lt;&gt;$A$3,$A$4=0)),AND(DZ$1=$IT23-1,OR(DZ$3&lt;&gt;$A$3,$A$4=0)))))),1,0)</f>
        <v/>
      </c>
      <c r="EA73">
        <f>IF(AND(EA$4=1,EA23=0,OR($IT23=0,AND($IT23&gt;0,EA$2=$IU23,OR(AND(EA$1=$IT23+1,OR(EA$3-1&lt;&gt;$A$3,$A$4=0)),AND(EA$1=$IT23-1,OR(EA$3&lt;&gt;$A$3,$A$4=0)))))),1,0)</f>
        <v/>
      </c>
      <c r="EB73">
        <f>IF(AND(EB$4=1,EB23=0,OR($IT23=0,AND($IT23&gt;0,EB$2=$IU23,OR(AND(EB$1=$IT23+1,OR(EB$3-1&lt;&gt;$A$3,$A$4=0)),AND(EB$1=$IT23-1,OR(EB$3&lt;&gt;$A$3,$A$4=0)))))),1,0)</f>
        <v/>
      </c>
      <c r="EC73">
        <f>IF(AND(EC$4=1,EC23=0,OR($IT23=0,AND($IT23&gt;0,EC$2=$IU23,OR(AND(EC$1=$IT23+1,OR(EC$3-1&lt;&gt;$A$3,$A$4=0)),AND(EC$1=$IT23-1,OR(EC$3&lt;&gt;$A$3,$A$4=0)))))),1,0)</f>
        <v/>
      </c>
      <c r="ED73">
        <f>IF(AND(ED$4=1,ED23=0,OR($IT23=0,AND($IT23&gt;0,ED$2=$IU23,OR(AND(ED$1=$IT23+1,OR(ED$3-1&lt;&gt;$A$3,$A$4=0)),AND(ED$1=$IT23-1,OR(ED$3&lt;&gt;$A$3,$A$4=0)))))),1,0)</f>
        <v/>
      </c>
      <c r="EE73">
        <f>IF(AND(EE$4=1,EE23=0,OR($IT23=0,AND($IT23&gt;0,EE$2=$IU23,OR(AND(EE$1=$IT23+1,OR(EE$3-1&lt;&gt;$A$3,$A$4=0)),AND(EE$1=$IT23-1,OR(EE$3&lt;&gt;$A$3,$A$4=0)))))),1,0)</f>
        <v/>
      </c>
      <c r="EF73">
        <f>IF(AND(EF$4=1,EF23=0,OR($IT23=0,AND($IT23&gt;0,EF$2=$IU23,OR(AND(EF$1=$IT23+1,OR(EF$3-1&lt;&gt;$A$3,$A$4=0)),AND(EF$1=$IT23-1,OR(EF$3&lt;&gt;$A$3,$A$4=0)))))),1,0)</f>
        <v/>
      </c>
      <c r="EG73">
        <f>IF(AND(EG$4=1,EG23=0,OR($IT23=0,AND($IT23&gt;0,EG$2=$IU23,OR(AND(EG$1=$IT23+1,OR(EG$3-1&lt;&gt;$A$3,$A$4=0)),AND(EG$1=$IT23-1,OR(EG$3&lt;&gt;$A$3,$A$4=0)))))),1,0)</f>
        <v/>
      </c>
      <c r="EH73">
        <f>IF(AND(EH$4=1,EH23=0,OR($IT23=0,AND($IT23&gt;0,EH$2=$IU23,OR(AND(EH$1=$IT23+1,OR(EH$3-1&lt;&gt;$A$3,$A$4=0)),AND(EH$1=$IT23-1,OR(EH$3&lt;&gt;$A$3,$A$4=0)))))),1,0)</f>
        <v/>
      </c>
      <c r="EI73">
        <f>IF(AND(EI$4=1,EI23=0,OR($IT23=0,AND($IT23&gt;0,EI$2=$IU23,OR(AND(EI$1=$IT23+1,OR(EI$3-1&lt;&gt;$A$3,$A$4=0)),AND(EI$1=$IT23-1,OR(EI$3&lt;&gt;$A$3,$A$4=0)))))),1,0)</f>
        <v/>
      </c>
      <c r="EJ73">
        <f>IF(AND(EJ$4=1,EJ23=0,OR($IT23=0,AND($IT23&gt;0,EJ$2=$IU23,OR(AND(EJ$1=$IT23+1,OR(EJ$3-1&lt;&gt;$A$3,$A$4=0)),AND(EJ$1=$IT23-1,OR(EJ$3&lt;&gt;$A$3,$A$4=0)))))),1,0)</f>
        <v/>
      </c>
      <c r="EK73">
        <f>IF(AND(EK$4=1,EK23=0,OR($IT23=0,AND($IT23&gt;0,EK$2=$IU23,OR(AND(EK$1=$IT23+1,OR(EK$3-1&lt;&gt;$A$3,$A$4=0)),AND(EK$1=$IT23-1,OR(EK$3&lt;&gt;$A$3,$A$4=0)))))),1,0)</f>
        <v/>
      </c>
      <c r="EL73">
        <f>IF(AND(EL$4=1,EL23=0,OR($IT23=0,AND($IT23&gt;0,EL$2=$IU23,OR(AND(EL$1=$IT23+1,OR(EL$3-1&lt;&gt;$A$3,$A$4=0)),AND(EL$1=$IT23-1,OR(EL$3&lt;&gt;$A$3,$A$4=0)))))),1,0)</f>
        <v/>
      </c>
      <c r="EM73">
        <f>IF(AND(EM$4=1,EM23=0,OR($IT23=0,AND($IT23&gt;0,EM$2=$IU23,OR(AND(EM$1=$IT23+1,OR(EM$3-1&lt;&gt;$A$3,$A$4=0)),AND(EM$1=$IT23-1,OR(EM$3&lt;&gt;$A$3,$A$4=0)))))),1,0)</f>
        <v/>
      </c>
      <c r="EN73">
        <f>IF(AND(EN$4=1,EN23=0,OR($IT23=0,AND($IT23&gt;0,EN$2=$IU23,OR(AND(EN$1=$IT23+1,OR(EN$3-1&lt;&gt;$A$3,$A$4=0)),AND(EN$1=$IT23-1,OR(EN$3&lt;&gt;$A$3,$A$4=0)))))),1,0)</f>
        <v/>
      </c>
      <c r="EO73">
        <f>IF(AND(EO$4=1,EO23=0,OR($IT23=0,AND($IT23&gt;0,EO$2=$IU23,OR(AND(EO$1=$IT23+1,OR(EO$3-1&lt;&gt;$A$3,$A$4=0)),AND(EO$1=$IT23-1,OR(EO$3&lt;&gt;$A$3,$A$4=0)))))),1,0)</f>
        <v/>
      </c>
      <c r="EP73">
        <f>IF(AND(EP$4=1,EP23=0,OR($IT23=0,AND($IT23&gt;0,EP$2=$IU23,OR(AND(EP$1=$IT23+1,OR(EP$3-1&lt;&gt;$A$3,$A$4=0)),AND(EP$1=$IT23-1,OR(EP$3&lt;&gt;$A$3,$A$4=0)))))),1,0)</f>
        <v/>
      </c>
      <c r="EQ73">
        <f>IF(AND(EQ$4=1,EQ23=0,OR($IT23=0,AND($IT23&gt;0,EQ$2=$IU23,OR(AND(EQ$1=$IT23+1,OR(EQ$3-1&lt;&gt;$A$3,$A$4=0)),AND(EQ$1=$IT23-1,OR(EQ$3&lt;&gt;$A$3,$A$4=0)))))),1,0)</f>
        <v/>
      </c>
      <c r="ER73">
        <f>IF(AND(ER$4=1,ER23=0,OR($IT23=0,AND($IT23&gt;0,ER$2=$IU23,OR(AND(ER$1=$IT23+1,OR(ER$3-1&lt;&gt;$A$3,$A$4=0)),AND(ER$1=$IT23-1,OR(ER$3&lt;&gt;$A$3,$A$4=0)))))),1,0)</f>
        <v/>
      </c>
      <c r="ES73">
        <f>IF(AND(ES$4=1,ES23=0,OR($IT23=0,AND($IT23&gt;0,ES$2=$IU23,OR(AND(ES$1=$IT23+1,OR(ES$3-1&lt;&gt;$A$3,$A$4=0)),AND(ES$1=$IT23-1,OR(ES$3&lt;&gt;$A$3,$A$4=0)))))),1,0)</f>
        <v/>
      </c>
      <c r="ET73">
        <f>IF(AND(ET$4=1,ET23=0,OR($IT23=0,AND($IT23&gt;0,ET$2=$IU23,OR(AND(ET$1=$IT23+1,OR(ET$3-1&lt;&gt;$A$3,$A$4=0)),AND(ET$1=$IT23-1,OR(ET$3&lt;&gt;$A$3,$A$4=0)))))),1,0)</f>
        <v/>
      </c>
      <c r="EU73">
        <f>IF(AND(EU$4=1,EU23=0,OR($IT23=0,AND($IT23&gt;0,EU$2=$IU23,OR(AND(EU$1=$IT23+1,OR(EU$3-1&lt;&gt;$A$3,$A$4=0)),AND(EU$1=$IT23-1,OR(EU$3&lt;&gt;$A$3,$A$4=0)))))),1,0)</f>
        <v/>
      </c>
      <c r="EV73">
        <f>IF(AND(EV$4=1,EV23=0,OR($IT23=0,AND($IT23&gt;0,EV$2=$IU23,OR(AND(EV$1=$IT23+1,OR(EV$3-1&lt;&gt;$A$3,$A$4=0)),AND(EV$1=$IT23-1,OR(EV$3&lt;&gt;$A$3,$A$4=0)))))),1,0)</f>
        <v/>
      </c>
      <c r="EW73">
        <f>IF(AND(EW$4=1,EW23=0,OR($IT23=0,AND($IT23&gt;0,EW$2=$IU23,OR(AND(EW$1=$IT23+1,OR(EW$3-1&lt;&gt;$A$3,$A$4=0)),AND(EW$1=$IT23-1,OR(EW$3&lt;&gt;$A$3,$A$4=0)))))),1,0)</f>
        <v/>
      </c>
      <c r="EX73">
        <f>IF(AND(EX$4=1,EX23=0,OR($IT23=0,AND($IT23&gt;0,EX$2=$IU23,OR(AND(EX$1=$IT23+1,OR(EX$3-1&lt;&gt;$A$3,$A$4=0)),AND(EX$1=$IT23-1,OR(EX$3&lt;&gt;$A$3,$A$4=0)))))),1,0)</f>
        <v/>
      </c>
      <c r="EY73">
        <f>IF(AND(EY$4=1,EY23=0,OR($IT23=0,AND($IT23&gt;0,EY$2=$IU23,OR(AND(EY$1=$IT23+1,OR(EY$3-1&lt;&gt;$A$3,$A$4=0)),AND(EY$1=$IT23-1,OR(EY$3&lt;&gt;$A$3,$A$4=0)))))),1,0)</f>
        <v/>
      </c>
      <c r="EZ73">
        <f>IF(AND(EZ$4=1,EZ23=0,OR($IT23=0,AND($IT23&gt;0,EZ$2=$IU23,OR(AND(EZ$1=$IT23+1,OR(EZ$3-1&lt;&gt;$A$3,$A$4=0)),AND(EZ$1=$IT23-1,OR(EZ$3&lt;&gt;$A$3,$A$4=0)))))),1,0)</f>
        <v/>
      </c>
      <c r="FA73">
        <f>IF(AND(FA$4=1,FA23=0,OR($IT23=0,AND($IT23&gt;0,FA$2=$IU23,OR(AND(FA$1=$IT23+1,OR(FA$3-1&lt;&gt;$A$3,$A$4=0)),AND(FA$1=$IT23-1,OR(FA$3&lt;&gt;$A$3,$A$4=0)))))),1,0)</f>
        <v/>
      </c>
      <c r="FB73">
        <f>IF(AND(FB$4=1,FB23=0,OR($IT23=0,AND($IT23&gt;0,FB$2=$IU23,OR(AND(FB$1=$IT23+1,OR(FB$3-1&lt;&gt;$A$3,$A$4=0)),AND(FB$1=$IT23-1,OR(FB$3&lt;&gt;$A$3,$A$4=0)))))),1,0)</f>
        <v/>
      </c>
      <c r="FC73">
        <f>IF(AND(FC$4=1,FC23=0,OR($IT23=0,AND($IT23&gt;0,FC$2=$IU23,OR(AND(FC$1=$IT23+1,OR(FC$3-1&lt;&gt;$A$3,$A$4=0)),AND(FC$1=$IT23-1,OR(FC$3&lt;&gt;$A$3,$A$4=0)))))),1,0)</f>
        <v/>
      </c>
      <c r="FD73">
        <f>IF(AND(FD$4=1,FD23=0,OR($IT23=0,AND($IT23&gt;0,FD$2=$IU23,OR(AND(FD$1=$IT23+1,OR(FD$3-1&lt;&gt;$A$3,$A$4=0)),AND(FD$1=$IT23-1,OR(FD$3&lt;&gt;$A$3,$A$4=0)))))),1,0)</f>
        <v/>
      </c>
      <c r="FE73">
        <f>IF(AND(FE$4=1,FE23=0,OR($IT23=0,AND($IT23&gt;0,FE$2=$IU23,OR(AND(FE$1=$IT23+1,OR(FE$3-1&lt;&gt;$A$3,$A$4=0)),AND(FE$1=$IT23-1,OR(FE$3&lt;&gt;$A$3,$A$4=0)))))),1,0)</f>
        <v/>
      </c>
      <c r="FF73">
        <f>IF(AND(FF$4=1,FF23=0,OR($IT23=0,AND($IT23&gt;0,FF$2=$IU23,OR(AND(FF$1=$IT23+1,OR(FF$3-1&lt;&gt;$A$3,$A$4=0)),AND(FF$1=$IT23-1,OR(FF$3&lt;&gt;$A$3,$A$4=0)))))),1,0)</f>
        <v/>
      </c>
      <c r="FG73">
        <f>IF(AND(FG$4=1,FG23=0,OR($IT23=0,AND($IT23&gt;0,FG$2=$IU23,OR(AND(FG$1=$IT23+1,OR(FG$3-1&lt;&gt;$A$3,$A$4=0)),AND(FG$1=$IT23-1,OR(FG$3&lt;&gt;$A$3,$A$4=0)))))),1,0)</f>
        <v/>
      </c>
      <c r="FH73">
        <f>IF(AND(FH$4=1,FH23=0,OR($IT23=0,AND($IT23&gt;0,FH$2=$IU23,OR(AND(FH$1=$IT23+1,OR(FH$3-1&lt;&gt;$A$3,$A$4=0)),AND(FH$1=$IT23-1,OR(FH$3&lt;&gt;$A$3,$A$4=0)))))),1,0)</f>
        <v/>
      </c>
      <c r="FI73">
        <f>IF(AND(FI$4=1,FI23=0,OR($IT23=0,AND($IT23&gt;0,FI$2=$IU23,OR(AND(FI$1=$IT23+1,OR(FI$3-1&lt;&gt;$A$3,$A$4=0)),AND(FI$1=$IT23-1,OR(FI$3&lt;&gt;$A$3,$A$4=0)))))),1,0)</f>
        <v/>
      </c>
      <c r="FJ73">
        <f>IF(AND(FJ$4=1,FJ23=0,OR($IT23=0,AND($IT23&gt;0,FJ$2=$IU23,OR(AND(FJ$1=$IT23+1,OR(FJ$3-1&lt;&gt;$A$3,$A$4=0)),AND(FJ$1=$IT23-1,OR(FJ$3&lt;&gt;$A$3,$A$4=0)))))),1,0)</f>
        <v/>
      </c>
      <c r="FK73">
        <f>IF(AND(FK$4=1,FK23=0,OR($IT23=0,AND($IT23&gt;0,FK$2=$IU23,OR(AND(FK$1=$IT23+1,OR(FK$3-1&lt;&gt;$A$3,$A$4=0)),AND(FK$1=$IT23-1,OR(FK$3&lt;&gt;$A$3,$A$4=0)))))),1,0)</f>
        <v/>
      </c>
      <c r="FL73">
        <f>IF(AND(FL$4=1,FL23=0,OR($IT23=0,AND($IT23&gt;0,FL$2=$IU23,OR(AND(FL$1=$IT23+1,OR(FL$3-1&lt;&gt;$A$3,$A$4=0)),AND(FL$1=$IT23-1,OR(FL$3&lt;&gt;$A$3,$A$4=0)))))),1,0)</f>
        <v/>
      </c>
      <c r="FM73">
        <f>IF(AND(FM$4=1,FM23=0,OR($IT23=0,AND($IT23&gt;0,FM$2=$IU23,OR(AND(FM$1=$IT23+1,OR(FM$3-1&lt;&gt;$A$3,$A$4=0)),AND(FM$1=$IT23-1,OR(FM$3&lt;&gt;$A$3,$A$4=0)))))),1,0)</f>
        <v/>
      </c>
      <c r="FN73">
        <f>IF(AND(FN$4=1,FN23=0,OR($IT23=0,AND($IT23&gt;0,FN$2=$IU23,OR(AND(FN$1=$IT23+1,OR(FN$3-1&lt;&gt;$A$3,$A$4=0)),AND(FN$1=$IT23-1,OR(FN$3&lt;&gt;$A$3,$A$4=0)))))),1,0)</f>
        <v/>
      </c>
      <c r="FO73">
        <f>IF(AND(FO$4=1,FO23=0,OR($IT23=0,AND($IT23&gt;0,FO$2=$IU23,OR(AND(FO$1=$IT23+1,OR(FO$3-1&lt;&gt;$A$3,$A$4=0)),AND(FO$1=$IT23-1,OR(FO$3&lt;&gt;$A$3,$A$4=0)))))),1,0)</f>
        <v/>
      </c>
      <c r="FP73">
        <f>IF(AND(FP$4=1,FP23=0,OR($IT23=0,AND($IT23&gt;0,FP$2=$IU23,OR(AND(FP$1=$IT23+1,OR(FP$3-1&lt;&gt;$A$3,$A$4=0)),AND(FP$1=$IT23-1,OR(FP$3&lt;&gt;$A$3,$A$4=0)))))),1,0)</f>
        <v/>
      </c>
      <c r="FQ73">
        <f>IF(AND(FQ$4=1,FQ23=0,OR($IT23=0,AND($IT23&gt;0,FQ$2=$IU23,OR(AND(FQ$1=$IT23+1,OR(FQ$3-1&lt;&gt;$A$3,$A$4=0)),AND(FQ$1=$IT23-1,OR(FQ$3&lt;&gt;$A$3,$A$4=0)))))),1,0)</f>
        <v/>
      </c>
      <c r="FR73">
        <f>IF(AND(FR$4=1,FR23=0,OR($IT23=0,AND($IT23&gt;0,FR$2=$IU23,OR(AND(FR$1=$IT23+1,OR(FR$3-1&lt;&gt;$A$3,$A$4=0)),AND(FR$1=$IT23-1,OR(FR$3&lt;&gt;$A$3,$A$4=0)))))),1,0)</f>
        <v/>
      </c>
      <c r="FS73">
        <f>IF(AND(FS$4=1,FS23=0,OR($IT23=0,AND($IT23&gt;0,FS$2=$IU23,OR(AND(FS$1=$IT23+1,OR(FS$3-1&lt;&gt;$A$3,$A$4=0)),AND(FS$1=$IT23-1,OR(FS$3&lt;&gt;$A$3,$A$4=0)))))),1,0)</f>
        <v/>
      </c>
      <c r="FT73">
        <f>IF(AND(FT$4=1,FT23=0,OR($IT23=0,AND($IT23&gt;0,FT$2=$IU23,OR(AND(FT$1=$IT23+1,OR(FT$3-1&lt;&gt;$A$3,$A$4=0)),AND(FT$1=$IT23-1,OR(FT$3&lt;&gt;$A$3,$A$4=0)))))),1,0)</f>
        <v/>
      </c>
      <c r="FU73">
        <f>IF(AND(FU$4=1,FU23=0,OR($IT23=0,AND($IT23&gt;0,FU$2=$IU23,OR(AND(FU$1=$IT23+1,OR(FU$3-1&lt;&gt;$A$3,$A$4=0)),AND(FU$1=$IT23-1,OR(FU$3&lt;&gt;$A$3,$A$4=0)))))),1,0)</f>
        <v/>
      </c>
      <c r="FV73">
        <f>IF(AND(FV$4=1,FV23=0,OR($IT23=0,AND($IT23&gt;0,FV$2=$IU23,OR(AND(FV$1=$IT23+1,OR(FV$3-1&lt;&gt;$A$3,$A$4=0)),AND(FV$1=$IT23-1,OR(FV$3&lt;&gt;$A$3,$A$4=0)))))),1,0)</f>
        <v/>
      </c>
      <c r="FW73">
        <f>IF(AND(FW$4=1,FW23=0,OR($IT23=0,AND($IT23&gt;0,FW$2=$IU23,OR(AND(FW$1=$IT23+1,OR(FW$3-1&lt;&gt;$A$3,$A$4=0)),AND(FW$1=$IT23-1,OR(FW$3&lt;&gt;$A$3,$A$4=0)))))),1,0)</f>
        <v/>
      </c>
      <c r="FX73">
        <f>IF(AND(FX$4=1,FX23=0,OR($IT23=0,AND($IT23&gt;0,FX$2=$IU23,OR(AND(FX$1=$IT23+1,OR(FX$3-1&lt;&gt;$A$3,$A$4=0)),AND(FX$1=$IT23-1,OR(FX$3&lt;&gt;$A$3,$A$4=0)))))),1,0)</f>
        <v/>
      </c>
      <c r="FY73">
        <f>IF(AND(FY$4=1,FY23=0,OR($IT23=0,AND($IT23&gt;0,FY$2=$IU23,OR(AND(FY$1=$IT23+1,OR(FY$3-1&lt;&gt;$A$3,$A$4=0)),AND(FY$1=$IT23-1,OR(FY$3&lt;&gt;$A$3,$A$4=0)))))),1,0)</f>
        <v/>
      </c>
      <c r="FZ73">
        <f>IF(AND(FZ$4=1,FZ23=0,OR($IT23=0,AND($IT23&gt;0,FZ$2=$IU23,OR(AND(FZ$1=$IT23+1,OR(FZ$3-1&lt;&gt;$A$3,$A$4=0)),AND(FZ$1=$IT23-1,OR(FZ$3&lt;&gt;$A$3,$A$4=0)))))),1,0)</f>
        <v/>
      </c>
      <c r="GA73">
        <f>IF(AND(GA$4=1,GA23=0,OR($IT23=0,AND($IT23&gt;0,GA$2=$IU23,OR(AND(GA$1=$IT23+1,OR(GA$3-1&lt;&gt;$A$3,$A$4=0)),AND(GA$1=$IT23-1,OR(GA$3&lt;&gt;$A$3,$A$4=0)))))),1,0)</f>
        <v/>
      </c>
      <c r="GB73">
        <f>IF(AND(GB$4=1,GB23=0,OR($IT23=0,AND($IT23&gt;0,GB$2=$IU23,OR(AND(GB$1=$IT23+1,OR(GB$3-1&lt;&gt;$A$3,$A$4=0)),AND(GB$1=$IT23-1,OR(GB$3&lt;&gt;$A$3,$A$4=0)))))),1,0)</f>
        <v/>
      </c>
      <c r="GC73">
        <f>IF(AND(GC$4=1,GC23=0,OR($IT23=0,AND($IT23&gt;0,GC$2=$IU23,OR(AND(GC$1=$IT23+1,OR(GC$3-1&lt;&gt;$A$3,$A$4=0)),AND(GC$1=$IT23-1,OR(GC$3&lt;&gt;$A$3,$A$4=0)))))),1,0)</f>
        <v/>
      </c>
      <c r="GD73">
        <f>IF(AND(GD$4=1,GD23=0,OR($IT23=0,AND($IT23&gt;0,GD$2=$IU23,OR(AND(GD$1=$IT23+1,OR(GD$3-1&lt;&gt;$A$3,$A$4=0)),AND(GD$1=$IT23-1,OR(GD$3&lt;&gt;$A$3,$A$4=0)))))),1,0)</f>
        <v/>
      </c>
      <c r="GE73">
        <f>IF(AND(GE$4=1,GE23=0,OR($IT23=0,AND($IT23&gt;0,GE$2=$IU23,OR(AND(GE$1=$IT23+1,OR(GE$3-1&lt;&gt;$A$3,$A$4=0)),AND(GE$1=$IT23-1,OR(GE$3&lt;&gt;$A$3,$A$4=0)))))),1,0)</f>
        <v/>
      </c>
      <c r="GF73">
        <f>IF(AND(GF$4=1,GF23=0,OR($IT23=0,AND($IT23&gt;0,GF$2=$IU23,OR(AND(GF$1=$IT23+1,OR(GF$3-1&lt;&gt;$A$3,$A$4=0)),AND(GF$1=$IT23-1,OR(GF$3&lt;&gt;$A$3,$A$4=0)))))),1,0)</f>
        <v/>
      </c>
      <c r="GG73">
        <f>IF(AND(GG$4=1,GG23=0,OR($IT23=0,AND($IT23&gt;0,GG$2=$IU23,OR(AND(GG$1=$IT23+1,OR(GG$3-1&lt;&gt;$A$3,$A$4=0)),AND(GG$1=$IT23-1,OR(GG$3&lt;&gt;$A$3,$A$4=0)))))),1,0)</f>
        <v/>
      </c>
      <c r="GH73">
        <f>IF(AND(GH$4=1,GH23=0,OR($IT23=0,AND($IT23&gt;0,GH$2=$IU23,OR(AND(GH$1=$IT23+1,OR(GH$3-1&lt;&gt;$A$3,$A$4=0)),AND(GH$1=$IT23-1,OR(GH$3&lt;&gt;$A$3,$A$4=0)))))),1,0)</f>
        <v/>
      </c>
      <c r="GI73">
        <f>IF(AND(GI$4=1,GI23=0,OR($IT23=0,AND($IT23&gt;0,GI$2=$IU23,OR(AND(GI$1=$IT23+1,OR(GI$3-1&lt;&gt;$A$3,$A$4=0)),AND(GI$1=$IT23-1,OR(GI$3&lt;&gt;$A$3,$A$4=0)))))),1,0)</f>
        <v/>
      </c>
      <c r="GJ73">
        <f>IF(AND(GJ$4=1,GJ23=0,OR($IT23=0,AND($IT23&gt;0,GJ$2=$IU23,OR(AND(GJ$1=$IT23+1,OR(GJ$3-1&lt;&gt;$A$3,$A$4=0)),AND(GJ$1=$IT23-1,OR(GJ$3&lt;&gt;$A$3,$A$4=0)))))),1,0)</f>
        <v/>
      </c>
      <c r="GK73">
        <f>IF(AND(GK$4=1,GK23=0,OR($IT23=0,AND($IT23&gt;0,GK$2=$IU23,OR(AND(GK$1=$IT23+1,OR(GK$3-1&lt;&gt;$A$3,$A$4=0)),AND(GK$1=$IT23-1,OR(GK$3&lt;&gt;$A$3,$A$4=0)))))),1,0)</f>
        <v/>
      </c>
      <c r="GL73">
        <f>IF(AND(GL$4=1,GL23=0,OR($IT23=0,AND($IT23&gt;0,GL$2=$IU23,OR(AND(GL$1=$IT23+1,OR(GL$3-1&lt;&gt;$A$3,$A$4=0)),AND(GL$1=$IT23-1,OR(GL$3&lt;&gt;$A$3,$A$4=0)))))),1,0)</f>
        <v/>
      </c>
      <c r="GM73">
        <f>IF(AND(GM$4=1,GM23=0,OR($IT23=0,AND($IT23&gt;0,GM$2=$IU23,OR(AND(GM$1=$IT23+1,OR(GM$3-1&lt;&gt;$A$3,$A$4=0)),AND(GM$1=$IT23-1,OR(GM$3&lt;&gt;$A$3,$A$4=0)))))),1,0)</f>
        <v/>
      </c>
      <c r="GN73">
        <f>IF(AND(GN$4=1,GN23=0,OR($IT23=0,AND($IT23&gt;0,GN$2=$IU23,OR(AND(GN$1=$IT23+1,OR(GN$3-1&lt;&gt;$A$3,$A$4=0)),AND(GN$1=$IT23-1,OR(GN$3&lt;&gt;$A$3,$A$4=0)))))),1,0)</f>
        <v/>
      </c>
      <c r="GO73">
        <f>IF(AND(GO$4=1,GO23=0,OR($IT23=0,AND($IT23&gt;0,GO$2=$IU23,OR(AND(GO$1=$IT23+1,OR(GO$3-1&lt;&gt;$A$3,$A$4=0)),AND(GO$1=$IT23-1,OR(GO$3&lt;&gt;$A$3,$A$4=0)))))),1,0)</f>
        <v/>
      </c>
      <c r="GP73">
        <f>IF(AND(GP$4=1,GP23=0,OR($IT23=0,AND($IT23&gt;0,GP$2=$IU23,OR(AND(GP$1=$IT23+1,OR(GP$3-1&lt;&gt;$A$3,$A$4=0)),AND(GP$1=$IT23-1,OR(GP$3&lt;&gt;$A$3,$A$4=0)))))),1,0)</f>
        <v/>
      </c>
      <c r="GQ73">
        <f>IF(AND(GQ$4=1,GQ23=0,OR($IT23=0,AND($IT23&gt;0,GQ$2=$IU23,OR(AND(GQ$1=$IT23+1,OR(GQ$3-1&lt;&gt;$A$3,$A$4=0)),AND(GQ$1=$IT23-1,OR(GQ$3&lt;&gt;$A$3,$A$4=0)))))),1,0)</f>
        <v/>
      </c>
      <c r="GR73">
        <f>IF(AND(GR$4=1,GR23=0,OR($IT23=0,AND($IT23&gt;0,GR$2=$IU23,OR(AND(GR$1=$IT23+1,OR(GR$3-1&lt;&gt;$A$3,$A$4=0)),AND(GR$1=$IT23-1,OR(GR$3&lt;&gt;$A$3,$A$4=0)))))),1,0)</f>
        <v/>
      </c>
      <c r="GS73">
        <f>IF(AND(GS$4=1,GS23=0,OR($IT23=0,AND($IT23&gt;0,GS$2=$IU23,OR(AND(GS$1=$IT23+1,OR(GS$3-1&lt;&gt;$A$3,$A$4=0)),AND(GS$1=$IT23-1,OR(GS$3&lt;&gt;$A$3,$A$4=0)))))),1,0)</f>
        <v/>
      </c>
      <c r="GT73">
        <f>IF(AND(GT$4=1,GT23=0,OR($IT23=0,AND($IT23&gt;0,GT$2=$IU23,OR(AND(GT$1=$IT23+1,OR(GT$3-1&lt;&gt;$A$3,$A$4=0)),AND(GT$1=$IT23-1,OR(GT$3&lt;&gt;$A$3,$A$4=0)))))),1,0)</f>
        <v/>
      </c>
      <c r="GU73">
        <f>IF(AND(GU$4=1,GU23=0,OR($IT23=0,AND($IT23&gt;0,GU$2=$IU23,OR(AND(GU$1=$IT23+1,OR(GU$3-1&lt;&gt;$A$3,$A$4=0)),AND(GU$1=$IT23-1,OR(GU$3&lt;&gt;$A$3,$A$4=0)))))),1,0)</f>
        <v/>
      </c>
      <c r="GV73">
        <f>IF(AND(GV$4=1,GV23=0,OR($IT23=0,AND($IT23&gt;0,GV$2=$IU23,OR(AND(GV$1=$IT23+1,OR(GV$3-1&lt;&gt;$A$3,$A$4=0)),AND(GV$1=$IT23-1,OR(GV$3&lt;&gt;$A$3,$A$4=0)))))),1,0)</f>
        <v/>
      </c>
      <c r="GW73">
        <f>IF(AND(GW$4=1,GW23=0,OR($IT23=0,AND($IT23&gt;0,GW$2=$IU23,OR(AND(GW$1=$IT23+1,OR(GW$3-1&lt;&gt;$A$3,$A$4=0)),AND(GW$1=$IT23-1,OR(GW$3&lt;&gt;$A$3,$A$4=0)))))),1,0)</f>
        <v/>
      </c>
      <c r="GX73">
        <f>IF(AND(GX$4=1,GX23=0,OR($IT23=0,AND($IT23&gt;0,GX$2=$IU23,OR(AND(GX$1=$IT23+1,OR(GX$3-1&lt;&gt;$A$3,$A$4=0)),AND(GX$1=$IT23-1,OR(GX$3&lt;&gt;$A$3,$A$4=0)))))),1,0)</f>
        <v/>
      </c>
      <c r="GY73">
        <f>IF(AND(GY$4=1,GY23=0,OR($IT23=0,AND($IT23&gt;0,GY$2=$IU23,OR(AND(GY$1=$IT23+1,OR(GY$3-1&lt;&gt;$A$3,$A$4=0)),AND(GY$1=$IT23-1,OR(GY$3&lt;&gt;$A$3,$A$4=0)))))),1,0)</f>
        <v/>
      </c>
      <c r="GZ73">
        <f>IF(AND(GZ$4=1,GZ23=0,OR($IT23=0,AND($IT23&gt;0,GZ$2=$IU23,OR(AND(GZ$1=$IT23+1,OR(GZ$3-1&lt;&gt;$A$3,$A$4=0)),AND(GZ$1=$IT23-1,OR(GZ$3&lt;&gt;$A$3,$A$4=0)))))),1,0)</f>
        <v/>
      </c>
      <c r="HA73">
        <f>IF(AND(HA$4=1,HA23=0,OR($IT23=0,AND($IT23&gt;0,HA$2=$IU23,OR(AND(HA$1=$IT23+1,OR(HA$3-1&lt;&gt;$A$3,$A$4=0)),AND(HA$1=$IT23-1,OR(HA$3&lt;&gt;$A$3,$A$4=0)))))),1,0)</f>
        <v/>
      </c>
      <c r="HB73">
        <f>IF(AND(HB$4=1,HB23=0,OR($IT23=0,AND($IT23&gt;0,HB$2=$IU23,OR(AND(HB$1=$IT23+1,OR(HB$3-1&lt;&gt;$A$3,$A$4=0)),AND(HB$1=$IT23-1,OR(HB$3&lt;&gt;$A$3,$A$4=0)))))),1,0)</f>
        <v/>
      </c>
      <c r="HC73">
        <f>IF(AND(HC$4=1,HC23=0,OR($IT23=0,AND($IT23&gt;0,HC$2=$IU23,OR(AND(HC$1=$IT23+1,OR(HC$3-1&lt;&gt;$A$3,$A$4=0)),AND(HC$1=$IT23-1,OR(HC$3&lt;&gt;$A$3,$A$4=0)))))),1,0)</f>
        <v/>
      </c>
      <c r="HD73">
        <f>IF(AND(HD$4=1,HD23=0,OR($IT23=0,AND($IT23&gt;0,HD$2=$IU23,OR(AND(HD$1=$IT23+1,OR(HD$3-1&lt;&gt;$A$3,$A$4=0)),AND(HD$1=$IT23-1,OR(HD$3&lt;&gt;$A$3,$A$4=0)))))),1,0)</f>
        <v/>
      </c>
      <c r="HE73">
        <f>IF(AND(HE$4=1,HE23=0,OR($IT23=0,AND($IT23&gt;0,HE$2=$IU23,OR(AND(HE$1=$IT23+1,OR(HE$3-1&lt;&gt;$A$3,$A$4=0)),AND(HE$1=$IT23-1,OR(HE$3&lt;&gt;$A$3,$A$4=0)))))),1,0)</f>
        <v/>
      </c>
      <c r="HF73">
        <f>IF(AND(HF$4=1,HF23=0,OR($IT23=0,AND($IT23&gt;0,HF$2=$IU23,OR(AND(HF$1=$IT23+1,OR(HF$3-1&lt;&gt;$A$3,$A$4=0)),AND(HF$1=$IT23-1,OR(HF$3&lt;&gt;$A$3,$A$4=0)))))),1,0)</f>
        <v/>
      </c>
      <c r="HG73">
        <f>IF(AND(HG$4=1,HG23=0,OR($IT23=0,AND($IT23&gt;0,HG$2=$IU23,OR(AND(HG$1=$IT23+1,OR(HG$3-1&lt;&gt;$A$3,$A$4=0)),AND(HG$1=$IT23-1,OR(HG$3&lt;&gt;$A$3,$A$4=0)))))),1,0)</f>
        <v/>
      </c>
      <c r="HH73">
        <f>IF(AND(HH$4=1,HH23=0,OR($IT23=0,AND($IT23&gt;0,HH$2=$IU23,OR(AND(HH$1=$IT23+1,OR(HH$3-1&lt;&gt;$A$3,$A$4=0)),AND(HH$1=$IT23-1,OR(HH$3&lt;&gt;$A$3,$A$4=0)))))),1,0)</f>
        <v/>
      </c>
      <c r="HI73">
        <f>IF(AND(HI$4=1,HI23=0,OR($IT23=0,AND($IT23&gt;0,HI$2=$IU23,OR(AND(HI$1=$IT23+1,OR(HI$3-1&lt;&gt;$A$3,$A$4=0)),AND(HI$1=$IT23-1,OR(HI$3&lt;&gt;$A$3,$A$4=0)))))),1,0)</f>
        <v/>
      </c>
      <c r="HJ73">
        <f>IF(AND(HJ$4=1,HJ23=0,OR($IT23=0,AND($IT23&gt;0,HJ$2=$IU23,OR(AND(HJ$1=$IT23+1,OR(HJ$3-1&lt;&gt;$A$3,$A$4=0)),AND(HJ$1=$IT23-1,OR(HJ$3&lt;&gt;$A$3,$A$4=0)))))),1,0)</f>
        <v/>
      </c>
      <c r="HK73">
        <f>IF(AND(HK$4=1,HK23=0,OR($IT23=0,AND($IT23&gt;0,HK$2=$IU23,OR(AND(HK$1=$IT23+1,OR(HK$3-1&lt;&gt;$A$3,$A$4=0)),AND(HK$1=$IT23-1,OR(HK$3&lt;&gt;$A$3,$A$4=0)))))),1,0)</f>
        <v/>
      </c>
      <c r="HL73">
        <f>IF(AND(HL$4=1,HL23=0,OR($IT23=0,AND($IT23&gt;0,HL$2=$IU23,OR(AND(HL$1=$IT23+1,OR(HL$3-1&lt;&gt;$A$3,$A$4=0)),AND(HL$1=$IT23-1,OR(HL$3&lt;&gt;$A$3,$A$4=0)))))),1,0)</f>
        <v/>
      </c>
      <c r="HM73">
        <f>IF(AND(HM$4=1,HM23=0,OR($IT23=0,AND($IT23&gt;0,HM$2=$IU23,OR(AND(HM$1=$IT23+1,OR(HM$3-1&lt;&gt;$A$3,$A$4=0)),AND(HM$1=$IT23-1,OR(HM$3&lt;&gt;$A$3,$A$4=0)))))),1,0)</f>
        <v/>
      </c>
      <c r="HN73">
        <f>IF(AND(HN$4=1,HN23=0,OR($IT23=0,AND($IT23&gt;0,HN$2=$IU23,OR(AND(HN$1=$IT23+1,OR(HN$3-1&lt;&gt;$A$3,$A$4=0)),AND(HN$1=$IT23-1,OR(HN$3&lt;&gt;$A$3,$A$4=0)))))),1,0)</f>
        <v/>
      </c>
      <c r="HO73">
        <f>IF(AND(HO$4=1,HO23=0,OR($IT23=0,AND($IT23&gt;0,HO$2=$IU23,OR(AND(HO$1=$IT23+1,OR(HO$3-1&lt;&gt;$A$3,$A$4=0)),AND(HO$1=$IT23-1,OR(HO$3&lt;&gt;$A$3,$A$4=0)))))),1,0)</f>
        <v/>
      </c>
      <c r="HP73">
        <f>IF(AND(HP$4=1,HP23=0,OR($IT23=0,AND($IT23&gt;0,HP$2=$IU23,OR(AND(HP$1=$IT23+1,OR(HP$3-1&lt;&gt;$A$3,$A$4=0)),AND(HP$1=$IT23-1,OR(HP$3&lt;&gt;$A$3,$A$4=0)))))),1,0)</f>
        <v/>
      </c>
      <c r="HQ73">
        <f>IF(AND(HQ$4=1,HQ23=0,OR($IT23=0,AND($IT23&gt;0,HQ$2=$IU23,OR(AND(HQ$1=$IT23+1,OR(HQ$3-1&lt;&gt;$A$3,$A$4=0)),AND(HQ$1=$IT23-1,OR(HQ$3&lt;&gt;$A$3,$A$4=0)))))),1,0)</f>
        <v/>
      </c>
      <c r="HR73">
        <f>IF(AND(HR$4=1,HR23=0,OR($IT23=0,AND($IT23&gt;0,HR$2=$IU23,OR(AND(HR$1=$IT23+1,OR(HR$3-1&lt;&gt;$A$3,$A$4=0)),AND(HR$1=$IT23-1,OR(HR$3&lt;&gt;$A$3,$A$4=0)))))),1,0)</f>
        <v/>
      </c>
      <c r="HS73">
        <f>IF(AND(HS$4=1,HS23=0,OR($IT23=0,AND($IT23&gt;0,HS$2=$IU23,OR(AND(HS$1=$IT23+1,OR(HS$3-1&lt;&gt;$A$3,$A$4=0)),AND(HS$1=$IT23-1,OR(HS$3&lt;&gt;$A$3,$A$4=0)))))),1,0)</f>
        <v/>
      </c>
      <c r="HT73">
        <f>IF(AND(HT$4=1,HT23=0,OR($IT23=0,AND($IT23&gt;0,HT$2=$IU23,OR(AND(HT$1=$IT23+1,OR(HT$3-1&lt;&gt;$A$3,$A$4=0)),AND(HT$1=$IT23-1,OR(HT$3&lt;&gt;$A$3,$A$4=0)))))),1,0)</f>
        <v/>
      </c>
      <c r="HU73">
        <f>IF(AND(HU$4=1,HU23=0,OR($IT23=0,AND($IT23&gt;0,HU$2=$IU23,OR(AND(HU$1=$IT23+1,OR(HU$3-1&lt;&gt;$A$3,$A$4=0)),AND(HU$1=$IT23-1,OR(HU$3&lt;&gt;$A$3,$A$4=0)))))),1,0)</f>
        <v/>
      </c>
      <c r="HV73">
        <f>IF(AND(HV$4=1,HV23=0,OR($IT23=0,AND($IT23&gt;0,HV$2=$IU23,OR(AND(HV$1=$IT23+1,OR(HV$3-1&lt;&gt;$A$3,$A$4=0)),AND(HV$1=$IT23-1,OR(HV$3&lt;&gt;$A$3,$A$4=0)))))),1,0)</f>
        <v/>
      </c>
      <c r="HW73">
        <f>IF(AND(HW$4=1,HW23=0,OR($IT23=0,AND($IT23&gt;0,HW$2=$IU23,OR(AND(HW$1=$IT23+1,OR(HW$3-1&lt;&gt;$A$3,$A$4=0)),AND(HW$1=$IT23-1,OR(HW$3&lt;&gt;$A$3,$A$4=0)))))),1,0)</f>
        <v/>
      </c>
      <c r="HX73">
        <f>IF(AND(HX$4=1,HX23=0,OR($IT23=0,AND($IT23&gt;0,HX$2=$IU23,OR(AND(HX$1=$IT23+1,OR(HX$3-1&lt;&gt;$A$3,$A$4=0)),AND(HX$1=$IT23-1,OR(HX$3&lt;&gt;$A$3,$A$4=0)))))),1,0)</f>
        <v/>
      </c>
      <c r="HY73">
        <f>IF(AND(HY$4=1,HY23=0,OR($IT23=0,AND($IT23&gt;0,HY$2=$IU23,OR(AND(HY$1=$IT23+1,OR(HY$3-1&lt;&gt;$A$3,$A$4=0)),AND(HY$1=$IT23-1,OR(HY$3&lt;&gt;$A$3,$A$4=0)))))),1,0)</f>
        <v/>
      </c>
      <c r="HZ73">
        <f>IF(AND(HZ$4=1,HZ23=0,OR($IT23=0,AND($IT23&gt;0,HZ$2=$IU23,OR(AND(HZ$1=$IT23+1,OR(HZ$3-1&lt;&gt;$A$3,$A$4=0)),AND(HZ$1=$IT23-1,OR(HZ$3&lt;&gt;$A$3,$A$4=0)))))),1,0)</f>
        <v/>
      </c>
      <c r="IA73">
        <f>IF(AND(IA$4=1,IA23=0,OR($IT23=0,AND($IT23&gt;0,IA$2=$IU23,OR(AND(IA$1=$IT23+1,OR(IA$3-1&lt;&gt;$A$3,$A$4=0)),AND(IA$1=$IT23-1,OR(IA$3&lt;&gt;$A$3,$A$4=0)))))),1,0)</f>
        <v/>
      </c>
      <c r="IB73">
        <f>IF(AND(IB$4=1,IB23=0,OR($IT23=0,AND($IT23&gt;0,IB$2=$IU23,OR(AND(IB$1=$IT23+1,OR(IB$3-1&lt;&gt;$A$3,$A$4=0)),AND(IB$1=$IT23-1,OR(IB$3&lt;&gt;$A$3,$A$4=0)))))),1,0)</f>
        <v/>
      </c>
      <c r="IC73">
        <f>IF(AND(IC$4=1,IC23=0,OR($IT23=0,AND($IT23&gt;0,IC$2=$IU23,OR(AND(IC$1=$IT23+1,OR(IC$3-1&lt;&gt;$A$3,$A$4=0)),AND(IC$1=$IT23-1,OR(IC$3&lt;&gt;$A$3,$A$4=0)))))),1,0)</f>
        <v/>
      </c>
      <c r="ID73">
        <f>IF(AND(ID$4=1,ID23=0,OR($IT23=0,AND($IT23&gt;0,ID$2=$IU23,OR(AND(ID$1=$IT23+1,OR(ID$3-1&lt;&gt;$A$3,$A$4=0)),AND(ID$1=$IT23-1,OR(ID$3&lt;&gt;$A$3,$A$4=0)))))),1,0)</f>
        <v/>
      </c>
      <c r="IE73">
        <f>IF(AND(IE$4=1,IE23=0,OR($IT23=0,AND($IT23&gt;0,IE$2=$IU23,OR(AND(IE$1=$IT23+1,OR(IE$3-1&lt;&gt;$A$3,$A$4=0)),AND(IE$1=$IT23-1,OR(IE$3&lt;&gt;$A$3,$A$4=0)))))),1,0)</f>
        <v/>
      </c>
      <c r="IF73">
        <f>IF(AND(IF$4=1,IF23=0,OR($IT23=0,AND($IT23&gt;0,IF$2=$IU23,OR(AND(IF$1=$IT23+1,OR(IF$3-1&lt;&gt;$A$3,$A$4=0)),AND(IF$1=$IT23-1,OR(IF$3&lt;&gt;$A$3,$A$4=0)))))),1,0)</f>
        <v/>
      </c>
      <c r="IG73">
        <f>IF(AND(IG$4=1,IG23=0,OR($IT23=0,AND($IT23&gt;0,IG$2=$IU23,OR(AND(IG$1=$IT23+1,OR(IG$3-1&lt;&gt;$A$3,$A$4=0)),AND(IG$1=$IT23-1,OR(IG$3&lt;&gt;$A$3,$A$4=0)))))),1,0)</f>
        <v/>
      </c>
      <c r="IH73">
        <f>IF(AND(IH$4=1,IH23=0,OR($IT23=0,AND($IT23&gt;0,IH$2=$IU23,OR(AND(IH$1=$IT23+1,OR(IH$3-1&lt;&gt;$A$3,$A$4=0)),AND(IH$1=$IT23-1,OR(IH$3&lt;&gt;$A$3,$A$4=0)))))),1,0)</f>
        <v/>
      </c>
      <c r="II73">
        <f>IF(AND(II$4=1,II23=0,OR($IT23=0,AND($IT23&gt;0,II$2=$IU23,OR(AND(II$1=$IT23+1,OR(II$3-1&lt;&gt;$A$3,$A$4=0)),AND(II$1=$IT23-1,OR(II$3&lt;&gt;$A$3,$A$4=0)))))),1,0)</f>
        <v/>
      </c>
    </row>
    <row r="74">
      <c r="A74" t="n">
        <v>15</v>
      </c>
      <c r="D74">
        <f>IF(AND(D$4=1,D24=0,OR($IT24=0,AND($IT24&gt;0,D$2=$IU24,OR(AND(D$1=$IT24+1,OR(D$3-1&lt;&gt;$A$3,$A$4=0)),AND(D$1=$IT24-1,OR(D$3&lt;&gt;$A$3,$A$4=0)))))),1,0)</f>
        <v/>
      </c>
      <c r="E74">
        <f>IF(AND(E$4=1,E24=0,OR($IT24=0,AND($IT24&gt;0,E$2=$IU24,OR(AND(E$1=$IT24+1,OR(E$3-1&lt;&gt;$A$3,$A$4=0)),AND(E$1=$IT24-1,OR(E$3&lt;&gt;$A$3,$A$4=0)))))),1,0)</f>
        <v/>
      </c>
      <c r="F74">
        <f>IF(AND(F$4=1,F24=0,OR($IT24=0,AND($IT24&gt;0,F$2=$IU24,OR(AND(F$1=$IT24+1,OR(F$3-1&lt;&gt;$A$3,$A$4=0)),AND(F$1=$IT24-1,OR(F$3&lt;&gt;$A$3,$A$4=0)))))),1,0)</f>
        <v/>
      </c>
      <c r="G74">
        <f>IF(AND(G$4=1,G24=0,OR($IT24=0,AND($IT24&gt;0,G$2=$IU24,OR(AND(G$1=$IT24+1,OR(G$3-1&lt;&gt;$A$3,$A$4=0)),AND(G$1=$IT24-1,OR(G$3&lt;&gt;$A$3,$A$4=0)))))),1,0)</f>
        <v/>
      </c>
      <c r="H74">
        <f>IF(AND(H$4=1,H24=0,OR($IT24=0,AND($IT24&gt;0,H$2=$IU24,OR(AND(H$1=$IT24+1,OR(H$3-1&lt;&gt;$A$3,$A$4=0)),AND(H$1=$IT24-1,OR(H$3&lt;&gt;$A$3,$A$4=0)))))),1,0)</f>
        <v/>
      </c>
      <c r="I74">
        <f>IF(AND(I$4=1,I24=0,OR($IT24=0,AND($IT24&gt;0,I$2=$IU24,OR(AND(I$1=$IT24+1,OR(I$3-1&lt;&gt;$A$3,$A$4=0)),AND(I$1=$IT24-1,OR(I$3&lt;&gt;$A$3,$A$4=0)))))),1,0)</f>
        <v/>
      </c>
      <c r="J74">
        <f>IF(AND(J$4=1,J24=0,OR($IT24=0,AND($IT24&gt;0,J$2=$IU24,OR(AND(J$1=$IT24+1,OR(J$3-1&lt;&gt;$A$3,$A$4=0)),AND(J$1=$IT24-1,OR(J$3&lt;&gt;$A$3,$A$4=0)))))),1,0)</f>
        <v/>
      </c>
      <c r="K74">
        <f>IF(AND(K$4=1,K24=0,OR($IT24=0,AND($IT24&gt;0,K$2=$IU24,OR(AND(K$1=$IT24+1,OR(K$3-1&lt;&gt;$A$3,$A$4=0)),AND(K$1=$IT24-1,OR(K$3&lt;&gt;$A$3,$A$4=0)))))),1,0)</f>
        <v/>
      </c>
      <c r="L74">
        <f>IF(AND(L$4=1,L24=0,OR($IT24=0,AND($IT24&gt;0,L$2=$IU24,OR(AND(L$1=$IT24+1,OR(L$3-1&lt;&gt;$A$3,$A$4=0)),AND(L$1=$IT24-1,OR(L$3&lt;&gt;$A$3,$A$4=0)))))),1,0)</f>
        <v/>
      </c>
      <c r="M74">
        <f>IF(AND(M$4=1,M24=0,OR($IT24=0,AND($IT24&gt;0,M$2=$IU24,OR(AND(M$1=$IT24+1,OR(M$3-1&lt;&gt;$A$3,$A$4=0)),AND(M$1=$IT24-1,OR(M$3&lt;&gt;$A$3,$A$4=0)))))),1,0)</f>
        <v/>
      </c>
      <c r="N74">
        <f>IF(AND(N$4=1,N24=0,OR($IT24=0,AND($IT24&gt;0,N$2=$IU24,OR(AND(N$1=$IT24+1,OR(N$3-1&lt;&gt;$A$3,$A$4=0)),AND(N$1=$IT24-1,OR(N$3&lt;&gt;$A$3,$A$4=0)))))),1,0)</f>
        <v/>
      </c>
      <c r="O74">
        <f>IF(AND(O$4=1,O24=0,OR($IT24=0,AND($IT24&gt;0,O$2=$IU24,OR(AND(O$1=$IT24+1,OR(O$3-1&lt;&gt;$A$3,$A$4=0)),AND(O$1=$IT24-1,OR(O$3&lt;&gt;$A$3,$A$4=0)))))),1,0)</f>
        <v/>
      </c>
      <c r="P74">
        <f>IF(AND(P$4=1,P24=0,OR($IT24=0,AND($IT24&gt;0,P$2=$IU24,OR(AND(P$1=$IT24+1,OR(P$3-1&lt;&gt;$A$3,$A$4=0)),AND(P$1=$IT24-1,OR(P$3&lt;&gt;$A$3,$A$4=0)))))),1,0)</f>
        <v/>
      </c>
      <c r="Q74">
        <f>IF(AND(Q$4=1,Q24=0,OR($IT24=0,AND($IT24&gt;0,Q$2=$IU24,OR(AND(Q$1=$IT24+1,OR(Q$3-1&lt;&gt;$A$3,$A$4=0)),AND(Q$1=$IT24-1,OR(Q$3&lt;&gt;$A$3,$A$4=0)))))),1,0)</f>
        <v/>
      </c>
      <c r="R74">
        <f>IF(AND(R$4=1,R24=0,OR($IT24=0,AND($IT24&gt;0,R$2=$IU24,OR(AND(R$1=$IT24+1,OR(R$3-1&lt;&gt;$A$3,$A$4=0)),AND(R$1=$IT24-1,OR(R$3&lt;&gt;$A$3,$A$4=0)))))),1,0)</f>
        <v/>
      </c>
      <c r="S74">
        <f>IF(AND(S$4=1,S24=0,OR($IT24=0,AND($IT24&gt;0,S$2=$IU24,OR(AND(S$1=$IT24+1,OR(S$3-1&lt;&gt;$A$3,$A$4=0)),AND(S$1=$IT24-1,OR(S$3&lt;&gt;$A$3,$A$4=0)))))),1,0)</f>
        <v/>
      </c>
      <c r="T74">
        <f>IF(AND(T$4=1,T24=0,OR($IT24=0,AND($IT24&gt;0,T$2=$IU24,OR(AND(T$1=$IT24+1,OR(T$3-1&lt;&gt;$A$3,$A$4=0)),AND(T$1=$IT24-1,OR(T$3&lt;&gt;$A$3,$A$4=0)))))),1,0)</f>
        <v/>
      </c>
      <c r="U74">
        <f>IF(AND(U$4=1,U24=0,OR($IT24=0,AND($IT24&gt;0,U$2=$IU24,OR(AND(U$1=$IT24+1,OR(U$3-1&lt;&gt;$A$3,$A$4=0)),AND(U$1=$IT24-1,OR(U$3&lt;&gt;$A$3,$A$4=0)))))),1,0)</f>
        <v/>
      </c>
      <c r="V74">
        <f>IF(AND(V$4=1,V24=0,OR($IT24=0,AND($IT24&gt;0,V$2=$IU24,OR(AND(V$1=$IT24+1,OR(V$3-1&lt;&gt;$A$3,$A$4=0)),AND(V$1=$IT24-1,OR(V$3&lt;&gt;$A$3,$A$4=0)))))),1,0)</f>
        <v/>
      </c>
      <c r="W74">
        <f>IF(AND(W$4=1,W24=0,OR($IT24=0,AND($IT24&gt;0,W$2=$IU24,OR(AND(W$1=$IT24+1,OR(W$3-1&lt;&gt;$A$3,$A$4=0)),AND(W$1=$IT24-1,OR(W$3&lt;&gt;$A$3,$A$4=0)))))),1,0)</f>
        <v/>
      </c>
      <c r="X74">
        <f>IF(AND(X$4=1,X24=0,OR($IT24=0,AND($IT24&gt;0,X$2=$IU24,OR(AND(X$1=$IT24+1,OR(X$3-1&lt;&gt;$A$3,$A$4=0)),AND(X$1=$IT24-1,OR(X$3&lt;&gt;$A$3,$A$4=0)))))),1,0)</f>
        <v/>
      </c>
      <c r="Y74">
        <f>IF(AND(Y$4=1,Y24=0,OR($IT24=0,AND($IT24&gt;0,Y$2=$IU24,OR(AND(Y$1=$IT24+1,OR(Y$3-1&lt;&gt;$A$3,$A$4=0)),AND(Y$1=$IT24-1,OR(Y$3&lt;&gt;$A$3,$A$4=0)))))),1,0)</f>
        <v/>
      </c>
      <c r="Z74">
        <f>IF(AND(Z$4=1,Z24=0,OR($IT24=0,AND($IT24&gt;0,Z$2=$IU24,OR(AND(Z$1=$IT24+1,OR(Z$3-1&lt;&gt;$A$3,$A$4=0)),AND(Z$1=$IT24-1,OR(Z$3&lt;&gt;$A$3,$A$4=0)))))),1,0)</f>
        <v/>
      </c>
      <c r="AA74">
        <f>IF(AND(AA$4=1,AA24=0,OR($IT24=0,AND($IT24&gt;0,AA$2=$IU24,OR(AND(AA$1=$IT24+1,OR(AA$3-1&lt;&gt;$A$3,$A$4=0)),AND(AA$1=$IT24-1,OR(AA$3&lt;&gt;$A$3,$A$4=0)))))),1,0)</f>
        <v/>
      </c>
      <c r="AB74">
        <f>IF(AND(AB$4=1,AB24=0,OR($IT24=0,AND($IT24&gt;0,AB$2=$IU24,OR(AND(AB$1=$IT24+1,OR(AB$3-1&lt;&gt;$A$3,$A$4=0)),AND(AB$1=$IT24-1,OR(AB$3&lt;&gt;$A$3,$A$4=0)))))),1,0)</f>
        <v/>
      </c>
      <c r="AC74">
        <f>IF(AND(AC$4=1,AC24=0,OR($IT24=0,AND($IT24&gt;0,AC$2=$IU24,OR(AND(AC$1=$IT24+1,OR(AC$3-1&lt;&gt;$A$3,$A$4=0)),AND(AC$1=$IT24-1,OR(AC$3&lt;&gt;$A$3,$A$4=0)))))),1,0)</f>
        <v/>
      </c>
      <c r="AD74">
        <f>IF(AND(AD$4=1,AD24=0,OR($IT24=0,AND($IT24&gt;0,AD$2=$IU24,OR(AND(AD$1=$IT24+1,OR(AD$3-1&lt;&gt;$A$3,$A$4=0)),AND(AD$1=$IT24-1,OR(AD$3&lt;&gt;$A$3,$A$4=0)))))),1,0)</f>
        <v/>
      </c>
      <c r="AE74">
        <f>IF(AND(AE$4=1,AE24=0,OR($IT24=0,AND($IT24&gt;0,AE$2=$IU24,OR(AND(AE$1=$IT24+1,OR(AE$3-1&lt;&gt;$A$3,$A$4=0)),AND(AE$1=$IT24-1,OR(AE$3&lt;&gt;$A$3,$A$4=0)))))),1,0)</f>
        <v/>
      </c>
      <c r="AF74">
        <f>IF(AND(AF$4=1,AF24=0,OR($IT24=0,AND($IT24&gt;0,AF$2=$IU24,OR(AND(AF$1=$IT24+1,OR(AF$3-1&lt;&gt;$A$3,$A$4=0)),AND(AF$1=$IT24-1,OR(AF$3&lt;&gt;$A$3,$A$4=0)))))),1,0)</f>
        <v/>
      </c>
      <c r="AG74">
        <f>IF(AND(AG$4=1,AG24=0,OR($IT24=0,AND($IT24&gt;0,AG$2=$IU24,OR(AND(AG$1=$IT24+1,OR(AG$3-1&lt;&gt;$A$3,$A$4=0)),AND(AG$1=$IT24-1,OR(AG$3&lt;&gt;$A$3,$A$4=0)))))),1,0)</f>
        <v/>
      </c>
      <c r="AH74">
        <f>IF(AND(AH$4=1,AH24=0,OR($IT24=0,AND($IT24&gt;0,AH$2=$IU24,OR(AND(AH$1=$IT24+1,OR(AH$3-1&lt;&gt;$A$3,$A$4=0)),AND(AH$1=$IT24-1,OR(AH$3&lt;&gt;$A$3,$A$4=0)))))),1,0)</f>
        <v/>
      </c>
      <c r="AI74">
        <f>IF(AND(AI$4=1,AI24=0,OR($IT24=0,AND($IT24&gt;0,AI$2=$IU24,OR(AND(AI$1=$IT24+1,OR(AI$3-1&lt;&gt;$A$3,$A$4=0)),AND(AI$1=$IT24-1,OR(AI$3&lt;&gt;$A$3,$A$4=0)))))),1,0)</f>
        <v/>
      </c>
      <c r="AJ74">
        <f>IF(AND(AJ$4=1,AJ24=0,OR($IT24=0,AND($IT24&gt;0,AJ$2=$IU24,OR(AND(AJ$1=$IT24+1,OR(AJ$3-1&lt;&gt;$A$3,$A$4=0)),AND(AJ$1=$IT24-1,OR(AJ$3&lt;&gt;$A$3,$A$4=0)))))),1,0)</f>
        <v/>
      </c>
      <c r="AK74">
        <f>IF(AND(AK$4=1,AK24=0,OR($IT24=0,AND($IT24&gt;0,AK$2=$IU24,OR(AND(AK$1=$IT24+1,OR(AK$3-1&lt;&gt;$A$3,$A$4=0)),AND(AK$1=$IT24-1,OR(AK$3&lt;&gt;$A$3,$A$4=0)))))),1,0)</f>
        <v/>
      </c>
      <c r="AL74">
        <f>IF(AND(AL$4=1,AL24=0,OR($IT24=0,AND($IT24&gt;0,AL$2=$IU24,OR(AND(AL$1=$IT24+1,OR(AL$3-1&lt;&gt;$A$3,$A$4=0)),AND(AL$1=$IT24-1,OR(AL$3&lt;&gt;$A$3,$A$4=0)))))),1,0)</f>
        <v/>
      </c>
      <c r="AM74">
        <f>IF(AND(AM$4=1,AM24=0,OR($IT24=0,AND($IT24&gt;0,AM$2=$IU24,OR(AND(AM$1=$IT24+1,OR(AM$3-1&lt;&gt;$A$3,$A$4=0)),AND(AM$1=$IT24-1,OR(AM$3&lt;&gt;$A$3,$A$4=0)))))),1,0)</f>
        <v/>
      </c>
      <c r="AN74">
        <f>IF(AND(AN$4=1,AN24=0,OR($IT24=0,AND($IT24&gt;0,AN$2=$IU24,OR(AND(AN$1=$IT24+1,OR(AN$3-1&lt;&gt;$A$3,$A$4=0)),AND(AN$1=$IT24-1,OR(AN$3&lt;&gt;$A$3,$A$4=0)))))),1,0)</f>
        <v/>
      </c>
      <c r="AO74">
        <f>IF(AND(AO$4=1,AO24=0,OR($IT24=0,AND($IT24&gt;0,AO$2=$IU24,OR(AND(AO$1=$IT24+1,OR(AO$3-1&lt;&gt;$A$3,$A$4=0)),AND(AO$1=$IT24-1,OR(AO$3&lt;&gt;$A$3,$A$4=0)))))),1,0)</f>
        <v/>
      </c>
      <c r="AP74">
        <f>IF(AND(AP$4=1,AP24=0,OR($IT24=0,AND($IT24&gt;0,AP$2=$IU24,OR(AND(AP$1=$IT24+1,OR(AP$3-1&lt;&gt;$A$3,$A$4=0)),AND(AP$1=$IT24-1,OR(AP$3&lt;&gt;$A$3,$A$4=0)))))),1,0)</f>
        <v/>
      </c>
      <c r="AQ74">
        <f>IF(AND(AQ$4=1,AQ24=0,OR($IT24=0,AND($IT24&gt;0,AQ$2=$IU24,OR(AND(AQ$1=$IT24+1,OR(AQ$3-1&lt;&gt;$A$3,$A$4=0)),AND(AQ$1=$IT24-1,OR(AQ$3&lt;&gt;$A$3,$A$4=0)))))),1,0)</f>
        <v/>
      </c>
      <c r="AR74">
        <f>IF(AND(AR$4=1,AR24=0,OR($IT24=0,AND($IT24&gt;0,AR$2=$IU24,OR(AND(AR$1=$IT24+1,OR(AR$3-1&lt;&gt;$A$3,$A$4=0)),AND(AR$1=$IT24-1,OR(AR$3&lt;&gt;$A$3,$A$4=0)))))),1,0)</f>
        <v/>
      </c>
      <c r="AS74">
        <f>IF(AND(AS$4=1,AS24=0,OR($IT24=0,AND($IT24&gt;0,AS$2=$IU24,OR(AND(AS$1=$IT24+1,OR(AS$3-1&lt;&gt;$A$3,$A$4=0)),AND(AS$1=$IT24-1,OR(AS$3&lt;&gt;$A$3,$A$4=0)))))),1,0)</f>
        <v/>
      </c>
      <c r="AT74">
        <f>IF(AND(AT$4=1,AT24=0,OR($IT24=0,AND($IT24&gt;0,AT$2=$IU24,OR(AND(AT$1=$IT24+1,OR(AT$3-1&lt;&gt;$A$3,$A$4=0)),AND(AT$1=$IT24-1,OR(AT$3&lt;&gt;$A$3,$A$4=0)))))),1,0)</f>
        <v/>
      </c>
      <c r="AU74">
        <f>IF(AND(AU$4=1,AU24=0,OR($IT24=0,AND($IT24&gt;0,AU$2=$IU24,OR(AND(AU$1=$IT24+1,OR(AU$3-1&lt;&gt;$A$3,$A$4=0)),AND(AU$1=$IT24-1,OR(AU$3&lt;&gt;$A$3,$A$4=0)))))),1,0)</f>
        <v/>
      </c>
      <c r="AV74">
        <f>IF(AND(AV$4=1,AV24=0,OR($IT24=0,AND($IT24&gt;0,AV$2=$IU24,OR(AND(AV$1=$IT24+1,OR(AV$3-1&lt;&gt;$A$3,$A$4=0)),AND(AV$1=$IT24-1,OR(AV$3&lt;&gt;$A$3,$A$4=0)))))),1,0)</f>
        <v/>
      </c>
      <c r="AW74">
        <f>IF(AND(AW$4=1,AW24=0,OR($IT24=0,AND($IT24&gt;0,AW$2=$IU24,OR(AND(AW$1=$IT24+1,OR(AW$3-1&lt;&gt;$A$3,$A$4=0)),AND(AW$1=$IT24-1,OR(AW$3&lt;&gt;$A$3,$A$4=0)))))),1,0)</f>
        <v/>
      </c>
      <c r="AX74">
        <f>IF(AND(AX$4=1,AX24=0,OR($IT24=0,AND($IT24&gt;0,AX$2=$IU24,OR(AND(AX$1=$IT24+1,OR(AX$3-1&lt;&gt;$A$3,$A$4=0)),AND(AX$1=$IT24-1,OR(AX$3&lt;&gt;$A$3,$A$4=0)))))),1,0)</f>
        <v/>
      </c>
      <c r="AY74">
        <f>IF(AND(AY$4=1,AY24=0,OR($IT24=0,AND($IT24&gt;0,AY$2=$IU24,OR(AND(AY$1=$IT24+1,OR(AY$3-1&lt;&gt;$A$3,$A$4=0)),AND(AY$1=$IT24-1,OR(AY$3&lt;&gt;$A$3,$A$4=0)))))),1,0)</f>
        <v/>
      </c>
      <c r="AZ74">
        <f>IF(AND(AZ$4=1,AZ24=0,OR($IT24=0,AND($IT24&gt;0,AZ$2=$IU24,OR(AND(AZ$1=$IT24+1,OR(AZ$3-1&lt;&gt;$A$3,$A$4=0)),AND(AZ$1=$IT24-1,OR(AZ$3&lt;&gt;$A$3,$A$4=0)))))),1,0)</f>
        <v/>
      </c>
      <c r="BA74">
        <f>IF(AND(BA$4=1,BA24=0,OR($IT24=0,AND($IT24&gt;0,BA$2=$IU24,OR(AND(BA$1=$IT24+1,OR(BA$3-1&lt;&gt;$A$3,$A$4=0)),AND(BA$1=$IT24-1,OR(BA$3&lt;&gt;$A$3,$A$4=0)))))),1,0)</f>
        <v/>
      </c>
      <c r="BB74">
        <f>IF(AND(BB$4=1,BB24=0,OR($IT24=0,AND($IT24&gt;0,BB$2=$IU24,OR(AND(BB$1=$IT24+1,OR(BB$3-1&lt;&gt;$A$3,$A$4=0)),AND(BB$1=$IT24-1,OR(BB$3&lt;&gt;$A$3,$A$4=0)))))),1,0)</f>
        <v/>
      </c>
      <c r="BC74">
        <f>IF(AND(BC$4=1,BC24=0,OR($IT24=0,AND($IT24&gt;0,BC$2=$IU24,OR(AND(BC$1=$IT24+1,OR(BC$3-1&lt;&gt;$A$3,$A$4=0)),AND(BC$1=$IT24-1,OR(BC$3&lt;&gt;$A$3,$A$4=0)))))),1,0)</f>
        <v/>
      </c>
      <c r="BD74">
        <f>IF(AND(BD$4=1,BD24=0,OR($IT24=0,AND($IT24&gt;0,BD$2=$IU24,OR(AND(BD$1=$IT24+1,OR(BD$3-1&lt;&gt;$A$3,$A$4=0)),AND(BD$1=$IT24-1,OR(BD$3&lt;&gt;$A$3,$A$4=0)))))),1,0)</f>
        <v/>
      </c>
      <c r="BE74">
        <f>IF(AND(BE$4=1,BE24=0,OR($IT24=0,AND($IT24&gt;0,BE$2=$IU24,OR(AND(BE$1=$IT24+1,OR(BE$3-1&lt;&gt;$A$3,$A$4=0)),AND(BE$1=$IT24-1,OR(BE$3&lt;&gt;$A$3,$A$4=0)))))),1,0)</f>
        <v/>
      </c>
      <c r="BF74">
        <f>IF(AND(BF$4=1,BF24=0,OR($IT24=0,AND($IT24&gt;0,BF$2=$IU24,OR(AND(BF$1=$IT24+1,OR(BF$3-1&lt;&gt;$A$3,$A$4=0)),AND(BF$1=$IT24-1,OR(BF$3&lt;&gt;$A$3,$A$4=0)))))),1,0)</f>
        <v/>
      </c>
      <c r="BG74">
        <f>IF(AND(BG$4=1,BG24=0,OR($IT24=0,AND($IT24&gt;0,BG$2=$IU24,OR(AND(BG$1=$IT24+1,OR(BG$3-1&lt;&gt;$A$3,$A$4=0)),AND(BG$1=$IT24-1,OR(BG$3&lt;&gt;$A$3,$A$4=0)))))),1,0)</f>
        <v/>
      </c>
      <c r="BH74">
        <f>IF(AND(BH$4=1,BH24=0,OR($IT24=0,AND($IT24&gt;0,BH$2=$IU24,OR(AND(BH$1=$IT24+1,OR(BH$3-1&lt;&gt;$A$3,$A$4=0)),AND(BH$1=$IT24-1,OR(BH$3&lt;&gt;$A$3,$A$4=0)))))),1,0)</f>
        <v/>
      </c>
      <c r="BI74">
        <f>IF(AND(BI$4=1,BI24=0,OR($IT24=0,AND($IT24&gt;0,BI$2=$IU24,OR(AND(BI$1=$IT24+1,OR(BI$3-1&lt;&gt;$A$3,$A$4=0)),AND(BI$1=$IT24-1,OR(BI$3&lt;&gt;$A$3,$A$4=0)))))),1,0)</f>
        <v/>
      </c>
      <c r="BJ74">
        <f>IF(AND(BJ$4=1,BJ24=0,OR($IT24=0,AND($IT24&gt;0,BJ$2=$IU24,OR(AND(BJ$1=$IT24+1,OR(BJ$3-1&lt;&gt;$A$3,$A$4=0)),AND(BJ$1=$IT24-1,OR(BJ$3&lt;&gt;$A$3,$A$4=0)))))),1,0)</f>
        <v/>
      </c>
      <c r="BK74">
        <f>IF(AND(BK$4=1,BK24=0,OR($IT24=0,AND($IT24&gt;0,BK$2=$IU24,OR(AND(BK$1=$IT24+1,OR(BK$3-1&lt;&gt;$A$3,$A$4=0)),AND(BK$1=$IT24-1,OR(BK$3&lt;&gt;$A$3,$A$4=0)))))),1,0)</f>
        <v/>
      </c>
      <c r="BL74">
        <f>IF(AND(BL$4=1,BL24=0,OR($IT24=0,AND($IT24&gt;0,BL$2=$IU24,OR(AND(BL$1=$IT24+1,OR(BL$3-1&lt;&gt;$A$3,$A$4=0)),AND(BL$1=$IT24-1,OR(BL$3&lt;&gt;$A$3,$A$4=0)))))),1,0)</f>
        <v/>
      </c>
      <c r="BM74">
        <f>IF(AND(BM$4=1,BM24=0,OR($IT24=0,AND($IT24&gt;0,BM$2=$IU24,OR(AND(BM$1=$IT24+1,OR(BM$3-1&lt;&gt;$A$3,$A$4=0)),AND(BM$1=$IT24-1,OR(BM$3&lt;&gt;$A$3,$A$4=0)))))),1,0)</f>
        <v/>
      </c>
      <c r="BN74">
        <f>IF(AND(BN$4=1,BN24=0,OR($IT24=0,AND($IT24&gt;0,BN$2=$IU24,OR(AND(BN$1=$IT24+1,OR(BN$3-1&lt;&gt;$A$3,$A$4=0)),AND(BN$1=$IT24-1,OR(BN$3&lt;&gt;$A$3,$A$4=0)))))),1,0)</f>
        <v/>
      </c>
      <c r="BO74">
        <f>IF(AND(BO$4=1,BO24=0,OR($IT24=0,AND($IT24&gt;0,BO$2=$IU24,OR(AND(BO$1=$IT24+1,OR(BO$3-1&lt;&gt;$A$3,$A$4=0)),AND(BO$1=$IT24-1,OR(BO$3&lt;&gt;$A$3,$A$4=0)))))),1,0)</f>
        <v/>
      </c>
      <c r="BP74">
        <f>IF(AND(BP$4=1,BP24=0,OR($IT24=0,AND($IT24&gt;0,BP$2=$IU24,OR(AND(BP$1=$IT24+1,OR(BP$3-1&lt;&gt;$A$3,$A$4=0)),AND(BP$1=$IT24-1,OR(BP$3&lt;&gt;$A$3,$A$4=0)))))),1,0)</f>
        <v/>
      </c>
      <c r="BQ74">
        <f>IF(AND(BQ$4=1,BQ24=0,OR($IT24=0,AND($IT24&gt;0,BQ$2=$IU24,OR(AND(BQ$1=$IT24+1,OR(BQ$3-1&lt;&gt;$A$3,$A$4=0)),AND(BQ$1=$IT24-1,OR(BQ$3&lt;&gt;$A$3,$A$4=0)))))),1,0)</f>
        <v/>
      </c>
      <c r="BR74">
        <f>IF(AND(BR$4=1,BR24=0,OR($IT24=0,AND($IT24&gt;0,BR$2=$IU24,OR(AND(BR$1=$IT24+1,OR(BR$3-1&lt;&gt;$A$3,$A$4=0)),AND(BR$1=$IT24-1,OR(BR$3&lt;&gt;$A$3,$A$4=0)))))),1,0)</f>
        <v/>
      </c>
      <c r="BS74">
        <f>IF(AND(BS$4=1,BS24=0,OR($IT24=0,AND($IT24&gt;0,BS$2=$IU24,OR(AND(BS$1=$IT24+1,OR(BS$3-1&lt;&gt;$A$3,$A$4=0)),AND(BS$1=$IT24-1,OR(BS$3&lt;&gt;$A$3,$A$4=0)))))),1,0)</f>
        <v/>
      </c>
      <c r="BT74">
        <f>IF(AND(BT$4=1,BT24=0,OR($IT24=0,AND($IT24&gt;0,BT$2=$IU24,OR(AND(BT$1=$IT24+1,OR(BT$3-1&lt;&gt;$A$3,$A$4=0)),AND(BT$1=$IT24-1,OR(BT$3&lt;&gt;$A$3,$A$4=0)))))),1,0)</f>
        <v/>
      </c>
      <c r="BU74">
        <f>IF(AND(BU$4=1,BU24=0,OR($IT24=0,AND($IT24&gt;0,BU$2=$IU24,OR(AND(BU$1=$IT24+1,OR(BU$3-1&lt;&gt;$A$3,$A$4=0)),AND(BU$1=$IT24-1,OR(BU$3&lt;&gt;$A$3,$A$4=0)))))),1,0)</f>
        <v/>
      </c>
      <c r="BV74">
        <f>IF(AND(BV$4=1,BV24=0,OR($IT24=0,AND($IT24&gt;0,BV$2=$IU24,OR(AND(BV$1=$IT24+1,OR(BV$3-1&lt;&gt;$A$3,$A$4=0)),AND(BV$1=$IT24-1,OR(BV$3&lt;&gt;$A$3,$A$4=0)))))),1,0)</f>
        <v/>
      </c>
      <c r="BW74">
        <f>IF(AND(BW$4=1,BW24=0,OR($IT24=0,AND($IT24&gt;0,BW$2=$IU24,OR(AND(BW$1=$IT24+1,OR(BW$3-1&lt;&gt;$A$3,$A$4=0)),AND(BW$1=$IT24-1,OR(BW$3&lt;&gt;$A$3,$A$4=0)))))),1,0)</f>
        <v/>
      </c>
      <c r="BX74">
        <f>IF(AND(BX$4=1,BX24=0,OR($IT24=0,AND($IT24&gt;0,BX$2=$IU24,OR(AND(BX$1=$IT24+1,OR(BX$3-1&lt;&gt;$A$3,$A$4=0)),AND(BX$1=$IT24-1,OR(BX$3&lt;&gt;$A$3,$A$4=0)))))),1,0)</f>
        <v/>
      </c>
      <c r="BY74">
        <f>IF(AND(BY$4=1,BY24=0,OR($IT24=0,AND($IT24&gt;0,BY$2=$IU24,OR(AND(BY$1=$IT24+1,OR(BY$3-1&lt;&gt;$A$3,$A$4=0)),AND(BY$1=$IT24-1,OR(BY$3&lt;&gt;$A$3,$A$4=0)))))),1,0)</f>
        <v/>
      </c>
      <c r="BZ74">
        <f>IF(AND(BZ$4=1,BZ24=0,OR($IT24=0,AND($IT24&gt;0,BZ$2=$IU24,OR(AND(BZ$1=$IT24+1,OR(BZ$3-1&lt;&gt;$A$3,$A$4=0)),AND(BZ$1=$IT24-1,OR(BZ$3&lt;&gt;$A$3,$A$4=0)))))),1,0)</f>
        <v/>
      </c>
      <c r="CA74">
        <f>IF(AND(CA$4=1,CA24=0,OR($IT24=0,AND($IT24&gt;0,CA$2=$IU24,OR(AND(CA$1=$IT24+1,OR(CA$3-1&lt;&gt;$A$3,$A$4=0)),AND(CA$1=$IT24-1,OR(CA$3&lt;&gt;$A$3,$A$4=0)))))),1,0)</f>
        <v/>
      </c>
      <c r="CB74">
        <f>IF(AND(CB$4=1,CB24=0,OR($IT24=0,AND($IT24&gt;0,CB$2=$IU24,OR(AND(CB$1=$IT24+1,OR(CB$3-1&lt;&gt;$A$3,$A$4=0)),AND(CB$1=$IT24-1,OR(CB$3&lt;&gt;$A$3,$A$4=0)))))),1,0)</f>
        <v/>
      </c>
      <c r="CC74">
        <f>IF(AND(CC$4=1,CC24=0,OR($IT24=0,AND($IT24&gt;0,CC$2=$IU24,OR(AND(CC$1=$IT24+1,OR(CC$3-1&lt;&gt;$A$3,$A$4=0)),AND(CC$1=$IT24-1,OR(CC$3&lt;&gt;$A$3,$A$4=0)))))),1,0)</f>
        <v/>
      </c>
      <c r="CD74">
        <f>IF(AND(CD$4=1,CD24=0,OR($IT24=0,AND($IT24&gt;0,CD$2=$IU24,OR(AND(CD$1=$IT24+1,OR(CD$3-1&lt;&gt;$A$3,$A$4=0)),AND(CD$1=$IT24-1,OR(CD$3&lt;&gt;$A$3,$A$4=0)))))),1,0)</f>
        <v/>
      </c>
      <c r="CE74">
        <f>IF(AND(CE$4=1,CE24=0,OR($IT24=0,AND($IT24&gt;0,CE$2=$IU24,OR(AND(CE$1=$IT24+1,OR(CE$3-1&lt;&gt;$A$3,$A$4=0)),AND(CE$1=$IT24-1,OR(CE$3&lt;&gt;$A$3,$A$4=0)))))),1,0)</f>
        <v/>
      </c>
      <c r="CF74">
        <f>IF(AND(CF$4=1,CF24=0,OR($IT24=0,AND($IT24&gt;0,CF$2=$IU24,OR(AND(CF$1=$IT24+1,OR(CF$3-1&lt;&gt;$A$3,$A$4=0)),AND(CF$1=$IT24-1,OR(CF$3&lt;&gt;$A$3,$A$4=0)))))),1,0)</f>
        <v/>
      </c>
      <c r="CG74">
        <f>IF(AND(CG$4=1,CG24=0,OR($IT24=0,AND($IT24&gt;0,CG$2=$IU24,OR(AND(CG$1=$IT24+1,OR(CG$3-1&lt;&gt;$A$3,$A$4=0)),AND(CG$1=$IT24-1,OR(CG$3&lt;&gt;$A$3,$A$4=0)))))),1,0)</f>
        <v/>
      </c>
      <c r="CH74">
        <f>IF(AND(CH$4=1,CH24=0,OR($IT24=0,AND($IT24&gt;0,CH$2=$IU24,OR(AND(CH$1=$IT24+1,OR(CH$3-1&lt;&gt;$A$3,$A$4=0)),AND(CH$1=$IT24-1,OR(CH$3&lt;&gt;$A$3,$A$4=0)))))),1,0)</f>
        <v/>
      </c>
      <c r="CI74">
        <f>IF(AND(CI$4=1,CI24=0,OR($IT24=0,AND($IT24&gt;0,CI$2=$IU24,OR(AND(CI$1=$IT24+1,OR(CI$3-1&lt;&gt;$A$3,$A$4=0)),AND(CI$1=$IT24-1,OR(CI$3&lt;&gt;$A$3,$A$4=0)))))),1,0)</f>
        <v/>
      </c>
      <c r="CJ74">
        <f>IF(AND(CJ$4=1,CJ24=0,OR($IT24=0,AND($IT24&gt;0,CJ$2=$IU24,OR(AND(CJ$1=$IT24+1,OR(CJ$3-1&lt;&gt;$A$3,$A$4=0)),AND(CJ$1=$IT24-1,OR(CJ$3&lt;&gt;$A$3,$A$4=0)))))),1,0)</f>
        <v/>
      </c>
      <c r="CK74">
        <f>IF(AND(CK$4=1,CK24=0,OR($IT24=0,AND($IT24&gt;0,CK$2=$IU24,OR(AND(CK$1=$IT24+1,OR(CK$3-1&lt;&gt;$A$3,$A$4=0)),AND(CK$1=$IT24-1,OR(CK$3&lt;&gt;$A$3,$A$4=0)))))),1,0)</f>
        <v/>
      </c>
      <c r="CL74">
        <f>IF(AND(CL$4=1,CL24=0,OR($IT24=0,AND($IT24&gt;0,CL$2=$IU24,OR(AND(CL$1=$IT24+1,OR(CL$3-1&lt;&gt;$A$3,$A$4=0)),AND(CL$1=$IT24-1,OR(CL$3&lt;&gt;$A$3,$A$4=0)))))),1,0)</f>
        <v/>
      </c>
      <c r="CM74">
        <f>IF(AND(CM$4=1,CM24=0,OR($IT24=0,AND($IT24&gt;0,CM$2=$IU24,OR(AND(CM$1=$IT24+1,OR(CM$3-1&lt;&gt;$A$3,$A$4=0)),AND(CM$1=$IT24-1,OR(CM$3&lt;&gt;$A$3,$A$4=0)))))),1,0)</f>
        <v/>
      </c>
      <c r="CN74">
        <f>IF(AND(CN$4=1,CN24=0,OR($IT24=0,AND($IT24&gt;0,CN$2=$IU24,OR(AND(CN$1=$IT24+1,OR(CN$3-1&lt;&gt;$A$3,$A$4=0)),AND(CN$1=$IT24-1,OR(CN$3&lt;&gt;$A$3,$A$4=0)))))),1,0)</f>
        <v/>
      </c>
      <c r="CO74">
        <f>IF(AND(CO$4=1,CO24=0,OR($IT24=0,AND($IT24&gt;0,CO$2=$IU24,OR(AND(CO$1=$IT24+1,OR(CO$3-1&lt;&gt;$A$3,$A$4=0)),AND(CO$1=$IT24-1,OR(CO$3&lt;&gt;$A$3,$A$4=0)))))),1,0)</f>
        <v/>
      </c>
      <c r="CP74">
        <f>IF(AND(CP$4=1,CP24=0,OR($IT24=0,AND($IT24&gt;0,CP$2=$IU24,OR(AND(CP$1=$IT24+1,OR(CP$3-1&lt;&gt;$A$3,$A$4=0)),AND(CP$1=$IT24-1,OR(CP$3&lt;&gt;$A$3,$A$4=0)))))),1,0)</f>
        <v/>
      </c>
      <c r="CQ74">
        <f>IF(AND(CQ$4=1,CQ24=0,OR($IT24=0,AND($IT24&gt;0,CQ$2=$IU24,OR(AND(CQ$1=$IT24+1,OR(CQ$3-1&lt;&gt;$A$3,$A$4=0)),AND(CQ$1=$IT24-1,OR(CQ$3&lt;&gt;$A$3,$A$4=0)))))),1,0)</f>
        <v/>
      </c>
      <c r="CR74">
        <f>IF(AND(CR$4=1,CR24=0,OR($IT24=0,AND($IT24&gt;0,CR$2=$IU24,OR(AND(CR$1=$IT24+1,OR(CR$3-1&lt;&gt;$A$3,$A$4=0)),AND(CR$1=$IT24-1,OR(CR$3&lt;&gt;$A$3,$A$4=0)))))),1,0)</f>
        <v/>
      </c>
      <c r="CS74">
        <f>IF(AND(CS$4=1,CS24=0,OR($IT24=0,AND($IT24&gt;0,CS$2=$IU24,OR(AND(CS$1=$IT24+1,OR(CS$3-1&lt;&gt;$A$3,$A$4=0)),AND(CS$1=$IT24-1,OR(CS$3&lt;&gt;$A$3,$A$4=0)))))),1,0)</f>
        <v/>
      </c>
      <c r="CT74">
        <f>IF(AND(CT$4=1,CT24=0,OR($IT24=0,AND($IT24&gt;0,CT$2=$IU24,OR(AND(CT$1=$IT24+1,OR(CT$3-1&lt;&gt;$A$3,$A$4=0)),AND(CT$1=$IT24-1,OR(CT$3&lt;&gt;$A$3,$A$4=0)))))),1,0)</f>
        <v/>
      </c>
      <c r="CU74">
        <f>IF(AND(CU$4=1,CU24=0,OR($IT24=0,AND($IT24&gt;0,CU$2=$IU24,OR(AND(CU$1=$IT24+1,OR(CU$3-1&lt;&gt;$A$3,$A$4=0)),AND(CU$1=$IT24-1,OR(CU$3&lt;&gt;$A$3,$A$4=0)))))),1,0)</f>
        <v/>
      </c>
      <c r="CV74">
        <f>IF(AND(CV$4=1,CV24=0,OR($IT24=0,AND($IT24&gt;0,CV$2=$IU24,OR(AND(CV$1=$IT24+1,OR(CV$3-1&lt;&gt;$A$3,$A$4=0)),AND(CV$1=$IT24-1,OR(CV$3&lt;&gt;$A$3,$A$4=0)))))),1,0)</f>
        <v/>
      </c>
      <c r="CW74">
        <f>IF(AND(CW$4=1,CW24=0,OR($IT24=0,AND($IT24&gt;0,CW$2=$IU24,OR(AND(CW$1=$IT24+1,OR(CW$3-1&lt;&gt;$A$3,$A$4=0)),AND(CW$1=$IT24-1,OR(CW$3&lt;&gt;$A$3,$A$4=0)))))),1,0)</f>
        <v/>
      </c>
      <c r="CX74">
        <f>IF(AND(CX$4=1,CX24=0,OR($IT24=0,AND($IT24&gt;0,CX$2=$IU24,OR(AND(CX$1=$IT24+1,OR(CX$3-1&lt;&gt;$A$3,$A$4=0)),AND(CX$1=$IT24-1,OR(CX$3&lt;&gt;$A$3,$A$4=0)))))),1,0)</f>
        <v/>
      </c>
      <c r="CY74">
        <f>IF(AND(CY$4=1,CY24=0,OR($IT24=0,AND($IT24&gt;0,CY$2=$IU24,OR(AND(CY$1=$IT24+1,OR(CY$3-1&lt;&gt;$A$3,$A$4=0)),AND(CY$1=$IT24-1,OR(CY$3&lt;&gt;$A$3,$A$4=0)))))),1,0)</f>
        <v/>
      </c>
      <c r="CZ74">
        <f>IF(AND(CZ$4=1,CZ24=0,OR($IT24=0,AND($IT24&gt;0,CZ$2=$IU24,OR(AND(CZ$1=$IT24+1,OR(CZ$3-1&lt;&gt;$A$3,$A$4=0)),AND(CZ$1=$IT24-1,OR(CZ$3&lt;&gt;$A$3,$A$4=0)))))),1,0)</f>
        <v/>
      </c>
      <c r="DA74">
        <f>IF(AND(DA$4=1,DA24=0,OR($IT24=0,AND($IT24&gt;0,DA$2=$IU24,OR(AND(DA$1=$IT24+1,OR(DA$3-1&lt;&gt;$A$3,$A$4=0)),AND(DA$1=$IT24-1,OR(DA$3&lt;&gt;$A$3,$A$4=0)))))),1,0)</f>
        <v/>
      </c>
      <c r="DB74">
        <f>IF(AND(DB$4=1,DB24=0,OR($IT24=0,AND($IT24&gt;0,DB$2=$IU24,OR(AND(DB$1=$IT24+1,OR(DB$3-1&lt;&gt;$A$3,$A$4=0)),AND(DB$1=$IT24-1,OR(DB$3&lt;&gt;$A$3,$A$4=0)))))),1,0)</f>
        <v/>
      </c>
      <c r="DC74">
        <f>IF(AND(DC$4=1,DC24=0,OR($IT24=0,AND($IT24&gt;0,DC$2=$IU24,OR(AND(DC$1=$IT24+1,OR(DC$3-1&lt;&gt;$A$3,$A$4=0)),AND(DC$1=$IT24-1,OR(DC$3&lt;&gt;$A$3,$A$4=0)))))),1,0)</f>
        <v/>
      </c>
      <c r="DD74">
        <f>IF(AND(DD$4=1,DD24=0,OR($IT24=0,AND($IT24&gt;0,DD$2=$IU24,OR(AND(DD$1=$IT24+1,OR(DD$3-1&lt;&gt;$A$3,$A$4=0)),AND(DD$1=$IT24-1,OR(DD$3&lt;&gt;$A$3,$A$4=0)))))),1,0)</f>
        <v/>
      </c>
      <c r="DE74">
        <f>IF(AND(DE$4=1,DE24=0,OR($IT24=0,AND($IT24&gt;0,DE$2=$IU24,OR(AND(DE$1=$IT24+1,OR(DE$3-1&lt;&gt;$A$3,$A$4=0)),AND(DE$1=$IT24-1,OR(DE$3&lt;&gt;$A$3,$A$4=0)))))),1,0)</f>
        <v/>
      </c>
      <c r="DF74">
        <f>IF(AND(DF$4=1,DF24=0,OR($IT24=0,AND($IT24&gt;0,DF$2=$IU24,OR(AND(DF$1=$IT24+1,OR(DF$3-1&lt;&gt;$A$3,$A$4=0)),AND(DF$1=$IT24-1,OR(DF$3&lt;&gt;$A$3,$A$4=0)))))),1,0)</f>
        <v/>
      </c>
      <c r="DG74">
        <f>IF(AND(DG$4=1,DG24=0,OR($IT24=0,AND($IT24&gt;0,DG$2=$IU24,OR(AND(DG$1=$IT24+1,OR(DG$3-1&lt;&gt;$A$3,$A$4=0)),AND(DG$1=$IT24-1,OR(DG$3&lt;&gt;$A$3,$A$4=0)))))),1,0)</f>
        <v/>
      </c>
      <c r="DH74">
        <f>IF(AND(DH$4=1,DH24=0,OR($IT24=0,AND($IT24&gt;0,DH$2=$IU24,OR(AND(DH$1=$IT24+1,OR(DH$3-1&lt;&gt;$A$3,$A$4=0)),AND(DH$1=$IT24-1,OR(DH$3&lt;&gt;$A$3,$A$4=0)))))),1,0)</f>
        <v/>
      </c>
      <c r="DI74">
        <f>IF(AND(DI$4=1,DI24=0,OR($IT24=0,AND($IT24&gt;0,DI$2=$IU24,OR(AND(DI$1=$IT24+1,OR(DI$3-1&lt;&gt;$A$3,$A$4=0)),AND(DI$1=$IT24-1,OR(DI$3&lt;&gt;$A$3,$A$4=0)))))),1,0)</f>
        <v/>
      </c>
      <c r="DJ74">
        <f>IF(AND(DJ$4=1,DJ24=0,OR($IT24=0,AND($IT24&gt;0,DJ$2=$IU24,OR(AND(DJ$1=$IT24+1,OR(DJ$3-1&lt;&gt;$A$3,$A$4=0)),AND(DJ$1=$IT24-1,OR(DJ$3&lt;&gt;$A$3,$A$4=0)))))),1,0)</f>
        <v/>
      </c>
      <c r="DK74">
        <f>IF(AND(DK$4=1,DK24=0,OR($IT24=0,AND($IT24&gt;0,DK$2=$IU24,OR(AND(DK$1=$IT24+1,OR(DK$3-1&lt;&gt;$A$3,$A$4=0)),AND(DK$1=$IT24-1,OR(DK$3&lt;&gt;$A$3,$A$4=0)))))),1,0)</f>
        <v/>
      </c>
      <c r="DL74">
        <f>IF(AND(DL$4=1,DL24=0,OR($IT24=0,AND($IT24&gt;0,DL$2=$IU24,OR(AND(DL$1=$IT24+1,OR(DL$3-1&lt;&gt;$A$3,$A$4=0)),AND(DL$1=$IT24-1,OR(DL$3&lt;&gt;$A$3,$A$4=0)))))),1,0)</f>
        <v/>
      </c>
      <c r="DM74">
        <f>IF(AND(DM$4=1,DM24=0,OR($IT24=0,AND($IT24&gt;0,DM$2=$IU24,OR(AND(DM$1=$IT24+1,OR(DM$3-1&lt;&gt;$A$3,$A$4=0)),AND(DM$1=$IT24-1,OR(DM$3&lt;&gt;$A$3,$A$4=0)))))),1,0)</f>
        <v/>
      </c>
      <c r="DN74">
        <f>IF(AND(DN$4=1,DN24=0,OR($IT24=0,AND($IT24&gt;0,DN$2=$IU24,OR(AND(DN$1=$IT24+1,OR(DN$3-1&lt;&gt;$A$3,$A$4=0)),AND(DN$1=$IT24-1,OR(DN$3&lt;&gt;$A$3,$A$4=0)))))),1,0)</f>
        <v/>
      </c>
      <c r="DO74">
        <f>IF(AND(DO$4=1,DO24=0,OR($IT24=0,AND($IT24&gt;0,DO$2=$IU24,OR(AND(DO$1=$IT24+1,OR(DO$3-1&lt;&gt;$A$3,$A$4=0)),AND(DO$1=$IT24-1,OR(DO$3&lt;&gt;$A$3,$A$4=0)))))),1,0)</f>
        <v/>
      </c>
      <c r="DP74">
        <f>IF(AND(DP$4=1,DP24=0,OR($IT24=0,AND($IT24&gt;0,DP$2=$IU24,OR(AND(DP$1=$IT24+1,OR(DP$3-1&lt;&gt;$A$3,$A$4=0)),AND(DP$1=$IT24-1,OR(DP$3&lt;&gt;$A$3,$A$4=0)))))),1,0)</f>
        <v/>
      </c>
      <c r="DQ74">
        <f>IF(AND(DQ$4=1,DQ24=0,OR($IT24=0,AND($IT24&gt;0,DQ$2=$IU24,OR(AND(DQ$1=$IT24+1,OR(DQ$3-1&lt;&gt;$A$3,$A$4=0)),AND(DQ$1=$IT24-1,OR(DQ$3&lt;&gt;$A$3,$A$4=0)))))),1,0)</f>
        <v/>
      </c>
      <c r="DR74">
        <f>IF(AND(DR$4=1,DR24=0,OR($IT24=0,AND($IT24&gt;0,DR$2=$IU24,OR(AND(DR$1=$IT24+1,OR(DR$3-1&lt;&gt;$A$3,$A$4=0)),AND(DR$1=$IT24-1,OR(DR$3&lt;&gt;$A$3,$A$4=0)))))),1,0)</f>
        <v/>
      </c>
      <c r="DS74">
        <f>IF(AND(DS$4=1,DS24=0,OR($IT24=0,AND($IT24&gt;0,DS$2=$IU24,OR(AND(DS$1=$IT24+1,OR(DS$3-1&lt;&gt;$A$3,$A$4=0)),AND(DS$1=$IT24-1,OR(DS$3&lt;&gt;$A$3,$A$4=0)))))),1,0)</f>
        <v/>
      </c>
      <c r="DT74">
        <f>IF(AND(DT$4=1,DT24=0,OR($IT24=0,AND($IT24&gt;0,DT$2=$IU24,OR(AND(DT$1=$IT24+1,OR(DT$3-1&lt;&gt;$A$3,$A$4=0)),AND(DT$1=$IT24-1,OR(DT$3&lt;&gt;$A$3,$A$4=0)))))),1,0)</f>
        <v/>
      </c>
      <c r="DU74">
        <f>IF(AND(DU$4=1,DU24=0,OR($IT24=0,AND($IT24&gt;0,DU$2=$IU24,OR(AND(DU$1=$IT24+1,OR(DU$3-1&lt;&gt;$A$3,$A$4=0)),AND(DU$1=$IT24-1,OR(DU$3&lt;&gt;$A$3,$A$4=0)))))),1,0)</f>
        <v/>
      </c>
      <c r="DV74">
        <f>IF(AND(DV$4=1,DV24=0,OR($IT24=0,AND($IT24&gt;0,DV$2=$IU24,OR(AND(DV$1=$IT24+1,OR(DV$3-1&lt;&gt;$A$3,$A$4=0)),AND(DV$1=$IT24-1,OR(DV$3&lt;&gt;$A$3,$A$4=0)))))),1,0)</f>
        <v/>
      </c>
      <c r="DW74">
        <f>IF(AND(DW$4=1,DW24=0,OR($IT24=0,AND($IT24&gt;0,DW$2=$IU24,OR(AND(DW$1=$IT24+1,OR(DW$3-1&lt;&gt;$A$3,$A$4=0)),AND(DW$1=$IT24-1,OR(DW$3&lt;&gt;$A$3,$A$4=0)))))),1,0)</f>
        <v/>
      </c>
      <c r="DX74">
        <f>IF(AND(DX$4=1,DX24=0,OR($IT24=0,AND($IT24&gt;0,DX$2=$IU24,OR(AND(DX$1=$IT24+1,OR(DX$3-1&lt;&gt;$A$3,$A$4=0)),AND(DX$1=$IT24-1,OR(DX$3&lt;&gt;$A$3,$A$4=0)))))),1,0)</f>
        <v/>
      </c>
      <c r="DY74">
        <f>IF(AND(DY$4=1,DY24=0,OR($IT24=0,AND($IT24&gt;0,DY$2=$IU24,OR(AND(DY$1=$IT24+1,OR(DY$3-1&lt;&gt;$A$3,$A$4=0)),AND(DY$1=$IT24-1,OR(DY$3&lt;&gt;$A$3,$A$4=0)))))),1,0)</f>
        <v/>
      </c>
      <c r="DZ74">
        <f>IF(AND(DZ$4=1,DZ24=0,OR($IT24=0,AND($IT24&gt;0,DZ$2=$IU24,OR(AND(DZ$1=$IT24+1,OR(DZ$3-1&lt;&gt;$A$3,$A$4=0)),AND(DZ$1=$IT24-1,OR(DZ$3&lt;&gt;$A$3,$A$4=0)))))),1,0)</f>
        <v/>
      </c>
      <c r="EA74">
        <f>IF(AND(EA$4=1,EA24=0,OR($IT24=0,AND($IT24&gt;0,EA$2=$IU24,OR(AND(EA$1=$IT24+1,OR(EA$3-1&lt;&gt;$A$3,$A$4=0)),AND(EA$1=$IT24-1,OR(EA$3&lt;&gt;$A$3,$A$4=0)))))),1,0)</f>
        <v/>
      </c>
      <c r="EB74">
        <f>IF(AND(EB$4=1,EB24=0,OR($IT24=0,AND($IT24&gt;0,EB$2=$IU24,OR(AND(EB$1=$IT24+1,OR(EB$3-1&lt;&gt;$A$3,$A$4=0)),AND(EB$1=$IT24-1,OR(EB$3&lt;&gt;$A$3,$A$4=0)))))),1,0)</f>
        <v/>
      </c>
      <c r="EC74">
        <f>IF(AND(EC$4=1,EC24=0,OR($IT24=0,AND($IT24&gt;0,EC$2=$IU24,OR(AND(EC$1=$IT24+1,OR(EC$3-1&lt;&gt;$A$3,$A$4=0)),AND(EC$1=$IT24-1,OR(EC$3&lt;&gt;$A$3,$A$4=0)))))),1,0)</f>
        <v/>
      </c>
      <c r="ED74">
        <f>IF(AND(ED$4=1,ED24=0,OR($IT24=0,AND($IT24&gt;0,ED$2=$IU24,OR(AND(ED$1=$IT24+1,OR(ED$3-1&lt;&gt;$A$3,$A$4=0)),AND(ED$1=$IT24-1,OR(ED$3&lt;&gt;$A$3,$A$4=0)))))),1,0)</f>
        <v/>
      </c>
      <c r="EE74">
        <f>IF(AND(EE$4=1,EE24=0,OR($IT24=0,AND($IT24&gt;0,EE$2=$IU24,OR(AND(EE$1=$IT24+1,OR(EE$3-1&lt;&gt;$A$3,$A$4=0)),AND(EE$1=$IT24-1,OR(EE$3&lt;&gt;$A$3,$A$4=0)))))),1,0)</f>
        <v/>
      </c>
      <c r="EF74">
        <f>IF(AND(EF$4=1,EF24=0,OR($IT24=0,AND($IT24&gt;0,EF$2=$IU24,OR(AND(EF$1=$IT24+1,OR(EF$3-1&lt;&gt;$A$3,$A$4=0)),AND(EF$1=$IT24-1,OR(EF$3&lt;&gt;$A$3,$A$4=0)))))),1,0)</f>
        <v/>
      </c>
      <c r="EG74">
        <f>IF(AND(EG$4=1,EG24=0,OR($IT24=0,AND($IT24&gt;0,EG$2=$IU24,OR(AND(EG$1=$IT24+1,OR(EG$3-1&lt;&gt;$A$3,$A$4=0)),AND(EG$1=$IT24-1,OR(EG$3&lt;&gt;$A$3,$A$4=0)))))),1,0)</f>
        <v/>
      </c>
      <c r="EH74">
        <f>IF(AND(EH$4=1,EH24=0,OR($IT24=0,AND($IT24&gt;0,EH$2=$IU24,OR(AND(EH$1=$IT24+1,OR(EH$3-1&lt;&gt;$A$3,$A$4=0)),AND(EH$1=$IT24-1,OR(EH$3&lt;&gt;$A$3,$A$4=0)))))),1,0)</f>
        <v/>
      </c>
      <c r="EI74">
        <f>IF(AND(EI$4=1,EI24=0,OR($IT24=0,AND($IT24&gt;0,EI$2=$IU24,OR(AND(EI$1=$IT24+1,OR(EI$3-1&lt;&gt;$A$3,$A$4=0)),AND(EI$1=$IT24-1,OR(EI$3&lt;&gt;$A$3,$A$4=0)))))),1,0)</f>
        <v/>
      </c>
      <c r="EJ74">
        <f>IF(AND(EJ$4=1,EJ24=0,OR($IT24=0,AND($IT24&gt;0,EJ$2=$IU24,OR(AND(EJ$1=$IT24+1,OR(EJ$3-1&lt;&gt;$A$3,$A$4=0)),AND(EJ$1=$IT24-1,OR(EJ$3&lt;&gt;$A$3,$A$4=0)))))),1,0)</f>
        <v/>
      </c>
      <c r="EK74">
        <f>IF(AND(EK$4=1,EK24=0,OR($IT24=0,AND($IT24&gt;0,EK$2=$IU24,OR(AND(EK$1=$IT24+1,OR(EK$3-1&lt;&gt;$A$3,$A$4=0)),AND(EK$1=$IT24-1,OR(EK$3&lt;&gt;$A$3,$A$4=0)))))),1,0)</f>
        <v/>
      </c>
      <c r="EL74">
        <f>IF(AND(EL$4=1,EL24=0,OR($IT24=0,AND($IT24&gt;0,EL$2=$IU24,OR(AND(EL$1=$IT24+1,OR(EL$3-1&lt;&gt;$A$3,$A$4=0)),AND(EL$1=$IT24-1,OR(EL$3&lt;&gt;$A$3,$A$4=0)))))),1,0)</f>
        <v/>
      </c>
      <c r="EM74">
        <f>IF(AND(EM$4=1,EM24=0,OR($IT24=0,AND($IT24&gt;0,EM$2=$IU24,OR(AND(EM$1=$IT24+1,OR(EM$3-1&lt;&gt;$A$3,$A$4=0)),AND(EM$1=$IT24-1,OR(EM$3&lt;&gt;$A$3,$A$4=0)))))),1,0)</f>
        <v/>
      </c>
      <c r="EN74">
        <f>IF(AND(EN$4=1,EN24=0,OR($IT24=0,AND($IT24&gt;0,EN$2=$IU24,OR(AND(EN$1=$IT24+1,OR(EN$3-1&lt;&gt;$A$3,$A$4=0)),AND(EN$1=$IT24-1,OR(EN$3&lt;&gt;$A$3,$A$4=0)))))),1,0)</f>
        <v/>
      </c>
      <c r="EO74">
        <f>IF(AND(EO$4=1,EO24=0,OR($IT24=0,AND($IT24&gt;0,EO$2=$IU24,OR(AND(EO$1=$IT24+1,OR(EO$3-1&lt;&gt;$A$3,$A$4=0)),AND(EO$1=$IT24-1,OR(EO$3&lt;&gt;$A$3,$A$4=0)))))),1,0)</f>
        <v/>
      </c>
      <c r="EP74">
        <f>IF(AND(EP$4=1,EP24=0,OR($IT24=0,AND($IT24&gt;0,EP$2=$IU24,OR(AND(EP$1=$IT24+1,OR(EP$3-1&lt;&gt;$A$3,$A$4=0)),AND(EP$1=$IT24-1,OR(EP$3&lt;&gt;$A$3,$A$4=0)))))),1,0)</f>
        <v/>
      </c>
      <c r="EQ74">
        <f>IF(AND(EQ$4=1,EQ24=0,OR($IT24=0,AND($IT24&gt;0,EQ$2=$IU24,OR(AND(EQ$1=$IT24+1,OR(EQ$3-1&lt;&gt;$A$3,$A$4=0)),AND(EQ$1=$IT24-1,OR(EQ$3&lt;&gt;$A$3,$A$4=0)))))),1,0)</f>
        <v/>
      </c>
      <c r="ER74">
        <f>IF(AND(ER$4=1,ER24=0,OR($IT24=0,AND($IT24&gt;0,ER$2=$IU24,OR(AND(ER$1=$IT24+1,OR(ER$3-1&lt;&gt;$A$3,$A$4=0)),AND(ER$1=$IT24-1,OR(ER$3&lt;&gt;$A$3,$A$4=0)))))),1,0)</f>
        <v/>
      </c>
      <c r="ES74">
        <f>IF(AND(ES$4=1,ES24=0,OR($IT24=0,AND($IT24&gt;0,ES$2=$IU24,OR(AND(ES$1=$IT24+1,OR(ES$3-1&lt;&gt;$A$3,$A$4=0)),AND(ES$1=$IT24-1,OR(ES$3&lt;&gt;$A$3,$A$4=0)))))),1,0)</f>
        <v/>
      </c>
      <c r="ET74">
        <f>IF(AND(ET$4=1,ET24=0,OR($IT24=0,AND($IT24&gt;0,ET$2=$IU24,OR(AND(ET$1=$IT24+1,OR(ET$3-1&lt;&gt;$A$3,$A$4=0)),AND(ET$1=$IT24-1,OR(ET$3&lt;&gt;$A$3,$A$4=0)))))),1,0)</f>
        <v/>
      </c>
      <c r="EU74">
        <f>IF(AND(EU$4=1,EU24=0,OR($IT24=0,AND($IT24&gt;0,EU$2=$IU24,OR(AND(EU$1=$IT24+1,OR(EU$3-1&lt;&gt;$A$3,$A$4=0)),AND(EU$1=$IT24-1,OR(EU$3&lt;&gt;$A$3,$A$4=0)))))),1,0)</f>
        <v/>
      </c>
      <c r="EV74">
        <f>IF(AND(EV$4=1,EV24=0,OR($IT24=0,AND($IT24&gt;0,EV$2=$IU24,OR(AND(EV$1=$IT24+1,OR(EV$3-1&lt;&gt;$A$3,$A$4=0)),AND(EV$1=$IT24-1,OR(EV$3&lt;&gt;$A$3,$A$4=0)))))),1,0)</f>
        <v/>
      </c>
      <c r="EW74">
        <f>IF(AND(EW$4=1,EW24=0,OR($IT24=0,AND($IT24&gt;0,EW$2=$IU24,OR(AND(EW$1=$IT24+1,OR(EW$3-1&lt;&gt;$A$3,$A$4=0)),AND(EW$1=$IT24-1,OR(EW$3&lt;&gt;$A$3,$A$4=0)))))),1,0)</f>
        <v/>
      </c>
      <c r="EX74">
        <f>IF(AND(EX$4=1,EX24=0,OR($IT24=0,AND($IT24&gt;0,EX$2=$IU24,OR(AND(EX$1=$IT24+1,OR(EX$3-1&lt;&gt;$A$3,$A$4=0)),AND(EX$1=$IT24-1,OR(EX$3&lt;&gt;$A$3,$A$4=0)))))),1,0)</f>
        <v/>
      </c>
      <c r="EY74">
        <f>IF(AND(EY$4=1,EY24=0,OR($IT24=0,AND($IT24&gt;0,EY$2=$IU24,OR(AND(EY$1=$IT24+1,OR(EY$3-1&lt;&gt;$A$3,$A$4=0)),AND(EY$1=$IT24-1,OR(EY$3&lt;&gt;$A$3,$A$4=0)))))),1,0)</f>
        <v/>
      </c>
      <c r="EZ74">
        <f>IF(AND(EZ$4=1,EZ24=0,OR($IT24=0,AND($IT24&gt;0,EZ$2=$IU24,OR(AND(EZ$1=$IT24+1,OR(EZ$3-1&lt;&gt;$A$3,$A$4=0)),AND(EZ$1=$IT24-1,OR(EZ$3&lt;&gt;$A$3,$A$4=0)))))),1,0)</f>
        <v/>
      </c>
      <c r="FA74">
        <f>IF(AND(FA$4=1,FA24=0,OR($IT24=0,AND($IT24&gt;0,FA$2=$IU24,OR(AND(FA$1=$IT24+1,OR(FA$3-1&lt;&gt;$A$3,$A$4=0)),AND(FA$1=$IT24-1,OR(FA$3&lt;&gt;$A$3,$A$4=0)))))),1,0)</f>
        <v/>
      </c>
      <c r="FB74">
        <f>IF(AND(FB$4=1,FB24=0,OR($IT24=0,AND($IT24&gt;0,FB$2=$IU24,OR(AND(FB$1=$IT24+1,OR(FB$3-1&lt;&gt;$A$3,$A$4=0)),AND(FB$1=$IT24-1,OR(FB$3&lt;&gt;$A$3,$A$4=0)))))),1,0)</f>
        <v/>
      </c>
      <c r="FC74">
        <f>IF(AND(FC$4=1,FC24=0,OR($IT24=0,AND($IT24&gt;0,FC$2=$IU24,OR(AND(FC$1=$IT24+1,OR(FC$3-1&lt;&gt;$A$3,$A$4=0)),AND(FC$1=$IT24-1,OR(FC$3&lt;&gt;$A$3,$A$4=0)))))),1,0)</f>
        <v/>
      </c>
      <c r="FD74">
        <f>IF(AND(FD$4=1,FD24=0,OR($IT24=0,AND($IT24&gt;0,FD$2=$IU24,OR(AND(FD$1=$IT24+1,OR(FD$3-1&lt;&gt;$A$3,$A$4=0)),AND(FD$1=$IT24-1,OR(FD$3&lt;&gt;$A$3,$A$4=0)))))),1,0)</f>
        <v/>
      </c>
      <c r="FE74">
        <f>IF(AND(FE$4=1,FE24=0,OR($IT24=0,AND($IT24&gt;0,FE$2=$IU24,OR(AND(FE$1=$IT24+1,OR(FE$3-1&lt;&gt;$A$3,$A$4=0)),AND(FE$1=$IT24-1,OR(FE$3&lt;&gt;$A$3,$A$4=0)))))),1,0)</f>
        <v/>
      </c>
      <c r="FF74">
        <f>IF(AND(FF$4=1,FF24=0,OR($IT24=0,AND($IT24&gt;0,FF$2=$IU24,OR(AND(FF$1=$IT24+1,OR(FF$3-1&lt;&gt;$A$3,$A$4=0)),AND(FF$1=$IT24-1,OR(FF$3&lt;&gt;$A$3,$A$4=0)))))),1,0)</f>
        <v/>
      </c>
      <c r="FG74">
        <f>IF(AND(FG$4=1,FG24=0,OR($IT24=0,AND($IT24&gt;0,FG$2=$IU24,OR(AND(FG$1=$IT24+1,OR(FG$3-1&lt;&gt;$A$3,$A$4=0)),AND(FG$1=$IT24-1,OR(FG$3&lt;&gt;$A$3,$A$4=0)))))),1,0)</f>
        <v/>
      </c>
      <c r="FH74">
        <f>IF(AND(FH$4=1,FH24=0,OR($IT24=0,AND($IT24&gt;0,FH$2=$IU24,OR(AND(FH$1=$IT24+1,OR(FH$3-1&lt;&gt;$A$3,$A$4=0)),AND(FH$1=$IT24-1,OR(FH$3&lt;&gt;$A$3,$A$4=0)))))),1,0)</f>
        <v/>
      </c>
      <c r="FI74">
        <f>IF(AND(FI$4=1,FI24=0,OR($IT24=0,AND($IT24&gt;0,FI$2=$IU24,OR(AND(FI$1=$IT24+1,OR(FI$3-1&lt;&gt;$A$3,$A$4=0)),AND(FI$1=$IT24-1,OR(FI$3&lt;&gt;$A$3,$A$4=0)))))),1,0)</f>
        <v/>
      </c>
      <c r="FJ74">
        <f>IF(AND(FJ$4=1,FJ24=0,OR($IT24=0,AND($IT24&gt;0,FJ$2=$IU24,OR(AND(FJ$1=$IT24+1,OR(FJ$3-1&lt;&gt;$A$3,$A$4=0)),AND(FJ$1=$IT24-1,OR(FJ$3&lt;&gt;$A$3,$A$4=0)))))),1,0)</f>
        <v/>
      </c>
      <c r="FK74">
        <f>IF(AND(FK$4=1,FK24=0,OR($IT24=0,AND($IT24&gt;0,FK$2=$IU24,OR(AND(FK$1=$IT24+1,OR(FK$3-1&lt;&gt;$A$3,$A$4=0)),AND(FK$1=$IT24-1,OR(FK$3&lt;&gt;$A$3,$A$4=0)))))),1,0)</f>
        <v/>
      </c>
      <c r="FL74">
        <f>IF(AND(FL$4=1,FL24=0,OR($IT24=0,AND($IT24&gt;0,FL$2=$IU24,OR(AND(FL$1=$IT24+1,OR(FL$3-1&lt;&gt;$A$3,$A$4=0)),AND(FL$1=$IT24-1,OR(FL$3&lt;&gt;$A$3,$A$4=0)))))),1,0)</f>
        <v/>
      </c>
      <c r="FM74">
        <f>IF(AND(FM$4=1,FM24=0,OR($IT24=0,AND($IT24&gt;0,FM$2=$IU24,OR(AND(FM$1=$IT24+1,OR(FM$3-1&lt;&gt;$A$3,$A$4=0)),AND(FM$1=$IT24-1,OR(FM$3&lt;&gt;$A$3,$A$4=0)))))),1,0)</f>
        <v/>
      </c>
      <c r="FN74">
        <f>IF(AND(FN$4=1,FN24=0,OR($IT24=0,AND($IT24&gt;0,FN$2=$IU24,OR(AND(FN$1=$IT24+1,OR(FN$3-1&lt;&gt;$A$3,$A$4=0)),AND(FN$1=$IT24-1,OR(FN$3&lt;&gt;$A$3,$A$4=0)))))),1,0)</f>
        <v/>
      </c>
      <c r="FO74">
        <f>IF(AND(FO$4=1,FO24=0,OR($IT24=0,AND($IT24&gt;0,FO$2=$IU24,OR(AND(FO$1=$IT24+1,OR(FO$3-1&lt;&gt;$A$3,$A$4=0)),AND(FO$1=$IT24-1,OR(FO$3&lt;&gt;$A$3,$A$4=0)))))),1,0)</f>
        <v/>
      </c>
      <c r="FP74">
        <f>IF(AND(FP$4=1,FP24=0,OR($IT24=0,AND($IT24&gt;0,FP$2=$IU24,OR(AND(FP$1=$IT24+1,OR(FP$3-1&lt;&gt;$A$3,$A$4=0)),AND(FP$1=$IT24-1,OR(FP$3&lt;&gt;$A$3,$A$4=0)))))),1,0)</f>
        <v/>
      </c>
      <c r="FQ74">
        <f>IF(AND(FQ$4=1,FQ24=0,OR($IT24=0,AND($IT24&gt;0,FQ$2=$IU24,OR(AND(FQ$1=$IT24+1,OR(FQ$3-1&lt;&gt;$A$3,$A$4=0)),AND(FQ$1=$IT24-1,OR(FQ$3&lt;&gt;$A$3,$A$4=0)))))),1,0)</f>
        <v/>
      </c>
      <c r="FR74">
        <f>IF(AND(FR$4=1,FR24=0,OR($IT24=0,AND($IT24&gt;0,FR$2=$IU24,OR(AND(FR$1=$IT24+1,OR(FR$3-1&lt;&gt;$A$3,$A$4=0)),AND(FR$1=$IT24-1,OR(FR$3&lt;&gt;$A$3,$A$4=0)))))),1,0)</f>
        <v/>
      </c>
      <c r="FS74">
        <f>IF(AND(FS$4=1,FS24=0,OR($IT24=0,AND($IT24&gt;0,FS$2=$IU24,OR(AND(FS$1=$IT24+1,OR(FS$3-1&lt;&gt;$A$3,$A$4=0)),AND(FS$1=$IT24-1,OR(FS$3&lt;&gt;$A$3,$A$4=0)))))),1,0)</f>
        <v/>
      </c>
      <c r="FT74">
        <f>IF(AND(FT$4=1,FT24=0,OR($IT24=0,AND($IT24&gt;0,FT$2=$IU24,OR(AND(FT$1=$IT24+1,OR(FT$3-1&lt;&gt;$A$3,$A$4=0)),AND(FT$1=$IT24-1,OR(FT$3&lt;&gt;$A$3,$A$4=0)))))),1,0)</f>
        <v/>
      </c>
      <c r="FU74">
        <f>IF(AND(FU$4=1,FU24=0,OR($IT24=0,AND($IT24&gt;0,FU$2=$IU24,OR(AND(FU$1=$IT24+1,OR(FU$3-1&lt;&gt;$A$3,$A$4=0)),AND(FU$1=$IT24-1,OR(FU$3&lt;&gt;$A$3,$A$4=0)))))),1,0)</f>
        <v/>
      </c>
      <c r="FV74">
        <f>IF(AND(FV$4=1,FV24=0,OR($IT24=0,AND($IT24&gt;0,FV$2=$IU24,OR(AND(FV$1=$IT24+1,OR(FV$3-1&lt;&gt;$A$3,$A$4=0)),AND(FV$1=$IT24-1,OR(FV$3&lt;&gt;$A$3,$A$4=0)))))),1,0)</f>
        <v/>
      </c>
      <c r="FW74">
        <f>IF(AND(FW$4=1,FW24=0,OR($IT24=0,AND($IT24&gt;0,FW$2=$IU24,OR(AND(FW$1=$IT24+1,OR(FW$3-1&lt;&gt;$A$3,$A$4=0)),AND(FW$1=$IT24-1,OR(FW$3&lt;&gt;$A$3,$A$4=0)))))),1,0)</f>
        <v/>
      </c>
      <c r="FX74">
        <f>IF(AND(FX$4=1,FX24=0,OR($IT24=0,AND($IT24&gt;0,FX$2=$IU24,OR(AND(FX$1=$IT24+1,OR(FX$3-1&lt;&gt;$A$3,$A$4=0)),AND(FX$1=$IT24-1,OR(FX$3&lt;&gt;$A$3,$A$4=0)))))),1,0)</f>
        <v/>
      </c>
      <c r="FY74">
        <f>IF(AND(FY$4=1,FY24=0,OR($IT24=0,AND($IT24&gt;0,FY$2=$IU24,OR(AND(FY$1=$IT24+1,OR(FY$3-1&lt;&gt;$A$3,$A$4=0)),AND(FY$1=$IT24-1,OR(FY$3&lt;&gt;$A$3,$A$4=0)))))),1,0)</f>
        <v/>
      </c>
      <c r="FZ74">
        <f>IF(AND(FZ$4=1,FZ24=0,OR($IT24=0,AND($IT24&gt;0,FZ$2=$IU24,OR(AND(FZ$1=$IT24+1,OR(FZ$3-1&lt;&gt;$A$3,$A$4=0)),AND(FZ$1=$IT24-1,OR(FZ$3&lt;&gt;$A$3,$A$4=0)))))),1,0)</f>
        <v/>
      </c>
      <c r="GA74">
        <f>IF(AND(GA$4=1,GA24=0,OR($IT24=0,AND($IT24&gt;0,GA$2=$IU24,OR(AND(GA$1=$IT24+1,OR(GA$3-1&lt;&gt;$A$3,$A$4=0)),AND(GA$1=$IT24-1,OR(GA$3&lt;&gt;$A$3,$A$4=0)))))),1,0)</f>
        <v/>
      </c>
      <c r="GB74">
        <f>IF(AND(GB$4=1,GB24=0,OR($IT24=0,AND($IT24&gt;0,GB$2=$IU24,OR(AND(GB$1=$IT24+1,OR(GB$3-1&lt;&gt;$A$3,$A$4=0)),AND(GB$1=$IT24-1,OR(GB$3&lt;&gt;$A$3,$A$4=0)))))),1,0)</f>
        <v/>
      </c>
      <c r="GC74">
        <f>IF(AND(GC$4=1,GC24=0,OR($IT24=0,AND($IT24&gt;0,GC$2=$IU24,OR(AND(GC$1=$IT24+1,OR(GC$3-1&lt;&gt;$A$3,$A$4=0)),AND(GC$1=$IT24-1,OR(GC$3&lt;&gt;$A$3,$A$4=0)))))),1,0)</f>
        <v/>
      </c>
      <c r="GD74">
        <f>IF(AND(GD$4=1,GD24=0,OR($IT24=0,AND($IT24&gt;0,GD$2=$IU24,OR(AND(GD$1=$IT24+1,OR(GD$3-1&lt;&gt;$A$3,$A$4=0)),AND(GD$1=$IT24-1,OR(GD$3&lt;&gt;$A$3,$A$4=0)))))),1,0)</f>
        <v/>
      </c>
      <c r="GE74">
        <f>IF(AND(GE$4=1,GE24=0,OR($IT24=0,AND($IT24&gt;0,GE$2=$IU24,OR(AND(GE$1=$IT24+1,OR(GE$3-1&lt;&gt;$A$3,$A$4=0)),AND(GE$1=$IT24-1,OR(GE$3&lt;&gt;$A$3,$A$4=0)))))),1,0)</f>
        <v/>
      </c>
      <c r="GF74">
        <f>IF(AND(GF$4=1,GF24=0,OR($IT24=0,AND($IT24&gt;0,GF$2=$IU24,OR(AND(GF$1=$IT24+1,OR(GF$3-1&lt;&gt;$A$3,$A$4=0)),AND(GF$1=$IT24-1,OR(GF$3&lt;&gt;$A$3,$A$4=0)))))),1,0)</f>
        <v/>
      </c>
      <c r="GG74">
        <f>IF(AND(GG$4=1,GG24=0,OR($IT24=0,AND($IT24&gt;0,GG$2=$IU24,OR(AND(GG$1=$IT24+1,OR(GG$3-1&lt;&gt;$A$3,$A$4=0)),AND(GG$1=$IT24-1,OR(GG$3&lt;&gt;$A$3,$A$4=0)))))),1,0)</f>
        <v/>
      </c>
      <c r="GH74">
        <f>IF(AND(GH$4=1,GH24=0,OR($IT24=0,AND($IT24&gt;0,GH$2=$IU24,OR(AND(GH$1=$IT24+1,OR(GH$3-1&lt;&gt;$A$3,$A$4=0)),AND(GH$1=$IT24-1,OR(GH$3&lt;&gt;$A$3,$A$4=0)))))),1,0)</f>
        <v/>
      </c>
      <c r="GI74">
        <f>IF(AND(GI$4=1,GI24=0,OR($IT24=0,AND($IT24&gt;0,GI$2=$IU24,OR(AND(GI$1=$IT24+1,OR(GI$3-1&lt;&gt;$A$3,$A$4=0)),AND(GI$1=$IT24-1,OR(GI$3&lt;&gt;$A$3,$A$4=0)))))),1,0)</f>
        <v/>
      </c>
      <c r="GJ74">
        <f>IF(AND(GJ$4=1,GJ24=0,OR($IT24=0,AND($IT24&gt;0,GJ$2=$IU24,OR(AND(GJ$1=$IT24+1,OR(GJ$3-1&lt;&gt;$A$3,$A$4=0)),AND(GJ$1=$IT24-1,OR(GJ$3&lt;&gt;$A$3,$A$4=0)))))),1,0)</f>
        <v/>
      </c>
      <c r="GK74">
        <f>IF(AND(GK$4=1,GK24=0,OR($IT24=0,AND($IT24&gt;0,GK$2=$IU24,OR(AND(GK$1=$IT24+1,OR(GK$3-1&lt;&gt;$A$3,$A$4=0)),AND(GK$1=$IT24-1,OR(GK$3&lt;&gt;$A$3,$A$4=0)))))),1,0)</f>
        <v/>
      </c>
      <c r="GL74">
        <f>IF(AND(GL$4=1,GL24=0,OR($IT24=0,AND($IT24&gt;0,GL$2=$IU24,OR(AND(GL$1=$IT24+1,OR(GL$3-1&lt;&gt;$A$3,$A$4=0)),AND(GL$1=$IT24-1,OR(GL$3&lt;&gt;$A$3,$A$4=0)))))),1,0)</f>
        <v/>
      </c>
      <c r="GM74">
        <f>IF(AND(GM$4=1,GM24=0,OR($IT24=0,AND($IT24&gt;0,GM$2=$IU24,OR(AND(GM$1=$IT24+1,OR(GM$3-1&lt;&gt;$A$3,$A$4=0)),AND(GM$1=$IT24-1,OR(GM$3&lt;&gt;$A$3,$A$4=0)))))),1,0)</f>
        <v/>
      </c>
      <c r="GN74">
        <f>IF(AND(GN$4=1,GN24=0,OR($IT24=0,AND($IT24&gt;0,GN$2=$IU24,OR(AND(GN$1=$IT24+1,OR(GN$3-1&lt;&gt;$A$3,$A$4=0)),AND(GN$1=$IT24-1,OR(GN$3&lt;&gt;$A$3,$A$4=0)))))),1,0)</f>
        <v/>
      </c>
      <c r="GO74">
        <f>IF(AND(GO$4=1,GO24=0,OR($IT24=0,AND($IT24&gt;0,GO$2=$IU24,OR(AND(GO$1=$IT24+1,OR(GO$3-1&lt;&gt;$A$3,$A$4=0)),AND(GO$1=$IT24-1,OR(GO$3&lt;&gt;$A$3,$A$4=0)))))),1,0)</f>
        <v/>
      </c>
      <c r="GP74">
        <f>IF(AND(GP$4=1,GP24=0,OR($IT24=0,AND($IT24&gt;0,GP$2=$IU24,OR(AND(GP$1=$IT24+1,OR(GP$3-1&lt;&gt;$A$3,$A$4=0)),AND(GP$1=$IT24-1,OR(GP$3&lt;&gt;$A$3,$A$4=0)))))),1,0)</f>
        <v/>
      </c>
      <c r="GQ74">
        <f>IF(AND(GQ$4=1,GQ24=0,OR($IT24=0,AND($IT24&gt;0,GQ$2=$IU24,OR(AND(GQ$1=$IT24+1,OR(GQ$3-1&lt;&gt;$A$3,$A$4=0)),AND(GQ$1=$IT24-1,OR(GQ$3&lt;&gt;$A$3,$A$4=0)))))),1,0)</f>
        <v/>
      </c>
      <c r="GR74">
        <f>IF(AND(GR$4=1,GR24=0,OR($IT24=0,AND($IT24&gt;0,GR$2=$IU24,OR(AND(GR$1=$IT24+1,OR(GR$3-1&lt;&gt;$A$3,$A$4=0)),AND(GR$1=$IT24-1,OR(GR$3&lt;&gt;$A$3,$A$4=0)))))),1,0)</f>
        <v/>
      </c>
      <c r="GS74">
        <f>IF(AND(GS$4=1,GS24=0,OR($IT24=0,AND($IT24&gt;0,GS$2=$IU24,OR(AND(GS$1=$IT24+1,OR(GS$3-1&lt;&gt;$A$3,$A$4=0)),AND(GS$1=$IT24-1,OR(GS$3&lt;&gt;$A$3,$A$4=0)))))),1,0)</f>
        <v/>
      </c>
      <c r="GT74">
        <f>IF(AND(GT$4=1,GT24=0,OR($IT24=0,AND($IT24&gt;0,GT$2=$IU24,OR(AND(GT$1=$IT24+1,OR(GT$3-1&lt;&gt;$A$3,$A$4=0)),AND(GT$1=$IT24-1,OR(GT$3&lt;&gt;$A$3,$A$4=0)))))),1,0)</f>
        <v/>
      </c>
      <c r="GU74">
        <f>IF(AND(GU$4=1,GU24=0,OR($IT24=0,AND($IT24&gt;0,GU$2=$IU24,OR(AND(GU$1=$IT24+1,OR(GU$3-1&lt;&gt;$A$3,$A$4=0)),AND(GU$1=$IT24-1,OR(GU$3&lt;&gt;$A$3,$A$4=0)))))),1,0)</f>
        <v/>
      </c>
      <c r="GV74">
        <f>IF(AND(GV$4=1,GV24=0,OR($IT24=0,AND($IT24&gt;0,GV$2=$IU24,OR(AND(GV$1=$IT24+1,OR(GV$3-1&lt;&gt;$A$3,$A$4=0)),AND(GV$1=$IT24-1,OR(GV$3&lt;&gt;$A$3,$A$4=0)))))),1,0)</f>
        <v/>
      </c>
      <c r="GW74">
        <f>IF(AND(GW$4=1,GW24=0,OR($IT24=0,AND($IT24&gt;0,GW$2=$IU24,OR(AND(GW$1=$IT24+1,OR(GW$3-1&lt;&gt;$A$3,$A$4=0)),AND(GW$1=$IT24-1,OR(GW$3&lt;&gt;$A$3,$A$4=0)))))),1,0)</f>
        <v/>
      </c>
      <c r="GX74">
        <f>IF(AND(GX$4=1,GX24=0,OR($IT24=0,AND($IT24&gt;0,GX$2=$IU24,OR(AND(GX$1=$IT24+1,OR(GX$3-1&lt;&gt;$A$3,$A$4=0)),AND(GX$1=$IT24-1,OR(GX$3&lt;&gt;$A$3,$A$4=0)))))),1,0)</f>
        <v/>
      </c>
      <c r="GY74">
        <f>IF(AND(GY$4=1,GY24=0,OR($IT24=0,AND($IT24&gt;0,GY$2=$IU24,OR(AND(GY$1=$IT24+1,OR(GY$3-1&lt;&gt;$A$3,$A$4=0)),AND(GY$1=$IT24-1,OR(GY$3&lt;&gt;$A$3,$A$4=0)))))),1,0)</f>
        <v/>
      </c>
      <c r="GZ74">
        <f>IF(AND(GZ$4=1,GZ24=0,OR($IT24=0,AND($IT24&gt;0,GZ$2=$IU24,OR(AND(GZ$1=$IT24+1,OR(GZ$3-1&lt;&gt;$A$3,$A$4=0)),AND(GZ$1=$IT24-1,OR(GZ$3&lt;&gt;$A$3,$A$4=0)))))),1,0)</f>
        <v/>
      </c>
      <c r="HA74">
        <f>IF(AND(HA$4=1,HA24=0,OR($IT24=0,AND($IT24&gt;0,HA$2=$IU24,OR(AND(HA$1=$IT24+1,OR(HA$3-1&lt;&gt;$A$3,$A$4=0)),AND(HA$1=$IT24-1,OR(HA$3&lt;&gt;$A$3,$A$4=0)))))),1,0)</f>
        <v/>
      </c>
      <c r="HB74">
        <f>IF(AND(HB$4=1,HB24=0,OR($IT24=0,AND($IT24&gt;0,HB$2=$IU24,OR(AND(HB$1=$IT24+1,OR(HB$3-1&lt;&gt;$A$3,$A$4=0)),AND(HB$1=$IT24-1,OR(HB$3&lt;&gt;$A$3,$A$4=0)))))),1,0)</f>
        <v/>
      </c>
      <c r="HC74">
        <f>IF(AND(HC$4=1,HC24=0,OR($IT24=0,AND($IT24&gt;0,HC$2=$IU24,OR(AND(HC$1=$IT24+1,OR(HC$3-1&lt;&gt;$A$3,$A$4=0)),AND(HC$1=$IT24-1,OR(HC$3&lt;&gt;$A$3,$A$4=0)))))),1,0)</f>
        <v/>
      </c>
      <c r="HD74">
        <f>IF(AND(HD$4=1,HD24=0,OR($IT24=0,AND($IT24&gt;0,HD$2=$IU24,OR(AND(HD$1=$IT24+1,OR(HD$3-1&lt;&gt;$A$3,$A$4=0)),AND(HD$1=$IT24-1,OR(HD$3&lt;&gt;$A$3,$A$4=0)))))),1,0)</f>
        <v/>
      </c>
      <c r="HE74">
        <f>IF(AND(HE$4=1,HE24=0,OR($IT24=0,AND($IT24&gt;0,HE$2=$IU24,OR(AND(HE$1=$IT24+1,OR(HE$3-1&lt;&gt;$A$3,$A$4=0)),AND(HE$1=$IT24-1,OR(HE$3&lt;&gt;$A$3,$A$4=0)))))),1,0)</f>
        <v/>
      </c>
      <c r="HF74">
        <f>IF(AND(HF$4=1,HF24=0,OR($IT24=0,AND($IT24&gt;0,HF$2=$IU24,OR(AND(HF$1=$IT24+1,OR(HF$3-1&lt;&gt;$A$3,$A$4=0)),AND(HF$1=$IT24-1,OR(HF$3&lt;&gt;$A$3,$A$4=0)))))),1,0)</f>
        <v/>
      </c>
      <c r="HG74">
        <f>IF(AND(HG$4=1,HG24=0,OR($IT24=0,AND($IT24&gt;0,HG$2=$IU24,OR(AND(HG$1=$IT24+1,OR(HG$3-1&lt;&gt;$A$3,$A$4=0)),AND(HG$1=$IT24-1,OR(HG$3&lt;&gt;$A$3,$A$4=0)))))),1,0)</f>
        <v/>
      </c>
      <c r="HH74">
        <f>IF(AND(HH$4=1,HH24=0,OR($IT24=0,AND($IT24&gt;0,HH$2=$IU24,OR(AND(HH$1=$IT24+1,OR(HH$3-1&lt;&gt;$A$3,$A$4=0)),AND(HH$1=$IT24-1,OR(HH$3&lt;&gt;$A$3,$A$4=0)))))),1,0)</f>
        <v/>
      </c>
      <c r="HI74">
        <f>IF(AND(HI$4=1,HI24=0,OR($IT24=0,AND($IT24&gt;0,HI$2=$IU24,OR(AND(HI$1=$IT24+1,OR(HI$3-1&lt;&gt;$A$3,$A$4=0)),AND(HI$1=$IT24-1,OR(HI$3&lt;&gt;$A$3,$A$4=0)))))),1,0)</f>
        <v/>
      </c>
      <c r="HJ74">
        <f>IF(AND(HJ$4=1,HJ24=0,OR($IT24=0,AND($IT24&gt;0,HJ$2=$IU24,OR(AND(HJ$1=$IT24+1,OR(HJ$3-1&lt;&gt;$A$3,$A$4=0)),AND(HJ$1=$IT24-1,OR(HJ$3&lt;&gt;$A$3,$A$4=0)))))),1,0)</f>
        <v/>
      </c>
      <c r="HK74">
        <f>IF(AND(HK$4=1,HK24=0,OR($IT24=0,AND($IT24&gt;0,HK$2=$IU24,OR(AND(HK$1=$IT24+1,OR(HK$3-1&lt;&gt;$A$3,$A$4=0)),AND(HK$1=$IT24-1,OR(HK$3&lt;&gt;$A$3,$A$4=0)))))),1,0)</f>
        <v/>
      </c>
      <c r="HL74">
        <f>IF(AND(HL$4=1,HL24=0,OR($IT24=0,AND($IT24&gt;0,HL$2=$IU24,OR(AND(HL$1=$IT24+1,OR(HL$3-1&lt;&gt;$A$3,$A$4=0)),AND(HL$1=$IT24-1,OR(HL$3&lt;&gt;$A$3,$A$4=0)))))),1,0)</f>
        <v/>
      </c>
      <c r="HM74">
        <f>IF(AND(HM$4=1,HM24=0,OR($IT24=0,AND($IT24&gt;0,HM$2=$IU24,OR(AND(HM$1=$IT24+1,OR(HM$3-1&lt;&gt;$A$3,$A$4=0)),AND(HM$1=$IT24-1,OR(HM$3&lt;&gt;$A$3,$A$4=0)))))),1,0)</f>
        <v/>
      </c>
      <c r="HN74">
        <f>IF(AND(HN$4=1,HN24=0,OR($IT24=0,AND($IT24&gt;0,HN$2=$IU24,OR(AND(HN$1=$IT24+1,OR(HN$3-1&lt;&gt;$A$3,$A$4=0)),AND(HN$1=$IT24-1,OR(HN$3&lt;&gt;$A$3,$A$4=0)))))),1,0)</f>
        <v/>
      </c>
      <c r="HO74">
        <f>IF(AND(HO$4=1,HO24=0,OR($IT24=0,AND($IT24&gt;0,HO$2=$IU24,OR(AND(HO$1=$IT24+1,OR(HO$3-1&lt;&gt;$A$3,$A$4=0)),AND(HO$1=$IT24-1,OR(HO$3&lt;&gt;$A$3,$A$4=0)))))),1,0)</f>
        <v/>
      </c>
      <c r="HP74">
        <f>IF(AND(HP$4=1,HP24=0,OR($IT24=0,AND($IT24&gt;0,HP$2=$IU24,OR(AND(HP$1=$IT24+1,OR(HP$3-1&lt;&gt;$A$3,$A$4=0)),AND(HP$1=$IT24-1,OR(HP$3&lt;&gt;$A$3,$A$4=0)))))),1,0)</f>
        <v/>
      </c>
      <c r="HQ74">
        <f>IF(AND(HQ$4=1,HQ24=0,OR($IT24=0,AND($IT24&gt;0,HQ$2=$IU24,OR(AND(HQ$1=$IT24+1,OR(HQ$3-1&lt;&gt;$A$3,$A$4=0)),AND(HQ$1=$IT24-1,OR(HQ$3&lt;&gt;$A$3,$A$4=0)))))),1,0)</f>
        <v/>
      </c>
      <c r="HR74">
        <f>IF(AND(HR$4=1,HR24=0,OR($IT24=0,AND($IT24&gt;0,HR$2=$IU24,OR(AND(HR$1=$IT24+1,OR(HR$3-1&lt;&gt;$A$3,$A$4=0)),AND(HR$1=$IT24-1,OR(HR$3&lt;&gt;$A$3,$A$4=0)))))),1,0)</f>
        <v/>
      </c>
      <c r="HS74">
        <f>IF(AND(HS$4=1,HS24=0,OR($IT24=0,AND($IT24&gt;0,HS$2=$IU24,OR(AND(HS$1=$IT24+1,OR(HS$3-1&lt;&gt;$A$3,$A$4=0)),AND(HS$1=$IT24-1,OR(HS$3&lt;&gt;$A$3,$A$4=0)))))),1,0)</f>
        <v/>
      </c>
      <c r="HT74">
        <f>IF(AND(HT$4=1,HT24=0,OR($IT24=0,AND($IT24&gt;0,HT$2=$IU24,OR(AND(HT$1=$IT24+1,OR(HT$3-1&lt;&gt;$A$3,$A$4=0)),AND(HT$1=$IT24-1,OR(HT$3&lt;&gt;$A$3,$A$4=0)))))),1,0)</f>
        <v/>
      </c>
      <c r="HU74">
        <f>IF(AND(HU$4=1,HU24=0,OR($IT24=0,AND($IT24&gt;0,HU$2=$IU24,OR(AND(HU$1=$IT24+1,OR(HU$3-1&lt;&gt;$A$3,$A$4=0)),AND(HU$1=$IT24-1,OR(HU$3&lt;&gt;$A$3,$A$4=0)))))),1,0)</f>
        <v/>
      </c>
      <c r="HV74">
        <f>IF(AND(HV$4=1,HV24=0,OR($IT24=0,AND($IT24&gt;0,HV$2=$IU24,OR(AND(HV$1=$IT24+1,OR(HV$3-1&lt;&gt;$A$3,$A$4=0)),AND(HV$1=$IT24-1,OR(HV$3&lt;&gt;$A$3,$A$4=0)))))),1,0)</f>
        <v/>
      </c>
      <c r="HW74">
        <f>IF(AND(HW$4=1,HW24=0,OR($IT24=0,AND($IT24&gt;0,HW$2=$IU24,OR(AND(HW$1=$IT24+1,OR(HW$3-1&lt;&gt;$A$3,$A$4=0)),AND(HW$1=$IT24-1,OR(HW$3&lt;&gt;$A$3,$A$4=0)))))),1,0)</f>
        <v/>
      </c>
      <c r="HX74">
        <f>IF(AND(HX$4=1,HX24=0,OR($IT24=0,AND($IT24&gt;0,HX$2=$IU24,OR(AND(HX$1=$IT24+1,OR(HX$3-1&lt;&gt;$A$3,$A$4=0)),AND(HX$1=$IT24-1,OR(HX$3&lt;&gt;$A$3,$A$4=0)))))),1,0)</f>
        <v/>
      </c>
      <c r="HY74">
        <f>IF(AND(HY$4=1,HY24=0,OR($IT24=0,AND($IT24&gt;0,HY$2=$IU24,OR(AND(HY$1=$IT24+1,OR(HY$3-1&lt;&gt;$A$3,$A$4=0)),AND(HY$1=$IT24-1,OR(HY$3&lt;&gt;$A$3,$A$4=0)))))),1,0)</f>
        <v/>
      </c>
      <c r="HZ74">
        <f>IF(AND(HZ$4=1,HZ24=0,OR($IT24=0,AND($IT24&gt;0,HZ$2=$IU24,OR(AND(HZ$1=$IT24+1,OR(HZ$3-1&lt;&gt;$A$3,$A$4=0)),AND(HZ$1=$IT24-1,OR(HZ$3&lt;&gt;$A$3,$A$4=0)))))),1,0)</f>
        <v/>
      </c>
      <c r="IA74">
        <f>IF(AND(IA$4=1,IA24=0,OR($IT24=0,AND($IT24&gt;0,IA$2=$IU24,OR(AND(IA$1=$IT24+1,OR(IA$3-1&lt;&gt;$A$3,$A$4=0)),AND(IA$1=$IT24-1,OR(IA$3&lt;&gt;$A$3,$A$4=0)))))),1,0)</f>
        <v/>
      </c>
      <c r="IB74">
        <f>IF(AND(IB$4=1,IB24=0,OR($IT24=0,AND($IT24&gt;0,IB$2=$IU24,OR(AND(IB$1=$IT24+1,OR(IB$3-1&lt;&gt;$A$3,$A$4=0)),AND(IB$1=$IT24-1,OR(IB$3&lt;&gt;$A$3,$A$4=0)))))),1,0)</f>
        <v/>
      </c>
      <c r="IC74">
        <f>IF(AND(IC$4=1,IC24=0,OR($IT24=0,AND($IT24&gt;0,IC$2=$IU24,OR(AND(IC$1=$IT24+1,OR(IC$3-1&lt;&gt;$A$3,$A$4=0)),AND(IC$1=$IT24-1,OR(IC$3&lt;&gt;$A$3,$A$4=0)))))),1,0)</f>
        <v/>
      </c>
      <c r="ID74">
        <f>IF(AND(ID$4=1,ID24=0,OR($IT24=0,AND($IT24&gt;0,ID$2=$IU24,OR(AND(ID$1=$IT24+1,OR(ID$3-1&lt;&gt;$A$3,$A$4=0)),AND(ID$1=$IT24-1,OR(ID$3&lt;&gt;$A$3,$A$4=0)))))),1,0)</f>
        <v/>
      </c>
      <c r="IE74">
        <f>IF(AND(IE$4=1,IE24=0,OR($IT24=0,AND($IT24&gt;0,IE$2=$IU24,OR(AND(IE$1=$IT24+1,OR(IE$3-1&lt;&gt;$A$3,$A$4=0)),AND(IE$1=$IT24-1,OR(IE$3&lt;&gt;$A$3,$A$4=0)))))),1,0)</f>
        <v/>
      </c>
      <c r="IF74">
        <f>IF(AND(IF$4=1,IF24=0,OR($IT24=0,AND($IT24&gt;0,IF$2=$IU24,OR(AND(IF$1=$IT24+1,OR(IF$3-1&lt;&gt;$A$3,$A$4=0)),AND(IF$1=$IT24-1,OR(IF$3&lt;&gt;$A$3,$A$4=0)))))),1,0)</f>
        <v/>
      </c>
      <c r="IG74">
        <f>IF(AND(IG$4=1,IG24=0,OR($IT24=0,AND($IT24&gt;0,IG$2=$IU24,OR(AND(IG$1=$IT24+1,OR(IG$3-1&lt;&gt;$A$3,$A$4=0)),AND(IG$1=$IT24-1,OR(IG$3&lt;&gt;$A$3,$A$4=0)))))),1,0)</f>
        <v/>
      </c>
      <c r="IH74">
        <f>IF(AND(IH$4=1,IH24=0,OR($IT24=0,AND($IT24&gt;0,IH$2=$IU24,OR(AND(IH$1=$IT24+1,OR(IH$3-1&lt;&gt;$A$3,$A$4=0)),AND(IH$1=$IT24-1,OR(IH$3&lt;&gt;$A$3,$A$4=0)))))),1,0)</f>
        <v/>
      </c>
      <c r="II74">
        <f>IF(AND(II$4=1,II24=0,OR($IT24=0,AND($IT24&gt;0,II$2=$IU24,OR(AND(II$1=$IT24+1,OR(II$3-1&lt;&gt;$A$3,$A$4=0)),AND(II$1=$IT24-1,OR(II$3&lt;&gt;$A$3,$A$4=0)))))),1,0)</f>
        <v/>
      </c>
    </row>
    <row r="75">
      <c r="A75" t="n">
        <v>16</v>
      </c>
      <c r="D75">
        <f>IF(AND(D$4=1,D25=0,OR($IT25=0,AND($IT25&gt;0,D$2=$IU25,OR(AND(D$1=$IT25+1,OR(D$3-1&lt;&gt;$A$3,$A$4=0)),AND(D$1=$IT25-1,OR(D$3&lt;&gt;$A$3,$A$4=0)))))),1,0)</f>
        <v/>
      </c>
      <c r="E75">
        <f>IF(AND(E$4=1,E25=0,OR($IT25=0,AND($IT25&gt;0,E$2=$IU25,OR(AND(E$1=$IT25+1,OR(E$3-1&lt;&gt;$A$3,$A$4=0)),AND(E$1=$IT25-1,OR(E$3&lt;&gt;$A$3,$A$4=0)))))),1,0)</f>
        <v/>
      </c>
      <c r="F75">
        <f>IF(AND(F$4=1,F25=0,OR($IT25=0,AND($IT25&gt;0,F$2=$IU25,OR(AND(F$1=$IT25+1,OR(F$3-1&lt;&gt;$A$3,$A$4=0)),AND(F$1=$IT25-1,OR(F$3&lt;&gt;$A$3,$A$4=0)))))),1,0)</f>
        <v/>
      </c>
      <c r="G75">
        <f>IF(AND(G$4=1,G25=0,OR($IT25=0,AND($IT25&gt;0,G$2=$IU25,OR(AND(G$1=$IT25+1,OR(G$3-1&lt;&gt;$A$3,$A$4=0)),AND(G$1=$IT25-1,OR(G$3&lt;&gt;$A$3,$A$4=0)))))),1,0)</f>
        <v/>
      </c>
      <c r="H75">
        <f>IF(AND(H$4=1,H25=0,OR($IT25=0,AND($IT25&gt;0,H$2=$IU25,OR(AND(H$1=$IT25+1,OR(H$3-1&lt;&gt;$A$3,$A$4=0)),AND(H$1=$IT25-1,OR(H$3&lt;&gt;$A$3,$A$4=0)))))),1,0)</f>
        <v/>
      </c>
      <c r="I75">
        <f>IF(AND(I$4=1,I25=0,OR($IT25=0,AND($IT25&gt;0,I$2=$IU25,OR(AND(I$1=$IT25+1,OR(I$3-1&lt;&gt;$A$3,$A$4=0)),AND(I$1=$IT25-1,OR(I$3&lt;&gt;$A$3,$A$4=0)))))),1,0)</f>
        <v/>
      </c>
      <c r="J75">
        <f>IF(AND(J$4=1,J25=0,OR($IT25=0,AND($IT25&gt;0,J$2=$IU25,OR(AND(J$1=$IT25+1,OR(J$3-1&lt;&gt;$A$3,$A$4=0)),AND(J$1=$IT25-1,OR(J$3&lt;&gt;$A$3,$A$4=0)))))),1,0)</f>
        <v/>
      </c>
      <c r="K75">
        <f>IF(AND(K$4=1,K25=0,OR($IT25=0,AND($IT25&gt;0,K$2=$IU25,OR(AND(K$1=$IT25+1,OR(K$3-1&lt;&gt;$A$3,$A$4=0)),AND(K$1=$IT25-1,OR(K$3&lt;&gt;$A$3,$A$4=0)))))),1,0)</f>
        <v/>
      </c>
      <c r="L75">
        <f>IF(AND(L$4=1,L25=0,OR($IT25=0,AND($IT25&gt;0,L$2=$IU25,OR(AND(L$1=$IT25+1,OR(L$3-1&lt;&gt;$A$3,$A$4=0)),AND(L$1=$IT25-1,OR(L$3&lt;&gt;$A$3,$A$4=0)))))),1,0)</f>
        <v/>
      </c>
      <c r="M75">
        <f>IF(AND(M$4=1,M25=0,OR($IT25=0,AND($IT25&gt;0,M$2=$IU25,OR(AND(M$1=$IT25+1,OR(M$3-1&lt;&gt;$A$3,$A$4=0)),AND(M$1=$IT25-1,OR(M$3&lt;&gt;$A$3,$A$4=0)))))),1,0)</f>
        <v/>
      </c>
      <c r="N75">
        <f>IF(AND(N$4=1,N25=0,OR($IT25=0,AND($IT25&gt;0,N$2=$IU25,OR(AND(N$1=$IT25+1,OR(N$3-1&lt;&gt;$A$3,$A$4=0)),AND(N$1=$IT25-1,OR(N$3&lt;&gt;$A$3,$A$4=0)))))),1,0)</f>
        <v/>
      </c>
      <c r="O75">
        <f>IF(AND(O$4=1,O25=0,OR($IT25=0,AND($IT25&gt;0,O$2=$IU25,OR(AND(O$1=$IT25+1,OR(O$3-1&lt;&gt;$A$3,$A$4=0)),AND(O$1=$IT25-1,OR(O$3&lt;&gt;$A$3,$A$4=0)))))),1,0)</f>
        <v/>
      </c>
      <c r="P75">
        <f>IF(AND(P$4=1,P25=0,OR($IT25=0,AND($IT25&gt;0,P$2=$IU25,OR(AND(P$1=$IT25+1,OR(P$3-1&lt;&gt;$A$3,$A$4=0)),AND(P$1=$IT25-1,OR(P$3&lt;&gt;$A$3,$A$4=0)))))),1,0)</f>
        <v/>
      </c>
      <c r="Q75">
        <f>IF(AND(Q$4=1,Q25=0,OR($IT25=0,AND($IT25&gt;0,Q$2=$IU25,OR(AND(Q$1=$IT25+1,OR(Q$3-1&lt;&gt;$A$3,$A$4=0)),AND(Q$1=$IT25-1,OR(Q$3&lt;&gt;$A$3,$A$4=0)))))),1,0)</f>
        <v/>
      </c>
      <c r="R75">
        <f>IF(AND(R$4=1,R25=0,OR($IT25=0,AND($IT25&gt;0,R$2=$IU25,OR(AND(R$1=$IT25+1,OR(R$3-1&lt;&gt;$A$3,$A$4=0)),AND(R$1=$IT25-1,OR(R$3&lt;&gt;$A$3,$A$4=0)))))),1,0)</f>
        <v/>
      </c>
      <c r="S75">
        <f>IF(AND(S$4=1,S25=0,OR($IT25=0,AND($IT25&gt;0,S$2=$IU25,OR(AND(S$1=$IT25+1,OR(S$3-1&lt;&gt;$A$3,$A$4=0)),AND(S$1=$IT25-1,OR(S$3&lt;&gt;$A$3,$A$4=0)))))),1,0)</f>
        <v/>
      </c>
      <c r="T75">
        <f>IF(AND(T$4=1,T25=0,OR($IT25=0,AND($IT25&gt;0,T$2=$IU25,OR(AND(T$1=$IT25+1,OR(T$3-1&lt;&gt;$A$3,$A$4=0)),AND(T$1=$IT25-1,OR(T$3&lt;&gt;$A$3,$A$4=0)))))),1,0)</f>
        <v/>
      </c>
      <c r="U75">
        <f>IF(AND(U$4=1,U25=0,OR($IT25=0,AND($IT25&gt;0,U$2=$IU25,OR(AND(U$1=$IT25+1,OR(U$3-1&lt;&gt;$A$3,$A$4=0)),AND(U$1=$IT25-1,OR(U$3&lt;&gt;$A$3,$A$4=0)))))),1,0)</f>
        <v/>
      </c>
      <c r="V75">
        <f>IF(AND(V$4=1,V25=0,OR($IT25=0,AND($IT25&gt;0,V$2=$IU25,OR(AND(V$1=$IT25+1,OR(V$3-1&lt;&gt;$A$3,$A$4=0)),AND(V$1=$IT25-1,OR(V$3&lt;&gt;$A$3,$A$4=0)))))),1,0)</f>
        <v/>
      </c>
      <c r="W75">
        <f>IF(AND(W$4=1,W25=0,OR($IT25=0,AND($IT25&gt;0,W$2=$IU25,OR(AND(W$1=$IT25+1,OR(W$3-1&lt;&gt;$A$3,$A$4=0)),AND(W$1=$IT25-1,OR(W$3&lt;&gt;$A$3,$A$4=0)))))),1,0)</f>
        <v/>
      </c>
      <c r="X75">
        <f>IF(AND(X$4=1,X25=0,OR($IT25=0,AND($IT25&gt;0,X$2=$IU25,OR(AND(X$1=$IT25+1,OR(X$3-1&lt;&gt;$A$3,$A$4=0)),AND(X$1=$IT25-1,OR(X$3&lt;&gt;$A$3,$A$4=0)))))),1,0)</f>
        <v/>
      </c>
      <c r="Y75">
        <f>IF(AND(Y$4=1,Y25=0,OR($IT25=0,AND($IT25&gt;0,Y$2=$IU25,OR(AND(Y$1=$IT25+1,OR(Y$3-1&lt;&gt;$A$3,$A$4=0)),AND(Y$1=$IT25-1,OR(Y$3&lt;&gt;$A$3,$A$4=0)))))),1,0)</f>
        <v/>
      </c>
      <c r="Z75">
        <f>IF(AND(Z$4=1,Z25=0,OR($IT25=0,AND($IT25&gt;0,Z$2=$IU25,OR(AND(Z$1=$IT25+1,OR(Z$3-1&lt;&gt;$A$3,$A$4=0)),AND(Z$1=$IT25-1,OR(Z$3&lt;&gt;$A$3,$A$4=0)))))),1,0)</f>
        <v/>
      </c>
      <c r="AA75">
        <f>IF(AND(AA$4=1,AA25=0,OR($IT25=0,AND($IT25&gt;0,AA$2=$IU25,OR(AND(AA$1=$IT25+1,OR(AA$3-1&lt;&gt;$A$3,$A$4=0)),AND(AA$1=$IT25-1,OR(AA$3&lt;&gt;$A$3,$A$4=0)))))),1,0)</f>
        <v/>
      </c>
      <c r="AB75">
        <f>IF(AND(AB$4=1,AB25=0,OR($IT25=0,AND($IT25&gt;0,AB$2=$IU25,OR(AND(AB$1=$IT25+1,OR(AB$3-1&lt;&gt;$A$3,$A$4=0)),AND(AB$1=$IT25-1,OR(AB$3&lt;&gt;$A$3,$A$4=0)))))),1,0)</f>
        <v/>
      </c>
      <c r="AC75">
        <f>IF(AND(AC$4=1,AC25=0,OR($IT25=0,AND($IT25&gt;0,AC$2=$IU25,OR(AND(AC$1=$IT25+1,OR(AC$3-1&lt;&gt;$A$3,$A$4=0)),AND(AC$1=$IT25-1,OR(AC$3&lt;&gt;$A$3,$A$4=0)))))),1,0)</f>
        <v/>
      </c>
      <c r="AD75">
        <f>IF(AND(AD$4=1,AD25=0,OR($IT25=0,AND($IT25&gt;0,AD$2=$IU25,OR(AND(AD$1=$IT25+1,OR(AD$3-1&lt;&gt;$A$3,$A$4=0)),AND(AD$1=$IT25-1,OR(AD$3&lt;&gt;$A$3,$A$4=0)))))),1,0)</f>
        <v/>
      </c>
      <c r="AE75">
        <f>IF(AND(AE$4=1,AE25=0,OR($IT25=0,AND($IT25&gt;0,AE$2=$IU25,OR(AND(AE$1=$IT25+1,OR(AE$3-1&lt;&gt;$A$3,$A$4=0)),AND(AE$1=$IT25-1,OR(AE$3&lt;&gt;$A$3,$A$4=0)))))),1,0)</f>
        <v/>
      </c>
      <c r="AF75">
        <f>IF(AND(AF$4=1,AF25=0,OR($IT25=0,AND($IT25&gt;0,AF$2=$IU25,OR(AND(AF$1=$IT25+1,OR(AF$3-1&lt;&gt;$A$3,$A$4=0)),AND(AF$1=$IT25-1,OR(AF$3&lt;&gt;$A$3,$A$4=0)))))),1,0)</f>
        <v/>
      </c>
      <c r="AG75">
        <f>IF(AND(AG$4=1,AG25=0,OR($IT25=0,AND($IT25&gt;0,AG$2=$IU25,OR(AND(AG$1=$IT25+1,OR(AG$3-1&lt;&gt;$A$3,$A$4=0)),AND(AG$1=$IT25-1,OR(AG$3&lt;&gt;$A$3,$A$4=0)))))),1,0)</f>
        <v/>
      </c>
      <c r="AH75">
        <f>IF(AND(AH$4=1,AH25=0,OR($IT25=0,AND($IT25&gt;0,AH$2=$IU25,OR(AND(AH$1=$IT25+1,OR(AH$3-1&lt;&gt;$A$3,$A$4=0)),AND(AH$1=$IT25-1,OR(AH$3&lt;&gt;$A$3,$A$4=0)))))),1,0)</f>
        <v/>
      </c>
      <c r="AI75">
        <f>IF(AND(AI$4=1,AI25=0,OR($IT25=0,AND($IT25&gt;0,AI$2=$IU25,OR(AND(AI$1=$IT25+1,OR(AI$3-1&lt;&gt;$A$3,$A$4=0)),AND(AI$1=$IT25-1,OR(AI$3&lt;&gt;$A$3,$A$4=0)))))),1,0)</f>
        <v/>
      </c>
      <c r="AJ75">
        <f>IF(AND(AJ$4=1,AJ25=0,OR($IT25=0,AND($IT25&gt;0,AJ$2=$IU25,OR(AND(AJ$1=$IT25+1,OR(AJ$3-1&lt;&gt;$A$3,$A$4=0)),AND(AJ$1=$IT25-1,OR(AJ$3&lt;&gt;$A$3,$A$4=0)))))),1,0)</f>
        <v/>
      </c>
      <c r="AK75">
        <f>IF(AND(AK$4=1,AK25=0,OR($IT25=0,AND($IT25&gt;0,AK$2=$IU25,OR(AND(AK$1=$IT25+1,OR(AK$3-1&lt;&gt;$A$3,$A$4=0)),AND(AK$1=$IT25-1,OR(AK$3&lt;&gt;$A$3,$A$4=0)))))),1,0)</f>
        <v/>
      </c>
      <c r="AL75">
        <f>IF(AND(AL$4=1,AL25=0,OR($IT25=0,AND($IT25&gt;0,AL$2=$IU25,OR(AND(AL$1=$IT25+1,OR(AL$3-1&lt;&gt;$A$3,$A$4=0)),AND(AL$1=$IT25-1,OR(AL$3&lt;&gt;$A$3,$A$4=0)))))),1,0)</f>
        <v/>
      </c>
      <c r="AM75">
        <f>IF(AND(AM$4=1,AM25=0,OR($IT25=0,AND($IT25&gt;0,AM$2=$IU25,OR(AND(AM$1=$IT25+1,OR(AM$3-1&lt;&gt;$A$3,$A$4=0)),AND(AM$1=$IT25-1,OR(AM$3&lt;&gt;$A$3,$A$4=0)))))),1,0)</f>
        <v/>
      </c>
      <c r="AN75">
        <f>IF(AND(AN$4=1,AN25=0,OR($IT25=0,AND($IT25&gt;0,AN$2=$IU25,OR(AND(AN$1=$IT25+1,OR(AN$3-1&lt;&gt;$A$3,$A$4=0)),AND(AN$1=$IT25-1,OR(AN$3&lt;&gt;$A$3,$A$4=0)))))),1,0)</f>
        <v/>
      </c>
      <c r="AO75">
        <f>IF(AND(AO$4=1,AO25=0,OR($IT25=0,AND($IT25&gt;0,AO$2=$IU25,OR(AND(AO$1=$IT25+1,OR(AO$3-1&lt;&gt;$A$3,$A$4=0)),AND(AO$1=$IT25-1,OR(AO$3&lt;&gt;$A$3,$A$4=0)))))),1,0)</f>
        <v/>
      </c>
      <c r="AP75">
        <f>IF(AND(AP$4=1,AP25=0,OR($IT25=0,AND($IT25&gt;0,AP$2=$IU25,OR(AND(AP$1=$IT25+1,OR(AP$3-1&lt;&gt;$A$3,$A$4=0)),AND(AP$1=$IT25-1,OR(AP$3&lt;&gt;$A$3,$A$4=0)))))),1,0)</f>
        <v/>
      </c>
      <c r="AQ75">
        <f>IF(AND(AQ$4=1,AQ25=0,OR($IT25=0,AND($IT25&gt;0,AQ$2=$IU25,OR(AND(AQ$1=$IT25+1,OR(AQ$3-1&lt;&gt;$A$3,$A$4=0)),AND(AQ$1=$IT25-1,OR(AQ$3&lt;&gt;$A$3,$A$4=0)))))),1,0)</f>
        <v/>
      </c>
      <c r="AR75">
        <f>IF(AND(AR$4=1,AR25=0,OR($IT25=0,AND($IT25&gt;0,AR$2=$IU25,OR(AND(AR$1=$IT25+1,OR(AR$3-1&lt;&gt;$A$3,$A$4=0)),AND(AR$1=$IT25-1,OR(AR$3&lt;&gt;$A$3,$A$4=0)))))),1,0)</f>
        <v/>
      </c>
      <c r="AS75">
        <f>IF(AND(AS$4=1,AS25=0,OR($IT25=0,AND($IT25&gt;0,AS$2=$IU25,OR(AND(AS$1=$IT25+1,OR(AS$3-1&lt;&gt;$A$3,$A$4=0)),AND(AS$1=$IT25-1,OR(AS$3&lt;&gt;$A$3,$A$4=0)))))),1,0)</f>
        <v/>
      </c>
      <c r="AT75">
        <f>IF(AND(AT$4=1,AT25=0,OR($IT25=0,AND($IT25&gt;0,AT$2=$IU25,OR(AND(AT$1=$IT25+1,OR(AT$3-1&lt;&gt;$A$3,$A$4=0)),AND(AT$1=$IT25-1,OR(AT$3&lt;&gt;$A$3,$A$4=0)))))),1,0)</f>
        <v/>
      </c>
      <c r="AU75">
        <f>IF(AND(AU$4=1,AU25=0,OR($IT25=0,AND($IT25&gt;0,AU$2=$IU25,OR(AND(AU$1=$IT25+1,OR(AU$3-1&lt;&gt;$A$3,$A$4=0)),AND(AU$1=$IT25-1,OR(AU$3&lt;&gt;$A$3,$A$4=0)))))),1,0)</f>
        <v/>
      </c>
      <c r="AV75">
        <f>IF(AND(AV$4=1,AV25=0,OR($IT25=0,AND($IT25&gt;0,AV$2=$IU25,OR(AND(AV$1=$IT25+1,OR(AV$3-1&lt;&gt;$A$3,$A$4=0)),AND(AV$1=$IT25-1,OR(AV$3&lt;&gt;$A$3,$A$4=0)))))),1,0)</f>
        <v/>
      </c>
      <c r="AW75">
        <f>IF(AND(AW$4=1,AW25=0,OR($IT25=0,AND($IT25&gt;0,AW$2=$IU25,OR(AND(AW$1=$IT25+1,OR(AW$3-1&lt;&gt;$A$3,$A$4=0)),AND(AW$1=$IT25-1,OR(AW$3&lt;&gt;$A$3,$A$4=0)))))),1,0)</f>
        <v/>
      </c>
      <c r="AX75">
        <f>IF(AND(AX$4=1,AX25=0,OR($IT25=0,AND($IT25&gt;0,AX$2=$IU25,OR(AND(AX$1=$IT25+1,OR(AX$3-1&lt;&gt;$A$3,$A$4=0)),AND(AX$1=$IT25-1,OR(AX$3&lt;&gt;$A$3,$A$4=0)))))),1,0)</f>
        <v/>
      </c>
      <c r="AY75">
        <f>IF(AND(AY$4=1,AY25=0,OR($IT25=0,AND($IT25&gt;0,AY$2=$IU25,OR(AND(AY$1=$IT25+1,OR(AY$3-1&lt;&gt;$A$3,$A$4=0)),AND(AY$1=$IT25-1,OR(AY$3&lt;&gt;$A$3,$A$4=0)))))),1,0)</f>
        <v/>
      </c>
      <c r="AZ75">
        <f>IF(AND(AZ$4=1,AZ25=0,OR($IT25=0,AND($IT25&gt;0,AZ$2=$IU25,OR(AND(AZ$1=$IT25+1,OR(AZ$3-1&lt;&gt;$A$3,$A$4=0)),AND(AZ$1=$IT25-1,OR(AZ$3&lt;&gt;$A$3,$A$4=0)))))),1,0)</f>
        <v/>
      </c>
      <c r="BA75">
        <f>IF(AND(BA$4=1,BA25=0,OR($IT25=0,AND($IT25&gt;0,BA$2=$IU25,OR(AND(BA$1=$IT25+1,OR(BA$3-1&lt;&gt;$A$3,$A$4=0)),AND(BA$1=$IT25-1,OR(BA$3&lt;&gt;$A$3,$A$4=0)))))),1,0)</f>
        <v/>
      </c>
      <c r="BB75">
        <f>IF(AND(BB$4=1,BB25=0,OR($IT25=0,AND($IT25&gt;0,BB$2=$IU25,OR(AND(BB$1=$IT25+1,OR(BB$3-1&lt;&gt;$A$3,$A$4=0)),AND(BB$1=$IT25-1,OR(BB$3&lt;&gt;$A$3,$A$4=0)))))),1,0)</f>
        <v/>
      </c>
      <c r="BC75">
        <f>IF(AND(BC$4=1,BC25=0,OR($IT25=0,AND($IT25&gt;0,BC$2=$IU25,OR(AND(BC$1=$IT25+1,OR(BC$3-1&lt;&gt;$A$3,$A$4=0)),AND(BC$1=$IT25-1,OR(BC$3&lt;&gt;$A$3,$A$4=0)))))),1,0)</f>
        <v/>
      </c>
      <c r="BD75">
        <f>IF(AND(BD$4=1,BD25=0,OR($IT25=0,AND($IT25&gt;0,BD$2=$IU25,OR(AND(BD$1=$IT25+1,OR(BD$3-1&lt;&gt;$A$3,$A$4=0)),AND(BD$1=$IT25-1,OR(BD$3&lt;&gt;$A$3,$A$4=0)))))),1,0)</f>
        <v/>
      </c>
      <c r="BE75">
        <f>IF(AND(BE$4=1,BE25=0,OR($IT25=0,AND($IT25&gt;0,BE$2=$IU25,OR(AND(BE$1=$IT25+1,OR(BE$3-1&lt;&gt;$A$3,$A$4=0)),AND(BE$1=$IT25-1,OR(BE$3&lt;&gt;$A$3,$A$4=0)))))),1,0)</f>
        <v/>
      </c>
      <c r="BF75">
        <f>IF(AND(BF$4=1,BF25=0,OR($IT25=0,AND($IT25&gt;0,BF$2=$IU25,OR(AND(BF$1=$IT25+1,OR(BF$3-1&lt;&gt;$A$3,$A$4=0)),AND(BF$1=$IT25-1,OR(BF$3&lt;&gt;$A$3,$A$4=0)))))),1,0)</f>
        <v/>
      </c>
      <c r="BG75">
        <f>IF(AND(BG$4=1,BG25=0,OR($IT25=0,AND($IT25&gt;0,BG$2=$IU25,OR(AND(BG$1=$IT25+1,OR(BG$3-1&lt;&gt;$A$3,$A$4=0)),AND(BG$1=$IT25-1,OR(BG$3&lt;&gt;$A$3,$A$4=0)))))),1,0)</f>
        <v/>
      </c>
      <c r="BH75">
        <f>IF(AND(BH$4=1,BH25=0,OR($IT25=0,AND($IT25&gt;0,BH$2=$IU25,OR(AND(BH$1=$IT25+1,OR(BH$3-1&lt;&gt;$A$3,$A$4=0)),AND(BH$1=$IT25-1,OR(BH$3&lt;&gt;$A$3,$A$4=0)))))),1,0)</f>
        <v/>
      </c>
      <c r="BI75">
        <f>IF(AND(BI$4=1,BI25=0,OR($IT25=0,AND($IT25&gt;0,BI$2=$IU25,OR(AND(BI$1=$IT25+1,OR(BI$3-1&lt;&gt;$A$3,$A$4=0)),AND(BI$1=$IT25-1,OR(BI$3&lt;&gt;$A$3,$A$4=0)))))),1,0)</f>
        <v/>
      </c>
      <c r="BJ75">
        <f>IF(AND(BJ$4=1,BJ25=0,OR($IT25=0,AND($IT25&gt;0,BJ$2=$IU25,OR(AND(BJ$1=$IT25+1,OR(BJ$3-1&lt;&gt;$A$3,$A$4=0)),AND(BJ$1=$IT25-1,OR(BJ$3&lt;&gt;$A$3,$A$4=0)))))),1,0)</f>
        <v/>
      </c>
      <c r="BK75">
        <f>IF(AND(BK$4=1,BK25=0,OR($IT25=0,AND($IT25&gt;0,BK$2=$IU25,OR(AND(BK$1=$IT25+1,OR(BK$3-1&lt;&gt;$A$3,$A$4=0)),AND(BK$1=$IT25-1,OR(BK$3&lt;&gt;$A$3,$A$4=0)))))),1,0)</f>
        <v/>
      </c>
      <c r="BL75">
        <f>IF(AND(BL$4=1,BL25=0,OR($IT25=0,AND($IT25&gt;0,BL$2=$IU25,OR(AND(BL$1=$IT25+1,OR(BL$3-1&lt;&gt;$A$3,$A$4=0)),AND(BL$1=$IT25-1,OR(BL$3&lt;&gt;$A$3,$A$4=0)))))),1,0)</f>
        <v/>
      </c>
      <c r="BM75">
        <f>IF(AND(BM$4=1,BM25=0,OR($IT25=0,AND($IT25&gt;0,BM$2=$IU25,OR(AND(BM$1=$IT25+1,OR(BM$3-1&lt;&gt;$A$3,$A$4=0)),AND(BM$1=$IT25-1,OR(BM$3&lt;&gt;$A$3,$A$4=0)))))),1,0)</f>
        <v/>
      </c>
      <c r="BN75">
        <f>IF(AND(BN$4=1,BN25=0,OR($IT25=0,AND($IT25&gt;0,BN$2=$IU25,OR(AND(BN$1=$IT25+1,OR(BN$3-1&lt;&gt;$A$3,$A$4=0)),AND(BN$1=$IT25-1,OR(BN$3&lt;&gt;$A$3,$A$4=0)))))),1,0)</f>
        <v/>
      </c>
      <c r="BO75">
        <f>IF(AND(BO$4=1,BO25=0,OR($IT25=0,AND($IT25&gt;0,BO$2=$IU25,OR(AND(BO$1=$IT25+1,OR(BO$3-1&lt;&gt;$A$3,$A$4=0)),AND(BO$1=$IT25-1,OR(BO$3&lt;&gt;$A$3,$A$4=0)))))),1,0)</f>
        <v/>
      </c>
      <c r="BP75">
        <f>IF(AND(BP$4=1,BP25=0,OR($IT25=0,AND($IT25&gt;0,BP$2=$IU25,OR(AND(BP$1=$IT25+1,OR(BP$3-1&lt;&gt;$A$3,$A$4=0)),AND(BP$1=$IT25-1,OR(BP$3&lt;&gt;$A$3,$A$4=0)))))),1,0)</f>
        <v/>
      </c>
      <c r="BQ75">
        <f>IF(AND(BQ$4=1,BQ25=0,OR($IT25=0,AND($IT25&gt;0,BQ$2=$IU25,OR(AND(BQ$1=$IT25+1,OR(BQ$3-1&lt;&gt;$A$3,$A$4=0)),AND(BQ$1=$IT25-1,OR(BQ$3&lt;&gt;$A$3,$A$4=0)))))),1,0)</f>
        <v/>
      </c>
      <c r="BR75">
        <f>IF(AND(BR$4=1,BR25=0,OR($IT25=0,AND($IT25&gt;0,BR$2=$IU25,OR(AND(BR$1=$IT25+1,OR(BR$3-1&lt;&gt;$A$3,$A$4=0)),AND(BR$1=$IT25-1,OR(BR$3&lt;&gt;$A$3,$A$4=0)))))),1,0)</f>
        <v/>
      </c>
      <c r="BS75">
        <f>IF(AND(BS$4=1,BS25=0,OR($IT25=0,AND($IT25&gt;0,BS$2=$IU25,OR(AND(BS$1=$IT25+1,OR(BS$3-1&lt;&gt;$A$3,$A$4=0)),AND(BS$1=$IT25-1,OR(BS$3&lt;&gt;$A$3,$A$4=0)))))),1,0)</f>
        <v/>
      </c>
      <c r="BT75">
        <f>IF(AND(BT$4=1,BT25=0,OR($IT25=0,AND($IT25&gt;0,BT$2=$IU25,OR(AND(BT$1=$IT25+1,OR(BT$3-1&lt;&gt;$A$3,$A$4=0)),AND(BT$1=$IT25-1,OR(BT$3&lt;&gt;$A$3,$A$4=0)))))),1,0)</f>
        <v/>
      </c>
      <c r="BU75">
        <f>IF(AND(BU$4=1,BU25=0,OR($IT25=0,AND($IT25&gt;0,BU$2=$IU25,OR(AND(BU$1=$IT25+1,OR(BU$3-1&lt;&gt;$A$3,$A$4=0)),AND(BU$1=$IT25-1,OR(BU$3&lt;&gt;$A$3,$A$4=0)))))),1,0)</f>
        <v/>
      </c>
      <c r="BV75">
        <f>IF(AND(BV$4=1,BV25=0,OR($IT25=0,AND($IT25&gt;0,BV$2=$IU25,OR(AND(BV$1=$IT25+1,OR(BV$3-1&lt;&gt;$A$3,$A$4=0)),AND(BV$1=$IT25-1,OR(BV$3&lt;&gt;$A$3,$A$4=0)))))),1,0)</f>
        <v/>
      </c>
      <c r="BW75">
        <f>IF(AND(BW$4=1,BW25=0,OR($IT25=0,AND($IT25&gt;0,BW$2=$IU25,OR(AND(BW$1=$IT25+1,OR(BW$3-1&lt;&gt;$A$3,$A$4=0)),AND(BW$1=$IT25-1,OR(BW$3&lt;&gt;$A$3,$A$4=0)))))),1,0)</f>
        <v/>
      </c>
      <c r="BX75">
        <f>IF(AND(BX$4=1,BX25=0,OR($IT25=0,AND($IT25&gt;0,BX$2=$IU25,OR(AND(BX$1=$IT25+1,OR(BX$3-1&lt;&gt;$A$3,$A$4=0)),AND(BX$1=$IT25-1,OR(BX$3&lt;&gt;$A$3,$A$4=0)))))),1,0)</f>
        <v/>
      </c>
      <c r="BY75">
        <f>IF(AND(BY$4=1,BY25=0,OR($IT25=0,AND($IT25&gt;0,BY$2=$IU25,OR(AND(BY$1=$IT25+1,OR(BY$3-1&lt;&gt;$A$3,$A$4=0)),AND(BY$1=$IT25-1,OR(BY$3&lt;&gt;$A$3,$A$4=0)))))),1,0)</f>
        <v/>
      </c>
      <c r="BZ75">
        <f>IF(AND(BZ$4=1,BZ25=0,OR($IT25=0,AND($IT25&gt;0,BZ$2=$IU25,OR(AND(BZ$1=$IT25+1,OR(BZ$3-1&lt;&gt;$A$3,$A$4=0)),AND(BZ$1=$IT25-1,OR(BZ$3&lt;&gt;$A$3,$A$4=0)))))),1,0)</f>
        <v/>
      </c>
      <c r="CA75">
        <f>IF(AND(CA$4=1,CA25=0,OR($IT25=0,AND($IT25&gt;0,CA$2=$IU25,OR(AND(CA$1=$IT25+1,OR(CA$3-1&lt;&gt;$A$3,$A$4=0)),AND(CA$1=$IT25-1,OR(CA$3&lt;&gt;$A$3,$A$4=0)))))),1,0)</f>
        <v/>
      </c>
      <c r="CB75">
        <f>IF(AND(CB$4=1,CB25=0,OR($IT25=0,AND($IT25&gt;0,CB$2=$IU25,OR(AND(CB$1=$IT25+1,OR(CB$3-1&lt;&gt;$A$3,$A$4=0)),AND(CB$1=$IT25-1,OR(CB$3&lt;&gt;$A$3,$A$4=0)))))),1,0)</f>
        <v/>
      </c>
      <c r="CC75">
        <f>IF(AND(CC$4=1,CC25=0,OR($IT25=0,AND($IT25&gt;0,CC$2=$IU25,OR(AND(CC$1=$IT25+1,OR(CC$3-1&lt;&gt;$A$3,$A$4=0)),AND(CC$1=$IT25-1,OR(CC$3&lt;&gt;$A$3,$A$4=0)))))),1,0)</f>
        <v/>
      </c>
      <c r="CD75">
        <f>IF(AND(CD$4=1,CD25=0,OR($IT25=0,AND($IT25&gt;0,CD$2=$IU25,OR(AND(CD$1=$IT25+1,OR(CD$3-1&lt;&gt;$A$3,$A$4=0)),AND(CD$1=$IT25-1,OR(CD$3&lt;&gt;$A$3,$A$4=0)))))),1,0)</f>
        <v/>
      </c>
      <c r="CE75">
        <f>IF(AND(CE$4=1,CE25=0,OR($IT25=0,AND($IT25&gt;0,CE$2=$IU25,OR(AND(CE$1=$IT25+1,OR(CE$3-1&lt;&gt;$A$3,$A$4=0)),AND(CE$1=$IT25-1,OR(CE$3&lt;&gt;$A$3,$A$4=0)))))),1,0)</f>
        <v/>
      </c>
      <c r="CF75">
        <f>IF(AND(CF$4=1,CF25=0,OR($IT25=0,AND($IT25&gt;0,CF$2=$IU25,OR(AND(CF$1=$IT25+1,OR(CF$3-1&lt;&gt;$A$3,$A$4=0)),AND(CF$1=$IT25-1,OR(CF$3&lt;&gt;$A$3,$A$4=0)))))),1,0)</f>
        <v/>
      </c>
      <c r="CG75">
        <f>IF(AND(CG$4=1,CG25=0,OR($IT25=0,AND($IT25&gt;0,CG$2=$IU25,OR(AND(CG$1=$IT25+1,OR(CG$3-1&lt;&gt;$A$3,$A$4=0)),AND(CG$1=$IT25-1,OR(CG$3&lt;&gt;$A$3,$A$4=0)))))),1,0)</f>
        <v/>
      </c>
      <c r="CH75">
        <f>IF(AND(CH$4=1,CH25=0,OR($IT25=0,AND($IT25&gt;0,CH$2=$IU25,OR(AND(CH$1=$IT25+1,OR(CH$3-1&lt;&gt;$A$3,$A$4=0)),AND(CH$1=$IT25-1,OR(CH$3&lt;&gt;$A$3,$A$4=0)))))),1,0)</f>
        <v/>
      </c>
      <c r="CI75">
        <f>IF(AND(CI$4=1,CI25=0,OR($IT25=0,AND($IT25&gt;0,CI$2=$IU25,OR(AND(CI$1=$IT25+1,OR(CI$3-1&lt;&gt;$A$3,$A$4=0)),AND(CI$1=$IT25-1,OR(CI$3&lt;&gt;$A$3,$A$4=0)))))),1,0)</f>
        <v/>
      </c>
      <c r="CJ75">
        <f>IF(AND(CJ$4=1,CJ25=0,OR($IT25=0,AND($IT25&gt;0,CJ$2=$IU25,OR(AND(CJ$1=$IT25+1,OR(CJ$3-1&lt;&gt;$A$3,$A$4=0)),AND(CJ$1=$IT25-1,OR(CJ$3&lt;&gt;$A$3,$A$4=0)))))),1,0)</f>
        <v/>
      </c>
      <c r="CK75">
        <f>IF(AND(CK$4=1,CK25=0,OR($IT25=0,AND($IT25&gt;0,CK$2=$IU25,OR(AND(CK$1=$IT25+1,OR(CK$3-1&lt;&gt;$A$3,$A$4=0)),AND(CK$1=$IT25-1,OR(CK$3&lt;&gt;$A$3,$A$4=0)))))),1,0)</f>
        <v/>
      </c>
      <c r="CL75">
        <f>IF(AND(CL$4=1,CL25=0,OR($IT25=0,AND($IT25&gt;0,CL$2=$IU25,OR(AND(CL$1=$IT25+1,OR(CL$3-1&lt;&gt;$A$3,$A$4=0)),AND(CL$1=$IT25-1,OR(CL$3&lt;&gt;$A$3,$A$4=0)))))),1,0)</f>
        <v/>
      </c>
      <c r="CM75">
        <f>IF(AND(CM$4=1,CM25=0,OR($IT25=0,AND($IT25&gt;0,CM$2=$IU25,OR(AND(CM$1=$IT25+1,OR(CM$3-1&lt;&gt;$A$3,$A$4=0)),AND(CM$1=$IT25-1,OR(CM$3&lt;&gt;$A$3,$A$4=0)))))),1,0)</f>
        <v/>
      </c>
      <c r="CN75">
        <f>IF(AND(CN$4=1,CN25=0,OR($IT25=0,AND($IT25&gt;0,CN$2=$IU25,OR(AND(CN$1=$IT25+1,OR(CN$3-1&lt;&gt;$A$3,$A$4=0)),AND(CN$1=$IT25-1,OR(CN$3&lt;&gt;$A$3,$A$4=0)))))),1,0)</f>
        <v/>
      </c>
      <c r="CO75">
        <f>IF(AND(CO$4=1,CO25=0,OR($IT25=0,AND($IT25&gt;0,CO$2=$IU25,OR(AND(CO$1=$IT25+1,OR(CO$3-1&lt;&gt;$A$3,$A$4=0)),AND(CO$1=$IT25-1,OR(CO$3&lt;&gt;$A$3,$A$4=0)))))),1,0)</f>
        <v/>
      </c>
      <c r="CP75">
        <f>IF(AND(CP$4=1,CP25=0,OR($IT25=0,AND($IT25&gt;0,CP$2=$IU25,OR(AND(CP$1=$IT25+1,OR(CP$3-1&lt;&gt;$A$3,$A$4=0)),AND(CP$1=$IT25-1,OR(CP$3&lt;&gt;$A$3,$A$4=0)))))),1,0)</f>
        <v/>
      </c>
      <c r="CQ75">
        <f>IF(AND(CQ$4=1,CQ25=0,OR($IT25=0,AND($IT25&gt;0,CQ$2=$IU25,OR(AND(CQ$1=$IT25+1,OR(CQ$3-1&lt;&gt;$A$3,$A$4=0)),AND(CQ$1=$IT25-1,OR(CQ$3&lt;&gt;$A$3,$A$4=0)))))),1,0)</f>
        <v/>
      </c>
      <c r="CR75">
        <f>IF(AND(CR$4=1,CR25=0,OR($IT25=0,AND($IT25&gt;0,CR$2=$IU25,OR(AND(CR$1=$IT25+1,OR(CR$3-1&lt;&gt;$A$3,$A$4=0)),AND(CR$1=$IT25-1,OR(CR$3&lt;&gt;$A$3,$A$4=0)))))),1,0)</f>
        <v/>
      </c>
      <c r="CS75">
        <f>IF(AND(CS$4=1,CS25=0,OR($IT25=0,AND($IT25&gt;0,CS$2=$IU25,OR(AND(CS$1=$IT25+1,OR(CS$3-1&lt;&gt;$A$3,$A$4=0)),AND(CS$1=$IT25-1,OR(CS$3&lt;&gt;$A$3,$A$4=0)))))),1,0)</f>
        <v/>
      </c>
      <c r="CT75">
        <f>IF(AND(CT$4=1,CT25=0,OR($IT25=0,AND($IT25&gt;0,CT$2=$IU25,OR(AND(CT$1=$IT25+1,OR(CT$3-1&lt;&gt;$A$3,$A$4=0)),AND(CT$1=$IT25-1,OR(CT$3&lt;&gt;$A$3,$A$4=0)))))),1,0)</f>
        <v/>
      </c>
      <c r="CU75">
        <f>IF(AND(CU$4=1,CU25=0,OR($IT25=0,AND($IT25&gt;0,CU$2=$IU25,OR(AND(CU$1=$IT25+1,OR(CU$3-1&lt;&gt;$A$3,$A$4=0)),AND(CU$1=$IT25-1,OR(CU$3&lt;&gt;$A$3,$A$4=0)))))),1,0)</f>
        <v/>
      </c>
      <c r="CV75">
        <f>IF(AND(CV$4=1,CV25=0,OR($IT25=0,AND($IT25&gt;0,CV$2=$IU25,OR(AND(CV$1=$IT25+1,OR(CV$3-1&lt;&gt;$A$3,$A$4=0)),AND(CV$1=$IT25-1,OR(CV$3&lt;&gt;$A$3,$A$4=0)))))),1,0)</f>
        <v/>
      </c>
      <c r="CW75">
        <f>IF(AND(CW$4=1,CW25=0,OR($IT25=0,AND($IT25&gt;0,CW$2=$IU25,OR(AND(CW$1=$IT25+1,OR(CW$3-1&lt;&gt;$A$3,$A$4=0)),AND(CW$1=$IT25-1,OR(CW$3&lt;&gt;$A$3,$A$4=0)))))),1,0)</f>
        <v/>
      </c>
      <c r="CX75">
        <f>IF(AND(CX$4=1,CX25=0,OR($IT25=0,AND($IT25&gt;0,CX$2=$IU25,OR(AND(CX$1=$IT25+1,OR(CX$3-1&lt;&gt;$A$3,$A$4=0)),AND(CX$1=$IT25-1,OR(CX$3&lt;&gt;$A$3,$A$4=0)))))),1,0)</f>
        <v/>
      </c>
      <c r="CY75">
        <f>IF(AND(CY$4=1,CY25=0,OR($IT25=0,AND($IT25&gt;0,CY$2=$IU25,OR(AND(CY$1=$IT25+1,OR(CY$3-1&lt;&gt;$A$3,$A$4=0)),AND(CY$1=$IT25-1,OR(CY$3&lt;&gt;$A$3,$A$4=0)))))),1,0)</f>
        <v/>
      </c>
      <c r="CZ75">
        <f>IF(AND(CZ$4=1,CZ25=0,OR($IT25=0,AND($IT25&gt;0,CZ$2=$IU25,OR(AND(CZ$1=$IT25+1,OR(CZ$3-1&lt;&gt;$A$3,$A$4=0)),AND(CZ$1=$IT25-1,OR(CZ$3&lt;&gt;$A$3,$A$4=0)))))),1,0)</f>
        <v/>
      </c>
      <c r="DA75">
        <f>IF(AND(DA$4=1,DA25=0,OR($IT25=0,AND($IT25&gt;0,DA$2=$IU25,OR(AND(DA$1=$IT25+1,OR(DA$3-1&lt;&gt;$A$3,$A$4=0)),AND(DA$1=$IT25-1,OR(DA$3&lt;&gt;$A$3,$A$4=0)))))),1,0)</f>
        <v/>
      </c>
      <c r="DB75">
        <f>IF(AND(DB$4=1,DB25=0,OR($IT25=0,AND($IT25&gt;0,DB$2=$IU25,OR(AND(DB$1=$IT25+1,OR(DB$3-1&lt;&gt;$A$3,$A$4=0)),AND(DB$1=$IT25-1,OR(DB$3&lt;&gt;$A$3,$A$4=0)))))),1,0)</f>
        <v/>
      </c>
      <c r="DC75">
        <f>IF(AND(DC$4=1,DC25=0,OR($IT25=0,AND($IT25&gt;0,DC$2=$IU25,OR(AND(DC$1=$IT25+1,OR(DC$3-1&lt;&gt;$A$3,$A$4=0)),AND(DC$1=$IT25-1,OR(DC$3&lt;&gt;$A$3,$A$4=0)))))),1,0)</f>
        <v/>
      </c>
      <c r="DD75">
        <f>IF(AND(DD$4=1,DD25=0,OR($IT25=0,AND($IT25&gt;0,DD$2=$IU25,OR(AND(DD$1=$IT25+1,OR(DD$3-1&lt;&gt;$A$3,$A$4=0)),AND(DD$1=$IT25-1,OR(DD$3&lt;&gt;$A$3,$A$4=0)))))),1,0)</f>
        <v/>
      </c>
      <c r="DE75">
        <f>IF(AND(DE$4=1,DE25=0,OR($IT25=0,AND($IT25&gt;0,DE$2=$IU25,OR(AND(DE$1=$IT25+1,OR(DE$3-1&lt;&gt;$A$3,$A$4=0)),AND(DE$1=$IT25-1,OR(DE$3&lt;&gt;$A$3,$A$4=0)))))),1,0)</f>
        <v/>
      </c>
      <c r="DF75">
        <f>IF(AND(DF$4=1,DF25=0,OR($IT25=0,AND($IT25&gt;0,DF$2=$IU25,OR(AND(DF$1=$IT25+1,OR(DF$3-1&lt;&gt;$A$3,$A$4=0)),AND(DF$1=$IT25-1,OR(DF$3&lt;&gt;$A$3,$A$4=0)))))),1,0)</f>
        <v/>
      </c>
      <c r="DG75">
        <f>IF(AND(DG$4=1,DG25=0,OR($IT25=0,AND($IT25&gt;0,DG$2=$IU25,OR(AND(DG$1=$IT25+1,OR(DG$3-1&lt;&gt;$A$3,$A$4=0)),AND(DG$1=$IT25-1,OR(DG$3&lt;&gt;$A$3,$A$4=0)))))),1,0)</f>
        <v/>
      </c>
      <c r="DH75">
        <f>IF(AND(DH$4=1,DH25=0,OR($IT25=0,AND($IT25&gt;0,DH$2=$IU25,OR(AND(DH$1=$IT25+1,OR(DH$3-1&lt;&gt;$A$3,$A$4=0)),AND(DH$1=$IT25-1,OR(DH$3&lt;&gt;$A$3,$A$4=0)))))),1,0)</f>
        <v/>
      </c>
      <c r="DI75">
        <f>IF(AND(DI$4=1,DI25=0,OR($IT25=0,AND($IT25&gt;0,DI$2=$IU25,OR(AND(DI$1=$IT25+1,OR(DI$3-1&lt;&gt;$A$3,$A$4=0)),AND(DI$1=$IT25-1,OR(DI$3&lt;&gt;$A$3,$A$4=0)))))),1,0)</f>
        <v/>
      </c>
      <c r="DJ75">
        <f>IF(AND(DJ$4=1,DJ25=0,OR($IT25=0,AND($IT25&gt;0,DJ$2=$IU25,OR(AND(DJ$1=$IT25+1,OR(DJ$3-1&lt;&gt;$A$3,$A$4=0)),AND(DJ$1=$IT25-1,OR(DJ$3&lt;&gt;$A$3,$A$4=0)))))),1,0)</f>
        <v/>
      </c>
      <c r="DK75">
        <f>IF(AND(DK$4=1,DK25=0,OR($IT25=0,AND($IT25&gt;0,DK$2=$IU25,OR(AND(DK$1=$IT25+1,OR(DK$3-1&lt;&gt;$A$3,$A$4=0)),AND(DK$1=$IT25-1,OR(DK$3&lt;&gt;$A$3,$A$4=0)))))),1,0)</f>
        <v/>
      </c>
      <c r="DL75">
        <f>IF(AND(DL$4=1,DL25=0,OR($IT25=0,AND($IT25&gt;0,DL$2=$IU25,OR(AND(DL$1=$IT25+1,OR(DL$3-1&lt;&gt;$A$3,$A$4=0)),AND(DL$1=$IT25-1,OR(DL$3&lt;&gt;$A$3,$A$4=0)))))),1,0)</f>
        <v/>
      </c>
      <c r="DM75">
        <f>IF(AND(DM$4=1,DM25=0,OR($IT25=0,AND($IT25&gt;0,DM$2=$IU25,OR(AND(DM$1=$IT25+1,OR(DM$3-1&lt;&gt;$A$3,$A$4=0)),AND(DM$1=$IT25-1,OR(DM$3&lt;&gt;$A$3,$A$4=0)))))),1,0)</f>
        <v/>
      </c>
      <c r="DN75">
        <f>IF(AND(DN$4=1,DN25=0,OR($IT25=0,AND($IT25&gt;0,DN$2=$IU25,OR(AND(DN$1=$IT25+1,OR(DN$3-1&lt;&gt;$A$3,$A$4=0)),AND(DN$1=$IT25-1,OR(DN$3&lt;&gt;$A$3,$A$4=0)))))),1,0)</f>
        <v/>
      </c>
      <c r="DO75">
        <f>IF(AND(DO$4=1,DO25=0,OR($IT25=0,AND($IT25&gt;0,DO$2=$IU25,OR(AND(DO$1=$IT25+1,OR(DO$3-1&lt;&gt;$A$3,$A$4=0)),AND(DO$1=$IT25-1,OR(DO$3&lt;&gt;$A$3,$A$4=0)))))),1,0)</f>
        <v/>
      </c>
      <c r="DP75">
        <f>IF(AND(DP$4=1,DP25=0,OR($IT25=0,AND($IT25&gt;0,DP$2=$IU25,OR(AND(DP$1=$IT25+1,OR(DP$3-1&lt;&gt;$A$3,$A$4=0)),AND(DP$1=$IT25-1,OR(DP$3&lt;&gt;$A$3,$A$4=0)))))),1,0)</f>
        <v/>
      </c>
      <c r="DQ75">
        <f>IF(AND(DQ$4=1,DQ25=0,OR($IT25=0,AND($IT25&gt;0,DQ$2=$IU25,OR(AND(DQ$1=$IT25+1,OR(DQ$3-1&lt;&gt;$A$3,$A$4=0)),AND(DQ$1=$IT25-1,OR(DQ$3&lt;&gt;$A$3,$A$4=0)))))),1,0)</f>
        <v/>
      </c>
      <c r="DR75">
        <f>IF(AND(DR$4=1,DR25=0,OR($IT25=0,AND($IT25&gt;0,DR$2=$IU25,OR(AND(DR$1=$IT25+1,OR(DR$3-1&lt;&gt;$A$3,$A$4=0)),AND(DR$1=$IT25-1,OR(DR$3&lt;&gt;$A$3,$A$4=0)))))),1,0)</f>
        <v/>
      </c>
      <c r="DS75">
        <f>IF(AND(DS$4=1,DS25=0,OR($IT25=0,AND($IT25&gt;0,DS$2=$IU25,OR(AND(DS$1=$IT25+1,OR(DS$3-1&lt;&gt;$A$3,$A$4=0)),AND(DS$1=$IT25-1,OR(DS$3&lt;&gt;$A$3,$A$4=0)))))),1,0)</f>
        <v/>
      </c>
      <c r="DT75">
        <f>IF(AND(DT$4=1,DT25=0,OR($IT25=0,AND($IT25&gt;0,DT$2=$IU25,OR(AND(DT$1=$IT25+1,OR(DT$3-1&lt;&gt;$A$3,$A$4=0)),AND(DT$1=$IT25-1,OR(DT$3&lt;&gt;$A$3,$A$4=0)))))),1,0)</f>
        <v/>
      </c>
      <c r="DU75">
        <f>IF(AND(DU$4=1,DU25=0,OR($IT25=0,AND($IT25&gt;0,DU$2=$IU25,OR(AND(DU$1=$IT25+1,OR(DU$3-1&lt;&gt;$A$3,$A$4=0)),AND(DU$1=$IT25-1,OR(DU$3&lt;&gt;$A$3,$A$4=0)))))),1,0)</f>
        <v/>
      </c>
      <c r="DV75">
        <f>IF(AND(DV$4=1,DV25=0,OR($IT25=0,AND($IT25&gt;0,DV$2=$IU25,OR(AND(DV$1=$IT25+1,OR(DV$3-1&lt;&gt;$A$3,$A$4=0)),AND(DV$1=$IT25-1,OR(DV$3&lt;&gt;$A$3,$A$4=0)))))),1,0)</f>
        <v/>
      </c>
      <c r="DW75">
        <f>IF(AND(DW$4=1,DW25=0,OR($IT25=0,AND($IT25&gt;0,DW$2=$IU25,OR(AND(DW$1=$IT25+1,OR(DW$3-1&lt;&gt;$A$3,$A$4=0)),AND(DW$1=$IT25-1,OR(DW$3&lt;&gt;$A$3,$A$4=0)))))),1,0)</f>
        <v/>
      </c>
      <c r="DX75">
        <f>IF(AND(DX$4=1,DX25=0,OR($IT25=0,AND($IT25&gt;0,DX$2=$IU25,OR(AND(DX$1=$IT25+1,OR(DX$3-1&lt;&gt;$A$3,$A$4=0)),AND(DX$1=$IT25-1,OR(DX$3&lt;&gt;$A$3,$A$4=0)))))),1,0)</f>
        <v/>
      </c>
      <c r="DY75">
        <f>IF(AND(DY$4=1,DY25=0,OR($IT25=0,AND($IT25&gt;0,DY$2=$IU25,OR(AND(DY$1=$IT25+1,OR(DY$3-1&lt;&gt;$A$3,$A$4=0)),AND(DY$1=$IT25-1,OR(DY$3&lt;&gt;$A$3,$A$4=0)))))),1,0)</f>
        <v/>
      </c>
      <c r="DZ75">
        <f>IF(AND(DZ$4=1,DZ25=0,OR($IT25=0,AND($IT25&gt;0,DZ$2=$IU25,OR(AND(DZ$1=$IT25+1,OR(DZ$3-1&lt;&gt;$A$3,$A$4=0)),AND(DZ$1=$IT25-1,OR(DZ$3&lt;&gt;$A$3,$A$4=0)))))),1,0)</f>
        <v/>
      </c>
      <c r="EA75">
        <f>IF(AND(EA$4=1,EA25=0,OR($IT25=0,AND($IT25&gt;0,EA$2=$IU25,OR(AND(EA$1=$IT25+1,OR(EA$3-1&lt;&gt;$A$3,$A$4=0)),AND(EA$1=$IT25-1,OR(EA$3&lt;&gt;$A$3,$A$4=0)))))),1,0)</f>
        <v/>
      </c>
      <c r="EB75">
        <f>IF(AND(EB$4=1,EB25=0,OR($IT25=0,AND($IT25&gt;0,EB$2=$IU25,OR(AND(EB$1=$IT25+1,OR(EB$3-1&lt;&gt;$A$3,$A$4=0)),AND(EB$1=$IT25-1,OR(EB$3&lt;&gt;$A$3,$A$4=0)))))),1,0)</f>
        <v/>
      </c>
      <c r="EC75">
        <f>IF(AND(EC$4=1,EC25=0,OR($IT25=0,AND($IT25&gt;0,EC$2=$IU25,OR(AND(EC$1=$IT25+1,OR(EC$3-1&lt;&gt;$A$3,$A$4=0)),AND(EC$1=$IT25-1,OR(EC$3&lt;&gt;$A$3,$A$4=0)))))),1,0)</f>
        <v/>
      </c>
      <c r="ED75">
        <f>IF(AND(ED$4=1,ED25=0,OR($IT25=0,AND($IT25&gt;0,ED$2=$IU25,OR(AND(ED$1=$IT25+1,OR(ED$3-1&lt;&gt;$A$3,$A$4=0)),AND(ED$1=$IT25-1,OR(ED$3&lt;&gt;$A$3,$A$4=0)))))),1,0)</f>
        <v/>
      </c>
      <c r="EE75">
        <f>IF(AND(EE$4=1,EE25=0,OR($IT25=0,AND($IT25&gt;0,EE$2=$IU25,OR(AND(EE$1=$IT25+1,OR(EE$3-1&lt;&gt;$A$3,$A$4=0)),AND(EE$1=$IT25-1,OR(EE$3&lt;&gt;$A$3,$A$4=0)))))),1,0)</f>
        <v/>
      </c>
      <c r="EF75">
        <f>IF(AND(EF$4=1,EF25=0,OR($IT25=0,AND($IT25&gt;0,EF$2=$IU25,OR(AND(EF$1=$IT25+1,OR(EF$3-1&lt;&gt;$A$3,$A$4=0)),AND(EF$1=$IT25-1,OR(EF$3&lt;&gt;$A$3,$A$4=0)))))),1,0)</f>
        <v/>
      </c>
      <c r="EG75">
        <f>IF(AND(EG$4=1,EG25=0,OR($IT25=0,AND($IT25&gt;0,EG$2=$IU25,OR(AND(EG$1=$IT25+1,OR(EG$3-1&lt;&gt;$A$3,$A$4=0)),AND(EG$1=$IT25-1,OR(EG$3&lt;&gt;$A$3,$A$4=0)))))),1,0)</f>
        <v/>
      </c>
      <c r="EH75">
        <f>IF(AND(EH$4=1,EH25=0,OR($IT25=0,AND($IT25&gt;0,EH$2=$IU25,OR(AND(EH$1=$IT25+1,OR(EH$3-1&lt;&gt;$A$3,$A$4=0)),AND(EH$1=$IT25-1,OR(EH$3&lt;&gt;$A$3,$A$4=0)))))),1,0)</f>
        <v/>
      </c>
      <c r="EI75">
        <f>IF(AND(EI$4=1,EI25=0,OR($IT25=0,AND($IT25&gt;0,EI$2=$IU25,OR(AND(EI$1=$IT25+1,OR(EI$3-1&lt;&gt;$A$3,$A$4=0)),AND(EI$1=$IT25-1,OR(EI$3&lt;&gt;$A$3,$A$4=0)))))),1,0)</f>
        <v/>
      </c>
      <c r="EJ75">
        <f>IF(AND(EJ$4=1,EJ25=0,OR($IT25=0,AND($IT25&gt;0,EJ$2=$IU25,OR(AND(EJ$1=$IT25+1,OR(EJ$3-1&lt;&gt;$A$3,$A$4=0)),AND(EJ$1=$IT25-1,OR(EJ$3&lt;&gt;$A$3,$A$4=0)))))),1,0)</f>
        <v/>
      </c>
      <c r="EK75">
        <f>IF(AND(EK$4=1,EK25=0,OR($IT25=0,AND($IT25&gt;0,EK$2=$IU25,OR(AND(EK$1=$IT25+1,OR(EK$3-1&lt;&gt;$A$3,$A$4=0)),AND(EK$1=$IT25-1,OR(EK$3&lt;&gt;$A$3,$A$4=0)))))),1,0)</f>
        <v/>
      </c>
      <c r="EL75">
        <f>IF(AND(EL$4=1,EL25=0,OR($IT25=0,AND($IT25&gt;0,EL$2=$IU25,OR(AND(EL$1=$IT25+1,OR(EL$3-1&lt;&gt;$A$3,$A$4=0)),AND(EL$1=$IT25-1,OR(EL$3&lt;&gt;$A$3,$A$4=0)))))),1,0)</f>
        <v/>
      </c>
      <c r="EM75">
        <f>IF(AND(EM$4=1,EM25=0,OR($IT25=0,AND($IT25&gt;0,EM$2=$IU25,OR(AND(EM$1=$IT25+1,OR(EM$3-1&lt;&gt;$A$3,$A$4=0)),AND(EM$1=$IT25-1,OR(EM$3&lt;&gt;$A$3,$A$4=0)))))),1,0)</f>
        <v/>
      </c>
      <c r="EN75">
        <f>IF(AND(EN$4=1,EN25=0,OR($IT25=0,AND($IT25&gt;0,EN$2=$IU25,OR(AND(EN$1=$IT25+1,OR(EN$3-1&lt;&gt;$A$3,$A$4=0)),AND(EN$1=$IT25-1,OR(EN$3&lt;&gt;$A$3,$A$4=0)))))),1,0)</f>
        <v/>
      </c>
      <c r="EO75">
        <f>IF(AND(EO$4=1,EO25=0,OR($IT25=0,AND($IT25&gt;0,EO$2=$IU25,OR(AND(EO$1=$IT25+1,OR(EO$3-1&lt;&gt;$A$3,$A$4=0)),AND(EO$1=$IT25-1,OR(EO$3&lt;&gt;$A$3,$A$4=0)))))),1,0)</f>
        <v/>
      </c>
      <c r="EP75">
        <f>IF(AND(EP$4=1,EP25=0,OR($IT25=0,AND($IT25&gt;0,EP$2=$IU25,OR(AND(EP$1=$IT25+1,OR(EP$3-1&lt;&gt;$A$3,$A$4=0)),AND(EP$1=$IT25-1,OR(EP$3&lt;&gt;$A$3,$A$4=0)))))),1,0)</f>
        <v/>
      </c>
      <c r="EQ75">
        <f>IF(AND(EQ$4=1,EQ25=0,OR($IT25=0,AND($IT25&gt;0,EQ$2=$IU25,OR(AND(EQ$1=$IT25+1,OR(EQ$3-1&lt;&gt;$A$3,$A$4=0)),AND(EQ$1=$IT25-1,OR(EQ$3&lt;&gt;$A$3,$A$4=0)))))),1,0)</f>
        <v/>
      </c>
      <c r="ER75">
        <f>IF(AND(ER$4=1,ER25=0,OR($IT25=0,AND($IT25&gt;0,ER$2=$IU25,OR(AND(ER$1=$IT25+1,OR(ER$3-1&lt;&gt;$A$3,$A$4=0)),AND(ER$1=$IT25-1,OR(ER$3&lt;&gt;$A$3,$A$4=0)))))),1,0)</f>
        <v/>
      </c>
      <c r="ES75">
        <f>IF(AND(ES$4=1,ES25=0,OR($IT25=0,AND($IT25&gt;0,ES$2=$IU25,OR(AND(ES$1=$IT25+1,OR(ES$3-1&lt;&gt;$A$3,$A$4=0)),AND(ES$1=$IT25-1,OR(ES$3&lt;&gt;$A$3,$A$4=0)))))),1,0)</f>
        <v/>
      </c>
      <c r="ET75">
        <f>IF(AND(ET$4=1,ET25=0,OR($IT25=0,AND($IT25&gt;0,ET$2=$IU25,OR(AND(ET$1=$IT25+1,OR(ET$3-1&lt;&gt;$A$3,$A$4=0)),AND(ET$1=$IT25-1,OR(ET$3&lt;&gt;$A$3,$A$4=0)))))),1,0)</f>
        <v/>
      </c>
      <c r="EU75">
        <f>IF(AND(EU$4=1,EU25=0,OR($IT25=0,AND($IT25&gt;0,EU$2=$IU25,OR(AND(EU$1=$IT25+1,OR(EU$3-1&lt;&gt;$A$3,$A$4=0)),AND(EU$1=$IT25-1,OR(EU$3&lt;&gt;$A$3,$A$4=0)))))),1,0)</f>
        <v/>
      </c>
      <c r="EV75">
        <f>IF(AND(EV$4=1,EV25=0,OR($IT25=0,AND($IT25&gt;0,EV$2=$IU25,OR(AND(EV$1=$IT25+1,OR(EV$3-1&lt;&gt;$A$3,$A$4=0)),AND(EV$1=$IT25-1,OR(EV$3&lt;&gt;$A$3,$A$4=0)))))),1,0)</f>
        <v/>
      </c>
      <c r="EW75">
        <f>IF(AND(EW$4=1,EW25=0,OR($IT25=0,AND($IT25&gt;0,EW$2=$IU25,OR(AND(EW$1=$IT25+1,OR(EW$3-1&lt;&gt;$A$3,$A$4=0)),AND(EW$1=$IT25-1,OR(EW$3&lt;&gt;$A$3,$A$4=0)))))),1,0)</f>
        <v/>
      </c>
      <c r="EX75">
        <f>IF(AND(EX$4=1,EX25=0,OR($IT25=0,AND($IT25&gt;0,EX$2=$IU25,OR(AND(EX$1=$IT25+1,OR(EX$3-1&lt;&gt;$A$3,$A$4=0)),AND(EX$1=$IT25-1,OR(EX$3&lt;&gt;$A$3,$A$4=0)))))),1,0)</f>
        <v/>
      </c>
      <c r="EY75">
        <f>IF(AND(EY$4=1,EY25=0,OR($IT25=0,AND($IT25&gt;0,EY$2=$IU25,OR(AND(EY$1=$IT25+1,OR(EY$3-1&lt;&gt;$A$3,$A$4=0)),AND(EY$1=$IT25-1,OR(EY$3&lt;&gt;$A$3,$A$4=0)))))),1,0)</f>
        <v/>
      </c>
      <c r="EZ75">
        <f>IF(AND(EZ$4=1,EZ25=0,OR($IT25=0,AND($IT25&gt;0,EZ$2=$IU25,OR(AND(EZ$1=$IT25+1,OR(EZ$3-1&lt;&gt;$A$3,$A$4=0)),AND(EZ$1=$IT25-1,OR(EZ$3&lt;&gt;$A$3,$A$4=0)))))),1,0)</f>
        <v/>
      </c>
      <c r="FA75">
        <f>IF(AND(FA$4=1,FA25=0,OR($IT25=0,AND($IT25&gt;0,FA$2=$IU25,OR(AND(FA$1=$IT25+1,OR(FA$3-1&lt;&gt;$A$3,$A$4=0)),AND(FA$1=$IT25-1,OR(FA$3&lt;&gt;$A$3,$A$4=0)))))),1,0)</f>
        <v/>
      </c>
      <c r="FB75">
        <f>IF(AND(FB$4=1,FB25=0,OR($IT25=0,AND($IT25&gt;0,FB$2=$IU25,OR(AND(FB$1=$IT25+1,OR(FB$3-1&lt;&gt;$A$3,$A$4=0)),AND(FB$1=$IT25-1,OR(FB$3&lt;&gt;$A$3,$A$4=0)))))),1,0)</f>
        <v/>
      </c>
      <c r="FC75">
        <f>IF(AND(FC$4=1,FC25=0,OR($IT25=0,AND($IT25&gt;0,FC$2=$IU25,OR(AND(FC$1=$IT25+1,OR(FC$3-1&lt;&gt;$A$3,$A$4=0)),AND(FC$1=$IT25-1,OR(FC$3&lt;&gt;$A$3,$A$4=0)))))),1,0)</f>
        <v/>
      </c>
      <c r="FD75">
        <f>IF(AND(FD$4=1,FD25=0,OR($IT25=0,AND($IT25&gt;0,FD$2=$IU25,OR(AND(FD$1=$IT25+1,OR(FD$3-1&lt;&gt;$A$3,$A$4=0)),AND(FD$1=$IT25-1,OR(FD$3&lt;&gt;$A$3,$A$4=0)))))),1,0)</f>
        <v/>
      </c>
      <c r="FE75">
        <f>IF(AND(FE$4=1,FE25=0,OR($IT25=0,AND($IT25&gt;0,FE$2=$IU25,OR(AND(FE$1=$IT25+1,OR(FE$3-1&lt;&gt;$A$3,$A$4=0)),AND(FE$1=$IT25-1,OR(FE$3&lt;&gt;$A$3,$A$4=0)))))),1,0)</f>
        <v/>
      </c>
      <c r="FF75">
        <f>IF(AND(FF$4=1,FF25=0,OR($IT25=0,AND($IT25&gt;0,FF$2=$IU25,OR(AND(FF$1=$IT25+1,OR(FF$3-1&lt;&gt;$A$3,$A$4=0)),AND(FF$1=$IT25-1,OR(FF$3&lt;&gt;$A$3,$A$4=0)))))),1,0)</f>
        <v/>
      </c>
      <c r="FG75">
        <f>IF(AND(FG$4=1,FG25=0,OR($IT25=0,AND($IT25&gt;0,FG$2=$IU25,OR(AND(FG$1=$IT25+1,OR(FG$3-1&lt;&gt;$A$3,$A$4=0)),AND(FG$1=$IT25-1,OR(FG$3&lt;&gt;$A$3,$A$4=0)))))),1,0)</f>
        <v/>
      </c>
      <c r="FH75">
        <f>IF(AND(FH$4=1,FH25=0,OR($IT25=0,AND($IT25&gt;0,FH$2=$IU25,OR(AND(FH$1=$IT25+1,OR(FH$3-1&lt;&gt;$A$3,$A$4=0)),AND(FH$1=$IT25-1,OR(FH$3&lt;&gt;$A$3,$A$4=0)))))),1,0)</f>
        <v/>
      </c>
      <c r="FI75">
        <f>IF(AND(FI$4=1,FI25=0,OR($IT25=0,AND($IT25&gt;0,FI$2=$IU25,OR(AND(FI$1=$IT25+1,OR(FI$3-1&lt;&gt;$A$3,$A$4=0)),AND(FI$1=$IT25-1,OR(FI$3&lt;&gt;$A$3,$A$4=0)))))),1,0)</f>
        <v/>
      </c>
      <c r="FJ75">
        <f>IF(AND(FJ$4=1,FJ25=0,OR($IT25=0,AND($IT25&gt;0,FJ$2=$IU25,OR(AND(FJ$1=$IT25+1,OR(FJ$3-1&lt;&gt;$A$3,$A$4=0)),AND(FJ$1=$IT25-1,OR(FJ$3&lt;&gt;$A$3,$A$4=0)))))),1,0)</f>
        <v/>
      </c>
      <c r="FK75">
        <f>IF(AND(FK$4=1,FK25=0,OR($IT25=0,AND($IT25&gt;0,FK$2=$IU25,OR(AND(FK$1=$IT25+1,OR(FK$3-1&lt;&gt;$A$3,$A$4=0)),AND(FK$1=$IT25-1,OR(FK$3&lt;&gt;$A$3,$A$4=0)))))),1,0)</f>
        <v/>
      </c>
      <c r="FL75">
        <f>IF(AND(FL$4=1,FL25=0,OR($IT25=0,AND($IT25&gt;0,FL$2=$IU25,OR(AND(FL$1=$IT25+1,OR(FL$3-1&lt;&gt;$A$3,$A$4=0)),AND(FL$1=$IT25-1,OR(FL$3&lt;&gt;$A$3,$A$4=0)))))),1,0)</f>
        <v/>
      </c>
      <c r="FM75">
        <f>IF(AND(FM$4=1,FM25=0,OR($IT25=0,AND($IT25&gt;0,FM$2=$IU25,OR(AND(FM$1=$IT25+1,OR(FM$3-1&lt;&gt;$A$3,$A$4=0)),AND(FM$1=$IT25-1,OR(FM$3&lt;&gt;$A$3,$A$4=0)))))),1,0)</f>
        <v/>
      </c>
      <c r="FN75">
        <f>IF(AND(FN$4=1,FN25=0,OR($IT25=0,AND($IT25&gt;0,FN$2=$IU25,OR(AND(FN$1=$IT25+1,OR(FN$3-1&lt;&gt;$A$3,$A$4=0)),AND(FN$1=$IT25-1,OR(FN$3&lt;&gt;$A$3,$A$4=0)))))),1,0)</f>
        <v/>
      </c>
      <c r="FO75">
        <f>IF(AND(FO$4=1,FO25=0,OR($IT25=0,AND($IT25&gt;0,FO$2=$IU25,OR(AND(FO$1=$IT25+1,OR(FO$3-1&lt;&gt;$A$3,$A$4=0)),AND(FO$1=$IT25-1,OR(FO$3&lt;&gt;$A$3,$A$4=0)))))),1,0)</f>
        <v/>
      </c>
      <c r="FP75">
        <f>IF(AND(FP$4=1,FP25=0,OR($IT25=0,AND($IT25&gt;0,FP$2=$IU25,OR(AND(FP$1=$IT25+1,OR(FP$3-1&lt;&gt;$A$3,$A$4=0)),AND(FP$1=$IT25-1,OR(FP$3&lt;&gt;$A$3,$A$4=0)))))),1,0)</f>
        <v/>
      </c>
      <c r="FQ75">
        <f>IF(AND(FQ$4=1,FQ25=0,OR($IT25=0,AND($IT25&gt;0,FQ$2=$IU25,OR(AND(FQ$1=$IT25+1,OR(FQ$3-1&lt;&gt;$A$3,$A$4=0)),AND(FQ$1=$IT25-1,OR(FQ$3&lt;&gt;$A$3,$A$4=0)))))),1,0)</f>
        <v/>
      </c>
      <c r="FR75">
        <f>IF(AND(FR$4=1,FR25=0,OR($IT25=0,AND($IT25&gt;0,FR$2=$IU25,OR(AND(FR$1=$IT25+1,OR(FR$3-1&lt;&gt;$A$3,$A$4=0)),AND(FR$1=$IT25-1,OR(FR$3&lt;&gt;$A$3,$A$4=0)))))),1,0)</f>
        <v/>
      </c>
      <c r="FS75">
        <f>IF(AND(FS$4=1,FS25=0,OR($IT25=0,AND($IT25&gt;0,FS$2=$IU25,OR(AND(FS$1=$IT25+1,OR(FS$3-1&lt;&gt;$A$3,$A$4=0)),AND(FS$1=$IT25-1,OR(FS$3&lt;&gt;$A$3,$A$4=0)))))),1,0)</f>
        <v/>
      </c>
      <c r="FT75">
        <f>IF(AND(FT$4=1,FT25=0,OR($IT25=0,AND($IT25&gt;0,FT$2=$IU25,OR(AND(FT$1=$IT25+1,OR(FT$3-1&lt;&gt;$A$3,$A$4=0)),AND(FT$1=$IT25-1,OR(FT$3&lt;&gt;$A$3,$A$4=0)))))),1,0)</f>
        <v/>
      </c>
      <c r="FU75">
        <f>IF(AND(FU$4=1,FU25=0,OR($IT25=0,AND($IT25&gt;0,FU$2=$IU25,OR(AND(FU$1=$IT25+1,OR(FU$3-1&lt;&gt;$A$3,$A$4=0)),AND(FU$1=$IT25-1,OR(FU$3&lt;&gt;$A$3,$A$4=0)))))),1,0)</f>
        <v/>
      </c>
      <c r="FV75">
        <f>IF(AND(FV$4=1,FV25=0,OR($IT25=0,AND($IT25&gt;0,FV$2=$IU25,OR(AND(FV$1=$IT25+1,OR(FV$3-1&lt;&gt;$A$3,$A$4=0)),AND(FV$1=$IT25-1,OR(FV$3&lt;&gt;$A$3,$A$4=0)))))),1,0)</f>
        <v/>
      </c>
      <c r="FW75">
        <f>IF(AND(FW$4=1,FW25=0,OR($IT25=0,AND($IT25&gt;0,FW$2=$IU25,OR(AND(FW$1=$IT25+1,OR(FW$3-1&lt;&gt;$A$3,$A$4=0)),AND(FW$1=$IT25-1,OR(FW$3&lt;&gt;$A$3,$A$4=0)))))),1,0)</f>
        <v/>
      </c>
      <c r="FX75">
        <f>IF(AND(FX$4=1,FX25=0,OR($IT25=0,AND($IT25&gt;0,FX$2=$IU25,OR(AND(FX$1=$IT25+1,OR(FX$3-1&lt;&gt;$A$3,$A$4=0)),AND(FX$1=$IT25-1,OR(FX$3&lt;&gt;$A$3,$A$4=0)))))),1,0)</f>
        <v/>
      </c>
      <c r="FY75">
        <f>IF(AND(FY$4=1,FY25=0,OR($IT25=0,AND($IT25&gt;0,FY$2=$IU25,OR(AND(FY$1=$IT25+1,OR(FY$3-1&lt;&gt;$A$3,$A$4=0)),AND(FY$1=$IT25-1,OR(FY$3&lt;&gt;$A$3,$A$4=0)))))),1,0)</f>
        <v/>
      </c>
      <c r="FZ75">
        <f>IF(AND(FZ$4=1,FZ25=0,OR($IT25=0,AND($IT25&gt;0,FZ$2=$IU25,OR(AND(FZ$1=$IT25+1,OR(FZ$3-1&lt;&gt;$A$3,$A$4=0)),AND(FZ$1=$IT25-1,OR(FZ$3&lt;&gt;$A$3,$A$4=0)))))),1,0)</f>
        <v/>
      </c>
      <c r="GA75">
        <f>IF(AND(GA$4=1,GA25=0,OR($IT25=0,AND($IT25&gt;0,GA$2=$IU25,OR(AND(GA$1=$IT25+1,OR(GA$3-1&lt;&gt;$A$3,$A$4=0)),AND(GA$1=$IT25-1,OR(GA$3&lt;&gt;$A$3,$A$4=0)))))),1,0)</f>
        <v/>
      </c>
      <c r="GB75">
        <f>IF(AND(GB$4=1,GB25=0,OR($IT25=0,AND($IT25&gt;0,GB$2=$IU25,OR(AND(GB$1=$IT25+1,OR(GB$3-1&lt;&gt;$A$3,$A$4=0)),AND(GB$1=$IT25-1,OR(GB$3&lt;&gt;$A$3,$A$4=0)))))),1,0)</f>
        <v/>
      </c>
      <c r="GC75">
        <f>IF(AND(GC$4=1,GC25=0,OR($IT25=0,AND($IT25&gt;0,GC$2=$IU25,OR(AND(GC$1=$IT25+1,OR(GC$3-1&lt;&gt;$A$3,$A$4=0)),AND(GC$1=$IT25-1,OR(GC$3&lt;&gt;$A$3,$A$4=0)))))),1,0)</f>
        <v/>
      </c>
      <c r="GD75">
        <f>IF(AND(GD$4=1,GD25=0,OR($IT25=0,AND($IT25&gt;0,GD$2=$IU25,OR(AND(GD$1=$IT25+1,OR(GD$3-1&lt;&gt;$A$3,$A$4=0)),AND(GD$1=$IT25-1,OR(GD$3&lt;&gt;$A$3,$A$4=0)))))),1,0)</f>
        <v/>
      </c>
      <c r="GE75">
        <f>IF(AND(GE$4=1,GE25=0,OR($IT25=0,AND($IT25&gt;0,GE$2=$IU25,OR(AND(GE$1=$IT25+1,OR(GE$3-1&lt;&gt;$A$3,$A$4=0)),AND(GE$1=$IT25-1,OR(GE$3&lt;&gt;$A$3,$A$4=0)))))),1,0)</f>
        <v/>
      </c>
      <c r="GF75">
        <f>IF(AND(GF$4=1,GF25=0,OR($IT25=0,AND($IT25&gt;0,GF$2=$IU25,OR(AND(GF$1=$IT25+1,OR(GF$3-1&lt;&gt;$A$3,$A$4=0)),AND(GF$1=$IT25-1,OR(GF$3&lt;&gt;$A$3,$A$4=0)))))),1,0)</f>
        <v/>
      </c>
      <c r="GG75">
        <f>IF(AND(GG$4=1,GG25=0,OR($IT25=0,AND($IT25&gt;0,GG$2=$IU25,OR(AND(GG$1=$IT25+1,OR(GG$3-1&lt;&gt;$A$3,$A$4=0)),AND(GG$1=$IT25-1,OR(GG$3&lt;&gt;$A$3,$A$4=0)))))),1,0)</f>
        <v/>
      </c>
      <c r="GH75">
        <f>IF(AND(GH$4=1,GH25=0,OR($IT25=0,AND($IT25&gt;0,GH$2=$IU25,OR(AND(GH$1=$IT25+1,OR(GH$3-1&lt;&gt;$A$3,$A$4=0)),AND(GH$1=$IT25-1,OR(GH$3&lt;&gt;$A$3,$A$4=0)))))),1,0)</f>
        <v/>
      </c>
      <c r="GI75">
        <f>IF(AND(GI$4=1,GI25=0,OR($IT25=0,AND($IT25&gt;0,GI$2=$IU25,OR(AND(GI$1=$IT25+1,OR(GI$3-1&lt;&gt;$A$3,$A$4=0)),AND(GI$1=$IT25-1,OR(GI$3&lt;&gt;$A$3,$A$4=0)))))),1,0)</f>
        <v/>
      </c>
      <c r="GJ75">
        <f>IF(AND(GJ$4=1,GJ25=0,OR($IT25=0,AND($IT25&gt;0,GJ$2=$IU25,OR(AND(GJ$1=$IT25+1,OR(GJ$3-1&lt;&gt;$A$3,$A$4=0)),AND(GJ$1=$IT25-1,OR(GJ$3&lt;&gt;$A$3,$A$4=0)))))),1,0)</f>
        <v/>
      </c>
      <c r="GK75">
        <f>IF(AND(GK$4=1,GK25=0,OR($IT25=0,AND($IT25&gt;0,GK$2=$IU25,OR(AND(GK$1=$IT25+1,OR(GK$3-1&lt;&gt;$A$3,$A$4=0)),AND(GK$1=$IT25-1,OR(GK$3&lt;&gt;$A$3,$A$4=0)))))),1,0)</f>
        <v/>
      </c>
      <c r="GL75">
        <f>IF(AND(GL$4=1,GL25=0,OR($IT25=0,AND($IT25&gt;0,GL$2=$IU25,OR(AND(GL$1=$IT25+1,OR(GL$3-1&lt;&gt;$A$3,$A$4=0)),AND(GL$1=$IT25-1,OR(GL$3&lt;&gt;$A$3,$A$4=0)))))),1,0)</f>
        <v/>
      </c>
      <c r="GM75">
        <f>IF(AND(GM$4=1,GM25=0,OR($IT25=0,AND($IT25&gt;0,GM$2=$IU25,OR(AND(GM$1=$IT25+1,OR(GM$3-1&lt;&gt;$A$3,$A$4=0)),AND(GM$1=$IT25-1,OR(GM$3&lt;&gt;$A$3,$A$4=0)))))),1,0)</f>
        <v/>
      </c>
      <c r="GN75">
        <f>IF(AND(GN$4=1,GN25=0,OR($IT25=0,AND($IT25&gt;0,GN$2=$IU25,OR(AND(GN$1=$IT25+1,OR(GN$3-1&lt;&gt;$A$3,$A$4=0)),AND(GN$1=$IT25-1,OR(GN$3&lt;&gt;$A$3,$A$4=0)))))),1,0)</f>
        <v/>
      </c>
      <c r="GO75">
        <f>IF(AND(GO$4=1,GO25=0,OR($IT25=0,AND($IT25&gt;0,GO$2=$IU25,OR(AND(GO$1=$IT25+1,OR(GO$3-1&lt;&gt;$A$3,$A$4=0)),AND(GO$1=$IT25-1,OR(GO$3&lt;&gt;$A$3,$A$4=0)))))),1,0)</f>
        <v/>
      </c>
      <c r="GP75">
        <f>IF(AND(GP$4=1,GP25=0,OR($IT25=0,AND($IT25&gt;0,GP$2=$IU25,OR(AND(GP$1=$IT25+1,OR(GP$3-1&lt;&gt;$A$3,$A$4=0)),AND(GP$1=$IT25-1,OR(GP$3&lt;&gt;$A$3,$A$4=0)))))),1,0)</f>
        <v/>
      </c>
      <c r="GQ75">
        <f>IF(AND(GQ$4=1,GQ25=0,OR($IT25=0,AND($IT25&gt;0,GQ$2=$IU25,OR(AND(GQ$1=$IT25+1,OR(GQ$3-1&lt;&gt;$A$3,$A$4=0)),AND(GQ$1=$IT25-1,OR(GQ$3&lt;&gt;$A$3,$A$4=0)))))),1,0)</f>
        <v/>
      </c>
      <c r="GR75">
        <f>IF(AND(GR$4=1,GR25=0,OR($IT25=0,AND($IT25&gt;0,GR$2=$IU25,OR(AND(GR$1=$IT25+1,OR(GR$3-1&lt;&gt;$A$3,$A$4=0)),AND(GR$1=$IT25-1,OR(GR$3&lt;&gt;$A$3,$A$4=0)))))),1,0)</f>
        <v/>
      </c>
      <c r="GS75">
        <f>IF(AND(GS$4=1,GS25=0,OR($IT25=0,AND($IT25&gt;0,GS$2=$IU25,OR(AND(GS$1=$IT25+1,OR(GS$3-1&lt;&gt;$A$3,$A$4=0)),AND(GS$1=$IT25-1,OR(GS$3&lt;&gt;$A$3,$A$4=0)))))),1,0)</f>
        <v/>
      </c>
      <c r="GT75">
        <f>IF(AND(GT$4=1,GT25=0,OR($IT25=0,AND($IT25&gt;0,GT$2=$IU25,OR(AND(GT$1=$IT25+1,OR(GT$3-1&lt;&gt;$A$3,$A$4=0)),AND(GT$1=$IT25-1,OR(GT$3&lt;&gt;$A$3,$A$4=0)))))),1,0)</f>
        <v/>
      </c>
      <c r="GU75">
        <f>IF(AND(GU$4=1,GU25=0,OR($IT25=0,AND($IT25&gt;0,GU$2=$IU25,OR(AND(GU$1=$IT25+1,OR(GU$3-1&lt;&gt;$A$3,$A$4=0)),AND(GU$1=$IT25-1,OR(GU$3&lt;&gt;$A$3,$A$4=0)))))),1,0)</f>
        <v/>
      </c>
      <c r="GV75">
        <f>IF(AND(GV$4=1,GV25=0,OR($IT25=0,AND($IT25&gt;0,GV$2=$IU25,OR(AND(GV$1=$IT25+1,OR(GV$3-1&lt;&gt;$A$3,$A$4=0)),AND(GV$1=$IT25-1,OR(GV$3&lt;&gt;$A$3,$A$4=0)))))),1,0)</f>
        <v/>
      </c>
      <c r="GW75">
        <f>IF(AND(GW$4=1,GW25=0,OR($IT25=0,AND($IT25&gt;0,GW$2=$IU25,OR(AND(GW$1=$IT25+1,OR(GW$3-1&lt;&gt;$A$3,$A$4=0)),AND(GW$1=$IT25-1,OR(GW$3&lt;&gt;$A$3,$A$4=0)))))),1,0)</f>
        <v/>
      </c>
      <c r="GX75">
        <f>IF(AND(GX$4=1,GX25=0,OR($IT25=0,AND($IT25&gt;0,GX$2=$IU25,OR(AND(GX$1=$IT25+1,OR(GX$3-1&lt;&gt;$A$3,$A$4=0)),AND(GX$1=$IT25-1,OR(GX$3&lt;&gt;$A$3,$A$4=0)))))),1,0)</f>
        <v/>
      </c>
      <c r="GY75">
        <f>IF(AND(GY$4=1,GY25=0,OR($IT25=0,AND($IT25&gt;0,GY$2=$IU25,OR(AND(GY$1=$IT25+1,OR(GY$3-1&lt;&gt;$A$3,$A$4=0)),AND(GY$1=$IT25-1,OR(GY$3&lt;&gt;$A$3,$A$4=0)))))),1,0)</f>
        <v/>
      </c>
      <c r="GZ75">
        <f>IF(AND(GZ$4=1,GZ25=0,OR($IT25=0,AND($IT25&gt;0,GZ$2=$IU25,OR(AND(GZ$1=$IT25+1,OR(GZ$3-1&lt;&gt;$A$3,$A$4=0)),AND(GZ$1=$IT25-1,OR(GZ$3&lt;&gt;$A$3,$A$4=0)))))),1,0)</f>
        <v/>
      </c>
      <c r="HA75">
        <f>IF(AND(HA$4=1,HA25=0,OR($IT25=0,AND($IT25&gt;0,HA$2=$IU25,OR(AND(HA$1=$IT25+1,OR(HA$3-1&lt;&gt;$A$3,$A$4=0)),AND(HA$1=$IT25-1,OR(HA$3&lt;&gt;$A$3,$A$4=0)))))),1,0)</f>
        <v/>
      </c>
      <c r="HB75">
        <f>IF(AND(HB$4=1,HB25=0,OR($IT25=0,AND($IT25&gt;0,HB$2=$IU25,OR(AND(HB$1=$IT25+1,OR(HB$3-1&lt;&gt;$A$3,$A$4=0)),AND(HB$1=$IT25-1,OR(HB$3&lt;&gt;$A$3,$A$4=0)))))),1,0)</f>
        <v/>
      </c>
      <c r="HC75">
        <f>IF(AND(HC$4=1,HC25=0,OR($IT25=0,AND($IT25&gt;0,HC$2=$IU25,OR(AND(HC$1=$IT25+1,OR(HC$3-1&lt;&gt;$A$3,$A$4=0)),AND(HC$1=$IT25-1,OR(HC$3&lt;&gt;$A$3,$A$4=0)))))),1,0)</f>
        <v/>
      </c>
      <c r="HD75">
        <f>IF(AND(HD$4=1,HD25=0,OR($IT25=0,AND($IT25&gt;0,HD$2=$IU25,OR(AND(HD$1=$IT25+1,OR(HD$3-1&lt;&gt;$A$3,$A$4=0)),AND(HD$1=$IT25-1,OR(HD$3&lt;&gt;$A$3,$A$4=0)))))),1,0)</f>
        <v/>
      </c>
      <c r="HE75">
        <f>IF(AND(HE$4=1,HE25=0,OR($IT25=0,AND($IT25&gt;0,HE$2=$IU25,OR(AND(HE$1=$IT25+1,OR(HE$3-1&lt;&gt;$A$3,$A$4=0)),AND(HE$1=$IT25-1,OR(HE$3&lt;&gt;$A$3,$A$4=0)))))),1,0)</f>
        <v/>
      </c>
      <c r="HF75">
        <f>IF(AND(HF$4=1,HF25=0,OR($IT25=0,AND($IT25&gt;0,HF$2=$IU25,OR(AND(HF$1=$IT25+1,OR(HF$3-1&lt;&gt;$A$3,$A$4=0)),AND(HF$1=$IT25-1,OR(HF$3&lt;&gt;$A$3,$A$4=0)))))),1,0)</f>
        <v/>
      </c>
      <c r="HG75">
        <f>IF(AND(HG$4=1,HG25=0,OR($IT25=0,AND($IT25&gt;0,HG$2=$IU25,OR(AND(HG$1=$IT25+1,OR(HG$3-1&lt;&gt;$A$3,$A$4=0)),AND(HG$1=$IT25-1,OR(HG$3&lt;&gt;$A$3,$A$4=0)))))),1,0)</f>
        <v/>
      </c>
      <c r="HH75">
        <f>IF(AND(HH$4=1,HH25=0,OR($IT25=0,AND($IT25&gt;0,HH$2=$IU25,OR(AND(HH$1=$IT25+1,OR(HH$3-1&lt;&gt;$A$3,$A$4=0)),AND(HH$1=$IT25-1,OR(HH$3&lt;&gt;$A$3,$A$4=0)))))),1,0)</f>
        <v/>
      </c>
      <c r="HI75">
        <f>IF(AND(HI$4=1,HI25=0,OR($IT25=0,AND($IT25&gt;0,HI$2=$IU25,OR(AND(HI$1=$IT25+1,OR(HI$3-1&lt;&gt;$A$3,$A$4=0)),AND(HI$1=$IT25-1,OR(HI$3&lt;&gt;$A$3,$A$4=0)))))),1,0)</f>
        <v/>
      </c>
      <c r="HJ75">
        <f>IF(AND(HJ$4=1,HJ25=0,OR($IT25=0,AND($IT25&gt;0,HJ$2=$IU25,OR(AND(HJ$1=$IT25+1,OR(HJ$3-1&lt;&gt;$A$3,$A$4=0)),AND(HJ$1=$IT25-1,OR(HJ$3&lt;&gt;$A$3,$A$4=0)))))),1,0)</f>
        <v/>
      </c>
      <c r="HK75">
        <f>IF(AND(HK$4=1,HK25=0,OR($IT25=0,AND($IT25&gt;0,HK$2=$IU25,OR(AND(HK$1=$IT25+1,OR(HK$3-1&lt;&gt;$A$3,$A$4=0)),AND(HK$1=$IT25-1,OR(HK$3&lt;&gt;$A$3,$A$4=0)))))),1,0)</f>
        <v/>
      </c>
      <c r="HL75">
        <f>IF(AND(HL$4=1,HL25=0,OR($IT25=0,AND($IT25&gt;0,HL$2=$IU25,OR(AND(HL$1=$IT25+1,OR(HL$3-1&lt;&gt;$A$3,$A$4=0)),AND(HL$1=$IT25-1,OR(HL$3&lt;&gt;$A$3,$A$4=0)))))),1,0)</f>
        <v/>
      </c>
      <c r="HM75">
        <f>IF(AND(HM$4=1,HM25=0,OR($IT25=0,AND($IT25&gt;0,HM$2=$IU25,OR(AND(HM$1=$IT25+1,OR(HM$3-1&lt;&gt;$A$3,$A$4=0)),AND(HM$1=$IT25-1,OR(HM$3&lt;&gt;$A$3,$A$4=0)))))),1,0)</f>
        <v/>
      </c>
      <c r="HN75">
        <f>IF(AND(HN$4=1,HN25=0,OR($IT25=0,AND($IT25&gt;0,HN$2=$IU25,OR(AND(HN$1=$IT25+1,OR(HN$3-1&lt;&gt;$A$3,$A$4=0)),AND(HN$1=$IT25-1,OR(HN$3&lt;&gt;$A$3,$A$4=0)))))),1,0)</f>
        <v/>
      </c>
      <c r="HO75">
        <f>IF(AND(HO$4=1,HO25=0,OR($IT25=0,AND($IT25&gt;0,HO$2=$IU25,OR(AND(HO$1=$IT25+1,OR(HO$3-1&lt;&gt;$A$3,$A$4=0)),AND(HO$1=$IT25-1,OR(HO$3&lt;&gt;$A$3,$A$4=0)))))),1,0)</f>
        <v/>
      </c>
      <c r="HP75">
        <f>IF(AND(HP$4=1,HP25=0,OR($IT25=0,AND($IT25&gt;0,HP$2=$IU25,OR(AND(HP$1=$IT25+1,OR(HP$3-1&lt;&gt;$A$3,$A$4=0)),AND(HP$1=$IT25-1,OR(HP$3&lt;&gt;$A$3,$A$4=0)))))),1,0)</f>
        <v/>
      </c>
      <c r="HQ75">
        <f>IF(AND(HQ$4=1,HQ25=0,OR($IT25=0,AND($IT25&gt;0,HQ$2=$IU25,OR(AND(HQ$1=$IT25+1,OR(HQ$3-1&lt;&gt;$A$3,$A$4=0)),AND(HQ$1=$IT25-1,OR(HQ$3&lt;&gt;$A$3,$A$4=0)))))),1,0)</f>
        <v/>
      </c>
      <c r="HR75">
        <f>IF(AND(HR$4=1,HR25=0,OR($IT25=0,AND($IT25&gt;0,HR$2=$IU25,OR(AND(HR$1=$IT25+1,OR(HR$3-1&lt;&gt;$A$3,$A$4=0)),AND(HR$1=$IT25-1,OR(HR$3&lt;&gt;$A$3,$A$4=0)))))),1,0)</f>
        <v/>
      </c>
      <c r="HS75">
        <f>IF(AND(HS$4=1,HS25=0,OR($IT25=0,AND($IT25&gt;0,HS$2=$IU25,OR(AND(HS$1=$IT25+1,OR(HS$3-1&lt;&gt;$A$3,$A$4=0)),AND(HS$1=$IT25-1,OR(HS$3&lt;&gt;$A$3,$A$4=0)))))),1,0)</f>
        <v/>
      </c>
      <c r="HT75">
        <f>IF(AND(HT$4=1,HT25=0,OR($IT25=0,AND($IT25&gt;0,HT$2=$IU25,OR(AND(HT$1=$IT25+1,OR(HT$3-1&lt;&gt;$A$3,$A$4=0)),AND(HT$1=$IT25-1,OR(HT$3&lt;&gt;$A$3,$A$4=0)))))),1,0)</f>
        <v/>
      </c>
      <c r="HU75">
        <f>IF(AND(HU$4=1,HU25=0,OR($IT25=0,AND($IT25&gt;0,HU$2=$IU25,OR(AND(HU$1=$IT25+1,OR(HU$3-1&lt;&gt;$A$3,$A$4=0)),AND(HU$1=$IT25-1,OR(HU$3&lt;&gt;$A$3,$A$4=0)))))),1,0)</f>
        <v/>
      </c>
      <c r="HV75">
        <f>IF(AND(HV$4=1,HV25=0,OR($IT25=0,AND($IT25&gt;0,HV$2=$IU25,OR(AND(HV$1=$IT25+1,OR(HV$3-1&lt;&gt;$A$3,$A$4=0)),AND(HV$1=$IT25-1,OR(HV$3&lt;&gt;$A$3,$A$4=0)))))),1,0)</f>
        <v/>
      </c>
      <c r="HW75">
        <f>IF(AND(HW$4=1,HW25=0,OR($IT25=0,AND($IT25&gt;0,HW$2=$IU25,OR(AND(HW$1=$IT25+1,OR(HW$3-1&lt;&gt;$A$3,$A$4=0)),AND(HW$1=$IT25-1,OR(HW$3&lt;&gt;$A$3,$A$4=0)))))),1,0)</f>
        <v/>
      </c>
      <c r="HX75">
        <f>IF(AND(HX$4=1,HX25=0,OR($IT25=0,AND($IT25&gt;0,HX$2=$IU25,OR(AND(HX$1=$IT25+1,OR(HX$3-1&lt;&gt;$A$3,$A$4=0)),AND(HX$1=$IT25-1,OR(HX$3&lt;&gt;$A$3,$A$4=0)))))),1,0)</f>
        <v/>
      </c>
      <c r="HY75">
        <f>IF(AND(HY$4=1,HY25=0,OR($IT25=0,AND($IT25&gt;0,HY$2=$IU25,OR(AND(HY$1=$IT25+1,OR(HY$3-1&lt;&gt;$A$3,$A$4=0)),AND(HY$1=$IT25-1,OR(HY$3&lt;&gt;$A$3,$A$4=0)))))),1,0)</f>
        <v/>
      </c>
      <c r="HZ75">
        <f>IF(AND(HZ$4=1,HZ25=0,OR($IT25=0,AND($IT25&gt;0,HZ$2=$IU25,OR(AND(HZ$1=$IT25+1,OR(HZ$3-1&lt;&gt;$A$3,$A$4=0)),AND(HZ$1=$IT25-1,OR(HZ$3&lt;&gt;$A$3,$A$4=0)))))),1,0)</f>
        <v/>
      </c>
      <c r="IA75">
        <f>IF(AND(IA$4=1,IA25=0,OR($IT25=0,AND($IT25&gt;0,IA$2=$IU25,OR(AND(IA$1=$IT25+1,OR(IA$3-1&lt;&gt;$A$3,$A$4=0)),AND(IA$1=$IT25-1,OR(IA$3&lt;&gt;$A$3,$A$4=0)))))),1,0)</f>
        <v/>
      </c>
      <c r="IB75">
        <f>IF(AND(IB$4=1,IB25=0,OR($IT25=0,AND($IT25&gt;0,IB$2=$IU25,OR(AND(IB$1=$IT25+1,OR(IB$3-1&lt;&gt;$A$3,$A$4=0)),AND(IB$1=$IT25-1,OR(IB$3&lt;&gt;$A$3,$A$4=0)))))),1,0)</f>
        <v/>
      </c>
      <c r="IC75">
        <f>IF(AND(IC$4=1,IC25=0,OR($IT25=0,AND($IT25&gt;0,IC$2=$IU25,OR(AND(IC$1=$IT25+1,OR(IC$3-1&lt;&gt;$A$3,$A$4=0)),AND(IC$1=$IT25-1,OR(IC$3&lt;&gt;$A$3,$A$4=0)))))),1,0)</f>
        <v/>
      </c>
      <c r="ID75">
        <f>IF(AND(ID$4=1,ID25=0,OR($IT25=0,AND($IT25&gt;0,ID$2=$IU25,OR(AND(ID$1=$IT25+1,OR(ID$3-1&lt;&gt;$A$3,$A$4=0)),AND(ID$1=$IT25-1,OR(ID$3&lt;&gt;$A$3,$A$4=0)))))),1,0)</f>
        <v/>
      </c>
      <c r="IE75">
        <f>IF(AND(IE$4=1,IE25=0,OR($IT25=0,AND($IT25&gt;0,IE$2=$IU25,OR(AND(IE$1=$IT25+1,OR(IE$3-1&lt;&gt;$A$3,$A$4=0)),AND(IE$1=$IT25-1,OR(IE$3&lt;&gt;$A$3,$A$4=0)))))),1,0)</f>
        <v/>
      </c>
      <c r="IF75">
        <f>IF(AND(IF$4=1,IF25=0,OR($IT25=0,AND($IT25&gt;0,IF$2=$IU25,OR(AND(IF$1=$IT25+1,OR(IF$3-1&lt;&gt;$A$3,$A$4=0)),AND(IF$1=$IT25-1,OR(IF$3&lt;&gt;$A$3,$A$4=0)))))),1,0)</f>
        <v/>
      </c>
      <c r="IG75">
        <f>IF(AND(IG$4=1,IG25=0,OR($IT25=0,AND($IT25&gt;0,IG$2=$IU25,OR(AND(IG$1=$IT25+1,OR(IG$3-1&lt;&gt;$A$3,$A$4=0)),AND(IG$1=$IT25-1,OR(IG$3&lt;&gt;$A$3,$A$4=0)))))),1,0)</f>
        <v/>
      </c>
      <c r="IH75">
        <f>IF(AND(IH$4=1,IH25=0,OR($IT25=0,AND($IT25&gt;0,IH$2=$IU25,OR(AND(IH$1=$IT25+1,OR(IH$3-1&lt;&gt;$A$3,$A$4=0)),AND(IH$1=$IT25-1,OR(IH$3&lt;&gt;$A$3,$A$4=0)))))),1,0)</f>
        <v/>
      </c>
      <c r="II75">
        <f>IF(AND(II$4=1,II25=0,OR($IT25=0,AND($IT25&gt;0,II$2=$IU25,OR(AND(II$1=$IT25+1,OR(II$3-1&lt;&gt;$A$3,$A$4=0)),AND(II$1=$IT25-1,OR(II$3&lt;&gt;$A$3,$A$4=0)))))),1,0)</f>
        <v/>
      </c>
    </row>
    <row r="76">
      <c r="A76" t="n">
        <v>17</v>
      </c>
      <c r="D76">
        <f>IF(AND(D$4=1,D26=0,OR($IT26=0,AND($IT26&gt;0,D$2=$IU26,OR(AND(D$1=$IT26+1,OR(D$3-1&lt;&gt;$A$3,$A$4=0)),AND(D$1=$IT26-1,OR(D$3&lt;&gt;$A$3,$A$4=0)))))),1,0)</f>
        <v/>
      </c>
      <c r="E76">
        <f>IF(AND(E$4=1,E26=0,OR($IT26=0,AND($IT26&gt;0,E$2=$IU26,OR(AND(E$1=$IT26+1,OR(E$3-1&lt;&gt;$A$3,$A$4=0)),AND(E$1=$IT26-1,OR(E$3&lt;&gt;$A$3,$A$4=0)))))),1,0)</f>
        <v/>
      </c>
      <c r="F76">
        <f>IF(AND(F$4=1,F26=0,OR($IT26=0,AND($IT26&gt;0,F$2=$IU26,OR(AND(F$1=$IT26+1,OR(F$3-1&lt;&gt;$A$3,$A$4=0)),AND(F$1=$IT26-1,OR(F$3&lt;&gt;$A$3,$A$4=0)))))),1,0)</f>
        <v/>
      </c>
      <c r="G76">
        <f>IF(AND(G$4=1,G26=0,OR($IT26=0,AND($IT26&gt;0,G$2=$IU26,OR(AND(G$1=$IT26+1,OR(G$3-1&lt;&gt;$A$3,$A$4=0)),AND(G$1=$IT26-1,OR(G$3&lt;&gt;$A$3,$A$4=0)))))),1,0)</f>
        <v/>
      </c>
      <c r="H76">
        <f>IF(AND(H$4=1,H26=0,OR($IT26=0,AND($IT26&gt;0,H$2=$IU26,OR(AND(H$1=$IT26+1,OR(H$3-1&lt;&gt;$A$3,$A$4=0)),AND(H$1=$IT26-1,OR(H$3&lt;&gt;$A$3,$A$4=0)))))),1,0)</f>
        <v/>
      </c>
      <c r="I76">
        <f>IF(AND(I$4=1,I26=0,OR($IT26=0,AND($IT26&gt;0,I$2=$IU26,OR(AND(I$1=$IT26+1,OR(I$3-1&lt;&gt;$A$3,$A$4=0)),AND(I$1=$IT26-1,OR(I$3&lt;&gt;$A$3,$A$4=0)))))),1,0)</f>
        <v/>
      </c>
      <c r="J76">
        <f>IF(AND(J$4=1,J26=0,OR($IT26=0,AND($IT26&gt;0,J$2=$IU26,OR(AND(J$1=$IT26+1,OR(J$3-1&lt;&gt;$A$3,$A$4=0)),AND(J$1=$IT26-1,OR(J$3&lt;&gt;$A$3,$A$4=0)))))),1,0)</f>
        <v/>
      </c>
      <c r="K76">
        <f>IF(AND(K$4=1,K26=0,OR($IT26=0,AND($IT26&gt;0,K$2=$IU26,OR(AND(K$1=$IT26+1,OR(K$3-1&lt;&gt;$A$3,$A$4=0)),AND(K$1=$IT26-1,OR(K$3&lt;&gt;$A$3,$A$4=0)))))),1,0)</f>
        <v/>
      </c>
      <c r="L76">
        <f>IF(AND(L$4=1,L26=0,OR($IT26=0,AND($IT26&gt;0,L$2=$IU26,OR(AND(L$1=$IT26+1,OR(L$3-1&lt;&gt;$A$3,$A$4=0)),AND(L$1=$IT26-1,OR(L$3&lt;&gt;$A$3,$A$4=0)))))),1,0)</f>
        <v/>
      </c>
      <c r="M76">
        <f>IF(AND(M$4=1,M26=0,OR($IT26=0,AND($IT26&gt;0,M$2=$IU26,OR(AND(M$1=$IT26+1,OR(M$3-1&lt;&gt;$A$3,$A$4=0)),AND(M$1=$IT26-1,OR(M$3&lt;&gt;$A$3,$A$4=0)))))),1,0)</f>
        <v/>
      </c>
      <c r="N76">
        <f>IF(AND(N$4=1,N26=0,OR($IT26=0,AND($IT26&gt;0,N$2=$IU26,OR(AND(N$1=$IT26+1,OR(N$3-1&lt;&gt;$A$3,$A$4=0)),AND(N$1=$IT26-1,OR(N$3&lt;&gt;$A$3,$A$4=0)))))),1,0)</f>
        <v/>
      </c>
      <c r="O76">
        <f>IF(AND(O$4=1,O26=0,OR($IT26=0,AND($IT26&gt;0,O$2=$IU26,OR(AND(O$1=$IT26+1,OR(O$3-1&lt;&gt;$A$3,$A$4=0)),AND(O$1=$IT26-1,OR(O$3&lt;&gt;$A$3,$A$4=0)))))),1,0)</f>
        <v/>
      </c>
      <c r="P76">
        <f>IF(AND(P$4=1,P26=0,OR($IT26=0,AND($IT26&gt;0,P$2=$IU26,OR(AND(P$1=$IT26+1,OR(P$3-1&lt;&gt;$A$3,$A$4=0)),AND(P$1=$IT26-1,OR(P$3&lt;&gt;$A$3,$A$4=0)))))),1,0)</f>
        <v/>
      </c>
      <c r="Q76">
        <f>IF(AND(Q$4=1,Q26=0,OR($IT26=0,AND($IT26&gt;0,Q$2=$IU26,OR(AND(Q$1=$IT26+1,OR(Q$3-1&lt;&gt;$A$3,$A$4=0)),AND(Q$1=$IT26-1,OR(Q$3&lt;&gt;$A$3,$A$4=0)))))),1,0)</f>
        <v/>
      </c>
      <c r="R76">
        <f>IF(AND(R$4=1,R26=0,OR($IT26=0,AND($IT26&gt;0,R$2=$IU26,OR(AND(R$1=$IT26+1,OR(R$3-1&lt;&gt;$A$3,$A$4=0)),AND(R$1=$IT26-1,OR(R$3&lt;&gt;$A$3,$A$4=0)))))),1,0)</f>
        <v/>
      </c>
      <c r="S76">
        <f>IF(AND(S$4=1,S26=0,OR($IT26=0,AND($IT26&gt;0,S$2=$IU26,OR(AND(S$1=$IT26+1,OR(S$3-1&lt;&gt;$A$3,$A$4=0)),AND(S$1=$IT26-1,OR(S$3&lt;&gt;$A$3,$A$4=0)))))),1,0)</f>
        <v/>
      </c>
      <c r="T76">
        <f>IF(AND(T$4=1,T26=0,OR($IT26=0,AND($IT26&gt;0,T$2=$IU26,OR(AND(T$1=$IT26+1,OR(T$3-1&lt;&gt;$A$3,$A$4=0)),AND(T$1=$IT26-1,OR(T$3&lt;&gt;$A$3,$A$4=0)))))),1,0)</f>
        <v/>
      </c>
      <c r="U76">
        <f>IF(AND(U$4=1,U26=0,OR($IT26=0,AND($IT26&gt;0,U$2=$IU26,OR(AND(U$1=$IT26+1,OR(U$3-1&lt;&gt;$A$3,$A$4=0)),AND(U$1=$IT26-1,OR(U$3&lt;&gt;$A$3,$A$4=0)))))),1,0)</f>
        <v/>
      </c>
      <c r="V76">
        <f>IF(AND(V$4=1,V26=0,OR($IT26=0,AND($IT26&gt;0,V$2=$IU26,OR(AND(V$1=$IT26+1,OR(V$3-1&lt;&gt;$A$3,$A$4=0)),AND(V$1=$IT26-1,OR(V$3&lt;&gt;$A$3,$A$4=0)))))),1,0)</f>
        <v/>
      </c>
      <c r="W76">
        <f>IF(AND(W$4=1,W26=0,OR($IT26=0,AND($IT26&gt;0,W$2=$IU26,OR(AND(W$1=$IT26+1,OR(W$3-1&lt;&gt;$A$3,$A$4=0)),AND(W$1=$IT26-1,OR(W$3&lt;&gt;$A$3,$A$4=0)))))),1,0)</f>
        <v/>
      </c>
      <c r="X76">
        <f>IF(AND(X$4=1,X26=0,OR($IT26=0,AND($IT26&gt;0,X$2=$IU26,OR(AND(X$1=$IT26+1,OR(X$3-1&lt;&gt;$A$3,$A$4=0)),AND(X$1=$IT26-1,OR(X$3&lt;&gt;$A$3,$A$4=0)))))),1,0)</f>
        <v/>
      </c>
      <c r="Y76">
        <f>IF(AND(Y$4=1,Y26=0,OR($IT26=0,AND($IT26&gt;0,Y$2=$IU26,OR(AND(Y$1=$IT26+1,OR(Y$3-1&lt;&gt;$A$3,$A$4=0)),AND(Y$1=$IT26-1,OR(Y$3&lt;&gt;$A$3,$A$4=0)))))),1,0)</f>
        <v/>
      </c>
      <c r="Z76">
        <f>IF(AND(Z$4=1,Z26=0,OR($IT26=0,AND($IT26&gt;0,Z$2=$IU26,OR(AND(Z$1=$IT26+1,OR(Z$3-1&lt;&gt;$A$3,$A$4=0)),AND(Z$1=$IT26-1,OR(Z$3&lt;&gt;$A$3,$A$4=0)))))),1,0)</f>
        <v/>
      </c>
      <c r="AA76">
        <f>IF(AND(AA$4=1,AA26=0,OR($IT26=0,AND($IT26&gt;0,AA$2=$IU26,OR(AND(AA$1=$IT26+1,OR(AA$3-1&lt;&gt;$A$3,$A$4=0)),AND(AA$1=$IT26-1,OR(AA$3&lt;&gt;$A$3,$A$4=0)))))),1,0)</f>
        <v/>
      </c>
      <c r="AB76">
        <f>IF(AND(AB$4=1,AB26=0,OR($IT26=0,AND($IT26&gt;0,AB$2=$IU26,OR(AND(AB$1=$IT26+1,OR(AB$3-1&lt;&gt;$A$3,$A$4=0)),AND(AB$1=$IT26-1,OR(AB$3&lt;&gt;$A$3,$A$4=0)))))),1,0)</f>
        <v/>
      </c>
      <c r="AC76">
        <f>IF(AND(AC$4=1,AC26=0,OR($IT26=0,AND($IT26&gt;0,AC$2=$IU26,OR(AND(AC$1=$IT26+1,OR(AC$3-1&lt;&gt;$A$3,$A$4=0)),AND(AC$1=$IT26-1,OR(AC$3&lt;&gt;$A$3,$A$4=0)))))),1,0)</f>
        <v/>
      </c>
      <c r="AD76">
        <f>IF(AND(AD$4=1,AD26=0,OR($IT26=0,AND($IT26&gt;0,AD$2=$IU26,OR(AND(AD$1=$IT26+1,OR(AD$3-1&lt;&gt;$A$3,$A$4=0)),AND(AD$1=$IT26-1,OR(AD$3&lt;&gt;$A$3,$A$4=0)))))),1,0)</f>
        <v/>
      </c>
      <c r="AE76">
        <f>IF(AND(AE$4=1,AE26=0,OR($IT26=0,AND($IT26&gt;0,AE$2=$IU26,OR(AND(AE$1=$IT26+1,OR(AE$3-1&lt;&gt;$A$3,$A$4=0)),AND(AE$1=$IT26-1,OR(AE$3&lt;&gt;$A$3,$A$4=0)))))),1,0)</f>
        <v/>
      </c>
      <c r="AF76">
        <f>IF(AND(AF$4=1,AF26=0,OR($IT26=0,AND($IT26&gt;0,AF$2=$IU26,OR(AND(AF$1=$IT26+1,OR(AF$3-1&lt;&gt;$A$3,$A$4=0)),AND(AF$1=$IT26-1,OR(AF$3&lt;&gt;$A$3,$A$4=0)))))),1,0)</f>
        <v/>
      </c>
      <c r="AG76">
        <f>IF(AND(AG$4=1,AG26=0,OR($IT26=0,AND($IT26&gt;0,AG$2=$IU26,OR(AND(AG$1=$IT26+1,OR(AG$3-1&lt;&gt;$A$3,$A$4=0)),AND(AG$1=$IT26-1,OR(AG$3&lt;&gt;$A$3,$A$4=0)))))),1,0)</f>
        <v/>
      </c>
      <c r="AH76">
        <f>IF(AND(AH$4=1,AH26=0,OR($IT26=0,AND($IT26&gt;0,AH$2=$IU26,OR(AND(AH$1=$IT26+1,OR(AH$3-1&lt;&gt;$A$3,$A$4=0)),AND(AH$1=$IT26-1,OR(AH$3&lt;&gt;$A$3,$A$4=0)))))),1,0)</f>
        <v/>
      </c>
      <c r="AI76">
        <f>IF(AND(AI$4=1,AI26=0,OR($IT26=0,AND($IT26&gt;0,AI$2=$IU26,OR(AND(AI$1=$IT26+1,OR(AI$3-1&lt;&gt;$A$3,$A$4=0)),AND(AI$1=$IT26-1,OR(AI$3&lt;&gt;$A$3,$A$4=0)))))),1,0)</f>
        <v/>
      </c>
      <c r="AJ76">
        <f>IF(AND(AJ$4=1,AJ26=0,OR($IT26=0,AND($IT26&gt;0,AJ$2=$IU26,OR(AND(AJ$1=$IT26+1,OR(AJ$3-1&lt;&gt;$A$3,$A$4=0)),AND(AJ$1=$IT26-1,OR(AJ$3&lt;&gt;$A$3,$A$4=0)))))),1,0)</f>
        <v/>
      </c>
      <c r="AK76">
        <f>IF(AND(AK$4=1,AK26=0,OR($IT26=0,AND($IT26&gt;0,AK$2=$IU26,OR(AND(AK$1=$IT26+1,OR(AK$3-1&lt;&gt;$A$3,$A$4=0)),AND(AK$1=$IT26-1,OR(AK$3&lt;&gt;$A$3,$A$4=0)))))),1,0)</f>
        <v/>
      </c>
      <c r="AL76">
        <f>IF(AND(AL$4=1,AL26=0,OR($IT26=0,AND($IT26&gt;0,AL$2=$IU26,OR(AND(AL$1=$IT26+1,OR(AL$3-1&lt;&gt;$A$3,$A$4=0)),AND(AL$1=$IT26-1,OR(AL$3&lt;&gt;$A$3,$A$4=0)))))),1,0)</f>
        <v/>
      </c>
      <c r="AM76">
        <f>IF(AND(AM$4=1,AM26=0,OR($IT26=0,AND($IT26&gt;0,AM$2=$IU26,OR(AND(AM$1=$IT26+1,OR(AM$3-1&lt;&gt;$A$3,$A$4=0)),AND(AM$1=$IT26-1,OR(AM$3&lt;&gt;$A$3,$A$4=0)))))),1,0)</f>
        <v/>
      </c>
      <c r="AN76">
        <f>IF(AND(AN$4=1,AN26=0,OR($IT26=0,AND($IT26&gt;0,AN$2=$IU26,OR(AND(AN$1=$IT26+1,OR(AN$3-1&lt;&gt;$A$3,$A$4=0)),AND(AN$1=$IT26-1,OR(AN$3&lt;&gt;$A$3,$A$4=0)))))),1,0)</f>
        <v/>
      </c>
      <c r="AO76">
        <f>IF(AND(AO$4=1,AO26=0,OR($IT26=0,AND($IT26&gt;0,AO$2=$IU26,OR(AND(AO$1=$IT26+1,OR(AO$3-1&lt;&gt;$A$3,$A$4=0)),AND(AO$1=$IT26-1,OR(AO$3&lt;&gt;$A$3,$A$4=0)))))),1,0)</f>
        <v/>
      </c>
      <c r="AP76">
        <f>IF(AND(AP$4=1,AP26=0,OR($IT26=0,AND($IT26&gt;0,AP$2=$IU26,OR(AND(AP$1=$IT26+1,OR(AP$3-1&lt;&gt;$A$3,$A$4=0)),AND(AP$1=$IT26-1,OR(AP$3&lt;&gt;$A$3,$A$4=0)))))),1,0)</f>
        <v/>
      </c>
      <c r="AQ76">
        <f>IF(AND(AQ$4=1,AQ26=0,OR($IT26=0,AND($IT26&gt;0,AQ$2=$IU26,OR(AND(AQ$1=$IT26+1,OR(AQ$3-1&lt;&gt;$A$3,$A$4=0)),AND(AQ$1=$IT26-1,OR(AQ$3&lt;&gt;$A$3,$A$4=0)))))),1,0)</f>
        <v/>
      </c>
      <c r="AR76">
        <f>IF(AND(AR$4=1,AR26=0,OR($IT26=0,AND($IT26&gt;0,AR$2=$IU26,OR(AND(AR$1=$IT26+1,OR(AR$3-1&lt;&gt;$A$3,$A$4=0)),AND(AR$1=$IT26-1,OR(AR$3&lt;&gt;$A$3,$A$4=0)))))),1,0)</f>
        <v/>
      </c>
      <c r="AS76">
        <f>IF(AND(AS$4=1,AS26=0,OR($IT26=0,AND($IT26&gt;0,AS$2=$IU26,OR(AND(AS$1=$IT26+1,OR(AS$3-1&lt;&gt;$A$3,$A$4=0)),AND(AS$1=$IT26-1,OR(AS$3&lt;&gt;$A$3,$A$4=0)))))),1,0)</f>
        <v/>
      </c>
      <c r="AT76">
        <f>IF(AND(AT$4=1,AT26=0,OR($IT26=0,AND($IT26&gt;0,AT$2=$IU26,OR(AND(AT$1=$IT26+1,OR(AT$3-1&lt;&gt;$A$3,$A$4=0)),AND(AT$1=$IT26-1,OR(AT$3&lt;&gt;$A$3,$A$4=0)))))),1,0)</f>
        <v/>
      </c>
      <c r="AU76">
        <f>IF(AND(AU$4=1,AU26=0,OR($IT26=0,AND($IT26&gt;0,AU$2=$IU26,OR(AND(AU$1=$IT26+1,OR(AU$3-1&lt;&gt;$A$3,$A$4=0)),AND(AU$1=$IT26-1,OR(AU$3&lt;&gt;$A$3,$A$4=0)))))),1,0)</f>
        <v/>
      </c>
      <c r="AV76">
        <f>IF(AND(AV$4=1,AV26=0,OR($IT26=0,AND($IT26&gt;0,AV$2=$IU26,OR(AND(AV$1=$IT26+1,OR(AV$3-1&lt;&gt;$A$3,$A$4=0)),AND(AV$1=$IT26-1,OR(AV$3&lt;&gt;$A$3,$A$4=0)))))),1,0)</f>
        <v/>
      </c>
      <c r="AW76">
        <f>IF(AND(AW$4=1,AW26=0,OR($IT26=0,AND($IT26&gt;0,AW$2=$IU26,OR(AND(AW$1=$IT26+1,OR(AW$3-1&lt;&gt;$A$3,$A$4=0)),AND(AW$1=$IT26-1,OR(AW$3&lt;&gt;$A$3,$A$4=0)))))),1,0)</f>
        <v/>
      </c>
      <c r="AX76">
        <f>IF(AND(AX$4=1,AX26=0,OR($IT26=0,AND($IT26&gt;0,AX$2=$IU26,OR(AND(AX$1=$IT26+1,OR(AX$3-1&lt;&gt;$A$3,$A$4=0)),AND(AX$1=$IT26-1,OR(AX$3&lt;&gt;$A$3,$A$4=0)))))),1,0)</f>
        <v/>
      </c>
      <c r="AY76">
        <f>IF(AND(AY$4=1,AY26=0,OR($IT26=0,AND($IT26&gt;0,AY$2=$IU26,OR(AND(AY$1=$IT26+1,OR(AY$3-1&lt;&gt;$A$3,$A$4=0)),AND(AY$1=$IT26-1,OR(AY$3&lt;&gt;$A$3,$A$4=0)))))),1,0)</f>
        <v/>
      </c>
      <c r="AZ76">
        <f>IF(AND(AZ$4=1,AZ26=0,OR($IT26=0,AND($IT26&gt;0,AZ$2=$IU26,OR(AND(AZ$1=$IT26+1,OR(AZ$3-1&lt;&gt;$A$3,$A$4=0)),AND(AZ$1=$IT26-1,OR(AZ$3&lt;&gt;$A$3,$A$4=0)))))),1,0)</f>
        <v/>
      </c>
      <c r="BA76">
        <f>IF(AND(BA$4=1,BA26=0,OR($IT26=0,AND($IT26&gt;0,BA$2=$IU26,OR(AND(BA$1=$IT26+1,OR(BA$3-1&lt;&gt;$A$3,$A$4=0)),AND(BA$1=$IT26-1,OR(BA$3&lt;&gt;$A$3,$A$4=0)))))),1,0)</f>
        <v/>
      </c>
      <c r="BB76">
        <f>IF(AND(BB$4=1,BB26=0,OR($IT26=0,AND($IT26&gt;0,BB$2=$IU26,OR(AND(BB$1=$IT26+1,OR(BB$3-1&lt;&gt;$A$3,$A$4=0)),AND(BB$1=$IT26-1,OR(BB$3&lt;&gt;$A$3,$A$4=0)))))),1,0)</f>
        <v/>
      </c>
      <c r="BC76">
        <f>IF(AND(BC$4=1,BC26=0,OR($IT26=0,AND($IT26&gt;0,BC$2=$IU26,OR(AND(BC$1=$IT26+1,OR(BC$3-1&lt;&gt;$A$3,$A$4=0)),AND(BC$1=$IT26-1,OR(BC$3&lt;&gt;$A$3,$A$4=0)))))),1,0)</f>
        <v/>
      </c>
      <c r="BD76">
        <f>IF(AND(BD$4=1,BD26=0,OR($IT26=0,AND($IT26&gt;0,BD$2=$IU26,OR(AND(BD$1=$IT26+1,OR(BD$3-1&lt;&gt;$A$3,$A$4=0)),AND(BD$1=$IT26-1,OR(BD$3&lt;&gt;$A$3,$A$4=0)))))),1,0)</f>
        <v/>
      </c>
      <c r="BE76">
        <f>IF(AND(BE$4=1,BE26=0,OR($IT26=0,AND($IT26&gt;0,BE$2=$IU26,OR(AND(BE$1=$IT26+1,OR(BE$3-1&lt;&gt;$A$3,$A$4=0)),AND(BE$1=$IT26-1,OR(BE$3&lt;&gt;$A$3,$A$4=0)))))),1,0)</f>
        <v/>
      </c>
      <c r="BF76">
        <f>IF(AND(BF$4=1,BF26=0,OR($IT26=0,AND($IT26&gt;0,BF$2=$IU26,OR(AND(BF$1=$IT26+1,OR(BF$3-1&lt;&gt;$A$3,$A$4=0)),AND(BF$1=$IT26-1,OR(BF$3&lt;&gt;$A$3,$A$4=0)))))),1,0)</f>
        <v/>
      </c>
      <c r="BG76">
        <f>IF(AND(BG$4=1,BG26=0,OR($IT26=0,AND($IT26&gt;0,BG$2=$IU26,OR(AND(BG$1=$IT26+1,OR(BG$3-1&lt;&gt;$A$3,$A$4=0)),AND(BG$1=$IT26-1,OR(BG$3&lt;&gt;$A$3,$A$4=0)))))),1,0)</f>
        <v/>
      </c>
      <c r="BH76">
        <f>IF(AND(BH$4=1,BH26=0,OR($IT26=0,AND($IT26&gt;0,BH$2=$IU26,OR(AND(BH$1=$IT26+1,OR(BH$3-1&lt;&gt;$A$3,$A$4=0)),AND(BH$1=$IT26-1,OR(BH$3&lt;&gt;$A$3,$A$4=0)))))),1,0)</f>
        <v/>
      </c>
      <c r="BI76">
        <f>IF(AND(BI$4=1,BI26=0,OR($IT26=0,AND($IT26&gt;0,BI$2=$IU26,OR(AND(BI$1=$IT26+1,OR(BI$3-1&lt;&gt;$A$3,$A$4=0)),AND(BI$1=$IT26-1,OR(BI$3&lt;&gt;$A$3,$A$4=0)))))),1,0)</f>
        <v/>
      </c>
      <c r="BJ76">
        <f>IF(AND(BJ$4=1,BJ26=0,OR($IT26=0,AND($IT26&gt;0,BJ$2=$IU26,OR(AND(BJ$1=$IT26+1,OR(BJ$3-1&lt;&gt;$A$3,$A$4=0)),AND(BJ$1=$IT26-1,OR(BJ$3&lt;&gt;$A$3,$A$4=0)))))),1,0)</f>
        <v/>
      </c>
      <c r="BK76">
        <f>IF(AND(BK$4=1,BK26=0,OR($IT26=0,AND($IT26&gt;0,BK$2=$IU26,OR(AND(BK$1=$IT26+1,OR(BK$3-1&lt;&gt;$A$3,$A$4=0)),AND(BK$1=$IT26-1,OR(BK$3&lt;&gt;$A$3,$A$4=0)))))),1,0)</f>
        <v/>
      </c>
      <c r="BL76">
        <f>IF(AND(BL$4=1,BL26=0,OR($IT26=0,AND($IT26&gt;0,BL$2=$IU26,OR(AND(BL$1=$IT26+1,OR(BL$3-1&lt;&gt;$A$3,$A$4=0)),AND(BL$1=$IT26-1,OR(BL$3&lt;&gt;$A$3,$A$4=0)))))),1,0)</f>
        <v/>
      </c>
      <c r="BM76">
        <f>IF(AND(BM$4=1,BM26=0,OR($IT26=0,AND($IT26&gt;0,BM$2=$IU26,OR(AND(BM$1=$IT26+1,OR(BM$3-1&lt;&gt;$A$3,$A$4=0)),AND(BM$1=$IT26-1,OR(BM$3&lt;&gt;$A$3,$A$4=0)))))),1,0)</f>
        <v/>
      </c>
      <c r="BN76">
        <f>IF(AND(BN$4=1,BN26=0,OR($IT26=0,AND($IT26&gt;0,BN$2=$IU26,OR(AND(BN$1=$IT26+1,OR(BN$3-1&lt;&gt;$A$3,$A$4=0)),AND(BN$1=$IT26-1,OR(BN$3&lt;&gt;$A$3,$A$4=0)))))),1,0)</f>
        <v/>
      </c>
      <c r="BO76">
        <f>IF(AND(BO$4=1,BO26=0,OR($IT26=0,AND($IT26&gt;0,BO$2=$IU26,OR(AND(BO$1=$IT26+1,OR(BO$3-1&lt;&gt;$A$3,$A$4=0)),AND(BO$1=$IT26-1,OR(BO$3&lt;&gt;$A$3,$A$4=0)))))),1,0)</f>
        <v/>
      </c>
      <c r="BP76">
        <f>IF(AND(BP$4=1,BP26=0,OR($IT26=0,AND($IT26&gt;0,BP$2=$IU26,OR(AND(BP$1=$IT26+1,OR(BP$3-1&lt;&gt;$A$3,$A$4=0)),AND(BP$1=$IT26-1,OR(BP$3&lt;&gt;$A$3,$A$4=0)))))),1,0)</f>
        <v/>
      </c>
      <c r="BQ76">
        <f>IF(AND(BQ$4=1,BQ26=0,OR($IT26=0,AND($IT26&gt;0,BQ$2=$IU26,OR(AND(BQ$1=$IT26+1,OR(BQ$3-1&lt;&gt;$A$3,$A$4=0)),AND(BQ$1=$IT26-1,OR(BQ$3&lt;&gt;$A$3,$A$4=0)))))),1,0)</f>
        <v/>
      </c>
      <c r="BR76">
        <f>IF(AND(BR$4=1,BR26=0,OR($IT26=0,AND($IT26&gt;0,BR$2=$IU26,OR(AND(BR$1=$IT26+1,OR(BR$3-1&lt;&gt;$A$3,$A$4=0)),AND(BR$1=$IT26-1,OR(BR$3&lt;&gt;$A$3,$A$4=0)))))),1,0)</f>
        <v/>
      </c>
      <c r="BS76">
        <f>IF(AND(BS$4=1,BS26=0,OR($IT26=0,AND($IT26&gt;0,BS$2=$IU26,OR(AND(BS$1=$IT26+1,OR(BS$3-1&lt;&gt;$A$3,$A$4=0)),AND(BS$1=$IT26-1,OR(BS$3&lt;&gt;$A$3,$A$4=0)))))),1,0)</f>
        <v/>
      </c>
      <c r="BT76">
        <f>IF(AND(BT$4=1,BT26=0,OR($IT26=0,AND($IT26&gt;0,BT$2=$IU26,OR(AND(BT$1=$IT26+1,OR(BT$3-1&lt;&gt;$A$3,$A$4=0)),AND(BT$1=$IT26-1,OR(BT$3&lt;&gt;$A$3,$A$4=0)))))),1,0)</f>
        <v/>
      </c>
      <c r="BU76">
        <f>IF(AND(BU$4=1,BU26=0,OR($IT26=0,AND($IT26&gt;0,BU$2=$IU26,OR(AND(BU$1=$IT26+1,OR(BU$3-1&lt;&gt;$A$3,$A$4=0)),AND(BU$1=$IT26-1,OR(BU$3&lt;&gt;$A$3,$A$4=0)))))),1,0)</f>
        <v/>
      </c>
      <c r="BV76">
        <f>IF(AND(BV$4=1,BV26=0,OR($IT26=0,AND($IT26&gt;0,BV$2=$IU26,OR(AND(BV$1=$IT26+1,OR(BV$3-1&lt;&gt;$A$3,$A$4=0)),AND(BV$1=$IT26-1,OR(BV$3&lt;&gt;$A$3,$A$4=0)))))),1,0)</f>
        <v/>
      </c>
      <c r="BW76">
        <f>IF(AND(BW$4=1,BW26=0,OR($IT26=0,AND($IT26&gt;0,BW$2=$IU26,OR(AND(BW$1=$IT26+1,OR(BW$3-1&lt;&gt;$A$3,$A$4=0)),AND(BW$1=$IT26-1,OR(BW$3&lt;&gt;$A$3,$A$4=0)))))),1,0)</f>
        <v/>
      </c>
      <c r="BX76">
        <f>IF(AND(BX$4=1,BX26=0,OR($IT26=0,AND($IT26&gt;0,BX$2=$IU26,OR(AND(BX$1=$IT26+1,OR(BX$3-1&lt;&gt;$A$3,$A$4=0)),AND(BX$1=$IT26-1,OR(BX$3&lt;&gt;$A$3,$A$4=0)))))),1,0)</f>
        <v/>
      </c>
      <c r="BY76">
        <f>IF(AND(BY$4=1,BY26=0,OR($IT26=0,AND($IT26&gt;0,BY$2=$IU26,OR(AND(BY$1=$IT26+1,OR(BY$3-1&lt;&gt;$A$3,$A$4=0)),AND(BY$1=$IT26-1,OR(BY$3&lt;&gt;$A$3,$A$4=0)))))),1,0)</f>
        <v/>
      </c>
      <c r="BZ76">
        <f>IF(AND(BZ$4=1,BZ26=0,OR($IT26=0,AND($IT26&gt;0,BZ$2=$IU26,OR(AND(BZ$1=$IT26+1,OR(BZ$3-1&lt;&gt;$A$3,$A$4=0)),AND(BZ$1=$IT26-1,OR(BZ$3&lt;&gt;$A$3,$A$4=0)))))),1,0)</f>
        <v/>
      </c>
      <c r="CA76">
        <f>IF(AND(CA$4=1,CA26=0,OR($IT26=0,AND($IT26&gt;0,CA$2=$IU26,OR(AND(CA$1=$IT26+1,OR(CA$3-1&lt;&gt;$A$3,$A$4=0)),AND(CA$1=$IT26-1,OR(CA$3&lt;&gt;$A$3,$A$4=0)))))),1,0)</f>
        <v/>
      </c>
      <c r="CB76">
        <f>IF(AND(CB$4=1,CB26=0,OR($IT26=0,AND($IT26&gt;0,CB$2=$IU26,OR(AND(CB$1=$IT26+1,OR(CB$3-1&lt;&gt;$A$3,$A$4=0)),AND(CB$1=$IT26-1,OR(CB$3&lt;&gt;$A$3,$A$4=0)))))),1,0)</f>
        <v/>
      </c>
      <c r="CC76">
        <f>IF(AND(CC$4=1,CC26=0,OR($IT26=0,AND($IT26&gt;0,CC$2=$IU26,OR(AND(CC$1=$IT26+1,OR(CC$3-1&lt;&gt;$A$3,$A$4=0)),AND(CC$1=$IT26-1,OR(CC$3&lt;&gt;$A$3,$A$4=0)))))),1,0)</f>
        <v/>
      </c>
      <c r="CD76">
        <f>IF(AND(CD$4=1,CD26=0,OR($IT26=0,AND($IT26&gt;0,CD$2=$IU26,OR(AND(CD$1=$IT26+1,OR(CD$3-1&lt;&gt;$A$3,$A$4=0)),AND(CD$1=$IT26-1,OR(CD$3&lt;&gt;$A$3,$A$4=0)))))),1,0)</f>
        <v/>
      </c>
      <c r="CE76">
        <f>IF(AND(CE$4=1,CE26=0,OR($IT26=0,AND($IT26&gt;0,CE$2=$IU26,OR(AND(CE$1=$IT26+1,OR(CE$3-1&lt;&gt;$A$3,$A$4=0)),AND(CE$1=$IT26-1,OR(CE$3&lt;&gt;$A$3,$A$4=0)))))),1,0)</f>
        <v/>
      </c>
      <c r="CF76">
        <f>IF(AND(CF$4=1,CF26=0,OR($IT26=0,AND($IT26&gt;0,CF$2=$IU26,OR(AND(CF$1=$IT26+1,OR(CF$3-1&lt;&gt;$A$3,$A$4=0)),AND(CF$1=$IT26-1,OR(CF$3&lt;&gt;$A$3,$A$4=0)))))),1,0)</f>
        <v/>
      </c>
      <c r="CG76">
        <f>IF(AND(CG$4=1,CG26=0,OR($IT26=0,AND($IT26&gt;0,CG$2=$IU26,OR(AND(CG$1=$IT26+1,OR(CG$3-1&lt;&gt;$A$3,$A$4=0)),AND(CG$1=$IT26-1,OR(CG$3&lt;&gt;$A$3,$A$4=0)))))),1,0)</f>
        <v/>
      </c>
      <c r="CH76">
        <f>IF(AND(CH$4=1,CH26=0,OR($IT26=0,AND($IT26&gt;0,CH$2=$IU26,OR(AND(CH$1=$IT26+1,OR(CH$3-1&lt;&gt;$A$3,$A$4=0)),AND(CH$1=$IT26-1,OR(CH$3&lt;&gt;$A$3,$A$4=0)))))),1,0)</f>
        <v/>
      </c>
      <c r="CI76">
        <f>IF(AND(CI$4=1,CI26=0,OR($IT26=0,AND($IT26&gt;0,CI$2=$IU26,OR(AND(CI$1=$IT26+1,OR(CI$3-1&lt;&gt;$A$3,$A$4=0)),AND(CI$1=$IT26-1,OR(CI$3&lt;&gt;$A$3,$A$4=0)))))),1,0)</f>
        <v/>
      </c>
      <c r="CJ76">
        <f>IF(AND(CJ$4=1,CJ26=0,OR($IT26=0,AND($IT26&gt;0,CJ$2=$IU26,OR(AND(CJ$1=$IT26+1,OR(CJ$3-1&lt;&gt;$A$3,$A$4=0)),AND(CJ$1=$IT26-1,OR(CJ$3&lt;&gt;$A$3,$A$4=0)))))),1,0)</f>
        <v/>
      </c>
      <c r="CK76">
        <f>IF(AND(CK$4=1,CK26=0,OR($IT26=0,AND($IT26&gt;0,CK$2=$IU26,OR(AND(CK$1=$IT26+1,OR(CK$3-1&lt;&gt;$A$3,$A$4=0)),AND(CK$1=$IT26-1,OR(CK$3&lt;&gt;$A$3,$A$4=0)))))),1,0)</f>
        <v/>
      </c>
      <c r="CL76">
        <f>IF(AND(CL$4=1,CL26=0,OR($IT26=0,AND($IT26&gt;0,CL$2=$IU26,OR(AND(CL$1=$IT26+1,OR(CL$3-1&lt;&gt;$A$3,$A$4=0)),AND(CL$1=$IT26-1,OR(CL$3&lt;&gt;$A$3,$A$4=0)))))),1,0)</f>
        <v/>
      </c>
      <c r="CM76">
        <f>IF(AND(CM$4=1,CM26=0,OR($IT26=0,AND($IT26&gt;0,CM$2=$IU26,OR(AND(CM$1=$IT26+1,OR(CM$3-1&lt;&gt;$A$3,$A$4=0)),AND(CM$1=$IT26-1,OR(CM$3&lt;&gt;$A$3,$A$4=0)))))),1,0)</f>
        <v/>
      </c>
      <c r="CN76">
        <f>IF(AND(CN$4=1,CN26=0,OR($IT26=0,AND($IT26&gt;0,CN$2=$IU26,OR(AND(CN$1=$IT26+1,OR(CN$3-1&lt;&gt;$A$3,$A$4=0)),AND(CN$1=$IT26-1,OR(CN$3&lt;&gt;$A$3,$A$4=0)))))),1,0)</f>
        <v/>
      </c>
      <c r="CO76">
        <f>IF(AND(CO$4=1,CO26=0,OR($IT26=0,AND($IT26&gt;0,CO$2=$IU26,OR(AND(CO$1=$IT26+1,OR(CO$3-1&lt;&gt;$A$3,$A$4=0)),AND(CO$1=$IT26-1,OR(CO$3&lt;&gt;$A$3,$A$4=0)))))),1,0)</f>
        <v/>
      </c>
      <c r="CP76">
        <f>IF(AND(CP$4=1,CP26=0,OR($IT26=0,AND($IT26&gt;0,CP$2=$IU26,OR(AND(CP$1=$IT26+1,OR(CP$3-1&lt;&gt;$A$3,$A$4=0)),AND(CP$1=$IT26-1,OR(CP$3&lt;&gt;$A$3,$A$4=0)))))),1,0)</f>
        <v/>
      </c>
      <c r="CQ76">
        <f>IF(AND(CQ$4=1,CQ26=0,OR($IT26=0,AND($IT26&gt;0,CQ$2=$IU26,OR(AND(CQ$1=$IT26+1,OR(CQ$3-1&lt;&gt;$A$3,$A$4=0)),AND(CQ$1=$IT26-1,OR(CQ$3&lt;&gt;$A$3,$A$4=0)))))),1,0)</f>
        <v/>
      </c>
      <c r="CR76">
        <f>IF(AND(CR$4=1,CR26=0,OR($IT26=0,AND($IT26&gt;0,CR$2=$IU26,OR(AND(CR$1=$IT26+1,OR(CR$3-1&lt;&gt;$A$3,$A$4=0)),AND(CR$1=$IT26-1,OR(CR$3&lt;&gt;$A$3,$A$4=0)))))),1,0)</f>
        <v/>
      </c>
      <c r="CS76">
        <f>IF(AND(CS$4=1,CS26=0,OR($IT26=0,AND($IT26&gt;0,CS$2=$IU26,OR(AND(CS$1=$IT26+1,OR(CS$3-1&lt;&gt;$A$3,$A$4=0)),AND(CS$1=$IT26-1,OR(CS$3&lt;&gt;$A$3,$A$4=0)))))),1,0)</f>
        <v/>
      </c>
      <c r="CT76">
        <f>IF(AND(CT$4=1,CT26=0,OR($IT26=0,AND($IT26&gt;0,CT$2=$IU26,OR(AND(CT$1=$IT26+1,OR(CT$3-1&lt;&gt;$A$3,$A$4=0)),AND(CT$1=$IT26-1,OR(CT$3&lt;&gt;$A$3,$A$4=0)))))),1,0)</f>
        <v/>
      </c>
      <c r="CU76">
        <f>IF(AND(CU$4=1,CU26=0,OR($IT26=0,AND($IT26&gt;0,CU$2=$IU26,OR(AND(CU$1=$IT26+1,OR(CU$3-1&lt;&gt;$A$3,$A$4=0)),AND(CU$1=$IT26-1,OR(CU$3&lt;&gt;$A$3,$A$4=0)))))),1,0)</f>
        <v/>
      </c>
      <c r="CV76">
        <f>IF(AND(CV$4=1,CV26=0,OR($IT26=0,AND($IT26&gt;0,CV$2=$IU26,OR(AND(CV$1=$IT26+1,OR(CV$3-1&lt;&gt;$A$3,$A$4=0)),AND(CV$1=$IT26-1,OR(CV$3&lt;&gt;$A$3,$A$4=0)))))),1,0)</f>
        <v/>
      </c>
      <c r="CW76">
        <f>IF(AND(CW$4=1,CW26=0,OR($IT26=0,AND($IT26&gt;0,CW$2=$IU26,OR(AND(CW$1=$IT26+1,OR(CW$3-1&lt;&gt;$A$3,$A$4=0)),AND(CW$1=$IT26-1,OR(CW$3&lt;&gt;$A$3,$A$4=0)))))),1,0)</f>
        <v/>
      </c>
      <c r="CX76">
        <f>IF(AND(CX$4=1,CX26=0,OR($IT26=0,AND($IT26&gt;0,CX$2=$IU26,OR(AND(CX$1=$IT26+1,OR(CX$3-1&lt;&gt;$A$3,$A$4=0)),AND(CX$1=$IT26-1,OR(CX$3&lt;&gt;$A$3,$A$4=0)))))),1,0)</f>
        <v/>
      </c>
      <c r="CY76">
        <f>IF(AND(CY$4=1,CY26=0,OR($IT26=0,AND($IT26&gt;0,CY$2=$IU26,OR(AND(CY$1=$IT26+1,OR(CY$3-1&lt;&gt;$A$3,$A$4=0)),AND(CY$1=$IT26-1,OR(CY$3&lt;&gt;$A$3,$A$4=0)))))),1,0)</f>
        <v/>
      </c>
      <c r="CZ76">
        <f>IF(AND(CZ$4=1,CZ26=0,OR($IT26=0,AND($IT26&gt;0,CZ$2=$IU26,OR(AND(CZ$1=$IT26+1,OR(CZ$3-1&lt;&gt;$A$3,$A$4=0)),AND(CZ$1=$IT26-1,OR(CZ$3&lt;&gt;$A$3,$A$4=0)))))),1,0)</f>
        <v/>
      </c>
      <c r="DA76">
        <f>IF(AND(DA$4=1,DA26=0,OR($IT26=0,AND($IT26&gt;0,DA$2=$IU26,OR(AND(DA$1=$IT26+1,OR(DA$3-1&lt;&gt;$A$3,$A$4=0)),AND(DA$1=$IT26-1,OR(DA$3&lt;&gt;$A$3,$A$4=0)))))),1,0)</f>
        <v/>
      </c>
      <c r="DB76">
        <f>IF(AND(DB$4=1,DB26=0,OR($IT26=0,AND($IT26&gt;0,DB$2=$IU26,OR(AND(DB$1=$IT26+1,OR(DB$3-1&lt;&gt;$A$3,$A$4=0)),AND(DB$1=$IT26-1,OR(DB$3&lt;&gt;$A$3,$A$4=0)))))),1,0)</f>
        <v/>
      </c>
      <c r="DC76">
        <f>IF(AND(DC$4=1,DC26=0,OR($IT26=0,AND($IT26&gt;0,DC$2=$IU26,OR(AND(DC$1=$IT26+1,OR(DC$3-1&lt;&gt;$A$3,$A$4=0)),AND(DC$1=$IT26-1,OR(DC$3&lt;&gt;$A$3,$A$4=0)))))),1,0)</f>
        <v/>
      </c>
      <c r="DD76">
        <f>IF(AND(DD$4=1,DD26=0,OR($IT26=0,AND($IT26&gt;0,DD$2=$IU26,OR(AND(DD$1=$IT26+1,OR(DD$3-1&lt;&gt;$A$3,$A$4=0)),AND(DD$1=$IT26-1,OR(DD$3&lt;&gt;$A$3,$A$4=0)))))),1,0)</f>
        <v/>
      </c>
      <c r="DE76">
        <f>IF(AND(DE$4=1,DE26=0,OR($IT26=0,AND($IT26&gt;0,DE$2=$IU26,OR(AND(DE$1=$IT26+1,OR(DE$3-1&lt;&gt;$A$3,$A$4=0)),AND(DE$1=$IT26-1,OR(DE$3&lt;&gt;$A$3,$A$4=0)))))),1,0)</f>
        <v/>
      </c>
      <c r="DF76">
        <f>IF(AND(DF$4=1,DF26=0,OR($IT26=0,AND($IT26&gt;0,DF$2=$IU26,OR(AND(DF$1=$IT26+1,OR(DF$3-1&lt;&gt;$A$3,$A$4=0)),AND(DF$1=$IT26-1,OR(DF$3&lt;&gt;$A$3,$A$4=0)))))),1,0)</f>
        <v/>
      </c>
      <c r="DG76">
        <f>IF(AND(DG$4=1,DG26=0,OR($IT26=0,AND($IT26&gt;0,DG$2=$IU26,OR(AND(DG$1=$IT26+1,OR(DG$3-1&lt;&gt;$A$3,$A$4=0)),AND(DG$1=$IT26-1,OR(DG$3&lt;&gt;$A$3,$A$4=0)))))),1,0)</f>
        <v/>
      </c>
      <c r="DH76">
        <f>IF(AND(DH$4=1,DH26=0,OR($IT26=0,AND($IT26&gt;0,DH$2=$IU26,OR(AND(DH$1=$IT26+1,OR(DH$3-1&lt;&gt;$A$3,$A$4=0)),AND(DH$1=$IT26-1,OR(DH$3&lt;&gt;$A$3,$A$4=0)))))),1,0)</f>
        <v/>
      </c>
      <c r="DI76">
        <f>IF(AND(DI$4=1,DI26=0,OR($IT26=0,AND($IT26&gt;0,DI$2=$IU26,OR(AND(DI$1=$IT26+1,OR(DI$3-1&lt;&gt;$A$3,$A$4=0)),AND(DI$1=$IT26-1,OR(DI$3&lt;&gt;$A$3,$A$4=0)))))),1,0)</f>
        <v/>
      </c>
      <c r="DJ76">
        <f>IF(AND(DJ$4=1,DJ26=0,OR($IT26=0,AND($IT26&gt;0,DJ$2=$IU26,OR(AND(DJ$1=$IT26+1,OR(DJ$3-1&lt;&gt;$A$3,$A$4=0)),AND(DJ$1=$IT26-1,OR(DJ$3&lt;&gt;$A$3,$A$4=0)))))),1,0)</f>
        <v/>
      </c>
      <c r="DK76">
        <f>IF(AND(DK$4=1,DK26=0,OR($IT26=0,AND($IT26&gt;0,DK$2=$IU26,OR(AND(DK$1=$IT26+1,OR(DK$3-1&lt;&gt;$A$3,$A$4=0)),AND(DK$1=$IT26-1,OR(DK$3&lt;&gt;$A$3,$A$4=0)))))),1,0)</f>
        <v/>
      </c>
      <c r="DL76">
        <f>IF(AND(DL$4=1,DL26=0,OR($IT26=0,AND($IT26&gt;0,DL$2=$IU26,OR(AND(DL$1=$IT26+1,OR(DL$3-1&lt;&gt;$A$3,$A$4=0)),AND(DL$1=$IT26-1,OR(DL$3&lt;&gt;$A$3,$A$4=0)))))),1,0)</f>
        <v/>
      </c>
      <c r="DM76">
        <f>IF(AND(DM$4=1,DM26=0,OR($IT26=0,AND($IT26&gt;0,DM$2=$IU26,OR(AND(DM$1=$IT26+1,OR(DM$3-1&lt;&gt;$A$3,$A$4=0)),AND(DM$1=$IT26-1,OR(DM$3&lt;&gt;$A$3,$A$4=0)))))),1,0)</f>
        <v/>
      </c>
      <c r="DN76">
        <f>IF(AND(DN$4=1,DN26=0,OR($IT26=0,AND($IT26&gt;0,DN$2=$IU26,OR(AND(DN$1=$IT26+1,OR(DN$3-1&lt;&gt;$A$3,$A$4=0)),AND(DN$1=$IT26-1,OR(DN$3&lt;&gt;$A$3,$A$4=0)))))),1,0)</f>
        <v/>
      </c>
      <c r="DO76">
        <f>IF(AND(DO$4=1,DO26=0,OR($IT26=0,AND($IT26&gt;0,DO$2=$IU26,OR(AND(DO$1=$IT26+1,OR(DO$3-1&lt;&gt;$A$3,$A$4=0)),AND(DO$1=$IT26-1,OR(DO$3&lt;&gt;$A$3,$A$4=0)))))),1,0)</f>
        <v/>
      </c>
      <c r="DP76">
        <f>IF(AND(DP$4=1,DP26=0,OR($IT26=0,AND($IT26&gt;0,DP$2=$IU26,OR(AND(DP$1=$IT26+1,OR(DP$3-1&lt;&gt;$A$3,$A$4=0)),AND(DP$1=$IT26-1,OR(DP$3&lt;&gt;$A$3,$A$4=0)))))),1,0)</f>
        <v/>
      </c>
      <c r="DQ76">
        <f>IF(AND(DQ$4=1,DQ26=0,OR($IT26=0,AND($IT26&gt;0,DQ$2=$IU26,OR(AND(DQ$1=$IT26+1,OR(DQ$3-1&lt;&gt;$A$3,$A$4=0)),AND(DQ$1=$IT26-1,OR(DQ$3&lt;&gt;$A$3,$A$4=0)))))),1,0)</f>
        <v/>
      </c>
      <c r="DR76">
        <f>IF(AND(DR$4=1,DR26=0,OR($IT26=0,AND($IT26&gt;0,DR$2=$IU26,OR(AND(DR$1=$IT26+1,OR(DR$3-1&lt;&gt;$A$3,$A$4=0)),AND(DR$1=$IT26-1,OR(DR$3&lt;&gt;$A$3,$A$4=0)))))),1,0)</f>
        <v/>
      </c>
      <c r="DS76">
        <f>IF(AND(DS$4=1,DS26=0,OR($IT26=0,AND($IT26&gt;0,DS$2=$IU26,OR(AND(DS$1=$IT26+1,OR(DS$3-1&lt;&gt;$A$3,$A$4=0)),AND(DS$1=$IT26-1,OR(DS$3&lt;&gt;$A$3,$A$4=0)))))),1,0)</f>
        <v/>
      </c>
      <c r="DT76">
        <f>IF(AND(DT$4=1,DT26=0,OR($IT26=0,AND($IT26&gt;0,DT$2=$IU26,OR(AND(DT$1=$IT26+1,OR(DT$3-1&lt;&gt;$A$3,$A$4=0)),AND(DT$1=$IT26-1,OR(DT$3&lt;&gt;$A$3,$A$4=0)))))),1,0)</f>
        <v/>
      </c>
      <c r="DU76">
        <f>IF(AND(DU$4=1,DU26=0,OR($IT26=0,AND($IT26&gt;0,DU$2=$IU26,OR(AND(DU$1=$IT26+1,OR(DU$3-1&lt;&gt;$A$3,$A$4=0)),AND(DU$1=$IT26-1,OR(DU$3&lt;&gt;$A$3,$A$4=0)))))),1,0)</f>
        <v/>
      </c>
      <c r="DV76">
        <f>IF(AND(DV$4=1,DV26=0,OR($IT26=0,AND($IT26&gt;0,DV$2=$IU26,OR(AND(DV$1=$IT26+1,OR(DV$3-1&lt;&gt;$A$3,$A$4=0)),AND(DV$1=$IT26-1,OR(DV$3&lt;&gt;$A$3,$A$4=0)))))),1,0)</f>
        <v/>
      </c>
      <c r="DW76">
        <f>IF(AND(DW$4=1,DW26=0,OR($IT26=0,AND($IT26&gt;0,DW$2=$IU26,OR(AND(DW$1=$IT26+1,OR(DW$3-1&lt;&gt;$A$3,$A$4=0)),AND(DW$1=$IT26-1,OR(DW$3&lt;&gt;$A$3,$A$4=0)))))),1,0)</f>
        <v/>
      </c>
      <c r="DX76">
        <f>IF(AND(DX$4=1,DX26=0,OR($IT26=0,AND($IT26&gt;0,DX$2=$IU26,OR(AND(DX$1=$IT26+1,OR(DX$3-1&lt;&gt;$A$3,$A$4=0)),AND(DX$1=$IT26-1,OR(DX$3&lt;&gt;$A$3,$A$4=0)))))),1,0)</f>
        <v/>
      </c>
      <c r="DY76">
        <f>IF(AND(DY$4=1,DY26=0,OR($IT26=0,AND($IT26&gt;0,DY$2=$IU26,OR(AND(DY$1=$IT26+1,OR(DY$3-1&lt;&gt;$A$3,$A$4=0)),AND(DY$1=$IT26-1,OR(DY$3&lt;&gt;$A$3,$A$4=0)))))),1,0)</f>
        <v/>
      </c>
      <c r="DZ76">
        <f>IF(AND(DZ$4=1,DZ26=0,OR($IT26=0,AND($IT26&gt;0,DZ$2=$IU26,OR(AND(DZ$1=$IT26+1,OR(DZ$3-1&lt;&gt;$A$3,$A$4=0)),AND(DZ$1=$IT26-1,OR(DZ$3&lt;&gt;$A$3,$A$4=0)))))),1,0)</f>
        <v/>
      </c>
      <c r="EA76">
        <f>IF(AND(EA$4=1,EA26=0,OR($IT26=0,AND($IT26&gt;0,EA$2=$IU26,OR(AND(EA$1=$IT26+1,OR(EA$3-1&lt;&gt;$A$3,$A$4=0)),AND(EA$1=$IT26-1,OR(EA$3&lt;&gt;$A$3,$A$4=0)))))),1,0)</f>
        <v/>
      </c>
      <c r="EB76">
        <f>IF(AND(EB$4=1,EB26=0,OR($IT26=0,AND($IT26&gt;0,EB$2=$IU26,OR(AND(EB$1=$IT26+1,OR(EB$3-1&lt;&gt;$A$3,$A$4=0)),AND(EB$1=$IT26-1,OR(EB$3&lt;&gt;$A$3,$A$4=0)))))),1,0)</f>
        <v/>
      </c>
      <c r="EC76">
        <f>IF(AND(EC$4=1,EC26=0,OR($IT26=0,AND($IT26&gt;0,EC$2=$IU26,OR(AND(EC$1=$IT26+1,OR(EC$3-1&lt;&gt;$A$3,$A$4=0)),AND(EC$1=$IT26-1,OR(EC$3&lt;&gt;$A$3,$A$4=0)))))),1,0)</f>
        <v/>
      </c>
      <c r="ED76">
        <f>IF(AND(ED$4=1,ED26=0,OR($IT26=0,AND($IT26&gt;0,ED$2=$IU26,OR(AND(ED$1=$IT26+1,OR(ED$3-1&lt;&gt;$A$3,$A$4=0)),AND(ED$1=$IT26-1,OR(ED$3&lt;&gt;$A$3,$A$4=0)))))),1,0)</f>
        <v/>
      </c>
      <c r="EE76">
        <f>IF(AND(EE$4=1,EE26=0,OR($IT26=0,AND($IT26&gt;0,EE$2=$IU26,OR(AND(EE$1=$IT26+1,OR(EE$3-1&lt;&gt;$A$3,$A$4=0)),AND(EE$1=$IT26-1,OR(EE$3&lt;&gt;$A$3,$A$4=0)))))),1,0)</f>
        <v/>
      </c>
      <c r="EF76">
        <f>IF(AND(EF$4=1,EF26=0,OR($IT26=0,AND($IT26&gt;0,EF$2=$IU26,OR(AND(EF$1=$IT26+1,OR(EF$3-1&lt;&gt;$A$3,$A$4=0)),AND(EF$1=$IT26-1,OR(EF$3&lt;&gt;$A$3,$A$4=0)))))),1,0)</f>
        <v/>
      </c>
      <c r="EG76">
        <f>IF(AND(EG$4=1,EG26=0,OR($IT26=0,AND($IT26&gt;0,EG$2=$IU26,OR(AND(EG$1=$IT26+1,OR(EG$3-1&lt;&gt;$A$3,$A$4=0)),AND(EG$1=$IT26-1,OR(EG$3&lt;&gt;$A$3,$A$4=0)))))),1,0)</f>
        <v/>
      </c>
      <c r="EH76">
        <f>IF(AND(EH$4=1,EH26=0,OR($IT26=0,AND($IT26&gt;0,EH$2=$IU26,OR(AND(EH$1=$IT26+1,OR(EH$3-1&lt;&gt;$A$3,$A$4=0)),AND(EH$1=$IT26-1,OR(EH$3&lt;&gt;$A$3,$A$4=0)))))),1,0)</f>
        <v/>
      </c>
      <c r="EI76">
        <f>IF(AND(EI$4=1,EI26=0,OR($IT26=0,AND($IT26&gt;0,EI$2=$IU26,OR(AND(EI$1=$IT26+1,OR(EI$3-1&lt;&gt;$A$3,$A$4=0)),AND(EI$1=$IT26-1,OR(EI$3&lt;&gt;$A$3,$A$4=0)))))),1,0)</f>
        <v/>
      </c>
      <c r="EJ76">
        <f>IF(AND(EJ$4=1,EJ26=0,OR($IT26=0,AND($IT26&gt;0,EJ$2=$IU26,OR(AND(EJ$1=$IT26+1,OR(EJ$3-1&lt;&gt;$A$3,$A$4=0)),AND(EJ$1=$IT26-1,OR(EJ$3&lt;&gt;$A$3,$A$4=0)))))),1,0)</f>
        <v/>
      </c>
      <c r="EK76">
        <f>IF(AND(EK$4=1,EK26=0,OR($IT26=0,AND($IT26&gt;0,EK$2=$IU26,OR(AND(EK$1=$IT26+1,OR(EK$3-1&lt;&gt;$A$3,$A$4=0)),AND(EK$1=$IT26-1,OR(EK$3&lt;&gt;$A$3,$A$4=0)))))),1,0)</f>
        <v/>
      </c>
      <c r="EL76">
        <f>IF(AND(EL$4=1,EL26=0,OR($IT26=0,AND($IT26&gt;0,EL$2=$IU26,OR(AND(EL$1=$IT26+1,OR(EL$3-1&lt;&gt;$A$3,$A$4=0)),AND(EL$1=$IT26-1,OR(EL$3&lt;&gt;$A$3,$A$4=0)))))),1,0)</f>
        <v/>
      </c>
      <c r="EM76">
        <f>IF(AND(EM$4=1,EM26=0,OR($IT26=0,AND($IT26&gt;0,EM$2=$IU26,OR(AND(EM$1=$IT26+1,OR(EM$3-1&lt;&gt;$A$3,$A$4=0)),AND(EM$1=$IT26-1,OR(EM$3&lt;&gt;$A$3,$A$4=0)))))),1,0)</f>
        <v/>
      </c>
      <c r="EN76">
        <f>IF(AND(EN$4=1,EN26=0,OR($IT26=0,AND($IT26&gt;0,EN$2=$IU26,OR(AND(EN$1=$IT26+1,OR(EN$3-1&lt;&gt;$A$3,$A$4=0)),AND(EN$1=$IT26-1,OR(EN$3&lt;&gt;$A$3,$A$4=0)))))),1,0)</f>
        <v/>
      </c>
      <c r="EO76">
        <f>IF(AND(EO$4=1,EO26=0,OR($IT26=0,AND($IT26&gt;0,EO$2=$IU26,OR(AND(EO$1=$IT26+1,OR(EO$3-1&lt;&gt;$A$3,$A$4=0)),AND(EO$1=$IT26-1,OR(EO$3&lt;&gt;$A$3,$A$4=0)))))),1,0)</f>
        <v/>
      </c>
      <c r="EP76">
        <f>IF(AND(EP$4=1,EP26=0,OR($IT26=0,AND($IT26&gt;0,EP$2=$IU26,OR(AND(EP$1=$IT26+1,OR(EP$3-1&lt;&gt;$A$3,$A$4=0)),AND(EP$1=$IT26-1,OR(EP$3&lt;&gt;$A$3,$A$4=0)))))),1,0)</f>
        <v/>
      </c>
      <c r="EQ76">
        <f>IF(AND(EQ$4=1,EQ26=0,OR($IT26=0,AND($IT26&gt;0,EQ$2=$IU26,OR(AND(EQ$1=$IT26+1,OR(EQ$3-1&lt;&gt;$A$3,$A$4=0)),AND(EQ$1=$IT26-1,OR(EQ$3&lt;&gt;$A$3,$A$4=0)))))),1,0)</f>
        <v/>
      </c>
      <c r="ER76">
        <f>IF(AND(ER$4=1,ER26=0,OR($IT26=0,AND($IT26&gt;0,ER$2=$IU26,OR(AND(ER$1=$IT26+1,OR(ER$3-1&lt;&gt;$A$3,$A$4=0)),AND(ER$1=$IT26-1,OR(ER$3&lt;&gt;$A$3,$A$4=0)))))),1,0)</f>
        <v/>
      </c>
      <c r="ES76">
        <f>IF(AND(ES$4=1,ES26=0,OR($IT26=0,AND($IT26&gt;0,ES$2=$IU26,OR(AND(ES$1=$IT26+1,OR(ES$3-1&lt;&gt;$A$3,$A$4=0)),AND(ES$1=$IT26-1,OR(ES$3&lt;&gt;$A$3,$A$4=0)))))),1,0)</f>
        <v/>
      </c>
      <c r="ET76">
        <f>IF(AND(ET$4=1,ET26=0,OR($IT26=0,AND($IT26&gt;0,ET$2=$IU26,OR(AND(ET$1=$IT26+1,OR(ET$3-1&lt;&gt;$A$3,$A$4=0)),AND(ET$1=$IT26-1,OR(ET$3&lt;&gt;$A$3,$A$4=0)))))),1,0)</f>
        <v/>
      </c>
      <c r="EU76">
        <f>IF(AND(EU$4=1,EU26=0,OR($IT26=0,AND($IT26&gt;0,EU$2=$IU26,OR(AND(EU$1=$IT26+1,OR(EU$3-1&lt;&gt;$A$3,$A$4=0)),AND(EU$1=$IT26-1,OR(EU$3&lt;&gt;$A$3,$A$4=0)))))),1,0)</f>
        <v/>
      </c>
      <c r="EV76">
        <f>IF(AND(EV$4=1,EV26=0,OR($IT26=0,AND($IT26&gt;0,EV$2=$IU26,OR(AND(EV$1=$IT26+1,OR(EV$3-1&lt;&gt;$A$3,$A$4=0)),AND(EV$1=$IT26-1,OR(EV$3&lt;&gt;$A$3,$A$4=0)))))),1,0)</f>
        <v/>
      </c>
      <c r="EW76">
        <f>IF(AND(EW$4=1,EW26=0,OR($IT26=0,AND($IT26&gt;0,EW$2=$IU26,OR(AND(EW$1=$IT26+1,OR(EW$3-1&lt;&gt;$A$3,$A$4=0)),AND(EW$1=$IT26-1,OR(EW$3&lt;&gt;$A$3,$A$4=0)))))),1,0)</f>
        <v/>
      </c>
      <c r="EX76">
        <f>IF(AND(EX$4=1,EX26=0,OR($IT26=0,AND($IT26&gt;0,EX$2=$IU26,OR(AND(EX$1=$IT26+1,OR(EX$3-1&lt;&gt;$A$3,$A$4=0)),AND(EX$1=$IT26-1,OR(EX$3&lt;&gt;$A$3,$A$4=0)))))),1,0)</f>
        <v/>
      </c>
      <c r="EY76">
        <f>IF(AND(EY$4=1,EY26=0,OR($IT26=0,AND($IT26&gt;0,EY$2=$IU26,OR(AND(EY$1=$IT26+1,OR(EY$3-1&lt;&gt;$A$3,$A$4=0)),AND(EY$1=$IT26-1,OR(EY$3&lt;&gt;$A$3,$A$4=0)))))),1,0)</f>
        <v/>
      </c>
      <c r="EZ76">
        <f>IF(AND(EZ$4=1,EZ26=0,OR($IT26=0,AND($IT26&gt;0,EZ$2=$IU26,OR(AND(EZ$1=$IT26+1,OR(EZ$3-1&lt;&gt;$A$3,$A$4=0)),AND(EZ$1=$IT26-1,OR(EZ$3&lt;&gt;$A$3,$A$4=0)))))),1,0)</f>
        <v/>
      </c>
      <c r="FA76">
        <f>IF(AND(FA$4=1,FA26=0,OR($IT26=0,AND($IT26&gt;0,FA$2=$IU26,OR(AND(FA$1=$IT26+1,OR(FA$3-1&lt;&gt;$A$3,$A$4=0)),AND(FA$1=$IT26-1,OR(FA$3&lt;&gt;$A$3,$A$4=0)))))),1,0)</f>
        <v/>
      </c>
      <c r="FB76">
        <f>IF(AND(FB$4=1,FB26=0,OR($IT26=0,AND($IT26&gt;0,FB$2=$IU26,OR(AND(FB$1=$IT26+1,OR(FB$3-1&lt;&gt;$A$3,$A$4=0)),AND(FB$1=$IT26-1,OR(FB$3&lt;&gt;$A$3,$A$4=0)))))),1,0)</f>
        <v/>
      </c>
      <c r="FC76">
        <f>IF(AND(FC$4=1,FC26=0,OR($IT26=0,AND($IT26&gt;0,FC$2=$IU26,OR(AND(FC$1=$IT26+1,OR(FC$3-1&lt;&gt;$A$3,$A$4=0)),AND(FC$1=$IT26-1,OR(FC$3&lt;&gt;$A$3,$A$4=0)))))),1,0)</f>
        <v/>
      </c>
      <c r="FD76">
        <f>IF(AND(FD$4=1,FD26=0,OR($IT26=0,AND($IT26&gt;0,FD$2=$IU26,OR(AND(FD$1=$IT26+1,OR(FD$3-1&lt;&gt;$A$3,$A$4=0)),AND(FD$1=$IT26-1,OR(FD$3&lt;&gt;$A$3,$A$4=0)))))),1,0)</f>
        <v/>
      </c>
      <c r="FE76">
        <f>IF(AND(FE$4=1,FE26=0,OR($IT26=0,AND($IT26&gt;0,FE$2=$IU26,OR(AND(FE$1=$IT26+1,OR(FE$3-1&lt;&gt;$A$3,$A$4=0)),AND(FE$1=$IT26-1,OR(FE$3&lt;&gt;$A$3,$A$4=0)))))),1,0)</f>
        <v/>
      </c>
      <c r="FF76">
        <f>IF(AND(FF$4=1,FF26=0,OR($IT26=0,AND($IT26&gt;0,FF$2=$IU26,OR(AND(FF$1=$IT26+1,OR(FF$3-1&lt;&gt;$A$3,$A$4=0)),AND(FF$1=$IT26-1,OR(FF$3&lt;&gt;$A$3,$A$4=0)))))),1,0)</f>
        <v/>
      </c>
      <c r="FG76">
        <f>IF(AND(FG$4=1,FG26=0,OR($IT26=0,AND($IT26&gt;0,FG$2=$IU26,OR(AND(FG$1=$IT26+1,OR(FG$3-1&lt;&gt;$A$3,$A$4=0)),AND(FG$1=$IT26-1,OR(FG$3&lt;&gt;$A$3,$A$4=0)))))),1,0)</f>
        <v/>
      </c>
      <c r="FH76">
        <f>IF(AND(FH$4=1,FH26=0,OR($IT26=0,AND($IT26&gt;0,FH$2=$IU26,OR(AND(FH$1=$IT26+1,OR(FH$3-1&lt;&gt;$A$3,$A$4=0)),AND(FH$1=$IT26-1,OR(FH$3&lt;&gt;$A$3,$A$4=0)))))),1,0)</f>
        <v/>
      </c>
      <c r="FI76">
        <f>IF(AND(FI$4=1,FI26=0,OR($IT26=0,AND($IT26&gt;0,FI$2=$IU26,OR(AND(FI$1=$IT26+1,OR(FI$3-1&lt;&gt;$A$3,$A$4=0)),AND(FI$1=$IT26-1,OR(FI$3&lt;&gt;$A$3,$A$4=0)))))),1,0)</f>
        <v/>
      </c>
      <c r="FJ76">
        <f>IF(AND(FJ$4=1,FJ26=0,OR($IT26=0,AND($IT26&gt;0,FJ$2=$IU26,OR(AND(FJ$1=$IT26+1,OR(FJ$3-1&lt;&gt;$A$3,$A$4=0)),AND(FJ$1=$IT26-1,OR(FJ$3&lt;&gt;$A$3,$A$4=0)))))),1,0)</f>
        <v/>
      </c>
      <c r="FK76">
        <f>IF(AND(FK$4=1,FK26=0,OR($IT26=0,AND($IT26&gt;0,FK$2=$IU26,OR(AND(FK$1=$IT26+1,OR(FK$3-1&lt;&gt;$A$3,$A$4=0)),AND(FK$1=$IT26-1,OR(FK$3&lt;&gt;$A$3,$A$4=0)))))),1,0)</f>
        <v/>
      </c>
      <c r="FL76">
        <f>IF(AND(FL$4=1,FL26=0,OR($IT26=0,AND($IT26&gt;0,FL$2=$IU26,OR(AND(FL$1=$IT26+1,OR(FL$3-1&lt;&gt;$A$3,$A$4=0)),AND(FL$1=$IT26-1,OR(FL$3&lt;&gt;$A$3,$A$4=0)))))),1,0)</f>
        <v/>
      </c>
      <c r="FM76">
        <f>IF(AND(FM$4=1,FM26=0,OR($IT26=0,AND($IT26&gt;0,FM$2=$IU26,OR(AND(FM$1=$IT26+1,OR(FM$3-1&lt;&gt;$A$3,$A$4=0)),AND(FM$1=$IT26-1,OR(FM$3&lt;&gt;$A$3,$A$4=0)))))),1,0)</f>
        <v/>
      </c>
      <c r="FN76">
        <f>IF(AND(FN$4=1,FN26=0,OR($IT26=0,AND($IT26&gt;0,FN$2=$IU26,OR(AND(FN$1=$IT26+1,OR(FN$3-1&lt;&gt;$A$3,$A$4=0)),AND(FN$1=$IT26-1,OR(FN$3&lt;&gt;$A$3,$A$4=0)))))),1,0)</f>
        <v/>
      </c>
      <c r="FO76">
        <f>IF(AND(FO$4=1,FO26=0,OR($IT26=0,AND($IT26&gt;0,FO$2=$IU26,OR(AND(FO$1=$IT26+1,OR(FO$3-1&lt;&gt;$A$3,$A$4=0)),AND(FO$1=$IT26-1,OR(FO$3&lt;&gt;$A$3,$A$4=0)))))),1,0)</f>
        <v/>
      </c>
      <c r="FP76">
        <f>IF(AND(FP$4=1,FP26=0,OR($IT26=0,AND($IT26&gt;0,FP$2=$IU26,OR(AND(FP$1=$IT26+1,OR(FP$3-1&lt;&gt;$A$3,$A$4=0)),AND(FP$1=$IT26-1,OR(FP$3&lt;&gt;$A$3,$A$4=0)))))),1,0)</f>
        <v/>
      </c>
      <c r="FQ76">
        <f>IF(AND(FQ$4=1,FQ26=0,OR($IT26=0,AND($IT26&gt;0,FQ$2=$IU26,OR(AND(FQ$1=$IT26+1,OR(FQ$3-1&lt;&gt;$A$3,$A$4=0)),AND(FQ$1=$IT26-1,OR(FQ$3&lt;&gt;$A$3,$A$4=0)))))),1,0)</f>
        <v/>
      </c>
      <c r="FR76">
        <f>IF(AND(FR$4=1,FR26=0,OR($IT26=0,AND($IT26&gt;0,FR$2=$IU26,OR(AND(FR$1=$IT26+1,OR(FR$3-1&lt;&gt;$A$3,$A$4=0)),AND(FR$1=$IT26-1,OR(FR$3&lt;&gt;$A$3,$A$4=0)))))),1,0)</f>
        <v/>
      </c>
      <c r="FS76">
        <f>IF(AND(FS$4=1,FS26=0,OR($IT26=0,AND($IT26&gt;0,FS$2=$IU26,OR(AND(FS$1=$IT26+1,OR(FS$3-1&lt;&gt;$A$3,$A$4=0)),AND(FS$1=$IT26-1,OR(FS$3&lt;&gt;$A$3,$A$4=0)))))),1,0)</f>
        <v/>
      </c>
      <c r="FT76">
        <f>IF(AND(FT$4=1,FT26=0,OR($IT26=0,AND($IT26&gt;0,FT$2=$IU26,OR(AND(FT$1=$IT26+1,OR(FT$3-1&lt;&gt;$A$3,$A$4=0)),AND(FT$1=$IT26-1,OR(FT$3&lt;&gt;$A$3,$A$4=0)))))),1,0)</f>
        <v/>
      </c>
      <c r="FU76">
        <f>IF(AND(FU$4=1,FU26=0,OR($IT26=0,AND($IT26&gt;0,FU$2=$IU26,OR(AND(FU$1=$IT26+1,OR(FU$3-1&lt;&gt;$A$3,$A$4=0)),AND(FU$1=$IT26-1,OR(FU$3&lt;&gt;$A$3,$A$4=0)))))),1,0)</f>
        <v/>
      </c>
      <c r="FV76">
        <f>IF(AND(FV$4=1,FV26=0,OR($IT26=0,AND($IT26&gt;0,FV$2=$IU26,OR(AND(FV$1=$IT26+1,OR(FV$3-1&lt;&gt;$A$3,$A$4=0)),AND(FV$1=$IT26-1,OR(FV$3&lt;&gt;$A$3,$A$4=0)))))),1,0)</f>
        <v/>
      </c>
      <c r="FW76">
        <f>IF(AND(FW$4=1,FW26=0,OR($IT26=0,AND($IT26&gt;0,FW$2=$IU26,OR(AND(FW$1=$IT26+1,OR(FW$3-1&lt;&gt;$A$3,$A$4=0)),AND(FW$1=$IT26-1,OR(FW$3&lt;&gt;$A$3,$A$4=0)))))),1,0)</f>
        <v/>
      </c>
      <c r="FX76">
        <f>IF(AND(FX$4=1,FX26=0,OR($IT26=0,AND($IT26&gt;0,FX$2=$IU26,OR(AND(FX$1=$IT26+1,OR(FX$3-1&lt;&gt;$A$3,$A$4=0)),AND(FX$1=$IT26-1,OR(FX$3&lt;&gt;$A$3,$A$4=0)))))),1,0)</f>
        <v/>
      </c>
      <c r="FY76">
        <f>IF(AND(FY$4=1,FY26=0,OR($IT26=0,AND($IT26&gt;0,FY$2=$IU26,OR(AND(FY$1=$IT26+1,OR(FY$3-1&lt;&gt;$A$3,$A$4=0)),AND(FY$1=$IT26-1,OR(FY$3&lt;&gt;$A$3,$A$4=0)))))),1,0)</f>
        <v/>
      </c>
      <c r="FZ76">
        <f>IF(AND(FZ$4=1,FZ26=0,OR($IT26=0,AND($IT26&gt;0,FZ$2=$IU26,OR(AND(FZ$1=$IT26+1,OR(FZ$3-1&lt;&gt;$A$3,$A$4=0)),AND(FZ$1=$IT26-1,OR(FZ$3&lt;&gt;$A$3,$A$4=0)))))),1,0)</f>
        <v/>
      </c>
      <c r="GA76">
        <f>IF(AND(GA$4=1,GA26=0,OR($IT26=0,AND($IT26&gt;0,GA$2=$IU26,OR(AND(GA$1=$IT26+1,OR(GA$3-1&lt;&gt;$A$3,$A$4=0)),AND(GA$1=$IT26-1,OR(GA$3&lt;&gt;$A$3,$A$4=0)))))),1,0)</f>
        <v/>
      </c>
      <c r="GB76">
        <f>IF(AND(GB$4=1,GB26=0,OR($IT26=0,AND($IT26&gt;0,GB$2=$IU26,OR(AND(GB$1=$IT26+1,OR(GB$3-1&lt;&gt;$A$3,$A$4=0)),AND(GB$1=$IT26-1,OR(GB$3&lt;&gt;$A$3,$A$4=0)))))),1,0)</f>
        <v/>
      </c>
      <c r="GC76">
        <f>IF(AND(GC$4=1,GC26=0,OR($IT26=0,AND($IT26&gt;0,GC$2=$IU26,OR(AND(GC$1=$IT26+1,OR(GC$3-1&lt;&gt;$A$3,$A$4=0)),AND(GC$1=$IT26-1,OR(GC$3&lt;&gt;$A$3,$A$4=0)))))),1,0)</f>
        <v/>
      </c>
      <c r="GD76">
        <f>IF(AND(GD$4=1,GD26=0,OR($IT26=0,AND($IT26&gt;0,GD$2=$IU26,OR(AND(GD$1=$IT26+1,OR(GD$3-1&lt;&gt;$A$3,$A$4=0)),AND(GD$1=$IT26-1,OR(GD$3&lt;&gt;$A$3,$A$4=0)))))),1,0)</f>
        <v/>
      </c>
      <c r="GE76">
        <f>IF(AND(GE$4=1,GE26=0,OR($IT26=0,AND($IT26&gt;0,GE$2=$IU26,OR(AND(GE$1=$IT26+1,OR(GE$3-1&lt;&gt;$A$3,$A$4=0)),AND(GE$1=$IT26-1,OR(GE$3&lt;&gt;$A$3,$A$4=0)))))),1,0)</f>
        <v/>
      </c>
      <c r="GF76">
        <f>IF(AND(GF$4=1,GF26=0,OR($IT26=0,AND($IT26&gt;0,GF$2=$IU26,OR(AND(GF$1=$IT26+1,OR(GF$3-1&lt;&gt;$A$3,$A$4=0)),AND(GF$1=$IT26-1,OR(GF$3&lt;&gt;$A$3,$A$4=0)))))),1,0)</f>
        <v/>
      </c>
      <c r="GG76">
        <f>IF(AND(GG$4=1,GG26=0,OR($IT26=0,AND($IT26&gt;0,GG$2=$IU26,OR(AND(GG$1=$IT26+1,OR(GG$3-1&lt;&gt;$A$3,$A$4=0)),AND(GG$1=$IT26-1,OR(GG$3&lt;&gt;$A$3,$A$4=0)))))),1,0)</f>
        <v/>
      </c>
      <c r="GH76">
        <f>IF(AND(GH$4=1,GH26=0,OR($IT26=0,AND($IT26&gt;0,GH$2=$IU26,OR(AND(GH$1=$IT26+1,OR(GH$3-1&lt;&gt;$A$3,$A$4=0)),AND(GH$1=$IT26-1,OR(GH$3&lt;&gt;$A$3,$A$4=0)))))),1,0)</f>
        <v/>
      </c>
      <c r="GI76">
        <f>IF(AND(GI$4=1,GI26=0,OR($IT26=0,AND($IT26&gt;0,GI$2=$IU26,OR(AND(GI$1=$IT26+1,OR(GI$3-1&lt;&gt;$A$3,$A$4=0)),AND(GI$1=$IT26-1,OR(GI$3&lt;&gt;$A$3,$A$4=0)))))),1,0)</f>
        <v/>
      </c>
      <c r="GJ76">
        <f>IF(AND(GJ$4=1,GJ26=0,OR($IT26=0,AND($IT26&gt;0,GJ$2=$IU26,OR(AND(GJ$1=$IT26+1,OR(GJ$3-1&lt;&gt;$A$3,$A$4=0)),AND(GJ$1=$IT26-1,OR(GJ$3&lt;&gt;$A$3,$A$4=0)))))),1,0)</f>
        <v/>
      </c>
      <c r="GK76">
        <f>IF(AND(GK$4=1,GK26=0,OR($IT26=0,AND($IT26&gt;0,GK$2=$IU26,OR(AND(GK$1=$IT26+1,OR(GK$3-1&lt;&gt;$A$3,$A$4=0)),AND(GK$1=$IT26-1,OR(GK$3&lt;&gt;$A$3,$A$4=0)))))),1,0)</f>
        <v/>
      </c>
      <c r="GL76">
        <f>IF(AND(GL$4=1,GL26=0,OR($IT26=0,AND($IT26&gt;0,GL$2=$IU26,OR(AND(GL$1=$IT26+1,OR(GL$3-1&lt;&gt;$A$3,$A$4=0)),AND(GL$1=$IT26-1,OR(GL$3&lt;&gt;$A$3,$A$4=0)))))),1,0)</f>
        <v/>
      </c>
      <c r="GM76">
        <f>IF(AND(GM$4=1,GM26=0,OR($IT26=0,AND($IT26&gt;0,GM$2=$IU26,OR(AND(GM$1=$IT26+1,OR(GM$3-1&lt;&gt;$A$3,$A$4=0)),AND(GM$1=$IT26-1,OR(GM$3&lt;&gt;$A$3,$A$4=0)))))),1,0)</f>
        <v/>
      </c>
      <c r="GN76">
        <f>IF(AND(GN$4=1,GN26=0,OR($IT26=0,AND($IT26&gt;0,GN$2=$IU26,OR(AND(GN$1=$IT26+1,OR(GN$3-1&lt;&gt;$A$3,$A$4=0)),AND(GN$1=$IT26-1,OR(GN$3&lt;&gt;$A$3,$A$4=0)))))),1,0)</f>
        <v/>
      </c>
      <c r="GO76">
        <f>IF(AND(GO$4=1,GO26=0,OR($IT26=0,AND($IT26&gt;0,GO$2=$IU26,OR(AND(GO$1=$IT26+1,OR(GO$3-1&lt;&gt;$A$3,$A$4=0)),AND(GO$1=$IT26-1,OR(GO$3&lt;&gt;$A$3,$A$4=0)))))),1,0)</f>
        <v/>
      </c>
      <c r="GP76">
        <f>IF(AND(GP$4=1,GP26=0,OR($IT26=0,AND($IT26&gt;0,GP$2=$IU26,OR(AND(GP$1=$IT26+1,OR(GP$3-1&lt;&gt;$A$3,$A$4=0)),AND(GP$1=$IT26-1,OR(GP$3&lt;&gt;$A$3,$A$4=0)))))),1,0)</f>
        <v/>
      </c>
      <c r="GQ76">
        <f>IF(AND(GQ$4=1,GQ26=0,OR($IT26=0,AND($IT26&gt;0,GQ$2=$IU26,OR(AND(GQ$1=$IT26+1,OR(GQ$3-1&lt;&gt;$A$3,$A$4=0)),AND(GQ$1=$IT26-1,OR(GQ$3&lt;&gt;$A$3,$A$4=0)))))),1,0)</f>
        <v/>
      </c>
      <c r="GR76">
        <f>IF(AND(GR$4=1,GR26=0,OR($IT26=0,AND($IT26&gt;0,GR$2=$IU26,OR(AND(GR$1=$IT26+1,OR(GR$3-1&lt;&gt;$A$3,$A$4=0)),AND(GR$1=$IT26-1,OR(GR$3&lt;&gt;$A$3,$A$4=0)))))),1,0)</f>
        <v/>
      </c>
      <c r="GS76">
        <f>IF(AND(GS$4=1,GS26=0,OR($IT26=0,AND($IT26&gt;0,GS$2=$IU26,OR(AND(GS$1=$IT26+1,OR(GS$3-1&lt;&gt;$A$3,$A$4=0)),AND(GS$1=$IT26-1,OR(GS$3&lt;&gt;$A$3,$A$4=0)))))),1,0)</f>
        <v/>
      </c>
      <c r="GT76">
        <f>IF(AND(GT$4=1,GT26=0,OR($IT26=0,AND($IT26&gt;0,GT$2=$IU26,OR(AND(GT$1=$IT26+1,OR(GT$3-1&lt;&gt;$A$3,$A$4=0)),AND(GT$1=$IT26-1,OR(GT$3&lt;&gt;$A$3,$A$4=0)))))),1,0)</f>
        <v/>
      </c>
      <c r="GU76">
        <f>IF(AND(GU$4=1,GU26=0,OR($IT26=0,AND($IT26&gt;0,GU$2=$IU26,OR(AND(GU$1=$IT26+1,OR(GU$3-1&lt;&gt;$A$3,$A$4=0)),AND(GU$1=$IT26-1,OR(GU$3&lt;&gt;$A$3,$A$4=0)))))),1,0)</f>
        <v/>
      </c>
      <c r="GV76">
        <f>IF(AND(GV$4=1,GV26=0,OR($IT26=0,AND($IT26&gt;0,GV$2=$IU26,OR(AND(GV$1=$IT26+1,OR(GV$3-1&lt;&gt;$A$3,$A$4=0)),AND(GV$1=$IT26-1,OR(GV$3&lt;&gt;$A$3,$A$4=0)))))),1,0)</f>
        <v/>
      </c>
      <c r="GW76">
        <f>IF(AND(GW$4=1,GW26=0,OR($IT26=0,AND($IT26&gt;0,GW$2=$IU26,OR(AND(GW$1=$IT26+1,OR(GW$3-1&lt;&gt;$A$3,$A$4=0)),AND(GW$1=$IT26-1,OR(GW$3&lt;&gt;$A$3,$A$4=0)))))),1,0)</f>
        <v/>
      </c>
      <c r="GX76">
        <f>IF(AND(GX$4=1,GX26=0,OR($IT26=0,AND($IT26&gt;0,GX$2=$IU26,OR(AND(GX$1=$IT26+1,OR(GX$3-1&lt;&gt;$A$3,$A$4=0)),AND(GX$1=$IT26-1,OR(GX$3&lt;&gt;$A$3,$A$4=0)))))),1,0)</f>
        <v/>
      </c>
      <c r="GY76">
        <f>IF(AND(GY$4=1,GY26=0,OR($IT26=0,AND($IT26&gt;0,GY$2=$IU26,OR(AND(GY$1=$IT26+1,OR(GY$3-1&lt;&gt;$A$3,$A$4=0)),AND(GY$1=$IT26-1,OR(GY$3&lt;&gt;$A$3,$A$4=0)))))),1,0)</f>
        <v/>
      </c>
      <c r="GZ76">
        <f>IF(AND(GZ$4=1,GZ26=0,OR($IT26=0,AND($IT26&gt;0,GZ$2=$IU26,OR(AND(GZ$1=$IT26+1,OR(GZ$3-1&lt;&gt;$A$3,$A$4=0)),AND(GZ$1=$IT26-1,OR(GZ$3&lt;&gt;$A$3,$A$4=0)))))),1,0)</f>
        <v/>
      </c>
      <c r="HA76">
        <f>IF(AND(HA$4=1,HA26=0,OR($IT26=0,AND($IT26&gt;0,HA$2=$IU26,OR(AND(HA$1=$IT26+1,OR(HA$3-1&lt;&gt;$A$3,$A$4=0)),AND(HA$1=$IT26-1,OR(HA$3&lt;&gt;$A$3,$A$4=0)))))),1,0)</f>
        <v/>
      </c>
      <c r="HB76">
        <f>IF(AND(HB$4=1,HB26=0,OR($IT26=0,AND($IT26&gt;0,HB$2=$IU26,OR(AND(HB$1=$IT26+1,OR(HB$3-1&lt;&gt;$A$3,$A$4=0)),AND(HB$1=$IT26-1,OR(HB$3&lt;&gt;$A$3,$A$4=0)))))),1,0)</f>
        <v/>
      </c>
      <c r="HC76">
        <f>IF(AND(HC$4=1,HC26=0,OR($IT26=0,AND($IT26&gt;0,HC$2=$IU26,OR(AND(HC$1=$IT26+1,OR(HC$3-1&lt;&gt;$A$3,$A$4=0)),AND(HC$1=$IT26-1,OR(HC$3&lt;&gt;$A$3,$A$4=0)))))),1,0)</f>
        <v/>
      </c>
      <c r="HD76">
        <f>IF(AND(HD$4=1,HD26=0,OR($IT26=0,AND($IT26&gt;0,HD$2=$IU26,OR(AND(HD$1=$IT26+1,OR(HD$3-1&lt;&gt;$A$3,$A$4=0)),AND(HD$1=$IT26-1,OR(HD$3&lt;&gt;$A$3,$A$4=0)))))),1,0)</f>
        <v/>
      </c>
      <c r="HE76">
        <f>IF(AND(HE$4=1,HE26=0,OR($IT26=0,AND($IT26&gt;0,HE$2=$IU26,OR(AND(HE$1=$IT26+1,OR(HE$3-1&lt;&gt;$A$3,$A$4=0)),AND(HE$1=$IT26-1,OR(HE$3&lt;&gt;$A$3,$A$4=0)))))),1,0)</f>
        <v/>
      </c>
      <c r="HF76">
        <f>IF(AND(HF$4=1,HF26=0,OR($IT26=0,AND($IT26&gt;0,HF$2=$IU26,OR(AND(HF$1=$IT26+1,OR(HF$3-1&lt;&gt;$A$3,$A$4=0)),AND(HF$1=$IT26-1,OR(HF$3&lt;&gt;$A$3,$A$4=0)))))),1,0)</f>
        <v/>
      </c>
      <c r="HG76">
        <f>IF(AND(HG$4=1,HG26=0,OR($IT26=0,AND($IT26&gt;0,HG$2=$IU26,OR(AND(HG$1=$IT26+1,OR(HG$3-1&lt;&gt;$A$3,$A$4=0)),AND(HG$1=$IT26-1,OR(HG$3&lt;&gt;$A$3,$A$4=0)))))),1,0)</f>
        <v/>
      </c>
      <c r="HH76">
        <f>IF(AND(HH$4=1,HH26=0,OR($IT26=0,AND($IT26&gt;0,HH$2=$IU26,OR(AND(HH$1=$IT26+1,OR(HH$3-1&lt;&gt;$A$3,$A$4=0)),AND(HH$1=$IT26-1,OR(HH$3&lt;&gt;$A$3,$A$4=0)))))),1,0)</f>
        <v/>
      </c>
      <c r="HI76">
        <f>IF(AND(HI$4=1,HI26=0,OR($IT26=0,AND($IT26&gt;0,HI$2=$IU26,OR(AND(HI$1=$IT26+1,OR(HI$3-1&lt;&gt;$A$3,$A$4=0)),AND(HI$1=$IT26-1,OR(HI$3&lt;&gt;$A$3,$A$4=0)))))),1,0)</f>
        <v/>
      </c>
      <c r="HJ76">
        <f>IF(AND(HJ$4=1,HJ26=0,OR($IT26=0,AND($IT26&gt;0,HJ$2=$IU26,OR(AND(HJ$1=$IT26+1,OR(HJ$3-1&lt;&gt;$A$3,$A$4=0)),AND(HJ$1=$IT26-1,OR(HJ$3&lt;&gt;$A$3,$A$4=0)))))),1,0)</f>
        <v/>
      </c>
      <c r="HK76">
        <f>IF(AND(HK$4=1,HK26=0,OR($IT26=0,AND($IT26&gt;0,HK$2=$IU26,OR(AND(HK$1=$IT26+1,OR(HK$3-1&lt;&gt;$A$3,$A$4=0)),AND(HK$1=$IT26-1,OR(HK$3&lt;&gt;$A$3,$A$4=0)))))),1,0)</f>
        <v/>
      </c>
      <c r="HL76">
        <f>IF(AND(HL$4=1,HL26=0,OR($IT26=0,AND($IT26&gt;0,HL$2=$IU26,OR(AND(HL$1=$IT26+1,OR(HL$3-1&lt;&gt;$A$3,$A$4=0)),AND(HL$1=$IT26-1,OR(HL$3&lt;&gt;$A$3,$A$4=0)))))),1,0)</f>
        <v/>
      </c>
      <c r="HM76">
        <f>IF(AND(HM$4=1,HM26=0,OR($IT26=0,AND($IT26&gt;0,HM$2=$IU26,OR(AND(HM$1=$IT26+1,OR(HM$3-1&lt;&gt;$A$3,$A$4=0)),AND(HM$1=$IT26-1,OR(HM$3&lt;&gt;$A$3,$A$4=0)))))),1,0)</f>
        <v/>
      </c>
      <c r="HN76">
        <f>IF(AND(HN$4=1,HN26=0,OR($IT26=0,AND($IT26&gt;0,HN$2=$IU26,OR(AND(HN$1=$IT26+1,OR(HN$3-1&lt;&gt;$A$3,$A$4=0)),AND(HN$1=$IT26-1,OR(HN$3&lt;&gt;$A$3,$A$4=0)))))),1,0)</f>
        <v/>
      </c>
      <c r="HO76">
        <f>IF(AND(HO$4=1,HO26=0,OR($IT26=0,AND($IT26&gt;0,HO$2=$IU26,OR(AND(HO$1=$IT26+1,OR(HO$3-1&lt;&gt;$A$3,$A$4=0)),AND(HO$1=$IT26-1,OR(HO$3&lt;&gt;$A$3,$A$4=0)))))),1,0)</f>
        <v/>
      </c>
      <c r="HP76">
        <f>IF(AND(HP$4=1,HP26=0,OR($IT26=0,AND($IT26&gt;0,HP$2=$IU26,OR(AND(HP$1=$IT26+1,OR(HP$3-1&lt;&gt;$A$3,$A$4=0)),AND(HP$1=$IT26-1,OR(HP$3&lt;&gt;$A$3,$A$4=0)))))),1,0)</f>
        <v/>
      </c>
      <c r="HQ76">
        <f>IF(AND(HQ$4=1,HQ26=0,OR($IT26=0,AND($IT26&gt;0,HQ$2=$IU26,OR(AND(HQ$1=$IT26+1,OR(HQ$3-1&lt;&gt;$A$3,$A$4=0)),AND(HQ$1=$IT26-1,OR(HQ$3&lt;&gt;$A$3,$A$4=0)))))),1,0)</f>
        <v/>
      </c>
      <c r="HR76">
        <f>IF(AND(HR$4=1,HR26=0,OR($IT26=0,AND($IT26&gt;0,HR$2=$IU26,OR(AND(HR$1=$IT26+1,OR(HR$3-1&lt;&gt;$A$3,$A$4=0)),AND(HR$1=$IT26-1,OR(HR$3&lt;&gt;$A$3,$A$4=0)))))),1,0)</f>
        <v/>
      </c>
      <c r="HS76">
        <f>IF(AND(HS$4=1,HS26=0,OR($IT26=0,AND($IT26&gt;0,HS$2=$IU26,OR(AND(HS$1=$IT26+1,OR(HS$3-1&lt;&gt;$A$3,$A$4=0)),AND(HS$1=$IT26-1,OR(HS$3&lt;&gt;$A$3,$A$4=0)))))),1,0)</f>
        <v/>
      </c>
      <c r="HT76">
        <f>IF(AND(HT$4=1,HT26=0,OR($IT26=0,AND($IT26&gt;0,HT$2=$IU26,OR(AND(HT$1=$IT26+1,OR(HT$3-1&lt;&gt;$A$3,$A$4=0)),AND(HT$1=$IT26-1,OR(HT$3&lt;&gt;$A$3,$A$4=0)))))),1,0)</f>
        <v/>
      </c>
      <c r="HU76">
        <f>IF(AND(HU$4=1,HU26=0,OR($IT26=0,AND($IT26&gt;0,HU$2=$IU26,OR(AND(HU$1=$IT26+1,OR(HU$3-1&lt;&gt;$A$3,$A$4=0)),AND(HU$1=$IT26-1,OR(HU$3&lt;&gt;$A$3,$A$4=0)))))),1,0)</f>
        <v/>
      </c>
      <c r="HV76">
        <f>IF(AND(HV$4=1,HV26=0,OR($IT26=0,AND($IT26&gt;0,HV$2=$IU26,OR(AND(HV$1=$IT26+1,OR(HV$3-1&lt;&gt;$A$3,$A$4=0)),AND(HV$1=$IT26-1,OR(HV$3&lt;&gt;$A$3,$A$4=0)))))),1,0)</f>
        <v/>
      </c>
      <c r="HW76">
        <f>IF(AND(HW$4=1,HW26=0,OR($IT26=0,AND($IT26&gt;0,HW$2=$IU26,OR(AND(HW$1=$IT26+1,OR(HW$3-1&lt;&gt;$A$3,$A$4=0)),AND(HW$1=$IT26-1,OR(HW$3&lt;&gt;$A$3,$A$4=0)))))),1,0)</f>
        <v/>
      </c>
      <c r="HX76">
        <f>IF(AND(HX$4=1,HX26=0,OR($IT26=0,AND($IT26&gt;0,HX$2=$IU26,OR(AND(HX$1=$IT26+1,OR(HX$3-1&lt;&gt;$A$3,$A$4=0)),AND(HX$1=$IT26-1,OR(HX$3&lt;&gt;$A$3,$A$4=0)))))),1,0)</f>
        <v/>
      </c>
      <c r="HY76">
        <f>IF(AND(HY$4=1,HY26=0,OR($IT26=0,AND($IT26&gt;0,HY$2=$IU26,OR(AND(HY$1=$IT26+1,OR(HY$3-1&lt;&gt;$A$3,$A$4=0)),AND(HY$1=$IT26-1,OR(HY$3&lt;&gt;$A$3,$A$4=0)))))),1,0)</f>
        <v/>
      </c>
      <c r="HZ76">
        <f>IF(AND(HZ$4=1,HZ26=0,OR($IT26=0,AND($IT26&gt;0,HZ$2=$IU26,OR(AND(HZ$1=$IT26+1,OR(HZ$3-1&lt;&gt;$A$3,$A$4=0)),AND(HZ$1=$IT26-1,OR(HZ$3&lt;&gt;$A$3,$A$4=0)))))),1,0)</f>
        <v/>
      </c>
      <c r="IA76">
        <f>IF(AND(IA$4=1,IA26=0,OR($IT26=0,AND($IT26&gt;0,IA$2=$IU26,OR(AND(IA$1=$IT26+1,OR(IA$3-1&lt;&gt;$A$3,$A$4=0)),AND(IA$1=$IT26-1,OR(IA$3&lt;&gt;$A$3,$A$4=0)))))),1,0)</f>
        <v/>
      </c>
      <c r="IB76">
        <f>IF(AND(IB$4=1,IB26=0,OR($IT26=0,AND($IT26&gt;0,IB$2=$IU26,OR(AND(IB$1=$IT26+1,OR(IB$3-1&lt;&gt;$A$3,$A$4=0)),AND(IB$1=$IT26-1,OR(IB$3&lt;&gt;$A$3,$A$4=0)))))),1,0)</f>
        <v/>
      </c>
      <c r="IC76">
        <f>IF(AND(IC$4=1,IC26=0,OR($IT26=0,AND($IT26&gt;0,IC$2=$IU26,OR(AND(IC$1=$IT26+1,OR(IC$3-1&lt;&gt;$A$3,$A$4=0)),AND(IC$1=$IT26-1,OR(IC$3&lt;&gt;$A$3,$A$4=0)))))),1,0)</f>
        <v/>
      </c>
      <c r="ID76">
        <f>IF(AND(ID$4=1,ID26=0,OR($IT26=0,AND($IT26&gt;0,ID$2=$IU26,OR(AND(ID$1=$IT26+1,OR(ID$3-1&lt;&gt;$A$3,$A$4=0)),AND(ID$1=$IT26-1,OR(ID$3&lt;&gt;$A$3,$A$4=0)))))),1,0)</f>
        <v/>
      </c>
      <c r="IE76">
        <f>IF(AND(IE$4=1,IE26=0,OR($IT26=0,AND($IT26&gt;0,IE$2=$IU26,OR(AND(IE$1=$IT26+1,OR(IE$3-1&lt;&gt;$A$3,$A$4=0)),AND(IE$1=$IT26-1,OR(IE$3&lt;&gt;$A$3,$A$4=0)))))),1,0)</f>
        <v/>
      </c>
      <c r="IF76">
        <f>IF(AND(IF$4=1,IF26=0,OR($IT26=0,AND($IT26&gt;0,IF$2=$IU26,OR(AND(IF$1=$IT26+1,OR(IF$3-1&lt;&gt;$A$3,$A$4=0)),AND(IF$1=$IT26-1,OR(IF$3&lt;&gt;$A$3,$A$4=0)))))),1,0)</f>
        <v/>
      </c>
      <c r="IG76">
        <f>IF(AND(IG$4=1,IG26=0,OR($IT26=0,AND($IT26&gt;0,IG$2=$IU26,OR(AND(IG$1=$IT26+1,OR(IG$3-1&lt;&gt;$A$3,$A$4=0)),AND(IG$1=$IT26-1,OR(IG$3&lt;&gt;$A$3,$A$4=0)))))),1,0)</f>
        <v/>
      </c>
      <c r="IH76">
        <f>IF(AND(IH$4=1,IH26=0,OR($IT26=0,AND($IT26&gt;0,IH$2=$IU26,OR(AND(IH$1=$IT26+1,OR(IH$3-1&lt;&gt;$A$3,$A$4=0)),AND(IH$1=$IT26-1,OR(IH$3&lt;&gt;$A$3,$A$4=0)))))),1,0)</f>
        <v/>
      </c>
      <c r="II76">
        <f>IF(AND(II$4=1,II26=0,OR($IT26=0,AND($IT26&gt;0,II$2=$IU26,OR(AND(II$1=$IT26+1,OR(II$3-1&lt;&gt;$A$3,$A$4=0)),AND(II$1=$IT26-1,OR(II$3&lt;&gt;$A$3,$A$4=0)))))),1,0)</f>
        <v/>
      </c>
    </row>
    <row r="77">
      <c r="A77" t="n">
        <v>18</v>
      </c>
      <c r="D77">
        <f>IF(AND(D$4=1,D27=0,OR($IT27=0,AND($IT27&gt;0,D$2=$IU27,OR(AND(D$1=$IT27+1,OR(D$3-1&lt;&gt;$A$3,$A$4=0)),AND(D$1=$IT27-1,OR(D$3&lt;&gt;$A$3,$A$4=0)))))),1,0)</f>
        <v/>
      </c>
      <c r="E77">
        <f>IF(AND(E$4=1,E27=0,OR($IT27=0,AND($IT27&gt;0,E$2=$IU27,OR(AND(E$1=$IT27+1,OR(E$3-1&lt;&gt;$A$3,$A$4=0)),AND(E$1=$IT27-1,OR(E$3&lt;&gt;$A$3,$A$4=0)))))),1,0)</f>
        <v/>
      </c>
      <c r="F77">
        <f>IF(AND(F$4=1,F27=0,OR($IT27=0,AND($IT27&gt;0,F$2=$IU27,OR(AND(F$1=$IT27+1,OR(F$3-1&lt;&gt;$A$3,$A$4=0)),AND(F$1=$IT27-1,OR(F$3&lt;&gt;$A$3,$A$4=0)))))),1,0)</f>
        <v/>
      </c>
      <c r="G77">
        <f>IF(AND(G$4=1,G27=0,OR($IT27=0,AND($IT27&gt;0,G$2=$IU27,OR(AND(G$1=$IT27+1,OR(G$3-1&lt;&gt;$A$3,$A$4=0)),AND(G$1=$IT27-1,OR(G$3&lt;&gt;$A$3,$A$4=0)))))),1,0)</f>
        <v/>
      </c>
      <c r="H77">
        <f>IF(AND(H$4=1,H27=0,OR($IT27=0,AND($IT27&gt;0,H$2=$IU27,OR(AND(H$1=$IT27+1,OR(H$3-1&lt;&gt;$A$3,$A$4=0)),AND(H$1=$IT27-1,OR(H$3&lt;&gt;$A$3,$A$4=0)))))),1,0)</f>
        <v/>
      </c>
      <c r="I77">
        <f>IF(AND(I$4=1,I27=0,OR($IT27=0,AND($IT27&gt;0,I$2=$IU27,OR(AND(I$1=$IT27+1,OR(I$3-1&lt;&gt;$A$3,$A$4=0)),AND(I$1=$IT27-1,OR(I$3&lt;&gt;$A$3,$A$4=0)))))),1,0)</f>
        <v/>
      </c>
      <c r="J77">
        <f>IF(AND(J$4=1,J27=0,OR($IT27=0,AND($IT27&gt;0,J$2=$IU27,OR(AND(J$1=$IT27+1,OR(J$3-1&lt;&gt;$A$3,$A$4=0)),AND(J$1=$IT27-1,OR(J$3&lt;&gt;$A$3,$A$4=0)))))),1,0)</f>
        <v/>
      </c>
      <c r="K77">
        <f>IF(AND(K$4=1,K27=0,OR($IT27=0,AND($IT27&gt;0,K$2=$IU27,OR(AND(K$1=$IT27+1,OR(K$3-1&lt;&gt;$A$3,$A$4=0)),AND(K$1=$IT27-1,OR(K$3&lt;&gt;$A$3,$A$4=0)))))),1,0)</f>
        <v/>
      </c>
      <c r="L77">
        <f>IF(AND(L$4=1,L27=0,OR($IT27=0,AND($IT27&gt;0,L$2=$IU27,OR(AND(L$1=$IT27+1,OR(L$3-1&lt;&gt;$A$3,$A$4=0)),AND(L$1=$IT27-1,OR(L$3&lt;&gt;$A$3,$A$4=0)))))),1,0)</f>
        <v/>
      </c>
      <c r="M77">
        <f>IF(AND(M$4=1,M27=0,OR($IT27=0,AND($IT27&gt;0,M$2=$IU27,OR(AND(M$1=$IT27+1,OR(M$3-1&lt;&gt;$A$3,$A$4=0)),AND(M$1=$IT27-1,OR(M$3&lt;&gt;$A$3,$A$4=0)))))),1,0)</f>
        <v/>
      </c>
      <c r="N77">
        <f>IF(AND(N$4=1,N27=0,OR($IT27=0,AND($IT27&gt;0,N$2=$IU27,OR(AND(N$1=$IT27+1,OR(N$3-1&lt;&gt;$A$3,$A$4=0)),AND(N$1=$IT27-1,OR(N$3&lt;&gt;$A$3,$A$4=0)))))),1,0)</f>
        <v/>
      </c>
      <c r="O77">
        <f>IF(AND(O$4=1,O27=0,OR($IT27=0,AND($IT27&gt;0,O$2=$IU27,OR(AND(O$1=$IT27+1,OR(O$3-1&lt;&gt;$A$3,$A$4=0)),AND(O$1=$IT27-1,OR(O$3&lt;&gt;$A$3,$A$4=0)))))),1,0)</f>
        <v/>
      </c>
      <c r="P77">
        <f>IF(AND(P$4=1,P27=0,OR($IT27=0,AND($IT27&gt;0,P$2=$IU27,OR(AND(P$1=$IT27+1,OR(P$3-1&lt;&gt;$A$3,$A$4=0)),AND(P$1=$IT27-1,OR(P$3&lt;&gt;$A$3,$A$4=0)))))),1,0)</f>
        <v/>
      </c>
      <c r="Q77">
        <f>IF(AND(Q$4=1,Q27=0,OR($IT27=0,AND($IT27&gt;0,Q$2=$IU27,OR(AND(Q$1=$IT27+1,OR(Q$3-1&lt;&gt;$A$3,$A$4=0)),AND(Q$1=$IT27-1,OR(Q$3&lt;&gt;$A$3,$A$4=0)))))),1,0)</f>
        <v/>
      </c>
      <c r="R77">
        <f>IF(AND(R$4=1,R27=0,OR($IT27=0,AND($IT27&gt;0,R$2=$IU27,OR(AND(R$1=$IT27+1,OR(R$3-1&lt;&gt;$A$3,$A$4=0)),AND(R$1=$IT27-1,OR(R$3&lt;&gt;$A$3,$A$4=0)))))),1,0)</f>
        <v/>
      </c>
      <c r="S77">
        <f>IF(AND(S$4=1,S27=0,OR($IT27=0,AND($IT27&gt;0,S$2=$IU27,OR(AND(S$1=$IT27+1,OR(S$3-1&lt;&gt;$A$3,$A$4=0)),AND(S$1=$IT27-1,OR(S$3&lt;&gt;$A$3,$A$4=0)))))),1,0)</f>
        <v/>
      </c>
      <c r="T77">
        <f>IF(AND(T$4=1,T27=0,OR($IT27=0,AND($IT27&gt;0,T$2=$IU27,OR(AND(T$1=$IT27+1,OR(T$3-1&lt;&gt;$A$3,$A$4=0)),AND(T$1=$IT27-1,OR(T$3&lt;&gt;$A$3,$A$4=0)))))),1,0)</f>
        <v/>
      </c>
      <c r="U77">
        <f>IF(AND(U$4=1,U27=0,OR($IT27=0,AND($IT27&gt;0,U$2=$IU27,OR(AND(U$1=$IT27+1,OR(U$3-1&lt;&gt;$A$3,$A$4=0)),AND(U$1=$IT27-1,OR(U$3&lt;&gt;$A$3,$A$4=0)))))),1,0)</f>
        <v/>
      </c>
      <c r="V77">
        <f>IF(AND(V$4=1,V27=0,OR($IT27=0,AND($IT27&gt;0,V$2=$IU27,OR(AND(V$1=$IT27+1,OR(V$3-1&lt;&gt;$A$3,$A$4=0)),AND(V$1=$IT27-1,OR(V$3&lt;&gt;$A$3,$A$4=0)))))),1,0)</f>
        <v/>
      </c>
      <c r="W77">
        <f>IF(AND(W$4=1,W27=0,OR($IT27=0,AND($IT27&gt;0,W$2=$IU27,OR(AND(W$1=$IT27+1,OR(W$3-1&lt;&gt;$A$3,$A$4=0)),AND(W$1=$IT27-1,OR(W$3&lt;&gt;$A$3,$A$4=0)))))),1,0)</f>
        <v/>
      </c>
      <c r="X77">
        <f>IF(AND(X$4=1,X27=0,OR($IT27=0,AND($IT27&gt;0,X$2=$IU27,OR(AND(X$1=$IT27+1,OR(X$3-1&lt;&gt;$A$3,$A$4=0)),AND(X$1=$IT27-1,OR(X$3&lt;&gt;$A$3,$A$4=0)))))),1,0)</f>
        <v/>
      </c>
      <c r="Y77">
        <f>IF(AND(Y$4=1,Y27=0,OR($IT27=0,AND($IT27&gt;0,Y$2=$IU27,OR(AND(Y$1=$IT27+1,OR(Y$3-1&lt;&gt;$A$3,$A$4=0)),AND(Y$1=$IT27-1,OR(Y$3&lt;&gt;$A$3,$A$4=0)))))),1,0)</f>
        <v/>
      </c>
      <c r="Z77">
        <f>IF(AND(Z$4=1,Z27=0,OR($IT27=0,AND($IT27&gt;0,Z$2=$IU27,OR(AND(Z$1=$IT27+1,OR(Z$3-1&lt;&gt;$A$3,$A$4=0)),AND(Z$1=$IT27-1,OR(Z$3&lt;&gt;$A$3,$A$4=0)))))),1,0)</f>
        <v/>
      </c>
      <c r="AA77">
        <f>IF(AND(AA$4=1,AA27=0,OR($IT27=0,AND($IT27&gt;0,AA$2=$IU27,OR(AND(AA$1=$IT27+1,OR(AA$3-1&lt;&gt;$A$3,$A$4=0)),AND(AA$1=$IT27-1,OR(AA$3&lt;&gt;$A$3,$A$4=0)))))),1,0)</f>
        <v/>
      </c>
      <c r="AB77">
        <f>IF(AND(AB$4=1,AB27=0,OR($IT27=0,AND($IT27&gt;0,AB$2=$IU27,OR(AND(AB$1=$IT27+1,OR(AB$3-1&lt;&gt;$A$3,$A$4=0)),AND(AB$1=$IT27-1,OR(AB$3&lt;&gt;$A$3,$A$4=0)))))),1,0)</f>
        <v/>
      </c>
      <c r="AC77">
        <f>IF(AND(AC$4=1,AC27=0,OR($IT27=0,AND($IT27&gt;0,AC$2=$IU27,OR(AND(AC$1=$IT27+1,OR(AC$3-1&lt;&gt;$A$3,$A$4=0)),AND(AC$1=$IT27-1,OR(AC$3&lt;&gt;$A$3,$A$4=0)))))),1,0)</f>
        <v/>
      </c>
      <c r="AD77">
        <f>IF(AND(AD$4=1,AD27=0,OR($IT27=0,AND($IT27&gt;0,AD$2=$IU27,OR(AND(AD$1=$IT27+1,OR(AD$3-1&lt;&gt;$A$3,$A$4=0)),AND(AD$1=$IT27-1,OR(AD$3&lt;&gt;$A$3,$A$4=0)))))),1,0)</f>
        <v/>
      </c>
      <c r="AE77">
        <f>IF(AND(AE$4=1,AE27=0,OR($IT27=0,AND($IT27&gt;0,AE$2=$IU27,OR(AND(AE$1=$IT27+1,OR(AE$3-1&lt;&gt;$A$3,$A$4=0)),AND(AE$1=$IT27-1,OR(AE$3&lt;&gt;$A$3,$A$4=0)))))),1,0)</f>
        <v/>
      </c>
      <c r="AF77">
        <f>IF(AND(AF$4=1,AF27=0,OR($IT27=0,AND($IT27&gt;0,AF$2=$IU27,OR(AND(AF$1=$IT27+1,OR(AF$3-1&lt;&gt;$A$3,$A$4=0)),AND(AF$1=$IT27-1,OR(AF$3&lt;&gt;$A$3,$A$4=0)))))),1,0)</f>
        <v/>
      </c>
      <c r="AG77">
        <f>IF(AND(AG$4=1,AG27=0,OR($IT27=0,AND($IT27&gt;0,AG$2=$IU27,OR(AND(AG$1=$IT27+1,OR(AG$3-1&lt;&gt;$A$3,$A$4=0)),AND(AG$1=$IT27-1,OR(AG$3&lt;&gt;$A$3,$A$4=0)))))),1,0)</f>
        <v/>
      </c>
      <c r="AH77">
        <f>IF(AND(AH$4=1,AH27=0,OR($IT27=0,AND($IT27&gt;0,AH$2=$IU27,OR(AND(AH$1=$IT27+1,OR(AH$3-1&lt;&gt;$A$3,$A$4=0)),AND(AH$1=$IT27-1,OR(AH$3&lt;&gt;$A$3,$A$4=0)))))),1,0)</f>
        <v/>
      </c>
      <c r="AI77">
        <f>IF(AND(AI$4=1,AI27=0,OR($IT27=0,AND($IT27&gt;0,AI$2=$IU27,OR(AND(AI$1=$IT27+1,OR(AI$3-1&lt;&gt;$A$3,$A$4=0)),AND(AI$1=$IT27-1,OR(AI$3&lt;&gt;$A$3,$A$4=0)))))),1,0)</f>
        <v/>
      </c>
      <c r="AJ77">
        <f>IF(AND(AJ$4=1,AJ27=0,OR($IT27=0,AND($IT27&gt;0,AJ$2=$IU27,OR(AND(AJ$1=$IT27+1,OR(AJ$3-1&lt;&gt;$A$3,$A$4=0)),AND(AJ$1=$IT27-1,OR(AJ$3&lt;&gt;$A$3,$A$4=0)))))),1,0)</f>
        <v/>
      </c>
      <c r="AK77">
        <f>IF(AND(AK$4=1,AK27=0,OR($IT27=0,AND($IT27&gt;0,AK$2=$IU27,OR(AND(AK$1=$IT27+1,OR(AK$3-1&lt;&gt;$A$3,$A$4=0)),AND(AK$1=$IT27-1,OR(AK$3&lt;&gt;$A$3,$A$4=0)))))),1,0)</f>
        <v/>
      </c>
      <c r="AL77">
        <f>IF(AND(AL$4=1,AL27=0,OR($IT27=0,AND($IT27&gt;0,AL$2=$IU27,OR(AND(AL$1=$IT27+1,OR(AL$3-1&lt;&gt;$A$3,$A$4=0)),AND(AL$1=$IT27-1,OR(AL$3&lt;&gt;$A$3,$A$4=0)))))),1,0)</f>
        <v/>
      </c>
      <c r="AM77">
        <f>IF(AND(AM$4=1,AM27=0,OR($IT27=0,AND($IT27&gt;0,AM$2=$IU27,OR(AND(AM$1=$IT27+1,OR(AM$3-1&lt;&gt;$A$3,$A$4=0)),AND(AM$1=$IT27-1,OR(AM$3&lt;&gt;$A$3,$A$4=0)))))),1,0)</f>
        <v/>
      </c>
      <c r="AN77">
        <f>IF(AND(AN$4=1,AN27=0,OR($IT27=0,AND($IT27&gt;0,AN$2=$IU27,OR(AND(AN$1=$IT27+1,OR(AN$3-1&lt;&gt;$A$3,$A$4=0)),AND(AN$1=$IT27-1,OR(AN$3&lt;&gt;$A$3,$A$4=0)))))),1,0)</f>
        <v/>
      </c>
      <c r="AO77">
        <f>IF(AND(AO$4=1,AO27=0,OR($IT27=0,AND($IT27&gt;0,AO$2=$IU27,OR(AND(AO$1=$IT27+1,OR(AO$3-1&lt;&gt;$A$3,$A$4=0)),AND(AO$1=$IT27-1,OR(AO$3&lt;&gt;$A$3,$A$4=0)))))),1,0)</f>
        <v/>
      </c>
      <c r="AP77">
        <f>IF(AND(AP$4=1,AP27=0,OR($IT27=0,AND($IT27&gt;0,AP$2=$IU27,OR(AND(AP$1=$IT27+1,OR(AP$3-1&lt;&gt;$A$3,$A$4=0)),AND(AP$1=$IT27-1,OR(AP$3&lt;&gt;$A$3,$A$4=0)))))),1,0)</f>
        <v/>
      </c>
      <c r="AQ77">
        <f>IF(AND(AQ$4=1,AQ27=0,OR($IT27=0,AND($IT27&gt;0,AQ$2=$IU27,OR(AND(AQ$1=$IT27+1,OR(AQ$3-1&lt;&gt;$A$3,$A$4=0)),AND(AQ$1=$IT27-1,OR(AQ$3&lt;&gt;$A$3,$A$4=0)))))),1,0)</f>
        <v/>
      </c>
      <c r="AR77">
        <f>IF(AND(AR$4=1,AR27=0,OR($IT27=0,AND($IT27&gt;0,AR$2=$IU27,OR(AND(AR$1=$IT27+1,OR(AR$3-1&lt;&gt;$A$3,$A$4=0)),AND(AR$1=$IT27-1,OR(AR$3&lt;&gt;$A$3,$A$4=0)))))),1,0)</f>
        <v/>
      </c>
      <c r="AS77">
        <f>IF(AND(AS$4=1,AS27=0,OR($IT27=0,AND($IT27&gt;0,AS$2=$IU27,OR(AND(AS$1=$IT27+1,OR(AS$3-1&lt;&gt;$A$3,$A$4=0)),AND(AS$1=$IT27-1,OR(AS$3&lt;&gt;$A$3,$A$4=0)))))),1,0)</f>
        <v/>
      </c>
      <c r="AT77">
        <f>IF(AND(AT$4=1,AT27=0,OR($IT27=0,AND($IT27&gt;0,AT$2=$IU27,OR(AND(AT$1=$IT27+1,OR(AT$3-1&lt;&gt;$A$3,$A$4=0)),AND(AT$1=$IT27-1,OR(AT$3&lt;&gt;$A$3,$A$4=0)))))),1,0)</f>
        <v/>
      </c>
      <c r="AU77">
        <f>IF(AND(AU$4=1,AU27=0,OR($IT27=0,AND($IT27&gt;0,AU$2=$IU27,OR(AND(AU$1=$IT27+1,OR(AU$3-1&lt;&gt;$A$3,$A$4=0)),AND(AU$1=$IT27-1,OR(AU$3&lt;&gt;$A$3,$A$4=0)))))),1,0)</f>
        <v/>
      </c>
      <c r="AV77">
        <f>IF(AND(AV$4=1,AV27=0,OR($IT27=0,AND($IT27&gt;0,AV$2=$IU27,OR(AND(AV$1=$IT27+1,OR(AV$3-1&lt;&gt;$A$3,$A$4=0)),AND(AV$1=$IT27-1,OR(AV$3&lt;&gt;$A$3,$A$4=0)))))),1,0)</f>
        <v/>
      </c>
      <c r="AW77">
        <f>IF(AND(AW$4=1,AW27=0,OR($IT27=0,AND($IT27&gt;0,AW$2=$IU27,OR(AND(AW$1=$IT27+1,OR(AW$3-1&lt;&gt;$A$3,$A$4=0)),AND(AW$1=$IT27-1,OR(AW$3&lt;&gt;$A$3,$A$4=0)))))),1,0)</f>
        <v/>
      </c>
      <c r="AX77">
        <f>IF(AND(AX$4=1,AX27=0,OR($IT27=0,AND($IT27&gt;0,AX$2=$IU27,OR(AND(AX$1=$IT27+1,OR(AX$3-1&lt;&gt;$A$3,$A$4=0)),AND(AX$1=$IT27-1,OR(AX$3&lt;&gt;$A$3,$A$4=0)))))),1,0)</f>
        <v/>
      </c>
      <c r="AY77">
        <f>IF(AND(AY$4=1,AY27=0,OR($IT27=0,AND($IT27&gt;0,AY$2=$IU27,OR(AND(AY$1=$IT27+1,OR(AY$3-1&lt;&gt;$A$3,$A$4=0)),AND(AY$1=$IT27-1,OR(AY$3&lt;&gt;$A$3,$A$4=0)))))),1,0)</f>
        <v/>
      </c>
      <c r="AZ77">
        <f>IF(AND(AZ$4=1,AZ27=0,OR($IT27=0,AND($IT27&gt;0,AZ$2=$IU27,OR(AND(AZ$1=$IT27+1,OR(AZ$3-1&lt;&gt;$A$3,$A$4=0)),AND(AZ$1=$IT27-1,OR(AZ$3&lt;&gt;$A$3,$A$4=0)))))),1,0)</f>
        <v/>
      </c>
      <c r="BA77">
        <f>IF(AND(BA$4=1,BA27=0,OR($IT27=0,AND($IT27&gt;0,BA$2=$IU27,OR(AND(BA$1=$IT27+1,OR(BA$3-1&lt;&gt;$A$3,$A$4=0)),AND(BA$1=$IT27-1,OR(BA$3&lt;&gt;$A$3,$A$4=0)))))),1,0)</f>
        <v/>
      </c>
      <c r="BB77">
        <f>IF(AND(BB$4=1,BB27=0,OR($IT27=0,AND($IT27&gt;0,BB$2=$IU27,OR(AND(BB$1=$IT27+1,OR(BB$3-1&lt;&gt;$A$3,$A$4=0)),AND(BB$1=$IT27-1,OR(BB$3&lt;&gt;$A$3,$A$4=0)))))),1,0)</f>
        <v/>
      </c>
      <c r="BC77">
        <f>IF(AND(BC$4=1,BC27=0,OR($IT27=0,AND($IT27&gt;0,BC$2=$IU27,OR(AND(BC$1=$IT27+1,OR(BC$3-1&lt;&gt;$A$3,$A$4=0)),AND(BC$1=$IT27-1,OR(BC$3&lt;&gt;$A$3,$A$4=0)))))),1,0)</f>
        <v/>
      </c>
      <c r="BD77">
        <f>IF(AND(BD$4=1,BD27=0,OR($IT27=0,AND($IT27&gt;0,BD$2=$IU27,OR(AND(BD$1=$IT27+1,OR(BD$3-1&lt;&gt;$A$3,$A$4=0)),AND(BD$1=$IT27-1,OR(BD$3&lt;&gt;$A$3,$A$4=0)))))),1,0)</f>
        <v/>
      </c>
      <c r="BE77">
        <f>IF(AND(BE$4=1,BE27=0,OR($IT27=0,AND($IT27&gt;0,BE$2=$IU27,OR(AND(BE$1=$IT27+1,OR(BE$3-1&lt;&gt;$A$3,$A$4=0)),AND(BE$1=$IT27-1,OR(BE$3&lt;&gt;$A$3,$A$4=0)))))),1,0)</f>
        <v/>
      </c>
      <c r="BF77">
        <f>IF(AND(BF$4=1,BF27=0,OR($IT27=0,AND($IT27&gt;0,BF$2=$IU27,OR(AND(BF$1=$IT27+1,OR(BF$3-1&lt;&gt;$A$3,$A$4=0)),AND(BF$1=$IT27-1,OR(BF$3&lt;&gt;$A$3,$A$4=0)))))),1,0)</f>
        <v/>
      </c>
      <c r="BG77">
        <f>IF(AND(BG$4=1,BG27=0,OR($IT27=0,AND($IT27&gt;0,BG$2=$IU27,OR(AND(BG$1=$IT27+1,OR(BG$3-1&lt;&gt;$A$3,$A$4=0)),AND(BG$1=$IT27-1,OR(BG$3&lt;&gt;$A$3,$A$4=0)))))),1,0)</f>
        <v/>
      </c>
      <c r="BH77">
        <f>IF(AND(BH$4=1,BH27=0,OR($IT27=0,AND($IT27&gt;0,BH$2=$IU27,OR(AND(BH$1=$IT27+1,OR(BH$3-1&lt;&gt;$A$3,$A$4=0)),AND(BH$1=$IT27-1,OR(BH$3&lt;&gt;$A$3,$A$4=0)))))),1,0)</f>
        <v/>
      </c>
      <c r="BI77">
        <f>IF(AND(BI$4=1,BI27=0,OR($IT27=0,AND($IT27&gt;0,BI$2=$IU27,OR(AND(BI$1=$IT27+1,OR(BI$3-1&lt;&gt;$A$3,$A$4=0)),AND(BI$1=$IT27-1,OR(BI$3&lt;&gt;$A$3,$A$4=0)))))),1,0)</f>
        <v/>
      </c>
      <c r="BJ77">
        <f>IF(AND(BJ$4=1,BJ27=0,OR($IT27=0,AND($IT27&gt;0,BJ$2=$IU27,OR(AND(BJ$1=$IT27+1,OR(BJ$3-1&lt;&gt;$A$3,$A$4=0)),AND(BJ$1=$IT27-1,OR(BJ$3&lt;&gt;$A$3,$A$4=0)))))),1,0)</f>
        <v/>
      </c>
      <c r="BK77">
        <f>IF(AND(BK$4=1,BK27=0,OR($IT27=0,AND($IT27&gt;0,BK$2=$IU27,OR(AND(BK$1=$IT27+1,OR(BK$3-1&lt;&gt;$A$3,$A$4=0)),AND(BK$1=$IT27-1,OR(BK$3&lt;&gt;$A$3,$A$4=0)))))),1,0)</f>
        <v/>
      </c>
      <c r="BL77">
        <f>IF(AND(BL$4=1,BL27=0,OR($IT27=0,AND($IT27&gt;0,BL$2=$IU27,OR(AND(BL$1=$IT27+1,OR(BL$3-1&lt;&gt;$A$3,$A$4=0)),AND(BL$1=$IT27-1,OR(BL$3&lt;&gt;$A$3,$A$4=0)))))),1,0)</f>
        <v/>
      </c>
      <c r="BM77">
        <f>IF(AND(BM$4=1,BM27=0,OR($IT27=0,AND($IT27&gt;0,BM$2=$IU27,OR(AND(BM$1=$IT27+1,OR(BM$3-1&lt;&gt;$A$3,$A$4=0)),AND(BM$1=$IT27-1,OR(BM$3&lt;&gt;$A$3,$A$4=0)))))),1,0)</f>
        <v/>
      </c>
      <c r="BN77">
        <f>IF(AND(BN$4=1,BN27=0,OR($IT27=0,AND($IT27&gt;0,BN$2=$IU27,OR(AND(BN$1=$IT27+1,OR(BN$3-1&lt;&gt;$A$3,$A$4=0)),AND(BN$1=$IT27-1,OR(BN$3&lt;&gt;$A$3,$A$4=0)))))),1,0)</f>
        <v/>
      </c>
      <c r="BO77">
        <f>IF(AND(BO$4=1,BO27=0,OR($IT27=0,AND($IT27&gt;0,BO$2=$IU27,OR(AND(BO$1=$IT27+1,OR(BO$3-1&lt;&gt;$A$3,$A$4=0)),AND(BO$1=$IT27-1,OR(BO$3&lt;&gt;$A$3,$A$4=0)))))),1,0)</f>
        <v/>
      </c>
      <c r="BP77">
        <f>IF(AND(BP$4=1,BP27=0,OR($IT27=0,AND($IT27&gt;0,BP$2=$IU27,OR(AND(BP$1=$IT27+1,OR(BP$3-1&lt;&gt;$A$3,$A$4=0)),AND(BP$1=$IT27-1,OR(BP$3&lt;&gt;$A$3,$A$4=0)))))),1,0)</f>
        <v/>
      </c>
      <c r="BQ77">
        <f>IF(AND(BQ$4=1,BQ27=0,OR($IT27=0,AND($IT27&gt;0,BQ$2=$IU27,OR(AND(BQ$1=$IT27+1,OR(BQ$3-1&lt;&gt;$A$3,$A$4=0)),AND(BQ$1=$IT27-1,OR(BQ$3&lt;&gt;$A$3,$A$4=0)))))),1,0)</f>
        <v/>
      </c>
      <c r="BR77">
        <f>IF(AND(BR$4=1,BR27=0,OR($IT27=0,AND($IT27&gt;0,BR$2=$IU27,OR(AND(BR$1=$IT27+1,OR(BR$3-1&lt;&gt;$A$3,$A$4=0)),AND(BR$1=$IT27-1,OR(BR$3&lt;&gt;$A$3,$A$4=0)))))),1,0)</f>
        <v/>
      </c>
      <c r="BS77">
        <f>IF(AND(BS$4=1,BS27=0,OR($IT27=0,AND($IT27&gt;0,BS$2=$IU27,OR(AND(BS$1=$IT27+1,OR(BS$3-1&lt;&gt;$A$3,$A$4=0)),AND(BS$1=$IT27-1,OR(BS$3&lt;&gt;$A$3,$A$4=0)))))),1,0)</f>
        <v/>
      </c>
      <c r="BT77">
        <f>IF(AND(BT$4=1,BT27=0,OR($IT27=0,AND($IT27&gt;0,BT$2=$IU27,OR(AND(BT$1=$IT27+1,OR(BT$3-1&lt;&gt;$A$3,$A$4=0)),AND(BT$1=$IT27-1,OR(BT$3&lt;&gt;$A$3,$A$4=0)))))),1,0)</f>
        <v/>
      </c>
      <c r="BU77">
        <f>IF(AND(BU$4=1,BU27=0,OR($IT27=0,AND($IT27&gt;0,BU$2=$IU27,OR(AND(BU$1=$IT27+1,OR(BU$3-1&lt;&gt;$A$3,$A$4=0)),AND(BU$1=$IT27-1,OR(BU$3&lt;&gt;$A$3,$A$4=0)))))),1,0)</f>
        <v/>
      </c>
      <c r="BV77">
        <f>IF(AND(BV$4=1,BV27=0,OR($IT27=0,AND($IT27&gt;0,BV$2=$IU27,OR(AND(BV$1=$IT27+1,OR(BV$3-1&lt;&gt;$A$3,$A$4=0)),AND(BV$1=$IT27-1,OR(BV$3&lt;&gt;$A$3,$A$4=0)))))),1,0)</f>
        <v/>
      </c>
      <c r="BW77">
        <f>IF(AND(BW$4=1,BW27=0,OR($IT27=0,AND($IT27&gt;0,BW$2=$IU27,OR(AND(BW$1=$IT27+1,OR(BW$3-1&lt;&gt;$A$3,$A$4=0)),AND(BW$1=$IT27-1,OR(BW$3&lt;&gt;$A$3,$A$4=0)))))),1,0)</f>
        <v/>
      </c>
      <c r="BX77">
        <f>IF(AND(BX$4=1,BX27=0,OR($IT27=0,AND($IT27&gt;0,BX$2=$IU27,OR(AND(BX$1=$IT27+1,OR(BX$3-1&lt;&gt;$A$3,$A$4=0)),AND(BX$1=$IT27-1,OR(BX$3&lt;&gt;$A$3,$A$4=0)))))),1,0)</f>
        <v/>
      </c>
      <c r="BY77">
        <f>IF(AND(BY$4=1,BY27=0,OR($IT27=0,AND($IT27&gt;0,BY$2=$IU27,OR(AND(BY$1=$IT27+1,OR(BY$3-1&lt;&gt;$A$3,$A$4=0)),AND(BY$1=$IT27-1,OR(BY$3&lt;&gt;$A$3,$A$4=0)))))),1,0)</f>
        <v/>
      </c>
      <c r="BZ77">
        <f>IF(AND(BZ$4=1,BZ27=0,OR($IT27=0,AND($IT27&gt;0,BZ$2=$IU27,OR(AND(BZ$1=$IT27+1,OR(BZ$3-1&lt;&gt;$A$3,$A$4=0)),AND(BZ$1=$IT27-1,OR(BZ$3&lt;&gt;$A$3,$A$4=0)))))),1,0)</f>
        <v/>
      </c>
      <c r="CA77">
        <f>IF(AND(CA$4=1,CA27=0,OR($IT27=0,AND($IT27&gt;0,CA$2=$IU27,OR(AND(CA$1=$IT27+1,OR(CA$3-1&lt;&gt;$A$3,$A$4=0)),AND(CA$1=$IT27-1,OR(CA$3&lt;&gt;$A$3,$A$4=0)))))),1,0)</f>
        <v/>
      </c>
      <c r="CB77">
        <f>IF(AND(CB$4=1,CB27=0,OR($IT27=0,AND($IT27&gt;0,CB$2=$IU27,OR(AND(CB$1=$IT27+1,OR(CB$3-1&lt;&gt;$A$3,$A$4=0)),AND(CB$1=$IT27-1,OR(CB$3&lt;&gt;$A$3,$A$4=0)))))),1,0)</f>
        <v/>
      </c>
      <c r="CC77">
        <f>IF(AND(CC$4=1,CC27=0,OR($IT27=0,AND($IT27&gt;0,CC$2=$IU27,OR(AND(CC$1=$IT27+1,OR(CC$3-1&lt;&gt;$A$3,$A$4=0)),AND(CC$1=$IT27-1,OR(CC$3&lt;&gt;$A$3,$A$4=0)))))),1,0)</f>
        <v/>
      </c>
      <c r="CD77">
        <f>IF(AND(CD$4=1,CD27=0,OR($IT27=0,AND($IT27&gt;0,CD$2=$IU27,OR(AND(CD$1=$IT27+1,OR(CD$3-1&lt;&gt;$A$3,$A$4=0)),AND(CD$1=$IT27-1,OR(CD$3&lt;&gt;$A$3,$A$4=0)))))),1,0)</f>
        <v/>
      </c>
      <c r="CE77">
        <f>IF(AND(CE$4=1,CE27=0,OR($IT27=0,AND($IT27&gt;0,CE$2=$IU27,OR(AND(CE$1=$IT27+1,OR(CE$3-1&lt;&gt;$A$3,$A$4=0)),AND(CE$1=$IT27-1,OR(CE$3&lt;&gt;$A$3,$A$4=0)))))),1,0)</f>
        <v/>
      </c>
      <c r="CF77">
        <f>IF(AND(CF$4=1,CF27=0,OR($IT27=0,AND($IT27&gt;0,CF$2=$IU27,OR(AND(CF$1=$IT27+1,OR(CF$3-1&lt;&gt;$A$3,$A$4=0)),AND(CF$1=$IT27-1,OR(CF$3&lt;&gt;$A$3,$A$4=0)))))),1,0)</f>
        <v/>
      </c>
      <c r="CG77">
        <f>IF(AND(CG$4=1,CG27=0,OR($IT27=0,AND($IT27&gt;0,CG$2=$IU27,OR(AND(CG$1=$IT27+1,OR(CG$3-1&lt;&gt;$A$3,$A$4=0)),AND(CG$1=$IT27-1,OR(CG$3&lt;&gt;$A$3,$A$4=0)))))),1,0)</f>
        <v/>
      </c>
      <c r="CH77">
        <f>IF(AND(CH$4=1,CH27=0,OR($IT27=0,AND($IT27&gt;0,CH$2=$IU27,OR(AND(CH$1=$IT27+1,OR(CH$3-1&lt;&gt;$A$3,$A$4=0)),AND(CH$1=$IT27-1,OR(CH$3&lt;&gt;$A$3,$A$4=0)))))),1,0)</f>
        <v/>
      </c>
      <c r="CI77">
        <f>IF(AND(CI$4=1,CI27=0,OR($IT27=0,AND($IT27&gt;0,CI$2=$IU27,OR(AND(CI$1=$IT27+1,OR(CI$3-1&lt;&gt;$A$3,$A$4=0)),AND(CI$1=$IT27-1,OR(CI$3&lt;&gt;$A$3,$A$4=0)))))),1,0)</f>
        <v/>
      </c>
      <c r="CJ77">
        <f>IF(AND(CJ$4=1,CJ27=0,OR($IT27=0,AND($IT27&gt;0,CJ$2=$IU27,OR(AND(CJ$1=$IT27+1,OR(CJ$3-1&lt;&gt;$A$3,$A$4=0)),AND(CJ$1=$IT27-1,OR(CJ$3&lt;&gt;$A$3,$A$4=0)))))),1,0)</f>
        <v/>
      </c>
      <c r="CK77">
        <f>IF(AND(CK$4=1,CK27=0,OR($IT27=0,AND($IT27&gt;0,CK$2=$IU27,OR(AND(CK$1=$IT27+1,OR(CK$3-1&lt;&gt;$A$3,$A$4=0)),AND(CK$1=$IT27-1,OR(CK$3&lt;&gt;$A$3,$A$4=0)))))),1,0)</f>
        <v/>
      </c>
      <c r="CL77">
        <f>IF(AND(CL$4=1,CL27=0,OR($IT27=0,AND($IT27&gt;0,CL$2=$IU27,OR(AND(CL$1=$IT27+1,OR(CL$3-1&lt;&gt;$A$3,$A$4=0)),AND(CL$1=$IT27-1,OR(CL$3&lt;&gt;$A$3,$A$4=0)))))),1,0)</f>
        <v/>
      </c>
      <c r="CM77">
        <f>IF(AND(CM$4=1,CM27=0,OR($IT27=0,AND($IT27&gt;0,CM$2=$IU27,OR(AND(CM$1=$IT27+1,OR(CM$3-1&lt;&gt;$A$3,$A$4=0)),AND(CM$1=$IT27-1,OR(CM$3&lt;&gt;$A$3,$A$4=0)))))),1,0)</f>
        <v/>
      </c>
      <c r="CN77">
        <f>IF(AND(CN$4=1,CN27=0,OR($IT27=0,AND($IT27&gt;0,CN$2=$IU27,OR(AND(CN$1=$IT27+1,OR(CN$3-1&lt;&gt;$A$3,$A$4=0)),AND(CN$1=$IT27-1,OR(CN$3&lt;&gt;$A$3,$A$4=0)))))),1,0)</f>
        <v/>
      </c>
      <c r="CO77">
        <f>IF(AND(CO$4=1,CO27=0,OR($IT27=0,AND($IT27&gt;0,CO$2=$IU27,OR(AND(CO$1=$IT27+1,OR(CO$3-1&lt;&gt;$A$3,$A$4=0)),AND(CO$1=$IT27-1,OR(CO$3&lt;&gt;$A$3,$A$4=0)))))),1,0)</f>
        <v/>
      </c>
      <c r="CP77">
        <f>IF(AND(CP$4=1,CP27=0,OR($IT27=0,AND($IT27&gt;0,CP$2=$IU27,OR(AND(CP$1=$IT27+1,OR(CP$3-1&lt;&gt;$A$3,$A$4=0)),AND(CP$1=$IT27-1,OR(CP$3&lt;&gt;$A$3,$A$4=0)))))),1,0)</f>
        <v/>
      </c>
      <c r="CQ77">
        <f>IF(AND(CQ$4=1,CQ27=0,OR($IT27=0,AND($IT27&gt;0,CQ$2=$IU27,OR(AND(CQ$1=$IT27+1,OR(CQ$3-1&lt;&gt;$A$3,$A$4=0)),AND(CQ$1=$IT27-1,OR(CQ$3&lt;&gt;$A$3,$A$4=0)))))),1,0)</f>
        <v/>
      </c>
      <c r="CR77">
        <f>IF(AND(CR$4=1,CR27=0,OR($IT27=0,AND($IT27&gt;0,CR$2=$IU27,OR(AND(CR$1=$IT27+1,OR(CR$3-1&lt;&gt;$A$3,$A$4=0)),AND(CR$1=$IT27-1,OR(CR$3&lt;&gt;$A$3,$A$4=0)))))),1,0)</f>
        <v/>
      </c>
      <c r="CS77">
        <f>IF(AND(CS$4=1,CS27=0,OR($IT27=0,AND($IT27&gt;0,CS$2=$IU27,OR(AND(CS$1=$IT27+1,OR(CS$3-1&lt;&gt;$A$3,$A$4=0)),AND(CS$1=$IT27-1,OR(CS$3&lt;&gt;$A$3,$A$4=0)))))),1,0)</f>
        <v/>
      </c>
      <c r="CT77">
        <f>IF(AND(CT$4=1,CT27=0,OR($IT27=0,AND($IT27&gt;0,CT$2=$IU27,OR(AND(CT$1=$IT27+1,OR(CT$3-1&lt;&gt;$A$3,$A$4=0)),AND(CT$1=$IT27-1,OR(CT$3&lt;&gt;$A$3,$A$4=0)))))),1,0)</f>
        <v/>
      </c>
      <c r="CU77">
        <f>IF(AND(CU$4=1,CU27=0,OR($IT27=0,AND($IT27&gt;0,CU$2=$IU27,OR(AND(CU$1=$IT27+1,OR(CU$3-1&lt;&gt;$A$3,$A$4=0)),AND(CU$1=$IT27-1,OR(CU$3&lt;&gt;$A$3,$A$4=0)))))),1,0)</f>
        <v/>
      </c>
      <c r="CV77">
        <f>IF(AND(CV$4=1,CV27=0,OR($IT27=0,AND($IT27&gt;0,CV$2=$IU27,OR(AND(CV$1=$IT27+1,OR(CV$3-1&lt;&gt;$A$3,$A$4=0)),AND(CV$1=$IT27-1,OR(CV$3&lt;&gt;$A$3,$A$4=0)))))),1,0)</f>
        <v/>
      </c>
      <c r="CW77">
        <f>IF(AND(CW$4=1,CW27=0,OR($IT27=0,AND($IT27&gt;0,CW$2=$IU27,OR(AND(CW$1=$IT27+1,OR(CW$3-1&lt;&gt;$A$3,$A$4=0)),AND(CW$1=$IT27-1,OR(CW$3&lt;&gt;$A$3,$A$4=0)))))),1,0)</f>
        <v/>
      </c>
      <c r="CX77">
        <f>IF(AND(CX$4=1,CX27=0,OR($IT27=0,AND($IT27&gt;0,CX$2=$IU27,OR(AND(CX$1=$IT27+1,OR(CX$3-1&lt;&gt;$A$3,$A$4=0)),AND(CX$1=$IT27-1,OR(CX$3&lt;&gt;$A$3,$A$4=0)))))),1,0)</f>
        <v/>
      </c>
      <c r="CY77">
        <f>IF(AND(CY$4=1,CY27=0,OR($IT27=0,AND($IT27&gt;0,CY$2=$IU27,OR(AND(CY$1=$IT27+1,OR(CY$3-1&lt;&gt;$A$3,$A$4=0)),AND(CY$1=$IT27-1,OR(CY$3&lt;&gt;$A$3,$A$4=0)))))),1,0)</f>
        <v/>
      </c>
      <c r="CZ77">
        <f>IF(AND(CZ$4=1,CZ27=0,OR($IT27=0,AND($IT27&gt;0,CZ$2=$IU27,OR(AND(CZ$1=$IT27+1,OR(CZ$3-1&lt;&gt;$A$3,$A$4=0)),AND(CZ$1=$IT27-1,OR(CZ$3&lt;&gt;$A$3,$A$4=0)))))),1,0)</f>
        <v/>
      </c>
      <c r="DA77">
        <f>IF(AND(DA$4=1,DA27=0,OR($IT27=0,AND($IT27&gt;0,DA$2=$IU27,OR(AND(DA$1=$IT27+1,OR(DA$3-1&lt;&gt;$A$3,$A$4=0)),AND(DA$1=$IT27-1,OR(DA$3&lt;&gt;$A$3,$A$4=0)))))),1,0)</f>
        <v/>
      </c>
      <c r="DB77">
        <f>IF(AND(DB$4=1,DB27=0,OR($IT27=0,AND($IT27&gt;0,DB$2=$IU27,OR(AND(DB$1=$IT27+1,OR(DB$3-1&lt;&gt;$A$3,$A$4=0)),AND(DB$1=$IT27-1,OR(DB$3&lt;&gt;$A$3,$A$4=0)))))),1,0)</f>
        <v/>
      </c>
      <c r="DC77">
        <f>IF(AND(DC$4=1,DC27=0,OR($IT27=0,AND($IT27&gt;0,DC$2=$IU27,OR(AND(DC$1=$IT27+1,OR(DC$3-1&lt;&gt;$A$3,$A$4=0)),AND(DC$1=$IT27-1,OR(DC$3&lt;&gt;$A$3,$A$4=0)))))),1,0)</f>
        <v/>
      </c>
      <c r="DD77">
        <f>IF(AND(DD$4=1,DD27=0,OR($IT27=0,AND($IT27&gt;0,DD$2=$IU27,OR(AND(DD$1=$IT27+1,OR(DD$3-1&lt;&gt;$A$3,$A$4=0)),AND(DD$1=$IT27-1,OR(DD$3&lt;&gt;$A$3,$A$4=0)))))),1,0)</f>
        <v/>
      </c>
      <c r="DE77">
        <f>IF(AND(DE$4=1,DE27=0,OR($IT27=0,AND($IT27&gt;0,DE$2=$IU27,OR(AND(DE$1=$IT27+1,OR(DE$3-1&lt;&gt;$A$3,$A$4=0)),AND(DE$1=$IT27-1,OR(DE$3&lt;&gt;$A$3,$A$4=0)))))),1,0)</f>
        <v/>
      </c>
      <c r="DF77">
        <f>IF(AND(DF$4=1,DF27=0,OR($IT27=0,AND($IT27&gt;0,DF$2=$IU27,OR(AND(DF$1=$IT27+1,OR(DF$3-1&lt;&gt;$A$3,$A$4=0)),AND(DF$1=$IT27-1,OR(DF$3&lt;&gt;$A$3,$A$4=0)))))),1,0)</f>
        <v/>
      </c>
      <c r="DG77">
        <f>IF(AND(DG$4=1,DG27=0,OR($IT27=0,AND($IT27&gt;0,DG$2=$IU27,OR(AND(DG$1=$IT27+1,OR(DG$3-1&lt;&gt;$A$3,$A$4=0)),AND(DG$1=$IT27-1,OR(DG$3&lt;&gt;$A$3,$A$4=0)))))),1,0)</f>
        <v/>
      </c>
      <c r="DH77">
        <f>IF(AND(DH$4=1,DH27=0,OR($IT27=0,AND($IT27&gt;0,DH$2=$IU27,OR(AND(DH$1=$IT27+1,OR(DH$3-1&lt;&gt;$A$3,$A$4=0)),AND(DH$1=$IT27-1,OR(DH$3&lt;&gt;$A$3,$A$4=0)))))),1,0)</f>
        <v/>
      </c>
      <c r="DI77">
        <f>IF(AND(DI$4=1,DI27=0,OR($IT27=0,AND($IT27&gt;0,DI$2=$IU27,OR(AND(DI$1=$IT27+1,OR(DI$3-1&lt;&gt;$A$3,$A$4=0)),AND(DI$1=$IT27-1,OR(DI$3&lt;&gt;$A$3,$A$4=0)))))),1,0)</f>
        <v/>
      </c>
      <c r="DJ77">
        <f>IF(AND(DJ$4=1,DJ27=0,OR($IT27=0,AND($IT27&gt;0,DJ$2=$IU27,OR(AND(DJ$1=$IT27+1,OR(DJ$3-1&lt;&gt;$A$3,$A$4=0)),AND(DJ$1=$IT27-1,OR(DJ$3&lt;&gt;$A$3,$A$4=0)))))),1,0)</f>
        <v/>
      </c>
      <c r="DK77">
        <f>IF(AND(DK$4=1,DK27=0,OR($IT27=0,AND($IT27&gt;0,DK$2=$IU27,OR(AND(DK$1=$IT27+1,OR(DK$3-1&lt;&gt;$A$3,$A$4=0)),AND(DK$1=$IT27-1,OR(DK$3&lt;&gt;$A$3,$A$4=0)))))),1,0)</f>
        <v/>
      </c>
      <c r="DL77">
        <f>IF(AND(DL$4=1,DL27=0,OR($IT27=0,AND($IT27&gt;0,DL$2=$IU27,OR(AND(DL$1=$IT27+1,OR(DL$3-1&lt;&gt;$A$3,$A$4=0)),AND(DL$1=$IT27-1,OR(DL$3&lt;&gt;$A$3,$A$4=0)))))),1,0)</f>
        <v/>
      </c>
      <c r="DM77">
        <f>IF(AND(DM$4=1,DM27=0,OR($IT27=0,AND($IT27&gt;0,DM$2=$IU27,OR(AND(DM$1=$IT27+1,OR(DM$3-1&lt;&gt;$A$3,$A$4=0)),AND(DM$1=$IT27-1,OR(DM$3&lt;&gt;$A$3,$A$4=0)))))),1,0)</f>
        <v/>
      </c>
      <c r="DN77">
        <f>IF(AND(DN$4=1,DN27=0,OR($IT27=0,AND($IT27&gt;0,DN$2=$IU27,OR(AND(DN$1=$IT27+1,OR(DN$3-1&lt;&gt;$A$3,$A$4=0)),AND(DN$1=$IT27-1,OR(DN$3&lt;&gt;$A$3,$A$4=0)))))),1,0)</f>
        <v/>
      </c>
      <c r="DO77">
        <f>IF(AND(DO$4=1,DO27=0,OR($IT27=0,AND($IT27&gt;0,DO$2=$IU27,OR(AND(DO$1=$IT27+1,OR(DO$3-1&lt;&gt;$A$3,$A$4=0)),AND(DO$1=$IT27-1,OR(DO$3&lt;&gt;$A$3,$A$4=0)))))),1,0)</f>
        <v/>
      </c>
      <c r="DP77">
        <f>IF(AND(DP$4=1,DP27=0,OR($IT27=0,AND($IT27&gt;0,DP$2=$IU27,OR(AND(DP$1=$IT27+1,OR(DP$3-1&lt;&gt;$A$3,$A$4=0)),AND(DP$1=$IT27-1,OR(DP$3&lt;&gt;$A$3,$A$4=0)))))),1,0)</f>
        <v/>
      </c>
      <c r="DQ77">
        <f>IF(AND(DQ$4=1,DQ27=0,OR($IT27=0,AND($IT27&gt;0,DQ$2=$IU27,OR(AND(DQ$1=$IT27+1,OR(DQ$3-1&lt;&gt;$A$3,$A$4=0)),AND(DQ$1=$IT27-1,OR(DQ$3&lt;&gt;$A$3,$A$4=0)))))),1,0)</f>
        <v/>
      </c>
      <c r="DR77">
        <f>IF(AND(DR$4=1,DR27=0,OR($IT27=0,AND($IT27&gt;0,DR$2=$IU27,OR(AND(DR$1=$IT27+1,OR(DR$3-1&lt;&gt;$A$3,$A$4=0)),AND(DR$1=$IT27-1,OR(DR$3&lt;&gt;$A$3,$A$4=0)))))),1,0)</f>
        <v/>
      </c>
      <c r="DS77">
        <f>IF(AND(DS$4=1,DS27=0,OR($IT27=0,AND($IT27&gt;0,DS$2=$IU27,OR(AND(DS$1=$IT27+1,OR(DS$3-1&lt;&gt;$A$3,$A$4=0)),AND(DS$1=$IT27-1,OR(DS$3&lt;&gt;$A$3,$A$4=0)))))),1,0)</f>
        <v/>
      </c>
      <c r="DT77">
        <f>IF(AND(DT$4=1,DT27=0,OR($IT27=0,AND($IT27&gt;0,DT$2=$IU27,OR(AND(DT$1=$IT27+1,OR(DT$3-1&lt;&gt;$A$3,$A$4=0)),AND(DT$1=$IT27-1,OR(DT$3&lt;&gt;$A$3,$A$4=0)))))),1,0)</f>
        <v/>
      </c>
      <c r="DU77">
        <f>IF(AND(DU$4=1,DU27=0,OR($IT27=0,AND($IT27&gt;0,DU$2=$IU27,OR(AND(DU$1=$IT27+1,OR(DU$3-1&lt;&gt;$A$3,$A$4=0)),AND(DU$1=$IT27-1,OR(DU$3&lt;&gt;$A$3,$A$4=0)))))),1,0)</f>
        <v/>
      </c>
      <c r="DV77">
        <f>IF(AND(DV$4=1,DV27=0,OR($IT27=0,AND($IT27&gt;0,DV$2=$IU27,OR(AND(DV$1=$IT27+1,OR(DV$3-1&lt;&gt;$A$3,$A$4=0)),AND(DV$1=$IT27-1,OR(DV$3&lt;&gt;$A$3,$A$4=0)))))),1,0)</f>
        <v/>
      </c>
      <c r="DW77">
        <f>IF(AND(DW$4=1,DW27=0,OR($IT27=0,AND($IT27&gt;0,DW$2=$IU27,OR(AND(DW$1=$IT27+1,OR(DW$3-1&lt;&gt;$A$3,$A$4=0)),AND(DW$1=$IT27-1,OR(DW$3&lt;&gt;$A$3,$A$4=0)))))),1,0)</f>
        <v/>
      </c>
      <c r="DX77">
        <f>IF(AND(DX$4=1,DX27=0,OR($IT27=0,AND($IT27&gt;0,DX$2=$IU27,OR(AND(DX$1=$IT27+1,OR(DX$3-1&lt;&gt;$A$3,$A$4=0)),AND(DX$1=$IT27-1,OR(DX$3&lt;&gt;$A$3,$A$4=0)))))),1,0)</f>
        <v/>
      </c>
      <c r="DY77">
        <f>IF(AND(DY$4=1,DY27=0,OR($IT27=0,AND($IT27&gt;0,DY$2=$IU27,OR(AND(DY$1=$IT27+1,OR(DY$3-1&lt;&gt;$A$3,$A$4=0)),AND(DY$1=$IT27-1,OR(DY$3&lt;&gt;$A$3,$A$4=0)))))),1,0)</f>
        <v/>
      </c>
      <c r="DZ77">
        <f>IF(AND(DZ$4=1,DZ27=0,OR($IT27=0,AND($IT27&gt;0,DZ$2=$IU27,OR(AND(DZ$1=$IT27+1,OR(DZ$3-1&lt;&gt;$A$3,$A$4=0)),AND(DZ$1=$IT27-1,OR(DZ$3&lt;&gt;$A$3,$A$4=0)))))),1,0)</f>
        <v/>
      </c>
      <c r="EA77">
        <f>IF(AND(EA$4=1,EA27=0,OR($IT27=0,AND($IT27&gt;0,EA$2=$IU27,OR(AND(EA$1=$IT27+1,OR(EA$3-1&lt;&gt;$A$3,$A$4=0)),AND(EA$1=$IT27-1,OR(EA$3&lt;&gt;$A$3,$A$4=0)))))),1,0)</f>
        <v/>
      </c>
      <c r="EB77">
        <f>IF(AND(EB$4=1,EB27=0,OR($IT27=0,AND($IT27&gt;0,EB$2=$IU27,OR(AND(EB$1=$IT27+1,OR(EB$3-1&lt;&gt;$A$3,$A$4=0)),AND(EB$1=$IT27-1,OR(EB$3&lt;&gt;$A$3,$A$4=0)))))),1,0)</f>
        <v/>
      </c>
      <c r="EC77">
        <f>IF(AND(EC$4=1,EC27=0,OR($IT27=0,AND($IT27&gt;0,EC$2=$IU27,OR(AND(EC$1=$IT27+1,OR(EC$3-1&lt;&gt;$A$3,$A$4=0)),AND(EC$1=$IT27-1,OR(EC$3&lt;&gt;$A$3,$A$4=0)))))),1,0)</f>
        <v/>
      </c>
      <c r="ED77">
        <f>IF(AND(ED$4=1,ED27=0,OR($IT27=0,AND($IT27&gt;0,ED$2=$IU27,OR(AND(ED$1=$IT27+1,OR(ED$3-1&lt;&gt;$A$3,$A$4=0)),AND(ED$1=$IT27-1,OR(ED$3&lt;&gt;$A$3,$A$4=0)))))),1,0)</f>
        <v/>
      </c>
      <c r="EE77">
        <f>IF(AND(EE$4=1,EE27=0,OR($IT27=0,AND($IT27&gt;0,EE$2=$IU27,OR(AND(EE$1=$IT27+1,OR(EE$3-1&lt;&gt;$A$3,$A$4=0)),AND(EE$1=$IT27-1,OR(EE$3&lt;&gt;$A$3,$A$4=0)))))),1,0)</f>
        <v/>
      </c>
      <c r="EF77">
        <f>IF(AND(EF$4=1,EF27=0,OR($IT27=0,AND($IT27&gt;0,EF$2=$IU27,OR(AND(EF$1=$IT27+1,OR(EF$3-1&lt;&gt;$A$3,$A$4=0)),AND(EF$1=$IT27-1,OR(EF$3&lt;&gt;$A$3,$A$4=0)))))),1,0)</f>
        <v/>
      </c>
      <c r="EG77">
        <f>IF(AND(EG$4=1,EG27=0,OR($IT27=0,AND($IT27&gt;0,EG$2=$IU27,OR(AND(EG$1=$IT27+1,OR(EG$3-1&lt;&gt;$A$3,$A$4=0)),AND(EG$1=$IT27-1,OR(EG$3&lt;&gt;$A$3,$A$4=0)))))),1,0)</f>
        <v/>
      </c>
      <c r="EH77">
        <f>IF(AND(EH$4=1,EH27=0,OR($IT27=0,AND($IT27&gt;0,EH$2=$IU27,OR(AND(EH$1=$IT27+1,OR(EH$3-1&lt;&gt;$A$3,$A$4=0)),AND(EH$1=$IT27-1,OR(EH$3&lt;&gt;$A$3,$A$4=0)))))),1,0)</f>
        <v/>
      </c>
      <c r="EI77">
        <f>IF(AND(EI$4=1,EI27=0,OR($IT27=0,AND($IT27&gt;0,EI$2=$IU27,OR(AND(EI$1=$IT27+1,OR(EI$3-1&lt;&gt;$A$3,$A$4=0)),AND(EI$1=$IT27-1,OR(EI$3&lt;&gt;$A$3,$A$4=0)))))),1,0)</f>
        <v/>
      </c>
      <c r="EJ77">
        <f>IF(AND(EJ$4=1,EJ27=0,OR($IT27=0,AND($IT27&gt;0,EJ$2=$IU27,OR(AND(EJ$1=$IT27+1,OR(EJ$3-1&lt;&gt;$A$3,$A$4=0)),AND(EJ$1=$IT27-1,OR(EJ$3&lt;&gt;$A$3,$A$4=0)))))),1,0)</f>
        <v/>
      </c>
      <c r="EK77">
        <f>IF(AND(EK$4=1,EK27=0,OR($IT27=0,AND($IT27&gt;0,EK$2=$IU27,OR(AND(EK$1=$IT27+1,OR(EK$3-1&lt;&gt;$A$3,$A$4=0)),AND(EK$1=$IT27-1,OR(EK$3&lt;&gt;$A$3,$A$4=0)))))),1,0)</f>
        <v/>
      </c>
      <c r="EL77">
        <f>IF(AND(EL$4=1,EL27=0,OR($IT27=0,AND($IT27&gt;0,EL$2=$IU27,OR(AND(EL$1=$IT27+1,OR(EL$3-1&lt;&gt;$A$3,$A$4=0)),AND(EL$1=$IT27-1,OR(EL$3&lt;&gt;$A$3,$A$4=0)))))),1,0)</f>
        <v/>
      </c>
      <c r="EM77">
        <f>IF(AND(EM$4=1,EM27=0,OR($IT27=0,AND($IT27&gt;0,EM$2=$IU27,OR(AND(EM$1=$IT27+1,OR(EM$3-1&lt;&gt;$A$3,$A$4=0)),AND(EM$1=$IT27-1,OR(EM$3&lt;&gt;$A$3,$A$4=0)))))),1,0)</f>
        <v/>
      </c>
      <c r="EN77">
        <f>IF(AND(EN$4=1,EN27=0,OR($IT27=0,AND($IT27&gt;0,EN$2=$IU27,OR(AND(EN$1=$IT27+1,OR(EN$3-1&lt;&gt;$A$3,$A$4=0)),AND(EN$1=$IT27-1,OR(EN$3&lt;&gt;$A$3,$A$4=0)))))),1,0)</f>
        <v/>
      </c>
      <c r="EO77">
        <f>IF(AND(EO$4=1,EO27=0,OR($IT27=0,AND($IT27&gt;0,EO$2=$IU27,OR(AND(EO$1=$IT27+1,OR(EO$3-1&lt;&gt;$A$3,$A$4=0)),AND(EO$1=$IT27-1,OR(EO$3&lt;&gt;$A$3,$A$4=0)))))),1,0)</f>
        <v/>
      </c>
      <c r="EP77">
        <f>IF(AND(EP$4=1,EP27=0,OR($IT27=0,AND($IT27&gt;0,EP$2=$IU27,OR(AND(EP$1=$IT27+1,OR(EP$3-1&lt;&gt;$A$3,$A$4=0)),AND(EP$1=$IT27-1,OR(EP$3&lt;&gt;$A$3,$A$4=0)))))),1,0)</f>
        <v/>
      </c>
      <c r="EQ77">
        <f>IF(AND(EQ$4=1,EQ27=0,OR($IT27=0,AND($IT27&gt;0,EQ$2=$IU27,OR(AND(EQ$1=$IT27+1,OR(EQ$3-1&lt;&gt;$A$3,$A$4=0)),AND(EQ$1=$IT27-1,OR(EQ$3&lt;&gt;$A$3,$A$4=0)))))),1,0)</f>
        <v/>
      </c>
      <c r="ER77">
        <f>IF(AND(ER$4=1,ER27=0,OR($IT27=0,AND($IT27&gt;0,ER$2=$IU27,OR(AND(ER$1=$IT27+1,OR(ER$3-1&lt;&gt;$A$3,$A$4=0)),AND(ER$1=$IT27-1,OR(ER$3&lt;&gt;$A$3,$A$4=0)))))),1,0)</f>
        <v/>
      </c>
      <c r="ES77">
        <f>IF(AND(ES$4=1,ES27=0,OR($IT27=0,AND($IT27&gt;0,ES$2=$IU27,OR(AND(ES$1=$IT27+1,OR(ES$3-1&lt;&gt;$A$3,$A$4=0)),AND(ES$1=$IT27-1,OR(ES$3&lt;&gt;$A$3,$A$4=0)))))),1,0)</f>
        <v/>
      </c>
      <c r="ET77">
        <f>IF(AND(ET$4=1,ET27=0,OR($IT27=0,AND($IT27&gt;0,ET$2=$IU27,OR(AND(ET$1=$IT27+1,OR(ET$3-1&lt;&gt;$A$3,$A$4=0)),AND(ET$1=$IT27-1,OR(ET$3&lt;&gt;$A$3,$A$4=0)))))),1,0)</f>
        <v/>
      </c>
      <c r="EU77">
        <f>IF(AND(EU$4=1,EU27=0,OR($IT27=0,AND($IT27&gt;0,EU$2=$IU27,OR(AND(EU$1=$IT27+1,OR(EU$3-1&lt;&gt;$A$3,$A$4=0)),AND(EU$1=$IT27-1,OR(EU$3&lt;&gt;$A$3,$A$4=0)))))),1,0)</f>
        <v/>
      </c>
      <c r="EV77">
        <f>IF(AND(EV$4=1,EV27=0,OR($IT27=0,AND($IT27&gt;0,EV$2=$IU27,OR(AND(EV$1=$IT27+1,OR(EV$3-1&lt;&gt;$A$3,$A$4=0)),AND(EV$1=$IT27-1,OR(EV$3&lt;&gt;$A$3,$A$4=0)))))),1,0)</f>
        <v/>
      </c>
      <c r="EW77">
        <f>IF(AND(EW$4=1,EW27=0,OR($IT27=0,AND($IT27&gt;0,EW$2=$IU27,OR(AND(EW$1=$IT27+1,OR(EW$3-1&lt;&gt;$A$3,$A$4=0)),AND(EW$1=$IT27-1,OR(EW$3&lt;&gt;$A$3,$A$4=0)))))),1,0)</f>
        <v/>
      </c>
      <c r="EX77">
        <f>IF(AND(EX$4=1,EX27=0,OR($IT27=0,AND($IT27&gt;0,EX$2=$IU27,OR(AND(EX$1=$IT27+1,OR(EX$3-1&lt;&gt;$A$3,$A$4=0)),AND(EX$1=$IT27-1,OR(EX$3&lt;&gt;$A$3,$A$4=0)))))),1,0)</f>
        <v/>
      </c>
      <c r="EY77">
        <f>IF(AND(EY$4=1,EY27=0,OR($IT27=0,AND($IT27&gt;0,EY$2=$IU27,OR(AND(EY$1=$IT27+1,OR(EY$3-1&lt;&gt;$A$3,$A$4=0)),AND(EY$1=$IT27-1,OR(EY$3&lt;&gt;$A$3,$A$4=0)))))),1,0)</f>
        <v/>
      </c>
      <c r="EZ77">
        <f>IF(AND(EZ$4=1,EZ27=0,OR($IT27=0,AND($IT27&gt;0,EZ$2=$IU27,OR(AND(EZ$1=$IT27+1,OR(EZ$3-1&lt;&gt;$A$3,$A$4=0)),AND(EZ$1=$IT27-1,OR(EZ$3&lt;&gt;$A$3,$A$4=0)))))),1,0)</f>
        <v/>
      </c>
      <c r="FA77">
        <f>IF(AND(FA$4=1,FA27=0,OR($IT27=0,AND($IT27&gt;0,FA$2=$IU27,OR(AND(FA$1=$IT27+1,OR(FA$3-1&lt;&gt;$A$3,$A$4=0)),AND(FA$1=$IT27-1,OR(FA$3&lt;&gt;$A$3,$A$4=0)))))),1,0)</f>
        <v/>
      </c>
      <c r="FB77">
        <f>IF(AND(FB$4=1,FB27=0,OR($IT27=0,AND($IT27&gt;0,FB$2=$IU27,OR(AND(FB$1=$IT27+1,OR(FB$3-1&lt;&gt;$A$3,$A$4=0)),AND(FB$1=$IT27-1,OR(FB$3&lt;&gt;$A$3,$A$4=0)))))),1,0)</f>
        <v/>
      </c>
      <c r="FC77">
        <f>IF(AND(FC$4=1,FC27=0,OR($IT27=0,AND($IT27&gt;0,FC$2=$IU27,OR(AND(FC$1=$IT27+1,OR(FC$3-1&lt;&gt;$A$3,$A$4=0)),AND(FC$1=$IT27-1,OR(FC$3&lt;&gt;$A$3,$A$4=0)))))),1,0)</f>
        <v/>
      </c>
      <c r="FD77">
        <f>IF(AND(FD$4=1,FD27=0,OR($IT27=0,AND($IT27&gt;0,FD$2=$IU27,OR(AND(FD$1=$IT27+1,OR(FD$3-1&lt;&gt;$A$3,$A$4=0)),AND(FD$1=$IT27-1,OR(FD$3&lt;&gt;$A$3,$A$4=0)))))),1,0)</f>
        <v/>
      </c>
      <c r="FE77">
        <f>IF(AND(FE$4=1,FE27=0,OR($IT27=0,AND($IT27&gt;0,FE$2=$IU27,OR(AND(FE$1=$IT27+1,OR(FE$3-1&lt;&gt;$A$3,$A$4=0)),AND(FE$1=$IT27-1,OR(FE$3&lt;&gt;$A$3,$A$4=0)))))),1,0)</f>
        <v/>
      </c>
      <c r="FF77">
        <f>IF(AND(FF$4=1,FF27=0,OR($IT27=0,AND($IT27&gt;0,FF$2=$IU27,OR(AND(FF$1=$IT27+1,OR(FF$3-1&lt;&gt;$A$3,$A$4=0)),AND(FF$1=$IT27-1,OR(FF$3&lt;&gt;$A$3,$A$4=0)))))),1,0)</f>
        <v/>
      </c>
      <c r="FG77">
        <f>IF(AND(FG$4=1,FG27=0,OR($IT27=0,AND($IT27&gt;0,FG$2=$IU27,OR(AND(FG$1=$IT27+1,OR(FG$3-1&lt;&gt;$A$3,$A$4=0)),AND(FG$1=$IT27-1,OR(FG$3&lt;&gt;$A$3,$A$4=0)))))),1,0)</f>
        <v/>
      </c>
      <c r="FH77">
        <f>IF(AND(FH$4=1,FH27=0,OR($IT27=0,AND($IT27&gt;0,FH$2=$IU27,OR(AND(FH$1=$IT27+1,OR(FH$3-1&lt;&gt;$A$3,$A$4=0)),AND(FH$1=$IT27-1,OR(FH$3&lt;&gt;$A$3,$A$4=0)))))),1,0)</f>
        <v/>
      </c>
      <c r="FI77">
        <f>IF(AND(FI$4=1,FI27=0,OR($IT27=0,AND($IT27&gt;0,FI$2=$IU27,OR(AND(FI$1=$IT27+1,OR(FI$3-1&lt;&gt;$A$3,$A$4=0)),AND(FI$1=$IT27-1,OR(FI$3&lt;&gt;$A$3,$A$4=0)))))),1,0)</f>
        <v/>
      </c>
      <c r="FJ77">
        <f>IF(AND(FJ$4=1,FJ27=0,OR($IT27=0,AND($IT27&gt;0,FJ$2=$IU27,OR(AND(FJ$1=$IT27+1,OR(FJ$3-1&lt;&gt;$A$3,$A$4=0)),AND(FJ$1=$IT27-1,OR(FJ$3&lt;&gt;$A$3,$A$4=0)))))),1,0)</f>
        <v/>
      </c>
      <c r="FK77">
        <f>IF(AND(FK$4=1,FK27=0,OR($IT27=0,AND($IT27&gt;0,FK$2=$IU27,OR(AND(FK$1=$IT27+1,OR(FK$3-1&lt;&gt;$A$3,$A$4=0)),AND(FK$1=$IT27-1,OR(FK$3&lt;&gt;$A$3,$A$4=0)))))),1,0)</f>
        <v/>
      </c>
      <c r="FL77">
        <f>IF(AND(FL$4=1,FL27=0,OR($IT27=0,AND($IT27&gt;0,FL$2=$IU27,OR(AND(FL$1=$IT27+1,OR(FL$3-1&lt;&gt;$A$3,$A$4=0)),AND(FL$1=$IT27-1,OR(FL$3&lt;&gt;$A$3,$A$4=0)))))),1,0)</f>
        <v/>
      </c>
      <c r="FM77">
        <f>IF(AND(FM$4=1,FM27=0,OR($IT27=0,AND($IT27&gt;0,FM$2=$IU27,OR(AND(FM$1=$IT27+1,OR(FM$3-1&lt;&gt;$A$3,$A$4=0)),AND(FM$1=$IT27-1,OR(FM$3&lt;&gt;$A$3,$A$4=0)))))),1,0)</f>
        <v/>
      </c>
      <c r="FN77">
        <f>IF(AND(FN$4=1,FN27=0,OR($IT27=0,AND($IT27&gt;0,FN$2=$IU27,OR(AND(FN$1=$IT27+1,OR(FN$3-1&lt;&gt;$A$3,$A$4=0)),AND(FN$1=$IT27-1,OR(FN$3&lt;&gt;$A$3,$A$4=0)))))),1,0)</f>
        <v/>
      </c>
      <c r="FO77">
        <f>IF(AND(FO$4=1,FO27=0,OR($IT27=0,AND($IT27&gt;0,FO$2=$IU27,OR(AND(FO$1=$IT27+1,OR(FO$3-1&lt;&gt;$A$3,$A$4=0)),AND(FO$1=$IT27-1,OR(FO$3&lt;&gt;$A$3,$A$4=0)))))),1,0)</f>
        <v/>
      </c>
      <c r="FP77">
        <f>IF(AND(FP$4=1,FP27=0,OR($IT27=0,AND($IT27&gt;0,FP$2=$IU27,OR(AND(FP$1=$IT27+1,OR(FP$3-1&lt;&gt;$A$3,$A$4=0)),AND(FP$1=$IT27-1,OR(FP$3&lt;&gt;$A$3,$A$4=0)))))),1,0)</f>
        <v/>
      </c>
      <c r="FQ77">
        <f>IF(AND(FQ$4=1,FQ27=0,OR($IT27=0,AND($IT27&gt;0,FQ$2=$IU27,OR(AND(FQ$1=$IT27+1,OR(FQ$3-1&lt;&gt;$A$3,$A$4=0)),AND(FQ$1=$IT27-1,OR(FQ$3&lt;&gt;$A$3,$A$4=0)))))),1,0)</f>
        <v/>
      </c>
      <c r="FR77">
        <f>IF(AND(FR$4=1,FR27=0,OR($IT27=0,AND($IT27&gt;0,FR$2=$IU27,OR(AND(FR$1=$IT27+1,OR(FR$3-1&lt;&gt;$A$3,$A$4=0)),AND(FR$1=$IT27-1,OR(FR$3&lt;&gt;$A$3,$A$4=0)))))),1,0)</f>
        <v/>
      </c>
      <c r="FS77">
        <f>IF(AND(FS$4=1,FS27=0,OR($IT27=0,AND($IT27&gt;0,FS$2=$IU27,OR(AND(FS$1=$IT27+1,OR(FS$3-1&lt;&gt;$A$3,$A$4=0)),AND(FS$1=$IT27-1,OR(FS$3&lt;&gt;$A$3,$A$4=0)))))),1,0)</f>
        <v/>
      </c>
      <c r="FT77">
        <f>IF(AND(FT$4=1,FT27=0,OR($IT27=0,AND($IT27&gt;0,FT$2=$IU27,OR(AND(FT$1=$IT27+1,OR(FT$3-1&lt;&gt;$A$3,$A$4=0)),AND(FT$1=$IT27-1,OR(FT$3&lt;&gt;$A$3,$A$4=0)))))),1,0)</f>
        <v/>
      </c>
      <c r="FU77">
        <f>IF(AND(FU$4=1,FU27=0,OR($IT27=0,AND($IT27&gt;0,FU$2=$IU27,OR(AND(FU$1=$IT27+1,OR(FU$3-1&lt;&gt;$A$3,$A$4=0)),AND(FU$1=$IT27-1,OR(FU$3&lt;&gt;$A$3,$A$4=0)))))),1,0)</f>
        <v/>
      </c>
      <c r="FV77">
        <f>IF(AND(FV$4=1,FV27=0,OR($IT27=0,AND($IT27&gt;0,FV$2=$IU27,OR(AND(FV$1=$IT27+1,OR(FV$3-1&lt;&gt;$A$3,$A$4=0)),AND(FV$1=$IT27-1,OR(FV$3&lt;&gt;$A$3,$A$4=0)))))),1,0)</f>
        <v/>
      </c>
      <c r="FW77">
        <f>IF(AND(FW$4=1,FW27=0,OR($IT27=0,AND($IT27&gt;0,FW$2=$IU27,OR(AND(FW$1=$IT27+1,OR(FW$3-1&lt;&gt;$A$3,$A$4=0)),AND(FW$1=$IT27-1,OR(FW$3&lt;&gt;$A$3,$A$4=0)))))),1,0)</f>
        <v/>
      </c>
      <c r="FX77">
        <f>IF(AND(FX$4=1,FX27=0,OR($IT27=0,AND($IT27&gt;0,FX$2=$IU27,OR(AND(FX$1=$IT27+1,OR(FX$3-1&lt;&gt;$A$3,$A$4=0)),AND(FX$1=$IT27-1,OR(FX$3&lt;&gt;$A$3,$A$4=0)))))),1,0)</f>
        <v/>
      </c>
      <c r="FY77">
        <f>IF(AND(FY$4=1,FY27=0,OR($IT27=0,AND($IT27&gt;0,FY$2=$IU27,OR(AND(FY$1=$IT27+1,OR(FY$3-1&lt;&gt;$A$3,$A$4=0)),AND(FY$1=$IT27-1,OR(FY$3&lt;&gt;$A$3,$A$4=0)))))),1,0)</f>
        <v/>
      </c>
      <c r="FZ77">
        <f>IF(AND(FZ$4=1,FZ27=0,OR($IT27=0,AND($IT27&gt;0,FZ$2=$IU27,OR(AND(FZ$1=$IT27+1,OR(FZ$3-1&lt;&gt;$A$3,$A$4=0)),AND(FZ$1=$IT27-1,OR(FZ$3&lt;&gt;$A$3,$A$4=0)))))),1,0)</f>
        <v/>
      </c>
      <c r="GA77">
        <f>IF(AND(GA$4=1,GA27=0,OR($IT27=0,AND($IT27&gt;0,GA$2=$IU27,OR(AND(GA$1=$IT27+1,OR(GA$3-1&lt;&gt;$A$3,$A$4=0)),AND(GA$1=$IT27-1,OR(GA$3&lt;&gt;$A$3,$A$4=0)))))),1,0)</f>
        <v/>
      </c>
      <c r="GB77">
        <f>IF(AND(GB$4=1,GB27=0,OR($IT27=0,AND($IT27&gt;0,GB$2=$IU27,OR(AND(GB$1=$IT27+1,OR(GB$3-1&lt;&gt;$A$3,$A$4=0)),AND(GB$1=$IT27-1,OR(GB$3&lt;&gt;$A$3,$A$4=0)))))),1,0)</f>
        <v/>
      </c>
      <c r="GC77">
        <f>IF(AND(GC$4=1,GC27=0,OR($IT27=0,AND($IT27&gt;0,GC$2=$IU27,OR(AND(GC$1=$IT27+1,OR(GC$3-1&lt;&gt;$A$3,$A$4=0)),AND(GC$1=$IT27-1,OR(GC$3&lt;&gt;$A$3,$A$4=0)))))),1,0)</f>
        <v/>
      </c>
      <c r="GD77">
        <f>IF(AND(GD$4=1,GD27=0,OR($IT27=0,AND($IT27&gt;0,GD$2=$IU27,OR(AND(GD$1=$IT27+1,OR(GD$3-1&lt;&gt;$A$3,$A$4=0)),AND(GD$1=$IT27-1,OR(GD$3&lt;&gt;$A$3,$A$4=0)))))),1,0)</f>
        <v/>
      </c>
      <c r="GE77">
        <f>IF(AND(GE$4=1,GE27=0,OR($IT27=0,AND($IT27&gt;0,GE$2=$IU27,OR(AND(GE$1=$IT27+1,OR(GE$3-1&lt;&gt;$A$3,$A$4=0)),AND(GE$1=$IT27-1,OR(GE$3&lt;&gt;$A$3,$A$4=0)))))),1,0)</f>
        <v/>
      </c>
      <c r="GF77">
        <f>IF(AND(GF$4=1,GF27=0,OR($IT27=0,AND($IT27&gt;0,GF$2=$IU27,OR(AND(GF$1=$IT27+1,OR(GF$3-1&lt;&gt;$A$3,$A$4=0)),AND(GF$1=$IT27-1,OR(GF$3&lt;&gt;$A$3,$A$4=0)))))),1,0)</f>
        <v/>
      </c>
      <c r="GG77">
        <f>IF(AND(GG$4=1,GG27=0,OR($IT27=0,AND($IT27&gt;0,GG$2=$IU27,OR(AND(GG$1=$IT27+1,OR(GG$3-1&lt;&gt;$A$3,$A$4=0)),AND(GG$1=$IT27-1,OR(GG$3&lt;&gt;$A$3,$A$4=0)))))),1,0)</f>
        <v/>
      </c>
      <c r="GH77">
        <f>IF(AND(GH$4=1,GH27=0,OR($IT27=0,AND($IT27&gt;0,GH$2=$IU27,OR(AND(GH$1=$IT27+1,OR(GH$3-1&lt;&gt;$A$3,$A$4=0)),AND(GH$1=$IT27-1,OR(GH$3&lt;&gt;$A$3,$A$4=0)))))),1,0)</f>
        <v/>
      </c>
      <c r="GI77">
        <f>IF(AND(GI$4=1,GI27=0,OR($IT27=0,AND($IT27&gt;0,GI$2=$IU27,OR(AND(GI$1=$IT27+1,OR(GI$3-1&lt;&gt;$A$3,$A$4=0)),AND(GI$1=$IT27-1,OR(GI$3&lt;&gt;$A$3,$A$4=0)))))),1,0)</f>
        <v/>
      </c>
      <c r="GJ77">
        <f>IF(AND(GJ$4=1,GJ27=0,OR($IT27=0,AND($IT27&gt;0,GJ$2=$IU27,OR(AND(GJ$1=$IT27+1,OR(GJ$3-1&lt;&gt;$A$3,$A$4=0)),AND(GJ$1=$IT27-1,OR(GJ$3&lt;&gt;$A$3,$A$4=0)))))),1,0)</f>
        <v/>
      </c>
      <c r="GK77">
        <f>IF(AND(GK$4=1,GK27=0,OR($IT27=0,AND($IT27&gt;0,GK$2=$IU27,OR(AND(GK$1=$IT27+1,OR(GK$3-1&lt;&gt;$A$3,$A$4=0)),AND(GK$1=$IT27-1,OR(GK$3&lt;&gt;$A$3,$A$4=0)))))),1,0)</f>
        <v/>
      </c>
      <c r="GL77">
        <f>IF(AND(GL$4=1,GL27=0,OR($IT27=0,AND($IT27&gt;0,GL$2=$IU27,OR(AND(GL$1=$IT27+1,OR(GL$3-1&lt;&gt;$A$3,$A$4=0)),AND(GL$1=$IT27-1,OR(GL$3&lt;&gt;$A$3,$A$4=0)))))),1,0)</f>
        <v/>
      </c>
      <c r="GM77">
        <f>IF(AND(GM$4=1,GM27=0,OR($IT27=0,AND($IT27&gt;0,GM$2=$IU27,OR(AND(GM$1=$IT27+1,OR(GM$3-1&lt;&gt;$A$3,$A$4=0)),AND(GM$1=$IT27-1,OR(GM$3&lt;&gt;$A$3,$A$4=0)))))),1,0)</f>
        <v/>
      </c>
      <c r="GN77">
        <f>IF(AND(GN$4=1,GN27=0,OR($IT27=0,AND($IT27&gt;0,GN$2=$IU27,OR(AND(GN$1=$IT27+1,OR(GN$3-1&lt;&gt;$A$3,$A$4=0)),AND(GN$1=$IT27-1,OR(GN$3&lt;&gt;$A$3,$A$4=0)))))),1,0)</f>
        <v/>
      </c>
      <c r="GO77">
        <f>IF(AND(GO$4=1,GO27=0,OR($IT27=0,AND($IT27&gt;0,GO$2=$IU27,OR(AND(GO$1=$IT27+1,OR(GO$3-1&lt;&gt;$A$3,$A$4=0)),AND(GO$1=$IT27-1,OR(GO$3&lt;&gt;$A$3,$A$4=0)))))),1,0)</f>
        <v/>
      </c>
      <c r="GP77">
        <f>IF(AND(GP$4=1,GP27=0,OR($IT27=0,AND($IT27&gt;0,GP$2=$IU27,OR(AND(GP$1=$IT27+1,OR(GP$3-1&lt;&gt;$A$3,$A$4=0)),AND(GP$1=$IT27-1,OR(GP$3&lt;&gt;$A$3,$A$4=0)))))),1,0)</f>
        <v/>
      </c>
      <c r="GQ77">
        <f>IF(AND(GQ$4=1,GQ27=0,OR($IT27=0,AND($IT27&gt;0,GQ$2=$IU27,OR(AND(GQ$1=$IT27+1,OR(GQ$3-1&lt;&gt;$A$3,$A$4=0)),AND(GQ$1=$IT27-1,OR(GQ$3&lt;&gt;$A$3,$A$4=0)))))),1,0)</f>
        <v/>
      </c>
      <c r="GR77">
        <f>IF(AND(GR$4=1,GR27=0,OR($IT27=0,AND($IT27&gt;0,GR$2=$IU27,OR(AND(GR$1=$IT27+1,OR(GR$3-1&lt;&gt;$A$3,$A$4=0)),AND(GR$1=$IT27-1,OR(GR$3&lt;&gt;$A$3,$A$4=0)))))),1,0)</f>
        <v/>
      </c>
      <c r="GS77">
        <f>IF(AND(GS$4=1,GS27=0,OR($IT27=0,AND($IT27&gt;0,GS$2=$IU27,OR(AND(GS$1=$IT27+1,OR(GS$3-1&lt;&gt;$A$3,$A$4=0)),AND(GS$1=$IT27-1,OR(GS$3&lt;&gt;$A$3,$A$4=0)))))),1,0)</f>
        <v/>
      </c>
      <c r="GT77">
        <f>IF(AND(GT$4=1,GT27=0,OR($IT27=0,AND($IT27&gt;0,GT$2=$IU27,OR(AND(GT$1=$IT27+1,OR(GT$3-1&lt;&gt;$A$3,$A$4=0)),AND(GT$1=$IT27-1,OR(GT$3&lt;&gt;$A$3,$A$4=0)))))),1,0)</f>
        <v/>
      </c>
      <c r="GU77">
        <f>IF(AND(GU$4=1,GU27=0,OR($IT27=0,AND($IT27&gt;0,GU$2=$IU27,OR(AND(GU$1=$IT27+1,OR(GU$3-1&lt;&gt;$A$3,$A$4=0)),AND(GU$1=$IT27-1,OR(GU$3&lt;&gt;$A$3,$A$4=0)))))),1,0)</f>
        <v/>
      </c>
      <c r="GV77">
        <f>IF(AND(GV$4=1,GV27=0,OR($IT27=0,AND($IT27&gt;0,GV$2=$IU27,OR(AND(GV$1=$IT27+1,OR(GV$3-1&lt;&gt;$A$3,$A$4=0)),AND(GV$1=$IT27-1,OR(GV$3&lt;&gt;$A$3,$A$4=0)))))),1,0)</f>
        <v/>
      </c>
      <c r="GW77">
        <f>IF(AND(GW$4=1,GW27=0,OR($IT27=0,AND($IT27&gt;0,GW$2=$IU27,OR(AND(GW$1=$IT27+1,OR(GW$3-1&lt;&gt;$A$3,$A$4=0)),AND(GW$1=$IT27-1,OR(GW$3&lt;&gt;$A$3,$A$4=0)))))),1,0)</f>
        <v/>
      </c>
      <c r="GX77">
        <f>IF(AND(GX$4=1,GX27=0,OR($IT27=0,AND($IT27&gt;0,GX$2=$IU27,OR(AND(GX$1=$IT27+1,OR(GX$3-1&lt;&gt;$A$3,$A$4=0)),AND(GX$1=$IT27-1,OR(GX$3&lt;&gt;$A$3,$A$4=0)))))),1,0)</f>
        <v/>
      </c>
      <c r="GY77">
        <f>IF(AND(GY$4=1,GY27=0,OR($IT27=0,AND($IT27&gt;0,GY$2=$IU27,OR(AND(GY$1=$IT27+1,OR(GY$3-1&lt;&gt;$A$3,$A$4=0)),AND(GY$1=$IT27-1,OR(GY$3&lt;&gt;$A$3,$A$4=0)))))),1,0)</f>
        <v/>
      </c>
      <c r="GZ77">
        <f>IF(AND(GZ$4=1,GZ27=0,OR($IT27=0,AND($IT27&gt;0,GZ$2=$IU27,OR(AND(GZ$1=$IT27+1,OR(GZ$3-1&lt;&gt;$A$3,$A$4=0)),AND(GZ$1=$IT27-1,OR(GZ$3&lt;&gt;$A$3,$A$4=0)))))),1,0)</f>
        <v/>
      </c>
      <c r="HA77">
        <f>IF(AND(HA$4=1,HA27=0,OR($IT27=0,AND($IT27&gt;0,HA$2=$IU27,OR(AND(HA$1=$IT27+1,OR(HA$3-1&lt;&gt;$A$3,$A$4=0)),AND(HA$1=$IT27-1,OR(HA$3&lt;&gt;$A$3,$A$4=0)))))),1,0)</f>
        <v/>
      </c>
      <c r="HB77">
        <f>IF(AND(HB$4=1,HB27=0,OR($IT27=0,AND($IT27&gt;0,HB$2=$IU27,OR(AND(HB$1=$IT27+1,OR(HB$3-1&lt;&gt;$A$3,$A$4=0)),AND(HB$1=$IT27-1,OR(HB$3&lt;&gt;$A$3,$A$4=0)))))),1,0)</f>
        <v/>
      </c>
      <c r="HC77">
        <f>IF(AND(HC$4=1,HC27=0,OR($IT27=0,AND($IT27&gt;0,HC$2=$IU27,OR(AND(HC$1=$IT27+1,OR(HC$3-1&lt;&gt;$A$3,$A$4=0)),AND(HC$1=$IT27-1,OR(HC$3&lt;&gt;$A$3,$A$4=0)))))),1,0)</f>
        <v/>
      </c>
      <c r="HD77">
        <f>IF(AND(HD$4=1,HD27=0,OR($IT27=0,AND($IT27&gt;0,HD$2=$IU27,OR(AND(HD$1=$IT27+1,OR(HD$3-1&lt;&gt;$A$3,$A$4=0)),AND(HD$1=$IT27-1,OR(HD$3&lt;&gt;$A$3,$A$4=0)))))),1,0)</f>
        <v/>
      </c>
      <c r="HE77">
        <f>IF(AND(HE$4=1,HE27=0,OR($IT27=0,AND($IT27&gt;0,HE$2=$IU27,OR(AND(HE$1=$IT27+1,OR(HE$3-1&lt;&gt;$A$3,$A$4=0)),AND(HE$1=$IT27-1,OR(HE$3&lt;&gt;$A$3,$A$4=0)))))),1,0)</f>
        <v/>
      </c>
      <c r="HF77">
        <f>IF(AND(HF$4=1,HF27=0,OR($IT27=0,AND($IT27&gt;0,HF$2=$IU27,OR(AND(HF$1=$IT27+1,OR(HF$3-1&lt;&gt;$A$3,$A$4=0)),AND(HF$1=$IT27-1,OR(HF$3&lt;&gt;$A$3,$A$4=0)))))),1,0)</f>
        <v/>
      </c>
      <c r="HG77">
        <f>IF(AND(HG$4=1,HG27=0,OR($IT27=0,AND($IT27&gt;0,HG$2=$IU27,OR(AND(HG$1=$IT27+1,OR(HG$3-1&lt;&gt;$A$3,$A$4=0)),AND(HG$1=$IT27-1,OR(HG$3&lt;&gt;$A$3,$A$4=0)))))),1,0)</f>
        <v/>
      </c>
      <c r="HH77">
        <f>IF(AND(HH$4=1,HH27=0,OR($IT27=0,AND($IT27&gt;0,HH$2=$IU27,OR(AND(HH$1=$IT27+1,OR(HH$3-1&lt;&gt;$A$3,$A$4=0)),AND(HH$1=$IT27-1,OR(HH$3&lt;&gt;$A$3,$A$4=0)))))),1,0)</f>
        <v/>
      </c>
      <c r="HI77">
        <f>IF(AND(HI$4=1,HI27=0,OR($IT27=0,AND($IT27&gt;0,HI$2=$IU27,OR(AND(HI$1=$IT27+1,OR(HI$3-1&lt;&gt;$A$3,$A$4=0)),AND(HI$1=$IT27-1,OR(HI$3&lt;&gt;$A$3,$A$4=0)))))),1,0)</f>
        <v/>
      </c>
      <c r="HJ77">
        <f>IF(AND(HJ$4=1,HJ27=0,OR($IT27=0,AND($IT27&gt;0,HJ$2=$IU27,OR(AND(HJ$1=$IT27+1,OR(HJ$3-1&lt;&gt;$A$3,$A$4=0)),AND(HJ$1=$IT27-1,OR(HJ$3&lt;&gt;$A$3,$A$4=0)))))),1,0)</f>
        <v/>
      </c>
      <c r="HK77">
        <f>IF(AND(HK$4=1,HK27=0,OR($IT27=0,AND($IT27&gt;0,HK$2=$IU27,OR(AND(HK$1=$IT27+1,OR(HK$3-1&lt;&gt;$A$3,$A$4=0)),AND(HK$1=$IT27-1,OR(HK$3&lt;&gt;$A$3,$A$4=0)))))),1,0)</f>
        <v/>
      </c>
      <c r="HL77">
        <f>IF(AND(HL$4=1,HL27=0,OR($IT27=0,AND($IT27&gt;0,HL$2=$IU27,OR(AND(HL$1=$IT27+1,OR(HL$3-1&lt;&gt;$A$3,$A$4=0)),AND(HL$1=$IT27-1,OR(HL$3&lt;&gt;$A$3,$A$4=0)))))),1,0)</f>
        <v/>
      </c>
      <c r="HM77">
        <f>IF(AND(HM$4=1,HM27=0,OR($IT27=0,AND($IT27&gt;0,HM$2=$IU27,OR(AND(HM$1=$IT27+1,OR(HM$3-1&lt;&gt;$A$3,$A$4=0)),AND(HM$1=$IT27-1,OR(HM$3&lt;&gt;$A$3,$A$4=0)))))),1,0)</f>
        <v/>
      </c>
      <c r="HN77">
        <f>IF(AND(HN$4=1,HN27=0,OR($IT27=0,AND($IT27&gt;0,HN$2=$IU27,OR(AND(HN$1=$IT27+1,OR(HN$3-1&lt;&gt;$A$3,$A$4=0)),AND(HN$1=$IT27-1,OR(HN$3&lt;&gt;$A$3,$A$4=0)))))),1,0)</f>
        <v/>
      </c>
      <c r="HO77">
        <f>IF(AND(HO$4=1,HO27=0,OR($IT27=0,AND($IT27&gt;0,HO$2=$IU27,OR(AND(HO$1=$IT27+1,OR(HO$3-1&lt;&gt;$A$3,$A$4=0)),AND(HO$1=$IT27-1,OR(HO$3&lt;&gt;$A$3,$A$4=0)))))),1,0)</f>
        <v/>
      </c>
      <c r="HP77">
        <f>IF(AND(HP$4=1,HP27=0,OR($IT27=0,AND($IT27&gt;0,HP$2=$IU27,OR(AND(HP$1=$IT27+1,OR(HP$3-1&lt;&gt;$A$3,$A$4=0)),AND(HP$1=$IT27-1,OR(HP$3&lt;&gt;$A$3,$A$4=0)))))),1,0)</f>
        <v/>
      </c>
      <c r="HQ77">
        <f>IF(AND(HQ$4=1,HQ27=0,OR($IT27=0,AND($IT27&gt;0,HQ$2=$IU27,OR(AND(HQ$1=$IT27+1,OR(HQ$3-1&lt;&gt;$A$3,$A$4=0)),AND(HQ$1=$IT27-1,OR(HQ$3&lt;&gt;$A$3,$A$4=0)))))),1,0)</f>
        <v/>
      </c>
      <c r="HR77">
        <f>IF(AND(HR$4=1,HR27=0,OR($IT27=0,AND($IT27&gt;0,HR$2=$IU27,OR(AND(HR$1=$IT27+1,OR(HR$3-1&lt;&gt;$A$3,$A$4=0)),AND(HR$1=$IT27-1,OR(HR$3&lt;&gt;$A$3,$A$4=0)))))),1,0)</f>
        <v/>
      </c>
      <c r="HS77">
        <f>IF(AND(HS$4=1,HS27=0,OR($IT27=0,AND($IT27&gt;0,HS$2=$IU27,OR(AND(HS$1=$IT27+1,OR(HS$3-1&lt;&gt;$A$3,$A$4=0)),AND(HS$1=$IT27-1,OR(HS$3&lt;&gt;$A$3,$A$4=0)))))),1,0)</f>
        <v/>
      </c>
      <c r="HT77">
        <f>IF(AND(HT$4=1,HT27=0,OR($IT27=0,AND($IT27&gt;0,HT$2=$IU27,OR(AND(HT$1=$IT27+1,OR(HT$3-1&lt;&gt;$A$3,$A$4=0)),AND(HT$1=$IT27-1,OR(HT$3&lt;&gt;$A$3,$A$4=0)))))),1,0)</f>
        <v/>
      </c>
      <c r="HU77">
        <f>IF(AND(HU$4=1,HU27=0,OR($IT27=0,AND($IT27&gt;0,HU$2=$IU27,OR(AND(HU$1=$IT27+1,OR(HU$3-1&lt;&gt;$A$3,$A$4=0)),AND(HU$1=$IT27-1,OR(HU$3&lt;&gt;$A$3,$A$4=0)))))),1,0)</f>
        <v/>
      </c>
      <c r="HV77">
        <f>IF(AND(HV$4=1,HV27=0,OR($IT27=0,AND($IT27&gt;0,HV$2=$IU27,OR(AND(HV$1=$IT27+1,OR(HV$3-1&lt;&gt;$A$3,$A$4=0)),AND(HV$1=$IT27-1,OR(HV$3&lt;&gt;$A$3,$A$4=0)))))),1,0)</f>
        <v/>
      </c>
      <c r="HW77">
        <f>IF(AND(HW$4=1,HW27=0,OR($IT27=0,AND($IT27&gt;0,HW$2=$IU27,OR(AND(HW$1=$IT27+1,OR(HW$3-1&lt;&gt;$A$3,$A$4=0)),AND(HW$1=$IT27-1,OR(HW$3&lt;&gt;$A$3,$A$4=0)))))),1,0)</f>
        <v/>
      </c>
      <c r="HX77">
        <f>IF(AND(HX$4=1,HX27=0,OR($IT27=0,AND($IT27&gt;0,HX$2=$IU27,OR(AND(HX$1=$IT27+1,OR(HX$3-1&lt;&gt;$A$3,$A$4=0)),AND(HX$1=$IT27-1,OR(HX$3&lt;&gt;$A$3,$A$4=0)))))),1,0)</f>
        <v/>
      </c>
      <c r="HY77">
        <f>IF(AND(HY$4=1,HY27=0,OR($IT27=0,AND($IT27&gt;0,HY$2=$IU27,OR(AND(HY$1=$IT27+1,OR(HY$3-1&lt;&gt;$A$3,$A$4=0)),AND(HY$1=$IT27-1,OR(HY$3&lt;&gt;$A$3,$A$4=0)))))),1,0)</f>
        <v/>
      </c>
      <c r="HZ77">
        <f>IF(AND(HZ$4=1,HZ27=0,OR($IT27=0,AND($IT27&gt;0,HZ$2=$IU27,OR(AND(HZ$1=$IT27+1,OR(HZ$3-1&lt;&gt;$A$3,$A$4=0)),AND(HZ$1=$IT27-1,OR(HZ$3&lt;&gt;$A$3,$A$4=0)))))),1,0)</f>
        <v/>
      </c>
      <c r="IA77">
        <f>IF(AND(IA$4=1,IA27=0,OR($IT27=0,AND($IT27&gt;0,IA$2=$IU27,OR(AND(IA$1=$IT27+1,OR(IA$3-1&lt;&gt;$A$3,$A$4=0)),AND(IA$1=$IT27-1,OR(IA$3&lt;&gt;$A$3,$A$4=0)))))),1,0)</f>
        <v/>
      </c>
      <c r="IB77">
        <f>IF(AND(IB$4=1,IB27=0,OR($IT27=0,AND($IT27&gt;0,IB$2=$IU27,OR(AND(IB$1=$IT27+1,OR(IB$3-1&lt;&gt;$A$3,$A$4=0)),AND(IB$1=$IT27-1,OR(IB$3&lt;&gt;$A$3,$A$4=0)))))),1,0)</f>
        <v/>
      </c>
      <c r="IC77">
        <f>IF(AND(IC$4=1,IC27=0,OR($IT27=0,AND($IT27&gt;0,IC$2=$IU27,OR(AND(IC$1=$IT27+1,OR(IC$3-1&lt;&gt;$A$3,$A$4=0)),AND(IC$1=$IT27-1,OR(IC$3&lt;&gt;$A$3,$A$4=0)))))),1,0)</f>
        <v/>
      </c>
      <c r="ID77">
        <f>IF(AND(ID$4=1,ID27=0,OR($IT27=0,AND($IT27&gt;0,ID$2=$IU27,OR(AND(ID$1=$IT27+1,OR(ID$3-1&lt;&gt;$A$3,$A$4=0)),AND(ID$1=$IT27-1,OR(ID$3&lt;&gt;$A$3,$A$4=0)))))),1,0)</f>
        <v/>
      </c>
      <c r="IE77">
        <f>IF(AND(IE$4=1,IE27=0,OR($IT27=0,AND($IT27&gt;0,IE$2=$IU27,OR(AND(IE$1=$IT27+1,OR(IE$3-1&lt;&gt;$A$3,$A$4=0)),AND(IE$1=$IT27-1,OR(IE$3&lt;&gt;$A$3,$A$4=0)))))),1,0)</f>
        <v/>
      </c>
      <c r="IF77">
        <f>IF(AND(IF$4=1,IF27=0,OR($IT27=0,AND($IT27&gt;0,IF$2=$IU27,OR(AND(IF$1=$IT27+1,OR(IF$3-1&lt;&gt;$A$3,$A$4=0)),AND(IF$1=$IT27-1,OR(IF$3&lt;&gt;$A$3,$A$4=0)))))),1,0)</f>
        <v/>
      </c>
      <c r="IG77">
        <f>IF(AND(IG$4=1,IG27=0,OR($IT27=0,AND($IT27&gt;0,IG$2=$IU27,OR(AND(IG$1=$IT27+1,OR(IG$3-1&lt;&gt;$A$3,$A$4=0)),AND(IG$1=$IT27-1,OR(IG$3&lt;&gt;$A$3,$A$4=0)))))),1,0)</f>
        <v/>
      </c>
      <c r="IH77">
        <f>IF(AND(IH$4=1,IH27=0,OR($IT27=0,AND($IT27&gt;0,IH$2=$IU27,OR(AND(IH$1=$IT27+1,OR(IH$3-1&lt;&gt;$A$3,$A$4=0)),AND(IH$1=$IT27-1,OR(IH$3&lt;&gt;$A$3,$A$4=0)))))),1,0)</f>
        <v/>
      </c>
      <c r="II77">
        <f>IF(AND(II$4=1,II27=0,OR($IT27=0,AND($IT27&gt;0,II$2=$IU27,OR(AND(II$1=$IT27+1,OR(II$3-1&lt;&gt;$A$3,$A$4=0)),AND(II$1=$IT27-1,OR(II$3&lt;&gt;$A$3,$A$4=0)))))),1,0)</f>
        <v/>
      </c>
    </row>
    <row r="78">
      <c r="A78" t="n">
        <v>19</v>
      </c>
      <c r="D78">
        <f>IF(AND(D$4=1,D28=0,OR($IT28=0,AND($IT28&gt;0,D$2=$IU28,OR(AND(D$1=$IT28+1,OR(D$3-1&lt;&gt;$A$3,$A$4=0)),AND(D$1=$IT28-1,OR(D$3&lt;&gt;$A$3,$A$4=0)))))),1,0)</f>
        <v/>
      </c>
      <c r="E78">
        <f>IF(AND(E$4=1,E28=0,OR($IT28=0,AND($IT28&gt;0,E$2=$IU28,OR(AND(E$1=$IT28+1,OR(E$3-1&lt;&gt;$A$3,$A$4=0)),AND(E$1=$IT28-1,OR(E$3&lt;&gt;$A$3,$A$4=0)))))),1,0)</f>
        <v/>
      </c>
      <c r="F78">
        <f>IF(AND(F$4=1,F28=0,OR($IT28=0,AND($IT28&gt;0,F$2=$IU28,OR(AND(F$1=$IT28+1,OR(F$3-1&lt;&gt;$A$3,$A$4=0)),AND(F$1=$IT28-1,OR(F$3&lt;&gt;$A$3,$A$4=0)))))),1,0)</f>
        <v/>
      </c>
      <c r="G78">
        <f>IF(AND(G$4=1,G28=0,OR($IT28=0,AND($IT28&gt;0,G$2=$IU28,OR(AND(G$1=$IT28+1,OR(G$3-1&lt;&gt;$A$3,$A$4=0)),AND(G$1=$IT28-1,OR(G$3&lt;&gt;$A$3,$A$4=0)))))),1,0)</f>
        <v/>
      </c>
      <c r="H78">
        <f>IF(AND(H$4=1,H28=0,OR($IT28=0,AND($IT28&gt;0,H$2=$IU28,OR(AND(H$1=$IT28+1,OR(H$3-1&lt;&gt;$A$3,$A$4=0)),AND(H$1=$IT28-1,OR(H$3&lt;&gt;$A$3,$A$4=0)))))),1,0)</f>
        <v/>
      </c>
      <c r="I78">
        <f>IF(AND(I$4=1,I28=0,OR($IT28=0,AND($IT28&gt;0,I$2=$IU28,OR(AND(I$1=$IT28+1,OR(I$3-1&lt;&gt;$A$3,$A$4=0)),AND(I$1=$IT28-1,OR(I$3&lt;&gt;$A$3,$A$4=0)))))),1,0)</f>
        <v/>
      </c>
      <c r="J78">
        <f>IF(AND(J$4=1,J28=0,OR($IT28=0,AND($IT28&gt;0,J$2=$IU28,OR(AND(J$1=$IT28+1,OR(J$3-1&lt;&gt;$A$3,$A$4=0)),AND(J$1=$IT28-1,OR(J$3&lt;&gt;$A$3,$A$4=0)))))),1,0)</f>
        <v/>
      </c>
      <c r="K78">
        <f>IF(AND(K$4=1,K28=0,OR($IT28=0,AND($IT28&gt;0,K$2=$IU28,OR(AND(K$1=$IT28+1,OR(K$3-1&lt;&gt;$A$3,$A$4=0)),AND(K$1=$IT28-1,OR(K$3&lt;&gt;$A$3,$A$4=0)))))),1,0)</f>
        <v/>
      </c>
      <c r="L78">
        <f>IF(AND(L$4=1,L28=0,OR($IT28=0,AND($IT28&gt;0,L$2=$IU28,OR(AND(L$1=$IT28+1,OR(L$3-1&lt;&gt;$A$3,$A$4=0)),AND(L$1=$IT28-1,OR(L$3&lt;&gt;$A$3,$A$4=0)))))),1,0)</f>
        <v/>
      </c>
      <c r="M78">
        <f>IF(AND(M$4=1,M28=0,OR($IT28=0,AND($IT28&gt;0,M$2=$IU28,OR(AND(M$1=$IT28+1,OR(M$3-1&lt;&gt;$A$3,$A$4=0)),AND(M$1=$IT28-1,OR(M$3&lt;&gt;$A$3,$A$4=0)))))),1,0)</f>
        <v/>
      </c>
      <c r="N78">
        <f>IF(AND(N$4=1,N28=0,OR($IT28=0,AND($IT28&gt;0,N$2=$IU28,OR(AND(N$1=$IT28+1,OR(N$3-1&lt;&gt;$A$3,$A$4=0)),AND(N$1=$IT28-1,OR(N$3&lt;&gt;$A$3,$A$4=0)))))),1,0)</f>
        <v/>
      </c>
      <c r="O78">
        <f>IF(AND(O$4=1,O28=0,OR($IT28=0,AND($IT28&gt;0,O$2=$IU28,OR(AND(O$1=$IT28+1,OR(O$3-1&lt;&gt;$A$3,$A$4=0)),AND(O$1=$IT28-1,OR(O$3&lt;&gt;$A$3,$A$4=0)))))),1,0)</f>
        <v/>
      </c>
      <c r="P78">
        <f>IF(AND(P$4=1,P28=0,OR($IT28=0,AND($IT28&gt;0,P$2=$IU28,OR(AND(P$1=$IT28+1,OR(P$3-1&lt;&gt;$A$3,$A$4=0)),AND(P$1=$IT28-1,OR(P$3&lt;&gt;$A$3,$A$4=0)))))),1,0)</f>
        <v/>
      </c>
      <c r="Q78">
        <f>IF(AND(Q$4=1,Q28=0,OR($IT28=0,AND($IT28&gt;0,Q$2=$IU28,OR(AND(Q$1=$IT28+1,OR(Q$3-1&lt;&gt;$A$3,$A$4=0)),AND(Q$1=$IT28-1,OR(Q$3&lt;&gt;$A$3,$A$4=0)))))),1,0)</f>
        <v/>
      </c>
      <c r="R78">
        <f>IF(AND(R$4=1,R28=0,OR($IT28=0,AND($IT28&gt;0,R$2=$IU28,OR(AND(R$1=$IT28+1,OR(R$3-1&lt;&gt;$A$3,$A$4=0)),AND(R$1=$IT28-1,OR(R$3&lt;&gt;$A$3,$A$4=0)))))),1,0)</f>
        <v/>
      </c>
      <c r="S78">
        <f>IF(AND(S$4=1,S28=0,OR($IT28=0,AND($IT28&gt;0,S$2=$IU28,OR(AND(S$1=$IT28+1,OR(S$3-1&lt;&gt;$A$3,$A$4=0)),AND(S$1=$IT28-1,OR(S$3&lt;&gt;$A$3,$A$4=0)))))),1,0)</f>
        <v/>
      </c>
      <c r="T78">
        <f>IF(AND(T$4=1,T28=0,OR($IT28=0,AND($IT28&gt;0,T$2=$IU28,OR(AND(T$1=$IT28+1,OR(T$3-1&lt;&gt;$A$3,$A$4=0)),AND(T$1=$IT28-1,OR(T$3&lt;&gt;$A$3,$A$4=0)))))),1,0)</f>
        <v/>
      </c>
      <c r="U78">
        <f>IF(AND(U$4=1,U28=0,OR($IT28=0,AND($IT28&gt;0,U$2=$IU28,OR(AND(U$1=$IT28+1,OR(U$3-1&lt;&gt;$A$3,$A$4=0)),AND(U$1=$IT28-1,OR(U$3&lt;&gt;$A$3,$A$4=0)))))),1,0)</f>
        <v/>
      </c>
      <c r="V78">
        <f>IF(AND(V$4=1,V28=0,OR($IT28=0,AND($IT28&gt;0,V$2=$IU28,OR(AND(V$1=$IT28+1,OR(V$3-1&lt;&gt;$A$3,$A$4=0)),AND(V$1=$IT28-1,OR(V$3&lt;&gt;$A$3,$A$4=0)))))),1,0)</f>
        <v/>
      </c>
      <c r="W78">
        <f>IF(AND(W$4=1,W28=0,OR($IT28=0,AND($IT28&gt;0,W$2=$IU28,OR(AND(W$1=$IT28+1,OR(W$3-1&lt;&gt;$A$3,$A$4=0)),AND(W$1=$IT28-1,OR(W$3&lt;&gt;$A$3,$A$4=0)))))),1,0)</f>
        <v/>
      </c>
      <c r="X78">
        <f>IF(AND(X$4=1,X28=0,OR($IT28=0,AND($IT28&gt;0,X$2=$IU28,OR(AND(X$1=$IT28+1,OR(X$3-1&lt;&gt;$A$3,$A$4=0)),AND(X$1=$IT28-1,OR(X$3&lt;&gt;$A$3,$A$4=0)))))),1,0)</f>
        <v/>
      </c>
      <c r="Y78">
        <f>IF(AND(Y$4=1,Y28=0,OR($IT28=0,AND($IT28&gt;0,Y$2=$IU28,OR(AND(Y$1=$IT28+1,OR(Y$3-1&lt;&gt;$A$3,$A$4=0)),AND(Y$1=$IT28-1,OR(Y$3&lt;&gt;$A$3,$A$4=0)))))),1,0)</f>
        <v/>
      </c>
      <c r="Z78">
        <f>IF(AND(Z$4=1,Z28=0,OR($IT28=0,AND($IT28&gt;0,Z$2=$IU28,OR(AND(Z$1=$IT28+1,OR(Z$3-1&lt;&gt;$A$3,$A$4=0)),AND(Z$1=$IT28-1,OR(Z$3&lt;&gt;$A$3,$A$4=0)))))),1,0)</f>
        <v/>
      </c>
      <c r="AA78">
        <f>IF(AND(AA$4=1,AA28=0,OR($IT28=0,AND($IT28&gt;0,AA$2=$IU28,OR(AND(AA$1=$IT28+1,OR(AA$3-1&lt;&gt;$A$3,$A$4=0)),AND(AA$1=$IT28-1,OR(AA$3&lt;&gt;$A$3,$A$4=0)))))),1,0)</f>
        <v/>
      </c>
      <c r="AB78">
        <f>IF(AND(AB$4=1,AB28=0,OR($IT28=0,AND($IT28&gt;0,AB$2=$IU28,OR(AND(AB$1=$IT28+1,OR(AB$3-1&lt;&gt;$A$3,$A$4=0)),AND(AB$1=$IT28-1,OR(AB$3&lt;&gt;$A$3,$A$4=0)))))),1,0)</f>
        <v/>
      </c>
      <c r="AC78">
        <f>IF(AND(AC$4=1,AC28=0,OR($IT28=0,AND($IT28&gt;0,AC$2=$IU28,OR(AND(AC$1=$IT28+1,OR(AC$3-1&lt;&gt;$A$3,$A$4=0)),AND(AC$1=$IT28-1,OR(AC$3&lt;&gt;$A$3,$A$4=0)))))),1,0)</f>
        <v/>
      </c>
      <c r="AD78">
        <f>IF(AND(AD$4=1,AD28=0,OR($IT28=0,AND($IT28&gt;0,AD$2=$IU28,OR(AND(AD$1=$IT28+1,OR(AD$3-1&lt;&gt;$A$3,$A$4=0)),AND(AD$1=$IT28-1,OR(AD$3&lt;&gt;$A$3,$A$4=0)))))),1,0)</f>
        <v/>
      </c>
      <c r="AE78">
        <f>IF(AND(AE$4=1,AE28=0,OR($IT28=0,AND($IT28&gt;0,AE$2=$IU28,OR(AND(AE$1=$IT28+1,OR(AE$3-1&lt;&gt;$A$3,$A$4=0)),AND(AE$1=$IT28-1,OR(AE$3&lt;&gt;$A$3,$A$4=0)))))),1,0)</f>
        <v/>
      </c>
      <c r="AF78">
        <f>IF(AND(AF$4=1,AF28=0,OR($IT28=0,AND($IT28&gt;0,AF$2=$IU28,OR(AND(AF$1=$IT28+1,OR(AF$3-1&lt;&gt;$A$3,$A$4=0)),AND(AF$1=$IT28-1,OR(AF$3&lt;&gt;$A$3,$A$4=0)))))),1,0)</f>
        <v/>
      </c>
      <c r="AG78">
        <f>IF(AND(AG$4=1,AG28=0,OR($IT28=0,AND($IT28&gt;0,AG$2=$IU28,OR(AND(AG$1=$IT28+1,OR(AG$3-1&lt;&gt;$A$3,$A$4=0)),AND(AG$1=$IT28-1,OR(AG$3&lt;&gt;$A$3,$A$4=0)))))),1,0)</f>
        <v/>
      </c>
      <c r="AH78">
        <f>IF(AND(AH$4=1,AH28=0,OR($IT28=0,AND($IT28&gt;0,AH$2=$IU28,OR(AND(AH$1=$IT28+1,OR(AH$3-1&lt;&gt;$A$3,$A$4=0)),AND(AH$1=$IT28-1,OR(AH$3&lt;&gt;$A$3,$A$4=0)))))),1,0)</f>
        <v/>
      </c>
      <c r="AI78">
        <f>IF(AND(AI$4=1,AI28=0,OR($IT28=0,AND($IT28&gt;0,AI$2=$IU28,OR(AND(AI$1=$IT28+1,OR(AI$3-1&lt;&gt;$A$3,$A$4=0)),AND(AI$1=$IT28-1,OR(AI$3&lt;&gt;$A$3,$A$4=0)))))),1,0)</f>
        <v/>
      </c>
      <c r="AJ78">
        <f>IF(AND(AJ$4=1,AJ28=0,OR($IT28=0,AND($IT28&gt;0,AJ$2=$IU28,OR(AND(AJ$1=$IT28+1,OR(AJ$3-1&lt;&gt;$A$3,$A$4=0)),AND(AJ$1=$IT28-1,OR(AJ$3&lt;&gt;$A$3,$A$4=0)))))),1,0)</f>
        <v/>
      </c>
      <c r="AK78">
        <f>IF(AND(AK$4=1,AK28=0,OR($IT28=0,AND($IT28&gt;0,AK$2=$IU28,OR(AND(AK$1=$IT28+1,OR(AK$3-1&lt;&gt;$A$3,$A$4=0)),AND(AK$1=$IT28-1,OR(AK$3&lt;&gt;$A$3,$A$4=0)))))),1,0)</f>
        <v/>
      </c>
      <c r="AL78">
        <f>IF(AND(AL$4=1,AL28=0,OR($IT28=0,AND($IT28&gt;0,AL$2=$IU28,OR(AND(AL$1=$IT28+1,OR(AL$3-1&lt;&gt;$A$3,$A$4=0)),AND(AL$1=$IT28-1,OR(AL$3&lt;&gt;$A$3,$A$4=0)))))),1,0)</f>
        <v/>
      </c>
      <c r="AM78">
        <f>IF(AND(AM$4=1,AM28=0,OR($IT28=0,AND($IT28&gt;0,AM$2=$IU28,OR(AND(AM$1=$IT28+1,OR(AM$3-1&lt;&gt;$A$3,$A$4=0)),AND(AM$1=$IT28-1,OR(AM$3&lt;&gt;$A$3,$A$4=0)))))),1,0)</f>
        <v/>
      </c>
      <c r="AN78">
        <f>IF(AND(AN$4=1,AN28=0,OR($IT28=0,AND($IT28&gt;0,AN$2=$IU28,OR(AND(AN$1=$IT28+1,OR(AN$3-1&lt;&gt;$A$3,$A$4=0)),AND(AN$1=$IT28-1,OR(AN$3&lt;&gt;$A$3,$A$4=0)))))),1,0)</f>
        <v/>
      </c>
      <c r="AO78">
        <f>IF(AND(AO$4=1,AO28=0,OR($IT28=0,AND($IT28&gt;0,AO$2=$IU28,OR(AND(AO$1=$IT28+1,OR(AO$3-1&lt;&gt;$A$3,$A$4=0)),AND(AO$1=$IT28-1,OR(AO$3&lt;&gt;$A$3,$A$4=0)))))),1,0)</f>
        <v/>
      </c>
      <c r="AP78">
        <f>IF(AND(AP$4=1,AP28=0,OR($IT28=0,AND($IT28&gt;0,AP$2=$IU28,OR(AND(AP$1=$IT28+1,OR(AP$3-1&lt;&gt;$A$3,$A$4=0)),AND(AP$1=$IT28-1,OR(AP$3&lt;&gt;$A$3,$A$4=0)))))),1,0)</f>
        <v/>
      </c>
      <c r="AQ78">
        <f>IF(AND(AQ$4=1,AQ28=0,OR($IT28=0,AND($IT28&gt;0,AQ$2=$IU28,OR(AND(AQ$1=$IT28+1,OR(AQ$3-1&lt;&gt;$A$3,$A$4=0)),AND(AQ$1=$IT28-1,OR(AQ$3&lt;&gt;$A$3,$A$4=0)))))),1,0)</f>
        <v/>
      </c>
      <c r="AR78">
        <f>IF(AND(AR$4=1,AR28=0,OR($IT28=0,AND($IT28&gt;0,AR$2=$IU28,OR(AND(AR$1=$IT28+1,OR(AR$3-1&lt;&gt;$A$3,$A$4=0)),AND(AR$1=$IT28-1,OR(AR$3&lt;&gt;$A$3,$A$4=0)))))),1,0)</f>
        <v/>
      </c>
      <c r="AS78">
        <f>IF(AND(AS$4=1,AS28=0,OR($IT28=0,AND($IT28&gt;0,AS$2=$IU28,OR(AND(AS$1=$IT28+1,OR(AS$3-1&lt;&gt;$A$3,$A$4=0)),AND(AS$1=$IT28-1,OR(AS$3&lt;&gt;$A$3,$A$4=0)))))),1,0)</f>
        <v/>
      </c>
      <c r="AT78">
        <f>IF(AND(AT$4=1,AT28=0,OR($IT28=0,AND($IT28&gt;0,AT$2=$IU28,OR(AND(AT$1=$IT28+1,OR(AT$3-1&lt;&gt;$A$3,$A$4=0)),AND(AT$1=$IT28-1,OR(AT$3&lt;&gt;$A$3,$A$4=0)))))),1,0)</f>
        <v/>
      </c>
      <c r="AU78">
        <f>IF(AND(AU$4=1,AU28=0,OR($IT28=0,AND($IT28&gt;0,AU$2=$IU28,OR(AND(AU$1=$IT28+1,OR(AU$3-1&lt;&gt;$A$3,$A$4=0)),AND(AU$1=$IT28-1,OR(AU$3&lt;&gt;$A$3,$A$4=0)))))),1,0)</f>
        <v/>
      </c>
      <c r="AV78">
        <f>IF(AND(AV$4=1,AV28=0,OR($IT28=0,AND($IT28&gt;0,AV$2=$IU28,OR(AND(AV$1=$IT28+1,OR(AV$3-1&lt;&gt;$A$3,$A$4=0)),AND(AV$1=$IT28-1,OR(AV$3&lt;&gt;$A$3,$A$4=0)))))),1,0)</f>
        <v/>
      </c>
      <c r="AW78">
        <f>IF(AND(AW$4=1,AW28=0,OR($IT28=0,AND($IT28&gt;0,AW$2=$IU28,OR(AND(AW$1=$IT28+1,OR(AW$3-1&lt;&gt;$A$3,$A$4=0)),AND(AW$1=$IT28-1,OR(AW$3&lt;&gt;$A$3,$A$4=0)))))),1,0)</f>
        <v/>
      </c>
      <c r="AX78">
        <f>IF(AND(AX$4=1,AX28=0,OR($IT28=0,AND($IT28&gt;0,AX$2=$IU28,OR(AND(AX$1=$IT28+1,OR(AX$3-1&lt;&gt;$A$3,$A$4=0)),AND(AX$1=$IT28-1,OR(AX$3&lt;&gt;$A$3,$A$4=0)))))),1,0)</f>
        <v/>
      </c>
      <c r="AY78">
        <f>IF(AND(AY$4=1,AY28=0,OR($IT28=0,AND($IT28&gt;0,AY$2=$IU28,OR(AND(AY$1=$IT28+1,OR(AY$3-1&lt;&gt;$A$3,$A$4=0)),AND(AY$1=$IT28-1,OR(AY$3&lt;&gt;$A$3,$A$4=0)))))),1,0)</f>
        <v/>
      </c>
      <c r="AZ78">
        <f>IF(AND(AZ$4=1,AZ28=0,OR($IT28=0,AND($IT28&gt;0,AZ$2=$IU28,OR(AND(AZ$1=$IT28+1,OR(AZ$3-1&lt;&gt;$A$3,$A$4=0)),AND(AZ$1=$IT28-1,OR(AZ$3&lt;&gt;$A$3,$A$4=0)))))),1,0)</f>
        <v/>
      </c>
      <c r="BA78">
        <f>IF(AND(BA$4=1,BA28=0,OR($IT28=0,AND($IT28&gt;0,BA$2=$IU28,OR(AND(BA$1=$IT28+1,OR(BA$3-1&lt;&gt;$A$3,$A$4=0)),AND(BA$1=$IT28-1,OR(BA$3&lt;&gt;$A$3,$A$4=0)))))),1,0)</f>
        <v/>
      </c>
      <c r="BB78">
        <f>IF(AND(BB$4=1,BB28=0,OR($IT28=0,AND($IT28&gt;0,BB$2=$IU28,OR(AND(BB$1=$IT28+1,OR(BB$3-1&lt;&gt;$A$3,$A$4=0)),AND(BB$1=$IT28-1,OR(BB$3&lt;&gt;$A$3,$A$4=0)))))),1,0)</f>
        <v/>
      </c>
      <c r="BC78">
        <f>IF(AND(BC$4=1,BC28=0,OR($IT28=0,AND($IT28&gt;0,BC$2=$IU28,OR(AND(BC$1=$IT28+1,OR(BC$3-1&lt;&gt;$A$3,$A$4=0)),AND(BC$1=$IT28-1,OR(BC$3&lt;&gt;$A$3,$A$4=0)))))),1,0)</f>
        <v/>
      </c>
      <c r="BD78">
        <f>IF(AND(BD$4=1,BD28=0,OR($IT28=0,AND($IT28&gt;0,BD$2=$IU28,OR(AND(BD$1=$IT28+1,OR(BD$3-1&lt;&gt;$A$3,$A$4=0)),AND(BD$1=$IT28-1,OR(BD$3&lt;&gt;$A$3,$A$4=0)))))),1,0)</f>
        <v/>
      </c>
      <c r="BE78">
        <f>IF(AND(BE$4=1,BE28=0,OR($IT28=0,AND($IT28&gt;0,BE$2=$IU28,OR(AND(BE$1=$IT28+1,OR(BE$3-1&lt;&gt;$A$3,$A$4=0)),AND(BE$1=$IT28-1,OR(BE$3&lt;&gt;$A$3,$A$4=0)))))),1,0)</f>
        <v/>
      </c>
      <c r="BF78">
        <f>IF(AND(BF$4=1,BF28=0,OR($IT28=0,AND($IT28&gt;0,BF$2=$IU28,OR(AND(BF$1=$IT28+1,OR(BF$3-1&lt;&gt;$A$3,$A$4=0)),AND(BF$1=$IT28-1,OR(BF$3&lt;&gt;$A$3,$A$4=0)))))),1,0)</f>
        <v/>
      </c>
      <c r="BG78">
        <f>IF(AND(BG$4=1,BG28=0,OR($IT28=0,AND($IT28&gt;0,BG$2=$IU28,OR(AND(BG$1=$IT28+1,OR(BG$3-1&lt;&gt;$A$3,$A$4=0)),AND(BG$1=$IT28-1,OR(BG$3&lt;&gt;$A$3,$A$4=0)))))),1,0)</f>
        <v/>
      </c>
      <c r="BH78">
        <f>IF(AND(BH$4=1,BH28=0,OR($IT28=0,AND($IT28&gt;0,BH$2=$IU28,OR(AND(BH$1=$IT28+1,OR(BH$3-1&lt;&gt;$A$3,$A$4=0)),AND(BH$1=$IT28-1,OR(BH$3&lt;&gt;$A$3,$A$4=0)))))),1,0)</f>
        <v/>
      </c>
      <c r="BI78">
        <f>IF(AND(BI$4=1,BI28=0,OR($IT28=0,AND($IT28&gt;0,BI$2=$IU28,OR(AND(BI$1=$IT28+1,OR(BI$3-1&lt;&gt;$A$3,$A$4=0)),AND(BI$1=$IT28-1,OR(BI$3&lt;&gt;$A$3,$A$4=0)))))),1,0)</f>
        <v/>
      </c>
      <c r="BJ78">
        <f>IF(AND(BJ$4=1,BJ28=0,OR($IT28=0,AND($IT28&gt;0,BJ$2=$IU28,OR(AND(BJ$1=$IT28+1,OR(BJ$3-1&lt;&gt;$A$3,$A$4=0)),AND(BJ$1=$IT28-1,OR(BJ$3&lt;&gt;$A$3,$A$4=0)))))),1,0)</f>
        <v/>
      </c>
      <c r="BK78">
        <f>IF(AND(BK$4=1,BK28=0,OR($IT28=0,AND($IT28&gt;0,BK$2=$IU28,OR(AND(BK$1=$IT28+1,OR(BK$3-1&lt;&gt;$A$3,$A$4=0)),AND(BK$1=$IT28-1,OR(BK$3&lt;&gt;$A$3,$A$4=0)))))),1,0)</f>
        <v/>
      </c>
      <c r="BL78">
        <f>IF(AND(BL$4=1,BL28=0,OR($IT28=0,AND($IT28&gt;0,BL$2=$IU28,OR(AND(BL$1=$IT28+1,OR(BL$3-1&lt;&gt;$A$3,$A$4=0)),AND(BL$1=$IT28-1,OR(BL$3&lt;&gt;$A$3,$A$4=0)))))),1,0)</f>
        <v/>
      </c>
      <c r="BM78">
        <f>IF(AND(BM$4=1,BM28=0,OR($IT28=0,AND($IT28&gt;0,BM$2=$IU28,OR(AND(BM$1=$IT28+1,OR(BM$3-1&lt;&gt;$A$3,$A$4=0)),AND(BM$1=$IT28-1,OR(BM$3&lt;&gt;$A$3,$A$4=0)))))),1,0)</f>
        <v/>
      </c>
      <c r="BN78">
        <f>IF(AND(BN$4=1,BN28=0,OR($IT28=0,AND($IT28&gt;0,BN$2=$IU28,OR(AND(BN$1=$IT28+1,OR(BN$3-1&lt;&gt;$A$3,$A$4=0)),AND(BN$1=$IT28-1,OR(BN$3&lt;&gt;$A$3,$A$4=0)))))),1,0)</f>
        <v/>
      </c>
      <c r="BO78">
        <f>IF(AND(BO$4=1,BO28=0,OR($IT28=0,AND($IT28&gt;0,BO$2=$IU28,OR(AND(BO$1=$IT28+1,OR(BO$3-1&lt;&gt;$A$3,$A$4=0)),AND(BO$1=$IT28-1,OR(BO$3&lt;&gt;$A$3,$A$4=0)))))),1,0)</f>
        <v/>
      </c>
      <c r="BP78">
        <f>IF(AND(BP$4=1,BP28=0,OR($IT28=0,AND($IT28&gt;0,BP$2=$IU28,OR(AND(BP$1=$IT28+1,OR(BP$3-1&lt;&gt;$A$3,$A$4=0)),AND(BP$1=$IT28-1,OR(BP$3&lt;&gt;$A$3,$A$4=0)))))),1,0)</f>
        <v/>
      </c>
      <c r="BQ78">
        <f>IF(AND(BQ$4=1,BQ28=0,OR($IT28=0,AND($IT28&gt;0,BQ$2=$IU28,OR(AND(BQ$1=$IT28+1,OR(BQ$3-1&lt;&gt;$A$3,$A$4=0)),AND(BQ$1=$IT28-1,OR(BQ$3&lt;&gt;$A$3,$A$4=0)))))),1,0)</f>
        <v/>
      </c>
      <c r="BR78">
        <f>IF(AND(BR$4=1,BR28=0,OR($IT28=0,AND($IT28&gt;0,BR$2=$IU28,OR(AND(BR$1=$IT28+1,OR(BR$3-1&lt;&gt;$A$3,$A$4=0)),AND(BR$1=$IT28-1,OR(BR$3&lt;&gt;$A$3,$A$4=0)))))),1,0)</f>
        <v/>
      </c>
      <c r="BS78">
        <f>IF(AND(BS$4=1,BS28=0,OR($IT28=0,AND($IT28&gt;0,BS$2=$IU28,OR(AND(BS$1=$IT28+1,OR(BS$3-1&lt;&gt;$A$3,$A$4=0)),AND(BS$1=$IT28-1,OR(BS$3&lt;&gt;$A$3,$A$4=0)))))),1,0)</f>
        <v/>
      </c>
      <c r="BT78">
        <f>IF(AND(BT$4=1,BT28=0,OR($IT28=0,AND($IT28&gt;0,BT$2=$IU28,OR(AND(BT$1=$IT28+1,OR(BT$3-1&lt;&gt;$A$3,$A$4=0)),AND(BT$1=$IT28-1,OR(BT$3&lt;&gt;$A$3,$A$4=0)))))),1,0)</f>
        <v/>
      </c>
      <c r="BU78">
        <f>IF(AND(BU$4=1,BU28=0,OR($IT28=0,AND($IT28&gt;0,BU$2=$IU28,OR(AND(BU$1=$IT28+1,OR(BU$3-1&lt;&gt;$A$3,$A$4=0)),AND(BU$1=$IT28-1,OR(BU$3&lt;&gt;$A$3,$A$4=0)))))),1,0)</f>
        <v/>
      </c>
      <c r="BV78">
        <f>IF(AND(BV$4=1,BV28=0,OR($IT28=0,AND($IT28&gt;0,BV$2=$IU28,OR(AND(BV$1=$IT28+1,OR(BV$3-1&lt;&gt;$A$3,$A$4=0)),AND(BV$1=$IT28-1,OR(BV$3&lt;&gt;$A$3,$A$4=0)))))),1,0)</f>
        <v/>
      </c>
      <c r="BW78">
        <f>IF(AND(BW$4=1,BW28=0,OR($IT28=0,AND($IT28&gt;0,BW$2=$IU28,OR(AND(BW$1=$IT28+1,OR(BW$3-1&lt;&gt;$A$3,$A$4=0)),AND(BW$1=$IT28-1,OR(BW$3&lt;&gt;$A$3,$A$4=0)))))),1,0)</f>
        <v/>
      </c>
      <c r="BX78">
        <f>IF(AND(BX$4=1,BX28=0,OR($IT28=0,AND($IT28&gt;0,BX$2=$IU28,OR(AND(BX$1=$IT28+1,OR(BX$3-1&lt;&gt;$A$3,$A$4=0)),AND(BX$1=$IT28-1,OR(BX$3&lt;&gt;$A$3,$A$4=0)))))),1,0)</f>
        <v/>
      </c>
      <c r="BY78">
        <f>IF(AND(BY$4=1,BY28=0,OR($IT28=0,AND($IT28&gt;0,BY$2=$IU28,OR(AND(BY$1=$IT28+1,OR(BY$3-1&lt;&gt;$A$3,$A$4=0)),AND(BY$1=$IT28-1,OR(BY$3&lt;&gt;$A$3,$A$4=0)))))),1,0)</f>
        <v/>
      </c>
      <c r="BZ78">
        <f>IF(AND(BZ$4=1,BZ28=0,OR($IT28=0,AND($IT28&gt;0,BZ$2=$IU28,OR(AND(BZ$1=$IT28+1,OR(BZ$3-1&lt;&gt;$A$3,$A$4=0)),AND(BZ$1=$IT28-1,OR(BZ$3&lt;&gt;$A$3,$A$4=0)))))),1,0)</f>
        <v/>
      </c>
      <c r="CA78">
        <f>IF(AND(CA$4=1,CA28=0,OR($IT28=0,AND($IT28&gt;0,CA$2=$IU28,OR(AND(CA$1=$IT28+1,OR(CA$3-1&lt;&gt;$A$3,$A$4=0)),AND(CA$1=$IT28-1,OR(CA$3&lt;&gt;$A$3,$A$4=0)))))),1,0)</f>
        <v/>
      </c>
      <c r="CB78">
        <f>IF(AND(CB$4=1,CB28=0,OR($IT28=0,AND($IT28&gt;0,CB$2=$IU28,OR(AND(CB$1=$IT28+1,OR(CB$3-1&lt;&gt;$A$3,$A$4=0)),AND(CB$1=$IT28-1,OR(CB$3&lt;&gt;$A$3,$A$4=0)))))),1,0)</f>
        <v/>
      </c>
      <c r="CC78">
        <f>IF(AND(CC$4=1,CC28=0,OR($IT28=0,AND($IT28&gt;0,CC$2=$IU28,OR(AND(CC$1=$IT28+1,OR(CC$3-1&lt;&gt;$A$3,$A$4=0)),AND(CC$1=$IT28-1,OR(CC$3&lt;&gt;$A$3,$A$4=0)))))),1,0)</f>
        <v/>
      </c>
      <c r="CD78">
        <f>IF(AND(CD$4=1,CD28=0,OR($IT28=0,AND($IT28&gt;0,CD$2=$IU28,OR(AND(CD$1=$IT28+1,OR(CD$3-1&lt;&gt;$A$3,$A$4=0)),AND(CD$1=$IT28-1,OR(CD$3&lt;&gt;$A$3,$A$4=0)))))),1,0)</f>
        <v/>
      </c>
      <c r="CE78">
        <f>IF(AND(CE$4=1,CE28=0,OR($IT28=0,AND($IT28&gt;0,CE$2=$IU28,OR(AND(CE$1=$IT28+1,OR(CE$3-1&lt;&gt;$A$3,$A$4=0)),AND(CE$1=$IT28-1,OR(CE$3&lt;&gt;$A$3,$A$4=0)))))),1,0)</f>
        <v/>
      </c>
      <c r="CF78">
        <f>IF(AND(CF$4=1,CF28=0,OR($IT28=0,AND($IT28&gt;0,CF$2=$IU28,OR(AND(CF$1=$IT28+1,OR(CF$3-1&lt;&gt;$A$3,$A$4=0)),AND(CF$1=$IT28-1,OR(CF$3&lt;&gt;$A$3,$A$4=0)))))),1,0)</f>
        <v/>
      </c>
      <c r="CG78">
        <f>IF(AND(CG$4=1,CG28=0,OR($IT28=0,AND($IT28&gt;0,CG$2=$IU28,OR(AND(CG$1=$IT28+1,OR(CG$3-1&lt;&gt;$A$3,$A$4=0)),AND(CG$1=$IT28-1,OR(CG$3&lt;&gt;$A$3,$A$4=0)))))),1,0)</f>
        <v/>
      </c>
      <c r="CH78">
        <f>IF(AND(CH$4=1,CH28=0,OR($IT28=0,AND($IT28&gt;0,CH$2=$IU28,OR(AND(CH$1=$IT28+1,OR(CH$3-1&lt;&gt;$A$3,$A$4=0)),AND(CH$1=$IT28-1,OR(CH$3&lt;&gt;$A$3,$A$4=0)))))),1,0)</f>
        <v/>
      </c>
      <c r="CI78">
        <f>IF(AND(CI$4=1,CI28=0,OR($IT28=0,AND($IT28&gt;0,CI$2=$IU28,OR(AND(CI$1=$IT28+1,OR(CI$3-1&lt;&gt;$A$3,$A$4=0)),AND(CI$1=$IT28-1,OR(CI$3&lt;&gt;$A$3,$A$4=0)))))),1,0)</f>
        <v/>
      </c>
      <c r="CJ78">
        <f>IF(AND(CJ$4=1,CJ28=0,OR($IT28=0,AND($IT28&gt;0,CJ$2=$IU28,OR(AND(CJ$1=$IT28+1,OR(CJ$3-1&lt;&gt;$A$3,$A$4=0)),AND(CJ$1=$IT28-1,OR(CJ$3&lt;&gt;$A$3,$A$4=0)))))),1,0)</f>
        <v/>
      </c>
      <c r="CK78">
        <f>IF(AND(CK$4=1,CK28=0,OR($IT28=0,AND($IT28&gt;0,CK$2=$IU28,OR(AND(CK$1=$IT28+1,OR(CK$3-1&lt;&gt;$A$3,$A$4=0)),AND(CK$1=$IT28-1,OR(CK$3&lt;&gt;$A$3,$A$4=0)))))),1,0)</f>
        <v/>
      </c>
      <c r="CL78">
        <f>IF(AND(CL$4=1,CL28=0,OR($IT28=0,AND($IT28&gt;0,CL$2=$IU28,OR(AND(CL$1=$IT28+1,OR(CL$3-1&lt;&gt;$A$3,$A$4=0)),AND(CL$1=$IT28-1,OR(CL$3&lt;&gt;$A$3,$A$4=0)))))),1,0)</f>
        <v/>
      </c>
      <c r="CM78">
        <f>IF(AND(CM$4=1,CM28=0,OR($IT28=0,AND($IT28&gt;0,CM$2=$IU28,OR(AND(CM$1=$IT28+1,OR(CM$3-1&lt;&gt;$A$3,$A$4=0)),AND(CM$1=$IT28-1,OR(CM$3&lt;&gt;$A$3,$A$4=0)))))),1,0)</f>
        <v/>
      </c>
      <c r="CN78">
        <f>IF(AND(CN$4=1,CN28=0,OR($IT28=0,AND($IT28&gt;0,CN$2=$IU28,OR(AND(CN$1=$IT28+1,OR(CN$3-1&lt;&gt;$A$3,$A$4=0)),AND(CN$1=$IT28-1,OR(CN$3&lt;&gt;$A$3,$A$4=0)))))),1,0)</f>
        <v/>
      </c>
      <c r="CO78">
        <f>IF(AND(CO$4=1,CO28=0,OR($IT28=0,AND($IT28&gt;0,CO$2=$IU28,OR(AND(CO$1=$IT28+1,OR(CO$3-1&lt;&gt;$A$3,$A$4=0)),AND(CO$1=$IT28-1,OR(CO$3&lt;&gt;$A$3,$A$4=0)))))),1,0)</f>
        <v/>
      </c>
      <c r="CP78">
        <f>IF(AND(CP$4=1,CP28=0,OR($IT28=0,AND($IT28&gt;0,CP$2=$IU28,OR(AND(CP$1=$IT28+1,OR(CP$3-1&lt;&gt;$A$3,$A$4=0)),AND(CP$1=$IT28-1,OR(CP$3&lt;&gt;$A$3,$A$4=0)))))),1,0)</f>
        <v/>
      </c>
      <c r="CQ78">
        <f>IF(AND(CQ$4=1,CQ28=0,OR($IT28=0,AND($IT28&gt;0,CQ$2=$IU28,OR(AND(CQ$1=$IT28+1,OR(CQ$3-1&lt;&gt;$A$3,$A$4=0)),AND(CQ$1=$IT28-1,OR(CQ$3&lt;&gt;$A$3,$A$4=0)))))),1,0)</f>
        <v/>
      </c>
      <c r="CR78">
        <f>IF(AND(CR$4=1,CR28=0,OR($IT28=0,AND($IT28&gt;0,CR$2=$IU28,OR(AND(CR$1=$IT28+1,OR(CR$3-1&lt;&gt;$A$3,$A$4=0)),AND(CR$1=$IT28-1,OR(CR$3&lt;&gt;$A$3,$A$4=0)))))),1,0)</f>
        <v/>
      </c>
      <c r="CS78">
        <f>IF(AND(CS$4=1,CS28=0,OR($IT28=0,AND($IT28&gt;0,CS$2=$IU28,OR(AND(CS$1=$IT28+1,OR(CS$3-1&lt;&gt;$A$3,$A$4=0)),AND(CS$1=$IT28-1,OR(CS$3&lt;&gt;$A$3,$A$4=0)))))),1,0)</f>
        <v/>
      </c>
      <c r="CT78">
        <f>IF(AND(CT$4=1,CT28=0,OR($IT28=0,AND($IT28&gt;0,CT$2=$IU28,OR(AND(CT$1=$IT28+1,OR(CT$3-1&lt;&gt;$A$3,$A$4=0)),AND(CT$1=$IT28-1,OR(CT$3&lt;&gt;$A$3,$A$4=0)))))),1,0)</f>
        <v/>
      </c>
      <c r="CU78">
        <f>IF(AND(CU$4=1,CU28=0,OR($IT28=0,AND($IT28&gt;0,CU$2=$IU28,OR(AND(CU$1=$IT28+1,OR(CU$3-1&lt;&gt;$A$3,$A$4=0)),AND(CU$1=$IT28-1,OR(CU$3&lt;&gt;$A$3,$A$4=0)))))),1,0)</f>
        <v/>
      </c>
      <c r="CV78">
        <f>IF(AND(CV$4=1,CV28=0,OR($IT28=0,AND($IT28&gt;0,CV$2=$IU28,OR(AND(CV$1=$IT28+1,OR(CV$3-1&lt;&gt;$A$3,$A$4=0)),AND(CV$1=$IT28-1,OR(CV$3&lt;&gt;$A$3,$A$4=0)))))),1,0)</f>
        <v/>
      </c>
      <c r="CW78">
        <f>IF(AND(CW$4=1,CW28=0,OR($IT28=0,AND($IT28&gt;0,CW$2=$IU28,OR(AND(CW$1=$IT28+1,OR(CW$3-1&lt;&gt;$A$3,$A$4=0)),AND(CW$1=$IT28-1,OR(CW$3&lt;&gt;$A$3,$A$4=0)))))),1,0)</f>
        <v/>
      </c>
      <c r="CX78">
        <f>IF(AND(CX$4=1,CX28=0,OR($IT28=0,AND($IT28&gt;0,CX$2=$IU28,OR(AND(CX$1=$IT28+1,OR(CX$3-1&lt;&gt;$A$3,$A$4=0)),AND(CX$1=$IT28-1,OR(CX$3&lt;&gt;$A$3,$A$4=0)))))),1,0)</f>
        <v/>
      </c>
      <c r="CY78">
        <f>IF(AND(CY$4=1,CY28=0,OR($IT28=0,AND($IT28&gt;0,CY$2=$IU28,OR(AND(CY$1=$IT28+1,OR(CY$3-1&lt;&gt;$A$3,$A$4=0)),AND(CY$1=$IT28-1,OR(CY$3&lt;&gt;$A$3,$A$4=0)))))),1,0)</f>
        <v/>
      </c>
      <c r="CZ78">
        <f>IF(AND(CZ$4=1,CZ28=0,OR($IT28=0,AND($IT28&gt;0,CZ$2=$IU28,OR(AND(CZ$1=$IT28+1,OR(CZ$3-1&lt;&gt;$A$3,$A$4=0)),AND(CZ$1=$IT28-1,OR(CZ$3&lt;&gt;$A$3,$A$4=0)))))),1,0)</f>
        <v/>
      </c>
      <c r="DA78">
        <f>IF(AND(DA$4=1,DA28=0,OR($IT28=0,AND($IT28&gt;0,DA$2=$IU28,OR(AND(DA$1=$IT28+1,OR(DA$3-1&lt;&gt;$A$3,$A$4=0)),AND(DA$1=$IT28-1,OR(DA$3&lt;&gt;$A$3,$A$4=0)))))),1,0)</f>
        <v/>
      </c>
      <c r="DB78">
        <f>IF(AND(DB$4=1,DB28=0,OR($IT28=0,AND($IT28&gt;0,DB$2=$IU28,OR(AND(DB$1=$IT28+1,OR(DB$3-1&lt;&gt;$A$3,$A$4=0)),AND(DB$1=$IT28-1,OR(DB$3&lt;&gt;$A$3,$A$4=0)))))),1,0)</f>
        <v/>
      </c>
      <c r="DC78">
        <f>IF(AND(DC$4=1,DC28=0,OR($IT28=0,AND($IT28&gt;0,DC$2=$IU28,OR(AND(DC$1=$IT28+1,OR(DC$3-1&lt;&gt;$A$3,$A$4=0)),AND(DC$1=$IT28-1,OR(DC$3&lt;&gt;$A$3,$A$4=0)))))),1,0)</f>
        <v/>
      </c>
      <c r="DD78">
        <f>IF(AND(DD$4=1,DD28=0,OR($IT28=0,AND($IT28&gt;0,DD$2=$IU28,OR(AND(DD$1=$IT28+1,OR(DD$3-1&lt;&gt;$A$3,$A$4=0)),AND(DD$1=$IT28-1,OR(DD$3&lt;&gt;$A$3,$A$4=0)))))),1,0)</f>
        <v/>
      </c>
      <c r="DE78">
        <f>IF(AND(DE$4=1,DE28=0,OR($IT28=0,AND($IT28&gt;0,DE$2=$IU28,OR(AND(DE$1=$IT28+1,OR(DE$3-1&lt;&gt;$A$3,$A$4=0)),AND(DE$1=$IT28-1,OR(DE$3&lt;&gt;$A$3,$A$4=0)))))),1,0)</f>
        <v/>
      </c>
      <c r="DF78">
        <f>IF(AND(DF$4=1,DF28=0,OR($IT28=0,AND($IT28&gt;0,DF$2=$IU28,OR(AND(DF$1=$IT28+1,OR(DF$3-1&lt;&gt;$A$3,$A$4=0)),AND(DF$1=$IT28-1,OR(DF$3&lt;&gt;$A$3,$A$4=0)))))),1,0)</f>
        <v/>
      </c>
      <c r="DG78">
        <f>IF(AND(DG$4=1,DG28=0,OR($IT28=0,AND($IT28&gt;0,DG$2=$IU28,OR(AND(DG$1=$IT28+1,OR(DG$3-1&lt;&gt;$A$3,$A$4=0)),AND(DG$1=$IT28-1,OR(DG$3&lt;&gt;$A$3,$A$4=0)))))),1,0)</f>
        <v/>
      </c>
      <c r="DH78">
        <f>IF(AND(DH$4=1,DH28=0,OR($IT28=0,AND($IT28&gt;0,DH$2=$IU28,OR(AND(DH$1=$IT28+1,OR(DH$3-1&lt;&gt;$A$3,$A$4=0)),AND(DH$1=$IT28-1,OR(DH$3&lt;&gt;$A$3,$A$4=0)))))),1,0)</f>
        <v/>
      </c>
      <c r="DI78">
        <f>IF(AND(DI$4=1,DI28=0,OR($IT28=0,AND($IT28&gt;0,DI$2=$IU28,OR(AND(DI$1=$IT28+1,OR(DI$3-1&lt;&gt;$A$3,$A$4=0)),AND(DI$1=$IT28-1,OR(DI$3&lt;&gt;$A$3,$A$4=0)))))),1,0)</f>
        <v/>
      </c>
      <c r="DJ78">
        <f>IF(AND(DJ$4=1,DJ28=0,OR($IT28=0,AND($IT28&gt;0,DJ$2=$IU28,OR(AND(DJ$1=$IT28+1,OR(DJ$3-1&lt;&gt;$A$3,$A$4=0)),AND(DJ$1=$IT28-1,OR(DJ$3&lt;&gt;$A$3,$A$4=0)))))),1,0)</f>
        <v/>
      </c>
      <c r="DK78">
        <f>IF(AND(DK$4=1,DK28=0,OR($IT28=0,AND($IT28&gt;0,DK$2=$IU28,OR(AND(DK$1=$IT28+1,OR(DK$3-1&lt;&gt;$A$3,$A$4=0)),AND(DK$1=$IT28-1,OR(DK$3&lt;&gt;$A$3,$A$4=0)))))),1,0)</f>
        <v/>
      </c>
      <c r="DL78">
        <f>IF(AND(DL$4=1,DL28=0,OR($IT28=0,AND($IT28&gt;0,DL$2=$IU28,OR(AND(DL$1=$IT28+1,OR(DL$3-1&lt;&gt;$A$3,$A$4=0)),AND(DL$1=$IT28-1,OR(DL$3&lt;&gt;$A$3,$A$4=0)))))),1,0)</f>
        <v/>
      </c>
      <c r="DM78">
        <f>IF(AND(DM$4=1,DM28=0,OR($IT28=0,AND($IT28&gt;0,DM$2=$IU28,OR(AND(DM$1=$IT28+1,OR(DM$3-1&lt;&gt;$A$3,$A$4=0)),AND(DM$1=$IT28-1,OR(DM$3&lt;&gt;$A$3,$A$4=0)))))),1,0)</f>
        <v/>
      </c>
      <c r="DN78">
        <f>IF(AND(DN$4=1,DN28=0,OR($IT28=0,AND($IT28&gt;0,DN$2=$IU28,OR(AND(DN$1=$IT28+1,OR(DN$3-1&lt;&gt;$A$3,$A$4=0)),AND(DN$1=$IT28-1,OR(DN$3&lt;&gt;$A$3,$A$4=0)))))),1,0)</f>
        <v/>
      </c>
      <c r="DO78">
        <f>IF(AND(DO$4=1,DO28=0,OR($IT28=0,AND($IT28&gt;0,DO$2=$IU28,OR(AND(DO$1=$IT28+1,OR(DO$3-1&lt;&gt;$A$3,$A$4=0)),AND(DO$1=$IT28-1,OR(DO$3&lt;&gt;$A$3,$A$4=0)))))),1,0)</f>
        <v/>
      </c>
      <c r="DP78">
        <f>IF(AND(DP$4=1,DP28=0,OR($IT28=0,AND($IT28&gt;0,DP$2=$IU28,OR(AND(DP$1=$IT28+1,OR(DP$3-1&lt;&gt;$A$3,$A$4=0)),AND(DP$1=$IT28-1,OR(DP$3&lt;&gt;$A$3,$A$4=0)))))),1,0)</f>
        <v/>
      </c>
      <c r="DQ78">
        <f>IF(AND(DQ$4=1,DQ28=0,OR($IT28=0,AND($IT28&gt;0,DQ$2=$IU28,OR(AND(DQ$1=$IT28+1,OR(DQ$3-1&lt;&gt;$A$3,$A$4=0)),AND(DQ$1=$IT28-1,OR(DQ$3&lt;&gt;$A$3,$A$4=0)))))),1,0)</f>
        <v/>
      </c>
      <c r="DR78">
        <f>IF(AND(DR$4=1,DR28=0,OR($IT28=0,AND($IT28&gt;0,DR$2=$IU28,OR(AND(DR$1=$IT28+1,OR(DR$3-1&lt;&gt;$A$3,$A$4=0)),AND(DR$1=$IT28-1,OR(DR$3&lt;&gt;$A$3,$A$4=0)))))),1,0)</f>
        <v/>
      </c>
      <c r="DS78">
        <f>IF(AND(DS$4=1,DS28=0,OR($IT28=0,AND($IT28&gt;0,DS$2=$IU28,OR(AND(DS$1=$IT28+1,OR(DS$3-1&lt;&gt;$A$3,$A$4=0)),AND(DS$1=$IT28-1,OR(DS$3&lt;&gt;$A$3,$A$4=0)))))),1,0)</f>
        <v/>
      </c>
      <c r="DT78">
        <f>IF(AND(DT$4=1,DT28=0,OR($IT28=0,AND($IT28&gt;0,DT$2=$IU28,OR(AND(DT$1=$IT28+1,OR(DT$3-1&lt;&gt;$A$3,$A$4=0)),AND(DT$1=$IT28-1,OR(DT$3&lt;&gt;$A$3,$A$4=0)))))),1,0)</f>
        <v/>
      </c>
      <c r="DU78">
        <f>IF(AND(DU$4=1,DU28=0,OR($IT28=0,AND($IT28&gt;0,DU$2=$IU28,OR(AND(DU$1=$IT28+1,OR(DU$3-1&lt;&gt;$A$3,$A$4=0)),AND(DU$1=$IT28-1,OR(DU$3&lt;&gt;$A$3,$A$4=0)))))),1,0)</f>
        <v/>
      </c>
      <c r="DV78">
        <f>IF(AND(DV$4=1,DV28=0,OR($IT28=0,AND($IT28&gt;0,DV$2=$IU28,OR(AND(DV$1=$IT28+1,OR(DV$3-1&lt;&gt;$A$3,$A$4=0)),AND(DV$1=$IT28-1,OR(DV$3&lt;&gt;$A$3,$A$4=0)))))),1,0)</f>
        <v/>
      </c>
      <c r="DW78">
        <f>IF(AND(DW$4=1,DW28=0,OR($IT28=0,AND($IT28&gt;0,DW$2=$IU28,OR(AND(DW$1=$IT28+1,OR(DW$3-1&lt;&gt;$A$3,$A$4=0)),AND(DW$1=$IT28-1,OR(DW$3&lt;&gt;$A$3,$A$4=0)))))),1,0)</f>
        <v/>
      </c>
      <c r="DX78">
        <f>IF(AND(DX$4=1,DX28=0,OR($IT28=0,AND($IT28&gt;0,DX$2=$IU28,OR(AND(DX$1=$IT28+1,OR(DX$3-1&lt;&gt;$A$3,$A$4=0)),AND(DX$1=$IT28-1,OR(DX$3&lt;&gt;$A$3,$A$4=0)))))),1,0)</f>
        <v/>
      </c>
      <c r="DY78">
        <f>IF(AND(DY$4=1,DY28=0,OR($IT28=0,AND($IT28&gt;0,DY$2=$IU28,OR(AND(DY$1=$IT28+1,OR(DY$3-1&lt;&gt;$A$3,$A$4=0)),AND(DY$1=$IT28-1,OR(DY$3&lt;&gt;$A$3,$A$4=0)))))),1,0)</f>
        <v/>
      </c>
      <c r="DZ78">
        <f>IF(AND(DZ$4=1,DZ28=0,OR($IT28=0,AND($IT28&gt;0,DZ$2=$IU28,OR(AND(DZ$1=$IT28+1,OR(DZ$3-1&lt;&gt;$A$3,$A$4=0)),AND(DZ$1=$IT28-1,OR(DZ$3&lt;&gt;$A$3,$A$4=0)))))),1,0)</f>
        <v/>
      </c>
      <c r="EA78">
        <f>IF(AND(EA$4=1,EA28=0,OR($IT28=0,AND($IT28&gt;0,EA$2=$IU28,OR(AND(EA$1=$IT28+1,OR(EA$3-1&lt;&gt;$A$3,$A$4=0)),AND(EA$1=$IT28-1,OR(EA$3&lt;&gt;$A$3,$A$4=0)))))),1,0)</f>
        <v/>
      </c>
      <c r="EB78">
        <f>IF(AND(EB$4=1,EB28=0,OR($IT28=0,AND($IT28&gt;0,EB$2=$IU28,OR(AND(EB$1=$IT28+1,OR(EB$3-1&lt;&gt;$A$3,$A$4=0)),AND(EB$1=$IT28-1,OR(EB$3&lt;&gt;$A$3,$A$4=0)))))),1,0)</f>
        <v/>
      </c>
      <c r="EC78">
        <f>IF(AND(EC$4=1,EC28=0,OR($IT28=0,AND($IT28&gt;0,EC$2=$IU28,OR(AND(EC$1=$IT28+1,OR(EC$3-1&lt;&gt;$A$3,$A$4=0)),AND(EC$1=$IT28-1,OR(EC$3&lt;&gt;$A$3,$A$4=0)))))),1,0)</f>
        <v/>
      </c>
      <c r="ED78">
        <f>IF(AND(ED$4=1,ED28=0,OR($IT28=0,AND($IT28&gt;0,ED$2=$IU28,OR(AND(ED$1=$IT28+1,OR(ED$3-1&lt;&gt;$A$3,$A$4=0)),AND(ED$1=$IT28-1,OR(ED$3&lt;&gt;$A$3,$A$4=0)))))),1,0)</f>
        <v/>
      </c>
      <c r="EE78">
        <f>IF(AND(EE$4=1,EE28=0,OR($IT28=0,AND($IT28&gt;0,EE$2=$IU28,OR(AND(EE$1=$IT28+1,OR(EE$3-1&lt;&gt;$A$3,$A$4=0)),AND(EE$1=$IT28-1,OR(EE$3&lt;&gt;$A$3,$A$4=0)))))),1,0)</f>
        <v/>
      </c>
      <c r="EF78">
        <f>IF(AND(EF$4=1,EF28=0,OR($IT28=0,AND($IT28&gt;0,EF$2=$IU28,OR(AND(EF$1=$IT28+1,OR(EF$3-1&lt;&gt;$A$3,$A$4=0)),AND(EF$1=$IT28-1,OR(EF$3&lt;&gt;$A$3,$A$4=0)))))),1,0)</f>
        <v/>
      </c>
      <c r="EG78">
        <f>IF(AND(EG$4=1,EG28=0,OR($IT28=0,AND($IT28&gt;0,EG$2=$IU28,OR(AND(EG$1=$IT28+1,OR(EG$3-1&lt;&gt;$A$3,$A$4=0)),AND(EG$1=$IT28-1,OR(EG$3&lt;&gt;$A$3,$A$4=0)))))),1,0)</f>
        <v/>
      </c>
      <c r="EH78">
        <f>IF(AND(EH$4=1,EH28=0,OR($IT28=0,AND($IT28&gt;0,EH$2=$IU28,OR(AND(EH$1=$IT28+1,OR(EH$3-1&lt;&gt;$A$3,$A$4=0)),AND(EH$1=$IT28-1,OR(EH$3&lt;&gt;$A$3,$A$4=0)))))),1,0)</f>
        <v/>
      </c>
      <c r="EI78">
        <f>IF(AND(EI$4=1,EI28=0,OR($IT28=0,AND($IT28&gt;0,EI$2=$IU28,OR(AND(EI$1=$IT28+1,OR(EI$3-1&lt;&gt;$A$3,$A$4=0)),AND(EI$1=$IT28-1,OR(EI$3&lt;&gt;$A$3,$A$4=0)))))),1,0)</f>
        <v/>
      </c>
      <c r="EJ78">
        <f>IF(AND(EJ$4=1,EJ28=0,OR($IT28=0,AND($IT28&gt;0,EJ$2=$IU28,OR(AND(EJ$1=$IT28+1,OR(EJ$3-1&lt;&gt;$A$3,$A$4=0)),AND(EJ$1=$IT28-1,OR(EJ$3&lt;&gt;$A$3,$A$4=0)))))),1,0)</f>
        <v/>
      </c>
      <c r="EK78">
        <f>IF(AND(EK$4=1,EK28=0,OR($IT28=0,AND($IT28&gt;0,EK$2=$IU28,OR(AND(EK$1=$IT28+1,OR(EK$3-1&lt;&gt;$A$3,$A$4=0)),AND(EK$1=$IT28-1,OR(EK$3&lt;&gt;$A$3,$A$4=0)))))),1,0)</f>
        <v/>
      </c>
      <c r="EL78">
        <f>IF(AND(EL$4=1,EL28=0,OR($IT28=0,AND($IT28&gt;0,EL$2=$IU28,OR(AND(EL$1=$IT28+1,OR(EL$3-1&lt;&gt;$A$3,$A$4=0)),AND(EL$1=$IT28-1,OR(EL$3&lt;&gt;$A$3,$A$4=0)))))),1,0)</f>
        <v/>
      </c>
      <c r="EM78">
        <f>IF(AND(EM$4=1,EM28=0,OR($IT28=0,AND($IT28&gt;0,EM$2=$IU28,OR(AND(EM$1=$IT28+1,OR(EM$3-1&lt;&gt;$A$3,$A$4=0)),AND(EM$1=$IT28-1,OR(EM$3&lt;&gt;$A$3,$A$4=0)))))),1,0)</f>
        <v/>
      </c>
      <c r="EN78">
        <f>IF(AND(EN$4=1,EN28=0,OR($IT28=0,AND($IT28&gt;0,EN$2=$IU28,OR(AND(EN$1=$IT28+1,OR(EN$3-1&lt;&gt;$A$3,$A$4=0)),AND(EN$1=$IT28-1,OR(EN$3&lt;&gt;$A$3,$A$4=0)))))),1,0)</f>
        <v/>
      </c>
      <c r="EO78">
        <f>IF(AND(EO$4=1,EO28=0,OR($IT28=0,AND($IT28&gt;0,EO$2=$IU28,OR(AND(EO$1=$IT28+1,OR(EO$3-1&lt;&gt;$A$3,$A$4=0)),AND(EO$1=$IT28-1,OR(EO$3&lt;&gt;$A$3,$A$4=0)))))),1,0)</f>
        <v/>
      </c>
      <c r="EP78">
        <f>IF(AND(EP$4=1,EP28=0,OR($IT28=0,AND($IT28&gt;0,EP$2=$IU28,OR(AND(EP$1=$IT28+1,OR(EP$3-1&lt;&gt;$A$3,$A$4=0)),AND(EP$1=$IT28-1,OR(EP$3&lt;&gt;$A$3,$A$4=0)))))),1,0)</f>
        <v/>
      </c>
      <c r="EQ78">
        <f>IF(AND(EQ$4=1,EQ28=0,OR($IT28=0,AND($IT28&gt;0,EQ$2=$IU28,OR(AND(EQ$1=$IT28+1,OR(EQ$3-1&lt;&gt;$A$3,$A$4=0)),AND(EQ$1=$IT28-1,OR(EQ$3&lt;&gt;$A$3,$A$4=0)))))),1,0)</f>
        <v/>
      </c>
      <c r="ER78">
        <f>IF(AND(ER$4=1,ER28=0,OR($IT28=0,AND($IT28&gt;0,ER$2=$IU28,OR(AND(ER$1=$IT28+1,OR(ER$3-1&lt;&gt;$A$3,$A$4=0)),AND(ER$1=$IT28-1,OR(ER$3&lt;&gt;$A$3,$A$4=0)))))),1,0)</f>
        <v/>
      </c>
      <c r="ES78">
        <f>IF(AND(ES$4=1,ES28=0,OR($IT28=0,AND($IT28&gt;0,ES$2=$IU28,OR(AND(ES$1=$IT28+1,OR(ES$3-1&lt;&gt;$A$3,$A$4=0)),AND(ES$1=$IT28-1,OR(ES$3&lt;&gt;$A$3,$A$4=0)))))),1,0)</f>
        <v/>
      </c>
      <c r="ET78">
        <f>IF(AND(ET$4=1,ET28=0,OR($IT28=0,AND($IT28&gt;0,ET$2=$IU28,OR(AND(ET$1=$IT28+1,OR(ET$3-1&lt;&gt;$A$3,$A$4=0)),AND(ET$1=$IT28-1,OR(ET$3&lt;&gt;$A$3,$A$4=0)))))),1,0)</f>
        <v/>
      </c>
      <c r="EU78">
        <f>IF(AND(EU$4=1,EU28=0,OR($IT28=0,AND($IT28&gt;0,EU$2=$IU28,OR(AND(EU$1=$IT28+1,OR(EU$3-1&lt;&gt;$A$3,$A$4=0)),AND(EU$1=$IT28-1,OR(EU$3&lt;&gt;$A$3,$A$4=0)))))),1,0)</f>
        <v/>
      </c>
      <c r="EV78">
        <f>IF(AND(EV$4=1,EV28=0,OR($IT28=0,AND($IT28&gt;0,EV$2=$IU28,OR(AND(EV$1=$IT28+1,OR(EV$3-1&lt;&gt;$A$3,$A$4=0)),AND(EV$1=$IT28-1,OR(EV$3&lt;&gt;$A$3,$A$4=0)))))),1,0)</f>
        <v/>
      </c>
      <c r="EW78">
        <f>IF(AND(EW$4=1,EW28=0,OR($IT28=0,AND($IT28&gt;0,EW$2=$IU28,OR(AND(EW$1=$IT28+1,OR(EW$3-1&lt;&gt;$A$3,$A$4=0)),AND(EW$1=$IT28-1,OR(EW$3&lt;&gt;$A$3,$A$4=0)))))),1,0)</f>
        <v/>
      </c>
      <c r="EX78">
        <f>IF(AND(EX$4=1,EX28=0,OR($IT28=0,AND($IT28&gt;0,EX$2=$IU28,OR(AND(EX$1=$IT28+1,OR(EX$3-1&lt;&gt;$A$3,$A$4=0)),AND(EX$1=$IT28-1,OR(EX$3&lt;&gt;$A$3,$A$4=0)))))),1,0)</f>
        <v/>
      </c>
      <c r="EY78">
        <f>IF(AND(EY$4=1,EY28=0,OR($IT28=0,AND($IT28&gt;0,EY$2=$IU28,OR(AND(EY$1=$IT28+1,OR(EY$3-1&lt;&gt;$A$3,$A$4=0)),AND(EY$1=$IT28-1,OR(EY$3&lt;&gt;$A$3,$A$4=0)))))),1,0)</f>
        <v/>
      </c>
      <c r="EZ78">
        <f>IF(AND(EZ$4=1,EZ28=0,OR($IT28=0,AND($IT28&gt;0,EZ$2=$IU28,OR(AND(EZ$1=$IT28+1,OR(EZ$3-1&lt;&gt;$A$3,$A$4=0)),AND(EZ$1=$IT28-1,OR(EZ$3&lt;&gt;$A$3,$A$4=0)))))),1,0)</f>
        <v/>
      </c>
      <c r="FA78">
        <f>IF(AND(FA$4=1,FA28=0,OR($IT28=0,AND($IT28&gt;0,FA$2=$IU28,OR(AND(FA$1=$IT28+1,OR(FA$3-1&lt;&gt;$A$3,$A$4=0)),AND(FA$1=$IT28-1,OR(FA$3&lt;&gt;$A$3,$A$4=0)))))),1,0)</f>
        <v/>
      </c>
      <c r="FB78">
        <f>IF(AND(FB$4=1,FB28=0,OR($IT28=0,AND($IT28&gt;0,FB$2=$IU28,OR(AND(FB$1=$IT28+1,OR(FB$3-1&lt;&gt;$A$3,$A$4=0)),AND(FB$1=$IT28-1,OR(FB$3&lt;&gt;$A$3,$A$4=0)))))),1,0)</f>
        <v/>
      </c>
      <c r="FC78">
        <f>IF(AND(FC$4=1,FC28=0,OR($IT28=0,AND($IT28&gt;0,FC$2=$IU28,OR(AND(FC$1=$IT28+1,OR(FC$3-1&lt;&gt;$A$3,$A$4=0)),AND(FC$1=$IT28-1,OR(FC$3&lt;&gt;$A$3,$A$4=0)))))),1,0)</f>
        <v/>
      </c>
      <c r="FD78">
        <f>IF(AND(FD$4=1,FD28=0,OR($IT28=0,AND($IT28&gt;0,FD$2=$IU28,OR(AND(FD$1=$IT28+1,OR(FD$3-1&lt;&gt;$A$3,$A$4=0)),AND(FD$1=$IT28-1,OR(FD$3&lt;&gt;$A$3,$A$4=0)))))),1,0)</f>
        <v/>
      </c>
      <c r="FE78">
        <f>IF(AND(FE$4=1,FE28=0,OR($IT28=0,AND($IT28&gt;0,FE$2=$IU28,OR(AND(FE$1=$IT28+1,OR(FE$3-1&lt;&gt;$A$3,$A$4=0)),AND(FE$1=$IT28-1,OR(FE$3&lt;&gt;$A$3,$A$4=0)))))),1,0)</f>
        <v/>
      </c>
      <c r="FF78">
        <f>IF(AND(FF$4=1,FF28=0,OR($IT28=0,AND($IT28&gt;0,FF$2=$IU28,OR(AND(FF$1=$IT28+1,OR(FF$3-1&lt;&gt;$A$3,$A$4=0)),AND(FF$1=$IT28-1,OR(FF$3&lt;&gt;$A$3,$A$4=0)))))),1,0)</f>
        <v/>
      </c>
      <c r="FG78">
        <f>IF(AND(FG$4=1,FG28=0,OR($IT28=0,AND($IT28&gt;0,FG$2=$IU28,OR(AND(FG$1=$IT28+1,OR(FG$3-1&lt;&gt;$A$3,$A$4=0)),AND(FG$1=$IT28-1,OR(FG$3&lt;&gt;$A$3,$A$4=0)))))),1,0)</f>
        <v/>
      </c>
      <c r="FH78">
        <f>IF(AND(FH$4=1,FH28=0,OR($IT28=0,AND($IT28&gt;0,FH$2=$IU28,OR(AND(FH$1=$IT28+1,OR(FH$3-1&lt;&gt;$A$3,$A$4=0)),AND(FH$1=$IT28-1,OR(FH$3&lt;&gt;$A$3,$A$4=0)))))),1,0)</f>
        <v/>
      </c>
      <c r="FI78">
        <f>IF(AND(FI$4=1,FI28=0,OR($IT28=0,AND($IT28&gt;0,FI$2=$IU28,OR(AND(FI$1=$IT28+1,OR(FI$3-1&lt;&gt;$A$3,$A$4=0)),AND(FI$1=$IT28-1,OR(FI$3&lt;&gt;$A$3,$A$4=0)))))),1,0)</f>
        <v/>
      </c>
      <c r="FJ78">
        <f>IF(AND(FJ$4=1,FJ28=0,OR($IT28=0,AND($IT28&gt;0,FJ$2=$IU28,OR(AND(FJ$1=$IT28+1,OR(FJ$3-1&lt;&gt;$A$3,$A$4=0)),AND(FJ$1=$IT28-1,OR(FJ$3&lt;&gt;$A$3,$A$4=0)))))),1,0)</f>
        <v/>
      </c>
      <c r="FK78">
        <f>IF(AND(FK$4=1,FK28=0,OR($IT28=0,AND($IT28&gt;0,FK$2=$IU28,OR(AND(FK$1=$IT28+1,OR(FK$3-1&lt;&gt;$A$3,$A$4=0)),AND(FK$1=$IT28-1,OR(FK$3&lt;&gt;$A$3,$A$4=0)))))),1,0)</f>
        <v/>
      </c>
      <c r="FL78">
        <f>IF(AND(FL$4=1,FL28=0,OR($IT28=0,AND($IT28&gt;0,FL$2=$IU28,OR(AND(FL$1=$IT28+1,OR(FL$3-1&lt;&gt;$A$3,$A$4=0)),AND(FL$1=$IT28-1,OR(FL$3&lt;&gt;$A$3,$A$4=0)))))),1,0)</f>
        <v/>
      </c>
      <c r="FM78">
        <f>IF(AND(FM$4=1,FM28=0,OR($IT28=0,AND($IT28&gt;0,FM$2=$IU28,OR(AND(FM$1=$IT28+1,OR(FM$3-1&lt;&gt;$A$3,$A$4=0)),AND(FM$1=$IT28-1,OR(FM$3&lt;&gt;$A$3,$A$4=0)))))),1,0)</f>
        <v/>
      </c>
      <c r="FN78">
        <f>IF(AND(FN$4=1,FN28=0,OR($IT28=0,AND($IT28&gt;0,FN$2=$IU28,OR(AND(FN$1=$IT28+1,OR(FN$3-1&lt;&gt;$A$3,$A$4=0)),AND(FN$1=$IT28-1,OR(FN$3&lt;&gt;$A$3,$A$4=0)))))),1,0)</f>
        <v/>
      </c>
      <c r="FO78">
        <f>IF(AND(FO$4=1,FO28=0,OR($IT28=0,AND($IT28&gt;0,FO$2=$IU28,OR(AND(FO$1=$IT28+1,OR(FO$3-1&lt;&gt;$A$3,$A$4=0)),AND(FO$1=$IT28-1,OR(FO$3&lt;&gt;$A$3,$A$4=0)))))),1,0)</f>
        <v/>
      </c>
      <c r="FP78">
        <f>IF(AND(FP$4=1,FP28=0,OR($IT28=0,AND($IT28&gt;0,FP$2=$IU28,OR(AND(FP$1=$IT28+1,OR(FP$3-1&lt;&gt;$A$3,$A$4=0)),AND(FP$1=$IT28-1,OR(FP$3&lt;&gt;$A$3,$A$4=0)))))),1,0)</f>
        <v/>
      </c>
      <c r="FQ78">
        <f>IF(AND(FQ$4=1,FQ28=0,OR($IT28=0,AND($IT28&gt;0,FQ$2=$IU28,OR(AND(FQ$1=$IT28+1,OR(FQ$3-1&lt;&gt;$A$3,$A$4=0)),AND(FQ$1=$IT28-1,OR(FQ$3&lt;&gt;$A$3,$A$4=0)))))),1,0)</f>
        <v/>
      </c>
      <c r="FR78">
        <f>IF(AND(FR$4=1,FR28=0,OR($IT28=0,AND($IT28&gt;0,FR$2=$IU28,OR(AND(FR$1=$IT28+1,OR(FR$3-1&lt;&gt;$A$3,$A$4=0)),AND(FR$1=$IT28-1,OR(FR$3&lt;&gt;$A$3,$A$4=0)))))),1,0)</f>
        <v/>
      </c>
      <c r="FS78">
        <f>IF(AND(FS$4=1,FS28=0,OR($IT28=0,AND($IT28&gt;0,FS$2=$IU28,OR(AND(FS$1=$IT28+1,OR(FS$3-1&lt;&gt;$A$3,$A$4=0)),AND(FS$1=$IT28-1,OR(FS$3&lt;&gt;$A$3,$A$4=0)))))),1,0)</f>
        <v/>
      </c>
      <c r="FT78">
        <f>IF(AND(FT$4=1,FT28=0,OR($IT28=0,AND($IT28&gt;0,FT$2=$IU28,OR(AND(FT$1=$IT28+1,OR(FT$3-1&lt;&gt;$A$3,$A$4=0)),AND(FT$1=$IT28-1,OR(FT$3&lt;&gt;$A$3,$A$4=0)))))),1,0)</f>
        <v/>
      </c>
      <c r="FU78">
        <f>IF(AND(FU$4=1,FU28=0,OR($IT28=0,AND($IT28&gt;0,FU$2=$IU28,OR(AND(FU$1=$IT28+1,OR(FU$3-1&lt;&gt;$A$3,$A$4=0)),AND(FU$1=$IT28-1,OR(FU$3&lt;&gt;$A$3,$A$4=0)))))),1,0)</f>
        <v/>
      </c>
      <c r="FV78">
        <f>IF(AND(FV$4=1,FV28=0,OR($IT28=0,AND($IT28&gt;0,FV$2=$IU28,OR(AND(FV$1=$IT28+1,OR(FV$3-1&lt;&gt;$A$3,$A$4=0)),AND(FV$1=$IT28-1,OR(FV$3&lt;&gt;$A$3,$A$4=0)))))),1,0)</f>
        <v/>
      </c>
      <c r="FW78">
        <f>IF(AND(FW$4=1,FW28=0,OR($IT28=0,AND($IT28&gt;0,FW$2=$IU28,OR(AND(FW$1=$IT28+1,OR(FW$3-1&lt;&gt;$A$3,$A$4=0)),AND(FW$1=$IT28-1,OR(FW$3&lt;&gt;$A$3,$A$4=0)))))),1,0)</f>
        <v/>
      </c>
      <c r="FX78">
        <f>IF(AND(FX$4=1,FX28=0,OR($IT28=0,AND($IT28&gt;0,FX$2=$IU28,OR(AND(FX$1=$IT28+1,OR(FX$3-1&lt;&gt;$A$3,$A$4=0)),AND(FX$1=$IT28-1,OR(FX$3&lt;&gt;$A$3,$A$4=0)))))),1,0)</f>
        <v/>
      </c>
      <c r="FY78">
        <f>IF(AND(FY$4=1,FY28=0,OR($IT28=0,AND($IT28&gt;0,FY$2=$IU28,OR(AND(FY$1=$IT28+1,OR(FY$3-1&lt;&gt;$A$3,$A$4=0)),AND(FY$1=$IT28-1,OR(FY$3&lt;&gt;$A$3,$A$4=0)))))),1,0)</f>
        <v/>
      </c>
      <c r="FZ78">
        <f>IF(AND(FZ$4=1,FZ28=0,OR($IT28=0,AND($IT28&gt;0,FZ$2=$IU28,OR(AND(FZ$1=$IT28+1,OR(FZ$3-1&lt;&gt;$A$3,$A$4=0)),AND(FZ$1=$IT28-1,OR(FZ$3&lt;&gt;$A$3,$A$4=0)))))),1,0)</f>
        <v/>
      </c>
      <c r="GA78">
        <f>IF(AND(GA$4=1,GA28=0,OR($IT28=0,AND($IT28&gt;0,GA$2=$IU28,OR(AND(GA$1=$IT28+1,OR(GA$3-1&lt;&gt;$A$3,$A$4=0)),AND(GA$1=$IT28-1,OR(GA$3&lt;&gt;$A$3,$A$4=0)))))),1,0)</f>
        <v/>
      </c>
      <c r="GB78">
        <f>IF(AND(GB$4=1,GB28=0,OR($IT28=0,AND($IT28&gt;0,GB$2=$IU28,OR(AND(GB$1=$IT28+1,OR(GB$3-1&lt;&gt;$A$3,$A$4=0)),AND(GB$1=$IT28-1,OR(GB$3&lt;&gt;$A$3,$A$4=0)))))),1,0)</f>
        <v/>
      </c>
      <c r="GC78">
        <f>IF(AND(GC$4=1,GC28=0,OR($IT28=0,AND($IT28&gt;0,GC$2=$IU28,OR(AND(GC$1=$IT28+1,OR(GC$3-1&lt;&gt;$A$3,$A$4=0)),AND(GC$1=$IT28-1,OR(GC$3&lt;&gt;$A$3,$A$4=0)))))),1,0)</f>
        <v/>
      </c>
      <c r="GD78">
        <f>IF(AND(GD$4=1,GD28=0,OR($IT28=0,AND($IT28&gt;0,GD$2=$IU28,OR(AND(GD$1=$IT28+1,OR(GD$3-1&lt;&gt;$A$3,$A$4=0)),AND(GD$1=$IT28-1,OR(GD$3&lt;&gt;$A$3,$A$4=0)))))),1,0)</f>
        <v/>
      </c>
      <c r="GE78">
        <f>IF(AND(GE$4=1,GE28=0,OR($IT28=0,AND($IT28&gt;0,GE$2=$IU28,OR(AND(GE$1=$IT28+1,OR(GE$3-1&lt;&gt;$A$3,$A$4=0)),AND(GE$1=$IT28-1,OR(GE$3&lt;&gt;$A$3,$A$4=0)))))),1,0)</f>
        <v/>
      </c>
      <c r="GF78">
        <f>IF(AND(GF$4=1,GF28=0,OR($IT28=0,AND($IT28&gt;0,GF$2=$IU28,OR(AND(GF$1=$IT28+1,OR(GF$3-1&lt;&gt;$A$3,$A$4=0)),AND(GF$1=$IT28-1,OR(GF$3&lt;&gt;$A$3,$A$4=0)))))),1,0)</f>
        <v/>
      </c>
      <c r="GG78">
        <f>IF(AND(GG$4=1,GG28=0,OR($IT28=0,AND($IT28&gt;0,GG$2=$IU28,OR(AND(GG$1=$IT28+1,OR(GG$3-1&lt;&gt;$A$3,$A$4=0)),AND(GG$1=$IT28-1,OR(GG$3&lt;&gt;$A$3,$A$4=0)))))),1,0)</f>
        <v/>
      </c>
      <c r="GH78">
        <f>IF(AND(GH$4=1,GH28=0,OR($IT28=0,AND($IT28&gt;0,GH$2=$IU28,OR(AND(GH$1=$IT28+1,OR(GH$3-1&lt;&gt;$A$3,$A$4=0)),AND(GH$1=$IT28-1,OR(GH$3&lt;&gt;$A$3,$A$4=0)))))),1,0)</f>
        <v/>
      </c>
      <c r="GI78">
        <f>IF(AND(GI$4=1,GI28=0,OR($IT28=0,AND($IT28&gt;0,GI$2=$IU28,OR(AND(GI$1=$IT28+1,OR(GI$3-1&lt;&gt;$A$3,$A$4=0)),AND(GI$1=$IT28-1,OR(GI$3&lt;&gt;$A$3,$A$4=0)))))),1,0)</f>
        <v/>
      </c>
      <c r="GJ78">
        <f>IF(AND(GJ$4=1,GJ28=0,OR($IT28=0,AND($IT28&gt;0,GJ$2=$IU28,OR(AND(GJ$1=$IT28+1,OR(GJ$3-1&lt;&gt;$A$3,$A$4=0)),AND(GJ$1=$IT28-1,OR(GJ$3&lt;&gt;$A$3,$A$4=0)))))),1,0)</f>
        <v/>
      </c>
      <c r="GK78">
        <f>IF(AND(GK$4=1,GK28=0,OR($IT28=0,AND($IT28&gt;0,GK$2=$IU28,OR(AND(GK$1=$IT28+1,OR(GK$3-1&lt;&gt;$A$3,$A$4=0)),AND(GK$1=$IT28-1,OR(GK$3&lt;&gt;$A$3,$A$4=0)))))),1,0)</f>
        <v/>
      </c>
      <c r="GL78">
        <f>IF(AND(GL$4=1,GL28=0,OR($IT28=0,AND($IT28&gt;0,GL$2=$IU28,OR(AND(GL$1=$IT28+1,OR(GL$3-1&lt;&gt;$A$3,$A$4=0)),AND(GL$1=$IT28-1,OR(GL$3&lt;&gt;$A$3,$A$4=0)))))),1,0)</f>
        <v/>
      </c>
      <c r="GM78">
        <f>IF(AND(GM$4=1,GM28=0,OR($IT28=0,AND($IT28&gt;0,GM$2=$IU28,OR(AND(GM$1=$IT28+1,OR(GM$3-1&lt;&gt;$A$3,$A$4=0)),AND(GM$1=$IT28-1,OR(GM$3&lt;&gt;$A$3,$A$4=0)))))),1,0)</f>
        <v/>
      </c>
      <c r="GN78">
        <f>IF(AND(GN$4=1,GN28=0,OR($IT28=0,AND($IT28&gt;0,GN$2=$IU28,OR(AND(GN$1=$IT28+1,OR(GN$3-1&lt;&gt;$A$3,$A$4=0)),AND(GN$1=$IT28-1,OR(GN$3&lt;&gt;$A$3,$A$4=0)))))),1,0)</f>
        <v/>
      </c>
      <c r="GO78">
        <f>IF(AND(GO$4=1,GO28=0,OR($IT28=0,AND($IT28&gt;0,GO$2=$IU28,OR(AND(GO$1=$IT28+1,OR(GO$3-1&lt;&gt;$A$3,$A$4=0)),AND(GO$1=$IT28-1,OR(GO$3&lt;&gt;$A$3,$A$4=0)))))),1,0)</f>
        <v/>
      </c>
      <c r="GP78">
        <f>IF(AND(GP$4=1,GP28=0,OR($IT28=0,AND($IT28&gt;0,GP$2=$IU28,OR(AND(GP$1=$IT28+1,OR(GP$3-1&lt;&gt;$A$3,$A$4=0)),AND(GP$1=$IT28-1,OR(GP$3&lt;&gt;$A$3,$A$4=0)))))),1,0)</f>
        <v/>
      </c>
      <c r="GQ78">
        <f>IF(AND(GQ$4=1,GQ28=0,OR($IT28=0,AND($IT28&gt;0,GQ$2=$IU28,OR(AND(GQ$1=$IT28+1,OR(GQ$3-1&lt;&gt;$A$3,$A$4=0)),AND(GQ$1=$IT28-1,OR(GQ$3&lt;&gt;$A$3,$A$4=0)))))),1,0)</f>
        <v/>
      </c>
      <c r="GR78">
        <f>IF(AND(GR$4=1,GR28=0,OR($IT28=0,AND($IT28&gt;0,GR$2=$IU28,OR(AND(GR$1=$IT28+1,OR(GR$3-1&lt;&gt;$A$3,$A$4=0)),AND(GR$1=$IT28-1,OR(GR$3&lt;&gt;$A$3,$A$4=0)))))),1,0)</f>
        <v/>
      </c>
      <c r="GS78">
        <f>IF(AND(GS$4=1,GS28=0,OR($IT28=0,AND($IT28&gt;0,GS$2=$IU28,OR(AND(GS$1=$IT28+1,OR(GS$3-1&lt;&gt;$A$3,$A$4=0)),AND(GS$1=$IT28-1,OR(GS$3&lt;&gt;$A$3,$A$4=0)))))),1,0)</f>
        <v/>
      </c>
      <c r="GT78">
        <f>IF(AND(GT$4=1,GT28=0,OR($IT28=0,AND($IT28&gt;0,GT$2=$IU28,OR(AND(GT$1=$IT28+1,OR(GT$3-1&lt;&gt;$A$3,$A$4=0)),AND(GT$1=$IT28-1,OR(GT$3&lt;&gt;$A$3,$A$4=0)))))),1,0)</f>
        <v/>
      </c>
      <c r="GU78">
        <f>IF(AND(GU$4=1,GU28=0,OR($IT28=0,AND($IT28&gt;0,GU$2=$IU28,OR(AND(GU$1=$IT28+1,OR(GU$3-1&lt;&gt;$A$3,$A$4=0)),AND(GU$1=$IT28-1,OR(GU$3&lt;&gt;$A$3,$A$4=0)))))),1,0)</f>
        <v/>
      </c>
      <c r="GV78">
        <f>IF(AND(GV$4=1,GV28=0,OR($IT28=0,AND($IT28&gt;0,GV$2=$IU28,OR(AND(GV$1=$IT28+1,OR(GV$3-1&lt;&gt;$A$3,$A$4=0)),AND(GV$1=$IT28-1,OR(GV$3&lt;&gt;$A$3,$A$4=0)))))),1,0)</f>
        <v/>
      </c>
      <c r="GW78">
        <f>IF(AND(GW$4=1,GW28=0,OR($IT28=0,AND($IT28&gt;0,GW$2=$IU28,OR(AND(GW$1=$IT28+1,OR(GW$3-1&lt;&gt;$A$3,$A$4=0)),AND(GW$1=$IT28-1,OR(GW$3&lt;&gt;$A$3,$A$4=0)))))),1,0)</f>
        <v/>
      </c>
      <c r="GX78">
        <f>IF(AND(GX$4=1,GX28=0,OR($IT28=0,AND($IT28&gt;0,GX$2=$IU28,OR(AND(GX$1=$IT28+1,OR(GX$3-1&lt;&gt;$A$3,$A$4=0)),AND(GX$1=$IT28-1,OR(GX$3&lt;&gt;$A$3,$A$4=0)))))),1,0)</f>
        <v/>
      </c>
      <c r="GY78">
        <f>IF(AND(GY$4=1,GY28=0,OR($IT28=0,AND($IT28&gt;0,GY$2=$IU28,OR(AND(GY$1=$IT28+1,OR(GY$3-1&lt;&gt;$A$3,$A$4=0)),AND(GY$1=$IT28-1,OR(GY$3&lt;&gt;$A$3,$A$4=0)))))),1,0)</f>
        <v/>
      </c>
      <c r="GZ78">
        <f>IF(AND(GZ$4=1,GZ28=0,OR($IT28=0,AND($IT28&gt;0,GZ$2=$IU28,OR(AND(GZ$1=$IT28+1,OR(GZ$3-1&lt;&gt;$A$3,$A$4=0)),AND(GZ$1=$IT28-1,OR(GZ$3&lt;&gt;$A$3,$A$4=0)))))),1,0)</f>
        <v/>
      </c>
      <c r="HA78">
        <f>IF(AND(HA$4=1,HA28=0,OR($IT28=0,AND($IT28&gt;0,HA$2=$IU28,OR(AND(HA$1=$IT28+1,OR(HA$3-1&lt;&gt;$A$3,$A$4=0)),AND(HA$1=$IT28-1,OR(HA$3&lt;&gt;$A$3,$A$4=0)))))),1,0)</f>
        <v/>
      </c>
      <c r="HB78">
        <f>IF(AND(HB$4=1,HB28=0,OR($IT28=0,AND($IT28&gt;0,HB$2=$IU28,OR(AND(HB$1=$IT28+1,OR(HB$3-1&lt;&gt;$A$3,$A$4=0)),AND(HB$1=$IT28-1,OR(HB$3&lt;&gt;$A$3,$A$4=0)))))),1,0)</f>
        <v/>
      </c>
      <c r="HC78">
        <f>IF(AND(HC$4=1,HC28=0,OR($IT28=0,AND($IT28&gt;0,HC$2=$IU28,OR(AND(HC$1=$IT28+1,OR(HC$3-1&lt;&gt;$A$3,$A$4=0)),AND(HC$1=$IT28-1,OR(HC$3&lt;&gt;$A$3,$A$4=0)))))),1,0)</f>
        <v/>
      </c>
      <c r="HD78">
        <f>IF(AND(HD$4=1,HD28=0,OR($IT28=0,AND($IT28&gt;0,HD$2=$IU28,OR(AND(HD$1=$IT28+1,OR(HD$3-1&lt;&gt;$A$3,$A$4=0)),AND(HD$1=$IT28-1,OR(HD$3&lt;&gt;$A$3,$A$4=0)))))),1,0)</f>
        <v/>
      </c>
      <c r="HE78">
        <f>IF(AND(HE$4=1,HE28=0,OR($IT28=0,AND($IT28&gt;0,HE$2=$IU28,OR(AND(HE$1=$IT28+1,OR(HE$3-1&lt;&gt;$A$3,$A$4=0)),AND(HE$1=$IT28-1,OR(HE$3&lt;&gt;$A$3,$A$4=0)))))),1,0)</f>
        <v/>
      </c>
      <c r="HF78">
        <f>IF(AND(HF$4=1,HF28=0,OR($IT28=0,AND($IT28&gt;0,HF$2=$IU28,OR(AND(HF$1=$IT28+1,OR(HF$3-1&lt;&gt;$A$3,$A$4=0)),AND(HF$1=$IT28-1,OR(HF$3&lt;&gt;$A$3,$A$4=0)))))),1,0)</f>
        <v/>
      </c>
      <c r="HG78">
        <f>IF(AND(HG$4=1,HG28=0,OR($IT28=0,AND($IT28&gt;0,HG$2=$IU28,OR(AND(HG$1=$IT28+1,OR(HG$3-1&lt;&gt;$A$3,$A$4=0)),AND(HG$1=$IT28-1,OR(HG$3&lt;&gt;$A$3,$A$4=0)))))),1,0)</f>
        <v/>
      </c>
      <c r="HH78">
        <f>IF(AND(HH$4=1,HH28=0,OR($IT28=0,AND($IT28&gt;0,HH$2=$IU28,OR(AND(HH$1=$IT28+1,OR(HH$3-1&lt;&gt;$A$3,$A$4=0)),AND(HH$1=$IT28-1,OR(HH$3&lt;&gt;$A$3,$A$4=0)))))),1,0)</f>
        <v/>
      </c>
      <c r="HI78">
        <f>IF(AND(HI$4=1,HI28=0,OR($IT28=0,AND($IT28&gt;0,HI$2=$IU28,OR(AND(HI$1=$IT28+1,OR(HI$3-1&lt;&gt;$A$3,$A$4=0)),AND(HI$1=$IT28-1,OR(HI$3&lt;&gt;$A$3,$A$4=0)))))),1,0)</f>
        <v/>
      </c>
      <c r="HJ78">
        <f>IF(AND(HJ$4=1,HJ28=0,OR($IT28=0,AND($IT28&gt;0,HJ$2=$IU28,OR(AND(HJ$1=$IT28+1,OR(HJ$3-1&lt;&gt;$A$3,$A$4=0)),AND(HJ$1=$IT28-1,OR(HJ$3&lt;&gt;$A$3,$A$4=0)))))),1,0)</f>
        <v/>
      </c>
      <c r="HK78">
        <f>IF(AND(HK$4=1,HK28=0,OR($IT28=0,AND($IT28&gt;0,HK$2=$IU28,OR(AND(HK$1=$IT28+1,OR(HK$3-1&lt;&gt;$A$3,$A$4=0)),AND(HK$1=$IT28-1,OR(HK$3&lt;&gt;$A$3,$A$4=0)))))),1,0)</f>
        <v/>
      </c>
      <c r="HL78">
        <f>IF(AND(HL$4=1,HL28=0,OR($IT28=0,AND($IT28&gt;0,HL$2=$IU28,OR(AND(HL$1=$IT28+1,OR(HL$3-1&lt;&gt;$A$3,$A$4=0)),AND(HL$1=$IT28-1,OR(HL$3&lt;&gt;$A$3,$A$4=0)))))),1,0)</f>
        <v/>
      </c>
      <c r="HM78">
        <f>IF(AND(HM$4=1,HM28=0,OR($IT28=0,AND($IT28&gt;0,HM$2=$IU28,OR(AND(HM$1=$IT28+1,OR(HM$3-1&lt;&gt;$A$3,$A$4=0)),AND(HM$1=$IT28-1,OR(HM$3&lt;&gt;$A$3,$A$4=0)))))),1,0)</f>
        <v/>
      </c>
      <c r="HN78">
        <f>IF(AND(HN$4=1,HN28=0,OR($IT28=0,AND($IT28&gt;0,HN$2=$IU28,OR(AND(HN$1=$IT28+1,OR(HN$3-1&lt;&gt;$A$3,$A$4=0)),AND(HN$1=$IT28-1,OR(HN$3&lt;&gt;$A$3,$A$4=0)))))),1,0)</f>
        <v/>
      </c>
      <c r="HO78">
        <f>IF(AND(HO$4=1,HO28=0,OR($IT28=0,AND($IT28&gt;0,HO$2=$IU28,OR(AND(HO$1=$IT28+1,OR(HO$3-1&lt;&gt;$A$3,$A$4=0)),AND(HO$1=$IT28-1,OR(HO$3&lt;&gt;$A$3,$A$4=0)))))),1,0)</f>
        <v/>
      </c>
      <c r="HP78">
        <f>IF(AND(HP$4=1,HP28=0,OR($IT28=0,AND($IT28&gt;0,HP$2=$IU28,OR(AND(HP$1=$IT28+1,OR(HP$3-1&lt;&gt;$A$3,$A$4=0)),AND(HP$1=$IT28-1,OR(HP$3&lt;&gt;$A$3,$A$4=0)))))),1,0)</f>
        <v/>
      </c>
      <c r="HQ78">
        <f>IF(AND(HQ$4=1,HQ28=0,OR($IT28=0,AND($IT28&gt;0,HQ$2=$IU28,OR(AND(HQ$1=$IT28+1,OR(HQ$3-1&lt;&gt;$A$3,$A$4=0)),AND(HQ$1=$IT28-1,OR(HQ$3&lt;&gt;$A$3,$A$4=0)))))),1,0)</f>
        <v/>
      </c>
      <c r="HR78">
        <f>IF(AND(HR$4=1,HR28=0,OR($IT28=0,AND($IT28&gt;0,HR$2=$IU28,OR(AND(HR$1=$IT28+1,OR(HR$3-1&lt;&gt;$A$3,$A$4=0)),AND(HR$1=$IT28-1,OR(HR$3&lt;&gt;$A$3,$A$4=0)))))),1,0)</f>
        <v/>
      </c>
      <c r="HS78">
        <f>IF(AND(HS$4=1,HS28=0,OR($IT28=0,AND($IT28&gt;0,HS$2=$IU28,OR(AND(HS$1=$IT28+1,OR(HS$3-1&lt;&gt;$A$3,$A$4=0)),AND(HS$1=$IT28-1,OR(HS$3&lt;&gt;$A$3,$A$4=0)))))),1,0)</f>
        <v/>
      </c>
      <c r="HT78">
        <f>IF(AND(HT$4=1,HT28=0,OR($IT28=0,AND($IT28&gt;0,HT$2=$IU28,OR(AND(HT$1=$IT28+1,OR(HT$3-1&lt;&gt;$A$3,$A$4=0)),AND(HT$1=$IT28-1,OR(HT$3&lt;&gt;$A$3,$A$4=0)))))),1,0)</f>
        <v/>
      </c>
      <c r="HU78">
        <f>IF(AND(HU$4=1,HU28=0,OR($IT28=0,AND($IT28&gt;0,HU$2=$IU28,OR(AND(HU$1=$IT28+1,OR(HU$3-1&lt;&gt;$A$3,$A$4=0)),AND(HU$1=$IT28-1,OR(HU$3&lt;&gt;$A$3,$A$4=0)))))),1,0)</f>
        <v/>
      </c>
      <c r="HV78">
        <f>IF(AND(HV$4=1,HV28=0,OR($IT28=0,AND($IT28&gt;0,HV$2=$IU28,OR(AND(HV$1=$IT28+1,OR(HV$3-1&lt;&gt;$A$3,$A$4=0)),AND(HV$1=$IT28-1,OR(HV$3&lt;&gt;$A$3,$A$4=0)))))),1,0)</f>
        <v/>
      </c>
      <c r="HW78">
        <f>IF(AND(HW$4=1,HW28=0,OR($IT28=0,AND($IT28&gt;0,HW$2=$IU28,OR(AND(HW$1=$IT28+1,OR(HW$3-1&lt;&gt;$A$3,$A$4=0)),AND(HW$1=$IT28-1,OR(HW$3&lt;&gt;$A$3,$A$4=0)))))),1,0)</f>
        <v/>
      </c>
      <c r="HX78">
        <f>IF(AND(HX$4=1,HX28=0,OR($IT28=0,AND($IT28&gt;0,HX$2=$IU28,OR(AND(HX$1=$IT28+1,OR(HX$3-1&lt;&gt;$A$3,$A$4=0)),AND(HX$1=$IT28-1,OR(HX$3&lt;&gt;$A$3,$A$4=0)))))),1,0)</f>
        <v/>
      </c>
      <c r="HY78">
        <f>IF(AND(HY$4=1,HY28=0,OR($IT28=0,AND($IT28&gt;0,HY$2=$IU28,OR(AND(HY$1=$IT28+1,OR(HY$3-1&lt;&gt;$A$3,$A$4=0)),AND(HY$1=$IT28-1,OR(HY$3&lt;&gt;$A$3,$A$4=0)))))),1,0)</f>
        <v/>
      </c>
      <c r="HZ78">
        <f>IF(AND(HZ$4=1,HZ28=0,OR($IT28=0,AND($IT28&gt;0,HZ$2=$IU28,OR(AND(HZ$1=$IT28+1,OR(HZ$3-1&lt;&gt;$A$3,$A$4=0)),AND(HZ$1=$IT28-1,OR(HZ$3&lt;&gt;$A$3,$A$4=0)))))),1,0)</f>
        <v/>
      </c>
      <c r="IA78">
        <f>IF(AND(IA$4=1,IA28=0,OR($IT28=0,AND($IT28&gt;0,IA$2=$IU28,OR(AND(IA$1=$IT28+1,OR(IA$3-1&lt;&gt;$A$3,$A$4=0)),AND(IA$1=$IT28-1,OR(IA$3&lt;&gt;$A$3,$A$4=0)))))),1,0)</f>
        <v/>
      </c>
      <c r="IB78">
        <f>IF(AND(IB$4=1,IB28=0,OR($IT28=0,AND($IT28&gt;0,IB$2=$IU28,OR(AND(IB$1=$IT28+1,OR(IB$3-1&lt;&gt;$A$3,$A$4=0)),AND(IB$1=$IT28-1,OR(IB$3&lt;&gt;$A$3,$A$4=0)))))),1,0)</f>
        <v/>
      </c>
      <c r="IC78">
        <f>IF(AND(IC$4=1,IC28=0,OR($IT28=0,AND($IT28&gt;0,IC$2=$IU28,OR(AND(IC$1=$IT28+1,OR(IC$3-1&lt;&gt;$A$3,$A$4=0)),AND(IC$1=$IT28-1,OR(IC$3&lt;&gt;$A$3,$A$4=0)))))),1,0)</f>
        <v/>
      </c>
      <c r="ID78">
        <f>IF(AND(ID$4=1,ID28=0,OR($IT28=0,AND($IT28&gt;0,ID$2=$IU28,OR(AND(ID$1=$IT28+1,OR(ID$3-1&lt;&gt;$A$3,$A$4=0)),AND(ID$1=$IT28-1,OR(ID$3&lt;&gt;$A$3,$A$4=0)))))),1,0)</f>
        <v/>
      </c>
      <c r="IE78">
        <f>IF(AND(IE$4=1,IE28=0,OR($IT28=0,AND($IT28&gt;0,IE$2=$IU28,OR(AND(IE$1=$IT28+1,OR(IE$3-1&lt;&gt;$A$3,$A$4=0)),AND(IE$1=$IT28-1,OR(IE$3&lt;&gt;$A$3,$A$4=0)))))),1,0)</f>
        <v/>
      </c>
      <c r="IF78">
        <f>IF(AND(IF$4=1,IF28=0,OR($IT28=0,AND($IT28&gt;0,IF$2=$IU28,OR(AND(IF$1=$IT28+1,OR(IF$3-1&lt;&gt;$A$3,$A$4=0)),AND(IF$1=$IT28-1,OR(IF$3&lt;&gt;$A$3,$A$4=0)))))),1,0)</f>
        <v/>
      </c>
      <c r="IG78">
        <f>IF(AND(IG$4=1,IG28=0,OR($IT28=0,AND($IT28&gt;0,IG$2=$IU28,OR(AND(IG$1=$IT28+1,OR(IG$3-1&lt;&gt;$A$3,$A$4=0)),AND(IG$1=$IT28-1,OR(IG$3&lt;&gt;$A$3,$A$4=0)))))),1,0)</f>
        <v/>
      </c>
      <c r="IH78">
        <f>IF(AND(IH$4=1,IH28=0,OR($IT28=0,AND($IT28&gt;0,IH$2=$IU28,OR(AND(IH$1=$IT28+1,OR(IH$3-1&lt;&gt;$A$3,$A$4=0)),AND(IH$1=$IT28-1,OR(IH$3&lt;&gt;$A$3,$A$4=0)))))),1,0)</f>
        <v/>
      </c>
      <c r="II78">
        <f>IF(AND(II$4=1,II28=0,OR($IT28=0,AND($IT28&gt;0,II$2=$IU28,OR(AND(II$1=$IT28+1,OR(II$3-1&lt;&gt;$A$3,$A$4=0)),AND(II$1=$IT28-1,OR(II$3&lt;&gt;$A$3,$A$4=0)))))),1,0)</f>
        <v/>
      </c>
    </row>
    <row r="79">
      <c r="A79" t="n">
        <v>20</v>
      </c>
      <c r="D79">
        <f>IF(AND(D$4=1,D29=0,OR($IT29=0,AND($IT29&gt;0,D$2=$IU29,OR(AND(D$1=$IT29+1,OR(D$3-1&lt;&gt;$A$3,$A$4=0)),AND(D$1=$IT29-1,OR(D$3&lt;&gt;$A$3,$A$4=0)))))),1,0)</f>
        <v/>
      </c>
      <c r="E79">
        <f>IF(AND(E$4=1,E29=0,OR($IT29=0,AND($IT29&gt;0,E$2=$IU29,OR(AND(E$1=$IT29+1,OR(E$3-1&lt;&gt;$A$3,$A$4=0)),AND(E$1=$IT29-1,OR(E$3&lt;&gt;$A$3,$A$4=0)))))),1,0)</f>
        <v/>
      </c>
      <c r="F79">
        <f>IF(AND(F$4=1,F29=0,OR($IT29=0,AND($IT29&gt;0,F$2=$IU29,OR(AND(F$1=$IT29+1,OR(F$3-1&lt;&gt;$A$3,$A$4=0)),AND(F$1=$IT29-1,OR(F$3&lt;&gt;$A$3,$A$4=0)))))),1,0)</f>
        <v/>
      </c>
      <c r="G79">
        <f>IF(AND(G$4=1,G29=0,OR($IT29=0,AND($IT29&gt;0,G$2=$IU29,OR(AND(G$1=$IT29+1,OR(G$3-1&lt;&gt;$A$3,$A$4=0)),AND(G$1=$IT29-1,OR(G$3&lt;&gt;$A$3,$A$4=0)))))),1,0)</f>
        <v/>
      </c>
      <c r="H79">
        <f>IF(AND(H$4=1,H29=0,OR($IT29=0,AND($IT29&gt;0,H$2=$IU29,OR(AND(H$1=$IT29+1,OR(H$3-1&lt;&gt;$A$3,$A$4=0)),AND(H$1=$IT29-1,OR(H$3&lt;&gt;$A$3,$A$4=0)))))),1,0)</f>
        <v/>
      </c>
      <c r="I79">
        <f>IF(AND(I$4=1,I29=0,OR($IT29=0,AND($IT29&gt;0,I$2=$IU29,OR(AND(I$1=$IT29+1,OR(I$3-1&lt;&gt;$A$3,$A$4=0)),AND(I$1=$IT29-1,OR(I$3&lt;&gt;$A$3,$A$4=0)))))),1,0)</f>
        <v/>
      </c>
      <c r="J79">
        <f>IF(AND(J$4=1,J29=0,OR($IT29=0,AND($IT29&gt;0,J$2=$IU29,OR(AND(J$1=$IT29+1,OR(J$3-1&lt;&gt;$A$3,$A$4=0)),AND(J$1=$IT29-1,OR(J$3&lt;&gt;$A$3,$A$4=0)))))),1,0)</f>
        <v/>
      </c>
      <c r="K79">
        <f>IF(AND(K$4=1,K29=0,OR($IT29=0,AND($IT29&gt;0,K$2=$IU29,OR(AND(K$1=$IT29+1,OR(K$3-1&lt;&gt;$A$3,$A$4=0)),AND(K$1=$IT29-1,OR(K$3&lt;&gt;$A$3,$A$4=0)))))),1,0)</f>
        <v/>
      </c>
      <c r="L79">
        <f>IF(AND(L$4=1,L29=0,OR($IT29=0,AND($IT29&gt;0,L$2=$IU29,OR(AND(L$1=$IT29+1,OR(L$3-1&lt;&gt;$A$3,$A$4=0)),AND(L$1=$IT29-1,OR(L$3&lt;&gt;$A$3,$A$4=0)))))),1,0)</f>
        <v/>
      </c>
      <c r="M79">
        <f>IF(AND(M$4=1,M29=0,OR($IT29=0,AND($IT29&gt;0,M$2=$IU29,OR(AND(M$1=$IT29+1,OR(M$3-1&lt;&gt;$A$3,$A$4=0)),AND(M$1=$IT29-1,OR(M$3&lt;&gt;$A$3,$A$4=0)))))),1,0)</f>
        <v/>
      </c>
      <c r="N79">
        <f>IF(AND(N$4=1,N29=0,OR($IT29=0,AND($IT29&gt;0,N$2=$IU29,OR(AND(N$1=$IT29+1,OR(N$3-1&lt;&gt;$A$3,$A$4=0)),AND(N$1=$IT29-1,OR(N$3&lt;&gt;$A$3,$A$4=0)))))),1,0)</f>
        <v/>
      </c>
      <c r="O79">
        <f>IF(AND(O$4=1,O29=0,OR($IT29=0,AND($IT29&gt;0,O$2=$IU29,OR(AND(O$1=$IT29+1,OR(O$3-1&lt;&gt;$A$3,$A$4=0)),AND(O$1=$IT29-1,OR(O$3&lt;&gt;$A$3,$A$4=0)))))),1,0)</f>
        <v/>
      </c>
      <c r="P79">
        <f>IF(AND(P$4=1,P29=0,OR($IT29=0,AND($IT29&gt;0,P$2=$IU29,OR(AND(P$1=$IT29+1,OR(P$3-1&lt;&gt;$A$3,$A$4=0)),AND(P$1=$IT29-1,OR(P$3&lt;&gt;$A$3,$A$4=0)))))),1,0)</f>
        <v/>
      </c>
      <c r="Q79">
        <f>IF(AND(Q$4=1,Q29=0,OR($IT29=0,AND($IT29&gt;0,Q$2=$IU29,OR(AND(Q$1=$IT29+1,OR(Q$3-1&lt;&gt;$A$3,$A$4=0)),AND(Q$1=$IT29-1,OR(Q$3&lt;&gt;$A$3,$A$4=0)))))),1,0)</f>
        <v/>
      </c>
      <c r="R79">
        <f>IF(AND(R$4=1,R29=0,OR($IT29=0,AND($IT29&gt;0,R$2=$IU29,OR(AND(R$1=$IT29+1,OR(R$3-1&lt;&gt;$A$3,$A$4=0)),AND(R$1=$IT29-1,OR(R$3&lt;&gt;$A$3,$A$4=0)))))),1,0)</f>
        <v/>
      </c>
      <c r="S79">
        <f>IF(AND(S$4=1,S29=0,OR($IT29=0,AND($IT29&gt;0,S$2=$IU29,OR(AND(S$1=$IT29+1,OR(S$3-1&lt;&gt;$A$3,$A$4=0)),AND(S$1=$IT29-1,OR(S$3&lt;&gt;$A$3,$A$4=0)))))),1,0)</f>
        <v/>
      </c>
      <c r="T79">
        <f>IF(AND(T$4=1,T29=0,OR($IT29=0,AND($IT29&gt;0,T$2=$IU29,OR(AND(T$1=$IT29+1,OR(T$3-1&lt;&gt;$A$3,$A$4=0)),AND(T$1=$IT29-1,OR(T$3&lt;&gt;$A$3,$A$4=0)))))),1,0)</f>
        <v/>
      </c>
      <c r="U79">
        <f>IF(AND(U$4=1,U29=0,OR($IT29=0,AND($IT29&gt;0,U$2=$IU29,OR(AND(U$1=$IT29+1,OR(U$3-1&lt;&gt;$A$3,$A$4=0)),AND(U$1=$IT29-1,OR(U$3&lt;&gt;$A$3,$A$4=0)))))),1,0)</f>
        <v/>
      </c>
      <c r="V79">
        <f>IF(AND(V$4=1,V29=0,OR($IT29=0,AND($IT29&gt;0,V$2=$IU29,OR(AND(V$1=$IT29+1,OR(V$3-1&lt;&gt;$A$3,$A$4=0)),AND(V$1=$IT29-1,OR(V$3&lt;&gt;$A$3,$A$4=0)))))),1,0)</f>
        <v/>
      </c>
      <c r="W79">
        <f>IF(AND(W$4=1,W29=0,OR($IT29=0,AND($IT29&gt;0,W$2=$IU29,OR(AND(W$1=$IT29+1,OR(W$3-1&lt;&gt;$A$3,$A$4=0)),AND(W$1=$IT29-1,OR(W$3&lt;&gt;$A$3,$A$4=0)))))),1,0)</f>
        <v/>
      </c>
      <c r="X79">
        <f>IF(AND(X$4=1,X29=0,OR($IT29=0,AND($IT29&gt;0,X$2=$IU29,OR(AND(X$1=$IT29+1,OR(X$3-1&lt;&gt;$A$3,$A$4=0)),AND(X$1=$IT29-1,OR(X$3&lt;&gt;$A$3,$A$4=0)))))),1,0)</f>
        <v/>
      </c>
      <c r="Y79">
        <f>IF(AND(Y$4=1,Y29=0,OR($IT29=0,AND($IT29&gt;0,Y$2=$IU29,OR(AND(Y$1=$IT29+1,OR(Y$3-1&lt;&gt;$A$3,$A$4=0)),AND(Y$1=$IT29-1,OR(Y$3&lt;&gt;$A$3,$A$4=0)))))),1,0)</f>
        <v/>
      </c>
      <c r="Z79">
        <f>IF(AND(Z$4=1,Z29=0,OR($IT29=0,AND($IT29&gt;0,Z$2=$IU29,OR(AND(Z$1=$IT29+1,OR(Z$3-1&lt;&gt;$A$3,$A$4=0)),AND(Z$1=$IT29-1,OR(Z$3&lt;&gt;$A$3,$A$4=0)))))),1,0)</f>
        <v/>
      </c>
      <c r="AA79">
        <f>IF(AND(AA$4=1,AA29=0,OR($IT29=0,AND($IT29&gt;0,AA$2=$IU29,OR(AND(AA$1=$IT29+1,OR(AA$3-1&lt;&gt;$A$3,$A$4=0)),AND(AA$1=$IT29-1,OR(AA$3&lt;&gt;$A$3,$A$4=0)))))),1,0)</f>
        <v/>
      </c>
      <c r="AB79">
        <f>IF(AND(AB$4=1,AB29=0,OR($IT29=0,AND($IT29&gt;0,AB$2=$IU29,OR(AND(AB$1=$IT29+1,OR(AB$3-1&lt;&gt;$A$3,$A$4=0)),AND(AB$1=$IT29-1,OR(AB$3&lt;&gt;$A$3,$A$4=0)))))),1,0)</f>
        <v/>
      </c>
      <c r="AC79">
        <f>IF(AND(AC$4=1,AC29=0,OR($IT29=0,AND($IT29&gt;0,AC$2=$IU29,OR(AND(AC$1=$IT29+1,OR(AC$3-1&lt;&gt;$A$3,$A$4=0)),AND(AC$1=$IT29-1,OR(AC$3&lt;&gt;$A$3,$A$4=0)))))),1,0)</f>
        <v/>
      </c>
      <c r="AD79">
        <f>IF(AND(AD$4=1,AD29=0,OR($IT29=0,AND($IT29&gt;0,AD$2=$IU29,OR(AND(AD$1=$IT29+1,OR(AD$3-1&lt;&gt;$A$3,$A$4=0)),AND(AD$1=$IT29-1,OR(AD$3&lt;&gt;$A$3,$A$4=0)))))),1,0)</f>
        <v/>
      </c>
      <c r="AE79">
        <f>IF(AND(AE$4=1,AE29=0,OR($IT29=0,AND($IT29&gt;0,AE$2=$IU29,OR(AND(AE$1=$IT29+1,OR(AE$3-1&lt;&gt;$A$3,$A$4=0)),AND(AE$1=$IT29-1,OR(AE$3&lt;&gt;$A$3,$A$4=0)))))),1,0)</f>
        <v/>
      </c>
      <c r="AF79">
        <f>IF(AND(AF$4=1,AF29=0,OR($IT29=0,AND($IT29&gt;0,AF$2=$IU29,OR(AND(AF$1=$IT29+1,OR(AF$3-1&lt;&gt;$A$3,$A$4=0)),AND(AF$1=$IT29-1,OR(AF$3&lt;&gt;$A$3,$A$4=0)))))),1,0)</f>
        <v/>
      </c>
      <c r="AG79">
        <f>IF(AND(AG$4=1,AG29=0,OR($IT29=0,AND($IT29&gt;0,AG$2=$IU29,OR(AND(AG$1=$IT29+1,OR(AG$3-1&lt;&gt;$A$3,$A$4=0)),AND(AG$1=$IT29-1,OR(AG$3&lt;&gt;$A$3,$A$4=0)))))),1,0)</f>
        <v/>
      </c>
      <c r="AH79">
        <f>IF(AND(AH$4=1,AH29=0,OR($IT29=0,AND($IT29&gt;0,AH$2=$IU29,OR(AND(AH$1=$IT29+1,OR(AH$3-1&lt;&gt;$A$3,$A$4=0)),AND(AH$1=$IT29-1,OR(AH$3&lt;&gt;$A$3,$A$4=0)))))),1,0)</f>
        <v/>
      </c>
      <c r="AI79">
        <f>IF(AND(AI$4=1,AI29=0,OR($IT29=0,AND($IT29&gt;0,AI$2=$IU29,OR(AND(AI$1=$IT29+1,OR(AI$3-1&lt;&gt;$A$3,$A$4=0)),AND(AI$1=$IT29-1,OR(AI$3&lt;&gt;$A$3,$A$4=0)))))),1,0)</f>
        <v/>
      </c>
      <c r="AJ79">
        <f>IF(AND(AJ$4=1,AJ29=0,OR($IT29=0,AND($IT29&gt;0,AJ$2=$IU29,OR(AND(AJ$1=$IT29+1,OR(AJ$3-1&lt;&gt;$A$3,$A$4=0)),AND(AJ$1=$IT29-1,OR(AJ$3&lt;&gt;$A$3,$A$4=0)))))),1,0)</f>
        <v/>
      </c>
      <c r="AK79">
        <f>IF(AND(AK$4=1,AK29=0,OR($IT29=0,AND($IT29&gt;0,AK$2=$IU29,OR(AND(AK$1=$IT29+1,OR(AK$3-1&lt;&gt;$A$3,$A$4=0)),AND(AK$1=$IT29-1,OR(AK$3&lt;&gt;$A$3,$A$4=0)))))),1,0)</f>
        <v/>
      </c>
      <c r="AL79">
        <f>IF(AND(AL$4=1,AL29=0,OR($IT29=0,AND($IT29&gt;0,AL$2=$IU29,OR(AND(AL$1=$IT29+1,OR(AL$3-1&lt;&gt;$A$3,$A$4=0)),AND(AL$1=$IT29-1,OR(AL$3&lt;&gt;$A$3,$A$4=0)))))),1,0)</f>
        <v/>
      </c>
      <c r="AM79">
        <f>IF(AND(AM$4=1,AM29=0,OR($IT29=0,AND($IT29&gt;0,AM$2=$IU29,OR(AND(AM$1=$IT29+1,OR(AM$3-1&lt;&gt;$A$3,$A$4=0)),AND(AM$1=$IT29-1,OR(AM$3&lt;&gt;$A$3,$A$4=0)))))),1,0)</f>
        <v/>
      </c>
      <c r="AN79">
        <f>IF(AND(AN$4=1,AN29=0,OR($IT29=0,AND($IT29&gt;0,AN$2=$IU29,OR(AND(AN$1=$IT29+1,OR(AN$3-1&lt;&gt;$A$3,$A$4=0)),AND(AN$1=$IT29-1,OR(AN$3&lt;&gt;$A$3,$A$4=0)))))),1,0)</f>
        <v/>
      </c>
      <c r="AO79">
        <f>IF(AND(AO$4=1,AO29=0,OR($IT29=0,AND($IT29&gt;0,AO$2=$IU29,OR(AND(AO$1=$IT29+1,OR(AO$3-1&lt;&gt;$A$3,$A$4=0)),AND(AO$1=$IT29-1,OR(AO$3&lt;&gt;$A$3,$A$4=0)))))),1,0)</f>
        <v/>
      </c>
      <c r="AP79">
        <f>IF(AND(AP$4=1,AP29=0,OR($IT29=0,AND($IT29&gt;0,AP$2=$IU29,OR(AND(AP$1=$IT29+1,OR(AP$3-1&lt;&gt;$A$3,$A$4=0)),AND(AP$1=$IT29-1,OR(AP$3&lt;&gt;$A$3,$A$4=0)))))),1,0)</f>
        <v/>
      </c>
      <c r="AQ79">
        <f>IF(AND(AQ$4=1,AQ29=0,OR($IT29=0,AND($IT29&gt;0,AQ$2=$IU29,OR(AND(AQ$1=$IT29+1,OR(AQ$3-1&lt;&gt;$A$3,$A$4=0)),AND(AQ$1=$IT29-1,OR(AQ$3&lt;&gt;$A$3,$A$4=0)))))),1,0)</f>
        <v/>
      </c>
      <c r="AR79">
        <f>IF(AND(AR$4=1,AR29=0,OR($IT29=0,AND($IT29&gt;0,AR$2=$IU29,OR(AND(AR$1=$IT29+1,OR(AR$3-1&lt;&gt;$A$3,$A$4=0)),AND(AR$1=$IT29-1,OR(AR$3&lt;&gt;$A$3,$A$4=0)))))),1,0)</f>
        <v/>
      </c>
      <c r="AS79">
        <f>IF(AND(AS$4=1,AS29=0,OR($IT29=0,AND($IT29&gt;0,AS$2=$IU29,OR(AND(AS$1=$IT29+1,OR(AS$3-1&lt;&gt;$A$3,$A$4=0)),AND(AS$1=$IT29-1,OR(AS$3&lt;&gt;$A$3,$A$4=0)))))),1,0)</f>
        <v/>
      </c>
      <c r="AT79">
        <f>IF(AND(AT$4=1,AT29=0,OR($IT29=0,AND($IT29&gt;0,AT$2=$IU29,OR(AND(AT$1=$IT29+1,OR(AT$3-1&lt;&gt;$A$3,$A$4=0)),AND(AT$1=$IT29-1,OR(AT$3&lt;&gt;$A$3,$A$4=0)))))),1,0)</f>
        <v/>
      </c>
      <c r="AU79">
        <f>IF(AND(AU$4=1,AU29=0,OR($IT29=0,AND($IT29&gt;0,AU$2=$IU29,OR(AND(AU$1=$IT29+1,OR(AU$3-1&lt;&gt;$A$3,$A$4=0)),AND(AU$1=$IT29-1,OR(AU$3&lt;&gt;$A$3,$A$4=0)))))),1,0)</f>
        <v/>
      </c>
      <c r="AV79">
        <f>IF(AND(AV$4=1,AV29=0,OR($IT29=0,AND($IT29&gt;0,AV$2=$IU29,OR(AND(AV$1=$IT29+1,OR(AV$3-1&lt;&gt;$A$3,$A$4=0)),AND(AV$1=$IT29-1,OR(AV$3&lt;&gt;$A$3,$A$4=0)))))),1,0)</f>
        <v/>
      </c>
      <c r="AW79">
        <f>IF(AND(AW$4=1,AW29=0,OR($IT29=0,AND($IT29&gt;0,AW$2=$IU29,OR(AND(AW$1=$IT29+1,OR(AW$3-1&lt;&gt;$A$3,$A$4=0)),AND(AW$1=$IT29-1,OR(AW$3&lt;&gt;$A$3,$A$4=0)))))),1,0)</f>
        <v/>
      </c>
      <c r="AX79">
        <f>IF(AND(AX$4=1,AX29=0,OR($IT29=0,AND($IT29&gt;0,AX$2=$IU29,OR(AND(AX$1=$IT29+1,OR(AX$3-1&lt;&gt;$A$3,$A$4=0)),AND(AX$1=$IT29-1,OR(AX$3&lt;&gt;$A$3,$A$4=0)))))),1,0)</f>
        <v/>
      </c>
      <c r="AY79">
        <f>IF(AND(AY$4=1,AY29=0,OR($IT29=0,AND($IT29&gt;0,AY$2=$IU29,OR(AND(AY$1=$IT29+1,OR(AY$3-1&lt;&gt;$A$3,$A$4=0)),AND(AY$1=$IT29-1,OR(AY$3&lt;&gt;$A$3,$A$4=0)))))),1,0)</f>
        <v/>
      </c>
      <c r="AZ79">
        <f>IF(AND(AZ$4=1,AZ29=0,OR($IT29=0,AND($IT29&gt;0,AZ$2=$IU29,OR(AND(AZ$1=$IT29+1,OR(AZ$3-1&lt;&gt;$A$3,$A$4=0)),AND(AZ$1=$IT29-1,OR(AZ$3&lt;&gt;$A$3,$A$4=0)))))),1,0)</f>
        <v/>
      </c>
      <c r="BA79">
        <f>IF(AND(BA$4=1,BA29=0,OR($IT29=0,AND($IT29&gt;0,BA$2=$IU29,OR(AND(BA$1=$IT29+1,OR(BA$3-1&lt;&gt;$A$3,$A$4=0)),AND(BA$1=$IT29-1,OR(BA$3&lt;&gt;$A$3,$A$4=0)))))),1,0)</f>
        <v/>
      </c>
      <c r="BB79">
        <f>IF(AND(BB$4=1,BB29=0,OR($IT29=0,AND($IT29&gt;0,BB$2=$IU29,OR(AND(BB$1=$IT29+1,OR(BB$3-1&lt;&gt;$A$3,$A$4=0)),AND(BB$1=$IT29-1,OR(BB$3&lt;&gt;$A$3,$A$4=0)))))),1,0)</f>
        <v/>
      </c>
      <c r="BC79">
        <f>IF(AND(BC$4=1,BC29=0,OR($IT29=0,AND($IT29&gt;0,BC$2=$IU29,OR(AND(BC$1=$IT29+1,OR(BC$3-1&lt;&gt;$A$3,$A$4=0)),AND(BC$1=$IT29-1,OR(BC$3&lt;&gt;$A$3,$A$4=0)))))),1,0)</f>
        <v/>
      </c>
      <c r="BD79">
        <f>IF(AND(BD$4=1,BD29=0,OR($IT29=0,AND($IT29&gt;0,BD$2=$IU29,OR(AND(BD$1=$IT29+1,OR(BD$3-1&lt;&gt;$A$3,$A$4=0)),AND(BD$1=$IT29-1,OR(BD$3&lt;&gt;$A$3,$A$4=0)))))),1,0)</f>
        <v/>
      </c>
      <c r="BE79">
        <f>IF(AND(BE$4=1,BE29=0,OR($IT29=0,AND($IT29&gt;0,BE$2=$IU29,OR(AND(BE$1=$IT29+1,OR(BE$3-1&lt;&gt;$A$3,$A$4=0)),AND(BE$1=$IT29-1,OR(BE$3&lt;&gt;$A$3,$A$4=0)))))),1,0)</f>
        <v/>
      </c>
      <c r="BF79">
        <f>IF(AND(BF$4=1,BF29=0,OR($IT29=0,AND($IT29&gt;0,BF$2=$IU29,OR(AND(BF$1=$IT29+1,OR(BF$3-1&lt;&gt;$A$3,$A$4=0)),AND(BF$1=$IT29-1,OR(BF$3&lt;&gt;$A$3,$A$4=0)))))),1,0)</f>
        <v/>
      </c>
      <c r="BG79">
        <f>IF(AND(BG$4=1,BG29=0,OR($IT29=0,AND($IT29&gt;0,BG$2=$IU29,OR(AND(BG$1=$IT29+1,OR(BG$3-1&lt;&gt;$A$3,$A$4=0)),AND(BG$1=$IT29-1,OR(BG$3&lt;&gt;$A$3,$A$4=0)))))),1,0)</f>
        <v/>
      </c>
      <c r="BH79">
        <f>IF(AND(BH$4=1,BH29=0,OR($IT29=0,AND($IT29&gt;0,BH$2=$IU29,OR(AND(BH$1=$IT29+1,OR(BH$3-1&lt;&gt;$A$3,$A$4=0)),AND(BH$1=$IT29-1,OR(BH$3&lt;&gt;$A$3,$A$4=0)))))),1,0)</f>
        <v/>
      </c>
      <c r="BI79">
        <f>IF(AND(BI$4=1,BI29=0,OR($IT29=0,AND($IT29&gt;0,BI$2=$IU29,OR(AND(BI$1=$IT29+1,OR(BI$3-1&lt;&gt;$A$3,$A$4=0)),AND(BI$1=$IT29-1,OR(BI$3&lt;&gt;$A$3,$A$4=0)))))),1,0)</f>
        <v/>
      </c>
      <c r="BJ79">
        <f>IF(AND(BJ$4=1,BJ29=0,OR($IT29=0,AND($IT29&gt;0,BJ$2=$IU29,OR(AND(BJ$1=$IT29+1,OR(BJ$3-1&lt;&gt;$A$3,$A$4=0)),AND(BJ$1=$IT29-1,OR(BJ$3&lt;&gt;$A$3,$A$4=0)))))),1,0)</f>
        <v/>
      </c>
      <c r="BK79">
        <f>IF(AND(BK$4=1,BK29=0,OR($IT29=0,AND($IT29&gt;0,BK$2=$IU29,OR(AND(BK$1=$IT29+1,OR(BK$3-1&lt;&gt;$A$3,$A$4=0)),AND(BK$1=$IT29-1,OR(BK$3&lt;&gt;$A$3,$A$4=0)))))),1,0)</f>
        <v/>
      </c>
      <c r="BL79">
        <f>IF(AND(BL$4=1,BL29=0,OR($IT29=0,AND($IT29&gt;0,BL$2=$IU29,OR(AND(BL$1=$IT29+1,OR(BL$3-1&lt;&gt;$A$3,$A$4=0)),AND(BL$1=$IT29-1,OR(BL$3&lt;&gt;$A$3,$A$4=0)))))),1,0)</f>
        <v/>
      </c>
      <c r="BM79">
        <f>IF(AND(BM$4=1,BM29=0,OR($IT29=0,AND($IT29&gt;0,BM$2=$IU29,OR(AND(BM$1=$IT29+1,OR(BM$3-1&lt;&gt;$A$3,$A$4=0)),AND(BM$1=$IT29-1,OR(BM$3&lt;&gt;$A$3,$A$4=0)))))),1,0)</f>
        <v/>
      </c>
      <c r="BN79">
        <f>IF(AND(BN$4=1,BN29=0,OR($IT29=0,AND($IT29&gt;0,BN$2=$IU29,OR(AND(BN$1=$IT29+1,OR(BN$3-1&lt;&gt;$A$3,$A$4=0)),AND(BN$1=$IT29-1,OR(BN$3&lt;&gt;$A$3,$A$4=0)))))),1,0)</f>
        <v/>
      </c>
      <c r="BO79">
        <f>IF(AND(BO$4=1,BO29=0,OR($IT29=0,AND($IT29&gt;0,BO$2=$IU29,OR(AND(BO$1=$IT29+1,OR(BO$3-1&lt;&gt;$A$3,$A$4=0)),AND(BO$1=$IT29-1,OR(BO$3&lt;&gt;$A$3,$A$4=0)))))),1,0)</f>
        <v/>
      </c>
      <c r="BP79">
        <f>IF(AND(BP$4=1,BP29=0,OR($IT29=0,AND($IT29&gt;0,BP$2=$IU29,OR(AND(BP$1=$IT29+1,OR(BP$3-1&lt;&gt;$A$3,$A$4=0)),AND(BP$1=$IT29-1,OR(BP$3&lt;&gt;$A$3,$A$4=0)))))),1,0)</f>
        <v/>
      </c>
      <c r="BQ79">
        <f>IF(AND(BQ$4=1,BQ29=0,OR($IT29=0,AND($IT29&gt;0,BQ$2=$IU29,OR(AND(BQ$1=$IT29+1,OR(BQ$3-1&lt;&gt;$A$3,$A$4=0)),AND(BQ$1=$IT29-1,OR(BQ$3&lt;&gt;$A$3,$A$4=0)))))),1,0)</f>
        <v/>
      </c>
      <c r="BR79">
        <f>IF(AND(BR$4=1,BR29=0,OR($IT29=0,AND($IT29&gt;0,BR$2=$IU29,OR(AND(BR$1=$IT29+1,OR(BR$3-1&lt;&gt;$A$3,$A$4=0)),AND(BR$1=$IT29-1,OR(BR$3&lt;&gt;$A$3,$A$4=0)))))),1,0)</f>
        <v/>
      </c>
      <c r="BS79">
        <f>IF(AND(BS$4=1,BS29=0,OR($IT29=0,AND($IT29&gt;0,BS$2=$IU29,OR(AND(BS$1=$IT29+1,OR(BS$3-1&lt;&gt;$A$3,$A$4=0)),AND(BS$1=$IT29-1,OR(BS$3&lt;&gt;$A$3,$A$4=0)))))),1,0)</f>
        <v/>
      </c>
      <c r="BT79">
        <f>IF(AND(BT$4=1,BT29=0,OR($IT29=0,AND($IT29&gt;0,BT$2=$IU29,OR(AND(BT$1=$IT29+1,OR(BT$3-1&lt;&gt;$A$3,$A$4=0)),AND(BT$1=$IT29-1,OR(BT$3&lt;&gt;$A$3,$A$4=0)))))),1,0)</f>
        <v/>
      </c>
      <c r="BU79">
        <f>IF(AND(BU$4=1,BU29=0,OR($IT29=0,AND($IT29&gt;0,BU$2=$IU29,OR(AND(BU$1=$IT29+1,OR(BU$3-1&lt;&gt;$A$3,$A$4=0)),AND(BU$1=$IT29-1,OR(BU$3&lt;&gt;$A$3,$A$4=0)))))),1,0)</f>
        <v/>
      </c>
      <c r="BV79">
        <f>IF(AND(BV$4=1,BV29=0,OR($IT29=0,AND($IT29&gt;0,BV$2=$IU29,OR(AND(BV$1=$IT29+1,OR(BV$3-1&lt;&gt;$A$3,$A$4=0)),AND(BV$1=$IT29-1,OR(BV$3&lt;&gt;$A$3,$A$4=0)))))),1,0)</f>
        <v/>
      </c>
      <c r="BW79">
        <f>IF(AND(BW$4=1,BW29=0,OR($IT29=0,AND($IT29&gt;0,BW$2=$IU29,OR(AND(BW$1=$IT29+1,OR(BW$3-1&lt;&gt;$A$3,$A$4=0)),AND(BW$1=$IT29-1,OR(BW$3&lt;&gt;$A$3,$A$4=0)))))),1,0)</f>
        <v/>
      </c>
      <c r="BX79">
        <f>IF(AND(BX$4=1,BX29=0,OR($IT29=0,AND($IT29&gt;0,BX$2=$IU29,OR(AND(BX$1=$IT29+1,OR(BX$3-1&lt;&gt;$A$3,$A$4=0)),AND(BX$1=$IT29-1,OR(BX$3&lt;&gt;$A$3,$A$4=0)))))),1,0)</f>
        <v/>
      </c>
      <c r="BY79">
        <f>IF(AND(BY$4=1,BY29=0,OR($IT29=0,AND($IT29&gt;0,BY$2=$IU29,OR(AND(BY$1=$IT29+1,OR(BY$3-1&lt;&gt;$A$3,$A$4=0)),AND(BY$1=$IT29-1,OR(BY$3&lt;&gt;$A$3,$A$4=0)))))),1,0)</f>
        <v/>
      </c>
      <c r="BZ79">
        <f>IF(AND(BZ$4=1,BZ29=0,OR($IT29=0,AND($IT29&gt;0,BZ$2=$IU29,OR(AND(BZ$1=$IT29+1,OR(BZ$3-1&lt;&gt;$A$3,$A$4=0)),AND(BZ$1=$IT29-1,OR(BZ$3&lt;&gt;$A$3,$A$4=0)))))),1,0)</f>
        <v/>
      </c>
      <c r="CA79">
        <f>IF(AND(CA$4=1,CA29=0,OR($IT29=0,AND($IT29&gt;0,CA$2=$IU29,OR(AND(CA$1=$IT29+1,OR(CA$3-1&lt;&gt;$A$3,$A$4=0)),AND(CA$1=$IT29-1,OR(CA$3&lt;&gt;$A$3,$A$4=0)))))),1,0)</f>
        <v/>
      </c>
      <c r="CB79">
        <f>IF(AND(CB$4=1,CB29=0,OR($IT29=0,AND($IT29&gt;0,CB$2=$IU29,OR(AND(CB$1=$IT29+1,OR(CB$3-1&lt;&gt;$A$3,$A$4=0)),AND(CB$1=$IT29-1,OR(CB$3&lt;&gt;$A$3,$A$4=0)))))),1,0)</f>
        <v/>
      </c>
      <c r="CC79">
        <f>IF(AND(CC$4=1,CC29=0,OR($IT29=0,AND($IT29&gt;0,CC$2=$IU29,OR(AND(CC$1=$IT29+1,OR(CC$3-1&lt;&gt;$A$3,$A$4=0)),AND(CC$1=$IT29-1,OR(CC$3&lt;&gt;$A$3,$A$4=0)))))),1,0)</f>
        <v/>
      </c>
      <c r="CD79">
        <f>IF(AND(CD$4=1,CD29=0,OR($IT29=0,AND($IT29&gt;0,CD$2=$IU29,OR(AND(CD$1=$IT29+1,OR(CD$3-1&lt;&gt;$A$3,$A$4=0)),AND(CD$1=$IT29-1,OR(CD$3&lt;&gt;$A$3,$A$4=0)))))),1,0)</f>
        <v/>
      </c>
      <c r="CE79">
        <f>IF(AND(CE$4=1,CE29=0,OR($IT29=0,AND($IT29&gt;0,CE$2=$IU29,OR(AND(CE$1=$IT29+1,OR(CE$3-1&lt;&gt;$A$3,$A$4=0)),AND(CE$1=$IT29-1,OR(CE$3&lt;&gt;$A$3,$A$4=0)))))),1,0)</f>
        <v/>
      </c>
      <c r="CF79">
        <f>IF(AND(CF$4=1,CF29=0,OR($IT29=0,AND($IT29&gt;0,CF$2=$IU29,OR(AND(CF$1=$IT29+1,OR(CF$3-1&lt;&gt;$A$3,$A$4=0)),AND(CF$1=$IT29-1,OR(CF$3&lt;&gt;$A$3,$A$4=0)))))),1,0)</f>
        <v/>
      </c>
      <c r="CG79">
        <f>IF(AND(CG$4=1,CG29=0,OR($IT29=0,AND($IT29&gt;0,CG$2=$IU29,OR(AND(CG$1=$IT29+1,OR(CG$3-1&lt;&gt;$A$3,$A$4=0)),AND(CG$1=$IT29-1,OR(CG$3&lt;&gt;$A$3,$A$4=0)))))),1,0)</f>
        <v/>
      </c>
      <c r="CH79">
        <f>IF(AND(CH$4=1,CH29=0,OR($IT29=0,AND($IT29&gt;0,CH$2=$IU29,OR(AND(CH$1=$IT29+1,OR(CH$3-1&lt;&gt;$A$3,$A$4=0)),AND(CH$1=$IT29-1,OR(CH$3&lt;&gt;$A$3,$A$4=0)))))),1,0)</f>
        <v/>
      </c>
      <c r="CI79">
        <f>IF(AND(CI$4=1,CI29=0,OR($IT29=0,AND($IT29&gt;0,CI$2=$IU29,OR(AND(CI$1=$IT29+1,OR(CI$3-1&lt;&gt;$A$3,$A$4=0)),AND(CI$1=$IT29-1,OR(CI$3&lt;&gt;$A$3,$A$4=0)))))),1,0)</f>
        <v/>
      </c>
      <c r="CJ79">
        <f>IF(AND(CJ$4=1,CJ29=0,OR($IT29=0,AND($IT29&gt;0,CJ$2=$IU29,OR(AND(CJ$1=$IT29+1,OR(CJ$3-1&lt;&gt;$A$3,$A$4=0)),AND(CJ$1=$IT29-1,OR(CJ$3&lt;&gt;$A$3,$A$4=0)))))),1,0)</f>
        <v/>
      </c>
      <c r="CK79">
        <f>IF(AND(CK$4=1,CK29=0,OR($IT29=0,AND($IT29&gt;0,CK$2=$IU29,OR(AND(CK$1=$IT29+1,OR(CK$3-1&lt;&gt;$A$3,$A$4=0)),AND(CK$1=$IT29-1,OR(CK$3&lt;&gt;$A$3,$A$4=0)))))),1,0)</f>
        <v/>
      </c>
      <c r="CL79">
        <f>IF(AND(CL$4=1,CL29=0,OR($IT29=0,AND($IT29&gt;0,CL$2=$IU29,OR(AND(CL$1=$IT29+1,OR(CL$3-1&lt;&gt;$A$3,$A$4=0)),AND(CL$1=$IT29-1,OR(CL$3&lt;&gt;$A$3,$A$4=0)))))),1,0)</f>
        <v/>
      </c>
      <c r="CM79">
        <f>IF(AND(CM$4=1,CM29=0,OR($IT29=0,AND($IT29&gt;0,CM$2=$IU29,OR(AND(CM$1=$IT29+1,OR(CM$3-1&lt;&gt;$A$3,$A$4=0)),AND(CM$1=$IT29-1,OR(CM$3&lt;&gt;$A$3,$A$4=0)))))),1,0)</f>
        <v/>
      </c>
      <c r="CN79">
        <f>IF(AND(CN$4=1,CN29=0,OR($IT29=0,AND($IT29&gt;0,CN$2=$IU29,OR(AND(CN$1=$IT29+1,OR(CN$3-1&lt;&gt;$A$3,$A$4=0)),AND(CN$1=$IT29-1,OR(CN$3&lt;&gt;$A$3,$A$4=0)))))),1,0)</f>
        <v/>
      </c>
      <c r="CO79">
        <f>IF(AND(CO$4=1,CO29=0,OR($IT29=0,AND($IT29&gt;0,CO$2=$IU29,OR(AND(CO$1=$IT29+1,OR(CO$3-1&lt;&gt;$A$3,$A$4=0)),AND(CO$1=$IT29-1,OR(CO$3&lt;&gt;$A$3,$A$4=0)))))),1,0)</f>
        <v/>
      </c>
      <c r="CP79">
        <f>IF(AND(CP$4=1,CP29=0,OR($IT29=0,AND($IT29&gt;0,CP$2=$IU29,OR(AND(CP$1=$IT29+1,OR(CP$3-1&lt;&gt;$A$3,$A$4=0)),AND(CP$1=$IT29-1,OR(CP$3&lt;&gt;$A$3,$A$4=0)))))),1,0)</f>
        <v/>
      </c>
      <c r="CQ79">
        <f>IF(AND(CQ$4=1,CQ29=0,OR($IT29=0,AND($IT29&gt;0,CQ$2=$IU29,OR(AND(CQ$1=$IT29+1,OR(CQ$3-1&lt;&gt;$A$3,$A$4=0)),AND(CQ$1=$IT29-1,OR(CQ$3&lt;&gt;$A$3,$A$4=0)))))),1,0)</f>
        <v/>
      </c>
      <c r="CR79">
        <f>IF(AND(CR$4=1,CR29=0,OR($IT29=0,AND($IT29&gt;0,CR$2=$IU29,OR(AND(CR$1=$IT29+1,OR(CR$3-1&lt;&gt;$A$3,$A$4=0)),AND(CR$1=$IT29-1,OR(CR$3&lt;&gt;$A$3,$A$4=0)))))),1,0)</f>
        <v/>
      </c>
      <c r="CS79">
        <f>IF(AND(CS$4=1,CS29=0,OR($IT29=0,AND($IT29&gt;0,CS$2=$IU29,OR(AND(CS$1=$IT29+1,OR(CS$3-1&lt;&gt;$A$3,$A$4=0)),AND(CS$1=$IT29-1,OR(CS$3&lt;&gt;$A$3,$A$4=0)))))),1,0)</f>
        <v/>
      </c>
      <c r="CT79">
        <f>IF(AND(CT$4=1,CT29=0,OR($IT29=0,AND($IT29&gt;0,CT$2=$IU29,OR(AND(CT$1=$IT29+1,OR(CT$3-1&lt;&gt;$A$3,$A$4=0)),AND(CT$1=$IT29-1,OR(CT$3&lt;&gt;$A$3,$A$4=0)))))),1,0)</f>
        <v/>
      </c>
      <c r="CU79">
        <f>IF(AND(CU$4=1,CU29=0,OR($IT29=0,AND($IT29&gt;0,CU$2=$IU29,OR(AND(CU$1=$IT29+1,OR(CU$3-1&lt;&gt;$A$3,$A$4=0)),AND(CU$1=$IT29-1,OR(CU$3&lt;&gt;$A$3,$A$4=0)))))),1,0)</f>
        <v/>
      </c>
      <c r="CV79">
        <f>IF(AND(CV$4=1,CV29=0,OR($IT29=0,AND($IT29&gt;0,CV$2=$IU29,OR(AND(CV$1=$IT29+1,OR(CV$3-1&lt;&gt;$A$3,$A$4=0)),AND(CV$1=$IT29-1,OR(CV$3&lt;&gt;$A$3,$A$4=0)))))),1,0)</f>
        <v/>
      </c>
      <c r="CW79">
        <f>IF(AND(CW$4=1,CW29=0,OR($IT29=0,AND($IT29&gt;0,CW$2=$IU29,OR(AND(CW$1=$IT29+1,OR(CW$3-1&lt;&gt;$A$3,$A$4=0)),AND(CW$1=$IT29-1,OR(CW$3&lt;&gt;$A$3,$A$4=0)))))),1,0)</f>
        <v/>
      </c>
      <c r="CX79">
        <f>IF(AND(CX$4=1,CX29=0,OR($IT29=0,AND($IT29&gt;0,CX$2=$IU29,OR(AND(CX$1=$IT29+1,OR(CX$3-1&lt;&gt;$A$3,$A$4=0)),AND(CX$1=$IT29-1,OR(CX$3&lt;&gt;$A$3,$A$4=0)))))),1,0)</f>
        <v/>
      </c>
      <c r="CY79">
        <f>IF(AND(CY$4=1,CY29=0,OR($IT29=0,AND($IT29&gt;0,CY$2=$IU29,OR(AND(CY$1=$IT29+1,OR(CY$3-1&lt;&gt;$A$3,$A$4=0)),AND(CY$1=$IT29-1,OR(CY$3&lt;&gt;$A$3,$A$4=0)))))),1,0)</f>
        <v/>
      </c>
      <c r="CZ79">
        <f>IF(AND(CZ$4=1,CZ29=0,OR($IT29=0,AND($IT29&gt;0,CZ$2=$IU29,OR(AND(CZ$1=$IT29+1,OR(CZ$3-1&lt;&gt;$A$3,$A$4=0)),AND(CZ$1=$IT29-1,OR(CZ$3&lt;&gt;$A$3,$A$4=0)))))),1,0)</f>
        <v/>
      </c>
      <c r="DA79">
        <f>IF(AND(DA$4=1,DA29=0,OR($IT29=0,AND($IT29&gt;0,DA$2=$IU29,OR(AND(DA$1=$IT29+1,OR(DA$3-1&lt;&gt;$A$3,$A$4=0)),AND(DA$1=$IT29-1,OR(DA$3&lt;&gt;$A$3,$A$4=0)))))),1,0)</f>
        <v/>
      </c>
      <c r="DB79">
        <f>IF(AND(DB$4=1,DB29=0,OR($IT29=0,AND($IT29&gt;0,DB$2=$IU29,OR(AND(DB$1=$IT29+1,OR(DB$3-1&lt;&gt;$A$3,$A$4=0)),AND(DB$1=$IT29-1,OR(DB$3&lt;&gt;$A$3,$A$4=0)))))),1,0)</f>
        <v/>
      </c>
      <c r="DC79">
        <f>IF(AND(DC$4=1,DC29=0,OR($IT29=0,AND($IT29&gt;0,DC$2=$IU29,OR(AND(DC$1=$IT29+1,OR(DC$3-1&lt;&gt;$A$3,$A$4=0)),AND(DC$1=$IT29-1,OR(DC$3&lt;&gt;$A$3,$A$4=0)))))),1,0)</f>
        <v/>
      </c>
      <c r="DD79">
        <f>IF(AND(DD$4=1,DD29=0,OR($IT29=0,AND($IT29&gt;0,DD$2=$IU29,OR(AND(DD$1=$IT29+1,OR(DD$3-1&lt;&gt;$A$3,$A$4=0)),AND(DD$1=$IT29-1,OR(DD$3&lt;&gt;$A$3,$A$4=0)))))),1,0)</f>
        <v/>
      </c>
      <c r="DE79">
        <f>IF(AND(DE$4=1,DE29=0,OR($IT29=0,AND($IT29&gt;0,DE$2=$IU29,OR(AND(DE$1=$IT29+1,OR(DE$3-1&lt;&gt;$A$3,$A$4=0)),AND(DE$1=$IT29-1,OR(DE$3&lt;&gt;$A$3,$A$4=0)))))),1,0)</f>
        <v/>
      </c>
      <c r="DF79">
        <f>IF(AND(DF$4=1,DF29=0,OR($IT29=0,AND($IT29&gt;0,DF$2=$IU29,OR(AND(DF$1=$IT29+1,OR(DF$3-1&lt;&gt;$A$3,$A$4=0)),AND(DF$1=$IT29-1,OR(DF$3&lt;&gt;$A$3,$A$4=0)))))),1,0)</f>
        <v/>
      </c>
      <c r="DG79">
        <f>IF(AND(DG$4=1,DG29=0,OR($IT29=0,AND($IT29&gt;0,DG$2=$IU29,OR(AND(DG$1=$IT29+1,OR(DG$3-1&lt;&gt;$A$3,$A$4=0)),AND(DG$1=$IT29-1,OR(DG$3&lt;&gt;$A$3,$A$4=0)))))),1,0)</f>
        <v/>
      </c>
      <c r="DH79">
        <f>IF(AND(DH$4=1,DH29=0,OR($IT29=0,AND($IT29&gt;0,DH$2=$IU29,OR(AND(DH$1=$IT29+1,OR(DH$3-1&lt;&gt;$A$3,$A$4=0)),AND(DH$1=$IT29-1,OR(DH$3&lt;&gt;$A$3,$A$4=0)))))),1,0)</f>
        <v/>
      </c>
      <c r="DI79">
        <f>IF(AND(DI$4=1,DI29=0,OR($IT29=0,AND($IT29&gt;0,DI$2=$IU29,OR(AND(DI$1=$IT29+1,OR(DI$3-1&lt;&gt;$A$3,$A$4=0)),AND(DI$1=$IT29-1,OR(DI$3&lt;&gt;$A$3,$A$4=0)))))),1,0)</f>
        <v/>
      </c>
      <c r="DJ79">
        <f>IF(AND(DJ$4=1,DJ29=0,OR($IT29=0,AND($IT29&gt;0,DJ$2=$IU29,OR(AND(DJ$1=$IT29+1,OR(DJ$3-1&lt;&gt;$A$3,$A$4=0)),AND(DJ$1=$IT29-1,OR(DJ$3&lt;&gt;$A$3,$A$4=0)))))),1,0)</f>
        <v/>
      </c>
      <c r="DK79">
        <f>IF(AND(DK$4=1,DK29=0,OR($IT29=0,AND($IT29&gt;0,DK$2=$IU29,OR(AND(DK$1=$IT29+1,OR(DK$3-1&lt;&gt;$A$3,$A$4=0)),AND(DK$1=$IT29-1,OR(DK$3&lt;&gt;$A$3,$A$4=0)))))),1,0)</f>
        <v/>
      </c>
      <c r="DL79">
        <f>IF(AND(DL$4=1,DL29=0,OR($IT29=0,AND($IT29&gt;0,DL$2=$IU29,OR(AND(DL$1=$IT29+1,OR(DL$3-1&lt;&gt;$A$3,$A$4=0)),AND(DL$1=$IT29-1,OR(DL$3&lt;&gt;$A$3,$A$4=0)))))),1,0)</f>
        <v/>
      </c>
      <c r="DM79">
        <f>IF(AND(DM$4=1,DM29=0,OR($IT29=0,AND($IT29&gt;0,DM$2=$IU29,OR(AND(DM$1=$IT29+1,OR(DM$3-1&lt;&gt;$A$3,$A$4=0)),AND(DM$1=$IT29-1,OR(DM$3&lt;&gt;$A$3,$A$4=0)))))),1,0)</f>
        <v/>
      </c>
      <c r="DN79">
        <f>IF(AND(DN$4=1,DN29=0,OR($IT29=0,AND($IT29&gt;0,DN$2=$IU29,OR(AND(DN$1=$IT29+1,OR(DN$3-1&lt;&gt;$A$3,$A$4=0)),AND(DN$1=$IT29-1,OR(DN$3&lt;&gt;$A$3,$A$4=0)))))),1,0)</f>
        <v/>
      </c>
      <c r="DO79">
        <f>IF(AND(DO$4=1,DO29=0,OR($IT29=0,AND($IT29&gt;0,DO$2=$IU29,OR(AND(DO$1=$IT29+1,OR(DO$3-1&lt;&gt;$A$3,$A$4=0)),AND(DO$1=$IT29-1,OR(DO$3&lt;&gt;$A$3,$A$4=0)))))),1,0)</f>
        <v/>
      </c>
      <c r="DP79">
        <f>IF(AND(DP$4=1,DP29=0,OR($IT29=0,AND($IT29&gt;0,DP$2=$IU29,OR(AND(DP$1=$IT29+1,OR(DP$3-1&lt;&gt;$A$3,$A$4=0)),AND(DP$1=$IT29-1,OR(DP$3&lt;&gt;$A$3,$A$4=0)))))),1,0)</f>
        <v/>
      </c>
      <c r="DQ79">
        <f>IF(AND(DQ$4=1,DQ29=0,OR($IT29=0,AND($IT29&gt;0,DQ$2=$IU29,OR(AND(DQ$1=$IT29+1,OR(DQ$3-1&lt;&gt;$A$3,$A$4=0)),AND(DQ$1=$IT29-1,OR(DQ$3&lt;&gt;$A$3,$A$4=0)))))),1,0)</f>
        <v/>
      </c>
      <c r="DR79">
        <f>IF(AND(DR$4=1,DR29=0,OR($IT29=0,AND($IT29&gt;0,DR$2=$IU29,OR(AND(DR$1=$IT29+1,OR(DR$3-1&lt;&gt;$A$3,$A$4=0)),AND(DR$1=$IT29-1,OR(DR$3&lt;&gt;$A$3,$A$4=0)))))),1,0)</f>
        <v/>
      </c>
      <c r="DS79">
        <f>IF(AND(DS$4=1,DS29=0,OR($IT29=0,AND($IT29&gt;0,DS$2=$IU29,OR(AND(DS$1=$IT29+1,OR(DS$3-1&lt;&gt;$A$3,$A$4=0)),AND(DS$1=$IT29-1,OR(DS$3&lt;&gt;$A$3,$A$4=0)))))),1,0)</f>
        <v/>
      </c>
      <c r="DT79">
        <f>IF(AND(DT$4=1,DT29=0,OR($IT29=0,AND($IT29&gt;0,DT$2=$IU29,OR(AND(DT$1=$IT29+1,OR(DT$3-1&lt;&gt;$A$3,$A$4=0)),AND(DT$1=$IT29-1,OR(DT$3&lt;&gt;$A$3,$A$4=0)))))),1,0)</f>
        <v/>
      </c>
      <c r="DU79">
        <f>IF(AND(DU$4=1,DU29=0,OR($IT29=0,AND($IT29&gt;0,DU$2=$IU29,OR(AND(DU$1=$IT29+1,OR(DU$3-1&lt;&gt;$A$3,$A$4=0)),AND(DU$1=$IT29-1,OR(DU$3&lt;&gt;$A$3,$A$4=0)))))),1,0)</f>
        <v/>
      </c>
      <c r="DV79">
        <f>IF(AND(DV$4=1,DV29=0,OR($IT29=0,AND($IT29&gt;0,DV$2=$IU29,OR(AND(DV$1=$IT29+1,OR(DV$3-1&lt;&gt;$A$3,$A$4=0)),AND(DV$1=$IT29-1,OR(DV$3&lt;&gt;$A$3,$A$4=0)))))),1,0)</f>
        <v/>
      </c>
      <c r="DW79">
        <f>IF(AND(DW$4=1,DW29=0,OR($IT29=0,AND($IT29&gt;0,DW$2=$IU29,OR(AND(DW$1=$IT29+1,OR(DW$3-1&lt;&gt;$A$3,$A$4=0)),AND(DW$1=$IT29-1,OR(DW$3&lt;&gt;$A$3,$A$4=0)))))),1,0)</f>
        <v/>
      </c>
      <c r="DX79">
        <f>IF(AND(DX$4=1,DX29=0,OR($IT29=0,AND($IT29&gt;0,DX$2=$IU29,OR(AND(DX$1=$IT29+1,OR(DX$3-1&lt;&gt;$A$3,$A$4=0)),AND(DX$1=$IT29-1,OR(DX$3&lt;&gt;$A$3,$A$4=0)))))),1,0)</f>
        <v/>
      </c>
      <c r="DY79">
        <f>IF(AND(DY$4=1,DY29=0,OR($IT29=0,AND($IT29&gt;0,DY$2=$IU29,OR(AND(DY$1=$IT29+1,OR(DY$3-1&lt;&gt;$A$3,$A$4=0)),AND(DY$1=$IT29-1,OR(DY$3&lt;&gt;$A$3,$A$4=0)))))),1,0)</f>
        <v/>
      </c>
      <c r="DZ79">
        <f>IF(AND(DZ$4=1,DZ29=0,OR($IT29=0,AND($IT29&gt;0,DZ$2=$IU29,OR(AND(DZ$1=$IT29+1,OR(DZ$3-1&lt;&gt;$A$3,$A$4=0)),AND(DZ$1=$IT29-1,OR(DZ$3&lt;&gt;$A$3,$A$4=0)))))),1,0)</f>
        <v/>
      </c>
      <c r="EA79">
        <f>IF(AND(EA$4=1,EA29=0,OR($IT29=0,AND($IT29&gt;0,EA$2=$IU29,OR(AND(EA$1=$IT29+1,OR(EA$3-1&lt;&gt;$A$3,$A$4=0)),AND(EA$1=$IT29-1,OR(EA$3&lt;&gt;$A$3,$A$4=0)))))),1,0)</f>
        <v/>
      </c>
      <c r="EB79">
        <f>IF(AND(EB$4=1,EB29=0,OR($IT29=0,AND($IT29&gt;0,EB$2=$IU29,OR(AND(EB$1=$IT29+1,OR(EB$3-1&lt;&gt;$A$3,$A$4=0)),AND(EB$1=$IT29-1,OR(EB$3&lt;&gt;$A$3,$A$4=0)))))),1,0)</f>
        <v/>
      </c>
      <c r="EC79">
        <f>IF(AND(EC$4=1,EC29=0,OR($IT29=0,AND($IT29&gt;0,EC$2=$IU29,OR(AND(EC$1=$IT29+1,OR(EC$3-1&lt;&gt;$A$3,$A$4=0)),AND(EC$1=$IT29-1,OR(EC$3&lt;&gt;$A$3,$A$4=0)))))),1,0)</f>
        <v/>
      </c>
      <c r="ED79">
        <f>IF(AND(ED$4=1,ED29=0,OR($IT29=0,AND($IT29&gt;0,ED$2=$IU29,OR(AND(ED$1=$IT29+1,OR(ED$3-1&lt;&gt;$A$3,$A$4=0)),AND(ED$1=$IT29-1,OR(ED$3&lt;&gt;$A$3,$A$4=0)))))),1,0)</f>
        <v/>
      </c>
      <c r="EE79">
        <f>IF(AND(EE$4=1,EE29=0,OR($IT29=0,AND($IT29&gt;0,EE$2=$IU29,OR(AND(EE$1=$IT29+1,OR(EE$3-1&lt;&gt;$A$3,$A$4=0)),AND(EE$1=$IT29-1,OR(EE$3&lt;&gt;$A$3,$A$4=0)))))),1,0)</f>
        <v/>
      </c>
      <c r="EF79">
        <f>IF(AND(EF$4=1,EF29=0,OR($IT29=0,AND($IT29&gt;0,EF$2=$IU29,OR(AND(EF$1=$IT29+1,OR(EF$3-1&lt;&gt;$A$3,$A$4=0)),AND(EF$1=$IT29-1,OR(EF$3&lt;&gt;$A$3,$A$4=0)))))),1,0)</f>
        <v/>
      </c>
      <c r="EG79">
        <f>IF(AND(EG$4=1,EG29=0,OR($IT29=0,AND($IT29&gt;0,EG$2=$IU29,OR(AND(EG$1=$IT29+1,OR(EG$3-1&lt;&gt;$A$3,$A$4=0)),AND(EG$1=$IT29-1,OR(EG$3&lt;&gt;$A$3,$A$4=0)))))),1,0)</f>
        <v/>
      </c>
      <c r="EH79">
        <f>IF(AND(EH$4=1,EH29=0,OR($IT29=0,AND($IT29&gt;0,EH$2=$IU29,OR(AND(EH$1=$IT29+1,OR(EH$3-1&lt;&gt;$A$3,$A$4=0)),AND(EH$1=$IT29-1,OR(EH$3&lt;&gt;$A$3,$A$4=0)))))),1,0)</f>
        <v/>
      </c>
      <c r="EI79">
        <f>IF(AND(EI$4=1,EI29=0,OR($IT29=0,AND($IT29&gt;0,EI$2=$IU29,OR(AND(EI$1=$IT29+1,OR(EI$3-1&lt;&gt;$A$3,$A$4=0)),AND(EI$1=$IT29-1,OR(EI$3&lt;&gt;$A$3,$A$4=0)))))),1,0)</f>
        <v/>
      </c>
      <c r="EJ79">
        <f>IF(AND(EJ$4=1,EJ29=0,OR($IT29=0,AND($IT29&gt;0,EJ$2=$IU29,OR(AND(EJ$1=$IT29+1,OR(EJ$3-1&lt;&gt;$A$3,$A$4=0)),AND(EJ$1=$IT29-1,OR(EJ$3&lt;&gt;$A$3,$A$4=0)))))),1,0)</f>
        <v/>
      </c>
      <c r="EK79">
        <f>IF(AND(EK$4=1,EK29=0,OR($IT29=0,AND($IT29&gt;0,EK$2=$IU29,OR(AND(EK$1=$IT29+1,OR(EK$3-1&lt;&gt;$A$3,$A$4=0)),AND(EK$1=$IT29-1,OR(EK$3&lt;&gt;$A$3,$A$4=0)))))),1,0)</f>
        <v/>
      </c>
      <c r="EL79">
        <f>IF(AND(EL$4=1,EL29=0,OR($IT29=0,AND($IT29&gt;0,EL$2=$IU29,OR(AND(EL$1=$IT29+1,OR(EL$3-1&lt;&gt;$A$3,$A$4=0)),AND(EL$1=$IT29-1,OR(EL$3&lt;&gt;$A$3,$A$4=0)))))),1,0)</f>
        <v/>
      </c>
      <c r="EM79">
        <f>IF(AND(EM$4=1,EM29=0,OR($IT29=0,AND($IT29&gt;0,EM$2=$IU29,OR(AND(EM$1=$IT29+1,OR(EM$3-1&lt;&gt;$A$3,$A$4=0)),AND(EM$1=$IT29-1,OR(EM$3&lt;&gt;$A$3,$A$4=0)))))),1,0)</f>
        <v/>
      </c>
      <c r="EN79">
        <f>IF(AND(EN$4=1,EN29=0,OR($IT29=0,AND($IT29&gt;0,EN$2=$IU29,OR(AND(EN$1=$IT29+1,OR(EN$3-1&lt;&gt;$A$3,$A$4=0)),AND(EN$1=$IT29-1,OR(EN$3&lt;&gt;$A$3,$A$4=0)))))),1,0)</f>
        <v/>
      </c>
      <c r="EO79">
        <f>IF(AND(EO$4=1,EO29=0,OR($IT29=0,AND($IT29&gt;0,EO$2=$IU29,OR(AND(EO$1=$IT29+1,OR(EO$3-1&lt;&gt;$A$3,$A$4=0)),AND(EO$1=$IT29-1,OR(EO$3&lt;&gt;$A$3,$A$4=0)))))),1,0)</f>
        <v/>
      </c>
      <c r="EP79">
        <f>IF(AND(EP$4=1,EP29=0,OR($IT29=0,AND($IT29&gt;0,EP$2=$IU29,OR(AND(EP$1=$IT29+1,OR(EP$3-1&lt;&gt;$A$3,$A$4=0)),AND(EP$1=$IT29-1,OR(EP$3&lt;&gt;$A$3,$A$4=0)))))),1,0)</f>
        <v/>
      </c>
      <c r="EQ79">
        <f>IF(AND(EQ$4=1,EQ29=0,OR($IT29=0,AND($IT29&gt;0,EQ$2=$IU29,OR(AND(EQ$1=$IT29+1,OR(EQ$3-1&lt;&gt;$A$3,$A$4=0)),AND(EQ$1=$IT29-1,OR(EQ$3&lt;&gt;$A$3,$A$4=0)))))),1,0)</f>
        <v/>
      </c>
      <c r="ER79">
        <f>IF(AND(ER$4=1,ER29=0,OR($IT29=0,AND($IT29&gt;0,ER$2=$IU29,OR(AND(ER$1=$IT29+1,OR(ER$3-1&lt;&gt;$A$3,$A$4=0)),AND(ER$1=$IT29-1,OR(ER$3&lt;&gt;$A$3,$A$4=0)))))),1,0)</f>
        <v/>
      </c>
      <c r="ES79">
        <f>IF(AND(ES$4=1,ES29=0,OR($IT29=0,AND($IT29&gt;0,ES$2=$IU29,OR(AND(ES$1=$IT29+1,OR(ES$3-1&lt;&gt;$A$3,$A$4=0)),AND(ES$1=$IT29-1,OR(ES$3&lt;&gt;$A$3,$A$4=0)))))),1,0)</f>
        <v/>
      </c>
      <c r="ET79">
        <f>IF(AND(ET$4=1,ET29=0,OR($IT29=0,AND($IT29&gt;0,ET$2=$IU29,OR(AND(ET$1=$IT29+1,OR(ET$3-1&lt;&gt;$A$3,$A$4=0)),AND(ET$1=$IT29-1,OR(ET$3&lt;&gt;$A$3,$A$4=0)))))),1,0)</f>
        <v/>
      </c>
      <c r="EU79">
        <f>IF(AND(EU$4=1,EU29=0,OR($IT29=0,AND($IT29&gt;0,EU$2=$IU29,OR(AND(EU$1=$IT29+1,OR(EU$3-1&lt;&gt;$A$3,$A$4=0)),AND(EU$1=$IT29-1,OR(EU$3&lt;&gt;$A$3,$A$4=0)))))),1,0)</f>
        <v/>
      </c>
      <c r="EV79">
        <f>IF(AND(EV$4=1,EV29=0,OR($IT29=0,AND($IT29&gt;0,EV$2=$IU29,OR(AND(EV$1=$IT29+1,OR(EV$3-1&lt;&gt;$A$3,$A$4=0)),AND(EV$1=$IT29-1,OR(EV$3&lt;&gt;$A$3,$A$4=0)))))),1,0)</f>
        <v/>
      </c>
      <c r="EW79">
        <f>IF(AND(EW$4=1,EW29=0,OR($IT29=0,AND($IT29&gt;0,EW$2=$IU29,OR(AND(EW$1=$IT29+1,OR(EW$3-1&lt;&gt;$A$3,$A$4=0)),AND(EW$1=$IT29-1,OR(EW$3&lt;&gt;$A$3,$A$4=0)))))),1,0)</f>
        <v/>
      </c>
      <c r="EX79">
        <f>IF(AND(EX$4=1,EX29=0,OR($IT29=0,AND($IT29&gt;0,EX$2=$IU29,OR(AND(EX$1=$IT29+1,OR(EX$3-1&lt;&gt;$A$3,$A$4=0)),AND(EX$1=$IT29-1,OR(EX$3&lt;&gt;$A$3,$A$4=0)))))),1,0)</f>
        <v/>
      </c>
      <c r="EY79">
        <f>IF(AND(EY$4=1,EY29=0,OR($IT29=0,AND($IT29&gt;0,EY$2=$IU29,OR(AND(EY$1=$IT29+1,OR(EY$3-1&lt;&gt;$A$3,$A$4=0)),AND(EY$1=$IT29-1,OR(EY$3&lt;&gt;$A$3,$A$4=0)))))),1,0)</f>
        <v/>
      </c>
      <c r="EZ79">
        <f>IF(AND(EZ$4=1,EZ29=0,OR($IT29=0,AND($IT29&gt;0,EZ$2=$IU29,OR(AND(EZ$1=$IT29+1,OR(EZ$3-1&lt;&gt;$A$3,$A$4=0)),AND(EZ$1=$IT29-1,OR(EZ$3&lt;&gt;$A$3,$A$4=0)))))),1,0)</f>
        <v/>
      </c>
      <c r="FA79">
        <f>IF(AND(FA$4=1,FA29=0,OR($IT29=0,AND($IT29&gt;0,FA$2=$IU29,OR(AND(FA$1=$IT29+1,OR(FA$3-1&lt;&gt;$A$3,$A$4=0)),AND(FA$1=$IT29-1,OR(FA$3&lt;&gt;$A$3,$A$4=0)))))),1,0)</f>
        <v/>
      </c>
      <c r="FB79">
        <f>IF(AND(FB$4=1,FB29=0,OR($IT29=0,AND($IT29&gt;0,FB$2=$IU29,OR(AND(FB$1=$IT29+1,OR(FB$3-1&lt;&gt;$A$3,$A$4=0)),AND(FB$1=$IT29-1,OR(FB$3&lt;&gt;$A$3,$A$4=0)))))),1,0)</f>
        <v/>
      </c>
      <c r="FC79">
        <f>IF(AND(FC$4=1,FC29=0,OR($IT29=0,AND($IT29&gt;0,FC$2=$IU29,OR(AND(FC$1=$IT29+1,OR(FC$3-1&lt;&gt;$A$3,$A$4=0)),AND(FC$1=$IT29-1,OR(FC$3&lt;&gt;$A$3,$A$4=0)))))),1,0)</f>
        <v/>
      </c>
      <c r="FD79">
        <f>IF(AND(FD$4=1,FD29=0,OR($IT29=0,AND($IT29&gt;0,FD$2=$IU29,OR(AND(FD$1=$IT29+1,OR(FD$3-1&lt;&gt;$A$3,$A$4=0)),AND(FD$1=$IT29-1,OR(FD$3&lt;&gt;$A$3,$A$4=0)))))),1,0)</f>
        <v/>
      </c>
      <c r="FE79">
        <f>IF(AND(FE$4=1,FE29=0,OR($IT29=0,AND($IT29&gt;0,FE$2=$IU29,OR(AND(FE$1=$IT29+1,OR(FE$3-1&lt;&gt;$A$3,$A$4=0)),AND(FE$1=$IT29-1,OR(FE$3&lt;&gt;$A$3,$A$4=0)))))),1,0)</f>
        <v/>
      </c>
      <c r="FF79">
        <f>IF(AND(FF$4=1,FF29=0,OR($IT29=0,AND($IT29&gt;0,FF$2=$IU29,OR(AND(FF$1=$IT29+1,OR(FF$3-1&lt;&gt;$A$3,$A$4=0)),AND(FF$1=$IT29-1,OR(FF$3&lt;&gt;$A$3,$A$4=0)))))),1,0)</f>
        <v/>
      </c>
      <c r="FG79">
        <f>IF(AND(FG$4=1,FG29=0,OR($IT29=0,AND($IT29&gt;0,FG$2=$IU29,OR(AND(FG$1=$IT29+1,OR(FG$3-1&lt;&gt;$A$3,$A$4=0)),AND(FG$1=$IT29-1,OR(FG$3&lt;&gt;$A$3,$A$4=0)))))),1,0)</f>
        <v/>
      </c>
      <c r="FH79">
        <f>IF(AND(FH$4=1,FH29=0,OR($IT29=0,AND($IT29&gt;0,FH$2=$IU29,OR(AND(FH$1=$IT29+1,OR(FH$3-1&lt;&gt;$A$3,$A$4=0)),AND(FH$1=$IT29-1,OR(FH$3&lt;&gt;$A$3,$A$4=0)))))),1,0)</f>
        <v/>
      </c>
      <c r="FI79">
        <f>IF(AND(FI$4=1,FI29=0,OR($IT29=0,AND($IT29&gt;0,FI$2=$IU29,OR(AND(FI$1=$IT29+1,OR(FI$3-1&lt;&gt;$A$3,$A$4=0)),AND(FI$1=$IT29-1,OR(FI$3&lt;&gt;$A$3,$A$4=0)))))),1,0)</f>
        <v/>
      </c>
      <c r="FJ79">
        <f>IF(AND(FJ$4=1,FJ29=0,OR($IT29=0,AND($IT29&gt;0,FJ$2=$IU29,OR(AND(FJ$1=$IT29+1,OR(FJ$3-1&lt;&gt;$A$3,$A$4=0)),AND(FJ$1=$IT29-1,OR(FJ$3&lt;&gt;$A$3,$A$4=0)))))),1,0)</f>
        <v/>
      </c>
      <c r="FK79">
        <f>IF(AND(FK$4=1,FK29=0,OR($IT29=0,AND($IT29&gt;0,FK$2=$IU29,OR(AND(FK$1=$IT29+1,OR(FK$3-1&lt;&gt;$A$3,$A$4=0)),AND(FK$1=$IT29-1,OR(FK$3&lt;&gt;$A$3,$A$4=0)))))),1,0)</f>
        <v/>
      </c>
      <c r="FL79">
        <f>IF(AND(FL$4=1,FL29=0,OR($IT29=0,AND($IT29&gt;0,FL$2=$IU29,OR(AND(FL$1=$IT29+1,OR(FL$3-1&lt;&gt;$A$3,$A$4=0)),AND(FL$1=$IT29-1,OR(FL$3&lt;&gt;$A$3,$A$4=0)))))),1,0)</f>
        <v/>
      </c>
      <c r="FM79">
        <f>IF(AND(FM$4=1,FM29=0,OR($IT29=0,AND($IT29&gt;0,FM$2=$IU29,OR(AND(FM$1=$IT29+1,OR(FM$3-1&lt;&gt;$A$3,$A$4=0)),AND(FM$1=$IT29-1,OR(FM$3&lt;&gt;$A$3,$A$4=0)))))),1,0)</f>
        <v/>
      </c>
      <c r="FN79">
        <f>IF(AND(FN$4=1,FN29=0,OR($IT29=0,AND($IT29&gt;0,FN$2=$IU29,OR(AND(FN$1=$IT29+1,OR(FN$3-1&lt;&gt;$A$3,$A$4=0)),AND(FN$1=$IT29-1,OR(FN$3&lt;&gt;$A$3,$A$4=0)))))),1,0)</f>
        <v/>
      </c>
      <c r="FO79">
        <f>IF(AND(FO$4=1,FO29=0,OR($IT29=0,AND($IT29&gt;0,FO$2=$IU29,OR(AND(FO$1=$IT29+1,OR(FO$3-1&lt;&gt;$A$3,$A$4=0)),AND(FO$1=$IT29-1,OR(FO$3&lt;&gt;$A$3,$A$4=0)))))),1,0)</f>
        <v/>
      </c>
      <c r="FP79">
        <f>IF(AND(FP$4=1,FP29=0,OR($IT29=0,AND($IT29&gt;0,FP$2=$IU29,OR(AND(FP$1=$IT29+1,OR(FP$3-1&lt;&gt;$A$3,$A$4=0)),AND(FP$1=$IT29-1,OR(FP$3&lt;&gt;$A$3,$A$4=0)))))),1,0)</f>
        <v/>
      </c>
      <c r="FQ79">
        <f>IF(AND(FQ$4=1,FQ29=0,OR($IT29=0,AND($IT29&gt;0,FQ$2=$IU29,OR(AND(FQ$1=$IT29+1,OR(FQ$3-1&lt;&gt;$A$3,$A$4=0)),AND(FQ$1=$IT29-1,OR(FQ$3&lt;&gt;$A$3,$A$4=0)))))),1,0)</f>
        <v/>
      </c>
      <c r="FR79">
        <f>IF(AND(FR$4=1,FR29=0,OR($IT29=0,AND($IT29&gt;0,FR$2=$IU29,OR(AND(FR$1=$IT29+1,OR(FR$3-1&lt;&gt;$A$3,$A$4=0)),AND(FR$1=$IT29-1,OR(FR$3&lt;&gt;$A$3,$A$4=0)))))),1,0)</f>
        <v/>
      </c>
      <c r="FS79">
        <f>IF(AND(FS$4=1,FS29=0,OR($IT29=0,AND($IT29&gt;0,FS$2=$IU29,OR(AND(FS$1=$IT29+1,OR(FS$3-1&lt;&gt;$A$3,$A$4=0)),AND(FS$1=$IT29-1,OR(FS$3&lt;&gt;$A$3,$A$4=0)))))),1,0)</f>
        <v/>
      </c>
      <c r="FT79">
        <f>IF(AND(FT$4=1,FT29=0,OR($IT29=0,AND($IT29&gt;0,FT$2=$IU29,OR(AND(FT$1=$IT29+1,OR(FT$3-1&lt;&gt;$A$3,$A$4=0)),AND(FT$1=$IT29-1,OR(FT$3&lt;&gt;$A$3,$A$4=0)))))),1,0)</f>
        <v/>
      </c>
      <c r="FU79">
        <f>IF(AND(FU$4=1,FU29=0,OR($IT29=0,AND($IT29&gt;0,FU$2=$IU29,OR(AND(FU$1=$IT29+1,OR(FU$3-1&lt;&gt;$A$3,$A$4=0)),AND(FU$1=$IT29-1,OR(FU$3&lt;&gt;$A$3,$A$4=0)))))),1,0)</f>
        <v/>
      </c>
      <c r="FV79">
        <f>IF(AND(FV$4=1,FV29=0,OR($IT29=0,AND($IT29&gt;0,FV$2=$IU29,OR(AND(FV$1=$IT29+1,OR(FV$3-1&lt;&gt;$A$3,$A$4=0)),AND(FV$1=$IT29-1,OR(FV$3&lt;&gt;$A$3,$A$4=0)))))),1,0)</f>
        <v/>
      </c>
      <c r="FW79">
        <f>IF(AND(FW$4=1,FW29=0,OR($IT29=0,AND($IT29&gt;0,FW$2=$IU29,OR(AND(FW$1=$IT29+1,OR(FW$3-1&lt;&gt;$A$3,$A$4=0)),AND(FW$1=$IT29-1,OR(FW$3&lt;&gt;$A$3,$A$4=0)))))),1,0)</f>
        <v/>
      </c>
      <c r="FX79">
        <f>IF(AND(FX$4=1,FX29=0,OR($IT29=0,AND($IT29&gt;0,FX$2=$IU29,OR(AND(FX$1=$IT29+1,OR(FX$3-1&lt;&gt;$A$3,$A$4=0)),AND(FX$1=$IT29-1,OR(FX$3&lt;&gt;$A$3,$A$4=0)))))),1,0)</f>
        <v/>
      </c>
      <c r="FY79">
        <f>IF(AND(FY$4=1,FY29=0,OR($IT29=0,AND($IT29&gt;0,FY$2=$IU29,OR(AND(FY$1=$IT29+1,OR(FY$3-1&lt;&gt;$A$3,$A$4=0)),AND(FY$1=$IT29-1,OR(FY$3&lt;&gt;$A$3,$A$4=0)))))),1,0)</f>
        <v/>
      </c>
      <c r="FZ79">
        <f>IF(AND(FZ$4=1,FZ29=0,OR($IT29=0,AND($IT29&gt;0,FZ$2=$IU29,OR(AND(FZ$1=$IT29+1,OR(FZ$3-1&lt;&gt;$A$3,$A$4=0)),AND(FZ$1=$IT29-1,OR(FZ$3&lt;&gt;$A$3,$A$4=0)))))),1,0)</f>
        <v/>
      </c>
      <c r="GA79">
        <f>IF(AND(GA$4=1,GA29=0,OR($IT29=0,AND($IT29&gt;0,GA$2=$IU29,OR(AND(GA$1=$IT29+1,OR(GA$3-1&lt;&gt;$A$3,$A$4=0)),AND(GA$1=$IT29-1,OR(GA$3&lt;&gt;$A$3,$A$4=0)))))),1,0)</f>
        <v/>
      </c>
      <c r="GB79">
        <f>IF(AND(GB$4=1,GB29=0,OR($IT29=0,AND($IT29&gt;0,GB$2=$IU29,OR(AND(GB$1=$IT29+1,OR(GB$3-1&lt;&gt;$A$3,$A$4=0)),AND(GB$1=$IT29-1,OR(GB$3&lt;&gt;$A$3,$A$4=0)))))),1,0)</f>
        <v/>
      </c>
      <c r="GC79">
        <f>IF(AND(GC$4=1,GC29=0,OR($IT29=0,AND($IT29&gt;0,GC$2=$IU29,OR(AND(GC$1=$IT29+1,OR(GC$3-1&lt;&gt;$A$3,$A$4=0)),AND(GC$1=$IT29-1,OR(GC$3&lt;&gt;$A$3,$A$4=0)))))),1,0)</f>
        <v/>
      </c>
      <c r="GD79">
        <f>IF(AND(GD$4=1,GD29=0,OR($IT29=0,AND($IT29&gt;0,GD$2=$IU29,OR(AND(GD$1=$IT29+1,OR(GD$3-1&lt;&gt;$A$3,$A$4=0)),AND(GD$1=$IT29-1,OR(GD$3&lt;&gt;$A$3,$A$4=0)))))),1,0)</f>
        <v/>
      </c>
      <c r="GE79">
        <f>IF(AND(GE$4=1,GE29=0,OR($IT29=0,AND($IT29&gt;0,GE$2=$IU29,OR(AND(GE$1=$IT29+1,OR(GE$3-1&lt;&gt;$A$3,$A$4=0)),AND(GE$1=$IT29-1,OR(GE$3&lt;&gt;$A$3,$A$4=0)))))),1,0)</f>
        <v/>
      </c>
      <c r="GF79">
        <f>IF(AND(GF$4=1,GF29=0,OR($IT29=0,AND($IT29&gt;0,GF$2=$IU29,OR(AND(GF$1=$IT29+1,OR(GF$3-1&lt;&gt;$A$3,$A$4=0)),AND(GF$1=$IT29-1,OR(GF$3&lt;&gt;$A$3,$A$4=0)))))),1,0)</f>
        <v/>
      </c>
      <c r="GG79">
        <f>IF(AND(GG$4=1,GG29=0,OR($IT29=0,AND($IT29&gt;0,GG$2=$IU29,OR(AND(GG$1=$IT29+1,OR(GG$3-1&lt;&gt;$A$3,$A$4=0)),AND(GG$1=$IT29-1,OR(GG$3&lt;&gt;$A$3,$A$4=0)))))),1,0)</f>
        <v/>
      </c>
      <c r="GH79">
        <f>IF(AND(GH$4=1,GH29=0,OR($IT29=0,AND($IT29&gt;0,GH$2=$IU29,OR(AND(GH$1=$IT29+1,OR(GH$3-1&lt;&gt;$A$3,$A$4=0)),AND(GH$1=$IT29-1,OR(GH$3&lt;&gt;$A$3,$A$4=0)))))),1,0)</f>
        <v/>
      </c>
      <c r="GI79">
        <f>IF(AND(GI$4=1,GI29=0,OR($IT29=0,AND($IT29&gt;0,GI$2=$IU29,OR(AND(GI$1=$IT29+1,OR(GI$3-1&lt;&gt;$A$3,$A$4=0)),AND(GI$1=$IT29-1,OR(GI$3&lt;&gt;$A$3,$A$4=0)))))),1,0)</f>
        <v/>
      </c>
      <c r="GJ79">
        <f>IF(AND(GJ$4=1,GJ29=0,OR($IT29=0,AND($IT29&gt;0,GJ$2=$IU29,OR(AND(GJ$1=$IT29+1,OR(GJ$3-1&lt;&gt;$A$3,$A$4=0)),AND(GJ$1=$IT29-1,OR(GJ$3&lt;&gt;$A$3,$A$4=0)))))),1,0)</f>
        <v/>
      </c>
      <c r="GK79">
        <f>IF(AND(GK$4=1,GK29=0,OR($IT29=0,AND($IT29&gt;0,GK$2=$IU29,OR(AND(GK$1=$IT29+1,OR(GK$3-1&lt;&gt;$A$3,$A$4=0)),AND(GK$1=$IT29-1,OR(GK$3&lt;&gt;$A$3,$A$4=0)))))),1,0)</f>
        <v/>
      </c>
      <c r="GL79">
        <f>IF(AND(GL$4=1,GL29=0,OR($IT29=0,AND($IT29&gt;0,GL$2=$IU29,OR(AND(GL$1=$IT29+1,OR(GL$3-1&lt;&gt;$A$3,$A$4=0)),AND(GL$1=$IT29-1,OR(GL$3&lt;&gt;$A$3,$A$4=0)))))),1,0)</f>
        <v/>
      </c>
      <c r="GM79">
        <f>IF(AND(GM$4=1,GM29=0,OR($IT29=0,AND($IT29&gt;0,GM$2=$IU29,OR(AND(GM$1=$IT29+1,OR(GM$3-1&lt;&gt;$A$3,$A$4=0)),AND(GM$1=$IT29-1,OR(GM$3&lt;&gt;$A$3,$A$4=0)))))),1,0)</f>
        <v/>
      </c>
      <c r="GN79">
        <f>IF(AND(GN$4=1,GN29=0,OR($IT29=0,AND($IT29&gt;0,GN$2=$IU29,OR(AND(GN$1=$IT29+1,OR(GN$3-1&lt;&gt;$A$3,$A$4=0)),AND(GN$1=$IT29-1,OR(GN$3&lt;&gt;$A$3,$A$4=0)))))),1,0)</f>
        <v/>
      </c>
      <c r="GO79">
        <f>IF(AND(GO$4=1,GO29=0,OR($IT29=0,AND($IT29&gt;0,GO$2=$IU29,OR(AND(GO$1=$IT29+1,OR(GO$3-1&lt;&gt;$A$3,$A$4=0)),AND(GO$1=$IT29-1,OR(GO$3&lt;&gt;$A$3,$A$4=0)))))),1,0)</f>
        <v/>
      </c>
      <c r="GP79">
        <f>IF(AND(GP$4=1,GP29=0,OR($IT29=0,AND($IT29&gt;0,GP$2=$IU29,OR(AND(GP$1=$IT29+1,OR(GP$3-1&lt;&gt;$A$3,$A$4=0)),AND(GP$1=$IT29-1,OR(GP$3&lt;&gt;$A$3,$A$4=0)))))),1,0)</f>
        <v/>
      </c>
      <c r="GQ79">
        <f>IF(AND(GQ$4=1,GQ29=0,OR($IT29=0,AND($IT29&gt;0,GQ$2=$IU29,OR(AND(GQ$1=$IT29+1,OR(GQ$3-1&lt;&gt;$A$3,$A$4=0)),AND(GQ$1=$IT29-1,OR(GQ$3&lt;&gt;$A$3,$A$4=0)))))),1,0)</f>
        <v/>
      </c>
      <c r="GR79">
        <f>IF(AND(GR$4=1,GR29=0,OR($IT29=0,AND($IT29&gt;0,GR$2=$IU29,OR(AND(GR$1=$IT29+1,OR(GR$3-1&lt;&gt;$A$3,$A$4=0)),AND(GR$1=$IT29-1,OR(GR$3&lt;&gt;$A$3,$A$4=0)))))),1,0)</f>
        <v/>
      </c>
      <c r="GS79">
        <f>IF(AND(GS$4=1,GS29=0,OR($IT29=0,AND($IT29&gt;0,GS$2=$IU29,OR(AND(GS$1=$IT29+1,OR(GS$3-1&lt;&gt;$A$3,$A$4=0)),AND(GS$1=$IT29-1,OR(GS$3&lt;&gt;$A$3,$A$4=0)))))),1,0)</f>
        <v/>
      </c>
      <c r="GT79">
        <f>IF(AND(GT$4=1,GT29=0,OR($IT29=0,AND($IT29&gt;0,GT$2=$IU29,OR(AND(GT$1=$IT29+1,OR(GT$3-1&lt;&gt;$A$3,$A$4=0)),AND(GT$1=$IT29-1,OR(GT$3&lt;&gt;$A$3,$A$4=0)))))),1,0)</f>
        <v/>
      </c>
      <c r="GU79">
        <f>IF(AND(GU$4=1,GU29=0,OR($IT29=0,AND($IT29&gt;0,GU$2=$IU29,OR(AND(GU$1=$IT29+1,OR(GU$3-1&lt;&gt;$A$3,$A$4=0)),AND(GU$1=$IT29-1,OR(GU$3&lt;&gt;$A$3,$A$4=0)))))),1,0)</f>
        <v/>
      </c>
      <c r="GV79">
        <f>IF(AND(GV$4=1,GV29=0,OR($IT29=0,AND($IT29&gt;0,GV$2=$IU29,OR(AND(GV$1=$IT29+1,OR(GV$3-1&lt;&gt;$A$3,$A$4=0)),AND(GV$1=$IT29-1,OR(GV$3&lt;&gt;$A$3,$A$4=0)))))),1,0)</f>
        <v/>
      </c>
      <c r="GW79">
        <f>IF(AND(GW$4=1,GW29=0,OR($IT29=0,AND($IT29&gt;0,GW$2=$IU29,OR(AND(GW$1=$IT29+1,OR(GW$3-1&lt;&gt;$A$3,$A$4=0)),AND(GW$1=$IT29-1,OR(GW$3&lt;&gt;$A$3,$A$4=0)))))),1,0)</f>
        <v/>
      </c>
      <c r="GX79">
        <f>IF(AND(GX$4=1,GX29=0,OR($IT29=0,AND($IT29&gt;0,GX$2=$IU29,OR(AND(GX$1=$IT29+1,OR(GX$3-1&lt;&gt;$A$3,$A$4=0)),AND(GX$1=$IT29-1,OR(GX$3&lt;&gt;$A$3,$A$4=0)))))),1,0)</f>
        <v/>
      </c>
      <c r="GY79">
        <f>IF(AND(GY$4=1,GY29=0,OR($IT29=0,AND($IT29&gt;0,GY$2=$IU29,OR(AND(GY$1=$IT29+1,OR(GY$3-1&lt;&gt;$A$3,$A$4=0)),AND(GY$1=$IT29-1,OR(GY$3&lt;&gt;$A$3,$A$4=0)))))),1,0)</f>
        <v/>
      </c>
      <c r="GZ79">
        <f>IF(AND(GZ$4=1,GZ29=0,OR($IT29=0,AND($IT29&gt;0,GZ$2=$IU29,OR(AND(GZ$1=$IT29+1,OR(GZ$3-1&lt;&gt;$A$3,$A$4=0)),AND(GZ$1=$IT29-1,OR(GZ$3&lt;&gt;$A$3,$A$4=0)))))),1,0)</f>
        <v/>
      </c>
      <c r="HA79">
        <f>IF(AND(HA$4=1,HA29=0,OR($IT29=0,AND($IT29&gt;0,HA$2=$IU29,OR(AND(HA$1=$IT29+1,OR(HA$3-1&lt;&gt;$A$3,$A$4=0)),AND(HA$1=$IT29-1,OR(HA$3&lt;&gt;$A$3,$A$4=0)))))),1,0)</f>
        <v/>
      </c>
      <c r="HB79">
        <f>IF(AND(HB$4=1,HB29=0,OR($IT29=0,AND($IT29&gt;0,HB$2=$IU29,OR(AND(HB$1=$IT29+1,OR(HB$3-1&lt;&gt;$A$3,$A$4=0)),AND(HB$1=$IT29-1,OR(HB$3&lt;&gt;$A$3,$A$4=0)))))),1,0)</f>
        <v/>
      </c>
      <c r="HC79">
        <f>IF(AND(HC$4=1,HC29=0,OR($IT29=0,AND($IT29&gt;0,HC$2=$IU29,OR(AND(HC$1=$IT29+1,OR(HC$3-1&lt;&gt;$A$3,$A$4=0)),AND(HC$1=$IT29-1,OR(HC$3&lt;&gt;$A$3,$A$4=0)))))),1,0)</f>
        <v/>
      </c>
      <c r="HD79">
        <f>IF(AND(HD$4=1,HD29=0,OR($IT29=0,AND($IT29&gt;0,HD$2=$IU29,OR(AND(HD$1=$IT29+1,OR(HD$3-1&lt;&gt;$A$3,$A$4=0)),AND(HD$1=$IT29-1,OR(HD$3&lt;&gt;$A$3,$A$4=0)))))),1,0)</f>
        <v/>
      </c>
      <c r="HE79">
        <f>IF(AND(HE$4=1,HE29=0,OR($IT29=0,AND($IT29&gt;0,HE$2=$IU29,OR(AND(HE$1=$IT29+1,OR(HE$3-1&lt;&gt;$A$3,$A$4=0)),AND(HE$1=$IT29-1,OR(HE$3&lt;&gt;$A$3,$A$4=0)))))),1,0)</f>
        <v/>
      </c>
      <c r="HF79">
        <f>IF(AND(HF$4=1,HF29=0,OR($IT29=0,AND($IT29&gt;0,HF$2=$IU29,OR(AND(HF$1=$IT29+1,OR(HF$3-1&lt;&gt;$A$3,$A$4=0)),AND(HF$1=$IT29-1,OR(HF$3&lt;&gt;$A$3,$A$4=0)))))),1,0)</f>
        <v/>
      </c>
      <c r="HG79">
        <f>IF(AND(HG$4=1,HG29=0,OR($IT29=0,AND($IT29&gt;0,HG$2=$IU29,OR(AND(HG$1=$IT29+1,OR(HG$3-1&lt;&gt;$A$3,$A$4=0)),AND(HG$1=$IT29-1,OR(HG$3&lt;&gt;$A$3,$A$4=0)))))),1,0)</f>
        <v/>
      </c>
      <c r="HH79">
        <f>IF(AND(HH$4=1,HH29=0,OR($IT29=0,AND($IT29&gt;0,HH$2=$IU29,OR(AND(HH$1=$IT29+1,OR(HH$3-1&lt;&gt;$A$3,$A$4=0)),AND(HH$1=$IT29-1,OR(HH$3&lt;&gt;$A$3,$A$4=0)))))),1,0)</f>
        <v/>
      </c>
      <c r="HI79">
        <f>IF(AND(HI$4=1,HI29=0,OR($IT29=0,AND($IT29&gt;0,HI$2=$IU29,OR(AND(HI$1=$IT29+1,OR(HI$3-1&lt;&gt;$A$3,$A$4=0)),AND(HI$1=$IT29-1,OR(HI$3&lt;&gt;$A$3,$A$4=0)))))),1,0)</f>
        <v/>
      </c>
      <c r="HJ79">
        <f>IF(AND(HJ$4=1,HJ29=0,OR($IT29=0,AND($IT29&gt;0,HJ$2=$IU29,OR(AND(HJ$1=$IT29+1,OR(HJ$3-1&lt;&gt;$A$3,$A$4=0)),AND(HJ$1=$IT29-1,OR(HJ$3&lt;&gt;$A$3,$A$4=0)))))),1,0)</f>
        <v/>
      </c>
      <c r="HK79">
        <f>IF(AND(HK$4=1,HK29=0,OR($IT29=0,AND($IT29&gt;0,HK$2=$IU29,OR(AND(HK$1=$IT29+1,OR(HK$3-1&lt;&gt;$A$3,$A$4=0)),AND(HK$1=$IT29-1,OR(HK$3&lt;&gt;$A$3,$A$4=0)))))),1,0)</f>
        <v/>
      </c>
      <c r="HL79">
        <f>IF(AND(HL$4=1,HL29=0,OR($IT29=0,AND($IT29&gt;0,HL$2=$IU29,OR(AND(HL$1=$IT29+1,OR(HL$3-1&lt;&gt;$A$3,$A$4=0)),AND(HL$1=$IT29-1,OR(HL$3&lt;&gt;$A$3,$A$4=0)))))),1,0)</f>
        <v/>
      </c>
      <c r="HM79">
        <f>IF(AND(HM$4=1,HM29=0,OR($IT29=0,AND($IT29&gt;0,HM$2=$IU29,OR(AND(HM$1=$IT29+1,OR(HM$3-1&lt;&gt;$A$3,$A$4=0)),AND(HM$1=$IT29-1,OR(HM$3&lt;&gt;$A$3,$A$4=0)))))),1,0)</f>
        <v/>
      </c>
      <c r="HN79">
        <f>IF(AND(HN$4=1,HN29=0,OR($IT29=0,AND($IT29&gt;0,HN$2=$IU29,OR(AND(HN$1=$IT29+1,OR(HN$3-1&lt;&gt;$A$3,$A$4=0)),AND(HN$1=$IT29-1,OR(HN$3&lt;&gt;$A$3,$A$4=0)))))),1,0)</f>
        <v/>
      </c>
      <c r="HO79">
        <f>IF(AND(HO$4=1,HO29=0,OR($IT29=0,AND($IT29&gt;0,HO$2=$IU29,OR(AND(HO$1=$IT29+1,OR(HO$3-1&lt;&gt;$A$3,$A$4=0)),AND(HO$1=$IT29-1,OR(HO$3&lt;&gt;$A$3,$A$4=0)))))),1,0)</f>
        <v/>
      </c>
      <c r="HP79">
        <f>IF(AND(HP$4=1,HP29=0,OR($IT29=0,AND($IT29&gt;0,HP$2=$IU29,OR(AND(HP$1=$IT29+1,OR(HP$3-1&lt;&gt;$A$3,$A$4=0)),AND(HP$1=$IT29-1,OR(HP$3&lt;&gt;$A$3,$A$4=0)))))),1,0)</f>
        <v/>
      </c>
      <c r="HQ79">
        <f>IF(AND(HQ$4=1,HQ29=0,OR($IT29=0,AND($IT29&gt;0,HQ$2=$IU29,OR(AND(HQ$1=$IT29+1,OR(HQ$3-1&lt;&gt;$A$3,$A$4=0)),AND(HQ$1=$IT29-1,OR(HQ$3&lt;&gt;$A$3,$A$4=0)))))),1,0)</f>
        <v/>
      </c>
      <c r="HR79">
        <f>IF(AND(HR$4=1,HR29=0,OR($IT29=0,AND($IT29&gt;0,HR$2=$IU29,OR(AND(HR$1=$IT29+1,OR(HR$3-1&lt;&gt;$A$3,$A$4=0)),AND(HR$1=$IT29-1,OR(HR$3&lt;&gt;$A$3,$A$4=0)))))),1,0)</f>
        <v/>
      </c>
      <c r="HS79">
        <f>IF(AND(HS$4=1,HS29=0,OR($IT29=0,AND($IT29&gt;0,HS$2=$IU29,OR(AND(HS$1=$IT29+1,OR(HS$3-1&lt;&gt;$A$3,$A$4=0)),AND(HS$1=$IT29-1,OR(HS$3&lt;&gt;$A$3,$A$4=0)))))),1,0)</f>
        <v/>
      </c>
      <c r="HT79">
        <f>IF(AND(HT$4=1,HT29=0,OR($IT29=0,AND($IT29&gt;0,HT$2=$IU29,OR(AND(HT$1=$IT29+1,OR(HT$3-1&lt;&gt;$A$3,$A$4=0)),AND(HT$1=$IT29-1,OR(HT$3&lt;&gt;$A$3,$A$4=0)))))),1,0)</f>
        <v/>
      </c>
      <c r="HU79">
        <f>IF(AND(HU$4=1,HU29=0,OR($IT29=0,AND($IT29&gt;0,HU$2=$IU29,OR(AND(HU$1=$IT29+1,OR(HU$3-1&lt;&gt;$A$3,$A$4=0)),AND(HU$1=$IT29-1,OR(HU$3&lt;&gt;$A$3,$A$4=0)))))),1,0)</f>
        <v/>
      </c>
      <c r="HV79">
        <f>IF(AND(HV$4=1,HV29=0,OR($IT29=0,AND($IT29&gt;0,HV$2=$IU29,OR(AND(HV$1=$IT29+1,OR(HV$3-1&lt;&gt;$A$3,$A$4=0)),AND(HV$1=$IT29-1,OR(HV$3&lt;&gt;$A$3,$A$4=0)))))),1,0)</f>
        <v/>
      </c>
      <c r="HW79">
        <f>IF(AND(HW$4=1,HW29=0,OR($IT29=0,AND($IT29&gt;0,HW$2=$IU29,OR(AND(HW$1=$IT29+1,OR(HW$3-1&lt;&gt;$A$3,$A$4=0)),AND(HW$1=$IT29-1,OR(HW$3&lt;&gt;$A$3,$A$4=0)))))),1,0)</f>
        <v/>
      </c>
      <c r="HX79">
        <f>IF(AND(HX$4=1,HX29=0,OR($IT29=0,AND($IT29&gt;0,HX$2=$IU29,OR(AND(HX$1=$IT29+1,OR(HX$3-1&lt;&gt;$A$3,$A$4=0)),AND(HX$1=$IT29-1,OR(HX$3&lt;&gt;$A$3,$A$4=0)))))),1,0)</f>
        <v/>
      </c>
      <c r="HY79">
        <f>IF(AND(HY$4=1,HY29=0,OR($IT29=0,AND($IT29&gt;0,HY$2=$IU29,OR(AND(HY$1=$IT29+1,OR(HY$3-1&lt;&gt;$A$3,$A$4=0)),AND(HY$1=$IT29-1,OR(HY$3&lt;&gt;$A$3,$A$4=0)))))),1,0)</f>
        <v/>
      </c>
      <c r="HZ79">
        <f>IF(AND(HZ$4=1,HZ29=0,OR($IT29=0,AND($IT29&gt;0,HZ$2=$IU29,OR(AND(HZ$1=$IT29+1,OR(HZ$3-1&lt;&gt;$A$3,$A$4=0)),AND(HZ$1=$IT29-1,OR(HZ$3&lt;&gt;$A$3,$A$4=0)))))),1,0)</f>
        <v/>
      </c>
      <c r="IA79">
        <f>IF(AND(IA$4=1,IA29=0,OR($IT29=0,AND($IT29&gt;0,IA$2=$IU29,OR(AND(IA$1=$IT29+1,OR(IA$3-1&lt;&gt;$A$3,$A$4=0)),AND(IA$1=$IT29-1,OR(IA$3&lt;&gt;$A$3,$A$4=0)))))),1,0)</f>
        <v/>
      </c>
      <c r="IB79">
        <f>IF(AND(IB$4=1,IB29=0,OR($IT29=0,AND($IT29&gt;0,IB$2=$IU29,OR(AND(IB$1=$IT29+1,OR(IB$3-1&lt;&gt;$A$3,$A$4=0)),AND(IB$1=$IT29-1,OR(IB$3&lt;&gt;$A$3,$A$4=0)))))),1,0)</f>
        <v/>
      </c>
      <c r="IC79">
        <f>IF(AND(IC$4=1,IC29=0,OR($IT29=0,AND($IT29&gt;0,IC$2=$IU29,OR(AND(IC$1=$IT29+1,OR(IC$3-1&lt;&gt;$A$3,$A$4=0)),AND(IC$1=$IT29-1,OR(IC$3&lt;&gt;$A$3,$A$4=0)))))),1,0)</f>
        <v/>
      </c>
      <c r="ID79">
        <f>IF(AND(ID$4=1,ID29=0,OR($IT29=0,AND($IT29&gt;0,ID$2=$IU29,OR(AND(ID$1=$IT29+1,OR(ID$3-1&lt;&gt;$A$3,$A$4=0)),AND(ID$1=$IT29-1,OR(ID$3&lt;&gt;$A$3,$A$4=0)))))),1,0)</f>
        <v/>
      </c>
      <c r="IE79">
        <f>IF(AND(IE$4=1,IE29=0,OR($IT29=0,AND($IT29&gt;0,IE$2=$IU29,OR(AND(IE$1=$IT29+1,OR(IE$3-1&lt;&gt;$A$3,$A$4=0)),AND(IE$1=$IT29-1,OR(IE$3&lt;&gt;$A$3,$A$4=0)))))),1,0)</f>
        <v/>
      </c>
      <c r="IF79">
        <f>IF(AND(IF$4=1,IF29=0,OR($IT29=0,AND($IT29&gt;0,IF$2=$IU29,OR(AND(IF$1=$IT29+1,OR(IF$3-1&lt;&gt;$A$3,$A$4=0)),AND(IF$1=$IT29-1,OR(IF$3&lt;&gt;$A$3,$A$4=0)))))),1,0)</f>
        <v/>
      </c>
      <c r="IG79">
        <f>IF(AND(IG$4=1,IG29=0,OR($IT29=0,AND($IT29&gt;0,IG$2=$IU29,OR(AND(IG$1=$IT29+1,OR(IG$3-1&lt;&gt;$A$3,$A$4=0)),AND(IG$1=$IT29-1,OR(IG$3&lt;&gt;$A$3,$A$4=0)))))),1,0)</f>
        <v/>
      </c>
      <c r="IH79">
        <f>IF(AND(IH$4=1,IH29=0,OR($IT29=0,AND($IT29&gt;0,IH$2=$IU29,OR(AND(IH$1=$IT29+1,OR(IH$3-1&lt;&gt;$A$3,$A$4=0)),AND(IH$1=$IT29-1,OR(IH$3&lt;&gt;$A$3,$A$4=0)))))),1,0)</f>
        <v/>
      </c>
      <c r="II79">
        <f>IF(AND(II$4=1,II29=0,OR($IT29=0,AND($IT29&gt;0,II$2=$IU29,OR(AND(II$1=$IT29+1,OR(II$3-1&lt;&gt;$A$3,$A$4=0)),AND(II$1=$IT29-1,OR(II$3&lt;&gt;$A$3,$A$4=0)))))),1,0)</f>
        <v/>
      </c>
    </row>
    <row r="80">
      <c r="A80" t="n">
        <v>21</v>
      </c>
      <c r="D80">
        <f>IF(AND(D$4=1,D30=0,OR($IT30=0,AND($IT30&gt;0,D$2=$IU30,OR(AND(D$1=$IT30+1,OR(D$3-1&lt;&gt;$A$3,$A$4=0)),AND(D$1=$IT30-1,OR(D$3&lt;&gt;$A$3,$A$4=0)))))),1,0)</f>
        <v/>
      </c>
      <c r="E80">
        <f>IF(AND(E$4=1,E30=0,OR($IT30=0,AND($IT30&gt;0,E$2=$IU30,OR(AND(E$1=$IT30+1,OR(E$3-1&lt;&gt;$A$3,$A$4=0)),AND(E$1=$IT30-1,OR(E$3&lt;&gt;$A$3,$A$4=0)))))),1,0)</f>
        <v/>
      </c>
      <c r="F80">
        <f>IF(AND(F$4=1,F30=0,OR($IT30=0,AND($IT30&gt;0,F$2=$IU30,OR(AND(F$1=$IT30+1,OR(F$3-1&lt;&gt;$A$3,$A$4=0)),AND(F$1=$IT30-1,OR(F$3&lt;&gt;$A$3,$A$4=0)))))),1,0)</f>
        <v/>
      </c>
      <c r="G80">
        <f>IF(AND(G$4=1,G30=0,OR($IT30=0,AND($IT30&gt;0,G$2=$IU30,OR(AND(G$1=$IT30+1,OR(G$3-1&lt;&gt;$A$3,$A$4=0)),AND(G$1=$IT30-1,OR(G$3&lt;&gt;$A$3,$A$4=0)))))),1,0)</f>
        <v/>
      </c>
      <c r="H80">
        <f>IF(AND(H$4=1,H30=0,OR($IT30=0,AND($IT30&gt;0,H$2=$IU30,OR(AND(H$1=$IT30+1,OR(H$3-1&lt;&gt;$A$3,$A$4=0)),AND(H$1=$IT30-1,OR(H$3&lt;&gt;$A$3,$A$4=0)))))),1,0)</f>
        <v/>
      </c>
      <c r="I80">
        <f>IF(AND(I$4=1,I30=0,OR($IT30=0,AND($IT30&gt;0,I$2=$IU30,OR(AND(I$1=$IT30+1,OR(I$3-1&lt;&gt;$A$3,$A$4=0)),AND(I$1=$IT30-1,OR(I$3&lt;&gt;$A$3,$A$4=0)))))),1,0)</f>
        <v/>
      </c>
      <c r="J80">
        <f>IF(AND(J$4=1,J30=0,OR($IT30=0,AND($IT30&gt;0,J$2=$IU30,OR(AND(J$1=$IT30+1,OR(J$3-1&lt;&gt;$A$3,$A$4=0)),AND(J$1=$IT30-1,OR(J$3&lt;&gt;$A$3,$A$4=0)))))),1,0)</f>
        <v/>
      </c>
      <c r="K80">
        <f>IF(AND(K$4=1,K30=0,OR($IT30=0,AND($IT30&gt;0,K$2=$IU30,OR(AND(K$1=$IT30+1,OR(K$3-1&lt;&gt;$A$3,$A$4=0)),AND(K$1=$IT30-1,OR(K$3&lt;&gt;$A$3,$A$4=0)))))),1,0)</f>
        <v/>
      </c>
      <c r="L80">
        <f>IF(AND(L$4=1,L30=0,OR($IT30=0,AND($IT30&gt;0,L$2=$IU30,OR(AND(L$1=$IT30+1,OR(L$3-1&lt;&gt;$A$3,$A$4=0)),AND(L$1=$IT30-1,OR(L$3&lt;&gt;$A$3,$A$4=0)))))),1,0)</f>
        <v/>
      </c>
      <c r="M80">
        <f>IF(AND(M$4=1,M30=0,OR($IT30=0,AND($IT30&gt;0,M$2=$IU30,OR(AND(M$1=$IT30+1,OR(M$3-1&lt;&gt;$A$3,$A$4=0)),AND(M$1=$IT30-1,OR(M$3&lt;&gt;$A$3,$A$4=0)))))),1,0)</f>
        <v/>
      </c>
      <c r="N80">
        <f>IF(AND(N$4=1,N30=0,OR($IT30=0,AND($IT30&gt;0,N$2=$IU30,OR(AND(N$1=$IT30+1,OR(N$3-1&lt;&gt;$A$3,$A$4=0)),AND(N$1=$IT30-1,OR(N$3&lt;&gt;$A$3,$A$4=0)))))),1,0)</f>
        <v/>
      </c>
      <c r="O80">
        <f>IF(AND(O$4=1,O30=0,OR($IT30=0,AND($IT30&gt;0,O$2=$IU30,OR(AND(O$1=$IT30+1,OR(O$3-1&lt;&gt;$A$3,$A$4=0)),AND(O$1=$IT30-1,OR(O$3&lt;&gt;$A$3,$A$4=0)))))),1,0)</f>
        <v/>
      </c>
      <c r="P80">
        <f>IF(AND(P$4=1,P30=0,OR($IT30=0,AND($IT30&gt;0,P$2=$IU30,OR(AND(P$1=$IT30+1,OR(P$3-1&lt;&gt;$A$3,$A$4=0)),AND(P$1=$IT30-1,OR(P$3&lt;&gt;$A$3,$A$4=0)))))),1,0)</f>
        <v/>
      </c>
      <c r="Q80">
        <f>IF(AND(Q$4=1,Q30=0,OR($IT30=0,AND($IT30&gt;0,Q$2=$IU30,OR(AND(Q$1=$IT30+1,OR(Q$3-1&lt;&gt;$A$3,$A$4=0)),AND(Q$1=$IT30-1,OR(Q$3&lt;&gt;$A$3,$A$4=0)))))),1,0)</f>
        <v/>
      </c>
      <c r="R80">
        <f>IF(AND(R$4=1,R30=0,OR($IT30=0,AND($IT30&gt;0,R$2=$IU30,OR(AND(R$1=$IT30+1,OR(R$3-1&lt;&gt;$A$3,$A$4=0)),AND(R$1=$IT30-1,OR(R$3&lt;&gt;$A$3,$A$4=0)))))),1,0)</f>
        <v/>
      </c>
      <c r="S80">
        <f>IF(AND(S$4=1,S30=0,OR($IT30=0,AND($IT30&gt;0,S$2=$IU30,OR(AND(S$1=$IT30+1,OR(S$3-1&lt;&gt;$A$3,$A$4=0)),AND(S$1=$IT30-1,OR(S$3&lt;&gt;$A$3,$A$4=0)))))),1,0)</f>
        <v/>
      </c>
      <c r="T80">
        <f>IF(AND(T$4=1,T30=0,OR($IT30=0,AND($IT30&gt;0,T$2=$IU30,OR(AND(T$1=$IT30+1,OR(T$3-1&lt;&gt;$A$3,$A$4=0)),AND(T$1=$IT30-1,OR(T$3&lt;&gt;$A$3,$A$4=0)))))),1,0)</f>
        <v/>
      </c>
      <c r="U80">
        <f>IF(AND(U$4=1,U30=0,OR($IT30=0,AND($IT30&gt;0,U$2=$IU30,OR(AND(U$1=$IT30+1,OR(U$3-1&lt;&gt;$A$3,$A$4=0)),AND(U$1=$IT30-1,OR(U$3&lt;&gt;$A$3,$A$4=0)))))),1,0)</f>
        <v/>
      </c>
      <c r="V80">
        <f>IF(AND(V$4=1,V30=0,OR($IT30=0,AND($IT30&gt;0,V$2=$IU30,OR(AND(V$1=$IT30+1,OR(V$3-1&lt;&gt;$A$3,$A$4=0)),AND(V$1=$IT30-1,OR(V$3&lt;&gt;$A$3,$A$4=0)))))),1,0)</f>
        <v/>
      </c>
      <c r="W80">
        <f>IF(AND(W$4=1,W30=0,OR($IT30=0,AND($IT30&gt;0,W$2=$IU30,OR(AND(W$1=$IT30+1,OR(W$3-1&lt;&gt;$A$3,$A$4=0)),AND(W$1=$IT30-1,OR(W$3&lt;&gt;$A$3,$A$4=0)))))),1,0)</f>
        <v/>
      </c>
      <c r="X80">
        <f>IF(AND(X$4=1,X30=0,OR($IT30=0,AND($IT30&gt;0,X$2=$IU30,OR(AND(X$1=$IT30+1,OR(X$3-1&lt;&gt;$A$3,$A$4=0)),AND(X$1=$IT30-1,OR(X$3&lt;&gt;$A$3,$A$4=0)))))),1,0)</f>
        <v/>
      </c>
      <c r="Y80">
        <f>IF(AND(Y$4=1,Y30=0,OR($IT30=0,AND($IT30&gt;0,Y$2=$IU30,OR(AND(Y$1=$IT30+1,OR(Y$3-1&lt;&gt;$A$3,$A$4=0)),AND(Y$1=$IT30-1,OR(Y$3&lt;&gt;$A$3,$A$4=0)))))),1,0)</f>
        <v/>
      </c>
      <c r="Z80">
        <f>IF(AND(Z$4=1,Z30=0,OR($IT30=0,AND($IT30&gt;0,Z$2=$IU30,OR(AND(Z$1=$IT30+1,OR(Z$3-1&lt;&gt;$A$3,$A$4=0)),AND(Z$1=$IT30-1,OR(Z$3&lt;&gt;$A$3,$A$4=0)))))),1,0)</f>
        <v/>
      </c>
      <c r="AA80">
        <f>IF(AND(AA$4=1,AA30=0,OR($IT30=0,AND($IT30&gt;0,AA$2=$IU30,OR(AND(AA$1=$IT30+1,OR(AA$3-1&lt;&gt;$A$3,$A$4=0)),AND(AA$1=$IT30-1,OR(AA$3&lt;&gt;$A$3,$A$4=0)))))),1,0)</f>
        <v/>
      </c>
      <c r="AB80">
        <f>IF(AND(AB$4=1,AB30=0,OR($IT30=0,AND($IT30&gt;0,AB$2=$IU30,OR(AND(AB$1=$IT30+1,OR(AB$3-1&lt;&gt;$A$3,$A$4=0)),AND(AB$1=$IT30-1,OR(AB$3&lt;&gt;$A$3,$A$4=0)))))),1,0)</f>
        <v/>
      </c>
      <c r="AC80">
        <f>IF(AND(AC$4=1,AC30=0,OR($IT30=0,AND($IT30&gt;0,AC$2=$IU30,OR(AND(AC$1=$IT30+1,OR(AC$3-1&lt;&gt;$A$3,$A$4=0)),AND(AC$1=$IT30-1,OR(AC$3&lt;&gt;$A$3,$A$4=0)))))),1,0)</f>
        <v/>
      </c>
      <c r="AD80">
        <f>IF(AND(AD$4=1,AD30=0,OR($IT30=0,AND($IT30&gt;0,AD$2=$IU30,OR(AND(AD$1=$IT30+1,OR(AD$3-1&lt;&gt;$A$3,$A$4=0)),AND(AD$1=$IT30-1,OR(AD$3&lt;&gt;$A$3,$A$4=0)))))),1,0)</f>
        <v/>
      </c>
      <c r="AE80">
        <f>IF(AND(AE$4=1,AE30=0,OR($IT30=0,AND($IT30&gt;0,AE$2=$IU30,OR(AND(AE$1=$IT30+1,OR(AE$3-1&lt;&gt;$A$3,$A$4=0)),AND(AE$1=$IT30-1,OR(AE$3&lt;&gt;$A$3,$A$4=0)))))),1,0)</f>
        <v/>
      </c>
      <c r="AF80">
        <f>IF(AND(AF$4=1,AF30=0,OR($IT30=0,AND($IT30&gt;0,AF$2=$IU30,OR(AND(AF$1=$IT30+1,OR(AF$3-1&lt;&gt;$A$3,$A$4=0)),AND(AF$1=$IT30-1,OR(AF$3&lt;&gt;$A$3,$A$4=0)))))),1,0)</f>
        <v/>
      </c>
      <c r="AG80">
        <f>IF(AND(AG$4=1,AG30=0,OR($IT30=0,AND($IT30&gt;0,AG$2=$IU30,OR(AND(AG$1=$IT30+1,OR(AG$3-1&lt;&gt;$A$3,$A$4=0)),AND(AG$1=$IT30-1,OR(AG$3&lt;&gt;$A$3,$A$4=0)))))),1,0)</f>
        <v/>
      </c>
      <c r="AH80">
        <f>IF(AND(AH$4=1,AH30=0,OR($IT30=0,AND($IT30&gt;0,AH$2=$IU30,OR(AND(AH$1=$IT30+1,OR(AH$3-1&lt;&gt;$A$3,$A$4=0)),AND(AH$1=$IT30-1,OR(AH$3&lt;&gt;$A$3,$A$4=0)))))),1,0)</f>
        <v/>
      </c>
      <c r="AI80">
        <f>IF(AND(AI$4=1,AI30=0,OR($IT30=0,AND($IT30&gt;0,AI$2=$IU30,OR(AND(AI$1=$IT30+1,OR(AI$3-1&lt;&gt;$A$3,$A$4=0)),AND(AI$1=$IT30-1,OR(AI$3&lt;&gt;$A$3,$A$4=0)))))),1,0)</f>
        <v/>
      </c>
      <c r="AJ80">
        <f>IF(AND(AJ$4=1,AJ30=0,OR($IT30=0,AND($IT30&gt;0,AJ$2=$IU30,OR(AND(AJ$1=$IT30+1,OR(AJ$3-1&lt;&gt;$A$3,$A$4=0)),AND(AJ$1=$IT30-1,OR(AJ$3&lt;&gt;$A$3,$A$4=0)))))),1,0)</f>
        <v/>
      </c>
      <c r="AK80">
        <f>IF(AND(AK$4=1,AK30=0,OR($IT30=0,AND($IT30&gt;0,AK$2=$IU30,OR(AND(AK$1=$IT30+1,OR(AK$3-1&lt;&gt;$A$3,$A$4=0)),AND(AK$1=$IT30-1,OR(AK$3&lt;&gt;$A$3,$A$4=0)))))),1,0)</f>
        <v/>
      </c>
      <c r="AL80">
        <f>IF(AND(AL$4=1,AL30=0,OR($IT30=0,AND($IT30&gt;0,AL$2=$IU30,OR(AND(AL$1=$IT30+1,OR(AL$3-1&lt;&gt;$A$3,$A$4=0)),AND(AL$1=$IT30-1,OR(AL$3&lt;&gt;$A$3,$A$4=0)))))),1,0)</f>
        <v/>
      </c>
      <c r="AM80">
        <f>IF(AND(AM$4=1,AM30=0,OR($IT30=0,AND($IT30&gt;0,AM$2=$IU30,OR(AND(AM$1=$IT30+1,OR(AM$3-1&lt;&gt;$A$3,$A$4=0)),AND(AM$1=$IT30-1,OR(AM$3&lt;&gt;$A$3,$A$4=0)))))),1,0)</f>
        <v/>
      </c>
      <c r="AN80">
        <f>IF(AND(AN$4=1,AN30=0,OR($IT30=0,AND($IT30&gt;0,AN$2=$IU30,OR(AND(AN$1=$IT30+1,OR(AN$3-1&lt;&gt;$A$3,$A$4=0)),AND(AN$1=$IT30-1,OR(AN$3&lt;&gt;$A$3,$A$4=0)))))),1,0)</f>
        <v/>
      </c>
      <c r="AO80">
        <f>IF(AND(AO$4=1,AO30=0,OR($IT30=0,AND($IT30&gt;0,AO$2=$IU30,OR(AND(AO$1=$IT30+1,OR(AO$3-1&lt;&gt;$A$3,$A$4=0)),AND(AO$1=$IT30-1,OR(AO$3&lt;&gt;$A$3,$A$4=0)))))),1,0)</f>
        <v/>
      </c>
      <c r="AP80">
        <f>IF(AND(AP$4=1,AP30=0,OR($IT30=0,AND($IT30&gt;0,AP$2=$IU30,OR(AND(AP$1=$IT30+1,OR(AP$3-1&lt;&gt;$A$3,$A$4=0)),AND(AP$1=$IT30-1,OR(AP$3&lt;&gt;$A$3,$A$4=0)))))),1,0)</f>
        <v/>
      </c>
      <c r="AQ80">
        <f>IF(AND(AQ$4=1,AQ30=0,OR($IT30=0,AND($IT30&gt;0,AQ$2=$IU30,OR(AND(AQ$1=$IT30+1,OR(AQ$3-1&lt;&gt;$A$3,$A$4=0)),AND(AQ$1=$IT30-1,OR(AQ$3&lt;&gt;$A$3,$A$4=0)))))),1,0)</f>
        <v/>
      </c>
      <c r="AR80">
        <f>IF(AND(AR$4=1,AR30=0,OR($IT30=0,AND($IT30&gt;0,AR$2=$IU30,OR(AND(AR$1=$IT30+1,OR(AR$3-1&lt;&gt;$A$3,$A$4=0)),AND(AR$1=$IT30-1,OR(AR$3&lt;&gt;$A$3,$A$4=0)))))),1,0)</f>
        <v/>
      </c>
      <c r="AS80">
        <f>IF(AND(AS$4=1,AS30=0,OR($IT30=0,AND($IT30&gt;0,AS$2=$IU30,OR(AND(AS$1=$IT30+1,OR(AS$3-1&lt;&gt;$A$3,$A$4=0)),AND(AS$1=$IT30-1,OR(AS$3&lt;&gt;$A$3,$A$4=0)))))),1,0)</f>
        <v/>
      </c>
      <c r="AT80">
        <f>IF(AND(AT$4=1,AT30=0,OR($IT30=0,AND($IT30&gt;0,AT$2=$IU30,OR(AND(AT$1=$IT30+1,OR(AT$3-1&lt;&gt;$A$3,$A$4=0)),AND(AT$1=$IT30-1,OR(AT$3&lt;&gt;$A$3,$A$4=0)))))),1,0)</f>
        <v/>
      </c>
      <c r="AU80">
        <f>IF(AND(AU$4=1,AU30=0,OR($IT30=0,AND($IT30&gt;0,AU$2=$IU30,OR(AND(AU$1=$IT30+1,OR(AU$3-1&lt;&gt;$A$3,$A$4=0)),AND(AU$1=$IT30-1,OR(AU$3&lt;&gt;$A$3,$A$4=0)))))),1,0)</f>
        <v/>
      </c>
      <c r="AV80">
        <f>IF(AND(AV$4=1,AV30=0,OR($IT30=0,AND($IT30&gt;0,AV$2=$IU30,OR(AND(AV$1=$IT30+1,OR(AV$3-1&lt;&gt;$A$3,$A$4=0)),AND(AV$1=$IT30-1,OR(AV$3&lt;&gt;$A$3,$A$4=0)))))),1,0)</f>
        <v/>
      </c>
      <c r="AW80">
        <f>IF(AND(AW$4=1,AW30=0,OR($IT30=0,AND($IT30&gt;0,AW$2=$IU30,OR(AND(AW$1=$IT30+1,OR(AW$3-1&lt;&gt;$A$3,$A$4=0)),AND(AW$1=$IT30-1,OR(AW$3&lt;&gt;$A$3,$A$4=0)))))),1,0)</f>
        <v/>
      </c>
      <c r="AX80">
        <f>IF(AND(AX$4=1,AX30=0,OR($IT30=0,AND($IT30&gt;0,AX$2=$IU30,OR(AND(AX$1=$IT30+1,OR(AX$3-1&lt;&gt;$A$3,$A$4=0)),AND(AX$1=$IT30-1,OR(AX$3&lt;&gt;$A$3,$A$4=0)))))),1,0)</f>
        <v/>
      </c>
      <c r="AY80">
        <f>IF(AND(AY$4=1,AY30=0,OR($IT30=0,AND($IT30&gt;0,AY$2=$IU30,OR(AND(AY$1=$IT30+1,OR(AY$3-1&lt;&gt;$A$3,$A$4=0)),AND(AY$1=$IT30-1,OR(AY$3&lt;&gt;$A$3,$A$4=0)))))),1,0)</f>
        <v/>
      </c>
      <c r="AZ80">
        <f>IF(AND(AZ$4=1,AZ30=0,OR($IT30=0,AND($IT30&gt;0,AZ$2=$IU30,OR(AND(AZ$1=$IT30+1,OR(AZ$3-1&lt;&gt;$A$3,$A$4=0)),AND(AZ$1=$IT30-1,OR(AZ$3&lt;&gt;$A$3,$A$4=0)))))),1,0)</f>
        <v/>
      </c>
      <c r="BA80">
        <f>IF(AND(BA$4=1,BA30=0,OR($IT30=0,AND($IT30&gt;0,BA$2=$IU30,OR(AND(BA$1=$IT30+1,OR(BA$3-1&lt;&gt;$A$3,$A$4=0)),AND(BA$1=$IT30-1,OR(BA$3&lt;&gt;$A$3,$A$4=0)))))),1,0)</f>
        <v/>
      </c>
      <c r="BB80">
        <f>IF(AND(BB$4=1,BB30=0,OR($IT30=0,AND($IT30&gt;0,BB$2=$IU30,OR(AND(BB$1=$IT30+1,OR(BB$3-1&lt;&gt;$A$3,$A$4=0)),AND(BB$1=$IT30-1,OR(BB$3&lt;&gt;$A$3,$A$4=0)))))),1,0)</f>
        <v/>
      </c>
      <c r="BC80">
        <f>IF(AND(BC$4=1,BC30=0,OR($IT30=0,AND($IT30&gt;0,BC$2=$IU30,OR(AND(BC$1=$IT30+1,OR(BC$3-1&lt;&gt;$A$3,$A$4=0)),AND(BC$1=$IT30-1,OR(BC$3&lt;&gt;$A$3,$A$4=0)))))),1,0)</f>
        <v/>
      </c>
      <c r="BD80">
        <f>IF(AND(BD$4=1,BD30=0,OR($IT30=0,AND($IT30&gt;0,BD$2=$IU30,OR(AND(BD$1=$IT30+1,OR(BD$3-1&lt;&gt;$A$3,$A$4=0)),AND(BD$1=$IT30-1,OR(BD$3&lt;&gt;$A$3,$A$4=0)))))),1,0)</f>
        <v/>
      </c>
      <c r="BE80">
        <f>IF(AND(BE$4=1,BE30=0,OR($IT30=0,AND($IT30&gt;0,BE$2=$IU30,OR(AND(BE$1=$IT30+1,OR(BE$3-1&lt;&gt;$A$3,$A$4=0)),AND(BE$1=$IT30-1,OR(BE$3&lt;&gt;$A$3,$A$4=0)))))),1,0)</f>
        <v/>
      </c>
      <c r="BF80">
        <f>IF(AND(BF$4=1,BF30=0,OR($IT30=0,AND($IT30&gt;0,BF$2=$IU30,OR(AND(BF$1=$IT30+1,OR(BF$3-1&lt;&gt;$A$3,$A$4=0)),AND(BF$1=$IT30-1,OR(BF$3&lt;&gt;$A$3,$A$4=0)))))),1,0)</f>
        <v/>
      </c>
      <c r="BG80">
        <f>IF(AND(BG$4=1,BG30=0,OR($IT30=0,AND($IT30&gt;0,BG$2=$IU30,OR(AND(BG$1=$IT30+1,OR(BG$3-1&lt;&gt;$A$3,$A$4=0)),AND(BG$1=$IT30-1,OR(BG$3&lt;&gt;$A$3,$A$4=0)))))),1,0)</f>
        <v/>
      </c>
      <c r="BH80">
        <f>IF(AND(BH$4=1,BH30=0,OR($IT30=0,AND($IT30&gt;0,BH$2=$IU30,OR(AND(BH$1=$IT30+1,OR(BH$3-1&lt;&gt;$A$3,$A$4=0)),AND(BH$1=$IT30-1,OR(BH$3&lt;&gt;$A$3,$A$4=0)))))),1,0)</f>
        <v/>
      </c>
      <c r="BI80">
        <f>IF(AND(BI$4=1,BI30=0,OR($IT30=0,AND($IT30&gt;0,BI$2=$IU30,OR(AND(BI$1=$IT30+1,OR(BI$3-1&lt;&gt;$A$3,$A$4=0)),AND(BI$1=$IT30-1,OR(BI$3&lt;&gt;$A$3,$A$4=0)))))),1,0)</f>
        <v/>
      </c>
      <c r="BJ80">
        <f>IF(AND(BJ$4=1,BJ30=0,OR($IT30=0,AND($IT30&gt;0,BJ$2=$IU30,OR(AND(BJ$1=$IT30+1,OR(BJ$3-1&lt;&gt;$A$3,$A$4=0)),AND(BJ$1=$IT30-1,OR(BJ$3&lt;&gt;$A$3,$A$4=0)))))),1,0)</f>
        <v/>
      </c>
      <c r="BK80">
        <f>IF(AND(BK$4=1,BK30=0,OR($IT30=0,AND($IT30&gt;0,BK$2=$IU30,OR(AND(BK$1=$IT30+1,OR(BK$3-1&lt;&gt;$A$3,$A$4=0)),AND(BK$1=$IT30-1,OR(BK$3&lt;&gt;$A$3,$A$4=0)))))),1,0)</f>
        <v/>
      </c>
      <c r="BL80">
        <f>IF(AND(BL$4=1,BL30=0,OR($IT30=0,AND($IT30&gt;0,BL$2=$IU30,OR(AND(BL$1=$IT30+1,OR(BL$3-1&lt;&gt;$A$3,$A$4=0)),AND(BL$1=$IT30-1,OR(BL$3&lt;&gt;$A$3,$A$4=0)))))),1,0)</f>
        <v/>
      </c>
      <c r="BM80">
        <f>IF(AND(BM$4=1,BM30=0,OR($IT30=0,AND($IT30&gt;0,BM$2=$IU30,OR(AND(BM$1=$IT30+1,OR(BM$3-1&lt;&gt;$A$3,$A$4=0)),AND(BM$1=$IT30-1,OR(BM$3&lt;&gt;$A$3,$A$4=0)))))),1,0)</f>
        <v/>
      </c>
      <c r="BN80">
        <f>IF(AND(BN$4=1,BN30=0,OR($IT30=0,AND($IT30&gt;0,BN$2=$IU30,OR(AND(BN$1=$IT30+1,OR(BN$3-1&lt;&gt;$A$3,$A$4=0)),AND(BN$1=$IT30-1,OR(BN$3&lt;&gt;$A$3,$A$4=0)))))),1,0)</f>
        <v/>
      </c>
      <c r="BO80">
        <f>IF(AND(BO$4=1,BO30=0,OR($IT30=0,AND($IT30&gt;0,BO$2=$IU30,OR(AND(BO$1=$IT30+1,OR(BO$3-1&lt;&gt;$A$3,$A$4=0)),AND(BO$1=$IT30-1,OR(BO$3&lt;&gt;$A$3,$A$4=0)))))),1,0)</f>
        <v/>
      </c>
      <c r="BP80">
        <f>IF(AND(BP$4=1,BP30=0,OR($IT30=0,AND($IT30&gt;0,BP$2=$IU30,OR(AND(BP$1=$IT30+1,OR(BP$3-1&lt;&gt;$A$3,$A$4=0)),AND(BP$1=$IT30-1,OR(BP$3&lt;&gt;$A$3,$A$4=0)))))),1,0)</f>
        <v/>
      </c>
      <c r="BQ80">
        <f>IF(AND(BQ$4=1,BQ30=0,OR($IT30=0,AND($IT30&gt;0,BQ$2=$IU30,OR(AND(BQ$1=$IT30+1,OR(BQ$3-1&lt;&gt;$A$3,$A$4=0)),AND(BQ$1=$IT30-1,OR(BQ$3&lt;&gt;$A$3,$A$4=0)))))),1,0)</f>
        <v/>
      </c>
      <c r="BR80">
        <f>IF(AND(BR$4=1,BR30=0,OR($IT30=0,AND($IT30&gt;0,BR$2=$IU30,OR(AND(BR$1=$IT30+1,OR(BR$3-1&lt;&gt;$A$3,$A$4=0)),AND(BR$1=$IT30-1,OR(BR$3&lt;&gt;$A$3,$A$4=0)))))),1,0)</f>
        <v/>
      </c>
      <c r="BS80">
        <f>IF(AND(BS$4=1,BS30=0,OR($IT30=0,AND($IT30&gt;0,BS$2=$IU30,OR(AND(BS$1=$IT30+1,OR(BS$3-1&lt;&gt;$A$3,$A$4=0)),AND(BS$1=$IT30-1,OR(BS$3&lt;&gt;$A$3,$A$4=0)))))),1,0)</f>
        <v/>
      </c>
      <c r="BT80">
        <f>IF(AND(BT$4=1,BT30=0,OR($IT30=0,AND($IT30&gt;0,BT$2=$IU30,OR(AND(BT$1=$IT30+1,OR(BT$3-1&lt;&gt;$A$3,$A$4=0)),AND(BT$1=$IT30-1,OR(BT$3&lt;&gt;$A$3,$A$4=0)))))),1,0)</f>
        <v/>
      </c>
      <c r="BU80">
        <f>IF(AND(BU$4=1,BU30=0,OR($IT30=0,AND($IT30&gt;0,BU$2=$IU30,OR(AND(BU$1=$IT30+1,OR(BU$3-1&lt;&gt;$A$3,$A$4=0)),AND(BU$1=$IT30-1,OR(BU$3&lt;&gt;$A$3,$A$4=0)))))),1,0)</f>
        <v/>
      </c>
      <c r="BV80">
        <f>IF(AND(BV$4=1,BV30=0,OR($IT30=0,AND($IT30&gt;0,BV$2=$IU30,OR(AND(BV$1=$IT30+1,OR(BV$3-1&lt;&gt;$A$3,$A$4=0)),AND(BV$1=$IT30-1,OR(BV$3&lt;&gt;$A$3,$A$4=0)))))),1,0)</f>
        <v/>
      </c>
      <c r="BW80">
        <f>IF(AND(BW$4=1,BW30=0,OR($IT30=0,AND($IT30&gt;0,BW$2=$IU30,OR(AND(BW$1=$IT30+1,OR(BW$3-1&lt;&gt;$A$3,$A$4=0)),AND(BW$1=$IT30-1,OR(BW$3&lt;&gt;$A$3,$A$4=0)))))),1,0)</f>
        <v/>
      </c>
      <c r="BX80">
        <f>IF(AND(BX$4=1,BX30=0,OR($IT30=0,AND($IT30&gt;0,BX$2=$IU30,OR(AND(BX$1=$IT30+1,OR(BX$3-1&lt;&gt;$A$3,$A$4=0)),AND(BX$1=$IT30-1,OR(BX$3&lt;&gt;$A$3,$A$4=0)))))),1,0)</f>
        <v/>
      </c>
      <c r="BY80">
        <f>IF(AND(BY$4=1,BY30=0,OR($IT30=0,AND($IT30&gt;0,BY$2=$IU30,OR(AND(BY$1=$IT30+1,OR(BY$3-1&lt;&gt;$A$3,$A$4=0)),AND(BY$1=$IT30-1,OR(BY$3&lt;&gt;$A$3,$A$4=0)))))),1,0)</f>
        <v/>
      </c>
      <c r="BZ80">
        <f>IF(AND(BZ$4=1,BZ30=0,OR($IT30=0,AND($IT30&gt;0,BZ$2=$IU30,OR(AND(BZ$1=$IT30+1,OR(BZ$3-1&lt;&gt;$A$3,$A$4=0)),AND(BZ$1=$IT30-1,OR(BZ$3&lt;&gt;$A$3,$A$4=0)))))),1,0)</f>
        <v/>
      </c>
      <c r="CA80">
        <f>IF(AND(CA$4=1,CA30=0,OR($IT30=0,AND($IT30&gt;0,CA$2=$IU30,OR(AND(CA$1=$IT30+1,OR(CA$3-1&lt;&gt;$A$3,$A$4=0)),AND(CA$1=$IT30-1,OR(CA$3&lt;&gt;$A$3,$A$4=0)))))),1,0)</f>
        <v/>
      </c>
      <c r="CB80">
        <f>IF(AND(CB$4=1,CB30=0,OR($IT30=0,AND($IT30&gt;0,CB$2=$IU30,OR(AND(CB$1=$IT30+1,OR(CB$3-1&lt;&gt;$A$3,$A$4=0)),AND(CB$1=$IT30-1,OR(CB$3&lt;&gt;$A$3,$A$4=0)))))),1,0)</f>
        <v/>
      </c>
      <c r="CC80">
        <f>IF(AND(CC$4=1,CC30=0,OR($IT30=0,AND($IT30&gt;0,CC$2=$IU30,OR(AND(CC$1=$IT30+1,OR(CC$3-1&lt;&gt;$A$3,$A$4=0)),AND(CC$1=$IT30-1,OR(CC$3&lt;&gt;$A$3,$A$4=0)))))),1,0)</f>
        <v/>
      </c>
      <c r="CD80">
        <f>IF(AND(CD$4=1,CD30=0,OR($IT30=0,AND($IT30&gt;0,CD$2=$IU30,OR(AND(CD$1=$IT30+1,OR(CD$3-1&lt;&gt;$A$3,$A$4=0)),AND(CD$1=$IT30-1,OR(CD$3&lt;&gt;$A$3,$A$4=0)))))),1,0)</f>
        <v/>
      </c>
      <c r="CE80">
        <f>IF(AND(CE$4=1,CE30=0,OR($IT30=0,AND($IT30&gt;0,CE$2=$IU30,OR(AND(CE$1=$IT30+1,OR(CE$3-1&lt;&gt;$A$3,$A$4=0)),AND(CE$1=$IT30-1,OR(CE$3&lt;&gt;$A$3,$A$4=0)))))),1,0)</f>
        <v/>
      </c>
      <c r="CF80">
        <f>IF(AND(CF$4=1,CF30=0,OR($IT30=0,AND($IT30&gt;0,CF$2=$IU30,OR(AND(CF$1=$IT30+1,OR(CF$3-1&lt;&gt;$A$3,$A$4=0)),AND(CF$1=$IT30-1,OR(CF$3&lt;&gt;$A$3,$A$4=0)))))),1,0)</f>
        <v/>
      </c>
      <c r="CG80">
        <f>IF(AND(CG$4=1,CG30=0,OR($IT30=0,AND($IT30&gt;0,CG$2=$IU30,OR(AND(CG$1=$IT30+1,OR(CG$3-1&lt;&gt;$A$3,$A$4=0)),AND(CG$1=$IT30-1,OR(CG$3&lt;&gt;$A$3,$A$4=0)))))),1,0)</f>
        <v/>
      </c>
      <c r="CH80">
        <f>IF(AND(CH$4=1,CH30=0,OR($IT30=0,AND($IT30&gt;0,CH$2=$IU30,OR(AND(CH$1=$IT30+1,OR(CH$3-1&lt;&gt;$A$3,$A$4=0)),AND(CH$1=$IT30-1,OR(CH$3&lt;&gt;$A$3,$A$4=0)))))),1,0)</f>
        <v/>
      </c>
      <c r="CI80">
        <f>IF(AND(CI$4=1,CI30=0,OR($IT30=0,AND($IT30&gt;0,CI$2=$IU30,OR(AND(CI$1=$IT30+1,OR(CI$3-1&lt;&gt;$A$3,$A$4=0)),AND(CI$1=$IT30-1,OR(CI$3&lt;&gt;$A$3,$A$4=0)))))),1,0)</f>
        <v/>
      </c>
      <c r="CJ80">
        <f>IF(AND(CJ$4=1,CJ30=0,OR($IT30=0,AND($IT30&gt;0,CJ$2=$IU30,OR(AND(CJ$1=$IT30+1,OR(CJ$3-1&lt;&gt;$A$3,$A$4=0)),AND(CJ$1=$IT30-1,OR(CJ$3&lt;&gt;$A$3,$A$4=0)))))),1,0)</f>
        <v/>
      </c>
      <c r="CK80">
        <f>IF(AND(CK$4=1,CK30=0,OR($IT30=0,AND($IT30&gt;0,CK$2=$IU30,OR(AND(CK$1=$IT30+1,OR(CK$3-1&lt;&gt;$A$3,$A$4=0)),AND(CK$1=$IT30-1,OR(CK$3&lt;&gt;$A$3,$A$4=0)))))),1,0)</f>
        <v/>
      </c>
      <c r="CL80">
        <f>IF(AND(CL$4=1,CL30=0,OR($IT30=0,AND($IT30&gt;0,CL$2=$IU30,OR(AND(CL$1=$IT30+1,OR(CL$3-1&lt;&gt;$A$3,$A$4=0)),AND(CL$1=$IT30-1,OR(CL$3&lt;&gt;$A$3,$A$4=0)))))),1,0)</f>
        <v/>
      </c>
      <c r="CM80">
        <f>IF(AND(CM$4=1,CM30=0,OR($IT30=0,AND($IT30&gt;0,CM$2=$IU30,OR(AND(CM$1=$IT30+1,OR(CM$3-1&lt;&gt;$A$3,$A$4=0)),AND(CM$1=$IT30-1,OR(CM$3&lt;&gt;$A$3,$A$4=0)))))),1,0)</f>
        <v/>
      </c>
      <c r="CN80">
        <f>IF(AND(CN$4=1,CN30=0,OR($IT30=0,AND($IT30&gt;0,CN$2=$IU30,OR(AND(CN$1=$IT30+1,OR(CN$3-1&lt;&gt;$A$3,$A$4=0)),AND(CN$1=$IT30-1,OR(CN$3&lt;&gt;$A$3,$A$4=0)))))),1,0)</f>
        <v/>
      </c>
      <c r="CO80">
        <f>IF(AND(CO$4=1,CO30=0,OR($IT30=0,AND($IT30&gt;0,CO$2=$IU30,OR(AND(CO$1=$IT30+1,OR(CO$3-1&lt;&gt;$A$3,$A$4=0)),AND(CO$1=$IT30-1,OR(CO$3&lt;&gt;$A$3,$A$4=0)))))),1,0)</f>
        <v/>
      </c>
      <c r="CP80">
        <f>IF(AND(CP$4=1,CP30=0,OR($IT30=0,AND($IT30&gt;0,CP$2=$IU30,OR(AND(CP$1=$IT30+1,OR(CP$3-1&lt;&gt;$A$3,$A$4=0)),AND(CP$1=$IT30-1,OR(CP$3&lt;&gt;$A$3,$A$4=0)))))),1,0)</f>
        <v/>
      </c>
      <c r="CQ80">
        <f>IF(AND(CQ$4=1,CQ30=0,OR($IT30=0,AND($IT30&gt;0,CQ$2=$IU30,OR(AND(CQ$1=$IT30+1,OR(CQ$3-1&lt;&gt;$A$3,$A$4=0)),AND(CQ$1=$IT30-1,OR(CQ$3&lt;&gt;$A$3,$A$4=0)))))),1,0)</f>
        <v/>
      </c>
      <c r="CR80">
        <f>IF(AND(CR$4=1,CR30=0,OR($IT30=0,AND($IT30&gt;0,CR$2=$IU30,OR(AND(CR$1=$IT30+1,OR(CR$3-1&lt;&gt;$A$3,$A$4=0)),AND(CR$1=$IT30-1,OR(CR$3&lt;&gt;$A$3,$A$4=0)))))),1,0)</f>
        <v/>
      </c>
      <c r="CS80">
        <f>IF(AND(CS$4=1,CS30=0,OR($IT30=0,AND($IT30&gt;0,CS$2=$IU30,OR(AND(CS$1=$IT30+1,OR(CS$3-1&lt;&gt;$A$3,$A$4=0)),AND(CS$1=$IT30-1,OR(CS$3&lt;&gt;$A$3,$A$4=0)))))),1,0)</f>
        <v/>
      </c>
      <c r="CT80">
        <f>IF(AND(CT$4=1,CT30=0,OR($IT30=0,AND($IT30&gt;0,CT$2=$IU30,OR(AND(CT$1=$IT30+1,OR(CT$3-1&lt;&gt;$A$3,$A$4=0)),AND(CT$1=$IT30-1,OR(CT$3&lt;&gt;$A$3,$A$4=0)))))),1,0)</f>
        <v/>
      </c>
      <c r="CU80">
        <f>IF(AND(CU$4=1,CU30=0,OR($IT30=0,AND($IT30&gt;0,CU$2=$IU30,OR(AND(CU$1=$IT30+1,OR(CU$3-1&lt;&gt;$A$3,$A$4=0)),AND(CU$1=$IT30-1,OR(CU$3&lt;&gt;$A$3,$A$4=0)))))),1,0)</f>
        <v/>
      </c>
      <c r="CV80">
        <f>IF(AND(CV$4=1,CV30=0,OR($IT30=0,AND($IT30&gt;0,CV$2=$IU30,OR(AND(CV$1=$IT30+1,OR(CV$3-1&lt;&gt;$A$3,$A$4=0)),AND(CV$1=$IT30-1,OR(CV$3&lt;&gt;$A$3,$A$4=0)))))),1,0)</f>
        <v/>
      </c>
      <c r="CW80">
        <f>IF(AND(CW$4=1,CW30=0,OR($IT30=0,AND($IT30&gt;0,CW$2=$IU30,OR(AND(CW$1=$IT30+1,OR(CW$3-1&lt;&gt;$A$3,$A$4=0)),AND(CW$1=$IT30-1,OR(CW$3&lt;&gt;$A$3,$A$4=0)))))),1,0)</f>
        <v/>
      </c>
      <c r="CX80">
        <f>IF(AND(CX$4=1,CX30=0,OR($IT30=0,AND($IT30&gt;0,CX$2=$IU30,OR(AND(CX$1=$IT30+1,OR(CX$3-1&lt;&gt;$A$3,$A$4=0)),AND(CX$1=$IT30-1,OR(CX$3&lt;&gt;$A$3,$A$4=0)))))),1,0)</f>
        <v/>
      </c>
      <c r="CY80">
        <f>IF(AND(CY$4=1,CY30=0,OR($IT30=0,AND($IT30&gt;0,CY$2=$IU30,OR(AND(CY$1=$IT30+1,OR(CY$3-1&lt;&gt;$A$3,$A$4=0)),AND(CY$1=$IT30-1,OR(CY$3&lt;&gt;$A$3,$A$4=0)))))),1,0)</f>
        <v/>
      </c>
      <c r="CZ80">
        <f>IF(AND(CZ$4=1,CZ30=0,OR($IT30=0,AND($IT30&gt;0,CZ$2=$IU30,OR(AND(CZ$1=$IT30+1,OR(CZ$3-1&lt;&gt;$A$3,$A$4=0)),AND(CZ$1=$IT30-1,OR(CZ$3&lt;&gt;$A$3,$A$4=0)))))),1,0)</f>
        <v/>
      </c>
      <c r="DA80">
        <f>IF(AND(DA$4=1,DA30=0,OR($IT30=0,AND($IT30&gt;0,DA$2=$IU30,OR(AND(DA$1=$IT30+1,OR(DA$3-1&lt;&gt;$A$3,$A$4=0)),AND(DA$1=$IT30-1,OR(DA$3&lt;&gt;$A$3,$A$4=0)))))),1,0)</f>
        <v/>
      </c>
      <c r="DB80">
        <f>IF(AND(DB$4=1,DB30=0,OR($IT30=0,AND($IT30&gt;0,DB$2=$IU30,OR(AND(DB$1=$IT30+1,OR(DB$3-1&lt;&gt;$A$3,$A$4=0)),AND(DB$1=$IT30-1,OR(DB$3&lt;&gt;$A$3,$A$4=0)))))),1,0)</f>
        <v/>
      </c>
      <c r="DC80">
        <f>IF(AND(DC$4=1,DC30=0,OR($IT30=0,AND($IT30&gt;0,DC$2=$IU30,OR(AND(DC$1=$IT30+1,OR(DC$3-1&lt;&gt;$A$3,$A$4=0)),AND(DC$1=$IT30-1,OR(DC$3&lt;&gt;$A$3,$A$4=0)))))),1,0)</f>
        <v/>
      </c>
      <c r="DD80">
        <f>IF(AND(DD$4=1,DD30=0,OR($IT30=0,AND($IT30&gt;0,DD$2=$IU30,OR(AND(DD$1=$IT30+1,OR(DD$3-1&lt;&gt;$A$3,$A$4=0)),AND(DD$1=$IT30-1,OR(DD$3&lt;&gt;$A$3,$A$4=0)))))),1,0)</f>
        <v/>
      </c>
      <c r="DE80">
        <f>IF(AND(DE$4=1,DE30=0,OR($IT30=0,AND($IT30&gt;0,DE$2=$IU30,OR(AND(DE$1=$IT30+1,OR(DE$3-1&lt;&gt;$A$3,$A$4=0)),AND(DE$1=$IT30-1,OR(DE$3&lt;&gt;$A$3,$A$4=0)))))),1,0)</f>
        <v/>
      </c>
      <c r="DF80">
        <f>IF(AND(DF$4=1,DF30=0,OR($IT30=0,AND($IT30&gt;0,DF$2=$IU30,OR(AND(DF$1=$IT30+1,OR(DF$3-1&lt;&gt;$A$3,$A$4=0)),AND(DF$1=$IT30-1,OR(DF$3&lt;&gt;$A$3,$A$4=0)))))),1,0)</f>
        <v/>
      </c>
      <c r="DG80">
        <f>IF(AND(DG$4=1,DG30=0,OR($IT30=0,AND($IT30&gt;0,DG$2=$IU30,OR(AND(DG$1=$IT30+1,OR(DG$3-1&lt;&gt;$A$3,$A$4=0)),AND(DG$1=$IT30-1,OR(DG$3&lt;&gt;$A$3,$A$4=0)))))),1,0)</f>
        <v/>
      </c>
      <c r="DH80">
        <f>IF(AND(DH$4=1,DH30=0,OR($IT30=0,AND($IT30&gt;0,DH$2=$IU30,OR(AND(DH$1=$IT30+1,OR(DH$3-1&lt;&gt;$A$3,$A$4=0)),AND(DH$1=$IT30-1,OR(DH$3&lt;&gt;$A$3,$A$4=0)))))),1,0)</f>
        <v/>
      </c>
      <c r="DI80">
        <f>IF(AND(DI$4=1,DI30=0,OR($IT30=0,AND($IT30&gt;0,DI$2=$IU30,OR(AND(DI$1=$IT30+1,OR(DI$3-1&lt;&gt;$A$3,$A$4=0)),AND(DI$1=$IT30-1,OR(DI$3&lt;&gt;$A$3,$A$4=0)))))),1,0)</f>
        <v/>
      </c>
      <c r="DJ80">
        <f>IF(AND(DJ$4=1,DJ30=0,OR($IT30=0,AND($IT30&gt;0,DJ$2=$IU30,OR(AND(DJ$1=$IT30+1,OR(DJ$3-1&lt;&gt;$A$3,$A$4=0)),AND(DJ$1=$IT30-1,OR(DJ$3&lt;&gt;$A$3,$A$4=0)))))),1,0)</f>
        <v/>
      </c>
      <c r="DK80">
        <f>IF(AND(DK$4=1,DK30=0,OR($IT30=0,AND($IT30&gt;0,DK$2=$IU30,OR(AND(DK$1=$IT30+1,OR(DK$3-1&lt;&gt;$A$3,$A$4=0)),AND(DK$1=$IT30-1,OR(DK$3&lt;&gt;$A$3,$A$4=0)))))),1,0)</f>
        <v/>
      </c>
      <c r="DL80">
        <f>IF(AND(DL$4=1,DL30=0,OR($IT30=0,AND($IT30&gt;0,DL$2=$IU30,OR(AND(DL$1=$IT30+1,OR(DL$3-1&lt;&gt;$A$3,$A$4=0)),AND(DL$1=$IT30-1,OR(DL$3&lt;&gt;$A$3,$A$4=0)))))),1,0)</f>
        <v/>
      </c>
      <c r="DM80">
        <f>IF(AND(DM$4=1,DM30=0,OR($IT30=0,AND($IT30&gt;0,DM$2=$IU30,OR(AND(DM$1=$IT30+1,OR(DM$3-1&lt;&gt;$A$3,$A$4=0)),AND(DM$1=$IT30-1,OR(DM$3&lt;&gt;$A$3,$A$4=0)))))),1,0)</f>
        <v/>
      </c>
      <c r="DN80">
        <f>IF(AND(DN$4=1,DN30=0,OR($IT30=0,AND($IT30&gt;0,DN$2=$IU30,OR(AND(DN$1=$IT30+1,OR(DN$3-1&lt;&gt;$A$3,$A$4=0)),AND(DN$1=$IT30-1,OR(DN$3&lt;&gt;$A$3,$A$4=0)))))),1,0)</f>
        <v/>
      </c>
      <c r="DO80">
        <f>IF(AND(DO$4=1,DO30=0,OR($IT30=0,AND($IT30&gt;0,DO$2=$IU30,OR(AND(DO$1=$IT30+1,OR(DO$3-1&lt;&gt;$A$3,$A$4=0)),AND(DO$1=$IT30-1,OR(DO$3&lt;&gt;$A$3,$A$4=0)))))),1,0)</f>
        <v/>
      </c>
      <c r="DP80">
        <f>IF(AND(DP$4=1,DP30=0,OR($IT30=0,AND($IT30&gt;0,DP$2=$IU30,OR(AND(DP$1=$IT30+1,OR(DP$3-1&lt;&gt;$A$3,$A$4=0)),AND(DP$1=$IT30-1,OR(DP$3&lt;&gt;$A$3,$A$4=0)))))),1,0)</f>
        <v/>
      </c>
      <c r="DQ80">
        <f>IF(AND(DQ$4=1,DQ30=0,OR($IT30=0,AND($IT30&gt;0,DQ$2=$IU30,OR(AND(DQ$1=$IT30+1,OR(DQ$3-1&lt;&gt;$A$3,$A$4=0)),AND(DQ$1=$IT30-1,OR(DQ$3&lt;&gt;$A$3,$A$4=0)))))),1,0)</f>
        <v/>
      </c>
      <c r="DR80">
        <f>IF(AND(DR$4=1,DR30=0,OR($IT30=0,AND($IT30&gt;0,DR$2=$IU30,OR(AND(DR$1=$IT30+1,OR(DR$3-1&lt;&gt;$A$3,$A$4=0)),AND(DR$1=$IT30-1,OR(DR$3&lt;&gt;$A$3,$A$4=0)))))),1,0)</f>
        <v/>
      </c>
      <c r="DS80">
        <f>IF(AND(DS$4=1,DS30=0,OR($IT30=0,AND($IT30&gt;0,DS$2=$IU30,OR(AND(DS$1=$IT30+1,OR(DS$3-1&lt;&gt;$A$3,$A$4=0)),AND(DS$1=$IT30-1,OR(DS$3&lt;&gt;$A$3,$A$4=0)))))),1,0)</f>
        <v/>
      </c>
      <c r="DT80">
        <f>IF(AND(DT$4=1,DT30=0,OR($IT30=0,AND($IT30&gt;0,DT$2=$IU30,OR(AND(DT$1=$IT30+1,OR(DT$3-1&lt;&gt;$A$3,$A$4=0)),AND(DT$1=$IT30-1,OR(DT$3&lt;&gt;$A$3,$A$4=0)))))),1,0)</f>
        <v/>
      </c>
      <c r="DU80">
        <f>IF(AND(DU$4=1,DU30=0,OR($IT30=0,AND($IT30&gt;0,DU$2=$IU30,OR(AND(DU$1=$IT30+1,OR(DU$3-1&lt;&gt;$A$3,$A$4=0)),AND(DU$1=$IT30-1,OR(DU$3&lt;&gt;$A$3,$A$4=0)))))),1,0)</f>
        <v/>
      </c>
      <c r="DV80">
        <f>IF(AND(DV$4=1,DV30=0,OR($IT30=0,AND($IT30&gt;0,DV$2=$IU30,OR(AND(DV$1=$IT30+1,OR(DV$3-1&lt;&gt;$A$3,$A$4=0)),AND(DV$1=$IT30-1,OR(DV$3&lt;&gt;$A$3,$A$4=0)))))),1,0)</f>
        <v/>
      </c>
      <c r="DW80">
        <f>IF(AND(DW$4=1,DW30=0,OR($IT30=0,AND($IT30&gt;0,DW$2=$IU30,OR(AND(DW$1=$IT30+1,OR(DW$3-1&lt;&gt;$A$3,$A$4=0)),AND(DW$1=$IT30-1,OR(DW$3&lt;&gt;$A$3,$A$4=0)))))),1,0)</f>
        <v/>
      </c>
      <c r="DX80">
        <f>IF(AND(DX$4=1,DX30=0,OR($IT30=0,AND($IT30&gt;0,DX$2=$IU30,OR(AND(DX$1=$IT30+1,OR(DX$3-1&lt;&gt;$A$3,$A$4=0)),AND(DX$1=$IT30-1,OR(DX$3&lt;&gt;$A$3,$A$4=0)))))),1,0)</f>
        <v/>
      </c>
      <c r="DY80">
        <f>IF(AND(DY$4=1,DY30=0,OR($IT30=0,AND($IT30&gt;0,DY$2=$IU30,OR(AND(DY$1=$IT30+1,OR(DY$3-1&lt;&gt;$A$3,$A$4=0)),AND(DY$1=$IT30-1,OR(DY$3&lt;&gt;$A$3,$A$4=0)))))),1,0)</f>
        <v/>
      </c>
      <c r="DZ80">
        <f>IF(AND(DZ$4=1,DZ30=0,OR($IT30=0,AND($IT30&gt;0,DZ$2=$IU30,OR(AND(DZ$1=$IT30+1,OR(DZ$3-1&lt;&gt;$A$3,$A$4=0)),AND(DZ$1=$IT30-1,OR(DZ$3&lt;&gt;$A$3,$A$4=0)))))),1,0)</f>
        <v/>
      </c>
      <c r="EA80">
        <f>IF(AND(EA$4=1,EA30=0,OR($IT30=0,AND($IT30&gt;0,EA$2=$IU30,OR(AND(EA$1=$IT30+1,OR(EA$3-1&lt;&gt;$A$3,$A$4=0)),AND(EA$1=$IT30-1,OR(EA$3&lt;&gt;$A$3,$A$4=0)))))),1,0)</f>
        <v/>
      </c>
      <c r="EB80">
        <f>IF(AND(EB$4=1,EB30=0,OR($IT30=0,AND($IT30&gt;0,EB$2=$IU30,OR(AND(EB$1=$IT30+1,OR(EB$3-1&lt;&gt;$A$3,$A$4=0)),AND(EB$1=$IT30-1,OR(EB$3&lt;&gt;$A$3,$A$4=0)))))),1,0)</f>
        <v/>
      </c>
      <c r="EC80">
        <f>IF(AND(EC$4=1,EC30=0,OR($IT30=0,AND($IT30&gt;0,EC$2=$IU30,OR(AND(EC$1=$IT30+1,OR(EC$3-1&lt;&gt;$A$3,$A$4=0)),AND(EC$1=$IT30-1,OR(EC$3&lt;&gt;$A$3,$A$4=0)))))),1,0)</f>
        <v/>
      </c>
      <c r="ED80">
        <f>IF(AND(ED$4=1,ED30=0,OR($IT30=0,AND($IT30&gt;0,ED$2=$IU30,OR(AND(ED$1=$IT30+1,OR(ED$3-1&lt;&gt;$A$3,$A$4=0)),AND(ED$1=$IT30-1,OR(ED$3&lt;&gt;$A$3,$A$4=0)))))),1,0)</f>
        <v/>
      </c>
      <c r="EE80">
        <f>IF(AND(EE$4=1,EE30=0,OR($IT30=0,AND($IT30&gt;0,EE$2=$IU30,OR(AND(EE$1=$IT30+1,OR(EE$3-1&lt;&gt;$A$3,$A$4=0)),AND(EE$1=$IT30-1,OR(EE$3&lt;&gt;$A$3,$A$4=0)))))),1,0)</f>
        <v/>
      </c>
      <c r="EF80">
        <f>IF(AND(EF$4=1,EF30=0,OR($IT30=0,AND($IT30&gt;0,EF$2=$IU30,OR(AND(EF$1=$IT30+1,OR(EF$3-1&lt;&gt;$A$3,$A$4=0)),AND(EF$1=$IT30-1,OR(EF$3&lt;&gt;$A$3,$A$4=0)))))),1,0)</f>
        <v/>
      </c>
      <c r="EG80">
        <f>IF(AND(EG$4=1,EG30=0,OR($IT30=0,AND($IT30&gt;0,EG$2=$IU30,OR(AND(EG$1=$IT30+1,OR(EG$3-1&lt;&gt;$A$3,$A$4=0)),AND(EG$1=$IT30-1,OR(EG$3&lt;&gt;$A$3,$A$4=0)))))),1,0)</f>
        <v/>
      </c>
      <c r="EH80">
        <f>IF(AND(EH$4=1,EH30=0,OR($IT30=0,AND($IT30&gt;0,EH$2=$IU30,OR(AND(EH$1=$IT30+1,OR(EH$3-1&lt;&gt;$A$3,$A$4=0)),AND(EH$1=$IT30-1,OR(EH$3&lt;&gt;$A$3,$A$4=0)))))),1,0)</f>
        <v/>
      </c>
      <c r="EI80">
        <f>IF(AND(EI$4=1,EI30=0,OR($IT30=0,AND($IT30&gt;0,EI$2=$IU30,OR(AND(EI$1=$IT30+1,OR(EI$3-1&lt;&gt;$A$3,$A$4=0)),AND(EI$1=$IT30-1,OR(EI$3&lt;&gt;$A$3,$A$4=0)))))),1,0)</f>
        <v/>
      </c>
      <c r="EJ80">
        <f>IF(AND(EJ$4=1,EJ30=0,OR($IT30=0,AND($IT30&gt;0,EJ$2=$IU30,OR(AND(EJ$1=$IT30+1,OR(EJ$3-1&lt;&gt;$A$3,$A$4=0)),AND(EJ$1=$IT30-1,OR(EJ$3&lt;&gt;$A$3,$A$4=0)))))),1,0)</f>
        <v/>
      </c>
      <c r="EK80">
        <f>IF(AND(EK$4=1,EK30=0,OR($IT30=0,AND($IT30&gt;0,EK$2=$IU30,OR(AND(EK$1=$IT30+1,OR(EK$3-1&lt;&gt;$A$3,$A$4=0)),AND(EK$1=$IT30-1,OR(EK$3&lt;&gt;$A$3,$A$4=0)))))),1,0)</f>
        <v/>
      </c>
      <c r="EL80">
        <f>IF(AND(EL$4=1,EL30=0,OR($IT30=0,AND($IT30&gt;0,EL$2=$IU30,OR(AND(EL$1=$IT30+1,OR(EL$3-1&lt;&gt;$A$3,$A$4=0)),AND(EL$1=$IT30-1,OR(EL$3&lt;&gt;$A$3,$A$4=0)))))),1,0)</f>
        <v/>
      </c>
      <c r="EM80">
        <f>IF(AND(EM$4=1,EM30=0,OR($IT30=0,AND($IT30&gt;0,EM$2=$IU30,OR(AND(EM$1=$IT30+1,OR(EM$3-1&lt;&gt;$A$3,$A$4=0)),AND(EM$1=$IT30-1,OR(EM$3&lt;&gt;$A$3,$A$4=0)))))),1,0)</f>
        <v/>
      </c>
      <c r="EN80">
        <f>IF(AND(EN$4=1,EN30=0,OR($IT30=0,AND($IT30&gt;0,EN$2=$IU30,OR(AND(EN$1=$IT30+1,OR(EN$3-1&lt;&gt;$A$3,$A$4=0)),AND(EN$1=$IT30-1,OR(EN$3&lt;&gt;$A$3,$A$4=0)))))),1,0)</f>
        <v/>
      </c>
      <c r="EO80">
        <f>IF(AND(EO$4=1,EO30=0,OR($IT30=0,AND($IT30&gt;0,EO$2=$IU30,OR(AND(EO$1=$IT30+1,OR(EO$3-1&lt;&gt;$A$3,$A$4=0)),AND(EO$1=$IT30-1,OR(EO$3&lt;&gt;$A$3,$A$4=0)))))),1,0)</f>
        <v/>
      </c>
      <c r="EP80">
        <f>IF(AND(EP$4=1,EP30=0,OR($IT30=0,AND($IT30&gt;0,EP$2=$IU30,OR(AND(EP$1=$IT30+1,OR(EP$3-1&lt;&gt;$A$3,$A$4=0)),AND(EP$1=$IT30-1,OR(EP$3&lt;&gt;$A$3,$A$4=0)))))),1,0)</f>
        <v/>
      </c>
      <c r="EQ80">
        <f>IF(AND(EQ$4=1,EQ30=0,OR($IT30=0,AND($IT30&gt;0,EQ$2=$IU30,OR(AND(EQ$1=$IT30+1,OR(EQ$3-1&lt;&gt;$A$3,$A$4=0)),AND(EQ$1=$IT30-1,OR(EQ$3&lt;&gt;$A$3,$A$4=0)))))),1,0)</f>
        <v/>
      </c>
      <c r="ER80">
        <f>IF(AND(ER$4=1,ER30=0,OR($IT30=0,AND($IT30&gt;0,ER$2=$IU30,OR(AND(ER$1=$IT30+1,OR(ER$3-1&lt;&gt;$A$3,$A$4=0)),AND(ER$1=$IT30-1,OR(ER$3&lt;&gt;$A$3,$A$4=0)))))),1,0)</f>
        <v/>
      </c>
      <c r="ES80">
        <f>IF(AND(ES$4=1,ES30=0,OR($IT30=0,AND($IT30&gt;0,ES$2=$IU30,OR(AND(ES$1=$IT30+1,OR(ES$3-1&lt;&gt;$A$3,$A$4=0)),AND(ES$1=$IT30-1,OR(ES$3&lt;&gt;$A$3,$A$4=0)))))),1,0)</f>
        <v/>
      </c>
      <c r="ET80">
        <f>IF(AND(ET$4=1,ET30=0,OR($IT30=0,AND($IT30&gt;0,ET$2=$IU30,OR(AND(ET$1=$IT30+1,OR(ET$3-1&lt;&gt;$A$3,$A$4=0)),AND(ET$1=$IT30-1,OR(ET$3&lt;&gt;$A$3,$A$4=0)))))),1,0)</f>
        <v/>
      </c>
      <c r="EU80">
        <f>IF(AND(EU$4=1,EU30=0,OR($IT30=0,AND($IT30&gt;0,EU$2=$IU30,OR(AND(EU$1=$IT30+1,OR(EU$3-1&lt;&gt;$A$3,$A$4=0)),AND(EU$1=$IT30-1,OR(EU$3&lt;&gt;$A$3,$A$4=0)))))),1,0)</f>
        <v/>
      </c>
      <c r="EV80">
        <f>IF(AND(EV$4=1,EV30=0,OR($IT30=0,AND($IT30&gt;0,EV$2=$IU30,OR(AND(EV$1=$IT30+1,OR(EV$3-1&lt;&gt;$A$3,$A$4=0)),AND(EV$1=$IT30-1,OR(EV$3&lt;&gt;$A$3,$A$4=0)))))),1,0)</f>
        <v/>
      </c>
      <c r="EW80">
        <f>IF(AND(EW$4=1,EW30=0,OR($IT30=0,AND($IT30&gt;0,EW$2=$IU30,OR(AND(EW$1=$IT30+1,OR(EW$3-1&lt;&gt;$A$3,$A$4=0)),AND(EW$1=$IT30-1,OR(EW$3&lt;&gt;$A$3,$A$4=0)))))),1,0)</f>
        <v/>
      </c>
      <c r="EX80">
        <f>IF(AND(EX$4=1,EX30=0,OR($IT30=0,AND($IT30&gt;0,EX$2=$IU30,OR(AND(EX$1=$IT30+1,OR(EX$3-1&lt;&gt;$A$3,$A$4=0)),AND(EX$1=$IT30-1,OR(EX$3&lt;&gt;$A$3,$A$4=0)))))),1,0)</f>
        <v/>
      </c>
      <c r="EY80">
        <f>IF(AND(EY$4=1,EY30=0,OR($IT30=0,AND($IT30&gt;0,EY$2=$IU30,OR(AND(EY$1=$IT30+1,OR(EY$3-1&lt;&gt;$A$3,$A$4=0)),AND(EY$1=$IT30-1,OR(EY$3&lt;&gt;$A$3,$A$4=0)))))),1,0)</f>
        <v/>
      </c>
      <c r="EZ80">
        <f>IF(AND(EZ$4=1,EZ30=0,OR($IT30=0,AND($IT30&gt;0,EZ$2=$IU30,OR(AND(EZ$1=$IT30+1,OR(EZ$3-1&lt;&gt;$A$3,$A$4=0)),AND(EZ$1=$IT30-1,OR(EZ$3&lt;&gt;$A$3,$A$4=0)))))),1,0)</f>
        <v/>
      </c>
      <c r="FA80">
        <f>IF(AND(FA$4=1,FA30=0,OR($IT30=0,AND($IT30&gt;0,FA$2=$IU30,OR(AND(FA$1=$IT30+1,OR(FA$3-1&lt;&gt;$A$3,$A$4=0)),AND(FA$1=$IT30-1,OR(FA$3&lt;&gt;$A$3,$A$4=0)))))),1,0)</f>
        <v/>
      </c>
      <c r="FB80">
        <f>IF(AND(FB$4=1,FB30=0,OR($IT30=0,AND($IT30&gt;0,FB$2=$IU30,OR(AND(FB$1=$IT30+1,OR(FB$3-1&lt;&gt;$A$3,$A$4=0)),AND(FB$1=$IT30-1,OR(FB$3&lt;&gt;$A$3,$A$4=0)))))),1,0)</f>
        <v/>
      </c>
      <c r="FC80">
        <f>IF(AND(FC$4=1,FC30=0,OR($IT30=0,AND($IT30&gt;0,FC$2=$IU30,OR(AND(FC$1=$IT30+1,OR(FC$3-1&lt;&gt;$A$3,$A$4=0)),AND(FC$1=$IT30-1,OR(FC$3&lt;&gt;$A$3,$A$4=0)))))),1,0)</f>
        <v/>
      </c>
      <c r="FD80">
        <f>IF(AND(FD$4=1,FD30=0,OR($IT30=0,AND($IT30&gt;0,FD$2=$IU30,OR(AND(FD$1=$IT30+1,OR(FD$3-1&lt;&gt;$A$3,$A$4=0)),AND(FD$1=$IT30-1,OR(FD$3&lt;&gt;$A$3,$A$4=0)))))),1,0)</f>
        <v/>
      </c>
      <c r="FE80">
        <f>IF(AND(FE$4=1,FE30=0,OR($IT30=0,AND($IT30&gt;0,FE$2=$IU30,OR(AND(FE$1=$IT30+1,OR(FE$3-1&lt;&gt;$A$3,$A$4=0)),AND(FE$1=$IT30-1,OR(FE$3&lt;&gt;$A$3,$A$4=0)))))),1,0)</f>
        <v/>
      </c>
      <c r="FF80">
        <f>IF(AND(FF$4=1,FF30=0,OR($IT30=0,AND($IT30&gt;0,FF$2=$IU30,OR(AND(FF$1=$IT30+1,OR(FF$3-1&lt;&gt;$A$3,$A$4=0)),AND(FF$1=$IT30-1,OR(FF$3&lt;&gt;$A$3,$A$4=0)))))),1,0)</f>
        <v/>
      </c>
      <c r="FG80">
        <f>IF(AND(FG$4=1,FG30=0,OR($IT30=0,AND($IT30&gt;0,FG$2=$IU30,OR(AND(FG$1=$IT30+1,OR(FG$3-1&lt;&gt;$A$3,$A$4=0)),AND(FG$1=$IT30-1,OR(FG$3&lt;&gt;$A$3,$A$4=0)))))),1,0)</f>
        <v/>
      </c>
      <c r="FH80">
        <f>IF(AND(FH$4=1,FH30=0,OR($IT30=0,AND($IT30&gt;0,FH$2=$IU30,OR(AND(FH$1=$IT30+1,OR(FH$3-1&lt;&gt;$A$3,$A$4=0)),AND(FH$1=$IT30-1,OR(FH$3&lt;&gt;$A$3,$A$4=0)))))),1,0)</f>
        <v/>
      </c>
      <c r="FI80">
        <f>IF(AND(FI$4=1,FI30=0,OR($IT30=0,AND($IT30&gt;0,FI$2=$IU30,OR(AND(FI$1=$IT30+1,OR(FI$3-1&lt;&gt;$A$3,$A$4=0)),AND(FI$1=$IT30-1,OR(FI$3&lt;&gt;$A$3,$A$4=0)))))),1,0)</f>
        <v/>
      </c>
      <c r="FJ80">
        <f>IF(AND(FJ$4=1,FJ30=0,OR($IT30=0,AND($IT30&gt;0,FJ$2=$IU30,OR(AND(FJ$1=$IT30+1,OR(FJ$3-1&lt;&gt;$A$3,$A$4=0)),AND(FJ$1=$IT30-1,OR(FJ$3&lt;&gt;$A$3,$A$4=0)))))),1,0)</f>
        <v/>
      </c>
      <c r="FK80">
        <f>IF(AND(FK$4=1,FK30=0,OR($IT30=0,AND($IT30&gt;0,FK$2=$IU30,OR(AND(FK$1=$IT30+1,OR(FK$3-1&lt;&gt;$A$3,$A$4=0)),AND(FK$1=$IT30-1,OR(FK$3&lt;&gt;$A$3,$A$4=0)))))),1,0)</f>
        <v/>
      </c>
      <c r="FL80">
        <f>IF(AND(FL$4=1,FL30=0,OR($IT30=0,AND($IT30&gt;0,FL$2=$IU30,OR(AND(FL$1=$IT30+1,OR(FL$3-1&lt;&gt;$A$3,$A$4=0)),AND(FL$1=$IT30-1,OR(FL$3&lt;&gt;$A$3,$A$4=0)))))),1,0)</f>
        <v/>
      </c>
      <c r="FM80">
        <f>IF(AND(FM$4=1,FM30=0,OR($IT30=0,AND($IT30&gt;0,FM$2=$IU30,OR(AND(FM$1=$IT30+1,OR(FM$3-1&lt;&gt;$A$3,$A$4=0)),AND(FM$1=$IT30-1,OR(FM$3&lt;&gt;$A$3,$A$4=0)))))),1,0)</f>
        <v/>
      </c>
      <c r="FN80">
        <f>IF(AND(FN$4=1,FN30=0,OR($IT30=0,AND($IT30&gt;0,FN$2=$IU30,OR(AND(FN$1=$IT30+1,OR(FN$3-1&lt;&gt;$A$3,$A$4=0)),AND(FN$1=$IT30-1,OR(FN$3&lt;&gt;$A$3,$A$4=0)))))),1,0)</f>
        <v/>
      </c>
      <c r="FO80">
        <f>IF(AND(FO$4=1,FO30=0,OR($IT30=0,AND($IT30&gt;0,FO$2=$IU30,OR(AND(FO$1=$IT30+1,OR(FO$3-1&lt;&gt;$A$3,$A$4=0)),AND(FO$1=$IT30-1,OR(FO$3&lt;&gt;$A$3,$A$4=0)))))),1,0)</f>
        <v/>
      </c>
      <c r="FP80">
        <f>IF(AND(FP$4=1,FP30=0,OR($IT30=0,AND($IT30&gt;0,FP$2=$IU30,OR(AND(FP$1=$IT30+1,OR(FP$3-1&lt;&gt;$A$3,$A$4=0)),AND(FP$1=$IT30-1,OR(FP$3&lt;&gt;$A$3,$A$4=0)))))),1,0)</f>
        <v/>
      </c>
      <c r="FQ80">
        <f>IF(AND(FQ$4=1,FQ30=0,OR($IT30=0,AND($IT30&gt;0,FQ$2=$IU30,OR(AND(FQ$1=$IT30+1,OR(FQ$3-1&lt;&gt;$A$3,$A$4=0)),AND(FQ$1=$IT30-1,OR(FQ$3&lt;&gt;$A$3,$A$4=0)))))),1,0)</f>
        <v/>
      </c>
      <c r="FR80">
        <f>IF(AND(FR$4=1,FR30=0,OR($IT30=0,AND($IT30&gt;0,FR$2=$IU30,OR(AND(FR$1=$IT30+1,OR(FR$3-1&lt;&gt;$A$3,$A$4=0)),AND(FR$1=$IT30-1,OR(FR$3&lt;&gt;$A$3,$A$4=0)))))),1,0)</f>
        <v/>
      </c>
      <c r="FS80">
        <f>IF(AND(FS$4=1,FS30=0,OR($IT30=0,AND($IT30&gt;0,FS$2=$IU30,OR(AND(FS$1=$IT30+1,OR(FS$3-1&lt;&gt;$A$3,$A$4=0)),AND(FS$1=$IT30-1,OR(FS$3&lt;&gt;$A$3,$A$4=0)))))),1,0)</f>
        <v/>
      </c>
      <c r="FT80">
        <f>IF(AND(FT$4=1,FT30=0,OR($IT30=0,AND($IT30&gt;0,FT$2=$IU30,OR(AND(FT$1=$IT30+1,OR(FT$3-1&lt;&gt;$A$3,$A$4=0)),AND(FT$1=$IT30-1,OR(FT$3&lt;&gt;$A$3,$A$4=0)))))),1,0)</f>
        <v/>
      </c>
      <c r="FU80">
        <f>IF(AND(FU$4=1,FU30=0,OR($IT30=0,AND($IT30&gt;0,FU$2=$IU30,OR(AND(FU$1=$IT30+1,OR(FU$3-1&lt;&gt;$A$3,$A$4=0)),AND(FU$1=$IT30-1,OR(FU$3&lt;&gt;$A$3,$A$4=0)))))),1,0)</f>
        <v/>
      </c>
      <c r="FV80">
        <f>IF(AND(FV$4=1,FV30=0,OR($IT30=0,AND($IT30&gt;0,FV$2=$IU30,OR(AND(FV$1=$IT30+1,OR(FV$3-1&lt;&gt;$A$3,$A$4=0)),AND(FV$1=$IT30-1,OR(FV$3&lt;&gt;$A$3,$A$4=0)))))),1,0)</f>
        <v/>
      </c>
      <c r="FW80">
        <f>IF(AND(FW$4=1,FW30=0,OR($IT30=0,AND($IT30&gt;0,FW$2=$IU30,OR(AND(FW$1=$IT30+1,OR(FW$3-1&lt;&gt;$A$3,$A$4=0)),AND(FW$1=$IT30-1,OR(FW$3&lt;&gt;$A$3,$A$4=0)))))),1,0)</f>
        <v/>
      </c>
      <c r="FX80">
        <f>IF(AND(FX$4=1,FX30=0,OR($IT30=0,AND($IT30&gt;0,FX$2=$IU30,OR(AND(FX$1=$IT30+1,OR(FX$3-1&lt;&gt;$A$3,$A$4=0)),AND(FX$1=$IT30-1,OR(FX$3&lt;&gt;$A$3,$A$4=0)))))),1,0)</f>
        <v/>
      </c>
      <c r="FY80">
        <f>IF(AND(FY$4=1,FY30=0,OR($IT30=0,AND($IT30&gt;0,FY$2=$IU30,OR(AND(FY$1=$IT30+1,OR(FY$3-1&lt;&gt;$A$3,$A$4=0)),AND(FY$1=$IT30-1,OR(FY$3&lt;&gt;$A$3,$A$4=0)))))),1,0)</f>
        <v/>
      </c>
      <c r="FZ80">
        <f>IF(AND(FZ$4=1,FZ30=0,OR($IT30=0,AND($IT30&gt;0,FZ$2=$IU30,OR(AND(FZ$1=$IT30+1,OR(FZ$3-1&lt;&gt;$A$3,$A$4=0)),AND(FZ$1=$IT30-1,OR(FZ$3&lt;&gt;$A$3,$A$4=0)))))),1,0)</f>
        <v/>
      </c>
      <c r="GA80">
        <f>IF(AND(GA$4=1,GA30=0,OR($IT30=0,AND($IT30&gt;0,GA$2=$IU30,OR(AND(GA$1=$IT30+1,OR(GA$3-1&lt;&gt;$A$3,$A$4=0)),AND(GA$1=$IT30-1,OR(GA$3&lt;&gt;$A$3,$A$4=0)))))),1,0)</f>
        <v/>
      </c>
      <c r="GB80">
        <f>IF(AND(GB$4=1,GB30=0,OR($IT30=0,AND($IT30&gt;0,GB$2=$IU30,OR(AND(GB$1=$IT30+1,OR(GB$3-1&lt;&gt;$A$3,$A$4=0)),AND(GB$1=$IT30-1,OR(GB$3&lt;&gt;$A$3,$A$4=0)))))),1,0)</f>
        <v/>
      </c>
      <c r="GC80">
        <f>IF(AND(GC$4=1,GC30=0,OR($IT30=0,AND($IT30&gt;0,GC$2=$IU30,OR(AND(GC$1=$IT30+1,OR(GC$3-1&lt;&gt;$A$3,$A$4=0)),AND(GC$1=$IT30-1,OR(GC$3&lt;&gt;$A$3,$A$4=0)))))),1,0)</f>
        <v/>
      </c>
      <c r="GD80">
        <f>IF(AND(GD$4=1,GD30=0,OR($IT30=0,AND($IT30&gt;0,GD$2=$IU30,OR(AND(GD$1=$IT30+1,OR(GD$3-1&lt;&gt;$A$3,$A$4=0)),AND(GD$1=$IT30-1,OR(GD$3&lt;&gt;$A$3,$A$4=0)))))),1,0)</f>
        <v/>
      </c>
      <c r="GE80">
        <f>IF(AND(GE$4=1,GE30=0,OR($IT30=0,AND($IT30&gt;0,GE$2=$IU30,OR(AND(GE$1=$IT30+1,OR(GE$3-1&lt;&gt;$A$3,$A$4=0)),AND(GE$1=$IT30-1,OR(GE$3&lt;&gt;$A$3,$A$4=0)))))),1,0)</f>
        <v/>
      </c>
      <c r="GF80">
        <f>IF(AND(GF$4=1,GF30=0,OR($IT30=0,AND($IT30&gt;0,GF$2=$IU30,OR(AND(GF$1=$IT30+1,OR(GF$3-1&lt;&gt;$A$3,$A$4=0)),AND(GF$1=$IT30-1,OR(GF$3&lt;&gt;$A$3,$A$4=0)))))),1,0)</f>
        <v/>
      </c>
      <c r="GG80">
        <f>IF(AND(GG$4=1,GG30=0,OR($IT30=0,AND($IT30&gt;0,GG$2=$IU30,OR(AND(GG$1=$IT30+1,OR(GG$3-1&lt;&gt;$A$3,$A$4=0)),AND(GG$1=$IT30-1,OR(GG$3&lt;&gt;$A$3,$A$4=0)))))),1,0)</f>
        <v/>
      </c>
      <c r="GH80">
        <f>IF(AND(GH$4=1,GH30=0,OR($IT30=0,AND($IT30&gt;0,GH$2=$IU30,OR(AND(GH$1=$IT30+1,OR(GH$3-1&lt;&gt;$A$3,$A$4=0)),AND(GH$1=$IT30-1,OR(GH$3&lt;&gt;$A$3,$A$4=0)))))),1,0)</f>
        <v/>
      </c>
      <c r="GI80">
        <f>IF(AND(GI$4=1,GI30=0,OR($IT30=0,AND($IT30&gt;0,GI$2=$IU30,OR(AND(GI$1=$IT30+1,OR(GI$3-1&lt;&gt;$A$3,$A$4=0)),AND(GI$1=$IT30-1,OR(GI$3&lt;&gt;$A$3,$A$4=0)))))),1,0)</f>
        <v/>
      </c>
      <c r="GJ80">
        <f>IF(AND(GJ$4=1,GJ30=0,OR($IT30=0,AND($IT30&gt;0,GJ$2=$IU30,OR(AND(GJ$1=$IT30+1,OR(GJ$3-1&lt;&gt;$A$3,$A$4=0)),AND(GJ$1=$IT30-1,OR(GJ$3&lt;&gt;$A$3,$A$4=0)))))),1,0)</f>
        <v/>
      </c>
      <c r="GK80">
        <f>IF(AND(GK$4=1,GK30=0,OR($IT30=0,AND($IT30&gt;0,GK$2=$IU30,OR(AND(GK$1=$IT30+1,OR(GK$3-1&lt;&gt;$A$3,$A$4=0)),AND(GK$1=$IT30-1,OR(GK$3&lt;&gt;$A$3,$A$4=0)))))),1,0)</f>
        <v/>
      </c>
      <c r="GL80">
        <f>IF(AND(GL$4=1,GL30=0,OR($IT30=0,AND($IT30&gt;0,GL$2=$IU30,OR(AND(GL$1=$IT30+1,OR(GL$3-1&lt;&gt;$A$3,$A$4=0)),AND(GL$1=$IT30-1,OR(GL$3&lt;&gt;$A$3,$A$4=0)))))),1,0)</f>
        <v/>
      </c>
      <c r="GM80">
        <f>IF(AND(GM$4=1,GM30=0,OR($IT30=0,AND($IT30&gt;0,GM$2=$IU30,OR(AND(GM$1=$IT30+1,OR(GM$3-1&lt;&gt;$A$3,$A$4=0)),AND(GM$1=$IT30-1,OR(GM$3&lt;&gt;$A$3,$A$4=0)))))),1,0)</f>
        <v/>
      </c>
      <c r="GN80">
        <f>IF(AND(GN$4=1,GN30=0,OR($IT30=0,AND($IT30&gt;0,GN$2=$IU30,OR(AND(GN$1=$IT30+1,OR(GN$3-1&lt;&gt;$A$3,$A$4=0)),AND(GN$1=$IT30-1,OR(GN$3&lt;&gt;$A$3,$A$4=0)))))),1,0)</f>
        <v/>
      </c>
      <c r="GO80">
        <f>IF(AND(GO$4=1,GO30=0,OR($IT30=0,AND($IT30&gt;0,GO$2=$IU30,OR(AND(GO$1=$IT30+1,OR(GO$3-1&lt;&gt;$A$3,$A$4=0)),AND(GO$1=$IT30-1,OR(GO$3&lt;&gt;$A$3,$A$4=0)))))),1,0)</f>
        <v/>
      </c>
      <c r="GP80">
        <f>IF(AND(GP$4=1,GP30=0,OR($IT30=0,AND($IT30&gt;0,GP$2=$IU30,OR(AND(GP$1=$IT30+1,OR(GP$3-1&lt;&gt;$A$3,$A$4=0)),AND(GP$1=$IT30-1,OR(GP$3&lt;&gt;$A$3,$A$4=0)))))),1,0)</f>
        <v/>
      </c>
      <c r="GQ80">
        <f>IF(AND(GQ$4=1,GQ30=0,OR($IT30=0,AND($IT30&gt;0,GQ$2=$IU30,OR(AND(GQ$1=$IT30+1,OR(GQ$3-1&lt;&gt;$A$3,$A$4=0)),AND(GQ$1=$IT30-1,OR(GQ$3&lt;&gt;$A$3,$A$4=0)))))),1,0)</f>
        <v/>
      </c>
      <c r="GR80">
        <f>IF(AND(GR$4=1,GR30=0,OR($IT30=0,AND($IT30&gt;0,GR$2=$IU30,OR(AND(GR$1=$IT30+1,OR(GR$3-1&lt;&gt;$A$3,$A$4=0)),AND(GR$1=$IT30-1,OR(GR$3&lt;&gt;$A$3,$A$4=0)))))),1,0)</f>
        <v/>
      </c>
      <c r="GS80">
        <f>IF(AND(GS$4=1,GS30=0,OR($IT30=0,AND($IT30&gt;0,GS$2=$IU30,OR(AND(GS$1=$IT30+1,OR(GS$3-1&lt;&gt;$A$3,$A$4=0)),AND(GS$1=$IT30-1,OR(GS$3&lt;&gt;$A$3,$A$4=0)))))),1,0)</f>
        <v/>
      </c>
      <c r="GT80">
        <f>IF(AND(GT$4=1,GT30=0,OR($IT30=0,AND($IT30&gt;0,GT$2=$IU30,OR(AND(GT$1=$IT30+1,OR(GT$3-1&lt;&gt;$A$3,$A$4=0)),AND(GT$1=$IT30-1,OR(GT$3&lt;&gt;$A$3,$A$4=0)))))),1,0)</f>
        <v/>
      </c>
      <c r="GU80">
        <f>IF(AND(GU$4=1,GU30=0,OR($IT30=0,AND($IT30&gt;0,GU$2=$IU30,OR(AND(GU$1=$IT30+1,OR(GU$3-1&lt;&gt;$A$3,$A$4=0)),AND(GU$1=$IT30-1,OR(GU$3&lt;&gt;$A$3,$A$4=0)))))),1,0)</f>
        <v/>
      </c>
      <c r="GV80">
        <f>IF(AND(GV$4=1,GV30=0,OR($IT30=0,AND($IT30&gt;0,GV$2=$IU30,OR(AND(GV$1=$IT30+1,OR(GV$3-1&lt;&gt;$A$3,$A$4=0)),AND(GV$1=$IT30-1,OR(GV$3&lt;&gt;$A$3,$A$4=0)))))),1,0)</f>
        <v/>
      </c>
      <c r="GW80">
        <f>IF(AND(GW$4=1,GW30=0,OR($IT30=0,AND($IT30&gt;0,GW$2=$IU30,OR(AND(GW$1=$IT30+1,OR(GW$3-1&lt;&gt;$A$3,$A$4=0)),AND(GW$1=$IT30-1,OR(GW$3&lt;&gt;$A$3,$A$4=0)))))),1,0)</f>
        <v/>
      </c>
      <c r="GX80">
        <f>IF(AND(GX$4=1,GX30=0,OR($IT30=0,AND($IT30&gt;0,GX$2=$IU30,OR(AND(GX$1=$IT30+1,OR(GX$3-1&lt;&gt;$A$3,$A$4=0)),AND(GX$1=$IT30-1,OR(GX$3&lt;&gt;$A$3,$A$4=0)))))),1,0)</f>
        <v/>
      </c>
      <c r="GY80">
        <f>IF(AND(GY$4=1,GY30=0,OR($IT30=0,AND($IT30&gt;0,GY$2=$IU30,OR(AND(GY$1=$IT30+1,OR(GY$3-1&lt;&gt;$A$3,$A$4=0)),AND(GY$1=$IT30-1,OR(GY$3&lt;&gt;$A$3,$A$4=0)))))),1,0)</f>
        <v/>
      </c>
      <c r="GZ80">
        <f>IF(AND(GZ$4=1,GZ30=0,OR($IT30=0,AND($IT30&gt;0,GZ$2=$IU30,OR(AND(GZ$1=$IT30+1,OR(GZ$3-1&lt;&gt;$A$3,$A$4=0)),AND(GZ$1=$IT30-1,OR(GZ$3&lt;&gt;$A$3,$A$4=0)))))),1,0)</f>
        <v/>
      </c>
      <c r="HA80">
        <f>IF(AND(HA$4=1,HA30=0,OR($IT30=0,AND($IT30&gt;0,HA$2=$IU30,OR(AND(HA$1=$IT30+1,OR(HA$3-1&lt;&gt;$A$3,$A$4=0)),AND(HA$1=$IT30-1,OR(HA$3&lt;&gt;$A$3,$A$4=0)))))),1,0)</f>
        <v/>
      </c>
      <c r="HB80">
        <f>IF(AND(HB$4=1,HB30=0,OR($IT30=0,AND($IT30&gt;0,HB$2=$IU30,OR(AND(HB$1=$IT30+1,OR(HB$3-1&lt;&gt;$A$3,$A$4=0)),AND(HB$1=$IT30-1,OR(HB$3&lt;&gt;$A$3,$A$4=0)))))),1,0)</f>
        <v/>
      </c>
      <c r="HC80">
        <f>IF(AND(HC$4=1,HC30=0,OR($IT30=0,AND($IT30&gt;0,HC$2=$IU30,OR(AND(HC$1=$IT30+1,OR(HC$3-1&lt;&gt;$A$3,$A$4=0)),AND(HC$1=$IT30-1,OR(HC$3&lt;&gt;$A$3,$A$4=0)))))),1,0)</f>
        <v/>
      </c>
      <c r="HD80">
        <f>IF(AND(HD$4=1,HD30=0,OR($IT30=0,AND($IT30&gt;0,HD$2=$IU30,OR(AND(HD$1=$IT30+1,OR(HD$3-1&lt;&gt;$A$3,$A$4=0)),AND(HD$1=$IT30-1,OR(HD$3&lt;&gt;$A$3,$A$4=0)))))),1,0)</f>
        <v/>
      </c>
      <c r="HE80">
        <f>IF(AND(HE$4=1,HE30=0,OR($IT30=0,AND($IT30&gt;0,HE$2=$IU30,OR(AND(HE$1=$IT30+1,OR(HE$3-1&lt;&gt;$A$3,$A$4=0)),AND(HE$1=$IT30-1,OR(HE$3&lt;&gt;$A$3,$A$4=0)))))),1,0)</f>
        <v/>
      </c>
      <c r="HF80">
        <f>IF(AND(HF$4=1,HF30=0,OR($IT30=0,AND($IT30&gt;0,HF$2=$IU30,OR(AND(HF$1=$IT30+1,OR(HF$3-1&lt;&gt;$A$3,$A$4=0)),AND(HF$1=$IT30-1,OR(HF$3&lt;&gt;$A$3,$A$4=0)))))),1,0)</f>
        <v/>
      </c>
      <c r="HG80">
        <f>IF(AND(HG$4=1,HG30=0,OR($IT30=0,AND($IT30&gt;0,HG$2=$IU30,OR(AND(HG$1=$IT30+1,OR(HG$3-1&lt;&gt;$A$3,$A$4=0)),AND(HG$1=$IT30-1,OR(HG$3&lt;&gt;$A$3,$A$4=0)))))),1,0)</f>
        <v/>
      </c>
      <c r="HH80">
        <f>IF(AND(HH$4=1,HH30=0,OR($IT30=0,AND($IT30&gt;0,HH$2=$IU30,OR(AND(HH$1=$IT30+1,OR(HH$3-1&lt;&gt;$A$3,$A$4=0)),AND(HH$1=$IT30-1,OR(HH$3&lt;&gt;$A$3,$A$4=0)))))),1,0)</f>
        <v/>
      </c>
      <c r="HI80">
        <f>IF(AND(HI$4=1,HI30=0,OR($IT30=0,AND($IT30&gt;0,HI$2=$IU30,OR(AND(HI$1=$IT30+1,OR(HI$3-1&lt;&gt;$A$3,$A$4=0)),AND(HI$1=$IT30-1,OR(HI$3&lt;&gt;$A$3,$A$4=0)))))),1,0)</f>
        <v/>
      </c>
      <c r="HJ80">
        <f>IF(AND(HJ$4=1,HJ30=0,OR($IT30=0,AND($IT30&gt;0,HJ$2=$IU30,OR(AND(HJ$1=$IT30+1,OR(HJ$3-1&lt;&gt;$A$3,$A$4=0)),AND(HJ$1=$IT30-1,OR(HJ$3&lt;&gt;$A$3,$A$4=0)))))),1,0)</f>
        <v/>
      </c>
      <c r="HK80">
        <f>IF(AND(HK$4=1,HK30=0,OR($IT30=0,AND($IT30&gt;0,HK$2=$IU30,OR(AND(HK$1=$IT30+1,OR(HK$3-1&lt;&gt;$A$3,$A$4=0)),AND(HK$1=$IT30-1,OR(HK$3&lt;&gt;$A$3,$A$4=0)))))),1,0)</f>
        <v/>
      </c>
      <c r="HL80">
        <f>IF(AND(HL$4=1,HL30=0,OR($IT30=0,AND($IT30&gt;0,HL$2=$IU30,OR(AND(HL$1=$IT30+1,OR(HL$3-1&lt;&gt;$A$3,$A$4=0)),AND(HL$1=$IT30-1,OR(HL$3&lt;&gt;$A$3,$A$4=0)))))),1,0)</f>
        <v/>
      </c>
      <c r="HM80">
        <f>IF(AND(HM$4=1,HM30=0,OR($IT30=0,AND($IT30&gt;0,HM$2=$IU30,OR(AND(HM$1=$IT30+1,OR(HM$3-1&lt;&gt;$A$3,$A$4=0)),AND(HM$1=$IT30-1,OR(HM$3&lt;&gt;$A$3,$A$4=0)))))),1,0)</f>
        <v/>
      </c>
      <c r="HN80">
        <f>IF(AND(HN$4=1,HN30=0,OR($IT30=0,AND($IT30&gt;0,HN$2=$IU30,OR(AND(HN$1=$IT30+1,OR(HN$3-1&lt;&gt;$A$3,$A$4=0)),AND(HN$1=$IT30-1,OR(HN$3&lt;&gt;$A$3,$A$4=0)))))),1,0)</f>
        <v/>
      </c>
      <c r="HO80">
        <f>IF(AND(HO$4=1,HO30=0,OR($IT30=0,AND($IT30&gt;0,HO$2=$IU30,OR(AND(HO$1=$IT30+1,OR(HO$3-1&lt;&gt;$A$3,$A$4=0)),AND(HO$1=$IT30-1,OR(HO$3&lt;&gt;$A$3,$A$4=0)))))),1,0)</f>
        <v/>
      </c>
      <c r="HP80">
        <f>IF(AND(HP$4=1,HP30=0,OR($IT30=0,AND($IT30&gt;0,HP$2=$IU30,OR(AND(HP$1=$IT30+1,OR(HP$3-1&lt;&gt;$A$3,$A$4=0)),AND(HP$1=$IT30-1,OR(HP$3&lt;&gt;$A$3,$A$4=0)))))),1,0)</f>
        <v/>
      </c>
      <c r="HQ80">
        <f>IF(AND(HQ$4=1,HQ30=0,OR($IT30=0,AND($IT30&gt;0,HQ$2=$IU30,OR(AND(HQ$1=$IT30+1,OR(HQ$3-1&lt;&gt;$A$3,$A$4=0)),AND(HQ$1=$IT30-1,OR(HQ$3&lt;&gt;$A$3,$A$4=0)))))),1,0)</f>
        <v/>
      </c>
      <c r="HR80">
        <f>IF(AND(HR$4=1,HR30=0,OR($IT30=0,AND($IT30&gt;0,HR$2=$IU30,OR(AND(HR$1=$IT30+1,OR(HR$3-1&lt;&gt;$A$3,$A$4=0)),AND(HR$1=$IT30-1,OR(HR$3&lt;&gt;$A$3,$A$4=0)))))),1,0)</f>
        <v/>
      </c>
      <c r="HS80">
        <f>IF(AND(HS$4=1,HS30=0,OR($IT30=0,AND($IT30&gt;0,HS$2=$IU30,OR(AND(HS$1=$IT30+1,OR(HS$3-1&lt;&gt;$A$3,$A$4=0)),AND(HS$1=$IT30-1,OR(HS$3&lt;&gt;$A$3,$A$4=0)))))),1,0)</f>
        <v/>
      </c>
      <c r="HT80">
        <f>IF(AND(HT$4=1,HT30=0,OR($IT30=0,AND($IT30&gt;0,HT$2=$IU30,OR(AND(HT$1=$IT30+1,OR(HT$3-1&lt;&gt;$A$3,$A$4=0)),AND(HT$1=$IT30-1,OR(HT$3&lt;&gt;$A$3,$A$4=0)))))),1,0)</f>
        <v/>
      </c>
      <c r="HU80">
        <f>IF(AND(HU$4=1,HU30=0,OR($IT30=0,AND($IT30&gt;0,HU$2=$IU30,OR(AND(HU$1=$IT30+1,OR(HU$3-1&lt;&gt;$A$3,$A$4=0)),AND(HU$1=$IT30-1,OR(HU$3&lt;&gt;$A$3,$A$4=0)))))),1,0)</f>
        <v/>
      </c>
      <c r="HV80">
        <f>IF(AND(HV$4=1,HV30=0,OR($IT30=0,AND($IT30&gt;0,HV$2=$IU30,OR(AND(HV$1=$IT30+1,OR(HV$3-1&lt;&gt;$A$3,$A$4=0)),AND(HV$1=$IT30-1,OR(HV$3&lt;&gt;$A$3,$A$4=0)))))),1,0)</f>
        <v/>
      </c>
      <c r="HW80">
        <f>IF(AND(HW$4=1,HW30=0,OR($IT30=0,AND($IT30&gt;0,HW$2=$IU30,OR(AND(HW$1=$IT30+1,OR(HW$3-1&lt;&gt;$A$3,$A$4=0)),AND(HW$1=$IT30-1,OR(HW$3&lt;&gt;$A$3,$A$4=0)))))),1,0)</f>
        <v/>
      </c>
      <c r="HX80">
        <f>IF(AND(HX$4=1,HX30=0,OR($IT30=0,AND($IT30&gt;0,HX$2=$IU30,OR(AND(HX$1=$IT30+1,OR(HX$3-1&lt;&gt;$A$3,$A$4=0)),AND(HX$1=$IT30-1,OR(HX$3&lt;&gt;$A$3,$A$4=0)))))),1,0)</f>
        <v/>
      </c>
      <c r="HY80">
        <f>IF(AND(HY$4=1,HY30=0,OR($IT30=0,AND($IT30&gt;0,HY$2=$IU30,OR(AND(HY$1=$IT30+1,OR(HY$3-1&lt;&gt;$A$3,$A$4=0)),AND(HY$1=$IT30-1,OR(HY$3&lt;&gt;$A$3,$A$4=0)))))),1,0)</f>
        <v/>
      </c>
      <c r="HZ80">
        <f>IF(AND(HZ$4=1,HZ30=0,OR($IT30=0,AND($IT30&gt;0,HZ$2=$IU30,OR(AND(HZ$1=$IT30+1,OR(HZ$3-1&lt;&gt;$A$3,$A$4=0)),AND(HZ$1=$IT30-1,OR(HZ$3&lt;&gt;$A$3,$A$4=0)))))),1,0)</f>
        <v/>
      </c>
      <c r="IA80">
        <f>IF(AND(IA$4=1,IA30=0,OR($IT30=0,AND($IT30&gt;0,IA$2=$IU30,OR(AND(IA$1=$IT30+1,OR(IA$3-1&lt;&gt;$A$3,$A$4=0)),AND(IA$1=$IT30-1,OR(IA$3&lt;&gt;$A$3,$A$4=0)))))),1,0)</f>
        <v/>
      </c>
      <c r="IB80">
        <f>IF(AND(IB$4=1,IB30=0,OR($IT30=0,AND($IT30&gt;0,IB$2=$IU30,OR(AND(IB$1=$IT30+1,OR(IB$3-1&lt;&gt;$A$3,$A$4=0)),AND(IB$1=$IT30-1,OR(IB$3&lt;&gt;$A$3,$A$4=0)))))),1,0)</f>
        <v/>
      </c>
      <c r="IC80">
        <f>IF(AND(IC$4=1,IC30=0,OR($IT30=0,AND($IT30&gt;0,IC$2=$IU30,OR(AND(IC$1=$IT30+1,OR(IC$3-1&lt;&gt;$A$3,$A$4=0)),AND(IC$1=$IT30-1,OR(IC$3&lt;&gt;$A$3,$A$4=0)))))),1,0)</f>
        <v/>
      </c>
      <c r="ID80">
        <f>IF(AND(ID$4=1,ID30=0,OR($IT30=0,AND($IT30&gt;0,ID$2=$IU30,OR(AND(ID$1=$IT30+1,OR(ID$3-1&lt;&gt;$A$3,$A$4=0)),AND(ID$1=$IT30-1,OR(ID$3&lt;&gt;$A$3,$A$4=0)))))),1,0)</f>
        <v/>
      </c>
      <c r="IE80">
        <f>IF(AND(IE$4=1,IE30=0,OR($IT30=0,AND($IT30&gt;0,IE$2=$IU30,OR(AND(IE$1=$IT30+1,OR(IE$3-1&lt;&gt;$A$3,$A$4=0)),AND(IE$1=$IT30-1,OR(IE$3&lt;&gt;$A$3,$A$4=0)))))),1,0)</f>
        <v/>
      </c>
      <c r="IF80">
        <f>IF(AND(IF$4=1,IF30=0,OR($IT30=0,AND($IT30&gt;0,IF$2=$IU30,OR(AND(IF$1=$IT30+1,OR(IF$3-1&lt;&gt;$A$3,$A$4=0)),AND(IF$1=$IT30-1,OR(IF$3&lt;&gt;$A$3,$A$4=0)))))),1,0)</f>
        <v/>
      </c>
      <c r="IG80">
        <f>IF(AND(IG$4=1,IG30=0,OR($IT30=0,AND($IT30&gt;0,IG$2=$IU30,OR(AND(IG$1=$IT30+1,OR(IG$3-1&lt;&gt;$A$3,$A$4=0)),AND(IG$1=$IT30-1,OR(IG$3&lt;&gt;$A$3,$A$4=0)))))),1,0)</f>
        <v/>
      </c>
      <c r="IH80">
        <f>IF(AND(IH$4=1,IH30=0,OR($IT30=0,AND($IT30&gt;0,IH$2=$IU30,OR(AND(IH$1=$IT30+1,OR(IH$3-1&lt;&gt;$A$3,$A$4=0)),AND(IH$1=$IT30-1,OR(IH$3&lt;&gt;$A$3,$A$4=0)))))),1,0)</f>
        <v/>
      </c>
      <c r="II80">
        <f>IF(AND(II$4=1,II30=0,OR($IT30=0,AND($IT30&gt;0,II$2=$IU30,OR(AND(II$1=$IT30+1,OR(II$3-1&lt;&gt;$A$3,$A$4=0)),AND(II$1=$IT30-1,OR(II$3&lt;&gt;$A$3,$A$4=0)))))),1,0)</f>
        <v/>
      </c>
    </row>
    <row r="81">
      <c r="A81" t="n">
        <v>22</v>
      </c>
      <c r="D81">
        <f>IF(AND(D$4=1,D31=0,OR($IT31=0,AND($IT31&gt;0,D$2=$IU31,OR(AND(D$1=$IT31+1,OR(D$3-1&lt;&gt;$A$3,$A$4=0)),AND(D$1=$IT31-1,OR(D$3&lt;&gt;$A$3,$A$4=0)))))),1,0)</f>
        <v/>
      </c>
      <c r="E81">
        <f>IF(AND(E$4=1,E31=0,OR($IT31=0,AND($IT31&gt;0,E$2=$IU31,OR(AND(E$1=$IT31+1,OR(E$3-1&lt;&gt;$A$3,$A$4=0)),AND(E$1=$IT31-1,OR(E$3&lt;&gt;$A$3,$A$4=0)))))),1,0)</f>
        <v/>
      </c>
      <c r="F81">
        <f>IF(AND(F$4=1,F31=0,OR($IT31=0,AND($IT31&gt;0,F$2=$IU31,OR(AND(F$1=$IT31+1,OR(F$3-1&lt;&gt;$A$3,$A$4=0)),AND(F$1=$IT31-1,OR(F$3&lt;&gt;$A$3,$A$4=0)))))),1,0)</f>
        <v/>
      </c>
      <c r="G81">
        <f>IF(AND(G$4=1,G31=0,OR($IT31=0,AND($IT31&gt;0,G$2=$IU31,OR(AND(G$1=$IT31+1,OR(G$3-1&lt;&gt;$A$3,$A$4=0)),AND(G$1=$IT31-1,OR(G$3&lt;&gt;$A$3,$A$4=0)))))),1,0)</f>
        <v/>
      </c>
      <c r="H81">
        <f>IF(AND(H$4=1,H31=0,OR($IT31=0,AND($IT31&gt;0,H$2=$IU31,OR(AND(H$1=$IT31+1,OR(H$3-1&lt;&gt;$A$3,$A$4=0)),AND(H$1=$IT31-1,OR(H$3&lt;&gt;$A$3,$A$4=0)))))),1,0)</f>
        <v/>
      </c>
      <c r="I81">
        <f>IF(AND(I$4=1,I31=0,OR($IT31=0,AND($IT31&gt;0,I$2=$IU31,OR(AND(I$1=$IT31+1,OR(I$3-1&lt;&gt;$A$3,$A$4=0)),AND(I$1=$IT31-1,OR(I$3&lt;&gt;$A$3,$A$4=0)))))),1,0)</f>
        <v/>
      </c>
      <c r="J81">
        <f>IF(AND(J$4=1,J31=0,OR($IT31=0,AND($IT31&gt;0,J$2=$IU31,OR(AND(J$1=$IT31+1,OR(J$3-1&lt;&gt;$A$3,$A$4=0)),AND(J$1=$IT31-1,OR(J$3&lt;&gt;$A$3,$A$4=0)))))),1,0)</f>
        <v/>
      </c>
      <c r="K81">
        <f>IF(AND(K$4=1,K31=0,OR($IT31=0,AND($IT31&gt;0,K$2=$IU31,OR(AND(K$1=$IT31+1,OR(K$3-1&lt;&gt;$A$3,$A$4=0)),AND(K$1=$IT31-1,OR(K$3&lt;&gt;$A$3,$A$4=0)))))),1,0)</f>
        <v/>
      </c>
      <c r="L81">
        <f>IF(AND(L$4=1,L31=0,OR($IT31=0,AND($IT31&gt;0,L$2=$IU31,OR(AND(L$1=$IT31+1,OR(L$3-1&lt;&gt;$A$3,$A$4=0)),AND(L$1=$IT31-1,OR(L$3&lt;&gt;$A$3,$A$4=0)))))),1,0)</f>
        <v/>
      </c>
      <c r="M81">
        <f>IF(AND(M$4=1,M31=0,OR($IT31=0,AND($IT31&gt;0,M$2=$IU31,OR(AND(M$1=$IT31+1,OR(M$3-1&lt;&gt;$A$3,$A$4=0)),AND(M$1=$IT31-1,OR(M$3&lt;&gt;$A$3,$A$4=0)))))),1,0)</f>
        <v/>
      </c>
      <c r="N81">
        <f>IF(AND(N$4=1,N31=0,OR($IT31=0,AND($IT31&gt;0,N$2=$IU31,OR(AND(N$1=$IT31+1,OR(N$3-1&lt;&gt;$A$3,$A$4=0)),AND(N$1=$IT31-1,OR(N$3&lt;&gt;$A$3,$A$4=0)))))),1,0)</f>
        <v/>
      </c>
      <c r="O81">
        <f>IF(AND(O$4=1,O31=0,OR($IT31=0,AND($IT31&gt;0,O$2=$IU31,OR(AND(O$1=$IT31+1,OR(O$3-1&lt;&gt;$A$3,$A$4=0)),AND(O$1=$IT31-1,OR(O$3&lt;&gt;$A$3,$A$4=0)))))),1,0)</f>
        <v/>
      </c>
      <c r="P81">
        <f>IF(AND(P$4=1,P31=0,OR($IT31=0,AND($IT31&gt;0,P$2=$IU31,OR(AND(P$1=$IT31+1,OR(P$3-1&lt;&gt;$A$3,$A$4=0)),AND(P$1=$IT31-1,OR(P$3&lt;&gt;$A$3,$A$4=0)))))),1,0)</f>
        <v/>
      </c>
      <c r="Q81">
        <f>IF(AND(Q$4=1,Q31=0,OR($IT31=0,AND($IT31&gt;0,Q$2=$IU31,OR(AND(Q$1=$IT31+1,OR(Q$3-1&lt;&gt;$A$3,$A$4=0)),AND(Q$1=$IT31-1,OR(Q$3&lt;&gt;$A$3,$A$4=0)))))),1,0)</f>
        <v/>
      </c>
      <c r="R81">
        <f>IF(AND(R$4=1,R31=0,OR($IT31=0,AND($IT31&gt;0,R$2=$IU31,OR(AND(R$1=$IT31+1,OR(R$3-1&lt;&gt;$A$3,$A$4=0)),AND(R$1=$IT31-1,OR(R$3&lt;&gt;$A$3,$A$4=0)))))),1,0)</f>
        <v/>
      </c>
      <c r="S81">
        <f>IF(AND(S$4=1,S31=0,OR($IT31=0,AND($IT31&gt;0,S$2=$IU31,OR(AND(S$1=$IT31+1,OR(S$3-1&lt;&gt;$A$3,$A$4=0)),AND(S$1=$IT31-1,OR(S$3&lt;&gt;$A$3,$A$4=0)))))),1,0)</f>
        <v/>
      </c>
      <c r="T81">
        <f>IF(AND(T$4=1,T31=0,OR($IT31=0,AND($IT31&gt;0,T$2=$IU31,OR(AND(T$1=$IT31+1,OR(T$3-1&lt;&gt;$A$3,$A$4=0)),AND(T$1=$IT31-1,OR(T$3&lt;&gt;$A$3,$A$4=0)))))),1,0)</f>
        <v/>
      </c>
      <c r="U81">
        <f>IF(AND(U$4=1,U31=0,OR($IT31=0,AND($IT31&gt;0,U$2=$IU31,OR(AND(U$1=$IT31+1,OR(U$3-1&lt;&gt;$A$3,$A$4=0)),AND(U$1=$IT31-1,OR(U$3&lt;&gt;$A$3,$A$4=0)))))),1,0)</f>
        <v/>
      </c>
      <c r="V81">
        <f>IF(AND(V$4=1,V31=0,OR($IT31=0,AND($IT31&gt;0,V$2=$IU31,OR(AND(V$1=$IT31+1,OR(V$3-1&lt;&gt;$A$3,$A$4=0)),AND(V$1=$IT31-1,OR(V$3&lt;&gt;$A$3,$A$4=0)))))),1,0)</f>
        <v/>
      </c>
      <c r="W81">
        <f>IF(AND(W$4=1,W31=0,OR($IT31=0,AND($IT31&gt;0,W$2=$IU31,OR(AND(W$1=$IT31+1,OR(W$3-1&lt;&gt;$A$3,$A$4=0)),AND(W$1=$IT31-1,OR(W$3&lt;&gt;$A$3,$A$4=0)))))),1,0)</f>
        <v/>
      </c>
      <c r="X81">
        <f>IF(AND(X$4=1,X31=0,OR($IT31=0,AND($IT31&gt;0,X$2=$IU31,OR(AND(X$1=$IT31+1,OR(X$3-1&lt;&gt;$A$3,$A$4=0)),AND(X$1=$IT31-1,OR(X$3&lt;&gt;$A$3,$A$4=0)))))),1,0)</f>
        <v/>
      </c>
      <c r="Y81">
        <f>IF(AND(Y$4=1,Y31=0,OR($IT31=0,AND($IT31&gt;0,Y$2=$IU31,OR(AND(Y$1=$IT31+1,OR(Y$3-1&lt;&gt;$A$3,$A$4=0)),AND(Y$1=$IT31-1,OR(Y$3&lt;&gt;$A$3,$A$4=0)))))),1,0)</f>
        <v/>
      </c>
      <c r="Z81">
        <f>IF(AND(Z$4=1,Z31=0,OR($IT31=0,AND($IT31&gt;0,Z$2=$IU31,OR(AND(Z$1=$IT31+1,OR(Z$3-1&lt;&gt;$A$3,$A$4=0)),AND(Z$1=$IT31-1,OR(Z$3&lt;&gt;$A$3,$A$4=0)))))),1,0)</f>
        <v/>
      </c>
      <c r="AA81">
        <f>IF(AND(AA$4=1,AA31=0,OR($IT31=0,AND($IT31&gt;0,AA$2=$IU31,OR(AND(AA$1=$IT31+1,OR(AA$3-1&lt;&gt;$A$3,$A$4=0)),AND(AA$1=$IT31-1,OR(AA$3&lt;&gt;$A$3,$A$4=0)))))),1,0)</f>
        <v/>
      </c>
      <c r="AB81">
        <f>IF(AND(AB$4=1,AB31=0,OR($IT31=0,AND($IT31&gt;0,AB$2=$IU31,OR(AND(AB$1=$IT31+1,OR(AB$3-1&lt;&gt;$A$3,$A$4=0)),AND(AB$1=$IT31-1,OR(AB$3&lt;&gt;$A$3,$A$4=0)))))),1,0)</f>
        <v/>
      </c>
      <c r="AC81">
        <f>IF(AND(AC$4=1,AC31=0,OR($IT31=0,AND($IT31&gt;0,AC$2=$IU31,OR(AND(AC$1=$IT31+1,OR(AC$3-1&lt;&gt;$A$3,$A$4=0)),AND(AC$1=$IT31-1,OR(AC$3&lt;&gt;$A$3,$A$4=0)))))),1,0)</f>
        <v/>
      </c>
      <c r="AD81">
        <f>IF(AND(AD$4=1,AD31=0,OR($IT31=0,AND($IT31&gt;0,AD$2=$IU31,OR(AND(AD$1=$IT31+1,OR(AD$3-1&lt;&gt;$A$3,$A$4=0)),AND(AD$1=$IT31-1,OR(AD$3&lt;&gt;$A$3,$A$4=0)))))),1,0)</f>
        <v/>
      </c>
      <c r="AE81">
        <f>IF(AND(AE$4=1,AE31=0,OR($IT31=0,AND($IT31&gt;0,AE$2=$IU31,OR(AND(AE$1=$IT31+1,OR(AE$3-1&lt;&gt;$A$3,$A$4=0)),AND(AE$1=$IT31-1,OR(AE$3&lt;&gt;$A$3,$A$4=0)))))),1,0)</f>
        <v/>
      </c>
      <c r="AF81">
        <f>IF(AND(AF$4=1,AF31=0,OR($IT31=0,AND($IT31&gt;0,AF$2=$IU31,OR(AND(AF$1=$IT31+1,OR(AF$3-1&lt;&gt;$A$3,$A$4=0)),AND(AF$1=$IT31-1,OR(AF$3&lt;&gt;$A$3,$A$4=0)))))),1,0)</f>
        <v/>
      </c>
      <c r="AG81">
        <f>IF(AND(AG$4=1,AG31=0,OR($IT31=0,AND($IT31&gt;0,AG$2=$IU31,OR(AND(AG$1=$IT31+1,OR(AG$3-1&lt;&gt;$A$3,$A$4=0)),AND(AG$1=$IT31-1,OR(AG$3&lt;&gt;$A$3,$A$4=0)))))),1,0)</f>
        <v/>
      </c>
      <c r="AH81">
        <f>IF(AND(AH$4=1,AH31=0,OR($IT31=0,AND($IT31&gt;0,AH$2=$IU31,OR(AND(AH$1=$IT31+1,OR(AH$3-1&lt;&gt;$A$3,$A$4=0)),AND(AH$1=$IT31-1,OR(AH$3&lt;&gt;$A$3,$A$4=0)))))),1,0)</f>
        <v/>
      </c>
      <c r="AI81">
        <f>IF(AND(AI$4=1,AI31=0,OR($IT31=0,AND($IT31&gt;0,AI$2=$IU31,OR(AND(AI$1=$IT31+1,OR(AI$3-1&lt;&gt;$A$3,$A$4=0)),AND(AI$1=$IT31-1,OR(AI$3&lt;&gt;$A$3,$A$4=0)))))),1,0)</f>
        <v/>
      </c>
      <c r="AJ81">
        <f>IF(AND(AJ$4=1,AJ31=0,OR($IT31=0,AND($IT31&gt;0,AJ$2=$IU31,OR(AND(AJ$1=$IT31+1,OR(AJ$3-1&lt;&gt;$A$3,$A$4=0)),AND(AJ$1=$IT31-1,OR(AJ$3&lt;&gt;$A$3,$A$4=0)))))),1,0)</f>
        <v/>
      </c>
      <c r="AK81">
        <f>IF(AND(AK$4=1,AK31=0,OR($IT31=0,AND($IT31&gt;0,AK$2=$IU31,OR(AND(AK$1=$IT31+1,OR(AK$3-1&lt;&gt;$A$3,$A$4=0)),AND(AK$1=$IT31-1,OR(AK$3&lt;&gt;$A$3,$A$4=0)))))),1,0)</f>
        <v/>
      </c>
      <c r="AL81">
        <f>IF(AND(AL$4=1,AL31=0,OR($IT31=0,AND($IT31&gt;0,AL$2=$IU31,OR(AND(AL$1=$IT31+1,OR(AL$3-1&lt;&gt;$A$3,$A$4=0)),AND(AL$1=$IT31-1,OR(AL$3&lt;&gt;$A$3,$A$4=0)))))),1,0)</f>
        <v/>
      </c>
      <c r="AM81">
        <f>IF(AND(AM$4=1,AM31=0,OR($IT31=0,AND($IT31&gt;0,AM$2=$IU31,OR(AND(AM$1=$IT31+1,OR(AM$3-1&lt;&gt;$A$3,$A$4=0)),AND(AM$1=$IT31-1,OR(AM$3&lt;&gt;$A$3,$A$4=0)))))),1,0)</f>
        <v/>
      </c>
      <c r="AN81">
        <f>IF(AND(AN$4=1,AN31=0,OR($IT31=0,AND($IT31&gt;0,AN$2=$IU31,OR(AND(AN$1=$IT31+1,OR(AN$3-1&lt;&gt;$A$3,$A$4=0)),AND(AN$1=$IT31-1,OR(AN$3&lt;&gt;$A$3,$A$4=0)))))),1,0)</f>
        <v/>
      </c>
      <c r="AO81">
        <f>IF(AND(AO$4=1,AO31=0,OR($IT31=0,AND($IT31&gt;0,AO$2=$IU31,OR(AND(AO$1=$IT31+1,OR(AO$3-1&lt;&gt;$A$3,$A$4=0)),AND(AO$1=$IT31-1,OR(AO$3&lt;&gt;$A$3,$A$4=0)))))),1,0)</f>
        <v/>
      </c>
      <c r="AP81">
        <f>IF(AND(AP$4=1,AP31=0,OR($IT31=0,AND($IT31&gt;0,AP$2=$IU31,OR(AND(AP$1=$IT31+1,OR(AP$3-1&lt;&gt;$A$3,$A$4=0)),AND(AP$1=$IT31-1,OR(AP$3&lt;&gt;$A$3,$A$4=0)))))),1,0)</f>
        <v/>
      </c>
      <c r="AQ81">
        <f>IF(AND(AQ$4=1,AQ31=0,OR($IT31=0,AND($IT31&gt;0,AQ$2=$IU31,OR(AND(AQ$1=$IT31+1,OR(AQ$3-1&lt;&gt;$A$3,$A$4=0)),AND(AQ$1=$IT31-1,OR(AQ$3&lt;&gt;$A$3,$A$4=0)))))),1,0)</f>
        <v/>
      </c>
      <c r="AR81">
        <f>IF(AND(AR$4=1,AR31=0,OR($IT31=0,AND($IT31&gt;0,AR$2=$IU31,OR(AND(AR$1=$IT31+1,OR(AR$3-1&lt;&gt;$A$3,$A$4=0)),AND(AR$1=$IT31-1,OR(AR$3&lt;&gt;$A$3,$A$4=0)))))),1,0)</f>
        <v/>
      </c>
      <c r="AS81">
        <f>IF(AND(AS$4=1,AS31=0,OR($IT31=0,AND($IT31&gt;0,AS$2=$IU31,OR(AND(AS$1=$IT31+1,OR(AS$3-1&lt;&gt;$A$3,$A$4=0)),AND(AS$1=$IT31-1,OR(AS$3&lt;&gt;$A$3,$A$4=0)))))),1,0)</f>
        <v/>
      </c>
      <c r="AT81">
        <f>IF(AND(AT$4=1,AT31=0,OR($IT31=0,AND($IT31&gt;0,AT$2=$IU31,OR(AND(AT$1=$IT31+1,OR(AT$3-1&lt;&gt;$A$3,$A$4=0)),AND(AT$1=$IT31-1,OR(AT$3&lt;&gt;$A$3,$A$4=0)))))),1,0)</f>
        <v/>
      </c>
      <c r="AU81">
        <f>IF(AND(AU$4=1,AU31=0,OR($IT31=0,AND($IT31&gt;0,AU$2=$IU31,OR(AND(AU$1=$IT31+1,OR(AU$3-1&lt;&gt;$A$3,$A$4=0)),AND(AU$1=$IT31-1,OR(AU$3&lt;&gt;$A$3,$A$4=0)))))),1,0)</f>
        <v/>
      </c>
      <c r="AV81">
        <f>IF(AND(AV$4=1,AV31=0,OR($IT31=0,AND($IT31&gt;0,AV$2=$IU31,OR(AND(AV$1=$IT31+1,OR(AV$3-1&lt;&gt;$A$3,$A$4=0)),AND(AV$1=$IT31-1,OR(AV$3&lt;&gt;$A$3,$A$4=0)))))),1,0)</f>
        <v/>
      </c>
      <c r="AW81">
        <f>IF(AND(AW$4=1,AW31=0,OR($IT31=0,AND($IT31&gt;0,AW$2=$IU31,OR(AND(AW$1=$IT31+1,OR(AW$3-1&lt;&gt;$A$3,$A$4=0)),AND(AW$1=$IT31-1,OR(AW$3&lt;&gt;$A$3,$A$4=0)))))),1,0)</f>
        <v/>
      </c>
      <c r="AX81">
        <f>IF(AND(AX$4=1,AX31=0,OR($IT31=0,AND($IT31&gt;0,AX$2=$IU31,OR(AND(AX$1=$IT31+1,OR(AX$3-1&lt;&gt;$A$3,$A$4=0)),AND(AX$1=$IT31-1,OR(AX$3&lt;&gt;$A$3,$A$4=0)))))),1,0)</f>
        <v/>
      </c>
      <c r="AY81">
        <f>IF(AND(AY$4=1,AY31=0,OR($IT31=0,AND($IT31&gt;0,AY$2=$IU31,OR(AND(AY$1=$IT31+1,OR(AY$3-1&lt;&gt;$A$3,$A$4=0)),AND(AY$1=$IT31-1,OR(AY$3&lt;&gt;$A$3,$A$4=0)))))),1,0)</f>
        <v/>
      </c>
      <c r="AZ81">
        <f>IF(AND(AZ$4=1,AZ31=0,OR($IT31=0,AND($IT31&gt;0,AZ$2=$IU31,OR(AND(AZ$1=$IT31+1,OR(AZ$3-1&lt;&gt;$A$3,$A$4=0)),AND(AZ$1=$IT31-1,OR(AZ$3&lt;&gt;$A$3,$A$4=0)))))),1,0)</f>
        <v/>
      </c>
      <c r="BA81">
        <f>IF(AND(BA$4=1,BA31=0,OR($IT31=0,AND($IT31&gt;0,BA$2=$IU31,OR(AND(BA$1=$IT31+1,OR(BA$3-1&lt;&gt;$A$3,$A$4=0)),AND(BA$1=$IT31-1,OR(BA$3&lt;&gt;$A$3,$A$4=0)))))),1,0)</f>
        <v/>
      </c>
      <c r="BB81">
        <f>IF(AND(BB$4=1,BB31=0,OR($IT31=0,AND($IT31&gt;0,BB$2=$IU31,OR(AND(BB$1=$IT31+1,OR(BB$3-1&lt;&gt;$A$3,$A$4=0)),AND(BB$1=$IT31-1,OR(BB$3&lt;&gt;$A$3,$A$4=0)))))),1,0)</f>
        <v/>
      </c>
      <c r="BC81">
        <f>IF(AND(BC$4=1,BC31=0,OR($IT31=0,AND($IT31&gt;0,BC$2=$IU31,OR(AND(BC$1=$IT31+1,OR(BC$3-1&lt;&gt;$A$3,$A$4=0)),AND(BC$1=$IT31-1,OR(BC$3&lt;&gt;$A$3,$A$4=0)))))),1,0)</f>
        <v/>
      </c>
      <c r="BD81">
        <f>IF(AND(BD$4=1,BD31=0,OR($IT31=0,AND($IT31&gt;0,BD$2=$IU31,OR(AND(BD$1=$IT31+1,OR(BD$3-1&lt;&gt;$A$3,$A$4=0)),AND(BD$1=$IT31-1,OR(BD$3&lt;&gt;$A$3,$A$4=0)))))),1,0)</f>
        <v/>
      </c>
      <c r="BE81">
        <f>IF(AND(BE$4=1,BE31=0,OR($IT31=0,AND($IT31&gt;0,BE$2=$IU31,OR(AND(BE$1=$IT31+1,OR(BE$3-1&lt;&gt;$A$3,$A$4=0)),AND(BE$1=$IT31-1,OR(BE$3&lt;&gt;$A$3,$A$4=0)))))),1,0)</f>
        <v/>
      </c>
      <c r="BF81">
        <f>IF(AND(BF$4=1,BF31=0,OR($IT31=0,AND($IT31&gt;0,BF$2=$IU31,OR(AND(BF$1=$IT31+1,OR(BF$3-1&lt;&gt;$A$3,$A$4=0)),AND(BF$1=$IT31-1,OR(BF$3&lt;&gt;$A$3,$A$4=0)))))),1,0)</f>
        <v/>
      </c>
      <c r="BG81">
        <f>IF(AND(BG$4=1,BG31=0,OR($IT31=0,AND($IT31&gt;0,BG$2=$IU31,OR(AND(BG$1=$IT31+1,OR(BG$3-1&lt;&gt;$A$3,$A$4=0)),AND(BG$1=$IT31-1,OR(BG$3&lt;&gt;$A$3,$A$4=0)))))),1,0)</f>
        <v/>
      </c>
      <c r="BH81">
        <f>IF(AND(BH$4=1,BH31=0,OR($IT31=0,AND($IT31&gt;0,BH$2=$IU31,OR(AND(BH$1=$IT31+1,OR(BH$3-1&lt;&gt;$A$3,$A$4=0)),AND(BH$1=$IT31-1,OR(BH$3&lt;&gt;$A$3,$A$4=0)))))),1,0)</f>
        <v/>
      </c>
      <c r="BI81">
        <f>IF(AND(BI$4=1,BI31=0,OR($IT31=0,AND($IT31&gt;0,BI$2=$IU31,OR(AND(BI$1=$IT31+1,OR(BI$3-1&lt;&gt;$A$3,$A$4=0)),AND(BI$1=$IT31-1,OR(BI$3&lt;&gt;$A$3,$A$4=0)))))),1,0)</f>
        <v/>
      </c>
      <c r="BJ81">
        <f>IF(AND(BJ$4=1,BJ31=0,OR($IT31=0,AND($IT31&gt;0,BJ$2=$IU31,OR(AND(BJ$1=$IT31+1,OR(BJ$3-1&lt;&gt;$A$3,$A$4=0)),AND(BJ$1=$IT31-1,OR(BJ$3&lt;&gt;$A$3,$A$4=0)))))),1,0)</f>
        <v/>
      </c>
      <c r="BK81">
        <f>IF(AND(BK$4=1,BK31=0,OR($IT31=0,AND($IT31&gt;0,BK$2=$IU31,OR(AND(BK$1=$IT31+1,OR(BK$3-1&lt;&gt;$A$3,$A$4=0)),AND(BK$1=$IT31-1,OR(BK$3&lt;&gt;$A$3,$A$4=0)))))),1,0)</f>
        <v/>
      </c>
      <c r="BL81">
        <f>IF(AND(BL$4=1,BL31=0,OR($IT31=0,AND($IT31&gt;0,BL$2=$IU31,OR(AND(BL$1=$IT31+1,OR(BL$3-1&lt;&gt;$A$3,$A$4=0)),AND(BL$1=$IT31-1,OR(BL$3&lt;&gt;$A$3,$A$4=0)))))),1,0)</f>
        <v/>
      </c>
      <c r="BM81">
        <f>IF(AND(BM$4=1,BM31=0,OR($IT31=0,AND($IT31&gt;0,BM$2=$IU31,OR(AND(BM$1=$IT31+1,OR(BM$3-1&lt;&gt;$A$3,$A$4=0)),AND(BM$1=$IT31-1,OR(BM$3&lt;&gt;$A$3,$A$4=0)))))),1,0)</f>
        <v/>
      </c>
      <c r="BN81">
        <f>IF(AND(BN$4=1,BN31=0,OR($IT31=0,AND($IT31&gt;0,BN$2=$IU31,OR(AND(BN$1=$IT31+1,OR(BN$3-1&lt;&gt;$A$3,$A$4=0)),AND(BN$1=$IT31-1,OR(BN$3&lt;&gt;$A$3,$A$4=0)))))),1,0)</f>
        <v/>
      </c>
      <c r="BO81">
        <f>IF(AND(BO$4=1,BO31=0,OR($IT31=0,AND($IT31&gt;0,BO$2=$IU31,OR(AND(BO$1=$IT31+1,OR(BO$3-1&lt;&gt;$A$3,$A$4=0)),AND(BO$1=$IT31-1,OR(BO$3&lt;&gt;$A$3,$A$4=0)))))),1,0)</f>
        <v/>
      </c>
      <c r="BP81">
        <f>IF(AND(BP$4=1,BP31=0,OR($IT31=0,AND($IT31&gt;0,BP$2=$IU31,OR(AND(BP$1=$IT31+1,OR(BP$3-1&lt;&gt;$A$3,$A$4=0)),AND(BP$1=$IT31-1,OR(BP$3&lt;&gt;$A$3,$A$4=0)))))),1,0)</f>
        <v/>
      </c>
      <c r="BQ81">
        <f>IF(AND(BQ$4=1,BQ31=0,OR($IT31=0,AND($IT31&gt;0,BQ$2=$IU31,OR(AND(BQ$1=$IT31+1,OR(BQ$3-1&lt;&gt;$A$3,$A$4=0)),AND(BQ$1=$IT31-1,OR(BQ$3&lt;&gt;$A$3,$A$4=0)))))),1,0)</f>
        <v/>
      </c>
      <c r="BR81">
        <f>IF(AND(BR$4=1,BR31=0,OR($IT31=0,AND($IT31&gt;0,BR$2=$IU31,OR(AND(BR$1=$IT31+1,OR(BR$3-1&lt;&gt;$A$3,$A$4=0)),AND(BR$1=$IT31-1,OR(BR$3&lt;&gt;$A$3,$A$4=0)))))),1,0)</f>
        <v/>
      </c>
      <c r="BS81">
        <f>IF(AND(BS$4=1,BS31=0,OR($IT31=0,AND($IT31&gt;0,BS$2=$IU31,OR(AND(BS$1=$IT31+1,OR(BS$3-1&lt;&gt;$A$3,$A$4=0)),AND(BS$1=$IT31-1,OR(BS$3&lt;&gt;$A$3,$A$4=0)))))),1,0)</f>
        <v/>
      </c>
      <c r="BT81">
        <f>IF(AND(BT$4=1,BT31=0,OR($IT31=0,AND($IT31&gt;0,BT$2=$IU31,OR(AND(BT$1=$IT31+1,OR(BT$3-1&lt;&gt;$A$3,$A$4=0)),AND(BT$1=$IT31-1,OR(BT$3&lt;&gt;$A$3,$A$4=0)))))),1,0)</f>
        <v/>
      </c>
      <c r="BU81">
        <f>IF(AND(BU$4=1,BU31=0,OR($IT31=0,AND($IT31&gt;0,BU$2=$IU31,OR(AND(BU$1=$IT31+1,OR(BU$3-1&lt;&gt;$A$3,$A$4=0)),AND(BU$1=$IT31-1,OR(BU$3&lt;&gt;$A$3,$A$4=0)))))),1,0)</f>
        <v/>
      </c>
      <c r="BV81">
        <f>IF(AND(BV$4=1,BV31=0,OR($IT31=0,AND($IT31&gt;0,BV$2=$IU31,OR(AND(BV$1=$IT31+1,OR(BV$3-1&lt;&gt;$A$3,$A$4=0)),AND(BV$1=$IT31-1,OR(BV$3&lt;&gt;$A$3,$A$4=0)))))),1,0)</f>
        <v/>
      </c>
      <c r="BW81">
        <f>IF(AND(BW$4=1,BW31=0,OR($IT31=0,AND($IT31&gt;0,BW$2=$IU31,OR(AND(BW$1=$IT31+1,OR(BW$3-1&lt;&gt;$A$3,$A$4=0)),AND(BW$1=$IT31-1,OR(BW$3&lt;&gt;$A$3,$A$4=0)))))),1,0)</f>
        <v/>
      </c>
      <c r="BX81">
        <f>IF(AND(BX$4=1,BX31=0,OR($IT31=0,AND($IT31&gt;0,BX$2=$IU31,OR(AND(BX$1=$IT31+1,OR(BX$3-1&lt;&gt;$A$3,$A$4=0)),AND(BX$1=$IT31-1,OR(BX$3&lt;&gt;$A$3,$A$4=0)))))),1,0)</f>
        <v/>
      </c>
      <c r="BY81">
        <f>IF(AND(BY$4=1,BY31=0,OR($IT31=0,AND($IT31&gt;0,BY$2=$IU31,OR(AND(BY$1=$IT31+1,OR(BY$3-1&lt;&gt;$A$3,$A$4=0)),AND(BY$1=$IT31-1,OR(BY$3&lt;&gt;$A$3,$A$4=0)))))),1,0)</f>
        <v/>
      </c>
      <c r="BZ81">
        <f>IF(AND(BZ$4=1,BZ31=0,OR($IT31=0,AND($IT31&gt;0,BZ$2=$IU31,OR(AND(BZ$1=$IT31+1,OR(BZ$3-1&lt;&gt;$A$3,$A$4=0)),AND(BZ$1=$IT31-1,OR(BZ$3&lt;&gt;$A$3,$A$4=0)))))),1,0)</f>
        <v/>
      </c>
      <c r="CA81">
        <f>IF(AND(CA$4=1,CA31=0,OR($IT31=0,AND($IT31&gt;0,CA$2=$IU31,OR(AND(CA$1=$IT31+1,OR(CA$3-1&lt;&gt;$A$3,$A$4=0)),AND(CA$1=$IT31-1,OR(CA$3&lt;&gt;$A$3,$A$4=0)))))),1,0)</f>
        <v/>
      </c>
      <c r="CB81">
        <f>IF(AND(CB$4=1,CB31=0,OR($IT31=0,AND($IT31&gt;0,CB$2=$IU31,OR(AND(CB$1=$IT31+1,OR(CB$3-1&lt;&gt;$A$3,$A$4=0)),AND(CB$1=$IT31-1,OR(CB$3&lt;&gt;$A$3,$A$4=0)))))),1,0)</f>
        <v/>
      </c>
      <c r="CC81">
        <f>IF(AND(CC$4=1,CC31=0,OR($IT31=0,AND($IT31&gt;0,CC$2=$IU31,OR(AND(CC$1=$IT31+1,OR(CC$3-1&lt;&gt;$A$3,$A$4=0)),AND(CC$1=$IT31-1,OR(CC$3&lt;&gt;$A$3,$A$4=0)))))),1,0)</f>
        <v/>
      </c>
      <c r="CD81">
        <f>IF(AND(CD$4=1,CD31=0,OR($IT31=0,AND($IT31&gt;0,CD$2=$IU31,OR(AND(CD$1=$IT31+1,OR(CD$3-1&lt;&gt;$A$3,$A$4=0)),AND(CD$1=$IT31-1,OR(CD$3&lt;&gt;$A$3,$A$4=0)))))),1,0)</f>
        <v/>
      </c>
      <c r="CE81">
        <f>IF(AND(CE$4=1,CE31=0,OR($IT31=0,AND($IT31&gt;0,CE$2=$IU31,OR(AND(CE$1=$IT31+1,OR(CE$3-1&lt;&gt;$A$3,$A$4=0)),AND(CE$1=$IT31-1,OR(CE$3&lt;&gt;$A$3,$A$4=0)))))),1,0)</f>
        <v/>
      </c>
      <c r="CF81">
        <f>IF(AND(CF$4=1,CF31=0,OR($IT31=0,AND($IT31&gt;0,CF$2=$IU31,OR(AND(CF$1=$IT31+1,OR(CF$3-1&lt;&gt;$A$3,$A$4=0)),AND(CF$1=$IT31-1,OR(CF$3&lt;&gt;$A$3,$A$4=0)))))),1,0)</f>
        <v/>
      </c>
      <c r="CG81">
        <f>IF(AND(CG$4=1,CG31=0,OR($IT31=0,AND($IT31&gt;0,CG$2=$IU31,OR(AND(CG$1=$IT31+1,OR(CG$3-1&lt;&gt;$A$3,$A$4=0)),AND(CG$1=$IT31-1,OR(CG$3&lt;&gt;$A$3,$A$4=0)))))),1,0)</f>
        <v/>
      </c>
      <c r="CH81">
        <f>IF(AND(CH$4=1,CH31=0,OR($IT31=0,AND($IT31&gt;0,CH$2=$IU31,OR(AND(CH$1=$IT31+1,OR(CH$3-1&lt;&gt;$A$3,$A$4=0)),AND(CH$1=$IT31-1,OR(CH$3&lt;&gt;$A$3,$A$4=0)))))),1,0)</f>
        <v/>
      </c>
      <c r="CI81">
        <f>IF(AND(CI$4=1,CI31=0,OR($IT31=0,AND($IT31&gt;0,CI$2=$IU31,OR(AND(CI$1=$IT31+1,OR(CI$3-1&lt;&gt;$A$3,$A$4=0)),AND(CI$1=$IT31-1,OR(CI$3&lt;&gt;$A$3,$A$4=0)))))),1,0)</f>
        <v/>
      </c>
      <c r="CJ81">
        <f>IF(AND(CJ$4=1,CJ31=0,OR($IT31=0,AND($IT31&gt;0,CJ$2=$IU31,OR(AND(CJ$1=$IT31+1,OR(CJ$3-1&lt;&gt;$A$3,$A$4=0)),AND(CJ$1=$IT31-1,OR(CJ$3&lt;&gt;$A$3,$A$4=0)))))),1,0)</f>
        <v/>
      </c>
      <c r="CK81">
        <f>IF(AND(CK$4=1,CK31=0,OR($IT31=0,AND($IT31&gt;0,CK$2=$IU31,OR(AND(CK$1=$IT31+1,OR(CK$3-1&lt;&gt;$A$3,$A$4=0)),AND(CK$1=$IT31-1,OR(CK$3&lt;&gt;$A$3,$A$4=0)))))),1,0)</f>
        <v/>
      </c>
      <c r="CL81">
        <f>IF(AND(CL$4=1,CL31=0,OR($IT31=0,AND($IT31&gt;0,CL$2=$IU31,OR(AND(CL$1=$IT31+1,OR(CL$3-1&lt;&gt;$A$3,$A$4=0)),AND(CL$1=$IT31-1,OR(CL$3&lt;&gt;$A$3,$A$4=0)))))),1,0)</f>
        <v/>
      </c>
      <c r="CM81">
        <f>IF(AND(CM$4=1,CM31=0,OR($IT31=0,AND($IT31&gt;0,CM$2=$IU31,OR(AND(CM$1=$IT31+1,OR(CM$3-1&lt;&gt;$A$3,$A$4=0)),AND(CM$1=$IT31-1,OR(CM$3&lt;&gt;$A$3,$A$4=0)))))),1,0)</f>
        <v/>
      </c>
      <c r="CN81">
        <f>IF(AND(CN$4=1,CN31=0,OR($IT31=0,AND($IT31&gt;0,CN$2=$IU31,OR(AND(CN$1=$IT31+1,OR(CN$3-1&lt;&gt;$A$3,$A$4=0)),AND(CN$1=$IT31-1,OR(CN$3&lt;&gt;$A$3,$A$4=0)))))),1,0)</f>
        <v/>
      </c>
      <c r="CO81">
        <f>IF(AND(CO$4=1,CO31=0,OR($IT31=0,AND($IT31&gt;0,CO$2=$IU31,OR(AND(CO$1=$IT31+1,OR(CO$3-1&lt;&gt;$A$3,$A$4=0)),AND(CO$1=$IT31-1,OR(CO$3&lt;&gt;$A$3,$A$4=0)))))),1,0)</f>
        <v/>
      </c>
      <c r="CP81">
        <f>IF(AND(CP$4=1,CP31=0,OR($IT31=0,AND($IT31&gt;0,CP$2=$IU31,OR(AND(CP$1=$IT31+1,OR(CP$3-1&lt;&gt;$A$3,$A$4=0)),AND(CP$1=$IT31-1,OR(CP$3&lt;&gt;$A$3,$A$4=0)))))),1,0)</f>
        <v/>
      </c>
      <c r="CQ81">
        <f>IF(AND(CQ$4=1,CQ31=0,OR($IT31=0,AND($IT31&gt;0,CQ$2=$IU31,OR(AND(CQ$1=$IT31+1,OR(CQ$3-1&lt;&gt;$A$3,$A$4=0)),AND(CQ$1=$IT31-1,OR(CQ$3&lt;&gt;$A$3,$A$4=0)))))),1,0)</f>
        <v/>
      </c>
      <c r="CR81">
        <f>IF(AND(CR$4=1,CR31=0,OR($IT31=0,AND($IT31&gt;0,CR$2=$IU31,OR(AND(CR$1=$IT31+1,OR(CR$3-1&lt;&gt;$A$3,$A$4=0)),AND(CR$1=$IT31-1,OR(CR$3&lt;&gt;$A$3,$A$4=0)))))),1,0)</f>
        <v/>
      </c>
      <c r="CS81">
        <f>IF(AND(CS$4=1,CS31=0,OR($IT31=0,AND($IT31&gt;0,CS$2=$IU31,OR(AND(CS$1=$IT31+1,OR(CS$3-1&lt;&gt;$A$3,$A$4=0)),AND(CS$1=$IT31-1,OR(CS$3&lt;&gt;$A$3,$A$4=0)))))),1,0)</f>
        <v/>
      </c>
      <c r="CT81">
        <f>IF(AND(CT$4=1,CT31=0,OR($IT31=0,AND($IT31&gt;0,CT$2=$IU31,OR(AND(CT$1=$IT31+1,OR(CT$3-1&lt;&gt;$A$3,$A$4=0)),AND(CT$1=$IT31-1,OR(CT$3&lt;&gt;$A$3,$A$4=0)))))),1,0)</f>
        <v/>
      </c>
      <c r="CU81">
        <f>IF(AND(CU$4=1,CU31=0,OR($IT31=0,AND($IT31&gt;0,CU$2=$IU31,OR(AND(CU$1=$IT31+1,OR(CU$3-1&lt;&gt;$A$3,$A$4=0)),AND(CU$1=$IT31-1,OR(CU$3&lt;&gt;$A$3,$A$4=0)))))),1,0)</f>
        <v/>
      </c>
      <c r="CV81">
        <f>IF(AND(CV$4=1,CV31=0,OR($IT31=0,AND($IT31&gt;0,CV$2=$IU31,OR(AND(CV$1=$IT31+1,OR(CV$3-1&lt;&gt;$A$3,$A$4=0)),AND(CV$1=$IT31-1,OR(CV$3&lt;&gt;$A$3,$A$4=0)))))),1,0)</f>
        <v/>
      </c>
      <c r="CW81">
        <f>IF(AND(CW$4=1,CW31=0,OR($IT31=0,AND($IT31&gt;0,CW$2=$IU31,OR(AND(CW$1=$IT31+1,OR(CW$3-1&lt;&gt;$A$3,$A$4=0)),AND(CW$1=$IT31-1,OR(CW$3&lt;&gt;$A$3,$A$4=0)))))),1,0)</f>
        <v/>
      </c>
      <c r="CX81">
        <f>IF(AND(CX$4=1,CX31=0,OR($IT31=0,AND($IT31&gt;0,CX$2=$IU31,OR(AND(CX$1=$IT31+1,OR(CX$3-1&lt;&gt;$A$3,$A$4=0)),AND(CX$1=$IT31-1,OR(CX$3&lt;&gt;$A$3,$A$4=0)))))),1,0)</f>
        <v/>
      </c>
      <c r="CY81">
        <f>IF(AND(CY$4=1,CY31=0,OR($IT31=0,AND($IT31&gt;0,CY$2=$IU31,OR(AND(CY$1=$IT31+1,OR(CY$3-1&lt;&gt;$A$3,$A$4=0)),AND(CY$1=$IT31-1,OR(CY$3&lt;&gt;$A$3,$A$4=0)))))),1,0)</f>
        <v/>
      </c>
      <c r="CZ81">
        <f>IF(AND(CZ$4=1,CZ31=0,OR($IT31=0,AND($IT31&gt;0,CZ$2=$IU31,OR(AND(CZ$1=$IT31+1,OR(CZ$3-1&lt;&gt;$A$3,$A$4=0)),AND(CZ$1=$IT31-1,OR(CZ$3&lt;&gt;$A$3,$A$4=0)))))),1,0)</f>
        <v/>
      </c>
      <c r="DA81">
        <f>IF(AND(DA$4=1,DA31=0,OR($IT31=0,AND($IT31&gt;0,DA$2=$IU31,OR(AND(DA$1=$IT31+1,OR(DA$3-1&lt;&gt;$A$3,$A$4=0)),AND(DA$1=$IT31-1,OR(DA$3&lt;&gt;$A$3,$A$4=0)))))),1,0)</f>
        <v/>
      </c>
      <c r="DB81">
        <f>IF(AND(DB$4=1,DB31=0,OR($IT31=0,AND($IT31&gt;0,DB$2=$IU31,OR(AND(DB$1=$IT31+1,OR(DB$3-1&lt;&gt;$A$3,$A$4=0)),AND(DB$1=$IT31-1,OR(DB$3&lt;&gt;$A$3,$A$4=0)))))),1,0)</f>
        <v/>
      </c>
      <c r="DC81">
        <f>IF(AND(DC$4=1,DC31=0,OR($IT31=0,AND($IT31&gt;0,DC$2=$IU31,OR(AND(DC$1=$IT31+1,OR(DC$3-1&lt;&gt;$A$3,$A$4=0)),AND(DC$1=$IT31-1,OR(DC$3&lt;&gt;$A$3,$A$4=0)))))),1,0)</f>
        <v/>
      </c>
      <c r="DD81">
        <f>IF(AND(DD$4=1,DD31=0,OR($IT31=0,AND($IT31&gt;0,DD$2=$IU31,OR(AND(DD$1=$IT31+1,OR(DD$3-1&lt;&gt;$A$3,$A$4=0)),AND(DD$1=$IT31-1,OR(DD$3&lt;&gt;$A$3,$A$4=0)))))),1,0)</f>
        <v/>
      </c>
      <c r="DE81">
        <f>IF(AND(DE$4=1,DE31=0,OR($IT31=0,AND($IT31&gt;0,DE$2=$IU31,OR(AND(DE$1=$IT31+1,OR(DE$3-1&lt;&gt;$A$3,$A$4=0)),AND(DE$1=$IT31-1,OR(DE$3&lt;&gt;$A$3,$A$4=0)))))),1,0)</f>
        <v/>
      </c>
      <c r="DF81">
        <f>IF(AND(DF$4=1,DF31=0,OR($IT31=0,AND($IT31&gt;0,DF$2=$IU31,OR(AND(DF$1=$IT31+1,OR(DF$3-1&lt;&gt;$A$3,$A$4=0)),AND(DF$1=$IT31-1,OR(DF$3&lt;&gt;$A$3,$A$4=0)))))),1,0)</f>
        <v/>
      </c>
      <c r="DG81">
        <f>IF(AND(DG$4=1,DG31=0,OR($IT31=0,AND($IT31&gt;0,DG$2=$IU31,OR(AND(DG$1=$IT31+1,OR(DG$3-1&lt;&gt;$A$3,$A$4=0)),AND(DG$1=$IT31-1,OR(DG$3&lt;&gt;$A$3,$A$4=0)))))),1,0)</f>
        <v/>
      </c>
      <c r="DH81">
        <f>IF(AND(DH$4=1,DH31=0,OR($IT31=0,AND($IT31&gt;0,DH$2=$IU31,OR(AND(DH$1=$IT31+1,OR(DH$3-1&lt;&gt;$A$3,$A$4=0)),AND(DH$1=$IT31-1,OR(DH$3&lt;&gt;$A$3,$A$4=0)))))),1,0)</f>
        <v/>
      </c>
      <c r="DI81">
        <f>IF(AND(DI$4=1,DI31=0,OR($IT31=0,AND($IT31&gt;0,DI$2=$IU31,OR(AND(DI$1=$IT31+1,OR(DI$3-1&lt;&gt;$A$3,$A$4=0)),AND(DI$1=$IT31-1,OR(DI$3&lt;&gt;$A$3,$A$4=0)))))),1,0)</f>
        <v/>
      </c>
      <c r="DJ81">
        <f>IF(AND(DJ$4=1,DJ31=0,OR($IT31=0,AND($IT31&gt;0,DJ$2=$IU31,OR(AND(DJ$1=$IT31+1,OR(DJ$3-1&lt;&gt;$A$3,$A$4=0)),AND(DJ$1=$IT31-1,OR(DJ$3&lt;&gt;$A$3,$A$4=0)))))),1,0)</f>
        <v/>
      </c>
      <c r="DK81">
        <f>IF(AND(DK$4=1,DK31=0,OR($IT31=0,AND($IT31&gt;0,DK$2=$IU31,OR(AND(DK$1=$IT31+1,OR(DK$3-1&lt;&gt;$A$3,$A$4=0)),AND(DK$1=$IT31-1,OR(DK$3&lt;&gt;$A$3,$A$4=0)))))),1,0)</f>
        <v/>
      </c>
      <c r="DL81">
        <f>IF(AND(DL$4=1,DL31=0,OR($IT31=0,AND($IT31&gt;0,DL$2=$IU31,OR(AND(DL$1=$IT31+1,OR(DL$3-1&lt;&gt;$A$3,$A$4=0)),AND(DL$1=$IT31-1,OR(DL$3&lt;&gt;$A$3,$A$4=0)))))),1,0)</f>
        <v/>
      </c>
      <c r="DM81">
        <f>IF(AND(DM$4=1,DM31=0,OR($IT31=0,AND($IT31&gt;0,DM$2=$IU31,OR(AND(DM$1=$IT31+1,OR(DM$3-1&lt;&gt;$A$3,$A$4=0)),AND(DM$1=$IT31-1,OR(DM$3&lt;&gt;$A$3,$A$4=0)))))),1,0)</f>
        <v/>
      </c>
      <c r="DN81">
        <f>IF(AND(DN$4=1,DN31=0,OR($IT31=0,AND($IT31&gt;0,DN$2=$IU31,OR(AND(DN$1=$IT31+1,OR(DN$3-1&lt;&gt;$A$3,$A$4=0)),AND(DN$1=$IT31-1,OR(DN$3&lt;&gt;$A$3,$A$4=0)))))),1,0)</f>
        <v/>
      </c>
      <c r="DO81">
        <f>IF(AND(DO$4=1,DO31=0,OR($IT31=0,AND($IT31&gt;0,DO$2=$IU31,OR(AND(DO$1=$IT31+1,OR(DO$3-1&lt;&gt;$A$3,$A$4=0)),AND(DO$1=$IT31-1,OR(DO$3&lt;&gt;$A$3,$A$4=0)))))),1,0)</f>
        <v/>
      </c>
      <c r="DP81">
        <f>IF(AND(DP$4=1,DP31=0,OR($IT31=0,AND($IT31&gt;0,DP$2=$IU31,OR(AND(DP$1=$IT31+1,OR(DP$3-1&lt;&gt;$A$3,$A$4=0)),AND(DP$1=$IT31-1,OR(DP$3&lt;&gt;$A$3,$A$4=0)))))),1,0)</f>
        <v/>
      </c>
      <c r="DQ81">
        <f>IF(AND(DQ$4=1,DQ31=0,OR($IT31=0,AND($IT31&gt;0,DQ$2=$IU31,OR(AND(DQ$1=$IT31+1,OR(DQ$3-1&lt;&gt;$A$3,$A$4=0)),AND(DQ$1=$IT31-1,OR(DQ$3&lt;&gt;$A$3,$A$4=0)))))),1,0)</f>
        <v/>
      </c>
      <c r="DR81">
        <f>IF(AND(DR$4=1,DR31=0,OR($IT31=0,AND($IT31&gt;0,DR$2=$IU31,OR(AND(DR$1=$IT31+1,OR(DR$3-1&lt;&gt;$A$3,$A$4=0)),AND(DR$1=$IT31-1,OR(DR$3&lt;&gt;$A$3,$A$4=0)))))),1,0)</f>
        <v/>
      </c>
      <c r="DS81">
        <f>IF(AND(DS$4=1,DS31=0,OR($IT31=0,AND($IT31&gt;0,DS$2=$IU31,OR(AND(DS$1=$IT31+1,OR(DS$3-1&lt;&gt;$A$3,$A$4=0)),AND(DS$1=$IT31-1,OR(DS$3&lt;&gt;$A$3,$A$4=0)))))),1,0)</f>
        <v/>
      </c>
      <c r="DT81">
        <f>IF(AND(DT$4=1,DT31=0,OR($IT31=0,AND($IT31&gt;0,DT$2=$IU31,OR(AND(DT$1=$IT31+1,OR(DT$3-1&lt;&gt;$A$3,$A$4=0)),AND(DT$1=$IT31-1,OR(DT$3&lt;&gt;$A$3,$A$4=0)))))),1,0)</f>
        <v/>
      </c>
      <c r="DU81">
        <f>IF(AND(DU$4=1,DU31=0,OR($IT31=0,AND($IT31&gt;0,DU$2=$IU31,OR(AND(DU$1=$IT31+1,OR(DU$3-1&lt;&gt;$A$3,$A$4=0)),AND(DU$1=$IT31-1,OR(DU$3&lt;&gt;$A$3,$A$4=0)))))),1,0)</f>
        <v/>
      </c>
      <c r="DV81">
        <f>IF(AND(DV$4=1,DV31=0,OR($IT31=0,AND($IT31&gt;0,DV$2=$IU31,OR(AND(DV$1=$IT31+1,OR(DV$3-1&lt;&gt;$A$3,$A$4=0)),AND(DV$1=$IT31-1,OR(DV$3&lt;&gt;$A$3,$A$4=0)))))),1,0)</f>
        <v/>
      </c>
      <c r="DW81">
        <f>IF(AND(DW$4=1,DW31=0,OR($IT31=0,AND($IT31&gt;0,DW$2=$IU31,OR(AND(DW$1=$IT31+1,OR(DW$3-1&lt;&gt;$A$3,$A$4=0)),AND(DW$1=$IT31-1,OR(DW$3&lt;&gt;$A$3,$A$4=0)))))),1,0)</f>
        <v/>
      </c>
      <c r="DX81">
        <f>IF(AND(DX$4=1,DX31=0,OR($IT31=0,AND($IT31&gt;0,DX$2=$IU31,OR(AND(DX$1=$IT31+1,OR(DX$3-1&lt;&gt;$A$3,$A$4=0)),AND(DX$1=$IT31-1,OR(DX$3&lt;&gt;$A$3,$A$4=0)))))),1,0)</f>
        <v/>
      </c>
      <c r="DY81">
        <f>IF(AND(DY$4=1,DY31=0,OR($IT31=0,AND($IT31&gt;0,DY$2=$IU31,OR(AND(DY$1=$IT31+1,OR(DY$3-1&lt;&gt;$A$3,$A$4=0)),AND(DY$1=$IT31-1,OR(DY$3&lt;&gt;$A$3,$A$4=0)))))),1,0)</f>
        <v/>
      </c>
      <c r="DZ81">
        <f>IF(AND(DZ$4=1,DZ31=0,OR($IT31=0,AND($IT31&gt;0,DZ$2=$IU31,OR(AND(DZ$1=$IT31+1,OR(DZ$3-1&lt;&gt;$A$3,$A$4=0)),AND(DZ$1=$IT31-1,OR(DZ$3&lt;&gt;$A$3,$A$4=0)))))),1,0)</f>
        <v/>
      </c>
      <c r="EA81">
        <f>IF(AND(EA$4=1,EA31=0,OR($IT31=0,AND($IT31&gt;0,EA$2=$IU31,OR(AND(EA$1=$IT31+1,OR(EA$3-1&lt;&gt;$A$3,$A$4=0)),AND(EA$1=$IT31-1,OR(EA$3&lt;&gt;$A$3,$A$4=0)))))),1,0)</f>
        <v/>
      </c>
      <c r="EB81">
        <f>IF(AND(EB$4=1,EB31=0,OR($IT31=0,AND($IT31&gt;0,EB$2=$IU31,OR(AND(EB$1=$IT31+1,OR(EB$3-1&lt;&gt;$A$3,$A$4=0)),AND(EB$1=$IT31-1,OR(EB$3&lt;&gt;$A$3,$A$4=0)))))),1,0)</f>
        <v/>
      </c>
      <c r="EC81">
        <f>IF(AND(EC$4=1,EC31=0,OR($IT31=0,AND($IT31&gt;0,EC$2=$IU31,OR(AND(EC$1=$IT31+1,OR(EC$3-1&lt;&gt;$A$3,$A$4=0)),AND(EC$1=$IT31-1,OR(EC$3&lt;&gt;$A$3,$A$4=0)))))),1,0)</f>
        <v/>
      </c>
      <c r="ED81">
        <f>IF(AND(ED$4=1,ED31=0,OR($IT31=0,AND($IT31&gt;0,ED$2=$IU31,OR(AND(ED$1=$IT31+1,OR(ED$3-1&lt;&gt;$A$3,$A$4=0)),AND(ED$1=$IT31-1,OR(ED$3&lt;&gt;$A$3,$A$4=0)))))),1,0)</f>
        <v/>
      </c>
      <c r="EE81">
        <f>IF(AND(EE$4=1,EE31=0,OR($IT31=0,AND($IT31&gt;0,EE$2=$IU31,OR(AND(EE$1=$IT31+1,OR(EE$3-1&lt;&gt;$A$3,$A$4=0)),AND(EE$1=$IT31-1,OR(EE$3&lt;&gt;$A$3,$A$4=0)))))),1,0)</f>
        <v/>
      </c>
      <c r="EF81">
        <f>IF(AND(EF$4=1,EF31=0,OR($IT31=0,AND($IT31&gt;0,EF$2=$IU31,OR(AND(EF$1=$IT31+1,OR(EF$3-1&lt;&gt;$A$3,$A$4=0)),AND(EF$1=$IT31-1,OR(EF$3&lt;&gt;$A$3,$A$4=0)))))),1,0)</f>
        <v/>
      </c>
      <c r="EG81">
        <f>IF(AND(EG$4=1,EG31=0,OR($IT31=0,AND($IT31&gt;0,EG$2=$IU31,OR(AND(EG$1=$IT31+1,OR(EG$3-1&lt;&gt;$A$3,$A$4=0)),AND(EG$1=$IT31-1,OR(EG$3&lt;&gt;$A$3,$A$4=0)))))),1,0)</f>
        <v/>
      </c>
      <c r="EH81">
        <f>IF(AND(EH$4=1,EH31=0,OR($IT31=0,AND($IT31&gt;0,EH$2=$IU31,OR(AND(EH$1=$IT31+1,OR(EH$3-1&lt;&gt;$A$3,$A$4=0)),AND(EH$1=$IT31-1,OR(EH$3&lt;&gt;$A$3,$A$4=0)))))),1,0)</f>
        <v/>
      </c>
      <c r="EI81">
        <f>IF(AND(EI$4=1,EI31=0,OR($IT31=0,AND($IT31&gt;0,EI$2=$IU31,OR(AND(EI$1=$IT31+1,OR(EI$3-1&lt;&gt;$A$3,$A$4=0)),AND(EI$1=$IT31-1,OR(EI$3&lt;&gt;$A$3,$A$4=0)))))),1,0)</f>
        <v/>
      </c>
      <c r="EJ81">
        <f>IF(AND(EJ$4=1,EJ31=0,OR($IT31=0,AND($IT31&gt;0,EJ$2=$IU31,OR(AND(EJ$1=$IT31+1,OR(EJ$3-1&lt;&gt;$A$3,$A$4=0)),AND(EJ$1=$IT31-1,OR(EJ$3&lt;&gt;$A$3,$A$4=0)))))),1,0)</f>
        <v/>
      </c>
      <c r="EK81">
        <f>IF(AND(EK$4=1,EK31=0,OR($IT31=0,AND($IT31&gt;0,EK$2=$IU31,OR(AND(EK$1=$IT31+1,OR(EK$3-1&lt;&gt;$A$3,$A$4=0)),AND(EK$1=$IT31-1,OR(EK$3&lt;&gt;$A$3,$A$4=0)))))),1,0)</f>
        <v/>
      </c>
      <c r="EL81">
        <f>IF(AND(EL$4=1,EL31=0,OR($IT31=0,AND($IT31&gt;0,EL$2=$IU31,OR(AND(EL$1=$IT31+1,OR(EL$3-1&lt;&gt;$A$3,$A$4=0)),AND(EL$1=$IT31-1,OR(EL$3&lt;&gt;$A$3,$A$4=0)))))),1,0)</f>
        <v/>
      </c>
      <c r="EM81">
        <f>IF(AND(EM$4=1,EM31=0,OR($IT31=0,AND($IT31&gt;0,EM$2=$IU31,OR(AND(EM$1=$IT31+1,OR(EM$3-1&lt;&gt;$A$3,$A$4=0)),AND(EM$1=$IT31-1,OR(EM$3&lt;&gt;$A$3,$A$4=0)))))),1,0)</f>
        <v/>
      </c>
      <c r="EN81">
        <f>IF(AND(EN$4=1,EN31=0,OR($IT31=0,AND($IT31&gt;0,EN$2=$IU31,OR(AND(EN$1=$IT31+1,OR(EN$3-1&lt;&gt;$A$3,$A$4=0)),AND(EN$1=$IT31-1,OR(EN$3&lt;&gt;$A$3,$A$4=0)))))),1,0)</f>
        <v/>
      </c>
      <c r="EO81">
        <f>IF(AND(EO$4=1,EO31=0,OR($IT31=0,AND($IT31&gt;0,EO$2=$IU31,OR(AND(EO$1=$IT31+1,OR(EO$3-1&lt;&gt;$A$3,$A$4=0)),AND(EO$1=$IT31-1,OR(EO$3&lt;&gt;$A$3,$A$4=0)))))),1,0)</f>
        <v/>
      </c>
      <c r="EP81">
        <f>IF(AND(EP$4=1,EP31=0,OR($IT31=0,AND($IT31&gt;0,EP$2=$IU31,OR(AND(EP$1=$IT31+1,OR(EP$3-1&lt;&gt;$A$3,$A$4=0)),AND(EP$1=$IT31-1,OR(EP$3&lt;&gt;$A$3,$A$4=0)))))),1,0)</f>
        <v/>
      </c>
      <c r="EQ81">
        <f>IF(AND(EQ$4=1,EQ31=0,OR($IT31=0,AND($IT31&gt;0,EQ$2=$IU31,OR(AND(EQ$1=$IT31+1,OR(EQ$3-1&lt;&gt;$A$3,$A$4=0)),AND(EQ$1=$IT31-1,OR(EQ$3&lt;&gt;$A$3,$A$4=0)))))),1,0)</f>
        <v/>
      </c>
      <c r="ER81">
        <f>IF(AND(ER$4=1,ER31=0,OR($IT31=0,AND($IT31&gt;0,ER$2=$IU31,OR(AND(ER$1=$IT31+1,OR(ER$3-1&lt;&gt;$A$3,$A$4=0)),AND(ER$1=$IT31-1,OR(ER$3&lt;&gt;$A$3,$A$4=0)))))),1,0)</f>
        <v/>
      </c>
      <c r="ES81">
        <f>IF(AND(ES$4=1,ES31=0,OR($IT31=0,AND($IT31&gt;0,ES$2=$IU31,OR(AND(ES$1=$IT31+1,OR(ES$3-1&lt;&gt;$A$3,$A$4=0)),AND(ES$1=$IT31-1,OR(ES$3&lt;&gt;$A$3,$A$4=0)))))),1,0)</f>
        <v/>
      </c>
      <c r="ET81">
        <f>IF(AND(ET$4=1,ET31=0,OR($IT31=0,AND($IT31&gt;0,ET$2=$IU31,OR(AND(ET$1=$IT31+1,OR(ET$3-1&lt;&gt;$A$3,$A$4=0)),AND(ET$1=$IT31-1,OR(ET$3&lt;&gt;$A$3,$A$4=0)))))),1,0)</f>
        <v/>
      </c>
      <c r="EU81">
        <f>IF(AND(EU$4=1,EU31=0,OR($IT31=0,AND($IT31&gt;0,EU$2=$IU31,OR(AND(EU$1=$IT31+1,OR(EU$3-1&lt;&gt;$A$3,$A$4=0)),AND(EU$1=$IT31-1,OR(EU$3&lt;&gt;$A$3,$A$4=0)))))),1,0)</f>
        <v/>
      </c>
      <c r="EV81">
        <f>IF(AND(EV$4=1,EV31=0,OR($IT31=0,AND($IT31&gt;0,EV$2=$IU31,OR(AND(EV$1=$IT31+1,OR(EV$3-1&lt;&gt;$A$3,$A$4=0)),AND(EV$1=$IT31-1,OR(EV$3&lt;&gt;$A$3,$A$4=0)))))),1,0)</f>
        <v/>
      </c>
      <c r="EW81">
        <f>IF(AND(EW$4=1,EW31=0,OR($IT31=0,AND($IT31&gt;0,EW$2=$IU31,OR(AND(EW$1=$IT31+1,OR(EW$3-1&lt;&gt;$A$3,$A$4=0)),AND(EW$1=$IT31-1,OR(EW$3&lt;&gt;$A$3,$A$4=0)))))),1,0)</f>
        <v/>
      </c>
      <c r="EX81">
        <f>IF(AND(EX$4=1,EX31=0,OR($IT31=0,AND($IT31&gt;0,EX$2=$IU31,OR(AND(EX$1=$IT31+1,OR(EX$3-1&lt;&gt;$A$3,$A$4=0)),AND(EX$1=$IT31-1,OR(EX$3&lt;&gt;$A$3,$A$4=0)))))),1,0)</f>
        <v/>
      </c>
      <c r="EY81">
        <f>IF(AND(EY$4=1,EY31=0,OR($IT31=0,AND($IT31&gt;0,EY$2=$IU31,OR(AND(EY$1=$IT31+1,OR(EY$3-1&lt;&gt;$A$3,$A$4=0)),AND(EY$1=$IT31-1,OR(EY$3&lt;&gt;$A$3,$A$4=0)))))),1,0)</f>
        <v/>
      </c>
      <c r="EZ81">
        <f>IF(AND(EZ$4=1,EZ31=0,OR($IT31=0,AND($IT31&gt;0,EZ$2=$IU31,OR(AND(EZ$1=$IT31+1,OR(EZ$3-1&lt;&gt;$A$3,$A$4=0)),AND(EZ$1=$IT31-1,OR(EZ$3&lt;&gt;$A$3,$A$4=0)))))),1,0)</f>
        <v/>
      </c>
      <c r="FA81">
        <f>IF(AND(FA$4=1,FA31=0,OR($IT31=0,AND($IT31&gt;0,FA$2=$IU31,OR(AND(FA$1=$IT31+1,OR(FA$3-1&lt;&gt;$A$3,$A$4=0)),AND(FA$1=$IT31-1,OR(FA$3&lt;&gt;$A$3,$A$4=0)))))),1,0)</f>
        <v/>
      </c>
      <c r="FB81">
        <f>IF(AND(FB$4=1,FB31=0,OR($IT31=0,AND($IT31&gt;0,FB$2=$IU31,OR(AND(FB$1=$IT31+1,OR(FB$3-1&lt;&gt;$A$3,$A$4=0)),AND(FB$1=$IT31-1,OR(FB$3&lt;&gt;$A$3,$A$4=0)))))),1,0)</f>
        <v/>
      </c>
      <c r="FC81">
        <f>IF(AND(FC$4=1,FC31=0,OR($IT31=0,AND($IT31&gt;0,FC$2=$IU31,OR(AND(FC$1=$IT31+1,OR(FC$3-1&lt;&gt;$A$3,$A$4=0)),AND(FC$1=$IT31-1,OR(FC$3&lt;&gt;$A$3,$A$4=0)))))),1,0)</f>
        <v/>
      </c>
      <c r="FD81">
        <f>IF(AND(FD$4=1,FD31=0,OR($IT31=0,AND($IT31&gt;0,FD$2=$IU31,OR(AND(FD$1=$IT31+1,OR(FD$3-1&lt;&gt;$A$3,$A$4=0)),AND(FD$1=$IT31-1,OR(FD$3&lt;&gt;$A$3,$A$4=0)))))),1,0)</f>
        <v/>
      </c>
      <c r="FE81">
        <f>IF(AND(FE$4=1,FE31=0,OR($IT31=0,AND($IT31&gt;0,FE$2=$IU31,OR(AND(FE$1=$IT31+1,OR(FE$3-1&lt;&gt;$A$3,$A$4=0)),AND(FE$1=$IT31-1,OR(FE$3&lt;&gt;$A$3,$A$4=0)))))),1,0)</f>
        <v/>
      </c>
      <c r="FF81">
        <f>IF(AND(FF$4=1,FF31=0,OR($IT31=0,AND($IT31&gt;0,FF$2=$IU31,OR(AND(FF$1=$IT31+1,OR(FF$3-1&lt;&gt;$A$3,$A$4=0)),AND(FF$1=$IT31-1,OR(FF$3&lt;&gt;$A$3,$A$4=0)))))),1,0)</f>
        <v/>
      </c>
      <c r="FG81">
        <f>IF(AND(FG$4=1,FG31=0,OR($IT31=0,AND($IT31&gt;0,FG$2=$IU31,OR(AND(FG$1=$IT31+1,OR(FG$3-1&lt;&gt;$A$3,$A$4=0)),AND(FG$1=$IT31-1,OR(FG$3&lt;&gt;$A$3,$A$4=0)))))),1,0)</f>
        <v/>
      </c>
      <c r="FH81">
        <f>IF(AND(FH$4=1,FH31=0,OR($IT31=0,AND($IT31&gt;0,FH$2=$IU31,OR(AND(FH$1=$IT31+1,OR(FH$3-1&lt;&gt;$A$3,$A$4=0)),AND(FH$1=$IT31-1,OR(FH$3&lt;&gt;$A$3,$A$4=0)))))),1,0)</f>
        <v/>
      </c>
      <c r="FI81">
        <f>IF(AND(FI$4=1,FI31=0,OR($IT31=0,AND($IT31&gt;0,FI$2=$IU31,OR(AND(FI$1=$IT31+1,OR(FI$3-1&lt;&gt;$A$3,$A$4=0)),AND(FI$1=$IT31-1,OR(FI$3&lt;&gt;$A$3,$A$4=0)))))),1,0)</f>
        <v/>
      </c>
      <c r="FJ81">
        <f>IF(AND(FJ$4=1,FJ31=0,OR($IT31=0,AND($IT31&gt;0,FJ$2=$IU31,OR(AND(FJ$1=$IT31+1,OR(FJ$3-1&lt;&gt;$A$3,$A$4=0)),AND(FJ$1=$IT31-1,OR(FJ$3&lt;&gt;$A$3,$A$4=0)))))),1,0)</f>
        <v/>
      </c>
      <c r="FK81">
        <f>IF(AND(FK$4=1,FK31=0,OR($IT31=0,AND($IT31&gt;0,FK$2=$IU31,OR(AND(FK$1=$IT31+1,OR(FK$3-1&lt;&gt;$A$3,$A$4=0)),AND(FK$1=$IT31-1,OR(FK$3&lt;&gt;$A$3,$A$4=0)))))),1,0)</f>
        <v/>
      </c>
      <c r="FL81">
        <f>IF(AND(FL$4=1,FL31=0,OR($IT31=0,AND($IT31&gt;0,FL$2=$IU31,OR(AND(FL$1=$IT31+1,OR(FL$3-1&lt;&gt;$A$3,$A$4=0)),AND(FL$1=$IT31-1,OR(FL$3&lt;&gt;$A$3,$A$4=0)))))),1,0)</f>
        <v/>
      </c>
      <c r="FM81">
        <f>IF(AND(FM$4=1,FM31=0,OR($IT31=0,AND($IT31&gt;0,FM$2=$IU31,OR(AND(FM$1=$IT31+1,OR(FM$3-1&lt;&gt;$A$3,$A$4=0)),AND(FM$1=$IT31-1,OR(FM$3&lt;&gt;$A$3,$A$4=0)))))),1,0)</f>
        <v/>
      </c>
      <c r="FN81">
        <f>IF(AND(FN$4=1,FN31=0,OR($IT31=0,AND($IT31&gt;0,FN$2=$IU31,OR(AND(FN$1=$IT31+1,OR(FN$3-1&lt;&gt;$A$3,$A$4=0)),AND(FN$1=$IT31-1,OR(FN$3&lt;&gt;$A$3,$A$4=0)))))),1,0)</f>
        <v/>
      </c>
      <c r="FO81">
        <f>IF(AND(FO$4=1,FO31=0,OR($IT31=0,AND($IT31&gt;0,FO$2=$IU31,OR(AND(FO$1=$IT31+1,OR(FO$3-1&lt;&gt;$A$3,$A$4=0)),AND(FO$1=$IT31-1,OR(FO$3&lt;&gt;$A$3,$A$4=0)))))),1,0)</f>
        <v/>
      </c>
      <c r="FP81">
        <f>IF(AND(FP$4=1,FP31=0,OR($IT31=0,AND($IT31&gt;0,FP$2=$IU31,OR(AND(FP$1=$IT31+1,OR(FP$3-1&lt;&gt;$A$3,$A$4=0)),AND(FP$1=$IT31-1,OR(FP$3&lt;&gt;$A$3,$A$4=0)))))),1,0)</f>
        <v/>
      </c>
      <c r="FQ81">
        <f>IF(AND(FQ$4=1,FQ31=0,OR($IT31=0,AND($IT31&gt;0,FQ$2=$IU31,OR(AND(FQ$1=$IT31+1,OR(FQ$3-1&lt;&gt;$A$3,$A$4=0)),AND(FQ$1=$IT31-1,OR(FQ$3&lt;&gt;$A$3,$A$4=0)))))),1,0)</f>
        <v/>
      </c>
      <c r="FR81">
        <f>IF(AND(FR$4=1,FR31=0,OR($IT31=0,AND($IT31&gt;0,FR$2=$IU31,OR(AND(FR$1=$IT31+1,OR(FR$3-1&lt;&gt;$A$3,$A$4=0)),AND(FR$1=$IT31-1,OR(FR$3&lt;&gt;$A$3,$A$4=0)))))),1,0)</f>
        <v/>
      </c>
      <c r="FS81">
        <f>IF(AND(FS$4=1,FS31=0,OR($IT31=0,AND($IT31&gt;0,FS$2=$IU31,OR(AND(FS$1=$IT31+1,OR(FS$3-1&lt;&gt;$A$3,$A$4=0)),AND(FS$1=$IT31-1,OR(FS$3&lt;&gt;$A$3,$A$4=0)))))),1,0)</f>
        <v/>
      </c>
      <c r="FT81">
        <f>IF(AND(FT$4=1,FT31=0,OR($IT31=0,AND($IT31&gt;0,FT$2=$IU31,OR(AND(FT$1=$IT31+1,OR(FT$3-1&lt;&gt;$A$3,$A$4=0)),AND(FT$1=$IT31-1,OR(FT$3&lt;&gt;$A$3,$A$4=0)))))),1,0)</f>
        <v/>
      </c>
      <c r="FU81">
        <f>IF(AND(FU$4=1,FU31=0,OR($IT31=0,AND($IT31&gt;0,FU$2=$IU31,OR(AND(FU$1=$IT31+1,OR(FU$3-1&lt;&gt;$A$3,$A$4=0)),AND(FU$1=$IT31-1,OR(FU$3&lt;&gt;$A$3,$A$4=0)))))),1,0)</f>
        <v/>
      </c>
      <c r="FV81">
        <f>IF(AND(FV$4=1,FV31=0,OR($IT31=0,AND($IT31&gt;0,FV$2=$IU31,OR(AND(FV$1=$IT31+1,OR(FV$3-1&lt;&gt;$A$3,$A$4=0)),AND(FV$1=$IT31-1,OR(FV$3&lt;&gt;$A$3,$A$4=0)))))),1,0)</f>
        <v/>
      </c>
      <c r="FW81">
        <f>IF(AND(FW$4=1,FW31=0,OR($IT31=0,AND($IT31&gt;0,FW$2=$IU31,OR(AND(FW$1=$IT31+1,OR(FW$3-1&lt;&gt;$A$3,$A$4=0)),AND(FW$1=$IT31-1,OR(FW$3&lt;&gt;$A$3,$A$4=0)))))),1,0)</f>
        <v/>
      </c>
      <c r="FX81">
        <f>IF(AND(FX$4=1,FX31=0,OR($IT31=0,AND($IT31&gt;0,FX$2=$IU31,OR(AND(FX$1=$IT31+1,OR(FX$3-1&lt;&gt;$A$3,$A$4=0)),AND(FX$1=$IT31-1,OR(FX$3&lt;&gt;$A$3,$A$4=0)))))),1,0)</f>
        <v/>
      </c>
      <c r="FY81">
        <f>IF(AND(FY$4=1,FY31=0,OR($IT31=0,AND($IT31&gt;0,FY$2=$IU31,OR(AND(FY$1=$IT31+1,OR(FY$3-1&lt;&gt;$A$3,$A$4=0)),AND(FY$1=$IT31-1,OR(FY$3&lt;&gt;$A$3,$A$4=0)))))),1,0)</f>
        <v/>
      </c>
      <c r="FZ81">
        <f>IF(AND(FZ$4=1,FZ31=0,OR($IT31=0,AND($IT31&gt;0,FZ$2=$IU31,OR(AND(FZ$1=$IT31+1,OR(FZ$3-1&lt;&gt;$A$3,$A$4=0)),AND(FZ$1=$IT31-1,OR(FZ$3&lt;&gt;$A$3,$A$4=0)))))),1,0)</f>
        <v/>
      </c>
      <c r="GA81">
        <f>IF(AND(GA$4=1,GA31=0,OR($IT31=0,AND($IT31&gt;0,GA$2=$IU31,OR(AND(GA$1=$IT31+1,OR(GA$3-1&lt;&gt;$A$3,$A$4=0)),AND(GA$1=$IT31-1,OR(GA$3&lt;&gt;$A$3,$A$4=0)))))),1,0)</f>
        <v/>
      </c>
      <c r="GB81">
        <f>IF(AND(GB$4=1,GB31=0,OR($IT31=0,AND($IT31&gt;0,GB$2=$IU31,OR(AND(GB$1=$IT31+1,OR(GB$3-1&lt;&gt;$A$3,$A$4=0)),AND(GB$1=$IT31-1,OR(GB$3&lt;&gt;$A$3,$A$4=0)))))),1,0)</f>
        <v/>
      </c>
      <c r="GC81">
        <f>IF(AND(GC$4=1,GC31=0,OR($IT31=0,AND($IT31&gt;0,GC$2=$IU31,OR(AND(GC$1=$IT31+1,OR(GC$3-1&lt;&gt;$A$3,$A$4=0)),AND(GC$1=$IT31-1,OR(GC$3&lt;&gt;$A$3,$A$4=0)))))),1,0)</f>
        <v/>
      </c>
      <c r="GD81">
        <f>IF(AND(GD$4=1,GD31=0,OR($IT31=0,AND($IT31&gt;0,GD$2=$IU31,OR(AND(GD$1=$IT31+1,OR(GD$3-1&lt;&gt;$A$3,$A$4=0)),AND(GD$1=$IT31-1,OR(GD$3&lt;&gt;$A$3,$A$4=0)))))),1,0)</f>
        <v/>
      </c>
      <c r="GE81">
        <f>IF(AND(GE$4=1,GE31=0,OR($IT31=0,AND($IT31&gt;0,GE$2=$IU31,OR(AND(GE$1=$IT31+1,OR(GE$3-1&lt;&gt;$A$3,$A$4=0)),AND(GE$1=$IT31-1,OR(GE$3&lt;&gt;$A$3,$A$4=0)))))),1,0)</f>
        <v/>
      </c>
      <c r="GF81">
        <f>IF(AND(GF$4=1,GF31=0,OR($IT31=0,AND($IT31&gt;0,GF$2=$IU31,OR(AND(GF$1=$IT31+1,OR(GF$3-1&lt;&gt;$A$3,$A$4=0)),AND(GF$1=$IT31-1,OR(GF$3&lt;&gt;$A$3,$A$4=0)))))),1,0)</f>
        <v/>
      </c>
      <c r="GG81">
        <f>IF(AND(GG$4=1,GG31=0,OR($IT31=0,AND($IT31&gt;0,GG$2=$IU31,OR(AND(GG$1=$IT31+1,OR(GG$3-1&lt;&gt;$A$3,$A$4=0)),AND(GG$1=$IT31-1,OR(GG$3&lt;&gt;$A$3,$A$4=0)))))),1,0)</f>
        <v/>
      </c>
      <c r="GH81">
        <f>IF(AND(GH$4=1,GH31=0,OR($IT31=0,AND($IT31&gt;0,GH$2=$IU31,OR(AND(GH$1=$IT31+1,OR(GH$3-1&lt;&gt;$A$3,$A$4=0)),AND(GH$1=$IT31-1,OR(GH$3&lt;&gt;$A$3,$A$4=0)))))),1,0)</f>
        <v/>
      </c>
      <c r="GI81">
        <f>IF(AND(GI$4=1,GI31=0,OR($IT31=0,AND($IT31&gt;0,GI$2=$IU31,OR(AND(GI$1=$IT31+1,OR(GI$3-1&lt;&gt;$A$3,$A$4=0)),AND(GI$1=$IT31-1,OR(GI$3&lt;&gt;$A$3,$A$4=0)))))),1,0)</f>
        <v/>
      </c>
      <c r="GJ81">
        <f>IF(AND(GJ$4=1,GJ31=0,OR($IT31=0,AND($IT31&gt;0,GJ$2=$IU31,OR(AND(GJ$1=$IT31+1,OR(GJ$3-1&lt;&gt;$A$3,$A$4=0)),AND(GJ$1=$IT31-1,OR(GJ$3&lt;&gt;$A$3,$A$4=0)))))),1,0)</f>
        <v/>
      </c>
      <c r="GK81">
        <f>IF(AND(GK$4=1,GK31=0,OR($IT31=0,AND($IT31&gt;0,GK$2=$IU31,OR(AND(GK$1=$IT31+1,OR(GK$3-1&lt;&gt;$A$3,$A$4=0)),AND(GK$1=$IT31-1,OR(GK$3&lt;&gt;$A$3,$A$4=0)))))),1,0)</f>
        <v/>
      </c>
      <c r="GL81">
        <f>IF(AND(GL$4=1,GL31=0,OR($IT31=0,AND($IT31&gt;0,GL$2=$IU31,OR(AND(GL$1=$IT31+1,OR(GL$3-1&lt;&gt;$A$3,$A$4=0)),AND(GL$1=$IT31-1,OR(GL$3&lt;&gt;$A$3,$A$4=0)))))),1,0)</f>
        <v/>
      </c>
      <c r="GM81">
        <f>IF(AND(GM$4=1,GM31=0,OR($IT31=0,AND($IT31&gt;0,GM$2=$IU31,OR(AND(GM$1=$IT31+1,OR(GM$3-1&lt;&gt;$A$3,$A$4=0)),AND(GM$1=$IT31-1,OR(GM$3&lt;&gt;$A$3,$A$4=0)))))),1,0)</f>
        <v/>
      </c>
      <c r="GN81">
        <f>IF(AND(GN$4=1,GN31=0,OR($IT31=0,AND($IT31&gt;0,GN$2=$IU31,OR(AND(GN$1=$IT31+1,OR(GN$3-1&lt;&gt;$A$3,$A$4=0)),AND(GN$1=$IT31-1,OR(GN$3&lt;&gt;$A$3,$A$4=0)))))),1,0)</f>
        <v/>
      </c>
      <c r="GO81">
        <f>IF(AND(GO$4=1,GO31=0,OR($IT31=0,AND($IT31&gt;0,GO$2=$IU31,OR(AND(GO$1=$IT31+1,OR(GO$3-1&lt;&gt;$A$3,$A$4=0)),AND(GO$1=$IT31-1,OR(GO$3&lt;&gt;$A$3,$A$4=0)))))),1,0)</f>
        <v/>
      </c>
      <c r="GP81">
        <f>IF(AND(GP$4=1,GP31=0,OR($IT31=0,AND($IT31&gt;0,GP$2=$IU31,OR(AND(GP$1=$IT31+1,OR(GP$3-1&lt;&gt;$A$3,$A$4=0)),AND(GP$1=$IT31-1,OR(GP$3&lt;&gt;$A$3,$A$4=0)))))),1,0)</f>
        <v/>
      </c>
      <c r="GQ81">
        <f>IF(AND(GQ$4=1,GQ31=0,OR($IT31=0,AND($IT31&gt;0,GQ$2=$IU31,OR(AND(GQ$1=$IT31+1,OR(GQ$3-1&lt;&gt;$A$3,$A$4=0)),AND(GQ$1=$IT31-1,OR(GQ$3&lt;&gt;$A$3,$A$4=0)))))),1,0)</f>
        <v/>
      </c>
      <c r="GR81">
        <f>IF(AND(GR$4=1,GR31=0,OR($IT31=0,AND($IT31&gt;0,GR$2=$IU31,OR(AND(GR$1=$IT31+1,OR(GR$3-1&lt;&gt;$A$3,$A$4=0)),AND(GR$1=$IT31-1,OR(GR$3&lt;&gt;$A$3,$A$4=0)))))),1,0)</f>
        <v/>
      </c>
      <c r="GS81">
        <f>IF(AND(GS$4=1,GS31=0,OR($IT31=0,AND($IT31&gt;0,GS$2=$IU31,OR(AND(GS$1=$IT31+1,OR(GS$3-1&lt;&gt;$A$3,$A$4=0)),AND(GS$1=$IT31-1,OR(GS$3&lt;&gt;$A$3,$A$4=0)))))),1,0)</f>
        <v/>
      </c>
      <c r="GT81">
        <f>IF(AND(GT$4=1,GT31=0,OR($IT31=0,AND($IT31&gt;0,GT$2=$IU31,OR(AND(GT$1=$IT31+1,OR(GT$3-1&lt;&gt;$A$3,$A$4=0)),AND(GT$1=$IT31-1,OR(GT$3&lt;&gt;$A$3,$A$4=0)))))),1,0)</f>
        <v/>
      </c>
      <c r="GU81">
        <f>IF(AND(GU$4=1,GU31=0,OR($IT31=0,AND($IT31&gt;0,GU$2=$IU31,OR(AND(GU$1=$IT31+1,OR(GU$3-1&lt;&gt;$A$3,$A$4=0)),AND(GU$1=$IT31-1,OR(GU$3&lt;&gt;$A$3,$A$4=0)))))),1,0)</f>
        <v/>
      </c>
      <c r="GV81">
        <f>IF(AND(GV$4=1,GV31=0,OR($IT31=0,AND($IT31&gt;0,GV$2=$IU31,OR(AND(GV$1=$IT31+1,OR(GV$3-1&lt;&gt;$A$3,$A$4=0)),AND(GV$1=$IT31-1,OR(GV$3&lt;&gt;$A$3,$A$4=0)))))),1,0)</f>
        <v/>
      </c>
      <c r="GW81">
        <f>IF(AND(GW$4=1,GW31=0,OR($IT31=0,AND($IT31&gt;0,GW$2=$IU31,OR(AND(GW$1=$IT31+1,OR(GW$3-1&lt;&gt;$A$3,$A$4=0)),AND(GW$1=$IT31-1,OR(GW$3&lt;&gt;$A$3,$A$4=0)))))),1,0)</f>
        <v/>
      </c>
      <c r="GX81">
        <f>IF(AND(GX$4=1,GX31=0,OR($IT31=0,AND($IT31&gt;0,GX$2=$IU31,OR(AND(GX$1=$IT31+1,OR(GX$3-1&lt;&gt;$A$3,$A$4=0)),AND(GX$1=$IT31-1,OR(GX$3&lt;&gt;$A$3,$A$4=0)))))),1,0)</f>
        <v/>
      </c>
      <c r="GY81">
        <f>IF(AND(GY$4=1,GY31=0,OR($IT31=0,AND($IT31&gt;0,GY$2=$IU31,OR(AND(GY$1=$IT31+1,OR(GY$3-1&lt;&gt;$A$3,$A$4=0)),AND(GY$1=$IT31-1,OR(GY$3&lt;&gt;$A$3,$A$4=0)))))),1,0)</f>
        <v/>
      </c>
      <c r="GZ81">
        <f>IF(AND(GZ$4=1,GZ31=0,OR($IT31=0,AND($IT31&gt;0,GZ$2=$IU31,OR(AND(GZ$1=$IT31+1,OR(GZ$3-1&lt;&gt;$A$3,$A$4=0)),AND(GZ$1=$IT31-1,OR(GZ$3&lt;&gt;$A$3,$A$4=0)))))),1,0)</f>
        <v/>
      </c>
      <c r="HA81">
        <f>IF(AND(HA$4=1,HA31=0,OR($IT31=0,AND($IT31&gt;0,HA$2=$IU31,OR(AND(HA$1=$IT31+1,OR(HA$3-1&lt;&gt;$A$3,$A$4=0)),AND(HA$1=$IT31-1,OR(HA$3&lt;&gt;$A$3,$A$4=0)))))),1,0)</f>
        <v/>
      </c>
      <c r="HB81">
        <f>IF(AND(HB$4=1,HB31=0,OR($IT31=0,AND($IT31&gt;0,HB$2=$IU31,OR(AND(HB$1=$IT31+1,OR(HB$3-1&lt;&gt;$A$3,$A$4=0)),AND(HB$1=$IT31-1,OR(HB$3&lt;&gt;$A$3,$A$4=0)))))),1,0)</f>
        <v/>
      </c>
      <c r="HC81">
        <f>IF(AND(HC$4=1,HC31=0,OR($IT31=0,AND($IT31&gt;0,HC$2=$IU31,OR(AND(HC$1=$IT31+1,OR(HC$3-1&lt;&gt;$A$3,$A$4=0)),AND(HC$1=$IT31-1,OR(HC$3&lt;&gt;$A$3,$A$4=0)))))),1,0)</f>
        <v/>
      </c>
      <c r="HD81">
        <f>IF(AND(HD$4=1,HD31=0,OR($IT31=0,AND($IT31&gt;0,HD$2=$IU31,OR(AND(HD$1=$IT31+1,OR(HD$3-1&lt;&gt;$A$3,$A$4=0)),AND(HD$1=$IT31-1,OR(HD$3&lt;&gt;$A$3,$A$4=0)))))),1,0)</f>
        <v/>
      </c>
      <c r="HE81">
        <f>IF(AND(HE$4=1,HE31=0,OR($IT31=0,AND($IT31&gt;0,HE$2=$IU31,OR(AND(HE$1=$IT31+1,OR(HE$3-1&lt;&gt;$A$3,$A$4=0)),AND(HE$1=$IT31-1,OR(HE$3&lt;&gt;$A$3,$A$4=0)))))),1,0)</f>
        <v/>
      </c>
      <c r="HF81">
        <f>IF(AND(HF$4=1,HF31=0,OR($IT31=0,AND($IT31&gt;0,HF$2=$IU31,OR(AND(HF$1=$IT31+1,OR(HF$3-1&lt;&gt;$A$3,$A$4=0)),AND(HF$1=$IT31-1,OR(HF$3&lt;&gt;$A$3,$A$4=0)))))),1,0)</f>
        <v/>
      </c>
      <c r="HG81">
        <f>IF(AND(HG$4=1,HG31=0,OR($IT31=0,AND($IT31&gt;0,HG$2=$IU31,OR(AND(HG$1=$IT31+1,OR(HG$3-1&lt;&gt;$A$3,$A$4=0)),AND(HG$1=$IT31-1,OR(HG$3&lt;&gt;$A$3,$A$4=0)))))),1,0)</f>
        <v/>
      </c>
      <c r="HH81">
        <f>IF(AND(HH$4=1,HH31=0,OR($IT31=0,AND($IT31&gt;0,HH$2=$IU31,OR(AND(HH$1=$IT31+1,OR(HH$3-1&lt;&gt;$A$3,$A$4=0)),AND(HH$1=$IT31-1,OR(HH$3&lt;&gt;$A$3,$A$4=0)))))),1,0)</f>
        <v/>
      </c>
      <c r="HI81">
        <f>IF(AND(HI$4=1,HI31=0,OR($IT31=0,AND($IT31&gt;0,HI$2=$IU31,OR(AND(HI$1=$IT31+1,OR(HI$3-1&lt;&gt;$A$3,$A$4=0)),AND(HI$1=$IT31-1,OR(HI$3&lt;&gt;$A$3,$A$4=0)))))),1,0)</f>
        <v/>
      </c>
      <c r="HJ81">
        <f>IF(AND(HJ$4=1,HJ31=0,OR($IT31=0,AND($IT31&gt;0,HJ$2=$IU31,OR(AND(HJ$1=$IT31+1,OR(HJ$3-1&lt;&gt;$A$3,$A$4=0)),AND(HJ$1=$IT31-1,OR(HJ$3&lt;&gt;$A$3,$A$4=0)))))),1,0)</f>
        <v/>
      </c>
      <c r="HK81">
        <f>IF(AND(HK$4=1,HK31=0,OR($IT31=0,AND($IT31&gt;0,HK$2=$IU31,OR(AND(HK$1=$IT31+1,OR(HK$3-1&lt;&gt;$A$3,$A$4=0)),AND(HK$1=$IT31-1,OR(HK$3&lt;&gt;$A$3,$A$4=0)))))),1,0)</f>
        <v/>
      </c>
      <c r="HL81">
        <f>IF(AND(HL$4=1,HL31=0,OR($IT31=0,AND($IT31&gt;0,HL$2=$IU31,OR(AND(HL$1=$IT31+1,OR(HL$3-1&lt;&gt;$A$3,$A$4=0)),AND(HL$1=$IT31-1,OR(HL$3&lt;&gt;$A$3,$A$4=0)))))),1,0)</f>
        <v/>
      </c>
      <c r="HM81">
        <f>IF(AND(HM$4=1,HM31=0,OR($IT31=0,AND($IT31&gt;0,HM$2=$IU31,OR(AND(HM$1=$IT31+1,OR(HM$3-1&lt;&gt;$A$3,$A$4=0)),AND(HM$1=$IT31-1,OR(HM$3&lt;&gt;$A$3,$A$4=0)))))),1,0)</f>
        <v/>
      </c>
      <c r="HN81">
        <f>IF(AND(HN$4=1,HN31=0,OR($IT31=0,AND($IT31&gt;0,HN$2=$IU31,OR(AND(HN$1=$IT31+1,OR(HN$3-1&lt;&gt;$A$3,$A$4=0)),AND(HN$1=$IT31-1,OR(HN$3&lt;&gt;$A$3,$A$4=0)))))),1,0)</f>
        <v/>
      </c>
      <c r="HO81">
        <f>IF(AND(HO$4=1,HO31=0,OR($IT31=0,AND($IT31&gt;0,HO$2=$IU31,OR(AND(HO$1=$IT31+1,OR(HO$3-1&lt;&gt;$A$3,$A$4=0)),AND(HO$1=$IT31-1,OR(HO$3&lt;&gt;$A$3,$A$4=0)))))),1,0)</f>
        <v/>
      </c>
      <c r="HP81">
        <f>IF(AND(HP$4=1,HP31=0,OR($IT31=0,AND($IT31&gt;0,HP$2=$IU31,OR(AND(HP$1=$IT31+1,OR(HP$3-1&lt;&gt;$A$3,$A$4=0)),AND(HP$1=$IT31-1,OR(HP$3&lt;&gt;$A$3,$A$4=0)))))),1,0)</f>
        <v/>
      </c>
      <c r="HQ81">
        <f>IF(AND(HQ$4=1,HQ31=0,OR($IT31=0,AND($IT31&gt;0,HQ$2=$IU31,OR(AND(HQ$1=$IT31+1,OR(HQ$3-1&lt;&gt;$A$3,$A$4=0)),AND(HQ$1=$IT31-1,OR(HQ$3&lt;&gt;$A$3,$A$4=0)))))),1,0)</f>
        <v/>
      </c>
      <c r="HR81">
        <f>IF(AND(HR$4=1,HR31=0,OR($IT31=0,AND($IT31&gt;0,HR$2=$IU31,OR(AND(HR$1=$IT31+1,OR(HR$3-1&lt;&gt;$A$3,$A$4=0)),AND(HR$1=$IT31-1,OR(HR$3&lt;&gt;$A$3,$A$4=0)))))),1,0)</f>
        <v/>
      </c>
      <c r="HS81">
        <f>IF(AND(HS$4=1,HS31=0,OR($IT31=0,AND($IT31&gt;0,HS$2=$IU31,OR(AND(HS$1=$IT31+1,OR(HS$3-1&lt;&gt;$A$3,$A$4=0)),AND(HS$1=$IT31-1,OR(HS$3&lt;&gt;$A$3,$A$4=0)))))),1,0)</f>
        <v/>
      </c>
      <c r="HT81">
        <f>IF(AND(HT$4=1,HT31=0,OR($IT31=0,AND($IT31&gt;0,HT$2=$IU31,OR(AND(HT$1=$IT31+1,OR(HT$3-1&lt;&gt;$A$3,$A$4=0)),AND(HT$1=$IT31-1,OR(HT$3&lt;&gt;$A$3,$A$4=0)))))),1,0)</f>
        <v/>
      </c>
      <c r="HU81">
        <f>IF(AND(HU$4=1,HU31=0,OR($IT31=0,AND($IT31&gt;0,HU$2=$IU31,OR(AND(HU$1=$IT31+1,OR(HU$3-1&lt;&gt;$A$3,$A$4=0)),AND(HU$1=$IT31-1,OR(HU$3&lt;&gt;$A$3,$A$4=0)))))),1,0)</f>
        <v/>
      </c>
      <c r="HV81">
        <f>IF(AND(HV$4=1,HV31=0,OR($IT31=0,AND($IT31&gt;0,HV$2=$IU31,OR(AND(HV$1=$IT31+1,OR(HV$3-1&lt;&gt;$A$3,$A$4=0)),AND(HV$1=$IT31-1,OR(HV$3&lt;&gt;$A$3,$A$4=0)))))),1,0)</f>
        <v/>
      </c>
      <c r="HW81">
        <f>IF(AND(HW$4=1,HW31=0,OR($IT31=0,AND($IT31&gt;0,HW$2=$IU31,OR(AND(HW$1=$IT31+1,OR(HW$3-1&lt;&gt;$A$3,$A$4=0)),AND(HW$1=$IT31-1,OR(HW$3&lt;&gt;$A$3,$A$4=0)))))),1,0)</f>
        <v/>
      </c>
      <c r="HX81">
        <f>IF(AND(HX$4=1,HX31=0,OR($IT31=0,AND($IT31&gt;0,HX$2=$IU31,OR(AND(HX$1=$IT31+1,OR(HX$3-1&lt;&gt;$A$3,$A$4=0)),AND(HX$1=$IT31-1,OR(HX$3&lt;&gt;$A$3,$A$4=0)))))),1,0)</f>
        <v/>
      </c>
      <c r="HY81">
        <f>IF(AND(HY$4=1,HY31=0,OR($IT31=0,AND($IT31&gt;0,HY$2=$IU31,OR(AND(HY$1=$IT31+1,OR(HY$3-1&lt;&gt;$A$3,$A$4=0)),AND(HY$1=$IT31-1,OR(HY$3&lt;&gt;$A$3,$A$4=0)))))),1,0)</f>
        <v/>
      </c>
      <c r="HZ81">
        <f>IF(AND(HZ$4=1,HZ31=0,OR($IT31=0,AND($IT31&gt;0,HZ$2=$IU31,OR(AND(HZ$1=$IT31+1,OR(HZ$3-1&lt;&gt;$A$3,$A$4=0)),AND(HZ$1=$IT31-1,OR(HZ$3&lt;&gt;$A$3,$A$4=0)))))),1,0)</f>
        <v/>
      </c>
      <c r="IA81">
        <f>IF(AND(IA$4=1,IA31=0,OR($IT31=0,AND($IT31&gt;0,IA$2=$IU31,OR(AND(IA$1=$IT31+1,OR(IA$3-1&lt;&gt;$A$3,$A$4=0)),AND(IA$1=$IT31-1,OR(IA$3&lt;&gt;$A$3,$A$4=0)))))),1,0)</f>
        <v/>
      </c>
      <c r="IB81">
        <f>IF(AND(IB$4=1,IB31=0,OR($IT31=0,AND($IT31&gt;0,IB$2=$IU31,OR(AND(IB$1=$IT31+1,OR(IB$3-1&lt;&gt;$A$3,$A$4=0)),AND(IB$1=$IT31-1,OR(IB$3&lt;&gt;$A$3,$A$4=0)))))),1,0)</f>
        <v/>
      </c>
      <c r="IC81">
        <f>IF(AND(IC$4=1,IC31=0,OR($IT31=0,AND($IT31&gt;0,IC$2=$IU31,OR(AND(IC$1=$IT31+1,OR(IC$3-1&lt;&gt;$A$3,$A$4=0)),AND(IC$1=$IT31-1,OR(IC$3&lt;&gt;$A$3,$A$4=0)))))),1,0)</f>
        <v/>
      </c>
      <c r="ID81">
        <f>IF(AND(ID$4=1,ID31=0,OR($IT31=0,AND($IT31&gt;0,ID$2=$IU31,OR(AND(ID$1=$IT31+1,OR(ID$3-1&lt;&gt;$A$3,$A$4=0)),AND(ID$1=$IT31-1,OR(ID$3&lt;&gt;$A$3,$A$4=0)))))),1,0)</f>
        <v/>
      </c>
      <c r="IE81">
        <f>IF(AND(IE$4=1,IE31=0,OR($IT31=0,AND($IT31&gt;0,IE$2=$IU31,OR(AND(IE$1=$IT31+1,OR(IE$3-1&lt;&gt;$A$3,$A$4=0)),AND(IE$1=$IT31-1,OR(IE$3&lt;&gt;$A$3,$A$4=0)))))),1,0)</f>
        <v/>
      </c>
      <c r="IF81">
        <f>IF(AND(IF$4=1,IF31=0,OR($IT31=0,AND($IT31&gt;0,IF$2=$IU31,OR(AND(IF$1=$IT31+1,OR(IF$3-1&lt;&gt;$A$3,$A$4=0)),AND(IF$1=$IT31-1,OR(IF$3&lt;&gt;$A$3,$A$4=0)))))),1,0)</f>
        <v/>
      </c>
      <c r="IG81">
        <f>IF(AND(IG$4=1,IG31=0,OR($IT31=0,AND($IT31&gt;0,IG$2=$IU31,OR(AND(IG$1=$IT31+1,OR(IG$3-1&lt;&gt;$A$3,$A$4=0)),AND(IG$1=$IT31-1,OR(IG$3&lt;&gt;$A$3,$A$4=0)))))),1,0)</f>
        <v/>
      </c>
      <c r="IH81">
        <f>IF(AND(IH$4=1,IH31=0,OR($IT31=0,AND($IT31&gt;0,IH$2=$IU31,OR(AND(IH$1=$IT31+1,OR(IH$3-1&lt;&gt;$A$3,$A$4=0)),AND(IH$1=$IT31-1,OR(IH$3&lt;&gt;$A$3,$A$4=0)))))),1,0)</f>
        <v/>
      </c>
      <c r="II81">
        <f>IF(AND(II$4=1,II31=0,OR($IT31=0,AND($IT31&gt;0,II$2=$IU31,OR(AND(II$1=$IT31+1,OR(II$3-1&lt;&gt;$A$3,$A$4=0)),AND(II$1=$IT31-1,OR(II$3&lt;&gt;$A$3,$A$4=0)))))),1,0)</f>
        <v/>
      </c>
    </row>
    <row r="82">
      <c r="A82" t="n">
        <v>23</v>
      </c>
      <c r="D82">
        <f>IF(AND(D$4=1,D32=0,OR($IT32=0,AND($IT32&gt;0,D$2=$IU32,OR(AND(D$1=$IT32+1,OR(D$3-1&lt;&gt;$A$3,$A$4=0)),AND(D$1=$IT32-1,OR(D$3&lt;&gt;$A$3,$A$4=0)))))),1,0)</f>
        <v/>
      </c>
      <c r="E82">
        <f>IF(AND(E$4=1,E32=0,OR($IT32=0,AND($IT32&gt;0,E$2=$IU32,OR(AND(E$1=$IT32+1,OR(E$3-1&lt;&gt;$A$3,$A$4=0)),AND(E$1=$IT32-1,OR(E$3&lt;&gt;$A$3,$A$4=0)))))),1,0)</f>
        <v/>
      </c>
      <c r="F82">
        <f>IF(AND(F$4=1,F32=0,OR($IT32=0,AND($IT32&gt;0,F$2=$IU32,OR(AND(F$1=$IT32+1,OR(F$3-1&lt;&gt;$A$3,$A$4=0)),AND(F$1=$IT32-1,OR(F$3&lt;&gt;$A$3,$A$4=0)))))),1,0)</f>
        <v/>
      </c>
      <c r="G82">
        <f>IF(AND(G$4=1,G32=0,OR($IT32=0,AND($IT32&gt;0,G$2=$IU32,OR(AND(G$1=$IT32+1,OR(G$3-1&lt;&gt;$A$3,$A$4=0)),AND(G$1=$IT32-1,OR(G$3&lt;&gt;$A$3,$A$4=0)))))),1,0)</f>
        <v/>
      </c>
      <c r="H82">
        <f>IF(AND(H$4=1,H32=0,OR($IT32=0,AND($IT32&gt;0,H$2=$IU32,OR(AND(H$1=$IT32+1,OR(H$3-1&lt;&gt;$A$3,$A$4=0)),AND(H$1=$IT32-1,OR(H$3&lt;&gt;$A$3,$A$4=0)))))),1,0)</f>
        <v/>
      </c>
      <c r="I82">
        <f>IF(AND(I$4=1,I32=0,OR($IT32=0,AND($IT32&gt;0,I$2=$IU32,OR(AND(I$1=$IT32+1,OR(I$3-1&lt;&gt;$A$3,$A$4=0)),AND(I$1=$IT32-1,OR(I$3&lt;&gt;$A$3,$A$4=0)))))),1,0)</f>
        <v/>
      </c>
      <c r="J82">
        <f>IF(AND(J$4=1,J32=0,OR($IT32=0,AND($IT32&gt;0,J$2=$IU32,OR(AND(J$1=$IT32+1,OR(J$3-1&lt;&gt;$A$3,$A$4=0)),AND(J$1=$IT32-1,OR(J$3&lt;&gt;$A$3,$A$4=0)))))),1,0)</f>
        <v/>
      </c>
      <c r="K82">
        <f>IF(AND(K$4=1,K32=0,OR($IT32=0,AND($IT32&gt;0,K$2=$IU32,OR(AND(K$1=$IT32+1,OR(K$3-1&lt;&gt;$A$3,$A$4=0)),AND(K$1=$IT32-1,OR(K$3&lt;&gt;$A$3,$A$4=0)))))),1,0)</f>
        <v/>
      </c>
      <c r="L82">
        <f>IF(AND(L$4=1,L32=0,OR($IT32=0,AND($IT32&gt;0,L$2=$IU32,OR(AND(L$1=$IT32+1,OR(L$3-1&lt;&gt;$A$3,$A$4=0)),AND(L$1=$IT32-1,OR(L$3&lt;&gt;$A$3,$A$4=0)))))),1,0)</f>
        <v/>
      </c>
      <c r="M82">
        <f>IF(AND(M$4=1,M32=0,OR($IT32=0,AND($IT32&gt;0,M$2=$IU32,OR(AND(M$1=$IT32+1,OR(M$3-1&lt;&gt;$A$3,$A$4=0)),AND(M$1=$IT32-1,OR(M$3&lt;&gt;$A$3,$A$4=0)))))),1,0)</f>
        <v/>
      </c>
      <c r="N82">
        <f>IF(AND(N$4=1,N32=0,OR($IT32=0,AND($IT32&gt;0,N$2=$IU32,OR(AND(N$1=$IT32+1,OR(N$3-1&lt;&gt;$A$3,$A$4=0)),AND(N$1=$IT32-1,OR(N$3&lt;&gt;$A$3,$A$4=0)))))),1,0)</f>
        <v/>
      </c>
      <c r="O82">
        <f>IF(AND(O$4=1,O32=0,OR($IT32=0,AND($IT32&gt;0,O$2=$IU32,OR(AND(O$1=$IT32+1,OR(O$3-1&lt;&gt;$A$3,$A$4=0)),AND(O$1=$IT32-1,OR(O$3&lt;&gt;$A$3,$A$4=0)))))),1,0)</f>
        <v/>
      </c>
      <c r="P82">
        <f>IF(AND(P$4=1,P32=0,OR($IT32=0,AND($IT32&gt;0,P$2=$IU32,OR(AND(P$1=$IT32+1,OR(P$3-1&lt;&gt;$A$3,$A$4=0)),AND(P$1=$IT32-1,OR(P$3&lt;&gt;$A$3,$A$4=0)))))),1,0)</f>
        <v/>
      </c>
      <c r="Q82">
        <f>IF(AND(Q$4=1,Q32=0,OR($IT32=0,AND($IT32&gt;0,Q$2=$IU32,OR(AND(Q$1=$IT32+1,OR(Q$3-1&lt;&gt;$A$3,$A$4=0)),AND(Q$1=$IT32-1,OR(Q$3&lt;&gt;$A$3,$A$4=0)))))),1,0)</f>
        <v/>
      </c>
      <c r="R82">
        <f>IF(AND(R$4=1,R32=0,OR($IT32=0,AND($IT32&gt;0,R$2=$IU32,OR(AND(R$1=$IT32+1,OR(R$3-1&lt;&gt;$A$3,$A$4=0)),AND(R$1=$IT32-1,OR(R$3&lt;&gt;$A$3,$A$4=0)))))),1,0)</f>
        <v/>
      </c>
      <c r="S82">
        <f>IF(AND(S$4=1,S32=0,OR($IT32=0,AND($IT32&gt;0,S$2=$IU32,OR(AND(S$1=$IT32+1,OR(S$3-1&lt;&gt;$A$3,$A$4=0)),AND(S$1=$IT32-1,OR(S$3&lt;&gt;$A$3,$A$4=0)))))),1,0)</f>
        <v/>
      </c>
      <c r="T82">
        <f>IF(AND(T$4=1,T32=0,OR($IT32=0,AND($IT32&gt;0,T$2=$IU32,OR(AND(T$1=$IT32+1,OR(T$3-1&lt;&gt;$A$3,$A$4=0)),AND(T$1=$IT32-1,OR(T$3&lt;&gt;$A$3,$A$4=0)))))),1,0)</f>
        <v/>
      </c>
      <c r="U82">
        <f>IF(AND(U$4=1,U32=0,OR($IT32=0,AND($IT32&gt;0,U$2=$IU32,OR(AND(U$1=$IT32+1,OR(U$3-1&lt;&gt;$A$3,$A$4=0)),AND(U$1=$IT32-1,OR(U$3&lt;&gt;$A$3,$A$4=0)))))),1,0)</f>
        <v/>
      </c>
      <c r="V82">
        <f>IF(AND(V$4=1,V32=0,OR($IT32=0,AND($IT32&gt;0,V$2=$IU32,OR(AND(V$1=$IT32+1,OR(V$3-1&lt;&gt;$A$3,$A$4=0)),AND(V$1=$IT32-1,OR(V$3&lt;&gt;$A$3,$A$4=0)))))),1,0)</f>
        <v/>
      </c>
      <c r="W82">
        <f>IF(AND(W$4=1,W32=0,OR($IT32=0,AND($IT32&gt;0,W$2=$IU32,OR(AND(W$1=$IT32+1,OR(W$3-1&lt;&gt;$A$3,$A$4=0)),AND(W$1=$IT32-1,OR(W$3&lt;&gt;$A$3,$A$4=0)))))),1,0)</f>
        <v/>
      </c>
      <c r="X82">
        <f>IF(AND(X$4=1,X32=0,OR($IT32=0,AND($IT32&gt;0,X$2=$IU32,OR(AND(X$1=$IT32+1,OR(X$3-1&lt;&gt;$A$3,$A$4=0)),AND(X$1=$IT32-1,OR(X$3&lt;&gt;$A$3,$A$4=0)))))),1,0)</f>
        <v/>
      </c>
      <c r="Y82">
        <f>IF(AND(Y$4=1,Y32=0,OR($IT32=0,AND($IT32&gt;0,Y$2=$IU32,OR(AND(Y$1=$IT32+1,OR(Y$3-1&lt;&gt;$A$3,$A$4=0)),AND(Y$1=$IT32-1,OR(Y$3&lt;&gt;$A$3,$A$4=0)))))),1,0)</f>
        <v/>
      </c>
      <c r="Z82">
        <f>IF(AND(Z$4=1,Z32=0,OR($IT32=0,AND($IT32&gt;0,Z$2=$IU32,OR(AND(Z$1=$IT32+1,OR(Z$3-1&lt;&gt;$A$3,$A$4=0)),AND(Z$1=$IT32-1,OR(Z$3&lt;&gt;$A$3,$A$4=0)))))),1,0)</f>
        <v/>
      </c>
      <c r="AA82">
        <f>IF(AND(AA$4=1,AA32=0,OR($IT32=0,AND($IT32&gt;0,AA$2=$IU32,OR(AND(AA$1=$IT32+1,OR(AA$3-1&lt;&gt;$A$3,$A$4=0)),AND(AA$1=$IT32-1,OR(AA$3&lt;&gt;$A$3,$A$4=0)))))),1,0)</f>
        <v/>
      </c>
      <c r="AB82">
        <f>IF(AND(AB$4=1,AB32=0,OR($IT32=0,AND($IT32&gt;0,AB$2=$IU32,OR(AND(AB$1=$IT32+1,OR(AB$3-1&lt;&gt;$A$3,$A$4=0)),AND(AB$1=$IT32-1,OR(AB$3&lt;&gt;$A$3,$A$4=0)))))),1,0)</f>
        <v/>
      </c>
      <c r="AC82">
        <f>IF(AND(AC$4=1,AC32=0,OR($IT32=0,AND($IT32&gt;0,AC$2=$IU32,OR(AND(AC$1=$IT32+1,OR(AC$3-1&lt;&gt;$A$3,$A$4=0)),AND(AC$1=$IT32-1,OR(AC$3&lt;&gt;$A$3,$A$4=0)))))),1,0)</f>
        <v/>
      </c>
      <c r="AD82">
        <f>IF(AND(AD$4=1,AD32=0,OR($IT32=0,AND($IT32&gt;0,AD$2=$IU32,OR(AND(AD$1=$IT32+1,OR(AD$3-1&lt;&gt;$A$3,$A$4=0)),AND(AD$1=$IT32-1,OR(AD$3&lt;&gt;$A$3,$A$4=0)))))),1,0)</f>
        <v/>
      </c>
      <c r="AE82">
        <f>IF(AND(AE$4=1,AE32=0,OR($IT32=0,AND($IT32&gt;0,AE$2=$IU32,OR(AND(AE$1=$IT32+1,OR(AE$3-1&lt;&gt;$A$3,$A$4=0)),AND(AE$1=$IT32-1,OR(AE$3&lt;&gt;$A$3,$A$4=0)))))),1,0)</f>
        <v/>
      </c>
      <c r="AF82">
        <f>IF(AND(AF$4=1,AF32=0,OR($IT32=0,AND($IT32&gt;0,AF$2=$IU32,OR(AND(AF$1=$IT32+1,OR(AF$3-1&lt;&gt;$A$3,$A$4=0)),AND(AF$1=$IT32-1,OR(AF$3&lt;&gt;$A$3,$A$4=0)))))),1,0)</f>
        <v/>
      </c>
      <c r="AG82">
        <f>IF(AND(AG$4=1,AG32=0,OR($IT32=0,AND($IT32&gt;0,AG$2=$IU32,OR(AND(AG$1=$IT32+1,OR(AG$3-1&lt;&gt;$A$3,$A$4=0)),AND(AG$1=$IT32-1,OR(AG$3&lt;&gt;$A$3,$A$4=0)))))),1,0)</f>
        <v/>
      </c>
      <c r="AH82">
        <f>IF(AND(AH$4=1,AH32=0,OR($IT32=0,AND($IT32&gt;0,AH$2=$IU32,OR(AND(AH$1=$IT32+1,OR(AH$3-1&lt;&gt;$A$3,$A$4=0)),AND(AH$1=$IT32-1,OR(AH$3&lt;&gt;$A$3,$A$4=0)))))),1,0)</f>
        <v/>
      </c>
      <c r="AI82">
        <f>IF(AND(AI$4=1,AI32=0,OR($IT32=0,AND($IT32&gt;0,AI$2=$IU32,OR(AND(AI$1=$IT32+1,OR(AI$3-1&lt;&gt;$A$3,$A$4=0)),AND(AI$1=$IT32-1,OR(AI$3&lt;&gt;$A$3,$A$4=0)))))),1,0)</f>
        <v/>
      </c>
      <c r="AJ82">
        <f>IF(AND(AJ$4=1,AJ32=0,OR($IT32=0,AND($IT32&gt;0,AJ$2=$IU32,OR(AND(AJ$1=$IT32+1,OR(AJ$3-1&lt;&gt;$A$3,$A$4=0)),AND(AJ$1=$IT32-1,OR(AJ$3&lt;&gt;$A$3,$A$4=0)))))),1,0)</f>
        <v/>
      </c>
      <c r="AK82">
        <f>IF(AND(AK$4=1,AK32=0,OR($IT32=0,AND($IT32&gt;0,AK$2=$IU32,OR(AND(AK$1=$IT32+1,OR(AK$3-1&lt;&gt;$A$3,$A$4=0)),AND(AK$1=$IT32-1,OR(AK$3&lt;&gt;$A$3,$A$4=0)))))),1,0)</f>
        <v/>
      </c>
      <c r="AL82">
        <f>IF(AND(AL$4=1,AL32=0,OR($IT32=0,AND($IT32&gt;0,AL$2=$IU32,OR(AND(AL$1=$IT32+1,OR(AL$3-1&lt;&gt;$A$3,$A$4=0)),AND(AL$1=$IT32-1,OR(AL$3&lt;&gt;$A$3,$A$4=0)))))),1,0)</f>
        <v/>
      </c>
      <c r="AM82">
        <f>IF(AND(AM$4=1,AM32=0,OR($IT32=0,AND($IT32&gt;0,AM$2=$IU32,OR(AND(AM$1=$IT32+1,OR(AM$3-1&lt;&gt;$A$3,$A$4=0)),AND(AM$1=$IT32-1,OR(AM$3&lt;&gt;$A$3,$A$4=0)))))),1,0)</f>
        <v/>
      </c>
      <c r="AN82">
        <f>IF(AND(AN$4=1,AN32=0,OR($IT32=0,AND($IT32&gt;0,AN$2=$IU32,OR(AND(AN$1=$IT32+1,OR(AN$3-1&lt;&gt;$A$3,$A$4=0)),AND(AN$1=$IT32-1,OR(AN$3&lt;&gt;$A$3,$A$4=0)))))),1,0)</f>
        <v/>
      </c>
      <c r="AO82">
        <f>IF(AND(AO$4=1,AO32=0,OR($IT32=0,AND($IT32&gt;0,AO$2=$IU32,OR(AND(AO$1=$IT32+1,OR(AO$3-1&lt;&gt;$A$3,$A$4=0)),AND(AO$1=$IT32-1,OR(AO$3&lt;&gt;$A$3,$A$4=0)))))),1,0)</f>
        <v/>
      </c>
      <c r="AP82">
        <f>IF(AND(AP$4=1,AP32=0,OR($IT32=0,AND($IT32&gt;0,AP$2=$IU32,OR(AND(AP$1=$IT32+1,OR(AP$3-1&lt;&gt;$A$3,$A$4=0)),AND(AP$1=$IT32-1,OR(AP$3&lt;&gt;$A$3,$A$4=0)))))),1,0)</f>
        <v/>
      </c>
      <c r="AQ82">
        <f>IF(AND(AQ$4=1,AQ32=0,OR($IT32=0,AND($IT32&gt;0,AQ$2=$IU32,OR(AND(AQ$1=$IT32+1,OR(AQ$3-1&lt;&gt;$A$3,$A$4=0)),AND(AQ$1=$IT32-1,OR(AQ$3&lt;&gt;$A$3,$A$4=0)))))),1,0)</f>
        <v/>
      </c>
      <c r="AR82">
        <f>IF(AND(AR$4=1,AR32=0,OR($IT32=0,AND($IT32&gt;0,AR$2=$IU32,OR(AND(AR$1=$IT32+1,OR(AR$3-1&lt;&gt;$A$3,$A$4=0)),AND(AR$1=$IT32-1,OR(AR$3&lt;&gt;$A$3,$A$4=0)))))),1,0)</f>
        <v/>
      </c>
      <c r="AS82">
        <f>IF(AND(AS$4=1,AS32=0,OR($IT32=0,AND($IT32&gt;0,AS$2=$IU32,OR(AND(AS$1=$IT32+1,OR(AS$3-1&lt;&gt;$A$3,$A$4=0)),AND(AS$1=$IT32-1,OR(AS$3&lt;&gt;$A$3,$A$4=0)))))),1,0)</f>
        <v/>
      </c>
      <c r="AT82">
        <f>IF(AND(AT$4=1,AT32=0,OR($IT32=0,AND($IT32&gt;0,AT$2=$IU32,OR(AND(AT$1=$IT32+1,OR(AT$3-1&lt;&gt;$A$3,$A$4=0)),AND(AT$1=$IT32-1,OR(AT$3&lt;&gt;$A$3,$A$4=0)))))),1,0)</f>
        <v/>
      </c>
      <c r="AU82">
        <f>IF(AND(AU$4=1,AU32=0,OR($IT32=0,AND($IT32&gt;0,AU$2=$IU32,OR(AND(AU$1=$IT32+1,OR(AU$3-1&lt;&gt;$A$3,$A$4=0)),AND(AU$1=$IT32-1,OR(AU$3&lt;&gt;$A$3,$A$4=0)))))),1,0)</f>
        <v/>
      </c>
      <c r="AV82">
        <f>IF(AND(AV$4=1,AV32=0,OR($IT32=0,AND($IT32&gt;0,AV$2=$IU32,OR(AND(AV$1=$IT32+1,OR(AV$3-1&lt;&gt;$A$3,$A$4=0)),AND(AV$1=$IT32-1,OR(AV$3&lt;&gt;$A$3,$A$4=0)))))),1,0)</f>
        <v/>
      </c>
      <c r="AW82">
        <f>IF(AND(AW$4=1,AW32=0,OR($IT32=0,AND($IT32&gt;0,AW$2=$IU32,OR(AND(AW$1=$IT32+1,OR(AW$3-1&lt;&gt;$A$3,$A$4=0)),AND(AW$1=$IT32-1,OR(AW$3&lt;&gt;$A$3,$A$4=0)))))),1,0)</f>
        <v/>
      </c>
      <c r="AX82">
        <f>IF(AND(AX$4=1,AX32=0,OR($IT32=0,AND($IT32&gt;0,AX$2=$IU32,OR(AND(AX$1=$IT32+1,OR(AX$3-1&lt;&gt;$A$3,$A$4=0)),AND(AX$1=$IT32-1,OR(AX$3&lt;&gt;$A$3,$A$4=0)))))),1,0)</f>
        <v/>
      </c>
      <c r="AY82">
        <f>IF(AND(AY$4=1,AY32=0,OR($IT32=0,AND($IT32&gt;0,AY$2=$IU32,OR(AND(AY$1=$IT32+1,OR(AY$3-1&lt;&gt;$A$3,$A$4=0)),AND(AY$1=$IT32-1,OR(AY$3&lt;&gt;$A$3,$A$4=0)))))),1,0)</f>
        <v/>
      </c>
      <c r="AZ82">
        <f>IF(AND(AZ$4=1,AZ32=0,OR($IT32=0,AND($IT32&gt;0,AZ$2=$IU32,OR(AND(AZ$1=$IT32+1,OR(AZ$3-1&lt;&gt;$A$3,$A$4=0)),AND(AZ$1=$IT32-1,OR(AZ$3&lt;&gt;$A$3,$A$4=0)))))),1,0)</f>
        <v/>
      </c>
      <c r="BA82">
        <f>IF(AND(BA$4=1,BA32=0,OR($IT32=0,AND($IT32&gt;0,BA$2=$IU32,OR(AND(BA$1=$IT32+1,OR(BA$3-1&lt;&gt;$A$3,$A$4=0)),AND(BA$1=$IT32-1,OR(BA$3&lt;&gt;$A$3,$A$4=0)))))),1,0)</f>
        <v/>
      </c>
      <c r="BB82">
        <f>IF(AND(BB$4=1,BB32=0,OR($IT32=0,AND($IT32&gt;0,BB$2=$IU32,OR(AND(BB$1=$IT32+1,OR(BB$3-1&lt;&gt;$A$3,$A$4=0)),AND(BB$1=$IT32-1,OR(BB$3&lt;&gt;$A$3,$A$4=0)))))),1,0)</f>
        <v/>
      </c>
      <c r="BC82">
        <f>IF(AND(BC$4=1,BC32=0,OR($IT32=0,AND($IT32&gt;0,BC$2=$IU32,OR(AND(BC$1=$IT32+1,OR(BC$3-1&lt;&gt;$A$3,$A$4=0)),AND(BC$1=$IT32-1,OR(BC$3&lt;&gt;$A$3,$A$4=0)))))),1,0)</f>
        <v/>
      </c>
      <c r="BD82">
        <f>IF(AND(BD$4=1,BD32=0,OR($IT32=0,AND($IT32&gt;0,BD$2=$IU32,OR(AND(BD$1=$IT32+1,OR(BD$3-1&lt;&gt;$A$3,$A$4=0)),AND(BD$1=$IT32-1,OR(BD$3&lt;&gt;$A$3,$A$4=0)))))),1,0)</f>
        <v/>
      </c>
      <c r="BE82">
        <f>IF(AND(BE$4=1,BE32=0,OR($IT32=0,AND($IT32&gt;0,BE$2=$IU32,OR(AND(BE$1=$IT32+1,OR(BE$3-1&lt;&gt;$A$3,$A$4=0)),AND(BE$1=$IT32-1,OR(BE$3&lt;&gt;$A$3,$A$4=0)))))),1,0)</f>
        <v/>
      </c>
      <c r="BF82">
        <f>IF(AND(BF$4=1,BF32=0,OR($IT32=0,AND($IT32&gt;0,BF$2=$IU32,OR(AND(BF$1=$IT32+1,OR(BF$3-1&lt;&gt;$A$3,$A$4=0)),AND(BF$1=$IT32-1,OR(BF$3&lt;&gt;$A$3,$A$4=0)))))),1,0)</f>
        <v/>
      </c>
      <c r="BG82">
        <f>IF(AND(BG$4=1,BG32=0,OR($IT32=0,AND($IT32&gt;0,BG$2=$IU32,OR(AND(BG$1=$IT32+1,OR(BG$3-1&lt;&gt;$A$3,$A$4=0)),AND(BG$1=$IT32-1,OR(BG$3&lt;&gt;$A$3,$A$4=0)))))),1,0)</f>
        <v/>
      </c>
      <c r="BH82">
        <f>IF(AND(BH$4=1,BH32=0,OR($IT32=0,AND($IT32&gt;0,BH$2=$IU32,OR(AND(BH$1=$IT32+1,OR(BH$3-1&lt;&gt;$A$3,$A$4=0)),AND(BH$1=$IT32-1,OR(BH$3&lt;&gt;$A$3,$A$4=0)))))),1,0)</f>
        <v/>
      </c>
      <c r="BI82">
        <f>IF(AND(BI$4=1,BI32=0,OR($IT32=0,AND($IT32&gt;0,BI$2=$IU32,OR(AND(BI$1=$IT32+1,OR(BI$3-1&lt;&gt;$A$3,$A$4=0)),AND(BI$1=$IT32-1,OR(BI$3&lt;&gt;$A$3,$A$4=0)))))),1,0)</f>
        <v/>
      </c>
      <c r="BJ82">
        <f>IF(AND(BJ$4=1,BJ32=0,OR($IT32=0,AND($IT32&gt;0,BJ$2=$IU32,OR(AND(BJ$1=$IT32+1,OR(BJ$3-1&lt;&gt;$A$3,$A$4=0)),AND(BJ$1=$IT32-1,OR(BJ$3&lt;&gt;$A$3,$A$4=0)))))),1,0)</f>
        <v/>
      </c>
      <c r="BK82">
        <f>IF(AND(BK$4=1,BK32=0,OR($IT32=0,AND($IT32&gt;0,BK$2=$IU32,OR(AND(BK$1=$IT32+1,OR(BK$3-1&lt;&gt;$A$3,$A$4=0)),AND(BK$1=$IT32-1,OR(BK$3&lt;&gt;$A$3,$A$4=0)))))),1,0)</f>
        <v/>
      </c>
      <c r="BL82">
        <f>IF(AND(BL$4=1,BL32=0,OR($IT32=0,AND($IT32&gt;0,BL$2=$IU32,OR(AND(BL$1=$IT32+1,OR(BL$3-1&lt;&gt;$A$3,$A$4=0)),AND(BL$1=$IT32-1,OR(BL$3&lt;&gt;$A$3,$A$4=0)))))),1,0)</f>
        <v/>
      </c>
      <c r="BM82">
        <f>IF(AND(BM$4=1,BM32=0,OR($IT32=0,AND($IT32&gt;0,BM$2=$IU32,OR(AND(BM$1=$IT32+1,OR(BM$3-1&lt;&gt;$A$3,$A$4=0)),AND(BM$1=$IT32-1,OR(BM$3&lt;&gt;$A$3,$A$4=0)))))),1,0)</f>
        <v/>
      </c>
      <c r="BN82">
        <f>IF(AND(BN$4=1,BN32=0,OR($IT32=0,AND($IT32&gt;0,BN$2=$IU32,OR(AND(BN$1=$IT32+1,OR(BN$3-1&lt;&gt;$A$3,$A$4=0)),AND(BN$1=$IT32-1,OR(BN$3&lt;&gt;$A$3,$A$4=0)))))),1,0)</f>
        <v/>
      </c>
      <c r="BO82">
        <f>IF(AND(BO$4=1,BO32=0,OR($IT32=0,AND($IT32&gt;0,BO$2=$IU32,OR(AND(BO$1=$IT32+1,OR(BO$3-1&lt;&gt;$A$3,$A$4=0)),AND(BO$1=$IT32-1,OR(BO$3&lt;&gt;$A$3,$A$4=0)))))),1,0)</f>
        <v/>
      </c>
      <c r="BP82">
        <f>IF(AND(BP$4=1,BP32=0,OR($IT32=0,AND($IT32&gt;0,BP$2=$IU32,OR(AND(BP$1=$IT32+1,OR(BP$3-1&lt;&gt;$A$3,$A$4=0)),AND(BP$1=$IT32-1,OR(BP$3&lt;&gt;$A$3,$A$4=0)))))),1,0)</f>
        <v/>
      </c>
      <c r="BQ82">
        <f>IF(AND(BQ$4=1,BQ32=0,OR($IT32=0,AND($IT32&gt;0,BQ$2=$IU32,OR(AND(BQ$1=$IT32+1,OR(BQ$3-1&lt;&gt;$A$3,$A$4=0)),AND(BQ$1=$IT32-1,OR(BQ$3&lt;&gt;$A$3,$A$4=0)))))),1,0)</f>
        <v/>
      </c>
      <c r="BR82">
        <f>IF(AND(BR$4=1,BR32=0,OR($IT32=0,AND($IT32&gt;0,BR$2=$IU32,OR(AND(BR$1=$IT32+1,OR(BR$3-1&lt;&gt;$A$3,$A$4=0)),AND(BR$1=$IT32-1,OR(BR$3&lt;&gt;$A$3,$A$4=0)))))),1,0)</f>
        <v/>
      </c>
      <c r="BS82">
        <f>IF(AND(BS$4=1,BS32=0,OR($IT32=0,AND($IT32&gt;0,BS$2=$IU32,OR(AND(BS$1=$IT32+1,OR(BS$3-1&lt;&gt;$A$3,$A$4=0)),AND(BS$1=$IT32-1,OR(BS$3&lt;&gt;$A$3,$A$4=0)))))),1,0)</f>
        <v/>
      </c>
      <c r="BT82">
        <f>IF(AND(BT$4=1,BT32=0,OR($IT32=0,AND($IT32&gt;0,BT$2=$IU32,OR(AND(BT$1=$IT32+1,OR(BT$3-1&lt;&gt;$A$3,$A$4=0)),AND(BT$1=$IT32-1,OR(BT$3&lt;&gt;$A$3,$A$4=0)))))),1,0)</f>
        <v/>
      </c>
      <c r="BU82">
        <f>IF(AND(BU$4=1,BU32=0,OR($IT32=0,AND($IT32&gt;0,BU$2=$IU32,OR(AND(BU$1=$IT32+1,OR(BU$3-1&lt;&gt;$A$3,$A$4=0)),AND(BU$1=$IT32-1,OR(BU$3&lt;&gt;$A$3,$A$4=0)))))),1,0)</f>
        <v/>
      </c>
      <c r="BV82">
        <f>IF(AND(BV$4=1,BV32=0,OR($IT32=0,AND($IT32&gt;0,BV$2=$IU32,OR(AND(BV$1=$IT32+1,OR(BV$3-1&lt;&gt;$A$3,$A$4=0)),AND(BV$1=$IT32-1,OR(BV$3&lt;&gt;$A$3,$A$4=0)))))),1,0)</f>
        <v/>
      </c>
      <c r="BW82">
        <f>IF(AND(BW$4=1,BW32=0,OR($IT32=0,AND($IT32&gt;0,BW$2=$IU32,OR(AND(BW$1=$IT32+1,OR(BW$3-1&lt;&gt;$A$3,$A$4=0)),AND(BW$1=$IT32-1,OR(BW$3&lt;&gt;$A$3,$A$4=0)))))),1,0)</f>
        <v/>
      </c>
      <c r="BX82">
        <f>IF(AND(BX$4=1,BX32=0,OR($IT32=0,AND($IT32&gt;0,BX$2=$IU32,OR(AND(BX$1=$IT32+1,OR(BX$3-1&lt;&gt;$A$3,$A$4=0)),AND(BX$1=$IT32-1,OR(BX$3&lt;&gt;$A$3,$A$4=0)))))),1,0)</f>
        <v/>
      </c>
      <c r="BY82">
        <f>IF(AND(BY$4=1,BY32=0,OR($IT32=0,AND($IT32&gt;0,BY$2=$IU32,OR(AND(BY$1=$IT32+1,OR(BY$3-1&lt;&gt;$A$3,$A$4=0)),AND(BY$1=$IT32-1,OR(BY$3&lt;&gt;$A$3,$A$4=0)))))),1,0)</f>
        <v/>
      </c>
      <c r="BZ82">
        <f>IF(AND(BZ$4=1,BZ32=0,OR($IT32=0,AND($IT32&gt;0,BZ$2=$IU32,OR(AND(BZ$1=$IT32+1,OR(BZ$3-1&lt;&gt;$A$3,$A$4=0)),AND(BZ$1=$IT32-1,OR(BZ$3&lt;&gt;$A$3,$A$4=0)))))),1,0)</f>
        <v/>
      </c>
      <c r="CA82">
        <f>IF(AND(CA$4=1,CA32=0,OR($IT32=0,AND($IT32&gt;0,CA$2=$IU32,OR(AND(CA$1=$IT32+1,OR(CA$3-1&lt;&gt;$A$3,$A$4=0)),AND(CA$1=$IT32-1,OR(CA$3&lt;&gt;$A$3,$A$4=0)))))),1,0)</f>
        <v/>
      </c>
      <c r="CB82">
        <f>IF(AND(CB$4=1,CB32=0,OR($IT32=0,AND($IT32&gt;0,CB$2=$IU32,OR(AND(CB$1=$IT32+1,OR(CB$3-1&lt;&gt;$A$3,$A$4=0)),AND(CB$1=$IT32-1,OR(CB$3&lt;&gt;$A$3,$A$4=0)))))),1,0)</f>
        <v/>
      </c>
      <c r="CC82">
        <f>IF(AND(CC$4=1,CC32=0,OR($IT32=0,AND($IT32&gt;0,CC$2=$IU32,OR(AND(CC$1=$IT32+1,OR(CC$3-1&lt;&gt;$A$3,$A$4=0)),AND(CC$1=$IT32-1,OR(CC$3&lt;&gt;$A$3,$A$4=0)))))),1,0)</f>
        <v/>
      </c>
      <c r="CD82">
        <f>IF(AND(CD$4=1,CD32=0,OR($IT32=0,AND($IT32&gt;0,CD$2=$IU32,OR(AND(CD$1=$IT32+1,OR(CD$3-1&lt;&gt;$A$3,$A$4=0)),AND(CD$1=$IT32-1,OR(CD$3&lt;&gt;$A$3,$A$4=0)))))),1,0)</f>
        <v/>
      </c>
      <c r="CE82">
        <f>IF(AND(CE$4=1,CE32=0,OR($IT32=0,AND($IT32&gt;0,CE$2=$IU32,OR(AND(CE$1=$IT32+1,OR(CE$3-1&lt;&gt;$A$3,$A$4=0)),AND(CE$1=$IT32-1,OR(CE$3&lt;&gt;$A$3,$A$4=0)))))),1,0)</f>
        <v/>
      </c>
      <c r="CF82">
        <f>IF(AND(CF$4=1,CF32=0,OR($IT32=0,AND($IT32&gt;0,CF$2=$IU32,OR(AND(CF$1=$IT32+1,OR(CF$3-1&lt;&gt;$A$3,$A$4=0)),AND(CF$1=$IT32-1,OR(CF$3&lt;&gt;$A$3,$A$4=0)))))),1,0)</f>
        <v/>
      </c>
      <c r="CG82">
        <f>IF(AND(CG$4=1,CG32=0,OR($IT32=0,AND($IT32&gt;0,CG$2=$IU32,OR(AND(CG$1=$IT32+1,OR(CG$3-1&lt;&gt;$A$3,$A$4=0)),AND(CG$1=$IT32-1,OR(CG$3&lt;&gt;$A$3,$A$4=0)))))),1,0)</f>
        <v/>
      </c>
      <c r="CH82">
        <f>IF(AND(CH$4=1,CH32=0,OR($IT32=0,AND($IT32&gt;0,CH$2=$IU32,OR(AND(CH$1=$IT32+1,OR(CH$3-1&lt;&gt;$A$3,$A$4=0)),AND(CH$1=$IT32-1,OR(CH$3&lt;&gt;$A$3,$A$4=0)))))),1,0)</f>
        <v/>
      </c>
      <c r="CI82">
        <f>IF(AND(CI$4=1,CI32=0,OR($IT32=0,AND($IT32&gt;0,CI$2=$IU32,OR(AND(CI$1=$IT32+1,OR(CI$3-1&lt;&gt;$A$3,$A$4=0)),AND(CI$1=$IT32-1,OR(CI$3&lt;&gt;$A$3,$A$4=0)))))),1,0)</f>
        <v/>
      </c>
      <c r="CJ82">
        <f>IF(AND(CJ$4=1,CJ32=0,OR($IT32=0,AND($IT32&gt;0,CJ$2=$IU32,OR(AND(CJ$1=$IT32+1,OR(CJ$3-1&lt;&gt;$A$3,$A$4=0)),AND(CJ$1=$IT32-1,OR(CJ$3&lt;&gt;$A$3,$A$4=0)))))),1,0)</f>
        <v/>
      </c>
      <c r="CK82">
        <f>IF(AND(CK$4=1,CK32=0,OR($IT32=0,AND($IT32&gt;0,CK$2=$IU32,OR(AND(CK$1=$IT32+1,OR(CK$3-1&lt;&gt;$A$3,$A$4=0)),AND(CK$1=$IT32-1,OR(CK$3&lt;&gt;$A$3,$A$4=0)))))),1,0)</f>
        <v/>
      </c>
      <c r="CL82">
        <f>IF(AND(CL$4=1,CL32=0,OR($IT32=0,AND($IT32&gt;0,CL$2=$IU32,OR(AND(CL$1=$IT32+1,OR(CL$3-1&lt;&gt;$A$3,$A$4=0)),AND(CL$1=$IT32-1,OR(CL$3&lt;&gt;$A$3,$A$4=0)))))),1,0)</f>
        <v/>
      </c>
      <c r="CM82">
        <f>IF(AND(CM$4=1,CM32=0,OR($IT32=0,AND($IT32&gt;0,CM$2=$IU32,OR(AND(CM$1=$IT32+1,OR(CM$3-1&lt;&gt;$A$3,$A$4=0)),AND(CM$1=$IT32-1,OR(CM$3&lt;&gt;$A$3,$A$4=0)))))),1,0)</f>
        <v/>
      </c>
      <c r="CN82">
        <f>IF(AND(CN$4=1,CN32=0,OR($IT32=0,AND($IT32&gt;0,CN$2=$IU32,OR(AND(CN$1=$IT32+1,OR(CN$3-1&lt;&gt;$A$3,$A$4=0)),AND(CN$1=$IT32-1,OR(CN$3&lt;&gt;$A$3,$A$4=0)))))),1,0)</f>
        <v/>
      </c>
      <c r="CO82">
        <f>IF(AND(CO$4=1,CO32=0,OR($IT32=0,AND($IT32&gt;0,CO$2=$IU32,OR(AND(CO$1=$IT32+1,OR(CO$3-1&lt;&gt;$A$3,$A$4=0)),AND(CO$1=$IT32-1,OR(CO$3&lt;&gt;$A$3,$A$4=0)))))),1,0)</f>
        <v/>
      </c>
      <c r="CP82">
        <f>IF(AND(CP$4=1,CP32=0,OR($IT32=0,AND($IT32&gt;0,CP$2=$IU32,OR(AND(CP$1=$IT32+1,OR(CP$3-1&lt;&gt;$A$3,$A$4=0)),AND(CP$1=$IT32-1,OR(CP$3&lt;&gt;$A$3,$A$4=0)))))),1,0)</f>
        <v/>
      </c>
      <c r="CQ82">
        <f>IF(AND(CQ$4=1,CQ32=0,OR($IT32=0,AND($IT32&gt;0,CQ$2=$IU32,OR(AND(CQ$1=$IT32+1,OR(CQ$3-1&lt;&gt;$A$3,$A$4=0)),AND(CQ$1=$IT32-1,OR(CQ$3&lt;&gt;$A$3,$A$4=0)))))),1,0)</f>
        <v/>
      </c>
      <c r="CR82">
        <f>IF(AND(CR$4=1,CR32=0,OR($IT32=0,AND($IT32&gt;0,CR$2=$IU32,OR(AND(CR$1=$IT32+1,OR(CR$3-1&lt;&gt;$A$3,$A$4=0)),AND(CR$1=$IT32-1,OR(CR$3&lt;&gt;$A$3,$A$4=0)))))),1,0)</f>
        <v/>
      </c>
      <c r="CS82">
        <f>IF(AND(CS$4=1,CS32=0,OR($IT32=0,AND($IT32&gt;0,CS$2=$IU32,OR(AND(CS$1=$IT32+1,OR(CS$3-1&lt;&gt;$A$3,$A$4=0)),AND(CS$1=$IT32-1,OR(CS$3&lt;&gt;$A$3,$A$4=0)))))),1,0)</f>
        <v/>
      </c>
      <c r="CT82">
        <f>IF(AND(CT$4=1,CT32=0,OR($IT32=0,AND($IT32&gt;0,CT$2=$IU32,OR(AND(CT$1=$IT32+1,OR(CT$3-1&lt;&gt;$A$3,$A$4=0)),AND(CT$1=$IT32-1,OR(CT$3&lt;&gt;$A$3,$A$4=0)))))),1,0)</f>
        <v/>
      </c>
      <c r="CU82">
        <f>IF(AND(CU$4=1,CU32=0,OR($IT32=0,AND($IT32&gt;0,CU$2=$IU32,OR(AND(CU$1=$IT32+1,OR(CU$3-1&lt;&gt;$A$3,$A$4=0)),AND(CU$1=$IT32-1,OR(CU$3&lt;&gt;$A$3,$A$4=0)))))),1,0)</f>
        <v/>
      </c>
      <c r="CV82">
        <f>IF(AND(CV$4=1,CV32=0,OR($IT32=0,AND($IT32&gt;0,CV$2=$IU32,OR(AND(CV$1=$IT32+1,OR(CV$3-1&lt;&gt;$A$3,$A$4=0)),AND(CV$1=$IT32-1,OR(CV$3&lt;&gt;$A$3,$A$4=0)))))),1,0)</f>
        <v/>
      </c>
      <c r="CW82">
        <f>IF(AND(CW$4=1,CW32=0,OR($IT32=0,AND($IT32&gt;0,CW$2=$IU32,OR(AND(CW$1=$IT32+1,OR(CW$3-1&lt;&gt;$A$3,$A$4=0)),AND(CW$1=$IT32-1,OR(CW$3&lt;&gt;$A$3,$A$4=0)))))),1,0)</f>
        <v/>
      </c>
      <c r="CX82">
        <f>IF(AND(CX$4=1,CX32=0,OR($IT32=0,AND($IT32&gt;0,CX$2=$IU32,OR(AND(CX$1=$IT32+1,OR(CX$3-1&lt;&gt;$A$3,$A$4=0)),AND(CX$1=$IT32-1,OR(CX$3&lt;&gt;$A$3,$A$4=0)))))),1,0)</f>
        <v/>
      </c>
      <c r="CY82">
        <f>IF(AND(CY$4=1,CY32=0,OR($IT32=0,AND($IT32&gt;0,CY$2=$IU32,OR(AND(CY$1=$IT32+1,OR(CY$3-1&lt;&gt;$A$3,$A$4=0)),AND(CY$1=$IT32-1,OR(CY$3&lt;&gt;$A$3,$A$4=0)))))),1,0)</f>
        <v/>
      </c>
      <c r="CZ82">
        <f>IF(AND(CZ$4=1,CZ32=0,OR($IT32=0,AND($IT32&gt;0,CZ$2=$IU32,OR(AND(CZ$1=$IT32+1,OR(CZ$3-1&lt;&gt;$A$3,$A$4=0)),AND(CZ$1=$IT32-1,OR(CZ$3&lt;&gt;$A$3,$A$4=0)))))),1,0)</f>
        <v/>
      </c>
      <c r="DA82">
        <f>IF(AND(DA$4=1,DA32=0,OR($IT32=0,AND($IT32&gt;0,DA$2=$IU32,OR(AND(DA$1=$IT32+1,OR(DA$3-1&lt;&gt;$A$3,$A$4=0)),AND(DA$1=$IT32-1,OR(DA$3&lt;&gt;$A$3,$A$4=0)))))),1,0)</f>
        <v/>
      </c>
      <c r="DB82">
        <f>IF(AND(DB$4=1,DB32=0,OR($IT32=0,AND($IT32&gt;0,DB$2=$IU32,OR(AND(DB$1=$IT32+1,OR(DB$3-1&lt;&gt;$A$3,$A$4=0)),AND(DB$1=$IT32-1,OR(DB$3&lt;&gt;$A$3,$A$4=0)))))),1,0)</f>
        <v/>
      </c>
      <c r="DC82">
        <f>IF(AND(DC$4=1,DC32=0,OR($IT32=0,AND($IT32&gt;0,DC$2=$IU32,OR(AND(DC$1=$IT32+1,OR(DC$3-1&lt;&gt;$A$3,$A$4=0)),AND(DC$1=$IT32-1,OR(DC$3&lt;&gt;$A$3,$A$4=0)))))),1,0)</f>
        <v/>
      </c>
      <c r="DD82">
        <f>IF(AND(DD$4=1,DD32=0,OR($IT32=0,AND($IT32&gt;0,DD$2=$IU32,OR(AND(DD$1=$IT32+1,OR(DD$3-1&lt;&gt;$A$3,$A$4=0)),AND(DD$1=$IT32-1,OR(DD$3&lt;&gt;$A$3,$A$4=0)))))),1,0)</f>
        <v/>
      </c>
      <c r="DE82">
        <f>IF(AND(DE$4=1,DE32=0,OR($IT32=0,AND($IT32&gt;0,DE$2=$IU32,OR(AND(DE$1=$IT32+1,OR(DE$3-1&lt;&gt;$A$3,$A$4=0)),AND(DE$1=$IT32-1,OR(DE$3&lt;&gt;$A$3,$A$4=0)))))),1,0)</f>
        <v/>
      </c>
      <c r="DF82">
        <f>IF(AND(DF$4=1,DF32=0,OR($IT32=0,AND($IT32&gt;0,DF$2=$IU32,OR(AND(DF$1=$IT32+1,OR(DF$3-1&lt;&gt;$A$3,$A$4=0)),AND(DF$1=$IT32-1,OR(DF$3&lt;&gt;$A$3,$A$4=0)))))),1,0)</f>
        <v/>
      </c>
      <c r="DG82">
        <f>IF(AND(DG$4=1,DG32=0,OR($IT32=0,AND($IT32&gt;0,DG$2=$IU32,OR(AND(DG$1=$IT32+1,OR(DG$3-1&lt;&gt;$A$3,$A$4=0)),AND(DG$1=$IT32-1,OR(DG$3&lt;&gt;$A$3,$A$4=0)))))),1,0)</f>
        <v/>
      </c>
      <c r="DH82">
        <f>IF(AND(DH$4=1,DH32=0,OR($IT32=0,AND($IT32&gt;0,DH$2=$IU32,OR(AND(DH$1=$IT32+1,OR(DH$3-1&lt;&gt;$A$3,$A$4=0)),AND(DH$1=$IT32-1,OR(DH$3&lt;&gt;$A$3,$A$4=0)))))),1,0)</f>
        <v/>
      </c>
      <c r="DI82">
        <f>IF(AND(DI$4=1,DI32=0,OR($IT32=0,AND($IT32&gt;0,DI$2=$IU32,OR(AND(DI$1=$IT32+1,OR(DI$3-1&lt;&gt;$A$3,$A$4=0)),AND(DI$1=$IT32-1,OR(DI$3&lt;&gt;$A$3,$A$4=0)))))),1,0)</f>
        <v/>
      </c>
      <c r="DJ82">
        <f>IF(AND(DJ$4=1,DJ32=0,OR($IT32=0,AND($IT32&gt;0,DJ$2=$IU32,OR(AND(DJ$1=$IT32+1,OR(DJ$3-1&lt;&gt;$A$3,$A$4=0)),AND(DJ$1=$IT32-1,OR(DJ$3&lt;&gt;$A$3,$A$4=0)))))),1,0)</f>
        <v/>
      </c>
      <c r="DK82">
        <f>IF(AND(DK$4=1,DK32=0,OR($IT32=0,AND($IT32&gt;0,DK$2=$IU32,OR(AND(DK$1=$IT32+1,OR(DK$3-1&lt;&gt;$A$3,$A$4=0)),AND(DK$1=$IT32-1,OR(DK$3&lt;&gt;$A$3,$A$4=0)))))),1,0)</f>
        <v/>
      </c>
      <c r="DL82">
        <f>IF(AND(DL$4=1,DL32=0,OR($IT32=0,AND($IT32&gt;0,DL$2=$IU32,OR(AND(DL$1=$IT32+1,OR(DL$3-1&lt;&gt;$A$3,$A$4=0)),AND(DL$1=$IT32-1,OR(DL$3&lt;&gt;$A$3,$A$4=0)))))),1,0)</f>
        <v/>
      </c>
      <c r="DM82">
        <f>IF(AND(DM$4=1,DM32=0,OR($IT32=0,AND($IT32&gt;0,DM$2=$IU32,OR(AND(DM$1=$IT32+1,OR(DM$3-1&lt;&gt;$A$3,$A$4=0)),AND(DM$1=$IT32-1,OR(DM$3&lt;&gt;$A$3,$A$4=0)))))),1,0)</f>
        <v/>
      </c>
      <c r="DN82">
        <f>IF(AND(DN$4=1,DN32=0,OR($IT32=0,AND($IT32&gt;0,DN$2=$IU32,OR(AND(DN$1=$IT32+1,OR(DN$3-1&lt;&gt;$A$3,$A$4=0)),AND(DN$1=$IT32-1,OR(DN$3&lt;&gt;$A$3,$A$4=0)))))),1,0)</f>
        <v/>
      </c>
      <c r="DO82">
        <f>IF(AND(DO$4=1,DO32=0,OR($IT32=0,AND($IT32&gt;0,DO$2=$IU32,OR(AND(DO$1=$IT32+1,OR(DO$3-1&lt;&gt;$A$3,$A$4=0)),AND(DO$1=$IT32-1,OR(DO$3&lt;&gt;$A$3,$A$4=0)))))),1,0)</f>
        <v/>
      </c>
      <c r="DP82">
        <f>IF(AND(DP$4=1,DP32=0,OR($IT32=0,AND($IT32&gt;0,DP$2=$IU32,OR(AND(DP$1=$IT32+1,OR(DP$3-1&lt;&gt;$A$3,$A$4=0)),AND(DP$1=$IT32-1,OR(DP$3&lt;&gt;$A$3,$A$4=0)))))),1,0)</f>
        <v/>
      </c>
      <c r="DQ82">
        <f>IF(AND(DQ$4=1,DQ32=0,OR($IT32=0,AND($IT32&gt;0,DQ$2=$IU32,OR(AND(DQ$1=$IT32+1,OR(DQ$3-1&lt;&gt;$A$3,$A$4=0)),AND(DQ$1=$IT32-1,OR(DQ$3&lt;&gt;$A$3,$A$4=0)))))),1,0)</f>
        <v/>
      </c>
      <c r="DR82">
        <f>IF(AND(DR$4=1,DR32=0,OR($IT32=0,AND($IT32&gt;0,DR$2=$IU32,OR(AND(DR$1=$IT32+1,OR(DR$3-1&lt;&gt;$A$3,$A$4=0)),AND(DR$1=$IT32-1,OR(DR$3&lt;&gt;$A$3,$A$4=0)))))),1,0)</f>
        <v/>
      </c>
      <c r="DS82">
        <f>IF(AND(DS$4=1,DS32=0,OR($IT32=0,AND($IT32&gt;0,DS$2=$IU32,OR(AND(DS$1=$IT32+1,OR(DS$3-1&lt;&gt;$A$3,$A$4=0)),AND(DS$1=$IT32-1,OR(DS$3&lt;&gt;$A$3,$A$4=0)))))),1,0)</f>
        <v/>
      </c>
      <c r="DT82">
        <f>IF(AND(DT$4=1,DT32=0,OR($IT32=0,AND($IT32&gt;0,DT$2=$IU32,OR(AND(DT$1=$IT32+1,OR(DT$3-1&lt;&gt;$A$3,$A$4=0)),AND(DT$1=$IT32-1,OR(DT$3&lt;&gt;$A$3,$A$4=0)))))),1,0)</f>
        <v/>
      </c>
      <c r="DU82">
        <f>IF(AND(DU$4=1,DU32=0,OR($IT32=0,AND($IT32&gt;0,DU$2=$IU32,OR(AND(DU$1=$IT32+1,OR(DU$3-1&lt;&gt;$A$3,$A$4=0)),AND(DU$1=$IT32-1,OR(DU$3&lt;&gt;$A$3,$A$4=0)))))),1,0)</f>
        <v/>
      </c>
      <c r="DV82">
        <f>IF(AND(DV$4=1,DV32=0,OR($IT32=0,AND($IT32&gt;0,DV$2=$IU32,OR(AND(DV$1=$IT32+1,OR(DV$3-1&lt;&gt;$A$3,$A$4=0)),AND(DV$1=$IT32-1,OR(DV$3&lt;&gt;$A$3,$A$4=0)))))),1,0)</f>
        <v/>
      </c>
      <c r="DW82">
        <f>IF(AND(DW$4=1,DW32=0,OR($IT32=0,AND($IT32&gt;0,DW$2=$IU32,OR(AND(DW$1=$IT32+1,OR(DW$3-1&lt;&gt;$A$3,$A$4=0)),AND(DW$1=$IT32-1,OR(DW$3&lt;&gt;$A$3,$A$4=0)))))),1,0)</f>
        <v/>
      </c>
      <c r="DX82">
        <f>IF(AND(DX$4=1,DX32=0,OR($IT32=0,AND($IT32&gt;0,DX$2=$IU32,OR(AND(DX$1=$IT32+1,OR(DX$3-1&lt;&gt;$A$3,$A$4=0)),AND(DX$1=$IT32-1,OR(DX$3&lt;&gt;$A$3,$A$4=0)))))),1,0)</f>
        <v/>
      </c>
      <c r="DY82">
        <f>IF(AND(DY$4=1,DY32=0,OR($IT32=0,AND($IT32&gt;0,DY$2=$IU32,OR(AND(DY$1=$IT32+1,OR(DY$3-1&lt;&gt;$A$3,$A$4=0)),AND(DY$1=$IT32-1,OR(DY$3&lt;&gt;$A$3,$A$4=0)))))),1,0)</f>
        <v/>
      </c>
      <c r="DZ82">
        <f>IF(AND(DZ$4=1,DZ32=0,OR($IT32=0,AND($IT32&gt;0,DZ$2=$IU32,OR(AND(DZ$1=$IT32+1,OR(DZ$3-1&lt;&gt;$A$3,$A$4=0)),AND(DZ$1=$IT32-1,OR(DZ$3&lt;&gt;$A$3,$A$4=0)))))),1,0)</f>
        <v/>
      </c>
      <c r="EA82">
        <f>IF(AND(EA$4=1,EA32=0,OR($IT32=0,AND($IT32&gt;0,EA$2=$IU32,OR(AND(EA$1=$IT32+1,OR(EA$3-1&lt;&gt;$A$3,$A$4=0)),AND(EA$1=$IT32-1,OR(EA$3&lt;&gt;$A$3,$A$4=0)))))),1,0)</f>
        <v/>
      </c>
      <c r="EB82">
        <f>IF(AND(EB$4=1,EB32=0,OR($IT32=0,AND($IT32&gt;0,EB$2=$IU32,OR(AND(EB$1=$IT32+1,OR(EB$3-1&lt;&gt;$A$3,$A$4=0)),AND(EB$1=$IT32-1,OR(EB$3&lt;&gt;$A$3,$A$4=0)))))),1,0)</f>
        <v/>
      </c>
      <c r="EC82">
        <f>IF(AND(EC$4=1,EC32=0,OR($IT32=0,AND($IT32&gt;0,EC$2=$IU32,OR(AND(EC$1=$IT32+1,OR(EC$3-1&lt;&gt;$A$3,$A$4=0)),AND(EC$1=$IT32-1,OR(EC$3&lt;&gt;$A$3,$A$4=0)))))),1,0)</f>
        <v/>
      </c>
      <c r="ED82">
        <f>IF(AND(ED$4=1,ED32=0,OR($IT32=0,AND($IT32&gt;0,ED$2=$IU32,OR(AND(ED$1=$IT32+1,OR(ED$3-1&lt;&gt;$A$3,$A$4=0)),AND(ED$1=$IT32-1,OR(ED$3&lt;&gt;$A$3,$A$4=0)))))),1,0)</f>
        <v/>
      </c>
      <c r="EE82">
        <f>IF(AND(EE$4=1,EE32=0,OR($IT32=0,AND($IT32&gt;0,EE$2=$IU32,OR(AND(EE$1=$IT32+1,OR(EE$3-1&lt;&gt;$A$3,$A$4=0)),AND(EE$1=$IT32-1,OR(EE$3&lt;&gt;$A$3,$A$4=0)))))),1,0)</f>
        <v/>
      </c>
      <c r="EF82">
        <f>IF(AND(EF$4=1,EF32=0,OR($IT32=0,AND($IT32&gt;0,EF$2=$IU32,OR(AND(EF$1=$IT32+1,OR(EF$3-1&lt;&gt;$A$3,$A$4=0)),AND(EF$1=$IT32-1,OR(EF$3&lt;&gt;$A$3,$A$4=0)))))),1,0)</f>
        <v/>
      </c>
      <c r="EG82">
        <f>IF(AND(EG$4=1,EG32=0,OR($IT32=0,AND($IT32&gt;0,EG$2=$IU32,OR(AND(EG$1=$IT32+1,OR(EG$3-1&lt;&gt;$A$3,$A$4=0)),AND(EG$1=$IT32-1,OR(EG$3&lt;&gt;$A$3,$A$4=0)))))),1,0)</f>
        <v/>
      </c>
      <c r="EH82">
        <f>IF(AND(EH$4=1,EH32=0,OR($IT32=0,AND($IT32&gt;0,EH$2=$IU32,OR(AND(EH$1=$IT32+1,OR(EH$3-1&lt;&gt;$A$3,$A$4=0)),AND(EH$1=$IT32-1,OR(EH$3&lt;&gt;$A$3,$A$4=0)))))),1,0)</f>
        <v/>
      </c>
      <c r="EI82">
        <f>IF(AND(EI$4=1,EI32=0,OR($IT32=0,AND($IT32&gt;0,EI$2=$IU32,OR(AND(EI$1=$IT32+1,OR(EI$3-1&lt;&gt;$A$3,$A$4=0)),AND(EI$1=$IT32-1,OR(EI$3&lt;&gt;$A$3,$A$4=0)))))),1,0)</f>
        <v/>
      </c>
      <c r="EJ82">
        <f>IF(AND(EJ$4=1,EJ32=0,OR($IT32=0,AND($IT32&gt;0,EJ$2=$IU32,OR(AND(EJ$1=$IT32+1,OR(EJ$3-1&lt;&gt;$A$3,$A$4=0)),AND(EJ$1=$IT32-1,OR(EJ$3&lt;&gt;$A$3,$A$4=0)))))),1,0)</f>
        <v/>
      </c>
      <c r="EK82">
        <f>IF(AND(EK$4=1,EK32=0,OR($IT32=0,AND($IT32&gt;0,EK$2=$IU32,OR(AND(EK$1=$IT32+1,OR(EK$3-1&lt;&gt;$A$3,$A$4=0)),AND(EK$1=$IT32-1,OR(EK$3&lt;&gt;$A$3,$A$4=0)))))),1,0)</f>
        <v/>
      </c>
      <c r="EL82">
        <f>IF(AND(EL$4=1,EL32=0,OR($IT32=0,AND($IT32&gt;0,EL$2=$IU32,OR(AND(EL$1=$IT32+1,OR(EL$3-1&lt;&gt;$A$3,$A$4=0)),AND(EL$1=$IT32-1,OR(EL$3&lt;&gt;$A$3,$A$4=0)))))),1,0)</f>
        <v/>
      </c>
      <c r="EM82">
        <f>IF(AND(EM$4=1,EM32=0,OR($IT32=0,AND($IT32&gt;0,EM$2=$IU32,OR(AND(EM$1=$IT32+1,OR(EM$3-1&lt;&gt;$A$3,$A$4=0)),AND(EM$1=$IT32-1,OR(EM$3&lt;&gt;$A$3,$A$4=0)))))),1,0)</f>
        <v/>
      </c>
      <c r="EN82">
        <f>IF(AND(EN$4=1,EN32=0,OR($IT32=0,AND($IT32&gt;0,EN$2=$IU32,OR(AND(EN$1=$IT32+1,OR(EN$3-1&lt;&gt;$A$3,$A$4=0)),AND(EN$1=$IT32-1,OR(EN$3&lt;&gt;$A$3,$A$4=0)))))),1,0)</f>
        <v/>
      </c>
      <c r="EO82">
        <f>IF(AND(EO$4=1,EO32=0,OR($IT32=0,AND($IT32&gt;0,EO$2=$IU32,OR(AND(EO$1=$IT32+1,OR(EO$3-1&lt;&gt;$A$3,$A$4=0)),AND(EO$1=$IT32-1,OR(EO$3&lt;&gt;$A$3,$A$4=0)))))),1,0)</f>
        <v/>
      </c>
      <c r="EP82">
        <f>IF(AND(EP$4=1,EP32=0,OR($IT32=0,AND($IT32&gt;0,EP$2=$IU32,OR(AND(EP$1=$IT32+1,OR(EP$3-1&lt;&gt;$A$3,$A$4=0)),AND(EP$1=$IT32-1,OR(EP$3&lt;&gt;$A$3,$A$4=0)))))),1,0)</f>
        <v/>
      </c>
      <c r="EQ82">
        <f>IF(AND(EQ$4=1,EQ32=0,OR($IT32=0,AND($IT32&gt;0,EQ$2=$IU32,OR(AND(EQ$1=$IT32+1,OR(EQ$3-1&lt;&gt;$A$3,$A$4=0)),AND(EQ$1=$IT32-1,OR(EQ$3&lt;&gt;$A$3,$A$4=0)))))),1,0)</f>
        <v/>
      </c>
      <c r="ER82">
        <f>IF(AND(ER$4=1,ER32=0,OR($IT32=0,AND($IT32&gt;0,ER$2=$IU32,OR(AND(ER$1=$IT32+1,OR(ER$3-1&lt;&gt;$A$3,$A$4=0)),AND(ER$1=$IT32-1,OR(ER$3&lt;&gt;$A$3,$A$4=0)))))),1,0)</f>
        <v/>
      </c>
      <c r="ES82">
        <f>IF(AND(ES$4=1,ES32=0,OR($IT32=0,AND($IT32&gt;0,ES$2=$IU32,OR(AND(ES$1=$IT32+1,OR(ES$3-1&lt;&gt;$A$3,$A$4=0)),AND(ES$1=$IT32-1,OR(ES$3&lt;&gt;$A$3,$A$4=0)))))),1,0)</f>
        <v/>
      </c>
      <c r="ET82">
        <f>IF(AND(ET$4=1,ET32=0,OR($IT32=0,AND($IT32&gt;0,ET$2=$IU32,OR(AND(ET$1=$IT32+1,OR(ET$3-1&lt;&gt;$A$3,$A$4=0)),AND(ET$1=$IT32-1,OR(ET$3&lt;&gt;$A$3,$A$4=0)))))),1,0)</f>
        <v/>
      </c>
      <c r="EU82">
        <f>IF(AND(EU$4=1,EU32=0,OR($IT32=0,AND($IT32&gt;0,EU$2=$IU32,OR(AND(EU$1=$IT32+1,OR(EU$3-1&lt;&gt;$A$3,$A$4=0)),AND(EU$1=$IT32-1,OR(EU$3&lt;&gt;$A$3,$A$4=0)))))),1,0)</f>
        <v/>
      </c>
      <c r="EV82">
        <f>IF(AND(EV$4=1,EV32=0,OR($IT32=0,AND($IT32&gt;0,EV$2=$IU32,OR(AND(EV$1=$IT32+1,OR(EV$3-1&lt;&gt;$A$3,$A$4=0)),AND(EV$1=$IT32-1,OR(EV$3&lt;&gt;$A$3,$A$4=0)))))),1,0)</f>
        <v/>
      </c>
      <c r="EW82">
        <f>IF(AND(EW$4=1,EW32=0,OR($IT32=0,AND($IT32&gt;0,EW$2=$IU32,OR(AND(EW$1=$IT32+1,OR(EW$3-1&lt;&gt;$A$3,$A$4=0)),AND(EW$1=$IT32-1,OR(EW$3&lt;&gt;$A$3,$A$4=0)))))),1,0)</f>
        <v/>
      </c>
      <c r="EX82">
        <f>IF(AND(EX$4=1,EX32=0,OR($IT32=0,AND($IT32&gt;0,EX$2=$IU32,OR(AND(EX$1=$IT32+1,OR(EX$3-1&lt;&gt;$A$3,$A$4=0)),AND(EX$1=$IT32-1,OR(EX$3&lt;&gt;$A$3,$A$4=0)))))),1,0)</f>
        <v/>
      </c>
      <c r="EY82">
        <f>IF(AND(EY$4=1,EY32=0,OR($IT32=0,AND($IT32&gt;0,EY$2=$IU32,OR(AND(EY$1=$IT32+1,OR(EY$3-1&lt;&gt;$A$3,$A$4=0)),AND(EY$1=$IT32-1,OR(EY$3&lt;&gt;$A$3,$A$4=0)))))),1,0)</f>
        <v/>
      </c>
      <c r="EZ82">
        <f>IF(AND(EZ$4=1,EZ32=0,OR($IT32=0,AND($IT32&gt;0,EZ$2=$IU32,OR(AND(EZ$1=$IT32+1,OR(EZ$3-1&lt;&gt;$A$3,$A$4=0)),AND(EZ$1=$IT32-1,OR(EZ$3&lt;&gt;$A$3,$A$4=0)))))),1,0)</f>
        <v/>
      </c>
      <c r="FA82">
        <f>IF(AND(FA$4=1,FA32=0,OR($IT32=0,AND($IT32&gt;0,FA$2=$IU32,OR(AND(FA$1=$IT32+1,OR(FA$3-1&lt;&gt;$A$3,$A$4=0)),AND(FA$1=$IT32-1,OR(FA$3&lt;&gt;$A$3,$A$4=0)))))),1,0)</f>
        <v/>
      </c>
      <c r="FB82">
        <f>IF(AND(FB$4=1,FB32=0,OR($IT32=0,AND($IT32&gt;0,FB$2=$IU32,OR(AND(FB$1=$IT32+1,OR(FB$3-1&lt;&gt;$A$3,$A$4=0)),AND(FB$1=$IT32-1,OR(FB$3&lt;&gt;$A$3,$A$4=0)))))),1,0)</f>
        <v/>
      </c>
      <c r="FC82">
        <f>IF(AND(FC$4=1,FC32=0,OR($IT32=0,AND($IT32&gt;0,FC$2=$IU32,OR(AND(FC$1=$IT32+1,OR(FC$3-1&lt;&gt;$A$3,$A$4=0)),AND(FC$1=$IT32-1,OR(FC$3&lt;&gt;$A$3,$A$4=0)))))),1,0)</f>
        <v/>
      </c>
      <c r="FD82">
        <f>IF(AND(FD$4=1,FD32=0,OR($IT32=0,AND($IT32&gt;0,FD$2=$IU32,OR(AND(FD$1=$IT32+1,OR(FD$3-1&lt;&gt;$A$3,$A$4=0)),AND(FD$1=$IT32-1,OR(FD$3&lt;&gt;$A$3,$A$4=0)))))),1,0)</f>
        <v/>
      </c>
      <c r="FE82">
        <f>IF(AND(FE$4=1,FE32=0,OR($IT32=0,AND($IT32&gt;0,FE$2=$IU32,OR(AND(FE$1=$IT32+1,OR(FE$3-1&lt;&gt;$A$3,$A$4=0)),AND(FE$1=$IT32-1,OR(FE$3&lt;&gt;$A$3,$A$4=0)))))),1,0)</f>
        <v/>
      </c>
      <c r="FF82">
        <f>IF(AND(FF$4=1,FF32=0,OR($IT32=0,AND($IT32&gt;0,FF$2=$IU32,OR(AND(FF$1=$IT32+1,OR(FF$3-1&lt;&gt;$A$3,$A$4=0)),AND(FF$1=$IT32-1,OR(FF$3&lt;&gt;$A$3,$A$4=0)))))),1,0)</f>
        <v/>
      </c>
      <c r="FG82">
        <f>IF(AND(FG$4=1,FG32=0,OR($IT32=0,AND($IT32&gt;0,FG$2=$IU32,OR(AND(FG$1=$IT32+1,OR(FG$3-1&lt;&gt;$A$3,$A$4=0)),AND(FG$1=$IT32-1,OR(FG$3&lt;&gt;$A$3,$A$4=0)))))),1,0)</f>
        <v/>
      </c>
      <c r="FH82">
        <f>IF(AND(FH$4=1,FH32=0,OR($IT32=0,AND($IT32&gt;0,FH$2=$IU32,OR(AND(FH$1=$IT32+1,OR(FH$3-1&lt;&gt;$A$3,$A$4=0)),AND(FH$1=$IT32-1,OR(FH$3&lt;&gt;$A$3,$A$4=0)))))),1,0)</f>
        <v/>
      </c>
      <c r="FI82">
        <f>IF(AND(FI$4=1,FI32=0,OR($IT32=0,AND($IT32&gt;0,FI$2=$IU32,OR(AND(FI$1=$IT32+1,OR(FI$3-1&lt;&gt;$A$3,$A$4=0)),AND(FI$1=$IT32-1,OR(FI$3&lt;&gt;$A$3,$A$4=0)))))),1,0)</f>
        <v/>
      </c>
      <c r="FJ82">
        <f>IF(AND(FJ$4=1,FJ32=0,OR($IT32=0,AND($IT32&gt;0,FJ$2=$IU32,OR(AND(FJ$1=$IT32+1,OR(FJ$3-1&lt;&gt;$A$3,$A$4=0)),AND(FJ$1=$IT32-1,OR(FJ$3&lt;&gt;$A$3,$A$4=0)))))),1,0)</f>
        <v/>
      </c>
      <c r="FK82">
        <f>IF(AND(FK$4=1,FK32=0,OR($IT32=0,AND($IT32&gt;0,FK$2=$IU32,OR(AND(FK$1=$IT32+1,OR(FK$3-1&lt;&gt;$A$3,$A$4=0)),AND(FK$1=$IT32-1,OR(FK$3&lt;&gt;$A$3,$A$4=0)))))),1,0)</f>
        <v/>
      </c>
      <c r="FL82">
        <f>IF(AND(FL$4=1,FL32=0,OR($IT32=0,AND($IT32&gt;0,FL$2=$IU32,OR(AND(FL$1=$IT32+1,OR(FL$3-1&lt;&gt;$A$3,$A$4=0)),AND(FL$1=$IT32-1,OR(FL$3&lt;&gt;$A$3,$A$4=0)))))),1,0)</f>
        <v/>
      </c>
      <c r="FM82">
        <f>IF(AND(FM$4=1,FM32=0,OR($IT32=0,AND($IT32&gt;0,FM$2=$IU32,OR(AND(FM$1=$IT32+1,OR(FM$3-1&lt;&gt;$A$3,$A$4=0)),AND(FM$1=$IT32-1,OR(FM$3&lt;&gt;$A$3,$A$4=0)))))),1,0)</f>
        <v/>
      </c>
      <c r="FN82">
        <f>IF(AND(FN$4=1,FN32=0,OR($IT32=0,AND($IT32&gt;0,FN$2=$IU32,OR(AND(FN$1=$IT32+1,OR(FN$3-1&lt;&gt;$A$3,$A$4=0)),AND(FN$1=$IT32-1,OR(FN$3&lt;&gt;$A$3,$A$4=0)))))),1,0)</f>
        <v/>
      </c>
      <c r="FO82">
        <f>IF(AND(FO$4=1,FO32=0,OR($IT32=0,AND($IT32&gt;0,FO$2=$IU32,OR(AND(FO$1=$IT32+1,OR(FO$3-1&lt;&gt;$A$3,$A$4=0)),AND(FO$1=$IT32-1,OR(FO$3&lt;&gt;$A$3,$A$4=0)))))),1,0)</f>
        <v/>
      </c>
      <c r="FP82">
        <f>IF(AND(FP$4=1,FP32=0,OR($IT32=0,AND($IT32&gt;0,FP$2=$IU32,OR(AND(FP$1=$IT32+1,OR(FP$3-1&lt;&gt;$A$3,$A$4=0)),AND(FP$1=$IT32-1,OR(FP$3&lt;&gt;$A$3,$A$4=0)))))),1,0)</f>
        <v/>
      </c>
      <c r="FQ82">
        <f>IF(AND(FQ$4=1,FQ32=0,OR($IT32=0,AND($IT32&gt;0,FQ$2=$IU32,OR(AND(FQ$1=$IT32+1,OR(FQ$3-1&lt;&gt;$A$3,$A$4=0)),AND(FQ$1=$IT32-1,OR(FQ$3&lt;&gt;$A$3,$A$4=0)))))),1,0)</f>
        <v/>
      </c>
      <c r="FR82">
        <f>IF(AND(FR$4=1,FR32=0,OR($IT32=0,AND($IT32&gt;0,FR$2=$IU32,OR(AND(FR$1=$IT32+1,OR(FR$3-1&lt;&gt;$A$3,$A$4=0)),AND(FR$1=$IT32-1,OR(FR$3&lt;&gt;$A$3,$A$4=0)))))),1,0)</f>
        <v/>
      </c>
      <c r="FS82">
        <f>IF(AND(FS$4=1,FS32=0,OR($IT32=0,AND($IT32&gt;0,FS$2=$IU32,OR(AND(FS$1=$IT32+1,OR(FS$3-1&lt;&gt;$A$3,$A$4=0)),AND(FS$1=$IT32-1,OR(FS$3&lt;&gt;$A$3,$A$4=0)))))),1,0)</f>
        <v/>
      </c>
      <c r="FT82">
        <f>IF(AND(FT$4=1,FT32=0,OR($IT32=0,AND($IT32&gt;0,FT$2=$IU32,OR(AND(FT$1=$IT32+1,OR(FT$3-1&lt;&gt;$A$3,$A$4=0)),AND(FT$1=$IT32-1,OR(FT$3&lt;&gt;$A$3,$A$4=0)))))),1,0)</f>
        <v/>
      </c>
      <c r="FU82">
        <f>IF(AND(FU$4=1,FU32=0,OR($IT32=0,AND($IT32&gt;0,FU$2=$IU32,OR(AND(FU$1=$IT32+1,OR(FU$3-1&lt;&gt;$A$3,$A$4=0)),AND(FU$1=$IT32-1,OR(FU$3&lt;&gt;$A$3,$A$4=0)))))),1,0)</f>
        <v/>
      </c>
      <c r="FV82">
        <f>IF(AND(FV$4=1,FV32=0,OR($IT32=0,AND($IT32&gt;0,FV$2=$IU32,OR(AND(FV$1=$IT32+1,OR(FV$3-1&lt;&gt;$A$3,$A$4=0)),AND(FV$1=$IT32-1,OR(FV$3&lt;&gt;$A$3,$A$4=0)))))),1,0)</f>
        <v/>
      </c>
      <c r="FW82">
        <f>IF(AND(FW$4=1,FW32=0,OR($IT32=0,AND($IT32&gt;0,FW$2=$IU32,OR(AND(FW$1=$IT32+1,OR(FW$3-1&lt;&gt;$A$3,$A$4=0)),AND(FW$1=$IT32-1,OR(FW$3&lt;&gt;$A$3,$A$4=0)))))),1,0)</f>
        <v/>
      </c>
      <c r="FX82">
        <f>IF(AND(FX$4=1,FX32=0,OR($IT32=0,AND($IT32&gt;0,FX$2=$IU32,OR(AND(FX$1=$IT32+1,OR(FX$3-1&lt;&gt;$A$3,$A$4=0)),AND(FX$1=$IT32-1,OR(FX$3&lt;&gt;$A$3,$A$4=0)))))),1,0)</f>
        <v/>
      </c>
      <c r="FY82">
        <f>IF(AND(FY$4=1,FY32=0,OR($IT32=0,AND($IT32&gt;0,FY$2=$IU32,OR(AND(FY$1=$IT32+1,OR(FY$3-1&lt;&gt;$A$3,$A$4=0)),AND(FY$1=$IT32-1,OR(FY$3&lt;&gt;$A$3,$A$4=0)))))),1,0)</f>
        <v/>
      </c>
      <c r="FZ82">
        <f>IF(AND(FZ$4=1,FZ32=0,OR($IT32=0,AND($IT32&gt;0,FZ$2=$IU32,OR(AND(FZ$1=$IT32+1,OR(FZ$3-1&lt;&gt;$A$3,$A$4=0)),AND(FZ$1=$IT32-1,OR(FZ$3&lt;&gt;$A$3,$A$4=0)))))),1,0)</f>
        <v/>
      </c>
      <c r="GA82">
        <f>IF(AND(GA$4=1,GA32=0,OR($IT32=0,AND($IT32&gt;0,GA$2=$IU32,OR(AND(GA$1=$IT32+1,OR(GA$3-1&lt;&gt;$A$3,$A$4=0)),AND(GA$1=$IT32-1,OR(GA$3&lt;&gt;$A$3,$A$4=0)))))),1,0)</f>
        <v/>
      </c>
      <c r="GB82">
        <f>IF(AND(GB$4=1,GB32=0,OR($IT32=0,AND($IT32&gt;0,GB$2=$IU32,OR(AND(GB$1=$IT32+1,OR(GB$3-1&lt;&gt;$A$3,$A$4=0)),AND(GB$1=$IT32-1,OR(GB$3&lt;&gt;$A$3,$A$4=0)))))),1,0)</f>
        <v/>
      </c>
      <c r="GC82">
        <f>IF(AND(GC$4=1,GC32=0,OR($IT32=0,AND($IT32&gt;0,GC$2=$IU32,OR(AND(GC$1=$IT32+1,OR(GC$3-1&lt;&gt;$A$3,$A$4=0)),AND(GC$1=$IT32-1,OR(GC$3&lt;&gt;$A$3,$A$4=0)))))),1,0)</f>
        <v/>
      </c>
      <c r="GD82">
        <f>IF(AND(GD$4=1,GD32=0,OR($IT32=0,AND($IT32&gt;0,GD$2=$IU32,OR(AND(GD$1=$IT32+1,OR(GD$3-1&lt;&gt;$A$3,$A$4=0)),AND(GD$1=$IT32-1,OR(GD$3&lt;&gt;$A$3,$A$4=0)))))),1,0)</f>
        <v/>
      </c>
      <c r="GE82">
        <f>IF(AND(GE$4=1,GE32=0,OR($IT32=0,AND($IT32&gt;0,GE$2=$IU32,OR(AND(GE$1=$IT32+1,OR(GE$3-1&lt;&gt;$A$3,$A$4=0)),AND(GE$1=$IT32-1,OR(GE$3&lt;&gt;$A$3,$A$4=0)))))),1,0)</f>
        <v/>
      </c>
      <c r="GF82">
        <f>IF(AND(GF$4=1,GF32=0,OR($IT32=0,AND($IT32&gt;0,GF$2=$IU32,OR(AND(GF$1=$IT32+1,OR(GF$3-1&lt;&gt;$A$3,$A$4=0)),AND(GF$1=$IT32-1,OR(GF$3&lt;&gt;$A$3,$A$4=0)))))),1,0)</f>
        <v/>
      </c>
      <c r="GG82">
        <f>IF(AND(GG$4=1,GG32=0,OR($IT32=0,AND($IT32&gt;0,GG$2=$IU32,OR(AND(GG$1=$IT32+1,OR(GG$3-1&lt;&gt;$A$3,$A$4=0)),AND(GG$1=$IT32-1,OR(GG$3&lt;&gt;$A$3,$A$4=0)))))),1,0)</f>
        <v/>
      </c>
      <c r="GH82">
        <f>IF(AND(GH$4=1,GH32=0,OR($IT32=0,AND($IT32&gt;0,GH$2=$IU32,OR(AND(GH$1=$IT32+1,OR(GH$3-1&lt;&gt;$A$3,$A$4=0)),AND(GH$1=$IT32-1,OR(GH$3&lt;&gt;$A$3,$A$4=0)))))),1,0)</f>
        <v/>
      </c>
      <c r="GI82">
        <f>IF(AND(GI$4=1,GI32=0,OR($IT32=0,AND($IT32&gt;0,GI$2=$IU32,OR(AND(GI$1=$IT32+1,OR(GI$3-1&lt;&gt;$A$3,$A$4=0)),AND(GI$1=$IT32-1,OR(GI$3&lt;&gt;$A$3,$A$4=0)))))),1,0)</f>
        <v/>
      </c>
      <c r="GJ82">
        <f>IF(AND(GJ$4=1,GJ32=0,OR($IT32=0,AND($IT32&gt;0,GJ$2=$IU32,OR(AND(GJ$1=$IT32+1,OR(GJ$3-1&lt;&gt;$A$3,$A$4=0)),AND(GJ$1=$IT32-1,OR(GJ$3&lt;&gt;$A$3,$A$4=0)))))),1,0)</f>
        <v/>
      </c>
      <c r="GK82">
        <f>IF(AND(GK$4=1,GK32=0,OR($IT32=0,AND($IT32&gt;0,GK$2=$IU32,OR(AND(GK$1=$IT32+1,OR(GK$3-1&lt;&gt;$A$3,$A$4=0)),AND(GK$1=$IT32-1,OR(GK$3&lt;&gt;$A$3,$A$4=0)))))),1,0)</f>
        <v/>
      </c>
      <c r="GL82">
        <f>IF(AND(GL$4=1,GL32=0,OR($IT32=0,AND($IT32&gt;0,GL$2=$IU32,OR(AND(GL$1=$IT32+1,OR(GL$3-1&lt;&gt;$A$3,$A$4=0)),AND(GL$1=$IT32-1,OR(GL$3&lt;&gt;$A$3,$A$4=0)))))),1,0)</f>
        <v/>
      </c>
      <c r="GM82">
        <f>IF(AND(GM$4=1,GM32=0,OR($IT32=0,AND($IT32&gt;0,GM$2=$IU32,OR(AND(GM$1=$IT32+1,OR(GM$3-1&lt;&gt;$A$3,$A$4=0)),AND(GM$1=$IT32-1,OR(GM$3&lt;&gt;$A$3,$A$4=0)))))),1,0)</f>
        <v/>
      </c>
      <c r="GN82">
        <f>IF(AND(GN$4=1,GN32=0,OR($IT32=0,AND($IT32&gt;0,GN$2=$IU32,OR(AND(GN$1=$IT32+1,OR(GN$3-1&lt;&gt;$A$3,$A$4=0)),AND(GN$1=$IT32-1,OR(GN$3&lt;&gt;$A$3,$A$4=0)))))),1,0)</f>
        <v/>
      </c>
      <c r="GO82">
        <f>IF(AND(GO$4=1,GO32=0,OR($IT32=0,AND($IT32&gt;0,GO$2=$IU32,OR(AND(GO$1=$IT32+1,OR(GO$3-1&lt;&gt;$A$3,$A$4=0)),AND(GO$1=$IT32-1,OR(GO$3&lt;&gt;$A$3,$A$4=0)))))),1,0)</f>
        <v/>
      </c>
      <c r="GP82">
        <f>IF(AND(GP$4=1,GP32=0,OR($IT32=0,AND($IT32&gt;0,GP$2=$IU32,OR(AND(GP$1=$IT32+1,OR(GP$3-1&lt;&gt;$A$3,$A$4=0)),AND(GP$1=$IT32-1,OR(GP$3&lt;&gt;$A$3,$A$4=0)))))),1,0)</f>
        <v/>
      </c>
      <c r="GQ82">
        <f>IF(AND(GQ$4=1,GQ32=0,OR($IT32=0,AND($IT32&gt;0,GQ$2=$IU32,OR(AND(GQ$1=$IT32+1,OR(GQ$3-1&lt;&gt;$A$3,$A$4=0)),AND(GQ$1=$IT32-1,OR(GQ$3&lt;&gt;$A$3,$A$4=0)))))),1,0)</f>
        <v/>
      </c>
      <c r="GR82">
        <f>IF(AND(GR$4=1,GR32=0,OR($IT32=0,AND($IT32&gt;0,GR$2=$IU32,OR(AND(GR$1=$IT32+1,OR(GR$3-1&lt;&gt;$A$3,$A$4=0)),AND(GR$1=$IT32-1,OR(GR$3&lt;&gt;$A$3,$A$4=0)))))),1,0)</f>
        <v/>
      </c>
      <c r="GS82">
        <f>IF(AND(GS$4=1,GS32=0,OR($IT32=0,AND($IT32&gt;0,GS$2=$IU32,OR(AND(GS$1=$IT32+1,OR(GS$3-1&lt;&gt;$A$3,$A$4=0)),AND(GS$1=$IT32-1,OR(GS$3&lt;&gt;$A$3,$A$4=0)))))),1,0)</f>
        <v/>
      </c>
      <c r="GT82">
        <f>IF(AND(GT$4=1,GT32=0,OR($IT32=0,AND($IT32&gt;0,GT$2=$IU32,OR(AND(GT$1=$IT32+1,OR(GT$3-1&lt;&gt;$A$3,$A$4=0)),AND(GT$1=$IT32-1,OR(GT$3&lt;&gt;$A$3,$A$4=0)))))),1,0)</f>
        <v/>
      </c>
      <c r="GU82">
        <f>IF(AND(GU$4=1,GU32=0,OR($IT32=0,AND($IT32&gt;0,GU$2=$IU32,OR(AND(GU$1=$IT32+1,OR(GU$3-1&lt;&gt;$A$3,$A$4=0)),AND(GU$1=$IT32-1,OR(GU$3&lt;&gt;$A$3,$A$4=0)))))),1,0)</f>
        <v/>
      </c>
      <c r="GV82">
        <f>IF(AND(GV$4=1,GV32=0,OR($IT32=0,AND($IT32&gt;0,GV$2=$IU32,OR(AND(GV$1=$IT32+1,OR(GV$3-1&lt;&gt;$A$3,$A$4=0)),AND(GV$1=$IT32-1,OR(GV$3&lt;&gt;$A$3,$A$4=0)))))),1,0)</f>
        <v/>
      </c>
      <c r="GW82">
        <f>IF(AND(GW$4=1,GW32=0,OR($IT32=0,AND($IT32&gt;0,GW$2=$IU32,OR(AND(GW$1=$IT32+1,OR(GW$3-1&lt;&gt;$A$3,$A$4=0)),AND(GW$1=$IT32-1,OR(GW$3&lt;&gt;$A$3,$A$4=0)))))),1,0)</f>
        <v/>
      </c>
      <c r="GX82">
        <f>IF(AND(GX$4=1,GX32=0,OR($IT32=0,AND($IT32&gt;0,GX$2=$IU32,OR(AND(GX$1=$IT32+1,OR(GX$3-1&lt;&gt;$A$3,$A$4=0)),AND(GX$1=$IT32-1,OR(GX$3&lt;&gt;$A$3,$A$4=0)))))),1,0)</f>
        <v/>
      </c>
      <c r="GY82">
        <f>IF(AND(GY$4=1,GY32=0,OR($IT32=0,AND($IT32&gt;0,GY$2=$IU32,OR(AND(GY$1=$IT32+1,OR(GY$3-1&lt;&gt;$A$3,$A$4=0)),AND(GY$1=$IT32-1,OR(GY$3&lt;&gt;$A$3,$A$4=0)))))),1,0)</f>
        <v/>
      </c>
      <c r="GZ82">
        <f>IF(AND(GZ$4=1,GZ32=0,OR($IT32=0,AND($IT32&gt;0,GZ$2=$IU32,OR(AND(GZ$1=$IT32+1,OR(GZ$3-1&lt;&gt;$A$3,$A$4=0)),AND(GZ$1=$IT32-1,OR(GZ$3&lt;&gt;$A$3,$A$4=0)))))),1,0)</f>
        <v/>
      </c>
      <c r="HA82">
        <f>IF(AND(HA$4=1,HA32=0,OR($IT32=0,AND($IT32&gt;0,HA$2=$IU32,OR(AND(HA$1=$IT32+1,OR(HA$3-1&lt;&gt;$A$3,$A$4=0)),AND(HA$1=$IT32-1,OR(HA$3&lt;&gt;$A$3,$A$4=0)))))),1,0)</f>
        <v/>
      </c>
      <c r="HB82">
        <f>IF(AND(HB$4=1,HB32=0,OR($IT32=0,AND($IT32&gt;0,HB$2=$IU32,OR(AND(HB$1=$IT32+1,OR(HB$3-1&lt;&gt;$A$3,$A$4=0)),AND(HB$1=$IT32-1,OR(HB$3&lt;&gt;$A$3,$A$4=0)))))),1,0)</f>
        <v/>
      </c>
      <c r="HC82">
        <f>IF(AND(HC$4=1,HC32=0,OR($IT32=0,AND($IT32&gt;0,HC$2=$IU32,OR(AND(HC$1=$IT32+1,OR(HC$3-1&lt;&gt;$A$3,$A$4=0)),AND(HC$1=$IT32-1,OR(HC$3&lt;&gt;$A$3,$A$4=0)))))),1,0)</f>
        <v/>
      </c>
      <c r="HD82">
        <f>IF(AND(HD$4=1,HD32=0,OR($IT32=0,AND($IT32&gt;0,HD$2=$IU32,OR(AND(HD$1=$IT32+1,OR(HD$3-1&lt;&gt;$A$3,$A$4=0)),AND(HD$1=$IT32-1,OR(HD$3&lt;&gt;$A$3,$A$4=0)))))),1,0)</f>
        <v/>
      </c>
      <c r="HE82">
        <f>IF(AND(HE$4=1,HE32=0,OR($IT32=0,AND($IT32&gt;0,HE$2=$IU32,OR(AND(HE$1=$IT32+1,OR(HE$3-1&lt;&gt;$A$3,$A$4=0)),AND(HE$1=$IT32-1,OR(HE$3&lt;&gt;$A$3,$A$4=0)))))),1,0)</f>
        <v/>
      </c>
      <c r="HF82">
        <f>IF(AND(HF$4=1,HF32=0,OR($IT32=0,AND($IT32&gt;0,HF$2=$IU32,OR(AND(HF$1=$IT32+1,OR(HF$3-1&lt;&gt;$A$3,$A$4=0)),AND(HF$1=$IT32-1,OR(HF$3&lt;&gt;$A$3,$A$4=0)))))),1,0)</f>
        <v/>
      </c>
      <c r="HG82">
        <f>IF(AND(HG$4=1,HG32=0,OR($IT32=0,AND($IT32&gt;0,HG$2=$IU32,OR(AND(HG$1=$IT32+1,OR(HG$3-1&lt;&gt;$A$3,$A$4=0)),AND(HG$1=$IT32-1,OR(HG$3&lt;&gt;$A$3,$A$4=0)))))),1,0)</f>
        <v/>
      </c>
      <c r="HH82">
        <f>IF(AND(HH$4=1,HH32=0,OR($IT32=0,AND($IT32&gt;0,HH$2=$IU32,OR(AND(HH$1=$IT32+1,OR(HH$3-1&lt;&gt;$A$3,$A$4=0)),AND(HH$1=$IT32-1,OR(HH$3&lt;&gt;$A$3,$A$4=0)))))),1,0)</f>
        <v/>
      </c>
      <c r="HI82">
        <f>IF(AND(HI$4=1,HI32=0,OR($IT32=0,AND($IT32&gt;0,HI$2=$IU32,OR(AND(HI$1=$IT32+1,OR(HI$3-1&lt;&gt;$A$3,$A$4=0)),AND(HI$1=$IT32-1,OR(HI$3&lt;&gt;$A$3,$A$4=0)))))),1,0)</f>
        <v/>
      </c>
      <c r="HJ82">
        <f>IF(AND(HJ$4=1,HJ32=0,OR($IT32=0,AND($IT32&gt;0,HJ$2=$IU32,OR(AND(HJ$1=$IT32+1,OR(HJ$3-1&lt;&gt;$A$3,$A$4=0)),AND(HJ$1=$IT32-1,OR(HJ$3&lt;&gt;$A$3,$A$4=0)))))),1,0)</f>
        <v/>
      </c>
      <c r="HK82">
        <f>IF(AND(HK$4=1,HK32=0,OR($IT32=0,AND($IT32&gt;0,HK$2=$IU32,OR(AND(HK$1=$IT32+1,OR(HK$3-1&lt;&gt;$A$3,$A$4=0)),AND(HK$1=$IT32-1,OR(HK$3&lt;&gt;$A$3,$A$4=0)))))),1,0)</f>
        <v/>
      </c>
      <c r="HL82">
        <f>IF(AND(HL$4=1,HL32=0,OR($IT32=0,AND($IT32&gt;0,HL$2=$IU32,OR(AND(HL$1=$IT32+1,OR(HL$3-1&lt;&gt;$A$3,$A$4=0)),AND(HL$1=$IT32-1,OR(HL$3&lt;&gt;$A$3,$A$4=0)))))),1,0)</f>
        <v/>
      </c>
      <c r="HM82">
        <f>IF(AND(HM$4=1,HM32=0,OR($IT32=0,AND($IT32&gt;0,HM$2=$IU32,OR(AND(HM$1=$IT32+1,OR(HM$3-1&lt;&gt;$A$3,$A$4=0)),AND(HM$1=$IT32-1,OR(HM$3&lt;&gt;$A$3,$A$4=0)))))),1,0)</f>
        <v/>
      </c>
      <c r="HN82">
        <f>IF(AND(HN$4=1,HN32=0,OR($IT32=0,AND($IT32&gt;0,HN$2=$IU32,OR(AND(HN$1=$IT32+1,OR(HN$3-1&lt;&gt;$A$3,$A$4=0)),AND(HN$1=$IT32-1,OR(HN$3&lt;&gt;$A$3,$A$4=0)))))),1,0)</f>
        <v/>
      </c>
      <c r="HO82">
        <f>IF(AND(HO$4=1,HO32=0,OR($IT32=0,AND($IT32&gt;0,HO$2=$IU32,OR(AND(HO$1=$IT32+1,OR(HO$3-1&lt;&gt;$A$3,$A$4=0)),AND(HO$1=$IT32-1,OR(HO$3&lt;&gt;$A$3,$A$4=0)))))),1,0)</f>
        <v/>
      </c>
      <c r="HP82">
        <f>IF(AND(HP$4=1,HP32=0,OR($IT32=0,AND($IT32&gt;0,HP$2=$IU32,OR(AND(HP$1=$IT32+1,OR(HP$3-1&lt;&gt;$A$3,$A$4=0)),AND(HP$1=$IT32-1,OR(HP$3&lt;&gt;$A$3,$A$4=0)))))),1,0)</f>
        <v/>
      </c>
      <c r="HQ82">
        <f>IF(AND(HQ$4=1,HQ32=0,OR($IT32=0,AND($IT32&gt;0,HQ$2=$IU32,OR(AND(HQ$1=$IT32+1,OR(HQ$3-1&lt;&gt;$A$3,$A$4=0)),AND(HQ$1=$IT32-1,OR(HQ$3&lt;&gt;$A$3,$A$4=0)))))),1,0)</f>
        <v/>
      </c>
      <c r="HR82">
        <f>IF(AND(HR$4=1,HR32=0,OR($IT32=0,AND($IT32&gt;0,HR$2=$IU32,OR(AND(HR$1=$IT32+1,OR(HR$3-1&lt;&gt;$A$3,$A$4=0)),AND(HR$1=$IT32-1,OR(HR$3&lt;&gt;$A$3,$A$4=0)))))),1,0)</f>
        <v/>
      </c>
      <c r="HS82">
        <f>IF(AND(HS$4=1,HS32=0,OR($IT32=0,AND($IT32&gt;0,HS$2=$IU32,OR(AND(HS$1=$IT32+1,OR(HS$3-1&lt;&gt;$A$3,$A$4=0)),AND(HS$1=$IT32-1,OR(HS$3&lt;&gt;$A$3,$A$4=0)))))),1,0)</f>
        <v/>
      </c>
      <c r="HT82">
        <f>IF(AND(HT$4=1,HT32=0,OR($IT32=0,AND($IT32&gt;0,HT$2=$IU32,OR(AND(HT$1=$IT32+1,OR(HT$3-1&lt;&gt;$A$3,$A$4=0)),AND(HT$1=$IT32-1,OR(HT$3&lt;&gt;$A$3,$A$4=0)))))),1,0)</f>
        <v/>
      </c>
      <c r="HU82">
        <f>IF(AND(HU$4=1,HU32=0,OR($IT32=0,AND($IT32&gt;0,HU$2=$IU32,OR(AND(HU$1=$IT32+1,OR(HU$3-1&lt;&gt;$A$3,$A$4=0)),AND(HU$1=$IT32-1,OR(HU$3&lt;&gt;$A$3,$A$4=0)))))),1,0)</f>
        <v/>
      </c>
      <c r="HV82">
        <f>IF(AND(HV$4=1,HV32=0,OR($IT32=0,AND($IT32&gt;0,HV$2=$IU32,OR(AND(HV$1=$IT32+1,OR(HV$3-1&lt;&gt;$A$3,$A$4=0)),AND(HV$1=$IT32-1,OR(HV$3&lt;&gt;$A$3,$A$4=0)))))),1,0)</f>
        <v/>
      </c>
      <c r="HW82">
        <f>IF(AND(HW$4=1,HW32=0,OR($IT32=0,AND($IT32&gt;0,HW$2=$IU32,OR(AND(HW$1=$IT32+1,OR(HW$3-1&lt;&gt;$A$3,$A$4=0)),AND(HW$1=$IT32-1,OR(HW$3&lt;&gt;$A$3,$A$4=0)))))),1,0)</f>
        <v/>
      </c>
      <c r="HX82">
        <f>IF(AND(HX$4=1,HX32=0,OR($IT32=0,AND($IT32&gt;0,HX$2=$IU32,OR(AND(HX$1=$IT32+1,OR(HX$3-1&lt;&gt;$A$3,$A$4=0)),AND(HX$1=$IT32-1,OR(HX$3&lt;&gt;$A$3,$A$4=0)))))),1,0)</f>
        <v/>
      </c>
      <c r="HY82">
        <f>IF(AND(HY$4=1,HY32=0,OR($IT32=0,AND($IT32&gt;0,HY$2=$IU32,OR(AND(HY$1=$IT32+1,OR(HY$3-1&lt;&gt;$A$3,$A$4=0)),AND(HY$1=$IT32-1,OR(HY$3&lt;&gt;$A$3,$A$4=0)))))),1,0)</f>
        <v/>
      </c>
      <c r="HZ82">
        <f>IF(AND(HZ$4=1,HZ32=0,OR($IT32=0,AND($IT32&gt;0,HZ$2=$IU32,OR(AND(HZ$1=$IT32+1,OR(HZ$3-1&lt;&gt;$A$3,$A$4=0)),AND(HZ$1=$IT32-1,OR(HZ$3&lt;&gt;$A$3,$A$4=0)))))),1,0)</f>
        <v/>
      </c>
      <c r="IA82">
        <f>IF(AND(IA$4=1,IA32=0,OR($IT32=0,AND($IT32&gt;0,IA$2=$IU32,OR(AND(IA$1=$IT32+1,OR(IA$3-1&lt;&gt;$A$3,$A$4=0)),AND(IA$1=$IT32-1,OR(IA$3&lt;&gt;$A$3,$A$4=0)))))),1,0)</f>
        <v/>
      </c>
      <c r="IB82">
        <f>IF(AND(IB$4=1,IB32=0,OR($IT32=0,AND($IT32&gt;0,IB$2=$IU32,OR(AND(IB$1=$IT32+1,OR(IB$3-1&lt;&gt;$A$3,$A$4=0)),AND(IB$1=$IT32-1,OR(IB$3&lt;&gt;$A$3,$A$4=0)))))),1,0)</f>
        <v/>
      </c>
      <c r="IC82">
        <f>IF(AND(IC$4=1,IC32=0,OR($IT32=0,AND($IT32&gt;0,IC$2=$IU32,OR(AND(IC$1=$IT32+1,OR(IC$3-1&lt;&gt;$A$3,$A$4=0)),AND(IC$1=$IT32-1,OR(IC$3&lt;&gt;$A$3,$A$4=0)))))),1,0)</f>
        <v/>
      </c>
      <c r="ID82">
        <f>IF(AND(ID$4=1,ID32=0,OR($IT32=0,AND($IT32&gt;0,ID$2=$IU32,OR(AND(ID$1=$IT32+1,OR(ID$3-1&lt;&gt;$A$3,$A$4=0)),AND(ID$1=$IT32-1,OR(ID$3&lt;&gt;$A$3,$A$4=0)))))),1,0)</f>
        <v/>
      </c>
      <c r="IE82">
        <f>IF(AND(IE$4=1,IE32=0,OR($IT32=0,AND($IT32&gt;0,IE$2=$IU32,OR(AND(IE$1=$IT32+1,OR(IE$3-1&lt;&gt;$A$3,$A$4=0)),AND(IE$1=$IT32-1,OR(IE$3&lt;&gt;$A$3,$A$4=0)))))),1,0)</f>
        <v/>
      </c>
      <c r="IF82">
        <f>IF(AND(IF$4=1,IF32=0,OR($IT32=0,AND($IT32&gt;0,IF$2=$IU32,OR(AND(IF$1=$IT32+1,OR(IF$3-1&lt;&gt;$A$3,$A$4=0)),AND(IF$1=$IT32-1,OR(IF$3&lt;&gt;$A$3,$A$4=0)))))),1,0)</f>
        <v/>
      </c>
      <c r="IG82">
        <f>IF(AND(IG$4=1,IG32=0,OR($IT32=0,AND($IT32&gt;0,IG$2=$IU32,OR(AND(IG$1=$IT32+1,OR(IG$3-1&lt;&gt;$A$3,$A$4=0)),AND(IG$1=$IT32-1,OR(IG$3&lt;&gt;$A$3,$A$4=0)))))),1,0)</f>
        <v/>
      </c>
      <c r="IH82">
        <f>IF(AND(IH$4=1,IH32=0,OR($IT32=0,AND($IT32&gt;0,IH$2=$IU32,OR(AND(IH$1=$IT32+1,OR(IH$3-1&lt;&gt;$A$3,$A$4=0)),AND(IH$1=$IT32-1,OR(IH$3&lt;&gt;$A$3,$A$4=0)))))),1,0)</f>
        <v/>
      </c>
      <c r="II82">
        <f>IF(AND(II$4=1,II32=0,OR($IT32=0,AND($IT32&gt;0,II$2=$IU32,OR(AND(II$1=$IT32+1,OR(II$3-1&lt;&gt;$A$3,$A$4=0)),AND(II$1=$IT32-1,OR(II$3&lt;&gt;$A$3,$A$4=0)))))),1,0)</f>
        <v/>
      </c>
    </row>
    <row r="83">
      <c r="A83" t="n">
        <v>24</v>
      </c>
      <c r="D83">
        <f>IF(AND(D$4=1,D33=0,OR($IT33=0,AND($IT33&gt;0,D$2=$IU33,OR(AND(D$1=$IT33+1,OR(D$3-1&lt;&gt;$A$3,$A$4=0)),AND(D$1=$IT33-1,OR(D$3&lt;&gt;$A$3,$A$4=0)))))),1,0)</f>
        <v/>
      </c>
      <c r="E83">
        <f>IF(AND(E$4=1,E33=0,OR($IT33=0,AND($IT33&gt;0,E$2=$IU33,OR(AND(E$1=$IT33+1,OR(E$3-1&lt;&gt;$A$3,$A$4=0)),AND(E$1=$IT33-1,OR(E$3&lt;&gt;$A$3,$A$4=0)))))),1,0)</f>
        <v/>
      </c>
      <c r="F83">
        <f>IF(AND(F$4=1,F33=0,OR($IT33=0,AND($IT33&gt;0,F$2=$IU33,OR(AND(F$1=$IT33+1,OR(F$3-1&lt;&gt;$A$3,$A$4=0)),AND(F$1=$IT33-1,OR(F$3&lt;&gt;$A$3,$A$4=0)))))),1,0)</f>
        <v/>
      </c>
      <c r="G83">
        <f>IF(AND(G$4=1,G33=0,OR($IT33=0,AND($IT33&gt;0,G$2=$IU33,OR(AND(G$1=$IT33+1,OR(G$3-1&lt;&gt;$A$3,$A$4=0)),AND(G$1=$IT33-1,OR(G$3&lt;&gt;$A$3,$A$4=0)))))),1,0)</f>
        <v/>
      </c>
      <c r="H83">
        <f>IF(AND(H$4=1,H33=0,OR($IT33=0,AND($IT33&gt;0,H$2=$IU33,OR(AND(H$1=$IT33+1,OR(H$3-1&lt;&gt;$A$3,$A$4=0)),AND(H$1=$IT33-1,OR(H$3&lt;&gt;$A$3,$A$4=0)))))),1,0)</f>
        <v/>
      </c>
      <c r="I83">
        <f>IF(AND(I$4=1,I33=0,OR($IT33=0,AND($IT33&gt;0,I$2=$IU33,OR(AND(I$1=$IT33+1,OR(I$3-1&lt;&gt;$A$3,$A$4=0)),AND(I$1=$IT33-1,OR(I$3&lt;&gt;$A$3,$A$4=0)))))),1,0)</f>
        <v/>
      </c>
      <c r="J83">
        <f>IF(AND(J$4=1,J33=0,OR($IT33=0,AND($IT33&gt;0,J$2=$IU33,OR(AND(J$1=$IT33+1,OR(J$3-1&lt;&gt;$A$3,$A$4=0)),AND(J$1=$IT33-1,OR(J$3&lt;&gt;$A$3,$A$4=0)))))),1,0)</f>
        <v/>
      </c>
      <c r="K83">
        <f>IF(AND(K$4=1,K33=0,OR($IT33=0,AND($IT33&gt;0,K$2=$IU33,OR(AND(K$1=$IT33+1,OR(K$3-1&lt;&gt;$A$3,$A$4=0)),AND(K$1=$IT33-1,OR(K$3&lt;&gt;$A$3,$A$4=0)))))),1,0)</f>
        <v/>
      </c>
      <c r="L83">
        <f>IF(AND(L$4=1,L33=0,OR($IT33=0,AND($IT33&gt;0,L$2=$IU33,OR(AND(L$1=$IT33+1,OR(L$3-1&lt;&gt;$A$3,$A$4=0)),AND(L$1=$IT33-1,OR(L$3&lt;&gt;$A$3,$A$4=0)))))),1,0)</f>
        <v/>
      </c>
      <c r="M83">
        <f>IF(AND(M$4=1,M33=0,OR($IT33=0,AND($IT33&gt;0,M$2=$IU33,OR(AND(M$1=$IT33+1,OR(M$3-1&lt;&gt;$A$3,$A$4=0)),AND(M$1=$IT33-1,OR(M$3&lt;&gt;$A$3,$A$4=0)))))),1,0)</f>
        <v/>
      </c>
      <c r="N83">
        <f>IF(AND(N$4=1,N33=0,OR($IT33=0,AND($IT33&gt;0,N$2=$IU33,OR(AND(N$1=$IT33+1,OR(N$3-1&lt;&gt;$A$3,$A$4=0)),AND(N$1=$IT33-1,OR(N$3&lt;&gt;$A$3,$A$4=0)))))),1,0)</f>
        <v/>
      </c>
      <c r="O83">
        <f>IF(AND(O$4=1,O33=0,OR($IT33=0,AND($IT33&gt;0,O$2=$IU33,OR(AND(O$1=$IT33+1,OR(O$3-1&lt;&gt;$A$3,$A$4=0)),AND(O$1=$IT33-1,OR(O$3&lt;&gt;$A$3,$A$4=0)))))),1,0)</f>
        <v/>
      </c>
      <c r="P83">
        <f>IF(AND(P$4=1,P33=0,OR($IT33=0,AND($IT33&gt;0,P$2=$IU33,OR(AND(P$1=$IT33+1,OR(P$3-1&lt;&gt;$A$3,$A$4=0)),AND(P$1=$IT33-1,OR(P$3&lt;&gt;$A$3,$A$4=0)))))),1,0)</f>
        <v/>
      </c>
      <c r="Q83">
        <f>IF(AND(Q$4=1,Q33=0,OR($IT33=0,AND($IT33&gt;0,Q$2=$IU33,OR(AND(Q$1=$IT33+1,OR(Q$3-1&lt;&gt;$A$3,$A$4=0)),AND(Q$1=$IT33-1,OR(Q$3&lt;&gt;$A$3,$A$4=0)))))),1,0)</f>
        <v/>
      </c>
      <c r="R83">
        <f>IF(AND(R$4=1,R33=0,OR($IT33=0,AND($IT33&gt;0,R$2=$IU33,OR(AND(R$1=$IT33+1,OR(R$3-1&lt;&gt;$A$3,$A$4=0)),AND(R$1=$IT33-1,OR(R$3&lt;&gt;$A$3,$A$4=0)))))),1,0)</f>
        <v/>
      </c>
      <c r="S83">
        <f>IF(AND(S$4=1,S33=0,OR($IT33=0,AND($IT33&gt;0,S$2=$IU33,OR(AND(S$1=$IT33+1,OR(S$3-1&lt;&gt;$A$3,$A$4=0)),AND(S$1=$IT33-1,OR(S$3&lt;&gt;$A$3,$A$4=0)))))),1,0)</f>
        <v/>
      </c>
      <c r="T83">
        <f>IF(AND(T$4=1,T33=0,OR($IT33=0,AND($IT33&gt;0,T$2=$IU33,OR(AND(T$1=$IT33+1,OR(T$3-1&lt;&gt;$A$3,$A$4=0)),AND(T$1=$IT33-1,OR(T$3&lt;&gt;$A$3,$A$4=0)))))),1,0)</f>
        <v/>
      </c>
      <c r="U83">
        <f>IF(AND(U$4=1,U33=0,OR($IT33=0,AND($IT33&gt;0,U$2=$IU33,OR(AND(U$1=$IT33+1,OR(U$3-1&lt;&gt;$A$3,$A$4=0)),AND(U$1=$IT33-1,OR(U$3&lt;&gt;$A$3,$A$4=0)))))),1,0)</f>
        <v/>
      </c>
      <c r="V83">
        <f>IF(AND(V$4=1,V33=0,OR($IT33=0,AND($IT33&gt;0,V$2=$IU33,OR(AND(V$1=$IT33+1,OR(V$3-1&lt;&gt;$A$3,$A$4=0)),AND(V$1=$IT33-1,OR(V$3&lt;&gt;$A$3,$A$4=0)))))),1,0)</f>
        <v/>
      </c>
      <c r="W83">
        <f>IF(AND(W$4=1,W33=0,OR($IT33=0,AND($IT33&gt;0,W$2=$IU33,OR(AND(W$1=$IT33+1,OR(W$3-1&lt;&gt;$A$3,$A$4=0)),AND(W$1=$IT33-1,OR(W$3&lt;&gt;$A$3,$A$4=0)))))),1,0)</f>
        <v/>
      </c>
      <c r="X83">
        <f>IF(AND(X$4=1,X33=0,OR($IT33=0,AND($IT33&gt;0,X$2=$IU33,OR(AND(X$1=$IT33+1,OR(X$3-1&lt;&gt;$A$3,$A$4=0)),AND(X$1=$IT33-1,OR(X$3&lt;&gt;$A$3,$A$4=0)))))),1,0)</f>
        <v/>
      </c>
      <c r="Y83">
        <f>IF(AND(Y$4=1,Y33=0,OR($IT33=0,AND($IT33&gt;0,Y$2=$IU33,OR(AND(Y$1=$IT33+1,OR(Y$3-1&lt;&gt;$A$3,$A$4=0)),AND(Y$1=$IT33-1,OR(Y$3&lt;&gt;$A$3,$A$4=0)))))),1,0)</f>
        <v/>
      </c>
      <c r="Z83">
        <f>IF(AND(Z$4=1,Z33=0,OR($IT33=0,AND($IT33&gt;0,Z$2=$IU33,OR(AND(Z$1=$IT33+1,OR(Z$3-1&lt;&gt;$A$3,$A$4=0)),AND(Z$1=$IT33-1,OR(Z$3&lt;&gt;$A$3,$A$4=0)))))),1,0)</f>
        <v/>
      </c>
      <c r="AA83">
        <f>IF(AND(AA$4=1,AA33=0,OR($IT33=0,AND($IT33&gt;0,AA$2=$IU33,OR(AND(AA$1=$IT33+1,OR(AA$3-1&lt;&gt;$A$3,$A$4=0)),AND(AA$1=$IT33-1,OR(AA$3&lt;&gt;$A$3,$A$4=0)))))),1,0)</f>
        <v/>
      </c>
      <c r="AB83">
        <f>IF(AND(AB$4=1,AB33=0,OR($IT33=0,AND($IT33&gt;0,AB$2=$IU33,OR(AND(AB$1=$IT33+1,OR(AB$3-1&lt;&gt;$A$3,$A$4=0)),AND(AB$1=$IT33-1,OR(AB$3&lt;&gt;$A$3,$A$4=0)))))),1,0)</f>
        <v/>
      </c>
      <c r="AC83">
        <f>IF(AND(AC$4=1,AC33=0,OR($IT33=0,AND($IT33&gt;0,AC$2=$IU33,OR(AND(AC$1=$IT33+1,OR(AC$3-1&lt;&gt;$A$3,$A$4=0)),AND(AC$1=$IT33-1,OR(AC$3&lt;&gt;$A$3,$A$4=0)))))),1,0)</f>
        <v/>
      </c>
      <c r="AD83">
        <f>IF(AND(AD$4=1,AD33=0,OR($IT33=0,AND($IT33&gt;0,AD$2=$IU33,OR(AND(AD$1=$IT33+1,OR(AD$3-1&lt;&gt;$A$3,$A$4=0)),AND(AD$1=$IT33-1,OR(AD$3&lt;&gt;$A$3,$A$4=0)))))),1,0)</f>
        <v/>
      </c>
      <c r="AE83">
        <f>IF(AND(AE$4=1,AE33=0,OR($IT33=0,AND($IT33&gt;0,AE$2=$IU33,OR(AND(AE$1=$IT33+1,OR(AE$3-1&lt;&gt;$A$3,$A$4=0)),AND(AE$1=$IT33-1,OR(AE$3&lt;&gt;$A$3,$A$4=0)))))),1,0)</f>
        <v/>
      </c>
      <c r="AF83">
        <f>IF(AND(AF$4=1,AF33=0,OR($IT33=0,AND($IT33&gt;0,AF$2=$IU33,OR(AND(AF$1=$IT33+1,OR(AF$3-1&lt;&gt;$A$3,$A$4=0)),AND(AF$1=$IT33-1,OR(AF$3&lt;&gt;$A$3,$A$4=0)))))),1,0)</f>
        <v/>
      </c>
      <c r="AG83">
        <f>IF(AND(AG$4=1,AG33=0,OR($IT33=0,AND($IT33&gt;0,AG$2=$IU33,OR(AND(AG$1=$IT33+1,OR(AG$3-1&lt;&gt;$A$3,$A$4=0)),AND(AG$1=$IT33-1,OR(AG$3&lt;&gt;$A$3,$A$4=0)))))),1,0)</f>
        <v/>
      </c>
      <c r="AH83">
        <f>IF(AND(AH$4=1,AH33=0,OR($IT33=0,AND($IT33&gt;0,AH$2=$IU33,OR(AND(AH$1=$IT33+1,OR(AH$3-1&lt;&gt;$A$3,$A$4=0)),AND(AH$1=$IT33-1,OR(AH$3&lt;&gt;$A$3,$A$4=0)))))),1,0)</f>
        <v/>
      </c>
      <c r="AI83">
        <f>IF(AND(AI$4=1,AI33=0,OR($IT33=0,AND($IT33&gt;0,AI$2=$IU33,OR(AND(AI$1=$IT33+1,OR(AI$3-1&lt;&gt;$A$3,$A$4=0)),AND(AI$1=$IT33-1,OR(AI$3&lt;&gt;$A$3,$A$4=0)))))),1,0)</f>
        <v/>
      </c>
      <c r="AJ83">
        <f>IF(AND(AJ$4=1,AJ33=0,OR($IT33=0,AND($IT33&gt;0,AJ$2=$IU33,OR(AND(AJ$1=$IT33+1,OR(AJ$3-1&lt;&gt;$A$3,$A$4=0)),AND(AJ$1=$IT33-1,OR(AJ$3&lt;&gt;$A$3,$A$4=0)))))),1,0)</f>
        <v/>
      </c>
      <c r="AK83">
        <f>IF(AND(AK$4=1,AK33=0,OR($IT33=0,AND($IT33&gt;0,AK$2=$IU33,OR(AND(AK$1=$IT33+1,OR(AK$3-1&lt;&gt;$A$3,$A$4=0)),AND(AK$1=$IT33-1,OR(AK$3&lt;&gt;$A$3,$A$4=0)))))),1,0)</f>
        <v/>
      </c>
      <c r="AL83">
        <f>IF(AND(AL$4=1,AL33=0,OR($IT33=0,AND($IT33&gt;0,AL$2=$IU33,OR(AND(AL$1=$IT33+1,OR(AL$3-1&lt;&gt;$A$3,$A$4=0)),AND(AL$1=$IT33-1,OR(AL$3&lt;&gt;$A$3,$A$4=0)))))),1,0)</f>
        <v/>
      </c>
      <c r="AM83">
        <f>IF(AND(AM$4=1,AM33=0,OR($IT33=0,AND($IT33&gt;0,AM$2=$IU33,OR(AND(AM$1=$IT33+1,OR(AM$3-1&lt;&gt;$A$3,$A$4=0)),AND(AM$1=$IT33-1,OR(AM$3&lt;&gt;$A$3,$A$4=0)))))),1,0)</f>
        <v/>
      </c>
      <c r="AN83">
        <f>IF(AND(AN$4=1,AN33=0,OR($IT33=0,AND($IT33&gt;0,AN$2=$IU33,OR(AND(AN$1=$IT33+1,OR(AN$3-1&lt;&gt;$A$3,$A$4=0)),AND(AN$1=$IT33-1,OR(AN$3&lt;&gt;$A$3,$A$4=0)))))),1,0)</f>
        <v/>
      </c>
      <c r="AO83">
        <f>IF(AND(AO$4=1,AO33=0,OR($IT33=0,AND($IT33&gt;0,AO$2=$IU33,OR(AND(AO$1=$IT33+1,OR(AO$3-1&lt;&gt;$A$3,$A$4=0)),AND(AO$1=$IT33-1,OR(AO$3&lt;&gt;$A$3,$A$4=0)))))),1,0)</f>
        <v/>
      </c>
      <c r="AP83">
        <f>IF(AND(AP$4=1,AP33=0,OR($IT33=0,AND($IT33&gt;0,AP$2=$IU33,OR(AND(AP$1=$IT33+1,OR(AP$3-1&lt;&gt;$A$3,$A$4=0)),AND(AP$1=$IT33-1,OR(AP$3&lt;&gt;$A$3,$A$4=0)))))),1,0)</f>
        <v/>
      </c>
      <c r="AQ83">
        <f>IF(AND(AQ$4=1,AQ33=0,OR($IT33=0,AND($IT33&gt;0,AQ$2=$IU33,OR(AND(AQ$1=$IT33+1,OR(AQ$3-1&lt;&gt;$A$3,$A$4=0)),AND(AQ$1=$IT33-1,OR(AQ$3&lt;&gt;$A$3,$A$4=0)))))),1,0)</f>
        <v/>
      </c>
      <c r="AR83">
        <f>IF(AND(AR$4=1,AR33=0,OR($IT33=0,AND($IT33&gt;0,AR$2=$IU33,OR(AND(AR$1=$IT33+1,OR(AR$3-1&lt;&gt;$A$3,$A$4=0)),AND(AR$1=$IT33-1,OR(AR$3&lt;&gt;$A$3,$A$4=0)))))),1,0)</f>
        <v/>
      </c>
      <c r="AS83">
        <f>IF(AND(AS$4=1,AS33=0,OR($IT33=0,AND($IT33&gt;0,AS$2=$IU33,OR(AND(AS$1=$IT33+1,OR(AS$3-1&lt;&gt;$A$3,$A$4=0)),AND(AS$1=$IT33-1,OR(AS$3&lt;&gt;$A$3,$A$4=0)))))),1,0)</f>
        <v/>
      </c>
      <c r="AT83">
        <f>IF(AND(AT$4=1,AT33=0,OR($IT33=0,AND($IT33&gt;0,AT$2=$IU33,OR(AND(AT$1=$IT33+1,OR(AT$3-1&lt;&gt;$A$3,$A$4=0)),AND(AT$1=$IT33-1,OR(AT$3&lt;&gt;$A$3,$A$4=0)))))),1,0)</f>
        <v/>
      </c>
      <c r="AU83">
        <f>IF(AND(AU$4=1,AU33=0,OR($IT33=0,AND($IT33&gt;0,AU$2=$IU33,OR(AND(AU$1=$IT33+1,OR(AU$3-1&lt;&gt;$A$3,$A$4=0)),AND(AU$1=$IT33-1,OR(AU$3&lt;&gt;$A$3,$A$4=0)))))),1,0)</f>
        <v/>
      </c>
      <c r="AV83">
        <f>IF(AND(AV$4=1,AV33=0,OR($IT33=0,AND($IT33&gt;0,AV$2=$IU33,OR(AND(AV$1=$IT33+1,OR(AV$3-1&lt;&gt;$A$3,$A$4=0)),AND(AV$1=$IT33-1,OR(AV$3&lt;&gt;$A$3,$A$4=0)))))),1,0)</f>
        <v/>
      </c>
      <c r="AW83">
        <f>IF(AND(AW$4=1,AW33=0,OR($IT33=0,AND($IT33&gt;0,AW$2=$IU33,OR(AND(AW$1=$IT33+1,OR(AW$3-1&lt;&gt;$A$3,$A$4=0)),AND(AW$1=$IT33-1,OR(AW$3&lt;&gt;$A$3,$A$4=0)))))),1,0)</f>
        <v/>
      </c>
      <c r="AX83">
        <f>IF(AND(AX$4=1,AX33=0,OR($IT33=0,AND($IT33&gt;0,AX$2=$IU33,OR(AND(AX$1=$IT33+1,OR(AX$3-1&lt;&gt;$A$3,$A$4=0)),AND(AX$1=$IT33-1,OR(AX$3&lt;&gt;$A$3,$A$4=0)))))),1,0)</f>
        <v/>
      </c>
      <c r="AY83">
        <f>IF(AND(AY$4=1,AY33=0,OR($IT33=0,AND($IT33&gt;0,AY$2=$IU33,OR(AND(AY$1=$IT33+1,OR(AY$3-1&lt;&gt;$A$3,$A$4=0)),AND(AY$1=$IT33-1,OR(AY$3&lt;&gt;$A$3,$A$4=0)))))),1,0)</f>
        <v/>
      </c>
      <c r="AZ83">
        <f>IF(AND(AZ$4=1,AZ33=0,OR($IT33=0,AND($IT33&gt;0,AZ$2=$IU33,OR(AND(AZ$1=$IT33+1,OR(AZ$3-1&lt;&gt;$A$3,$A$4=0)),AND(AZ$1=$IT33-1,OR(AZ$3&lt;&gt;$A$3,$A$4=0)))))),1,0)</f>
        <v/>
      </c>
      <c r="BA83">
        <f>IF(AND(BA$4=1,BA33=0,OR($IT33=0,AND($IT33&gt;0,BA$2=$IU33,OR(AND(BA$1=$IT33+1,OR(BA$3-1&lt;&gt;$A$3,$A$4=0)),AND(BA$1=$IT33-1,OR(BA$3&lt;&gt;$A$3,$A$4=0)))))),1,0)</f>
        <v/>
      </c>
      <c r="BB83">
        <f>IF(AND(BB$4=1,BB33=0,OR($IT33=0,AND($IT33&gt;0,BB$2=$IU33,OR(AND(BB$1=$IT33+1,OR(BB$3-1&lt;&gt;$A$3,$A$4=0)),AND(BB$1=$IT33-1,OR(BB$3&lt;&gt;$A$3,$A$4=0)))))),1,0)</f>
        <v/>
      </c>
      <c r="BC83">
        <f>IF(AND(BC$4=1,BC33=0,OR($IT33=0,AND($IT33&gt;0,BC$2=$IU33,OR(AND(BC$1=$IT33+1,OR(BC$3-1&lt;&gt;$A$3,$A$4=0)),AND(BC$1=$IT33-1,OR(BC$3&lt;&gt;$A$3,$A$4=0)))))),1,0)</f>
        <v/>
      </c>
      <c r="BD83">
        <f>IF(AND(BD$4=1,BD33=0,OR($IT33=0,AND($IT33&gt;0,BD$2=$IU33,OR(AND(BD$1=$IT33+1,OR(BD$3-1&lt;&gt;$A$3,$A$4=0)),AND(BD$1=$IT33-1,OR(BD$3&lt;&gt;$A$3,$A$4=0)))))),1,0)</f>
        <v/>
      </c>
      <c r="BE83">
        <f>IF(AND(BE$4=1,BE33=0,OR($IT33=0,AND($IT33&gt;0,BE$2=$IU33,OR(AND(BE$1=$IT33+1,OR(BE$3-1&lt;&gt;$A$3,$A$4=0)),AND(BE$1=$IT33-1,OR(BE$3&lt;&gt;$A$3,$A$4=0)))))),1,0)</f>
        <v/>
      </c>
      <c r="BF83">
        <f>IF(AND(BF$4=1,BF33=0,OR($IT33=0,AND($IT33&gt;0,BF$2=$IU33,OR(AND(BF$1=$IT33+1,OR(BF$3-1&lt;&gt;$A$3,$A$4=0)),AND(BF$1=$IT33-1,OR(BF$3&lt;&gt;$A$3,$A$4=0)))))),1,0)</f>
        <v/>
      </c>
      <c r="BG83">
        <f>IF(AND(BG$4=1,BG33=0,OR($IT33=0,AND($IT33&gt;0,BG$2=$IU33,OR(AND(BG$1=$IT33+1,OR(BG$3-1&lt;&gt;$A$3,$A$4=0)),AND(BG$1=$IT33-1,OR(BG$3&lt;&gt;$A$3,$A$4=0)))))),1,0)</f>
        <v/>
      </c>
      <c r="BH83">
        <f>IF(AND(BH$4=1,BH33=0,OR($IT33=0,AND($IT33&gt;0,BH$2=$IU33,OR(AND(BH$1=$IT33+1,OR(BH$3-1&lt;&gt;$A$3,$A$4=0)),AND(BH$1=$IT33-1,OR(BH$3&lt;&gt;$A$3,$A$4=0)))))),1,0)</f>
        <v/>
      </c>
      <c r="BI83">
        <f>IF(AND(BI$4=1,BI33=0,OR($IT33=0,AND($IT33&gt;0,BI$2=$IU33,OR(AND(BI$1=$IT33+1,OR(BI$3-1&lt;&gt;$A$3,$A$4=0)),AND(BI$1=$IT33-1,OR(BI$3&lt;&gt;$A$3,$A$4=0)))))),1,0)</f>
        <v/>
      </c>
      <c r="BJ83">
        <f>IF(AND(BJ$4=1,BJ33=0,OR($IT33=0,AND($IT33&gt;0,BJ$2=$IU33,OR(AND(BJ$1=$IT33+1,OR(BJ$3-1&lt;&gt;$A$3,$A$4=0)),AND(BJ$1=$IT33-1,OR(BJ$3&lt;&gt;$A$3,$A$4=0)))))),1,0)</f>
        <v/>
      </c>
      <c r="BK83">
        <f>IF(AND(BK$4=1,BK33=0,OR($IT33=0,AND($IT33&gt;0,BK$2=$IU33,OR(AND(BK$1=$IT33+1,OR(BK$3-1&lt;&gt;$A$3,$A$4=0)),AND(BK$1=$IT33-1,OR(BK$3&lt;&gt;$A$3,$A$4=0)))))),1,0)</f>
        <v/>
      </c>
      <c r="BL83">
        <f>IF(AND(BL$4=1,BL33=0,OR($IT33=0,AND($IT33&gt;0,BL$2=$IU33,OR(AND(BL$1=$IT33+1,OR(BL$3-1&lt;&gt;$A$3,$A$4=0)),AND(BL$1=$IT33-1,OR(BL$3&lt;&gt;$A$3,$A$4=0)))))),1,0)</f>
        <v/>
      </c>
      <c r="BM83">
        <f>IF(AND(BM$4=1,BM33=0,OR($IT33=0,AND($IT33&gt;0,BM$2=$IU33,OR(AND(BM$1=$IT33+1,OR(BM$3-1&lt;&gt;$A$3,$A$4=0)),AND(BM$1=$IT33-1,OR(BM$3&lt;&gt;$A$3,$A$4=0)))))),1,0)</f>
        <v/>
      </c>
      <c r="BN83">
        <f>IF(AND(BN$4=1,BN33=0,OR($IT33=0,AND($IT33&gt;0,BN$2=$IU33,OR(AND(BN$1=$IT33+1,OR(BN$3-1&lt;&gt;$A$3,$A$4=0)),AND(BN$1=$IT33-1,OR(BN$3&lt;&gt;$A$3,$A$4=0)))))),1,0)</f>
        <v/>
      </c>
      <c r="BO83">
        <f>IF(AND(BO$4=1,BO33=0,OR($IT33=0,AND($IT33&gt;0,BO$2=$IU33,OR(AND(BO$1=$IT33+1,OR(BO$3-1&lt;&gt;$A$3,$A$4=0)),AND(BO$1=$IT33-1,OR(BO$3&lt;&gt;$A$3,$A$4=0)))))),1,0)</f>
        <v/>
      </c>
      <c r="BP83">
        <f>IF(AND(BP$4=1,BP33=0,OR($IT33=0,AND($IT33&gt;0,BP$2=$IU33,OR(AND(BP$1=$IT33+1,OR(BP$3-1&lt;&gt;$A$3,$A$4=0)),AND(BP$1=$IT33-1,OR(BP$3&lt;&gt;$A$3,$A$4=0)))))),1,0)</f>
        <v/>
      </c>
      <c r="BQ83">
        <f>IF(AND(BQ$4=1,BQ33=0,OR($IT33=0,AND($IT33&gt;0,BQ$2=$IU33,OR(AND(BQ$1=$IT33+1,OR(BQ$3-1&lt;&gt;$A$3,$A$4=0)),AND(BQ$1=$IT33-1,OR(BQ$3&lt;&gt;$A$3,$A$4=0)))))),1,0)</f>
        <v/>
      </c>
      <c r="BR83">
        <f>IF(AND(BR$4=1,BR33=0,OR($IT33=0,AND($IT33&gt;0,BR$2=$IU33,OR(AND(BR$1=$IT33+1,OR(BR$3-1&lt;&gt;$A$3,$A$4=0)),AND(BR$1=$IT33-1,OR(BR$3&lt;&gt;$A$3,$A$4=0)))))),1,0)</f>
        <v/>
      </c>
      <c r="BS83">
        <f>IF(AND(BS$4=1,BS33=0,OR($IT33=0,AND($IT33&gt;0,BS$2=$IU33,OR(AND(BS$1=$IT33+1,OR(BS$3-1&lt;&gt;$A$3,$A$4=0)),AND(BS$1=$IT33-1,OR(BS$3&lt;&gt;$A$3,$A$4=0)))))),1,0)</f>
        <v/>
      </c>
      <c r="BT83">
        <f>IF(AND(BT$4=1,BT33=0,OR($IT33=0,AND($IT33&gt;0,BT$2=$IU33,OR(AND(BT$1=$IT33+1,OR(BT$3-1&lt;&gt;$A$3,$A$4=0)),AND(BT$1=$IT33-1,OR(BT$3&lt;&gt;$A$3,$A$4=0)))))),1,0)</f>
        <v/>
      </c>
      <c r="BU83">
        <f>IF(AND(BU$4=1,BU33=0,OR($IT33=0,AND($IT33&gt;0,BU$2=$IU33,OR(AND(BU$1=$IT33+1,OR(BU$3-1&lt;&gt;$A$3,$A$4=0)),AND(BU$1=$IT33-1,OR(BU$3&lt;&gt;$A$3,$A$4=0)))))),1,0)</f>
        <v/>
      </c>
      <c r="BV83">
        <f>IF(AND(BV$4=1,BV33=0,OR($IT33=0,AND($IT33&gt;0,BV$2=$IU33,OR(AND(BV$1=$IT33+1,OR(BV$3-1&lt;&gt;$A$3,$A$4=0)),AND(BV$1=$IT33-1,OR(BV$3&lt;&gt;$A$3,$A$4=0)))))),1,0)</f>
        <v/>
      </c>
      <c r="BW83">
        <f>IF(AND(BW$4=1,BW33=0,OR($IT33=0,AND($IT33&gt;0,BW$2=$IU33,OR(AND(BW$1=$IT33+1,OR(BW$3-1&lt;&gt;$A$3,$A$4=0)),AND(BW$1=$IT33-1,OR(BW$3&lt;&gt;$A$3,$A$4=0)))))),1,0)</f>
        <v/>
      </c>
      <c r="BX83">
        <f>IF(AND(BX$4=1,BX33=0,OR($IT33=0,AND($IT33&gt;0,BX$2=$IU33,OR(AND(BX$1=$IT33+1,OR(BX$3-1&lt;&gt;$A$3,$A$4=0)),AND(BX$1=$IT33-1,OR(BX$3&lt;&gt;$A$3,$A$4=0)))))),1,0)</f>
        <v/>
      </c>
      <c r="BY83">
        <f>IF(AND(BY$4=1,BY33=0,OR($IT33=0,AND($IT33&gt;0,BY$2=$IU33,OR(AND(BY$1=$IT33+1,OR(BY$3-1&lt;&gt;$A$3,$A$4=0)),AND(BY$1=$IT33-1,OR(BY$3&lt;&gt;$A$3,$A$4=0)))))),1,0)</f>
        <v/>
      </c>
      <c r="BZ83">
        <f>IF(AND(BZ$4=1,BZ33=0,OR($IT33=0,AND($IT33&gt;0,BZ$2=$IU33,OR(AND(BZ$1=$IT33+1,OR(BZ$3-1&lt;&gt;$A$3,$A$4=0)),AND(BZ$1=$IT33-1,OR(BZ$3&lt;&gt;$A$3,$A$4=0)))))),1,0)</f>
        <v/>
      </c>
      <c r="CA83">
        <f>IF(AND(CA$4=1,CA33=0,OR($IT33=0,AND($IT33&gt;0,CA$2=$IU33,OR(AND(CA$1=$IT33+1,OR(CA$3-1&lt;&gt;$A$3,$A$4=0)),AND(CA$1=$IT33-1,OR(CA$3&lt;&gt;$A$3,$A$4=0)))))),1,0)</f>
        <v/>
      </c>
      <c r="CB83">
        <f>IF(AND(CB$4=1,CB33=0,OR($IT33=0,AND($IT33&gt;0,CB$2=$IU33,OR(AND(CB$1=$IT33+1,OR(CB$3-1&lt;&gt;$A$3,$A$4=0)),AND(CB$1=$IT33-1,OR(CB$3&lt;&gt;$A$3,$A$4=0)))))),1,0)</f>
        <v/>
      </c>
      <c r="CC83">
        <f>IF(AND(CC$4=1,CC33=0,OR($IT33=0,AND($IT33&gt;0,CC$2=$IU33,OR(AND(CC$1=$IT33+1,OR(CC$3-1&lt;&gt;$A$3,$A$4=0)),AND(CC$1=$IT33-1,OR(CC$3&lt;&gt;$A$3,$A$4=0)))))),1,0)</f>
        <v/>
      </c>
      <c r="CD83">
        <f>IF(AND(CD$4=1,CD33=0,OR($IT33=0,AND($IT33&gt;0,CD$2=$IU33,OR(AND(CD$1=$IT33+1,OR(CD$3-1&lt;&gt;$A$3,$A$4=0)),AND(CD$1=$IT33-1,OR(CD$3&lt;&gt;$A$3,$A$4=0)))))),1,0)</f>
        <v/>
      </c>
      <c r="CE83">
        <f>IF(AND(CE$4=1,CE33=0,OR($IT33=0,AND($IT33&gt;0,CE$2=$IU33,OR(AND(CE$1=$IT33+1,OR(CE$3-1&lt;&gt;$A$3,$A$4=0)),AND(CE$1=$IT33-1,OR(CE$3&lt;&gt;$A$3,$A$4=0)))))),1,0)</f>
        <v/>
      </c>
      <c r="CF83">
        <f>IF(AND(CF$4=1,CF33=0,OR($IT33=0,AND($IT33&gt;0,CF$2=$IU33,OR(AND(CF$1=$IT33+1,OR(CF$3-1&lt;&gt;$A$3,$A$4=0)),AND(CF$1=$IT33-1,OR(CF$3&lt;&gt;$A$3,$A$4=0)))))),1,0)</f>
        <v/>
      </c>
      <c r="CG83">
        <f>IF(AND(CG$4=1,CG33=0,OR($IT33=0,AND($IT33&gt;0,CG$2=$IU33,OR(AND(CG$1=$IT33+1,OR(CG$3-1&lt;&gt;$A$3,$A$4=0)),AND(CG$1=$IT33-1,OR(CG$3&lt;&gt;$A$3,$A$4=0)))))),1,0)</f>
        <v/>
      </c>
      <c r="CH83">
        <f>IF(AND(CH$4=1,CH33=0,OR($IT33=0,AND($IT33&gt;0,CH$2=$IU33,OR(AND(CH$1=$IT33+1,OR(CH$3-1&lt;&gt;$A$3,$A$4=0)),AND(CH$1=$IT33-1,OR(CH$3&lt;&gt;$A$3,$A$4=0)))))),1,0)</f>
        <v/>
      </c>
      <c r="CI83">
        <f>IF(AND(CI$4=1,CI33=0,OR($IT33=0,AND($IT33&gt;0,CI$2=$IU33,OR(AND(CI$1=$IT33+1,OR(CI$3-1&lt;&gt;$A$3,$A$4=0)),AND(CI$1=$IT33-1,OR(CI$3&lt;&gt;$A$3,$A$4=0)))))),1,0)</f>
        <v/>
      </c>
      <c r="CJ83">
        <f>IF(AND(CJ$4=1,CJ33=0,OR($IT33=0,AND($IT33&gt;0,CJ$2=$IU33,OR(AND(CJ$1=$IT33+1,OR(CJ$3-1&lt;&gt;$A$3,$A$4=0)),AND(CJ$1=$IT33-1,OR(CJ$3&lt;&gt;$A$3,$A$4=0)))))),1,0)</f>
        <v/>
      </c>
      <c r="CK83">
        <f>IF(AND(CK$4=1,CK33=0,OR($IT33=0,AND($IT33&gt;0,CK$2=$IU33,OR(AND(CK$1=$IT33+1,OR(CK$3-1&lt;&gt;$A$3,$A$4=0)),AND(CK$1=$IT33-1,OR(CK$3&lt;&gt;$A$3,$A$4=0)))))),1,0)</f>
        <v/>
      </c>
      <c r="CL83">
        <f>IF(AND(CL$4=1,CL33=0,OR($IT33=0,AND($IT33&gt;0,CL$2=$IU33,OR(AND(CL$1=$IT33+1,OR(CL$3-1&lt;&gt;$A$3,$A$4=0)),AND(CL$1=$IT33-1,OR(CL$3&lt;&gt;$A$3,$A$4=0)))))),1,0)</f>
        <v/>
      </c>
      <c r="CM83">
        <f>IF(AND(CM$4=1,CM33=0,OR($IT33=0,AND($IT33&gt;0,CM$2=$IU33,OR(AND(CM$1=$IT33+1,OR(CM$3-1&lt;&gt;$A$3,$A$4=0)),AND(CM$1=$IT33-1,OR(CM$3&lt;&gt;$A$3,$A$4=0)))))),1,0)</f>
        <v/>
      </c>
      <c r="CN83">
        <f>IF(AND(CN$4=1,CN33=0,OR($IT33=0,AND($IT33&gt;0,CN$2=$IU33,OR(AND(CN$1=$IT33+1,OR(CN$3-1&lt;&gt;$A$3,$A$4=0)),AND(CN$1=$IT33-1,OR(CN$3&lt;&gt;$A$3,$A$4=0)))))),1,0)</f>
        <v/>
      </c>
      <c r="CO83">
        <f>IF(AND(CO$4=1,CO33=0,OR($IT33=0,AND($IT33&gt;0,CO$2=$IU33,OR(AND(CO$1=$IT33+1,OR(CO$3-1&lt;&gt;$A$3,$A$4=0)),AND(CO$1=$IT33-1,OR(CO$3&lt;&gt;$A$3,$A$4=0)))))),1,0)</f>
        <v/>
      </c>
      <c r="CP83">
        <f>IF(AND(CP$4=1,CP33=0,OR($IT33=0,AND($IT33&gt;0,CP$2=$IU33,OR(AND(CP$1=$IT33+1,OR(CP$3-1&lt;&gt;$A$3,$A$4=0)),AND(CP$1=$IT33-1,OR(CP$3&lt;&gt;$A$3,$A$4=0)))))),1,0)</f>
        <v/>
      </c>
      <c r="CQ83">
        <f>IF(AND(CQ$4=1,CQ33=0,OR($IT33=0,AND($IT33&gt;0,CQ$2=$IU33,OR(AND(CQ$1=$IT33+1,OR(CQ$3-1&lt;&gt;$A$3,$A$4=0)),AND(CQ$1=$IT33-1,OR(CQ$3&lt;&gt;$A$3,$A$4=0)))))),1,0)</f>
        <v/>
      </c>
      <c r="CR83">
        <f>IF(AND(CR$4=1,CR33=0,OR($IT33=0,AND($IT33&gt;0,CR$2=$IU33,OR(AND(CR$1=$IT33+1,OR(CR$3-1&lt;&gt;$A$3,$A$4=0)),AND(CR$1=$IT33-1,OR(CR$3&lt;&gt;$A$3,$A$4=0)))))),1,0)</f>
        <v/>
      </c>
      <c r="CS83">
        <f>IF(AND(CS$4=1,CS33=0,OR($IT33=0,AND($IT33&gt;0,CS$2=$IU33,OR(AND(CS$1=$IT33+1,OR(CS$3-1&lt;&gt;$A$3,$A$4=0)),AND(CS$1=$IT33-1,OR(CS$3&lt;&gt;$A$3,$A$4=0)))))),1,0)</f>
        <v/>
      </c>
      <c r="CT83">
        <f>IF(AND(CT$4=1,CT33=0,OR($IT33=0,AND($IT33&gt;0,CT$2=$IU33,OR(AND(CT$1=$IT33+1,OR(CT$3-1&lt;&gt;$A$3,$A$4=0)),AND(CT$1=$IT33-1,OR(CT$3&lt;&gt;$A$3,$A$4=0)))))),1,0)</f>
        <v/>
      </c>
      <c r="CU83">
        <f>IF(AND(CU$4=1,CU33=0,OR($IT33=0,AND($IT33&gt;0,CU$2=$IU33,OR(AND(CU$1=$IT33+1,OR(CU$3-1&lt;&gt;$A$3,$A$4=0)),AND(CU$1=$IT33-1,OR(CU$3&lt;&gt;$A$3,$A$4=0)))))),1,0)</f>
        <v/>
      </c>
      <c r="CV83">
        <f>IF(AND(CV$4=1,CV33=0,OR($IT33=0,AND($IT33&gt;0,CV$2=$IU33,OR(AND(CV$1=$IT33+1,OR(CV$3-1&lt;&gt;$A$3,$A$4=0)),AND(CV$1=$IT33-1,OR(CV$3&lt;&gt;$A$3,$A$4=0)))))),1,0)</f>
        <v/>
      </c>
      <c r="CW83">
        <f>IF(AND(CW$4=1,CW33=0,OR($IT33=0,AND($IT33&gt;0,CW$2=$IU33,OR(AND(CW$1=$IT33+1,OR(CW$3-1&lt;&gt;$A$3,$A$4=0)),AND(CW$1=$IT33-1,OR(CW$3&lt;&gt;$A$3,$A$4=0)))))),1,0)</f>
        <v/>
      </c>
      <c r="CX83">
        <f>IF(AND(CX$4=1,CX33=0,OR($IT33=0,AND($IT33&gt;0,CX$2=$IU33,OR(AND(CX$1=$IT33+1,OR(CX$3-1&lt;&gt;$A$3,$A$4=0)),AND(CX$1=$IT33-1,OR(CX$3&lt;&gt;$A$3,$A$4=0)))))),1,0)</f>
        <v/>
      </c>
      <c r="CY83">
        <f>IF(AND(CY$4=1,CY33=0,OR($IT33=0,AND($IT33&gt;0,CY$2=$IU33,OR(AND(CY$1=$IT33+1,OR(CY$3-1&lt;&gt;$A$3,$A$4=0)),AND(CY$1=$IT33-1,OR(CY$3&lt;&gt;$A$3,$A$4=0)))))),1,0)</f>
        <v/>
      </c>
      <c r="CZ83">
        <f>IF(AND(CZ$4=1,CZ33=0,OR($IT33=0,AND($IT33&gt;0,CZ$2=$IU33,OR(AND(CZ$1=$IT33+1,OR(CZ$3-1&lt;&gt;$A$3,$A$4=0)),AND(CZ$1=$IT33-1,OR(CZ$3&lt;&gt;$A$3,$A$4=0)))))),1,0)</f>
        <v/>
      </c>
      <c r="DA83">
        <f>IF(AND(DA$4=1,DA33=0,OR($IT33=0,AND($IT33&gt;0,DA$2=$IU33,OR(AND(DA$1=$IT33+1,OR(DA$3-1&lt;&gt;$A$3,$A$4=0)),AND(DA$1=$IT33-1,OR(DA$3&lt;&gt;$A$3,$A$4=0)))))),1,0)</f>
        <v/>
      </c>
      <c r="DB83">
        <f>IF(AND(DB$4=1,DB33=0,OR($IT33=0,AND($IT33&gt;0,DB$2=$IU33,OR(AND(DB$1=$IT33+1,OR(DB$3-1&lt;&gt;$A$3,$A$4=0)),AND(DB$1=$IT33-1,OR(DB$3&lt;&gt;$A$3,$A$4=0)))))),1,0)</f>
        <v/>
      </c>
      <c r="DC83">
        <f>IF(AND(DC$4=1,DC33=0,OR($IT33=0,AND($IT33&gt;0,DC$2=$IU33,OR(AND(DC$1=$IT33+1,OR(DC$3-1&lt;&gt;$A$3,$A$4=0)),AND(DC$1=$IT33-1,OR(DC$3&lt;&gt;$A$3,$A$4=0)))))),1,0)</f>
        <v/>
      </c>
      <c r="DD83">
        <f>IF(AND(DD$4=1,DD33=0,OR($IT33=0,AND($IT33&gt;0,DD$2=$IU33,OR(AND(DD$1=$IT33+1,OR(DD$3-1&lt;&gt;$A$3,$A$4=0)),AND(DD$1=$IT33-1,OR(DD$3&lt;&gt;$A$3,$A$4=0)))))),1,0)</f>
        <v/>
      </c>
      <c r="DE83">
        <f>IF(AND(DE$4=1,DE33=0,OR($IT33=0,AND($IT33&gt;0,DE$2=$IU33,OR(AND(DE$1=$IT33+1,OR(DE$3-1&lt;&gt;$A$3,$A$4=0)),AND(DE$1=$IT33-1,OR(DE$3&lt;&gt;$A$3,$A$4=0)))))),1,0)</f>
        <v/>
      </c>
      <c r="DF83">
        <f>IF(AND(DF$4=1,DF33=0,OR($IT33=0,AND($IT33&gt;0,DF$2=$IU33,OR(AND(DF$1=$IT33+1,OR(DF$3-1&lt;&gt;$A$3,$A$4=0)),AND(DF$1=$IT33-1,OR(DF$3&lt;&gt;$A$3,$A$4=0)))))),1,0)</f>
        <v/>
      </c>
      <c r="DG83">
        <f>IF(AND(DG$4=1,DG33=0,OR($IT33=0,AND($IT33&gt;0,DG$2=$IU33,OR(AND(DG$1=$IT33+1,OR(DG$3-1&lt;&gt;$A$3,$A$4=0)),AND(DG$1=$IT33-1,OR(DG$3&lt;&gt;$A$3,$A$4=0)))))),1,0)</f>
        <v/>
      </c>
      <c r="DH83">
        <f>IF(AND(DH$4=1,DH33=0,OR($IT33=0,AND($IT33&gt;0,DH$2=$IU33,OR(AND(DH$1=$IT33+1,OR(DH$3-1&lt;&gt;$A$3,$A$4=0)),AND(DH$1=$IT33-1,OR(DH$3&lt;&gt;$A$3,$A$4=0)))))),1,0)</f>
        <v/>
      </c>
      <c r="DI83">
        <f>IF(AND(DI$4=1,DI33=0,OR($IT33=0,AND($IT33&gt;0,DI$2=$IU33,OR(AND(DI$1=$IT33+1,OR(DI$3-1&lt;&gt;$A$3,$A$4=0)),AND(DI$1=$IT33-1,OR(DI$3&lt;&gt;$A$3,$A$4=0)))))),1,0)</f>
        <v/>
      </c>
      <c r="DJ83">
        <f>IF(AND(DJ$4=1,DJ33=0,OR($IT33=0,AND($IT33&gt;0,DJ$2=$IU33,OR(AND(DJ$1=$IT33+1,OR(DJ$3-1&lt;&gt;$A$3,$A$4=0)),AND(DJ$1=$IT33-1,OR(DJ$3&lt;&gt;$A$3,$A$4=0)))))),1,0)</f>
        <v/>
      </c>
      <c r="DK83">
        <f>IF(AND(DK$4=1,DK33=0,OR($IT33=0,AND($IT33&gt;0,DK$2=$IU33,OR(AND(DK$1=$IT33+1,OR(DK$3-1&lt;&gt;$A$3,$A$4=0)),AND(DK$1=$IT33-1,OR(DK$3&lt;&gt;$A$3,$A$4=0)))))),1,0)</f>
        <v/>
      </c>
      <c r="DL83">
        <f>IF(AND(DL$4=1,DL33=0,OR($IT33=0,AND($IT33&gt;0,DL$2=$IU33,OR(AND(DL$1=$IT33+1,OR(DL$3-1&lt;&gt;$A$3,$A$4=0)),AND(DL$1=$IT33-1,OR(DL$3&lt;&gt;$A$3,$A$4=0)))))),1,0)</f>
        <v/>
      </c>
      <c r="DM83">
        <f>IF(AND(DM$4=1,DM33=0,OR($IT33=0,AND($IT33&gt;0,DM$2=$IU33,OR(AND(DM$1=$IT33+1,OR(DM$3-1&lt;&gt;$A$3,$A$4=0)),AND(DM$1=$IT33-1,OR(DM$3&lt;&gt;$A$3,$A$4=0)))))),1,0)</f>
        <v/>
      </c>
      <c r="DN83">
        <f>IF(AND(DN$4=1,DN33=0,OR($IT33=0,AND($IT33&gt;0,DN$2=$IU33,OR(AND(DN$1=$IT33+1,OR(DN$3-1&lt;&gt;$A$3,$A$4=0)),AND(DN$1=$IT33-1,OR(DN$3&lt;&gt;$A$3,$A$4=0)))))),1,0)</f>
        <v/>
      </c>
      <c r="DO83">
        <f>IF(AND(DO$4=1,DO33=0,OR($IT33=0,AND($IT33&gt;0,DO$2=$IU33,OR(AND(DO$1=$IT33+1,OR(DO$3-1&lt;&gt;$A$3,$A$4=0)),AND(DO$1=$IT33-1,OR(DO$3&lt;&gt;$A$3,$A$4=0)))))),1,0)</f>
        <v/>
      </c>
      <c r="DP83">
        <f>IF(AND(DP$4=1,DP33=0,OR($IT33=0,AND($IT33&gt;0,DP$2=$IU33,OR(AND(DP$1=$IT33+1,OR(DP$3-1&lt;&gt;$A$3,$A$4=0)),AND(DP$1=$IT33-1,OR(DP$3&lt;&gt;$A$3,$A$4=0)))))),1,0)</f>
        <v/>
      </c>
      <c r="DQ83">
        <f>IF(AND(DQ$4=1,DQ33=0,OR($IT33=0,AND($IT33&gt;0,DQ$2=$IU33,OR(AND(DQ$1=$IT33+1,OR(DQ$3-1&lt;&gt;$A$3,$A$4=0)),AND(DQ$1=$IT33-1,OR(DQ$3&lt;&gt;$A$3,$A$4=0)))))),1,0)</f>
        <v/>
      </c>
      <c r="DR83">
        <f>IF(AND(DR$4=1,DR33=0,OR($IT33=0,AND($IT33&gt;0,DR$2=$IU33,OR(AND(DR$1=$IT33+1,OR(DR$3-1&lt;&gt;$A$3,$A$4=0)),AND(DR$1=$IT33-1,OR(DR$3&lt;&gt;$A$3,$A$4=0)))))),1,0)</f>
        <v/>
      </c>
      <c r="DS83">
        <f>IF(AND(DS$4=1,DS33=0,OR($IT33=0,AND($IT33&gt;0,DS$2=$IU33,OR(AND(DS$1=$IT33+1,OR(DS$3-1&lt;&gt;$A$3,$A$4=0)),AND(DS$1=$IT33-1,OR(DS$3&lt;&gt;$A$3,$A$4=0)))))),1,0)</f>
        <v/>
      </c>
      <c r="DT83">
        <f>IF(AND(DT$4=1,DT33=0,OR($IT33=0,AND($IT33&gt;0,DT$2=$IU33,OR(AND(DT$1=$IT33+1,OR(DT$3-1&lt;&gt;$A$3,$A$4=0)),AND(DT$1=$IT33-1,OR(DT$3&lt;&gt;$A$3,$A$4=0)))))),1,0)</f>
        <v/>
      </c>
      <c r="DU83">
        <f>IF(AND(DU$4=1,DU33=0,OR($IT33=0,AND($IT33&gt;0,DU$2=$IU33,OR(AND(DU$1=$IT33+1,OR(DU$3-1&lt;&gt;$A$3,$A$4=0)),AND(DU$1=$IT33-1,OR(DU$3&lt;&gt;$A$3,$A$4=0)))))),1,0)</f>
        <v/>
      </c>
      <c r="DV83">
        <f>IF(AND(DV$4=1,DV33=0,OR($IT33=0,AND($IT33&gt;0,DV$2=$IU33,OR(AND(DV$1=$IT33+1,OR(DV$3-1&lt;&gt;$A$3,$A$4=0)),AND(DV$1=$IT33-1,OR(DV$3&lt;&gt;$A$3,$A$4=0)))))),1,0)</f>
        <v/>
      </c>
      <c r="DW83">
        <f>IF(AND(DW$4=1,DW33=0,OR($IT33=0,AND($IT33&gt;0,DW$2=$IU33,OR(AND(DW$1=$IT33+1,OR(DW$3-1&lt;&gt;$A$3,$A$4=0)),AND(DW$1=$IT33-1,OR(DW$3&lt;&gt;$A$3,$A$4=0)))))),1,0)</f>
        <v/>
      </c>
      <c r="DX83">
        <f>IF(AND(DX$4=1,DX33=0,OR($IT33=0,AND($IT33&gt;0,DX$2=$IU33,OR(AND(DX$1=$IT33+1,OR(DX$3-1&lt;&gt;$A$3,$A$4=0)),AND(DX$1=$IT33-1,OR(DX$3&lt;&gt;$A$3,$A$4=0)))))),1,0)</f>
        <v/>
      </c>
      <c r="DY83">
        <f>IF(AND(DY$4=1,DY33=0,OR($IT33=0,AND($IT33&gt;0,DY$2=$IU33,OR(AND(DY$1=$IT33+1,OR(DY$3-1&lt;&gt;$A$3,$A$4=0)),AND(DY$1=$IT33-1,OR(DY$3&lt;&gt;$A$3,$A$4=0)))))),1,0)</f>
        <v/>
      </c>
      <c r="DZ83">
        <f>IF(AND(DZ$4=1,DZ33=0,OR($IT33=0,AND($IT33&gt;0,DZ$2=$IU33,OR(AND(DZ$1=$IT33+1,OR(DZ$3-1&lt;&gt;$A$3,$A$4=0)),AND(DZ$1=$IT33-1,OR(DZ$3&lt;&gt;$A$3,$A$4=0)))))),1,0)</f>
        <v/>
      </c>
      <c r="EA83">
        <f>IF(AND(EA$4=1,EA33=0,OR($IT33=0,AND($IT33&gt;0,EA$2=$IU33,OR(AND(EA$1=$IT33+1,OR(EA$3-1&lt;&gt;$A$3,$A$4=0)),AND(EA$1=$IT33-1,OR(EA$3&lt;&gt;$A$3,$A$4=0)))))),1,0)</f>
        <v/>
      </c>
      <c r="EB83">
        <f>IF(AND(EB$4=1,EB33=0,OR($IT33=0,AND($IT33&gt;0,EB$2=$IU33,OR(AND(EB$1=$IT33+1,OR(EB$3-1&lt;&gt;$A$3,$A$4=0)),AND(EB$1=$IT33-1,OR(EB$3&lt;&gt;$A$3,$A$4=0)))))),1,0)</f>
        <v/>
      </c>
      <c r="EC83">
        <f>IF(AND(EC$4=1,EC33=0,OR($IT33=0,AND($IT33&gt;0,EC$2=$IU33,OR(AND(EC$1=$IT33+1,OR(EC$3-1&lt;&gt;$A$3,$A$4=0)),AND(EC$1=$IT33-1,OR(EC$3&lt;&gt;$A$3,$A$4=0)))))),1,0)</f>
        <v/>
      </c>
      <c r="ED83">
        <f>IF(AND(ED$4=1,ED33=0,OR($IT33=0,AND($IT33&gt;0,ED$2=$IU33,OR(AND(ED$1=$IT33+1,OR(ED$3-1&lt;&gt;$A$3,$A$4=0)),AND(ED$1=$IT33-1,OR(ED$3&lt;&gt;$A$3,$A$4=0)))))),1,0)</f>
        <v/>
      </c>
      <c r="EE83">
        <f>IF(AND(EE$4=1,EE33=0,OR($IT33=0,AND($IT33&gt;0,EE$2=$IU33,OR(AND(EE$1=$IT33+1,OR(EE$3-1&lt;&gt;$A$3,$A$4=0)),AND(EE$1=$IT33-1,OR(EE$3&lt;&gt;$A$3,$A$4=0)))))),1,0)</f>
        <v/>
      </c>
      <c r="EF83">
        <f>IF(AND(EF$4=1,EF33=0,OR($IT33=0,AND($IT33&gt;0,EF$2=$IU33,OR(AND(EF$1=$IT33+1,OR(EF$3-1&lt;&gt;$A$3,$A$4=0)),AND(EF$1=$IT33-1,OR(EF$3&lt;&gt;$A$3,$A$4=0)))))),1,0)</f>
        <v/>
      </c>
      <c r="EG83">
        <f>IF(AND(EG$4=1,EG33=0,OR($IT33=0,AND($IT33&gt;0,EG$2=$IU33,OR(AND(EG$1=$IT33+1,OR(EG$3-1&lt;&gt;$A$3,$A$4=0)),AND(EG$1=$IT33-1,OR(EG$3&lt;&gt;$A$3,$A$4=0)))))),1,0)</f>
        <v/>
      </c>
      <c r="EH83">
        <f>IF(AND(EH$4=1,EH33=0,OR($IT33=0,AND($IT33&gt;0,EH$2=$IU33,OR(AND(EH$1=$IT33+1,OR(EH$3-1&lt;&gt;$A$3,$A$4=0)),AND(EH$1=$IT33-1,OR(EH$3&lt;&gt;$A$3,$A$4=0)))))),1,0)</f>
        <v/>
      </c>
      <c r="EI83">
        <f>IF(AND(EI$4=1,EI33=0,OR($IT33=0,AND($IT33&gt;0,EI$2=$IU33,OR(AND(EI$1=$IT33+1,OR(EI$3-1&lt;&gt;$A$3,$A$4=0)),AND(EI$1=$IT33-1,OR(EI$3&lt;&gt;$A$3,$A$4=0)))))),1,0)</f>
        <v/>
      </c>
      <c r="EJ83">
        <f>IF(AND(EJ$4=1,EJ33=0,OR($IT33=0,AND($IT33&gt;0,EJ$2=$IU33,OR(AND(EJ$1=$IT33+1,OR(EJ$3-1&lt;&gt;$A$3,$A$4=0)),AND(EJ$1=$IT33-1,OR(EJ$3&lt;&gt;$A$3,$A$4=0)))))),1,0)</f>
        <v/>
      </c>
      <c r="EK83">
        <f>IF(AND(EK$4=1,EK33=0,OR($IT33=0,AND($IT33&gt;0,EK$2=$IU33,OR(AND(EK$1=$IT33+1,OR(EK$3-1&lt;&gt;$A$3,$A$4=0)),AND(EK$1=$IT33-1,OR(EK$3&lt;&gt;$A$3,$A$4=0)))))),1,0)</f>
        <v/>
      </c>
      <c r="EL83">
        <f>IF(AND(EL$4=1,EL33=0,OR($IT33=0,AND($IT33&gt;0,EL$2=$IU33,OR(AND(EL$1=$IT33+1,OR(EL$3-1&lt;&gt;$A$3,$A$4=0)),AND(EL$1=$IT33-1,OR(EL$3&lt;&gt;$A$3,$A$4=0)))))),1,0)</f>
        <v/>
      </c>
      <c r="EM83">
        <f>IF(AND(EM$4=1,EM33=0,OR($IT33=0,AND($IT33&gt;0,EM$2=$IU33,OR(AND(EM$1=$IT33+1,OR(EM$3-1&lt;&gt;$A$3,$A$4=0)),AND(EM$1=$IT33-1,OR(EM$3&lt;&gt;$A$3,$A$4=0)))))),1,0)</f>
        <v/>
      </c>
      <c r="EN83">
        <f>IF(AND(EN$4=1,EN33=0,OR($IT33=0,AND($IT33&gt;0,EN$2=$IU33,OR(AND(EN$1=$IT33+1,OR(EN$3-1&lt;&gt;$A$3,$A$4=0)),AND(EN$1=$IT33-1,OR(EN$3&lt;&gt;$A$3,$A$4=0)))))),1,0)</f>
        <v/>
      </c>
      <c r="EO83">
        <f>IF(AND(EO$4=1,EO33=0,OR($IT33=0,AND($IT33&gt;0,EO$2=$IU33,OR(AND(EO$1=$IT33+1,OR(EO$3-1&lt;&gt;$A$3,$A$4=0)),AND(EO$1=$IT33-1,OR(EO$3&lt;&gt;$A$3,$A$4=0)))))),1,0)</f>
        <v/>
      </c>
      <c r="EP83">
        <f>IF(AND(EP$4=1,EP33=0,OR($IT33=0,AND($IT33&gt;0,EP$2=$IU33,OR(AND(EP$1=$IT33+1,OR(EP$3-1&lt;&gt;$A$3,$A$4=0)),AND(EP$1=$IT33-1,OR(EP$3&lt;&gt;$A$3,$A$4=0)))))),1,0)</f>
        <v/>
      </c>
      <c r="EQ83">
        <f>IF(AND(EQ$4=1,EQ33=0,OR($IT33=0,AND($IT33&gt;0,EQ$2=$IU33,OR(AND(EQ$1=$IT33+1,OR(EQ$3-1&lt;&gt;$A$3,$A$4=0)),AND(EQ$1=$IT33-1,OR(EQ$3&lt;&gt;$A$3,$A$4=0)))))),1,0)</f>
        <v/>
      </c>
      <c r="ER83">
        <f>IF(AND(ER$4=1,ER33=0,OR($IT33=0,AND($IT33&gt;0,ER$2=$IU33,OR(AND(ER$1=$IT33+1,OR(ER$3-1&lt;&gt;$A$3,$A$4=0)),AND(ER$1=$IT33-1,OR(ER$3&lt;&gt;$A$3,$A$4=0)))))),1,0)</f>
        <v/>
      </c>
      <c r="ES83">
        <f>IF(AND(ES$4=1,ES33=0,OR($IT33=0,AND($IT33&gt;0,ES$2=$IU33,OR(AND(ES$1=$IT33+1,OR(ES$3-1&lt;&gt;$A$3,$A$4=0)),AND(ES$1=$IT33-1,OR(ES$3&lt;&gt;$A$3,$A$4=0)))))),1,0)</f>
        <v/>
      </c>
      <c r="ET83">
        <f>IF(AND(ET$4=1,ET33=0,OR($IT33=0,AND($IT33&gt;0,ET$2=$IU33,OR(AND(ET$1=$IT33+1,OR(ET$3-1&lt;&gt;$A$3,$A$4=0)),AND(ET$1=$IT33-1,OR(ET$3&lt;&gt;$A$3,$A$4=0)))))),1,0)</f>
        <v/>
      </c>
      <c r="EU83">
        <f>IF(AND(EU$4=1,EU33=0,OR($IT33=0,AND($IT33&gt;0,EU$2=$IU33,OR(AND(EU$1=$IT33+1,OR(EU$3-1&lt;&gt;$A$3,$A$4=0)),AND(EU$1=$IT33-1,OR(EU$3&lt;&gt;$A$3,$A$4=0)))))),1,0)</f>
        <v/>
      </c>
      <c r="EV83">
        <f>IF(AND(EV$4=1,EV33=0,OR($IT33=0,AND($IT33&gt;0,EV$2=$IU33,OR(AND(EV$1=$IT33+1,OR(EV$3-1&lt;&gt;$A$3,$A$4=0)),AND(EV$1=$IT33-1,OR(EV$3&lt;&gt;$A$3,$A$4=0)))))),1,0)</f>
        <v/>
      </c>
      <c r="EW83">
        <f>IF(AND(EW$4=1,EW33=0,OR($IT33=0,AND($IT33&gt;0,EW$2=$IU33,OR(AND(EW$1=$IT33+1,OR(EW$3-1&lt;&gt;$A$3,$A$4=0)),AND(EW$1=$IT33-1,OR(EW$3&lt;&gt;$A$3,$A$4=0)))))),1,0)</f>
        <v/>
      </c>
      <c r="EX83">
        <f>IF(AND(EX$4=1,EX33=0,OR($IT33=0,AND($IT33&gt;0,EX$2=$IU33,OR(AND(EX$1=$IT33+1,OR(EX$3-1&lt;&gt;$A$3,$A$4=0)),AND(EX$1=$IT33-1,OR(EX$3&lt;&gt;$A$3,$A$4=0)))))),1,0)</f>
        <v/>
      </c>
      <c r="EY83">
        <f>IF(AND(EY$4=1,EY33=0,OR($IT33=0,AND($IT33&gt;0,EY$2=$IU33,OR(AND(EY$1=$IT33+1,OR(EY$3-1&lt;&gt;$A$3,$A$4=0)),AND(EY$1=$IT33-1,OR(EY$3&lt;&gt;$A$3,$A$4=0)))))),1,0)</f>
        <v/>
      </c>
      <c r="EZ83">
        <f>IF(AND(EZ$4=1,EZ33=0,OR($IT33=0,AND($IT33&gt;0,EZ$2=$IU33,OR(AND(EZ$1=$IT33+1,OR(EZ$3-1&lt;&gt;$A$3,$A$4=0)),AND(EZ$1=$IT33-1,OR(EZ$3&lt;&gt;$A$3,$A$4=0)))))),1,0)</f>
        <v/>
      </c>
      <c r="FA83">
        <f>IF(AND(FA$4=1,FA33=0,OR($IT33=0,AND($IT33&gt;0,FA$2=$IU33,OR(AND(FA$1=$IT33+1,OR(FA$3-1&lt;&gt;$A$3,$A$4=0)),AND(FA$1=$IT33-1,OR(FA$3&lt;&gt;$A$3,$A$4=0)))))),1,0)</f>
        <v/>
      </c>
      <c r="FB83">
        <f>IF(AND(FB$4=1,FB33=0,OR($IT33=0,AND($IT33&gt;0,FB$2=$IU33,OR(AND(FB$1=$IT33+1,OR(FB$3-1&lt;&gt;$A$3,$A$4=0)),AND(FB$1=$IT33-1,OR(FB$3&lt;&gt;$A$3,$A$4=0)))))),1,0)</f>
        <v/>
      </c>
      <c r="FC83">
        <f>IF(AND(FC$4=1,FC33=0,OR($IT33=0,AND($IT33&gt;0,FC$2=$IU33,OR(AND(FC$1=$IT33+1,OR(FC$3-1&lt;&gt;$A$3,$A$4=0)),AND(FC$1=$IT33-1,OR(FC$3&lt;&gt;$A$3,$A$4=0)))))),1,0)</f>
        <v/>
      </c>
      <c r="FD83">
        <f>IF(AND(FD$4=1,FD33=0,OR($IT33=0,AND($IT33&gt;0,FD$2=$IU33,OR(AND(FD$1=$IT33+1,OR(FD$3-1&lt;&gt;$A$3,$A$4=0)),AND(FD$1=$IT33-1,OR(FD$3&lt;&gt;$A$3,$A$4=0)))))),1,0)</f>
        <v/>
      </c>
      <c r="FE83">
        <f>IF(AND(FE$4=1,FE33=0,OR($IT33=0,AND($IT33&gt;0,FE$2=$IU33,OR(AND(FE$1=$IT33+1,OR(FE$3-1&lt;&gt;$A$3,$A$4=0)),AND(FE$1=$IT33-1,OR(FE$3&lt;&gt;$A$3,$A$4=0)))))),1,0)</f>
        <v/>
      </c>
      <c r="FF83">
        <f>IF(AND(FF$4=1,FF33=0,OR($IT33=0,AND($IT33&gt;0,FF$2=$IU33,OR(AND(FF$1=$IT33+1,OR(FF$3-1&lt;&gt;$A$3,$A$4=0)),AND(FF$1=$IT33-1,OR(FF$3&lt;&gt;$A$3,$A$4=0)))))),1,0)</f>
        <v/>
      </c>
      <c r="FG83">
        <f>IF(AND(FG$4=1,FG33=0,OR($IT33=0,AND($IT33&gt;0,FG$2=$IU33,OR(AND(FG$1=$IT33+1,OR(FG$3-1&lt;&gt;$A$3,$A$4=0)),AND(FG$1=$IT33-1,OR(FG$3&lt;&gt;$A$3,$A$4=0)))))),1,0)</f>
        <v/>
      </c>
      <c r="FH83">
        <f>IF(AND(FH$4=1,FH33=0,OR($IT33=0,AND($IT33&gt;0,FH$2=$IU33,OR(AND(FH$1=$IT33+1,OR(FH$3-1&lt;&gt;$A$3,$A$4=0)),AND(FH$1=$IT33-1,OR(FH$3&lt;&gt;$A$3,$A$4=0)))))),1,0)</f>
        <v/>
      </c>
      <c r="FI83">
        <f>IF(AND(FI$4=1,FI33=0,OR($IT33=0,AND($IT33&gt;0,FI$2=$IU33,OR(AND(FI$1=$IT33+1,OR(FI$3-1&lt;&gt;$A$3,$A$4=0)),AND(FI$1=$IT33-1,OR(FI$3&lt;&gt;$A$3,$A$4=0)))))),1,0)</f>
        <v/>
      </c>
      <c r="FJ83">
        <f>IF(AND(FJ$4=1,FJ33=0,OR($IT33=0,AND($IT33&gt;0,FJ$2=$IU33,OR(AND(FJ$1=$IT33+1,OR(FJ$3-1&lt;&gt;$A$3,$A$4=0)),AND(FJ$1=$IT33-1,OR(FJ$3&lt;&gt;$A$3,$A$4=0)))))),1,0)</f>
        <v/>
      </c>
      <c r="FK83">
        <f>IF(AND(FK$4=1,FK33=0,OR($IT33=0,AND($IT33&gt;0,FK$2=$IU33,OR(AND(FK$1=$IT33+1,OR(FK$3-1&lt;&gt;$A$3,$A$4=0)),AND(FK$1=$IT33-1,OR(FK$3&lt;&gt;$A$3,$A$4=0)))))),1,0)</f>
        <v/>
      </c>
      <c r="FL83">
        <f>IF(AND(FL$4=1,FL33=0,OR($IT33=0,AND($IT33&gt;0,FL$2=$IU33,OR(AND(FL$1=$IT33+1,OR(FL$3-1&lt;&gt;$A$3,$A$4=0)),AND(FL$1=$IT33-1,OR(FL$3&lt;&gt;$A$3,$A$4=0)))))),1,0)</f>
        <v/>
      </c>
      <c r="FM83">
        <f>IF(AND(FM$4=1,FM33=0,OR($IT33=0,AND($IT33&gt;0,FM$2=$IU33,OR(AND(FM$1=$IT33+1,OR(FM$3-1&lt;&gt;$A$3,$A$4=0)),AND(FM$1=$IT33-1,OR(FM$3&lt;&gt;$A$3,$A$4=0)))))),1,0)</f>
        <v/>
      </c>
      <c r="FN83">
        <f>IF(AND(FN$4=1,FN33=0,OR($IT33=0,AND($IT33&gt;0,FN$2=$IU33,OR(AND(FN$1=$IT33+1,OR(FN$3-1&lt;&gt;$A$3,$A$4=0)),AND(FN$1=$IT33-1,OR(FN$3&lt;&gt;$A$3,$A$4=0)))))),1,0)</f>
        <v/>
      </c>
      <c r="FO83">
        <f>IF(AND(FO$4=1,FO33=0,OR($IT33=0,AND($IT33&gt;0,FO$2=$IU33,OR(AND(FO$1=$IT33+1,OR(FO$3-1&lt;&gt;$A$3,$A$4=0)),AND(FO$1=$IT33-1,OR(FO$3&lt;&gt;$A$3,$A$4=0)))))),1,0)</f>
        <v/>
      </c>
      <c r="FP83">
        <f>IF(AND(FP$4=1,FP33=0,OR($IT33=0,AND($IT33&gt;0,FP$2=$IU33,OR(AND(FP$1=$IT33+1,OR(FP$3-1&lt;&gt;$A$3,$A$4=0)),AND(FP$1=$IT33-1,OR(FP$3&lt;&gt;$A$3,$A$4=0)))))),1,0)</f>
        <v/>
      </c>
      <c r="FQ83">
        <f>IF(AND(FQ$4=1,FQ33=0,OR($IT33=0,AND($IT33&gt;0,FQ$2=$IU33,OR(AND(FQ$1=$IT33+1,OR(FQ$3-1&lt;&gt;$A$3,$A$4=0)),AND(FQ$1=$IT33-1,OR(FQ$3&lt;&gt;$A$3,$A$4=0)))))),1,0)</f>
        <v/>
      </c>
      <c r="FR83">
        <f>IF(AND(FR$4=1,FR33=0,OR($IT33=0,AND($IT33&gt;0,FR$2=$IU33,OR(AND(FR$1=$IT33+1,OR(FR$3-1&lt;&gt;$A$3,$A$4=0)),AND(FR$1=$IT33-1,OR(FR$3&lt;&gt;$A$3,$A$4=0)))))),1,0)</f>
        <v/>
      </c>
      <c r="FS83">
        <f>IF(AND(FS$4=1,FS33=0,OR($IT33=0,AND($IT33&gt;0,FS$2=$IU33,OR(AND(FS$1=$IT33+1,OR(FS$3-1&lt;&gt;$A$3,$A$4=0)),AND(FS$1=$IT33-1,OR(FS$3&lt;&gt;$A$3,$A$4=0)))))),1,0)</f>
        <v/>
      </c>
      <c r="FT83">
        <f>IF(AND(FT$4=1,FT33=0,OR($IT33=0,AND($IT33&gt;0,FT$2=$IU33,OR(AND(FT$1=$IT33+1,OR(FT$3-1&lt;&gt;$A$3,$A$4=0)),AND(FT$1=$IT33-1,OR(FT$3&lt;&gt;$A$3,$A$4=0)))))),1,0)</f>
        <v/>
      </c>
      <c r="FU83">
        <f>IF(AND(FU$4=1,FU33=0,OR($IT33=0,AND($IT33&gt;0,FU$2=$IU33,OR(AND(FU$1=$IT33+1,OR(FU$3-1&lt;&gt;$A$3,$A$4=0)),AND(FU$1=$IT33-1,OR(FU$3&lt;&gt;$A$3,$A$4=0)))))),1,0)</f>
        <v/>
      </c>
      <c r="FV83">
        <f>IF(AND(FV$4=1,FV33=0,OR($IT33=0,AND($IT33&gt;0,FV$2=$IU33,OR(AND(FV$1=$IT33+1,OR(FV$3-1&lt;&gt;$A$3,$A$4=0)),AND(FV$1=$IT33-1,OR(FV$3&lt;&gt;$A$3,$A$4=0)))))),1,0)</f>
        <v/>
      </c>
      <c r="FW83">
        <f>IF(AND(FW$4=1,FW33=0,OR($IT33=0,AND($IT33&gt;0,FW$2=$IU33,OR(AND(FW$1=$IT33+1,OR(FW$3-1&lt;&gt;$A$3,$A$4=0)),AND(FW$1=$IT33-1,OR(FW$3&lt;&gt;$A$3,$A$4=0)))))),1,0)</f>
        <v/>
      </c>
      <c r="FX83">
        <f>IF(AND(FX$4=1,FX33=0,OR($IT33=0,AND($IT33&gt;0,FX$2=$IU33,OR(AND(FX$1=$IT33+1,OR(FX$3-1&lt;&gt;$A$3,$A$4=0)),AND(FX$1=$IT33-1,OR(FX$3&lt;&gt;$A$3,$A$4=0)))))),1,0)</f>
        <v/>
      </c>
      <c r="FY83">
        <f>IF(AND(FY$4=1,FY33=0,OR($IT33=0,AND($IT33&gt;0,FY$2=$IU33,OR(AND(FY$1=$IT33+1,OR(FY$3-1&lt;&gt;$A$3,$A$4=0)),AND(FY$1=$IT33-1,OR(FY$3&lt;&gt;$A$3,$A$4=0)))))),1,0)</f>
        <v/>
      </c>
      <c r="FZ83">
        <f>IF(AND(FZ$4=1,FZ33=0,OR($IT33=0,AND($IT33&gt;0,FZ$2=$IU33,OR(AND(FZ$1=$IT33+1,OR(FZ$3-1&lt;&gt;$A$3,$A$4=0)),AND(FZ$1=$IT33-1,OR(FZ$3&lt;&gt;$A$3,$A$4=0)))))),1,0)</f>
        <v/>
      </c>
      <c r="GA83">
        <f>IF(AND(GA$4=1,GA33=0,OR($IT33=0,AND($IT33&gt;0,GA$2=$IU33,OR(AND(GA$1=$IT33+1,OR(GA$3-1&lt;&gt;$A$3,$A$4=0)),AND(GA$1=$IT33-1,OR(GA$3&lt;&gt;$A$3,$A$4=0)))))),1,0)</f>
        <v/>
      </c>
      <c r="GB83">
        <f>IF(AND(GB$4=1,GB33=0,OR($IT33=0,AND($IT33&gt;0,GB$2=$IU33,OR(AND(GB$1=$IT33+1,OR(GB$3-1&lt;&gt;$A$3,$A$4=0)),AND(GB$1=$IT33-1,OR(GB$3&lt;&gt;$A$3,$A$4=0)))))),1,0)</f>
        <v/>
      </c>
      <c r="GC83">
        <f>IF(AND(GC$4=1,GC33=0,OR($IT33=0,AND($IT33&gt;0,GC$2=$IU33,OR(AND(GC$1=$IT33+1,OR(GC$3-1&lt;&gt;$A$3,$A$4=0)),AND(GC$1=$IT33-1,OR(GC$3&lt;&gt;$A$3,$A$4=0)))))),1,0)</f>
        <v/>
      </c>
      <c r="GD83">
        <f>IF(AND(GD$4=1,GD33=0,OR($IT33=0,AND($IT33&gt;0,GD$2=$IU33,OR(AND(GD$1=$IT33+1,OR(GD$3-1&lt;&gt;$A$3,$A$4=0)),AND(GD$1=$IT33-1,OR(GD$3&lt;&gt;$A$3,$A$4=0)))))),1,0)</f>
        <v/>
      </c>
      <c r="GE83">
        <f>IF(AND(GE$4=1,GE33=0,OR($IT33=0,AND($IT33&gt;0,GE$2=$IU33,OR(AND(GE$1=$IT33+1,OR(GE$3-1&lt;&gt;$A$3,$A$4=0)),AND(GE$1=$IT33-1,OR(GE$3&lt;&gt;$A$3,$A$4=0)))))),1,0)</f>
        <v/>
      </c>
      <c r="GF83">
        <f>IF(AND(GF$4=1,GF33=0,OR($IT33=0,AND($IT33&gt;0,GF$2=$IU33,OR(AND(GF$1=$IT33+1,OR(GF$3-1&lt;&gt;$A$3,$A$4=0)),AND(GF$1=$IT33-1,OR(GF$3&lt;&gt;$A$3,$A$4=0)))))),1,0)</f>
        <v/>
      </c>
      <c r="GG83">
        <f>IF(AND(GG$4=1,GG33=0,OR($IT33=0,AND($IT33&gt;0,GG$2=$IU33,OR(AND(GG$1=$IT33+1,OR(GG$3-1&lt;&gt;$A$3,$A$4=0)),AND(GG$1=$IT33-1,OR(GG$3&lt;&gt;$A$3,$A$4=0)))))),1,0)</f>
        <v/>
      </c>
      <c r="GH83">
        <f>IF(AND(GH$4=1,GH33=0,OR($IT33=0,AND($IT33&gt;0,GH$2=$IU33,OR(AND(GH$1=$IT33+1,OR(GH$3-1&lt;&gt;$A$3,$A$4=0)),AND(GH$1=$IT33-1,OR(GH$3&lt;&gt;$A$3,$A$4=0)))))),1,0)</f>
        <v/>
      </c>
      <c r="GI83">
        <f>IF(AND(GI$4=1,GI33=0,OR($IT33=0,AND($IT33&gt;0,GI$2=$IU33,OR(AND(GI$1=$IT33+1,OR(GI$3-1&lt;&gt;$A$3,$A$4=0)),AND(GI$1=$IT33-1,OR(GI$3&lt;&gt;$A$3,$A$4=0)))))),1,0)</f>
        <v/>
      </c>
      <c r="GJ83">
        <f>IF(AND(GJ$4=1,GJ33=0,OR($IT33=0,AND($IT33&gt;0,GJ$2=$IU33,OR(AND(GJ$1=$IT33+1,OR(GJ$3-1&lt;&gt;$A$3,$A$4=0)),AND(GJ$1=$IT33-1,OR(GJ$3&lt;&gt;$A$3,$A$4=0)))))),1,0)</f>
        <v/>
      </c>
      <c r="GK83">
        <f>IF(AND(GK$4=1,GK33=0,OR($IT33=0,AND($IT33&gt;0,GK$2=$IU33,OR(AND(GK$1=$IT33+1,OR(GK$3-1&lt;&gt;$A$3,$A$4=0)),AND(GK$1=$IT33-1,OR(GK$3&lt;&gt;$A$3,$A$4=0)))))),1,0)</f>
        <v/>
      </c>
      <c r="GL83">
        <f>IF(AND(GL$4=1,GL33=0,OR($IT33=0,AND($IT33&gt;0,GL$2=$IU33,OR(AND(GL$1=$IT33+1,OR(GL$3-1&lt;&gt;$A$3,$A$4=0)),AND(GL$1=$IT33-1,OR(GL$3&lt;&gt;$A$3,$A$4=0)))))),1,0)</f>
        <v/>
      </c>
      <c r="GM83">
        <f>IF(AND(GM$4=1,GM33=0,OR($IT33=0,AND($IT33&gt;0,GM$2=$IU33,OR(AND(GM$1=$IT33+1,OR(GM$3-1&lt;&gt;$A$3,$A$4=0)),AND(GM$1=$IT33-1,OR(GM$3&lt;&gt;$A$3,$A$4=0)))))),1,0)</f>
        <v/>
      </c>
      <c r="GN83">
        <f>IF(AND(GN$4=1,GN33=0,OR($IT33=0,AND($IT33&gt;0,GN$2=$IU33,OR(AND(GN$1=$IT33+1,OR(GN$3-1&lt;&gt;$A$3,$A$4=0)),AND(GN$1=$IT33-1,OR(GN$3&lt;&gt;$A$3,$A$4=0)))))),1,0)</f>
        <v/>
      </c>
      <c r="GO83">
        <f>IF(AND(GO$4=1,GO33=0,OR($IT33=0,AND($IT33&gt;0,GO$2=$IU33,OR(AND(GO$1=$IT33+1,OR(GO$3-1&lt;&gt;$A$3,$A$4=0)),AND(GO$1=$IT33-1,OR(GO$3&lt;&gt;$A$3,$A$4=0)))))),1,0)</f>
        <v/>
      </c>
      <c r="GP83">
        <f>IF(AND(GP$4=1,GP33=0,OR($IT33=0,AND($IT33&gt;0,GP$2=$IU33,OR(AND(GP$1=$IT33+1,OR(GP$3-1&lt;&gt;$A$3,$A$4=0)),AND(GP$1=$IT33-1,OR(GP$3&lt;&gt;$A$3,$A$4=0)))))),1,0)</f>
        <v/>
      </c>
      <c r="GQ83">
        <f>IF(AND(GQ$4=1,GQ33=0,OR($IT33=0,AND($IT33&gt;0,GQ$2=$IU33,OR(AND(GQ$1=$IT33+1,OR(GQ$3-1&lt;&gt;$A$3,$A$4=0)),AND(GQ$1=$IT33-1,OR(GQ$3&lt;&gt;$A$3,$A$4=0)))))),1,0)</f>
        <v/>
      </c>
      <c r="GR83">
        <f>IF(AND(GR$4=1,GR33=0,OR($IT33=0,AND($IT33&gt;0,GR$2=$IU33,OR(AND(GR$1=$IT33+1,OR(GR$3-1&lt;&gt;$A$3,$A$4=0)),AND(GR$1=$IT33-1,OR(GR$3&lt;&gt;$A$3,$A$4=0)))))),1,0)</f>
        <v/>
      </c>
      <c r="GS83">
        <f>IF(AND(GS$4=1,GS33=0,OR($IT33=0,AND($IT33&gt;0,GS$2=$IU33,OR(AND(GS$1=$IT33+1,OR(GS$3-1&lt;&gt;$A$3,$A$4=0)),AND(GS$1=$IT33-1,OR(GS$3&lt;&gt;$A$3,$A$4=0)))))),1,0)</f>
        <v/>
      </c>
      <c r="GT83">
        <f>IF(AND(GT$4=1,GT33=0,OR($IT33=0,AND($IT33&gt;0,GT$2=$IU33,OR(AND(GT$1=$IT33+1,OR(GT$3-1&lt;&gt;$A$3,$A$4=0)),AND(GT$1=$IT33-1,OR(GT$3&lt;&gt;$A$3,$A$4=0)))))),1,0)</f>
        <v/>
      </c>
      <c r="GU83">
        <f>IF(AND(GU$4=1,GU33=0,OR($IT33=0,AND($IT33&gt;0,GU$2=$IU33,OR(AND(GU$1=$IT33+1,OR(GU$3-1&lt;&gt;$A$3,$A$4=0)),AND(GU$1=$IT33-1,OR(GU$3&lt;&gt;$A$3,$A$4=0)))))),1,0)</f>
        <v/>
      </c>
      <c r="GV83">
        <f>IF(AND(GV$4=1,GV33=0,OR($IT33=0,AND($IT33&gt;0,GV$2=$IU33,OR(AND(GV$1=$IT33+1,OR(GV$3-1&lt;&gt;$A$3,$A$4=0)),AND(GV$1=$IT33-1,OR(GV$3&lt;&gt;$A$3,$A$4=0)))))),1,0)</f>
        <v/>
      </c>
      <c r="GW83">
        <f>IF(AND(GW$4=1,GW33=0,OR($IT33=0,AND($IT33&gt;0,GW$2=$IU33,OR(AND(GW$1=$IT33+1,OR(GW$3-1&lt;&gt;$A$3,$A$4=0)),AND(GW$1=$IT33-1,OR(GW$3&lt;&gt;$A$3,$A$4=0)))))),1,0)</f>
        <v/>
      </c>
      <c r="GX83">
        <f>IF(AND(GX$4=1,GX33=0,OR($IT33=0,AND($IT33&gt;0,GX$2=$IU33,OR(AND(GX$1=$IT33+1,OR(GX$3-1&lt;&gt;$A$3,$A$4=0)),AND(GX$1=$IT33-1,OR(GX$3&lt;&gt;$A$3,$A$4=0)))))),1,0)</f>
        <v/>
      </c>
      <c r="GY83">
        <f>IF(AND(GY$4=1,GY33=0,OR($IT33=0,AND($IT33&gt;0,GY$2=$IU33,OR(AND(GY$1=$IT33+1,OR(GY$3-1&lt;&gt;$A$3,$A$4=0)),AND(GY$1=$IT33-1,OR(GY$3&lt;&gt;$A$3,$A$4=0)))))),1,0)</f>
        <v/>
      </c>
      <c r="GZ83">
        <f>IF(AND(GZ$4=1,GZ33=0,OR($IT33=0,AND($IT33&gt;0,GZ$2=$IU33,OR(AND(GZ$1=$IT33+1,OR(GZ$3-1&lt;&gt;$A$3,$A$4=0)),AND(GZ$1=$IT33-1,OR(GZ$3&lt;&gt;$A$3,$A$4=0)))))),1,0)</f>
        <v/>
      </c>
      <c r="HA83">
        <f>IF(AND(HA$4=1,HA33=0,OR($IT33=0,AND($IT33&gt;0,HA$2=$IU33,OR(AND(HA$1=$IT33+1,OR(HA$3-1&lt;&gt;$A$3,$A$4=0)),AND(HA$1=$IT33-1,OR(HA$3&lt;&gt;$A$3,$A$4=0)))))),1,0)</f>
        <v/>
      </c>
      <c r="HB83">
        <f>IF(AND(HB$4=1,HB33=0,OR($IT33=0,AND($IT33&gt;0,HB$2=$IU33,OR(AND(HB$1=$IT33+1,OR(HB$3-1&lt;&gt;$A$3,$A$4=0)),AND(HB$1=$IT33-1,OR(HB$3&lt;&gt;$A$3,$A$4=0)))))),1,0)</f>
        <v/>
      </c>
      <c r="HC83">
        <f>IF(AND(HC$4=1,HC33=0,OR($IT33=0,AND($IT33&gt;0,HC$2=$IU33,OR(AND(HC$1=$IT33+1,OR(HC$3-1&lt;&gt;$A$3,$A$4=0)),AND(HC$1=$IT33-1,OR(HC$3&lt;&gt;$A$3,$A$4=0)))))),1,0)</f>
        <v/>
      </c>
      <c r="HD83">
        <f>IF(AND(HD$4=1,HD33=0,OR($IT33=0,AND($IT33&gt;0,HD$2=$IU33,OR(AND(HD$1=$IT33+1,OR(HD$3-1&lt;&gt;$A$3,$A$4=0)),AND(HD$1=$IT33-1,OR(HD$3&lt;&gt;$A$3,$A$4=0)))))),1,0)</f>
        <v/>
      </c>
      <c r="HE83">
        <f>IF(AND(HE$4=1,HE33=0,OR($IT33=0,AND($IT33&gt;0,HE$2=$IU33,OR(AND(HE$1=$IT33+1,OR(HE$3-1&lt;&gt;$A$3,$A$4=0)),AND(HE$1=$IT33-1,OR(HE$3&lt;&gt;$A$3,$A$4=0)))))),1,0)</f>
        <v/>
      </c>
      <c r="HF83">
        <f>IF(AND(HF$4=1,HF33=0,OR($IT33=0,AND($IT33&gt;0,HF$2=$IU33,OR(AND(HF$1=$IT33+1,OR(HF$3-1&lt;&gt;$A$3,$A$4=0)),AND(HF$1=$IT33-1,OR(HF$3&lt;&gt;$A$3,$A$4=0)))))),1,0)</f>
        <v/>
      </c>
      <c r="HG83">
        <f>IF(AND(HG$4=1,HG33=0,OR($IT33=0,AND($IT33&gt;0,HG$2=$IU33,OR(AND(HG$1=$IT33+1,OR(HG$3-1&lt;&gt;$A$3,$A$4=0)),AND(HG$1=$IT33-1,OR(HG$3&lt;&gt;$A$3,$A$4=0)))))),1,0)</f>
        <v/>
      </c>
      <c r="HH83">
        <f>IF(AND(HH$4=1,HH33=0,OR($IT33=0,AND($IT33&gt;0,HH$2=$IU33,OR(AND(HH$1=$IT33+1,OR(HH$3-1&lt;&gt;$A$3,$A$4=0)),AND(HH$1=$IT33-1,OR(HH$3&lt;&gt;$A$3,$A$4=0)))))),1,0)</f>
        <v/>
      </c>
      <c r="HI83">
        <f>IF(AND(HI$4=1,HI33=0,OR($IT33=0,AND($IT33&gt;0,HI$2=$IU33,OR(AND(HI$1=$IT33+1,OR(HI$3-1&lt;&gt;$A$3,$A$4=0)),AND(HI$1=$IT33-1,OR(HI$3&lt;&gt;$A$3,$A$4=0)))))),1,0)</f>
        <v/>
      </c>
      <c r="HJ83">
        <f>IF(AND(HJ$4=1,HJ33=0,OR($IT33=0,AND($IT33&gt;0,HJ$2=$IU33,OR(AND(HJ$1=$IT33+1,OR(HJ$3-1&lt;&gt;$A$3,$A$4=0)),AND(HJ$1=$IT33-1,OR(HJ$3&lt;&gt;$A$3,$A$4=0)))))),1,0)</f>
        <v/>
      </c>
      <c r="HK83">
        <f>IF(AND(HK$4=1,HK33=0,OR($IT33=0,AND($IT33&gt;0,HK$2=$IU33,OR(AND(HK$1=$IT33+1,OR(HK$3-1&lt;&gt;$A$3,$A$4=0)),AND(HK$1=$IT33-1,OR(HK$3&lt;&gt;$A$3,$A$4=0)))))),1,0)</f>
        <v/>
      </c>
      <c r="HL83">
        <f>IF(AND(HL$4=1,HL33=0,OR($IT33=0,AND($IT33&gt;0,HL$2=$IU33,OR(AND(HL$1=$IT33+1,OR(HL$3-1&lt;&gt;$A$3,$A$4=0)),AND(HL$1=$IT33-1,OR(HL$3&lt;&gt;$A$3,$A$4=0)))))),1,0)</f>
        <v/>
      </c>
      <c r="HM83">
        <f>IF(AND(HM$4=1,HM33=0,OR($IT33=0,AND($IT33&gt;0,HM$2=$IU33,OR(AND(HM$1=$IT33+1,OR(HM$3-1&lt;&gt;$A$3,$A$4=0)),AND(HM$1=$IT33-1,OR(HM$3&lt;&gt;$A$3,$A$4=0)))))),1,0)</f>
        <v/>
      </c>
      <c r="HN83">
        <f>IF(AND(HN$4=1,HN33=0,OR($IT33=0,AND($IT33&gt;0,HN$2=$IU33,OR(AND(HN$1=$IT33+1,OR(HN$3-1&lt;&gt;$A$3,$A$4=0)),AND(HN$1=$IT33-1,OR(HN$3&lt;&gt;$A$3,$A$4=0)))))),1,0)</f>
        <v/>
      </c>
      <c r="HO83">
        <f>IF(AND(HO$4=1,HO33=0,OR($IT33=0,AND($IT33&gt;0,HO$2=$IU33,OR(AND(HO$1=$IT33+1,OR(HO$3-1&lt;&gt;$A$3,$A$4=0)),AND(HO$1=$IT33-1,OR(HO$3&lt;&gt;$A$3,$A$4=0)))))),1,0)</f>
        <v/>
      </c>
      <c r="HP83">
        <f>IF(AND(HP$4=1,HP33=0,OR($IT33=0,AND($IT33&gt;0,HP$2=$IU33,OR(AND(HP$1=$IT33+1,OR(HP$3-1&lt;&gt;$A$3,$A$4=0)),AND(HP$1=$IT33-1,OR(HP$3&lt;&gt;$A$3,$A$4=0)))))),1,0)</f>
        <v/>
      </c>
      <c r="HQ83">
        <f>IF(AND(HQ$4=1,HQ33=0,OR($IT33=0,AND($IT33&gt;0,HQ$2=$IU33,OR(AND(HQ$1=$IT33+1,OR(HQ$3-1&lt;&gt;$A$3,$A$4=0)),AND(HQ$1=$IT33-1,OR(HQ$3&lt;&gt;$A$3,$A$4=0)))))),1,0)</f>
        <v/>
      </c>
      <c r="HR83">
        <f>IF(AND(HR$4=1,HR33=0,OR($IT33=0,AND($IT33&gt;0,HR$2=$IU33,OR(AND(HR$1=$IT33+1,OR(HR$3-1&lt;&gt;$A$3,$A$4=0)),AND(HR$1=$IT33-1,OR(HR$3&lt;&gt;$A$3,$A$4=0)))))),1,0)</f>
        <v/>
      </c>
      <c r="HS83">
        <f>IF(AND(HS$4=1,HS33=0,OR($IT33=0,AND($IT33&gt;0,HS$2=$IU33,OR(AND(HS$1=$IT33+1,OR(HS$3-1&lt;&gt;$A$3,$A$4=0)),AND(HS$1=$IT33-1,OR(HS$3&lt;&gt;$A$3,$A$4=0)))))),1,0)</f>
        <v/>
      </c>
      <c r="HT83">
        <f>IF(AND(HT$4=1,HT33=0,OR($IT33=0,AND($IT33&gt;0,HT$2=$IU33,OR(AND(HT$1=$IT33+1,OR(HT$3-1&lt;&gt;$A$3,$A$4=0)),AND(HT$1=$IT33-1,OR(HT$3&lt;&gt;$A$3,$A$4=0)))))),1,0)</f>
        <v/>
      </c>
      <c r="HU83">
        <f>IF(AND(HU$4=1,HU33=0,OR($IT33=0,AND($IT33&gt;0,HU$2=$IU33,OR(AND(HU$1=$IT33+1,OR(HU$3-1&lt;&gt;$A$3,$A$4=0)),AND(HU$1=$IT33-1,OR(HU$3&lt;&gt;$A$3,$A$4=0)))))),1,0)</f>
        <v/>
      </c>
      <c r="HV83">
        <f>IF(AND(HV$4=1,HV33=0,OR($IT33=0,AND($IT33&gt;0,HV$2=$IU33,OR(AND(HV$1=$IT33+1,OR(HV$3-1&lt;&gt;$A$3,$A$4=0)),AND(HV$1=$IT33-1,OR(HV$3&lt;&gt;$A$3,$A$4=0)))))),1,0)</f>
        <v/>
      </c>
      <c r="HW83">
        <f>IF(AND(HW$4=1,HW33=0,OR($IT33=0,AND($IT33&gt;0,HW$2=$IU33,OR(AND(HW$1=$IT33+1,OR(HW$3-1&lt;&gt;$A$3,$A$4=0)),AND(HW$1=$IT33-1,OR(HW$3&lt;&gt;$A$3,$A$4=0)))))),1,0)</f>
        <v/>
      </c>
      <c r="HX83">
        <f>IF(AND(HX$4=1,HX33=0,OR($IT33=0,AND($IT33&gt;0,HX$2=$IU33,OR(AND(HX$1=$IT33+1,OR(HX$3-1&lt;&gt;$A$3,$A$4=0)),AND(HX$1=$IT33-1,OR(HX$3&lt;&gt;$A$3,$A$4=0)))))),1,0)</f>
        <v/>
      </c>
      <c r="HY83">
        <f>IF(AND(HY$4=1,HY33=0,OR($IT33=0,AND($IT33&gt;0,HY$2=$IU33,OR(AND(HY$1=$IT33+1,OR(HY$3-1&lt;&gt;$A$3,$A$4=0)),AND(HY$1=$IT33-1,OR(HY$3&lt;&gt;$A$3,$A$4=0)))))),1,0)</f>
        <v/>
      </c>
      <c r="HZ83">
        <f>IF(AND(HZ$4=1,HZ33=0,OR($IT33=0,AND($IT33&gt;0,HZ$2=$IU33,OR(AND(HZ$1=$IT33+1,OR(HZ$3-1&lt;&gt;$A$3,$A$4=0)),AND(HZ$1=$IT33-1,OR(HZ$3&lt;&gt;$A$3,$A$4=0)))))),1,0)</f>
        <v/>
      </c>
      <c r="IA83">
        <f>IF(AND(IA$4=1,IA33=0,OR($IT33=0,AND($IT33&gt;0,IA$2=$IU33,OR(AND(IA$1=$IT33+1,OR(IA$3-1&lt;&gt;$A$3,$A$4=0)),AND(IA$1=$IT33-1,OR(IA$3&lt;&gt;$A$3,$A$4=0)))))),1,0)</f>
        <v/>
      </c>
      <c r="IB83">
        <f>IF(AND(IB$4=1,IB33=0,OR($IT33=0,AND($IT33&gt;0,IB$2=$IU33,OR(AND(IB$1=$IT33+1,OR(IB$3-1&lt;&gt;$A$3,$A$4=0)),AND(IB$1=$IT33-1,OR(IB$3&lt;&gt;$A$3,$A$4=0)))))),1,0)</f>
        <v/>
      </c>
      <c r="IC83">
        <f>IF(AND(IC$4=1,IC33=0,OR($IT33=0,AND($IT33&gt;0,IC$2=$IU33,OR(AND(IC$1=$IT33+1,OR(IC$3-1&lt;&gt;$A$3,$A$4=0)),AND(IC$1=$IT33-1,OR(IC$3&lt;&gt;$A$3,$A$4=0)))))),1,0)</f>
        <v/>
      </c>
      <c r="ID83">
        <f>IF(AND(ID$4=1,ID33=0,OR($IT33=0,AND($IT33&gt;0,ID$2=$IU33,OR(AND(ID$1=$IT33+1,OR(ID$3-1&lt;&gt;$A$3,$A$4=0)),AND(ID$1=$IT33-1,OR(ID$3&lt;&gt;$A$3,$A$4=0)))))),1,0)</f>
        <v/>
      </c>
      <c r="IE83">
        <f>IF(AND(IE$4=1,IE33=0,OR($IT33=0,AND($IT33&gt;0,IE$2=$IU33,OR(AND(IE$1=$IT33+1,OR(IE$3-1&lt;&gt;$A$3,$A$4=0)),AND(IE$1=$IT33-1,OR(IE$3&lt;&gt;$A$3,$A$4=0)))))),1,0)</f>
        <v/>
      </c>
      <c r="IF83">
        <f>IF(AND(IF$4=1,IF33=0,OR($IT33=0,AND($IT33&gt;0,IF$2=$IU33,OR(AND(IF$1=$IT33+1,OR(IF$3-1&lt;&gt;$A$3,$A$4=0)),AND(IF$1=$IT33-1,OR(IF$3&lt;&gt;$A$3,$A$4=0)))))),1,0)</f>
        <v/>
      </c>
      <c r="IG83">
        <f>IF(AND(IG$4=1,IG33=0,OR($IT33=0,AND($IT33&gt;0,IG$2=$IU33,OR(AND(IG$1=$IT33+1,OR(IG$3-1&lt;&gt;$A$3,$A$4=0)),AND(IG$1=$IT33-1,OR(IG$3&lt;&gt;$A$3,$A$4=0)))))),1,0)</f>
        <v/>
      </c>
      <c r="IH83">
        <f>IF(AND(IH$4=1,IH33=0,OR($IT33=0,AND($IT33&gt;0,IH$2=$IU33,OR(AND(IH$1=$IT33+1,OR(IH$3-1&lt;&gt;$A$3,$A$4=0)),AND(IH$1=$IT33-1,OR(IH$3&lt;&gt;$A$3,$A$4=0)))))),1,0)</f>
        <v/>
      </c>
      <c r="II83">
        <f>IF(AND(II$4=1,II33=0,OR($IT33=0,AND($IT33&gt;0,II$2=$IU33,OR(AND(II$1=$IT33+1,OR(II$3-1&lt;&gt;$A$3,$A$4=0)),AND(II$1=$IT33-1,OR(II$3&lt;&gt;$A$3,$A$4=0)))))),1,0)</f>
        <v/>
      </c>
    </row>
    <row r="84">
      <c r="A84" t="n">
        <v>25</v>
      </c>
      <c r="D84">
        <f>IF(AND(D$4=1,D34=0,OR($IT34=0,AND($IT34&gt;0,D$2=$IU34,OR(AND(D$1=$IT34+1,OR(D$3-1&lt;&gt;$A$3,$A$4=0)),AND(D$1=$IT34-1,OR(D$3&lt;&gt;$A$3,$A$4=0)))))),1,0)</f>
        <v/>
      </c>
      <c r="E84">
        <f>IF(AND(E$4=1,E34=0,OR($IT34=0,AND($IT34&gt;0,E$2=$IU34,OR(AND(E$1=$IT34+1,OR(E$3-1&lt;&gt;$A$3,$A$4=0)),AND(E$1=$IT34-1,OR(E$3&lt;&gt;$A$3,$A$4=0)))))),1,0)</f>
        <v/>
      </c>
      <c r="F84">
        <f>IF(AND(F$4=1,F34=0,OR($IT34=0,AND($IT34&gt;0,F$2=$IU34,OR(AND(F$1=$IT34+1,OR(F$3-1&lt;&gt;$A$3,$A$4=0)),AND(F$1=$IT34-1,OR(F$3&lt;&gt;$A$3,$A$4=0)))))),1,0)</f>
        <v/>
      </c>
      <c r="G84">
        <f>IF(AND(G$4=1,G34=0,OR($IT34=0,AND($IT34&gt;0,G$2=$IU34,OR(AND(G$1=$IT34+1,OR(G$3-1&lt;&gt;$A$3,$A$4=0)),AND(G$1=$IT34-1,OR(G$3&lt;&gt;$A$3,$A$4=0)))))),1,0)</f>
        <v/>
      </c>
      <c r="H84">
        <f>IF(AND(H$4=1,H34=0,OR($IT34=0,AND($IT34&gt;0,H$2=$IU34,OR(AND(H$1=$IT34+1,OR(H$3-1&lt;&gt;$A$3,$A$4=0)),AND(H$1=$IT34-1,OR(H$3&lt;&gt;$A$3,$A$4=0)))))),1,0)</f>
        <v/>
      </c>
      <c r="I84">
        <f>IF(AND(I$4=1,I34=0,OR($IT34=0,AND($IT34&gt;0,I$2=$IU34,OR(AND(I$1=$IT34+1,OR(I$3-1&lt;&gt;$A$3,$A$4=0)),AND(I$1=$IT34-1,OR(I$3&lt;&gt;$A$3,$A$4=0)))))),1,0)</f>
        <v/>
      </c>
      <c r="J84">
        <f>IF(AND(J$4=1,J34=0,OR($IT34=0,AND($IT34&gt;0,J$2=$IU34,OR(AND(J$1=$IT34+1,OR(J$3-1&lt;&gt;$A$3,$A$4=0)),AND(J$1=$IT34-1,OR(J$3&lt;&gt;$A$3,$A$4=0)))))),1,0)</f>
        <v/>
      </c>
      <c r="K84">
        <f>IF(AND(K$4=1,K34=0,OR($IT34=0,AND($IT34&gt;0,K$2=$IU34,OR(AND(K$1=$IT34+1,OR(K$3-1&lt;&gt;$A$3,$A$4=0)),AND(K$1=$IT34-1,OR(K$3&lt;&gt;$A$3,$A$4=0)))))),1,0)</f>
        <v/>
      </c>
      <c r="L84">
        <f>IF(AND(L$4=1,L34=0,OR($IT34=0,AND($IT34&gt;0,L$2=$IU34,OR(AND(L$1=$IT34+1,OR(L$3-1&lt;&gt;$A$3,$A$4=0)),AND(L$1=$IT34-1,OR(L$3&lt;&gt;$A$3,$A$4=0)))))),1,0)</f>
        <v/>
      </c>
      <c r="M84">
        <f>IF(AND(M$4=1,M34=0,OR($IT34=0,AND($IT34&gt;0,M$2=$IU34,OR(AND(M$1=$IT34+1,OR(M$3-1&lt;&gt;$A$3,$A$4=0)),AND(M$1=$IT34-1,OR(M$3&lt;&gt;$A$3,$A$4=0)))))),1,0)</f>
        <v/>
      </c>
      <c r="N84">
        <f>IF(AND(N$4=1,N34=0,OR($IT34=0,AND($IT34&gt;0,N$2=$IU34,OR(AND(N$1=$IT34+1,OR(N$3-1&lt;&gt;$A$3,$A$4=0)),AND(N$1=$IT34-1,OR(N$3&lt;&gt;$A$3,$A$4=0)))))),1,0)</f>
        <v/>
      </c>
      <c r="O84">
        <f>IF(AND(O$4=1,O34=0,OR($IT34=0,AND($IT34&gt;0,O$2=$IU34,OR(AND(O$1=$IT34+1,OR(O$3-1&lt;&gt;$A$3,$A$4=0)),AND(O$1=$IT34-1,OR(O$3&lt;&gt;$A$3,$A$4=0)))))),1,0)</f>
        <v/>
      </c>
      <c r="P84">
        <f>IF(AND(P$4=1,P34=0,OR($IT34=0,AND($IT34&gt;0,P$2=$IU34,OR(AND(P$1=$IT34+1,OR(P$3-1&lt;&gt;$A$3,$A$4=0)),AND(P$1=$IT34-1,OR(P$3&lt;&gt;$A$3,$A$4=0)))))),1,0)</f>
        <v/>
      </c>
      <c r="Q84">
        <f>IF(AND(Q$4=1,Q34=0,OR($IT34=0,AND($IT34&gt;0,Q$2=$IU34,OR(AND(Q$1=$IT34+1,OR(Q$3-1&lt;&gt;$A$3,$A$4=0)),AND(Q$1=$IT34-1,OR(Q$3&lt;&gt;$A$3,$A$4=0)))))),1,0)</f>
        <v/>
      </c>
      <c r="R84">
        <f>IF(AND(R$4=1,R34=0,OR($IT34=0,AND($IT34&gt;0,R$2=$IU34,OR(AND(R$1=$IT34+1,OR(R$3-1&lt;&gt;$A$3,$A$4=0)),AND(R$1=$IT34-1,OR(R$3&lt;&gt;$A$3,$A$4=0)))))),1,0)</f>
        <v/>
      </c>
      <c r="S84">
        <f>IF(AND(S$4=1,S34=0,OR($IT34=0,AND($IT34&gt;0,S$2=$IU34,OR(AND(S$1=$IT34+1,OR(S$3-1&lt;&gt;$A$3,$A$4=0)),AND(S$1=$IT34-1,OR(S$3&lt;&gt;$A$3,$A$4=0)))))),1,0)</f>
        <v/>
      </c>
      <c r="T84">
        <f>IF(AND(T$4=1,T34=0,OR($IT34=0,AND($IT34&gt;0,T$2=$IU34,OR(AND(T$1=$IT34+1,OR(T$3-1&lt;&gt;$A$3,$A$4=0)),AND(T$1=$IT34-1,OR(T$3&lt;&gt;$A$3,$A$4=0)))))),1,0)</f>
        <v/>
      </c>
      <c r="U84">
        <f>IF(AND(U$4=1,U34=0,OR($IT34=0,AND($IT34&gt;0,U$2=$IU34,OR(AND(U$1=$IT34+1,OR(U$3-1&lt;&gt;$A$3,$A$4=0)),AND(U$1=$IT34-1,OR(U$3&lt;&gt;$A$3,$A$4=0)))))),1,0)</f>
        <v/>
      </c>
      <c r="V84">
        <f>IF(AND(V$4=1,V34=0,OR($IT34=0,AND($IT34&gt;0,V$2=$IU34,OR(AND(V$1=$IT34+1,OR(V$3-1&lt;&gt;$A$3,$A$4=0)),AND(V$1=$IT34-1,OR(V$3&lt;&gt;$A$3,$A$4=0)))))),1,0)</f>
        <v/>
      </c>
      <c r="W84">
        <f>IF(AND(W$4=1,W34=0,OR($IT34=0,AND($IT34&gt;0,W$2=$IU34,OR(AND(W$1=$IT34+1,OR(W$3-1&lt;&gt;$A$3,$A$4=0)),AND(W$1=$IT34-1,OR(W$3&lt;&gt;$A$3,$A$4=0)))))),1,0)</f>
        <v/>
      </c>
      <c r="X84">
        <f>IF(AND(X$4=1,X34=0,OR($IT34=0,AND($IT34&gt;0,X$2=$IU34,OR(AND(X$1=$IT34+1,OR(X$3-1&lt;&gt;$A$3,$A$4=0)),AND(X$1=$IT34-1,OR(X$3&lt;&gt;$A$3,$A$4=0)))))),1,0)</f>
        <v/>
      </c>
      <c r="Y84">
        <f>IF(AND(Y$4=1,Y34=0,OR($IT34=0,AND($IT34&gt;0,Y$2=$IU34,OR(AND(Y$1=$IT34+1,OR(Y$3-1&lt;&gt;$A$3,$A$4=0)),AND(Y$1=$IT34-1,OR(Y$3&lt;&gt;$A$3,$A$4=0)))))),1,0)</f>
        <v/>
      </c>
      <c r="Z84">
        <f>IF(AND(Z$4=1,Z34=0,OR($IT34=0,AND($IT34&gt;0,Z$2=$IU34,OR(AND(Z$1=$IT34+1,OR(Z$3-1&lt;&gt;$A$3,$A$4=0)),AND(Z$1=$IT34-1,OR(Z$3&lt;&gt;$A$3,$A$4=0)))))),1,0)</f>
        <v/>
      </c>
      <c r="AA84">
        <f>IF(AND(AA$4=1,AA34=0,OR($IT34=0,AND($IT34&gt;0,AA$2=$IU34,OR(AND(AA$1=$IT34+1,OR(AA$3-1&lt;&gt;$A$3,$A$4=0)),AND(AA$1=$IT34-1,OR(AA$3&lt;&gt;$A$3,$A$4=0)))))),1,0)</f>
        <v/>
      </c>
      <c r="AB84">
        <f>IF(AND(AB$4=1,AB34=0,OR($IT34=0,AND($IT34&gt;0,AB$2=$IU34,OR(AND(AB$1=$IT34+1,OR(AB$3-1&lt;&gt;$A$3,$A$4=0)),AND(AB$1=$IT34-1,OR(AB$3&lt;&gt;$A$3,$A$4=0)))))),1,0)</f>
        <v/>
      </c>
      <c r="AC84">
        <f>IF(AND(AC$4=1,AC34=0,OR($IT34=0,AND($IT34&gt;0,AC$2=$IU34,OR(AND(AC$1=$IT34+1,OR(AC$3-1&lt;&gt;$A$3,$A$4=0)),AND(AC$1=$IT34-1,OR(AC$3&lt;&gt;$A$3,$A$4=0)))))),1,0)</f>
        <v/>
      </c>
      <c r="AD84">
        <f>IF(AND(AD$4=1,AD34=0,OR($IT34=0,AND($IT34&gt;0,AD$2=$IU34,OR(AND(AD$1=$IT34+1,OR(AD$3-1&lt;&gt;$A$3,$A$4=0)),AND(AD$1=$IT34-1,OR(AD$3&lt;&gt;$A$3,$A$4=0)))))),1,0)</f>
        <v/>
      </c>
      <c r="AE84">
        <f>IF(AND(AE$4=1,AE34=0,OR($IT34=0,AND($IT34&gt;0,AE$2=$IU34,OR(AND(AE$1=$IT34+1,OR(AE$3-1&lt;&gt;$A$3,$A$4=0)),AND(AE$1=$IT34-1,OR(AE$3&lt;&gt;$A$3,$A$4=0)))))),1,0)</f>
        <v/>
      </c>
      <c r="AF84">
        <f>IF(AND(AF$4=1,AF34=0,OR($IT34=0,AND($IT34&gt;0,AF$2=$IU34,OR(AND(AF$1=$IT34+1,OR(AF$3-1&lt;&gt;$A$3,$A$4=0)),AND(AF$1=$IT34-1,OR(AF$3&lt;&gt;$A$3,$A$4=0)))))),1,0)</f>
        <v/>
      </c>
      <c r="AG84">
        <f>IF(AND(AG$4=1,AG34=0,OR($IT34=0,AND($IT34&gt;0,AG$2=$IU34,OR(AND(AG$1=$IT34+1,OR(AG$3-1&lt;&gt;$A$3,$A$4=0)),AND(AG$1=$IT34-1,OR(AG$3&lt;&gt;$A$3,$A$4=0)))))),1,0)</f>
        <v/>
      </c>
      <c r="AH84">
        <f>IF(AND(AH$4=1,AH34=0,OR($IT34=0,AND($IT34&gt;0,AH$2=$IU34,OR(AND(AH$1=$IT34+1,OR(AH$3-1&lt;&gt;$A$3,$A$4=0)),AND(AH$1=$IT34-1,OR(AH$3&lt;&gt;$A$3,$A$4=0)))))),1,0)</f>
        <v/>
      </c>
      <c r="AI84">
        <f>IF(AND(AI$4=1,AI34=0,OR($IT34=0,AND($IT34&gt;0,AI$2=$IU34,OR(AND(AI$1=$IT34+1,OR(AI$3-1&lt;&gt;$A$3,$A$4=0)),AND(AI$1=$IT34-1,OR(AI$3&lt;&gt;$A$3,$A$4=0)))))),1,0)</f>
        <v/>
      </c>
      <c r="AJ84">
        <f>IF(AND(AJ$4=1,AJ34=0,OR($IT34=0,AND($IT34&gt;0,AJ$2=$IU34,OR(AND(AJ$1=$IT34+1,OR(AJ$3-1&lt;&gt;$A$3,$A$4=0)),AND(AJ$1=$IT34-1,OR(AJ$3&lt;&gt;$A$3,$A$4=0)))))),1,0)</f>
        <v/>
      </c>
      <c r="AK84">
        <f>IF(AND(AK$4=1,AK34=0,OR($IT34=0,AND($IT34&gt;0,AK$2=$IU34,OR(AND(AK$1=$IT34+1,OR(AK$3-1&lt;&gt;$A$3,$A$4=0)),AND(AK$1=$IT34-1,OR(AK$3&lt;&gt;$A$3,$A$4=0)))))),1,0)</f>
        <v/>
      </c>
      <c r="AL84">
        <f>IF(AND(AL$4=1,AL34=0,OR($IT34=0,AND($IT34&gt;0,AL$2=$IU34,OR(AND(AL$1=$IT34+1,OR(AL$3-1&lt;&gt;$A$3,$A$4=0)),AND(AL$1=$IT34-1,OR(AL$3&lt;&gt;$A$3,$A$4=0)))))),1,0)</f>
        <v/>
      </c>
      <c r="AM84">
        <f>IF(AND(AM$4=1,AM34=0,OR($IT34=0,AND($IT34&gt;0,AM$2=$IU34,OR(AND(AM$1=$IT34+1,OR(AM$3-1&lt;&gt;$A$3,$A$4=0)),AND(AM$1=$IT34-1,OR(AM$3&lt;&gt;$A$3,$A$4=0)))))),1,0)</f>
        <v/>
      </c>
      <c r="AN84">
        <f>IF(AND(AN$4=1,AN34=0,OR($IT34=0,AND($IT34&gt;0,AN$2=$IU34,OR(AND(AN$1=$IT34+1,OR(AN$3-1&lt;&gt;$A$3,$A$4=0)),AND(AN$1=$IT34-1,OR(AN$3&lt;&gt;$A$3,$A$4=0)))))),1,0)</f>
        <v/>
      </c>
      <c r="AO84">
        <f>IF(AND(AO$4=1,AO34=0,OR($IT34=0,AND($IT34&gt;0,AO$2=$IU34,OR(AND(AO$1=$IT34+1,OR(AO$3-1&lt;&gt;$A$3,$A$4=0)),AND(AO$1=$IT34-1,OR(AO$3&lt;&gt;$A$3,$A$4=0)))))),1,0)</f>
        <v/>
      </c>
      <c r="AP84">
        <f>IF(AND(AP$4=1,AP34=0,OR($IT34=0,AND($IT34&gt;0,AP$2=$IU34,OR(AND(AP$1=$IT34+1,OR(AP$3-1&lt;&gt;$A$3,$A$4=0)),AND(AP$1=$IT34-1,OR(AP$3&lt;&gt;$A$3,$A$4=0)))))),1,0)</f>
        <v/>
      </c>
      <c r="AQ84">
        <f>IF(AND(AQ$4=1,AQ34=0,OR($IT34=0,AND($IT34&gt;0,AQ$2=$IU34,OR(AND(AQ$1=$IT34+1,OR(AQ$3-1&lt;&gt;$A$3,$A$4=0)),AND(AQ$1=$IT34-1,OR(AQ$3&lt;&gt;$A$3,$A$4=0)))))),1,0)</f>
        <v/>
      </c>
      <c r="AR84">
        <f>IF(AND(AR$4=1,AR34=0,OR($IT34=0,AND($IT34&gt;0,AR$2=$IU34,OR(AND(AR$1=$IT34+1,OR(AR$3-1&lt;&gt;$A$3,$A$4=0)),AND(AR$1=$IT34-1,OR(AR$3&lt;&gt;$A$3,$A$4=0)))))),1,0)</f>
        <v/>
      </c>
      <c r="AS84">
        <f>IF(AND(AS$4=1,AS34=0,OR($IT34=0,AND($IT34&gt;0,AS$2=$IU34,OR(AND(AS$1=$IT34+1,OR(AS$3-1&lt;&gt;$A$3,$A$4=0)),AND(AS$1=$IT34-1,OR(AS$3&lt;&gt;$A$3,$A$4=0)))))),1,0)</f>
        <v/>
      </c>
      <c r="AT84">
        <f>IF(AND(AT$4=1,AT34=0,OR($IT34=0,AND($IT34&gt;0,AT$2=$IU34,OR(AND(AT$1=$IT34+1,OR(AT$3-1&lt;&gt;$A$3,$A$4=0)),AND(AT$1=$IT34-1,OR(AT$3&lt;&gt;$A$3,$A$4=0)))))),1,0)</f>
        <v/>
      </c>
      <c r="AU84">
        <f>IF(AND(AU$4=1,AU34=0,OR($IT34=0,AND($IT34&gt;0,AU$2=$IU34,OR(AND(AU$1=$IT34+1,OR(AU$3-1&lt;&gt;$A$3,$A$4=0)),AND(AU$1=$IT34-1,OR(AU$3&lt;&gt;$A$3,$A$4=0)))))),1,0)</f>
        <v/>
      </c>
      <c r="AV84">
        <f>IF(AND(AV$4=1,AV34=0,OR($IT34=0,AND($IT34&gt;0,AV$2=$IU34,OR(AND(AV$1=$IT34+1,OR(AV$3-1&lt;&gt;$A$3,$A$4=0)),AND(AV$1=$IT34-1,OR(AV$3&lt;&gt;$A$3,$A$4=0)))))),1,0)</f>
        <v/>
      </c>
      <c r="AW84">
        <f>IF(AND(AW$4=1,AW34=0,OR($IT34=0,AND($IT34&gt;0,AW$2=$IU34,OR(AND(AW$1=$IT34+1,OR(AW$3-1&lt;&gt;$A$3,$A$4=0)),AND(AW$1=$IT34-1,OR(AW$3&lt;&gt;$A$3,$A$4=0)))))),1,0)</f>
        <v/>
      </c>
      <c r="AX84">
        <f>IF(AND(AX$4=1,AX34=0,OR($IT34=0,AND($IT34&gt;0,AX$2=$IU34,OR(AND(AX$1=$IT34+1,OR(AX$3-1&lt;&gt;$A$3,$A$4=0)),AND(AX$1=$IT34-1,OR(AX$3&lt;&gt;$A$3,$A$4=0)))))),1,0)</f>
        <v/>
      </c>
      <c r="AY84">
        <f>IF(AND(AY$4=1,AY34=0,OR($IT34=0,AND($IT34&gt;0,AY$2=$IU34,OR(AND(AY$1=$IT34+1,OR(AY$3-1&lt;&gt;$A$3,$A$4=0)),AND(AY$1=$IT34-1,OR(AY$3&lt;&gt;$A$3,$A$4=0)))))),1,0)</f>
        <v/>
      </c>
      <c r="AZ84">
        <f>IF(AND(AZ$4=1,AZ34=0,OR($IT34=0,AND($IT34&gt;0,AZ$2=$IU34,OR(AND(AZ$1=$IT34+1,OR(AZ$3-1&lt;&gt;$A$3,$A$4=0)),AND(AZ$1=$IT34-1,OR(AZ$3&lt;&gt;$A$3,$A$4=0)))))),1,0)</f>
        <v/>
      </c>
      <c r="BA84">
        <f>IF(AND(BA$4=1,BA34=0,OR($IT34=0,AND($IT34&gt;0,BA$2=$IU34,OR(AND(BA$1=$IT34+1,OR(BA$3-1&lt;&gt;$A$3,$A$4=0)),AND(BA$1=$IT34-1,OR(BA$3&lt;&gt;$A$3,$A$4=0)))))),1,0)</f>
        <v/>
      </c>
      <c r="BB84">
        <f>IF(AND(BB$4=1,BB34=0,OR($IT34=0,AND($IT34&gt;0,BB$2=$IU34,OR(AND(BB$1=$IT34+1,OR(BB$3-1&lt;&gt;$A$3,$A$4=0)),AND(BB$1=$IT34-1,OR(BB$3&lt;&gt;$A$3,$A$4=0)))))),1,0)</f>
        <v/>
      </c>
      <c r="BC84">
        <f>IF(AND(BC$4=1,BC34=0,OR($IT34=0,AND($IT34&gt;0,BC$2=$IU34,OR(AND(BC$1=$IT34+1,OR(BC$3-1&lt;&gt;$A$3,$A$4=0)),AND(BC$1=$IT34-1,OR(BC$3&lt;&gt;$A$3,$A$4=0)))))),1,0)</f>
        <v/>
      </c>
      <c r="BD84">
        <f>IF(AND(BD$4=1,BD34=0,OR($IT34=0,AND($IT34&gt;0,BD$2=$IU34,OR(AND(BD$1=$IT34+1,OR(BD$3-1&lt;&gt;$A$3,$A$4=0)),AND(BD$1=$IT34-1,OR(BD$3&lt;&gt;$A$3,$A$4=0)))))),1,0)</f>
        <v/>
      </c>
      <c r="BE84">
        <f>IF(AND(BE$4=1,BE34=0,OR($IT34=0,AND($IT34&gt;0,BE$2=$IU34,OR(AND(BE$1=$IT34+1,OR(BE$3-1&lt;&gt;$A$3,$A$4=0)),AND(BE$1=$IT34-1,OR(BE$3&lt;&gt;$A$3,$A$4=0)))))),1,0)</f>
        <v/>
      </c>
      <c r="BF84">
        <f>IF(AND(BF$4=1,BF34=0,OR($IT34=0,AND($IT34&gt;0,BF$2=$IU34,OR(AND(BF$1=$IT34+1,OR(BF$3-1&lt;&gt;$A$3,$A$4=0)),AND(BF$1=$IT34-1,OR(BF$3&lt;&gt;$A$3,$A$4=0)))))),1,0)</f>
        <v/>
      </c>
      <c r="BG84">
        <f>IF(AND(BG$4=1,BG34=0,OR($IT34=0,AND($IT34&gt;0,BG$2=$IU34,OR(AND(BG$1=$IT34+1,OR(BG$3-1&lt;&gt;$A$3,$A$4=0)),AND(BG$1=$IT34-1,OR(BG$3&lt;&gt;$A$3,$A$4=0)))))),1,0)</f>
        <v/>
      </c>
      <c r="BH84">
        <f>IF(AND(BH$4=1,BH34=0,OR($IT34=0,AND($IT34&gt;0,BH$2=$IU34,OR(AND(BH$1=$IT34+1,OR(BH$3-1&lt;&gt;$A$3,$A$4=0)),AND(BH$1=$IT34-1,OR(BH$3&lt;&gt;$A$3,$A$4=0)))))),1,0)</f>
        <v/>
      </c>
      <c r="BI84">
        <f>IF(AND(BI$4=1,BI34=0,OR($IT34=0,AND($IT34&gt;0,BI$2=$IU34,OR(AND(BI$1=$IT34+1,OR(BI$3-1&lt;&gt;$A$3,$A$4=0)),AND(BI$1=$IT34-1,OR(BI$3&lt;&gt;$A$3,$A$4=0)))))),1,0)</f>
        <v/>
      </c>
      <c r="BJ84">
        <f>IF(AND(BJ$4=1,BJ34=0,OR($IT34=0,AND($IT34&gt;0,BJ$2=$IU34,OR(AND(BJ$1=$IT34+1,OR(BJ$3-1&lt;&gt;$A$3,$A$4=0)),AND(BJ$1=$IT34-1,OR(BJ$3&lt;&gt;$A$3,$A$4=0)))))),1,0)</f>
        <v/>
      </c>
      <c r="BK84">
        <f>IF(AND(BK$4=1,BK34=0,OR($IT34=0,AND($IT34&gt;0,BK$2=$IU34,OR(AND(BK$1=$IT34+1,OR(BK$3-1&lt;&gt;$A$3,$A$4=0)),AND(BK$1=$IT34-1,OR(BK$3&lt;&gt;$A$3,$A$4=0)))))),1,0)</f>
        <v/>
      </c>
      <c r="BL84">
        <f>IF(AND(BL$4=1,BL34=0,OR($IT34=0,AND($IT34&gt;0,BL$2=$IU34,OR(AND(BL$1=$IT34+1,OR(BL$3-1&lt;&gt;$A$3,$A$4=0)),AND(BL$1=$IT34-1,OR(BL$3&lt;&gt;$A$3,$A$4=0)))))),1,0)</f>
        <v/>
      </c>
      <c r="BM84">
        <f>IF(AND(BM$4=1,BM34=0,OR($IT34=0,AND($IT34&gt;0,BM$2=$IU34,OR(AND(BM$1=$IT34+1,OR(BM$3-1&lt;&gt;$A$3,$A$4=0)),AND(BM$1=$IT34-1,OR(BM$3&lt;&gt;$A$3,$A$4=0)))))),1,0)</f>
        <v/>
      </c>
      <c r="BN84">
        <f>IF(AND(BN$4=1,BN34=0,OR($IT34=0,AND($IT34&gt;0,BN$2=$IU34,OR(AND(BN$1=$IT34+1,OR(BN$3-1&lt;&gt;$A$3,$A$4=0)),AND(BN$1=$IT34-1,OR(BN$3&lt;&gt;$A$3,$A$4=0)))))),1,0)</f>
        <v/>
      </c>
      <c r="BO84">
        <f>IF(AND(BO$4=1,BO34=0,OR($IT34=0,AND($IT34&gt;0,BO$2=$IU34,OR(AND(BO$1=$IT34+1,OR(BO$3-1&lt;&gt;$A$3,$A$4=0)),AND(BO$1=$IT34-1,OR(BO$3&lt;&gt;$A$3,$A$4=0)))))),1,0)</f>
        <v/>
      </c>
      <c r="BP84">
        <f>IF(AND(BP$4=1,BP34=0,OR($IT34=0,AND($IT34&gt;0,BP$2=$IU34,OR(AND(BP$1=$IT34+1,OR(BP$3-1&lt;&gt;$A$3,$A$4=0)),AND(BP$1=$IT34-1,OR(BP$3&lt;&gt;$A$3,$A$4=0)))))),1,0)</f>
        <v/>
      </c>
      <c r="BQ84">
        <f>IF(AND(BQ$4=1,BQ34=0,OR($IT34=0,AND($IT34&gt;0,BQ$2=$IU34,OR(AND(BQ$1=$IT34+1,OR(BQ$3-1&lt;&gt;$A$3,$A$4=0)),AND(BQ$1=$IT34-1,OR(BQ$3&lt;&gt;$A$3,$A$4=0)))))),1,0)</f>
        <v/>
      </c>
      <c r="BR84">
        <f>IF(AND(BR$4=1,BR34=0,OR($IT34=0,AND($IT34&gt;0,BR$2=$IU34,OR(AND(BR$1=$IT34+1,OR(BR$3-1&lt;&gt;$A$3,$A$4=0)),AND(BR$1=$IT34-1,OR(BR$3&lt;&gt;$A$3,$A$4=0)))))),1,0)</f>
        <v/>
      </c>
      <c r="BS84">
        <f>IF(AND(BS$4=1,BS34=0,OR($IT34=0,AND($IT34&gt;0,BS$2=$IU34,OR(AND(BS$1=$IT34+1,OR(BS$3-1&lt;&gt;$A$3,$A$4=0)),AND(BS$1=$IT34-1,OR(BS$3&lt;&gt;$A$3,$A$4=0)))))),1,0)</f>
        <v/>
      </c>
      <c r="BT84">
        <f>IF(AND(BT$4=1,BT34=0,OR($IT34=0,AND($IT34&gt;0,BT$2=$IU34,OR(AND(BT$1=$IT34+1,OR(BT$3-1&lt;&gt;$A$3,$A$4=0)),AND(BT$1=$IT34-1,OR(BT$3&lt;&gt;$A$3,$A$4=0)))))),1,0)</f>
        <v/>
      </c>
      <c r="BU84">
        <f>IF(AND(BU$4=1,BU34=0,OR($IT34=0,AND($IT34&gt;0,BU$2=$IU34,OR(AND(BU$1=$IT34+1,OR(BU$3-1&lt;&gt;$A$3,$A$4=0)),AND(BU$1=$IT34-1,OR(BU$3&lt;&gt;$A$3,$A$4=0)))))),1,0)</f>
        <v/>
      </c>
      <c r="BV84">
        <f>IF(AND(BV$4=1,BV34=0,OR($IT34=0,AND($IT34&gt;0,BV$2=$IU34,OR(AND(BV$1=$IT34+1,OR(BV$3-1&lt;&gt;$A$3,$A$4=0)),AND(BV$1=$IT34-1,OR(BV$3&lt;&gt;$A$3,$A$4=0)))))),1,0)</f>
        <v/>
      </c>
      <c r="BW84">
        <f>IF(AND(BW$4=1,BW34=0,OR($IT34=0,AND($IT34&gt;0,BW$2=$IU34,OR(AND(BW$1=$IT34+1,OR(BW$3-1&lt;&gt;$A$3,$A$4=0)),AND(BW$1=$IT34-1,OR(BW$3&lt;&gt;$A$3,$A$4=0)))))),1,0)</f>
        <v/>
      </c>
      <c r="BX84">
        <f>IF(AND(BX$4=1,BX34=0,OR($IT34=0,AND($IT34&gt;0,BX$2=$IU34,OR(AND(BX$1=$IT34+1,OR(BX$3-1&lt;&gt;$A$3,$A$4=0)),AND(BX$1=$IT34-1,OR(BX$3&lt;&gt;$A$3,$A$4=0)))))),1,0)</f>
        <v/>
      </c>
      <c r="BY84">
        <f>IF(AND(BY$4=1,BY34=0,OR($IT34=0,AND($IT34&gt;0,BY$2=$IU34,OR(AND(BY$1=$IT34+1,OR(BY$3-1&lt;&gt;$A$3,$A$4=0)),AND(BY$1=$IT34-1,OR(BY$3&lt;&gt;$A$3,$A$4=0)))))),1,0)</f>
        <v/>
      </c>
      <c r="BZ84">
        <f>IF(AND(BZ$4=1,BZ34=0,OR($IT34=0,AND($IT34&gt;0,BZ$2=$IU34,OR(AND(BZ$1=$IT34+1,OR(BZ$3-1&lt;&gt;$A$3,$A$4=0)),AND(BZ$1=$IT34-1,OR(BZ$3&lt;&gt;$A$3,$A$4=0)))))),1,0)</f>
        <v/>
      </c>
      <c r="CA84">
        <f>IF(AND(CA$4=1,CA34=0,OR($IT34=0,AND($IT34&gt;0,CA$2=$IU34,OR(AND(CA$1=$IT34+1,OR(CA$3-1&lt;&gt;$A$3,$A$4=0)),AND(CA$1=$IT34-1,OR(CA$3&lt;&gt;$A$3,$A$4=0)))))),1,0)</f>
        <v/>
      </c>
      <c r="CB84">
        <f>IF(AND(CB$4=1,CB34=0,OR($IT34=0,AND($IT34&gt;0,CB$2=$IU34,OR(AND(CB$1=$IT34+1,OR(CB$3-1&lt;&gt;$A$3,$A$4=0)),AND(CB$1=$IT34-1,OR(CB$3&lt;&gt;$A$3,$A$4=0)))))),1,0)</f>
        <v/>
      </c>
      <c r="CC84">
        <f>IF(AND(CC$4=1,CC34=0,OR($IT34=0,AND($IT34&gt;0,CC$2=$IU34,OR(AND(CC$1=$IT34+1,OR(CC$3-1&lt;&gt;$A$3,$A$4=0)),AND(CC$1=$IT34-1,OR(CC$3&lt;&gt;$A$3,$A$4=0)))))),1,0)</f>
        <v/>
      </c>
      <c r="CD84">
        <f>IF(AND(CD$4=1,CD34=0,OR($IT34=0,AND($IT34&gt;0,CD$2=$IU34,OR(AND(CD$1=$IT34+1,OR(CD$3-1&lt;&gt;$A$3,$A$4=0)),AND(CD$1=$IT34-1,OR(CD$3&lt;&gt;$A$3,$A$4=0)))))),1,0)</f>
        <v/>
      </c>
      <c r="CE84">
        <f>IF(AND(CE$4=1,CE34=0,OR($IT34=0,AND($IT34&gt;0,CE$2=$IU34,OR(AND(CE$1=$IT34+1,OR(CE$3-1&lt;&gt;$A$3,$A$4=0)),AND(CE$1=$IT34-1,OR(CE$3&lt;&gt;$A$3,$A$4=0)))))),1,0)</f>
        <v/>
      </c>
      <c r="CF84">
        <f>IF(AND(CF$4=1,CF34=0,OR($IT34=0,AND($IT34&gt;0,CF$2=$IU34,OR(AND(CF$1=$IT34+1,OR(CF$3-1&lt;&gt;$A$3,$A$4=0)),AND(CF$1=$IT34-1,OR(CF$3&lt;&gt;$A$3,$A$4=0)))))),1,0)</f>
        <v/>
      </c>
      <c r="CG84">
        <f>IF(AND(CG$4=1,CG34=0,OR($IT34=0,AND($IT34&gt;0,CG$2=$IU34,OR(AND(CG$1=$IT34+1,OR(CG$3-1&lt;&gt;$A$3,$A$4=0)),AND(CG$1=$IT34-1,OR(CG$3&lt;&gt;$A$3,$A$4=0)))))),1,0)</f>
        <v/>
      </c>
      <c r="CH84">
        <f>IF(AND(CH$4=1,CH34=0,OR($IT34=0,AND($IT34&gt;0,CH$2=$IU34,OR(AND(CH$1=$IT34+1,OR(CH$3-1&lt;&gt;$A$3,$A$4=0)),AND(CH$1=$IT34-1,OR(CH$3&lt;&gt;$A$3,$A$4=0)))))),1,0)</f>
        <v/>
      </c>
      <c r="CI84">
        <f>IF(AND(CI$4=1,CI34=0,OR($IT34=0,AND($IT34&gt;0,CI$2=$IU34,OR(AND(CI$1=$IT34+1,OR(CI$3-1&lt;&gt;$A$3,$A$4=0)),AND(CI$1=$IT34-1,OR(CI$3&lt;&gt;$A$3,$A$4=0)))))),1,0)</f>
        <v/>
      </c>
      <c r="CJ84">
        <f>IF(AND(CJ$4=1,CJ34=0,OR($IT34=0,AND($IT34&gt;0,CJ$2=$IU34,OR(AND(CJ$1=$IT34+1,OR(CJ$3-1&lt;&gt;$A$3,$A$4=0)),AND(CJ$1=$IT34-1,OR(CJ$3&lt;&gt;$A$3,$A$4=0)))))),1,0)</f>
        <v/>
      </c>
      <c r="CK84">
        <f>IF(AND(CK$4=1,CK34=0,OR($IT34=0,AND($IT34&gt;0,CK$2=$IU34,OR(AND(CK$1=$IT34+1,OR(CK$3-1&lt;&gt;$A$3,$A$4=0)),AND(CK$1=$IT34-1,OR(CK$3&lt;&gt;$A$3,$A$4=0)))))),1,0)</f>
        <v/>
      </c>
      <c r="CL84">
        <f>IF(AND(CL$4=1,CL34=0,OR($IT34=0,AND($IT34&gt;0,CL$2=$IU34,OR(AND(CL$1=$IT34+1,OR(CL$3-1&lt;&gt;$A$3,$A$4=0)),AND(CL$1=$IT34-1,OR(CL$3&lt;&gt;$A$3,$A$4=0)))))),1,0)</f>
        <v/>
      </c>
      <c r="CM84">
        <f>IF(AND(CM$4=1,CM34=0,OR($IT34=0,AND($IT34&gt;0,CM$2=$IU34,OR(AND(CM$1=$IT34+1,OR(CM$3-1&lt;&gt;$A$3,$A$4=0)),AND(CM$1=$IT34-1,OR(CM$3&lt;&gt;$A$3,$A$4=0)))))),1,0)</f>
        <v/>
      </c>
      <c r="CN84">
        <f>IF(AND(CN$4=1,CN34=0,OR($IT34=0,AND($IT34&gt;0,CN$2=$IU34,OR(AND(CN$1=$IT34+1,OR(CN$3-1&lt;&gt;$A$3,$A$4=0)),AND(CN$1=$IT34-1,OR(CN$3&lt;&gt;$A$3,$A$4=0)))))),1,0)</f>
        <v/>
      </c>
      <c r="CO84">
        <f>IF(AND(CO$4=1,CO34=0,OR($IT34=0,AND($IT34&gt;0,CO$2=$IU34,OR(AND(CO$1=$IT34+1,OR(CO$3-1&lt;&gt;$A$3,$A$4=0)),AND(CO$1=$IT34-1,OR(CO$3&lt;&gt;$A$3,$A$4=0)))))),1,0)</f>
        <v/>
      </c>
      <c r="CP84">
        <f>IF(AND(CP$4=1,CP34=0,OR($IT34=0,AND($IT34&gt;0,CP$2=$IU34,OR(AND(CP$1=$IT34+1,OR(CP$3-1&lt;&gt;$A$3,$A$4=0)),AND(CP$1=$IT34-1,OR(CP$3&lt;&gt;$A$3,$A$4=0)))))),1,0)</f>
        <v/>
      </c>
      <c r="CQ84">
        <f>IF(AND(CQ$4=1,CQ34=0,OR($IT34=0,AND($IT34&gt;0,CQ$2=$IU34,OR(AND(CQ$1=$IT34+1,OR(CQ$3-1&lt;&gt;$A$3,$A$4=0)),AND(CQ$1=$IT34-1,OR(CQ$3&lt;&gt;$A$3,$A$4=0)))))),1,0)</f>
        <v/>
      </c>
      <c r="CR84">
        <f>IF(AND(CR$4=1,CR34=0,OR($IT34=0,AND($IT34&gt;0,CR$2=$IU34,OR(AND(CR$1=$IT34+1,OR(CR$3-1&lt;&gt;$A$3,$A$4=0)),AND(CR$1=$IT34-1,OR(CR$3&lt;&gt;$A$3,$A$4=0)))))),1,0)</f>
        <v/>
      </c>
      <c r="CS84">
        <f>IF(AND(CS$4=1,CS34=0,OR($IT34=0,AND($IT34&gt;0,CS$2=$IU34,OR(AND(CS$1=$IT34+1,OR(CS$3-1&lt;&gt;$A$3,$A$4=0)),AND(CS$1=$IT34-1,OR(CS$3&lt;&gt;$A$3,$A$4=0)))))),1,0)</f>
        <v/>
      </c>
      <c r="CT84">
        <f>IF(AND(CT$4=1,CT34=0,OR($IT34=0,AND($IT34&gt;0,CT$2=$IU34,OR(AND(CT$1=$IT34+1,OR(CT$3-1&lt;&gt;$A$3,$A$4=0)),AND(CT$1=$IT34-1,OR(CT$3&lt;&gt;$A$3,$A$4=0)))))),1,0)</f>
        <v/>
      </c>
      <c r="CU84">
        <f>IF(AND(CU$4=1,CU34=0,OR($IT34=0,AND($IT34&gt;0,CU$2=$IU34,OR(AND(CU$1=$IT34+1,OR(CU$3-1&lt;&gt;$A$3,$A$4=0)),AND(CU$1=$IT34-1,OR(CU$3&lt;&gt;$A$3,$A$4=0)))))),1,0)</f>
        <v/>
      </c>
      <c r="CV84">
        <f>IF(AND(CV$4=1,CV34=0,OR($IT34=0,AND($IT34&gt;0,CV$2=$IU34,OR(AND(CV$1=$IT34+1,OR(CV$3-1&lt;&gt;$A$3,$A$4=0)),AND(CV$1=$IT34-1,OR(CV$3&lt;&gt;$A$3,$A$4=0)))))),1,0)</f>
        <v/>
      </c>
      <c r="CW84">
        <f>IF(AND(CW$4=1,CW34=0,OR($IT34=0,AND($IT34&gt;0,CW$2=$IU34,OR(AND(CW$1=$IT34+1,OR(CW$3-1&lt;&gt;$A$3,$A$4=0)),AND(CW$1=$IT34-1,OR(CW$3&lt;&gt;$A$3,$A$4=0)))))),1,0)</f>
        <v/>
      </c>
      <c r="CX84">
        <f>IF(AND(CX$4=1,CX34=0,OR($IT34=0,AND($IT34&gt;0,CX$2=$IU34,OR(AND(CX$1=$IT34+1,OR(CX$3-1&lt;&gt;$A$3,$A$4=0)),AND(CX$1=$IT34-1,OR(CX$3&lt;&gt;$A$3,$A$4=0)))))),1,0)</f>
        <v/>
      </c>
      <c r="CY84">
        <f>IF(AND(CY$4=1,CY34=0,OR($IT34=0,AND($IT34&gt;0,CY$2=$IU34,OR(AND(CY$1=$IT34+1,OR(CY$3-1&lt;&gt;$A$3,$A$4=0)),AND(CY$1=$IT34-1,OR(CY$3&lt;&gt;$A$3,$A$4=0)))))),1,0)</f>
        <v/>
      </c>
      <c r="CZ84">
        <f>IF(AND(CZ$4=1,CZ34=0,OR($IT34=0,AND($IT34&gt;0,CZ$2=$IU34,OR(AND(CZ$1=$IT34+1,OR(CZ$3-1&lt;&gt;$A$3,$A$4=0)),AND(CZ$1=$IT34-1,OR(CZ$3&lt;&gt;$A$3,$A$4=0)))))),1,0)</f>
        <v/>
      </c>
      <c r="DA84">
        <f>IF(AND(DA$4=1,DA34=0,OR($IT34=0,AND($IT34&gt;0,DA$2=$IU34,OR(AND(DA$1=$IT34+1,OR(DA$3-1&lt;&gt;$A$3,$A$4=0)),AND(DA$1=$IT34-1,OR(DA$3&lt;&gt;$A$3,$A$4=0)))))),1,0)</f>
        <v/>
      </c>
      <c r="DB84">
        <f>IF(AND(DB$4=1,DB34=0,OR($IT34=0,AND($IT34&gt;0,DB$2=$IU34,OR(AND(DB$1=$IT34+1,OR(DB$3-1&lt;&gt;$A$3,$A$4=0)),AND(DB$1=$IT34-1,OR(DB$3&lt;&gt;$A$3,$A$4=0)))))),1,0)</f>
        <v/>
      </c>
      <c r="DC84">
        <f>IF(AND(DC$4=1,DC34=0,OR($IT34=0,AND($IT34&gt;0,DC$2=$IU34,OR(AND(DC$1=$IT34+1,OR(DC$3-1&lt;&gt;$A$3,$A$4=0)),AND(DC$1=$IT34-1,OR(DC$3&lt;&gt;$A$3,$A$4=0)))))),1,0)</f>
        <v/>
      </c>
      <c r="DD84">
        <f>IF(AND(DD$4=1,DD34=0,OR($IT34=0,AND($IT34&gt;0,DD$2=$IU34,OR(AND(DD$1=$IT34+1,OR(DD$3-1&lt;&gt;$A$3,$A$4=0)),AND(DD$1=$IT34-1,OR(DD$3&lt;&gt;$A$3,$A$4=0)))))),1,0)</f>
        <v/>
      </c>
      <c r="DE84">
        <f>IF(AND(DE$4=1,DE34=0,OR($IT34=0,AND($IT34&gt;0,DE$2=$IU34,OR(AND(DE$1=$IT34+1,OR(DE$3-1&lt;&gt;$A$3,$A$4=0)),AND(DE$1=$IT34-1,OR(DE$3&lt;&gt;$A$3,$A$4=0)))))),1,0)</f>
        <v/>
      </c>
      <c r="DF84">
        <f>IF(AND(DF$4=1,DF34=0,OR($IT34=0,AND($IT34&gt;0,DF$2=$IU34,OR(AND(DF$1=$IT34+1,OR(DF$3-1&lt;&gt;$A$3,$A$4=0)),AND(DF$1=$IT34-1,OR(DF$3&lt;&gt;$A$3,$A$4=0)))))),1,0)</f>
        <v/>
      </c>
      <c r="DG84">
        <f>IF(AND(DG$4=1,DG34=0,OR($IT34=0,AND($IT34&gt;0,DG$2=$IU34,OR(AND(DG$1=$IT34+1,OR(DG$3-1&lt;&gt;$A$3,$A$4=0)),AND(DG$1=$IT34-1,OR(DG$3&lt;&gt;$A$3,$A$4=0)))))),1,0)</f>
        <v/>
      </c>
      <c r="DH84">
        <f>IF(AND(DH$4=1,DH34=0,OR($IT34=0,AND($IT34&gt;0,DH$2=$IU34,OR(AND(DH$1=$IT34+1,OR(DH$3-1&lt;&gt;$A$3,$A$4=0)),AND(DH$1=$IT34-1,OR(DH$3&lt;&gt;$A$3,$A$4=0)))))),1,0)</f>
        <v/>
      </c>
      <c r="DI84">
        <f>IF(AND(DI$4=1,DI34=0,OR($IT34=0,AND($IT34&gt;0,DI$2=$IU34,OR(AND(DI$1=$IT34+1,OR(DI$3-1&lt;&gt;$A$3,$A$4=0)),AND(DI$1=$IT34-1,OR(DI$3&lt;&gt;$A$3,$A$4=0)))))),1,0)</f>
        <v/>
      </c>
      <c r="DJ84">
        <f>IF(AND(DJ$4=1,DJ34=0,OR($IT34=0,AND($IT34&gt;0,DJ$2=$IU34,OR(AND(DJ$1=$IT34+1,OR(DJ$3-1&lt;&gt;$A$3,$A$4=0)),AND(DJ$1=$IT34-1,OR(DJ$3&lt;&gt;$A$3,$A$4=0)))))),1,0)</f>
        <v/>
      </c>
      <c r="DK84">
        <f>IF(AND(DK$4=1,DK34=0,OR($IT34=0,AND($IT34&gt;0,DK$2=$IU34,OR(AND(DK$1=$IT34+1,OR(DK$3-1&lt;&gt;$A$3,$A$4=0)),AND(DK$1=$IT34-1,OR(DK$3&lt;&gt;$A$3,$A$4=0)))))),1,0)</f>
        <v/>
      </c>
      <c r="DL84">
        <f>IF(AND(DL$4=1,DL34=0,OR($IT34=0,AND($IT34&gt;0,DL$2=$IU34,OR(AND(DL$1=$IT34+1,OR(DL$3-1&lt;&gt;$A$3,$A$4=0)),AND(DL$1=$IT34-1,OR(DL$3&lt;&gt;$A$3,$A$4=0)))))),1,0)</f>
        <v/>
      </c>
      <c r="DM84">
        <f>IF(AND(DM$4=1,DM34=0,OR($IT34=0,AND($IT34&gt;0,DM$2=$IU34,OR(AND(DM$1=$IT34+1,OR(DM$3-1&lt;&gt;$A$3,$A$4=0)),AND(DM$1=$IT34-1,OR(DM$3&lt;&gt;$A$3,$A$4=0)))))),1,0)</f>
        <v/>
      </c>
      <c r="DN84">
        <f>IF(AND(DN$4=1,DN34=0,OR($IT34=0,AND($IT34&gt;0,DN$2=$IU34,OR(AND(DN$1=$IT34+1,OR(DN$3-1&lt;&gt;$A$3,$A$4=0)),AND(DN$1=$IT34-1,OR(DN$3&lt;&gt;$A$3,$A$4=0)))))),1,0)</f>
        <v/>
      </c>
      <c r="DO84">
        <f>IF(AND(DO$4=1,DO34=0,OR($IT34=0,AND($IT34&gt;0,DO$2=$IU34,OR(AND(DO$1=$IT34+1,OR(DO$3-1&lt;&gt;$A$3,$A$4=0)),AND(DO$1=$IT34-1,OR(DO$3&lt;&gt;$A$3,$A$4=0)))))),1,0)</f>
        <v/>
      </c>
      <c r="DP84">
        <f>IF(AND(DP$4=1,DP34=0,OR($IT34=0,AND($IT34&gt;0,DP$2=$IU34,OR(AND(DP$1=$IT34+1,OR(DP$3-1&lt;&gt;$A$3,$A$4=0)),AND(DP$1=$IT34-1,OR(DP$3&lt;&gt;$A$3,$A$4=0)))))),1,0)</f>
        <v/>
      </c>
      <c r="DQ84">
        <f>IF(AND(DQ$4=1,DQ34=0,OR($IT34=0,AND($IT34&gt;0,DQ$2=$IU34,OR(AND(DQ$1=$IT34+1,OR(DQ$3-1&lt;&gt;$A$3,$A$4=0)),AND(DQ$1=$IT34-1,OR(DQ$3&lt;&gt;$A$3,$A$4=0)))))),1,0)</f>
        <v/>
      </c>
      <c r="DR84">
        <f>IF(AND(DR$4=1,DR34=0,OR($IT34=0,AND($IT34&gt;0,DR$2=$IU34,OR(AND(DR$1=$IT34+1,OR(DR$3-1&lt;&gt;$A$3,$A$4=0)),AND(DR$1=$IT34-1,OR(DR$3&lt;&gt;$A$3,$A$4=0)))))),1,0)</f>
        <v/>
      </c>
      <c r="DS84">
        <f>IF(AND(DS$4=1,DS34=0,OR($IT34=0,AND($IT34&gt;0,DS$2=$IU34,OR(AND(DS$1=$IT34+1,OR(DS$3-1&lt;&gt;$A$3,$A$4=0)),AND(DS$1=$IT34-1,OR(DS$3&lt;&gt;$A$3,$A$4=0)))))),1,0)</f>
        <v/>
      </c>
      <c r="DT84">
        <f>IF(AND(DT$4=1,DT34=0,OR($IT34=0,AND($IT34&gt;0,DT$2=$IU34,OR(AND(DT$1=$IT34+1,OR(DT$3-1&lt;&gt;$A$3,$A$4=0)),AND(DT$1=$IT34-1,OR(DT$3&lt;&gt;$A$3,$A$4=0)))))),1,0)</f>
        <v/>
      </c>
      <c r="DU84">
        <f>IF(AND(DU$4=1,DU34=0,OR($IT34=0,AND($IT34&gt;0,DU$2=$IU34,OR(AND(DU$1=$IT34+1,OR(DU$3-1&lt;&gt;$A$3,$A$4=0)),AND(DU$1=$IT34-1,OR(DU$3&lt;&gt;$A$3,$A$4=0)))))),1,0)</f>
        <v/>
      </c>
      <c r="DV84">
        <f>IF(AND(DV$4=1,DV34=0,OR($IT34=0,AND($IT34&gt;0,DV$2=$IU34,OR(AND(DV$1=$IT34+1,OR(DV$3-1&lt;&gt;$A$3,$A$4=0)),AND(DV$1=$IT34-1,OR(DV$3&lt;&gt;$A$3,$A$4=0)))))),1,0)</f>
        <v/>
      </c>
      <c r="DW84">
        <f>IF(AND(DW$4=1,DW34=0,OR($IT34=0,AND($IT34&gt;0,DW$2=$IU34,OR(AND(DW$1=$IT34+1,OR(DW$3-1&lt;&gt;$A$3,$A$4=0)),AND(DW$1=$IT34-1,OR(DW$3&lt;&gt;$A$3,$A$4=0)))))),1,0)</f>
        <v/>
      </c>
      <c r="DX84">
        <f>IF(AND(DX$4=1,DX34=0,OR($IT34=0,AND($IT34&gt;0,DX$2=$IU34,OR(AND(DX$1=$IT34+1,OR(DX$3-1&lt;&gt;$A$3,$A$4=0)),AND(DX$1=$IT34-1,OR(DX$3&lt;&gt;$A$3,$A$4=0)))))),1,0)</f>
        <v/>
      </c>
      <c r="DY84">
        <f>IF(AND(DY$4=1,DY34=0,OR($IT34=0,AND($IT34&gt;0,DY$2=$IU34,OR(AND(DY$1=$IT34+1,OR(DY$3-1&lt;&gt;$A$3,$A$4=0)),AND(DY$1=$IT34-1,OR(DY$3&lt;&gt;$A$3,$A$4=0)))))),1,0)</f>
        <v/>
      </c>
      <c r="DZ84">
        <f>IF(AND(DZ$4=1,DZ34=0,OR($IT34=0,AND($IT34&gt;0,DZ$2=$IU34,OR(AND(DZ$1=$IT34+1,OR(DZ$3-1&lt;&gt;$A$3,$A$4=0)),AND(DZ$1=$IT34-1,OR(DZ$3&lt;&gt;$A$3,$A$4=0)))))),1,0)</f>
        <v/>
      </c>
      <c r="EA84">
        <f>IF(AND(EA$4=1,EA34=0,OR($IT34=0,AND($IT34&gt;0,EA$2=$IU34,OR(AND(EA$1=$IT34+1,OR(EA$3-1&lt;&gt;$A$3,$A$4=0)),AND(EA$1=$IT34-1,OR(EA$3&lt;&gt;$A$3,$A$4=0)))))),1,0)</f>
        <v/>
      </c>
      <c r="EB84">
        <f>IF(AND(EB$4=1,EB34=0,OR($IT34=0,AND($IT34&gt;0,EB$2=$IU34,OR(AND(EB$1=$IT34+1,OR(EB$3-1&lt;&gt;$A$3,$A$4=0)),AND(EB$1=$IT34-1,OR(EB$3&lt;&gt;$A$3,$A$4=0)))))),1,0)</f>
        <v/>
      </c>
      <c r="EC84">
        <f>IF(AND(EC$4=1,EC34=0,OR($IT34=0,AND($IT34&gt;0,EC$2=$IU34,OR(AND(EC$1=$IT34+1,OR(EC$3-1&lt;&gt;$A$3,$A$4=0)),AND(EC$1=$IT34-1,OR(EC$3&lt;&gt;$A$3,$A$4=0)))))),1,0)</f>
        <v/>
      </c>
      <c r="ED84">
        <f>IF(AND(ED$4=1,ED34=0,OR($IT34=0,AND($IT34&gt;0,ED$2=$IU34,OR(AND(ED$1=$IT34+1,OR(ED$3-1&lt;&gt;$A$3,$A$4=0)),AND(ED$1=$IT34-1,OR(ED$3&lt;&gt;$A$3,$A$4=0)))))),1,0)</f>
        <v/>
      </c>
      <c r="EE84">
        <f>IF(AND(EE$4=1,EE34=0,OR($IT34=0,AND($IT34&gt;0,EE$2=$IU34,OR(AND(EE$1=$IT34+1,OR(EE$3-1&lt;&gt;$A$3,$A$4=0)),AND(EE$1=$IT34-1,OR(EE$3&lt;&gt;$A$3,$A$4=0)))))),1,0)</f>
        <v/>
      </c>
      <c r="EF84">
        <f>IF(AND(EF$4=1,EF34=0,OR($IT34=0,AND($IT34&gt;0,EF$2=$IU34,OR(AND(EF$1=$IT34+1,OR(EF$3-1&lt;&gt;$A$3,$A$4=0)),AND(EF$1=$IT34-1,OR(EF$3&lt;&gt;$A$3,$A$4=0)))))),1,0)</f>
        <v/>
      </c>
      <c r="EG84">
        <f>IF(AND(EG$4=1,EG34=0,OR($IT34=0,AND($IT34&gt;0,EG$2=$IU34,OR(AND(EG$1=$IT34+1,OR(EG$3-1&lt;&gt;$A$3,$A$4=0)),AND(EG$1=$IT34-1,OR(EG$3&lt;&gt;$A$3,$A$4=0)))))),1,0)</f>
        <v/>
      </c>
      <c r="EH84">
        <f>IF(AND(EH$4=1,EH34=0,OR($IT34=0,AND($IT34&gt;0,EH$2=$IU34,OR(AND(EH$1=$IT34+1,OR(EH$3-1&lt;&gt;$A$3,$A$4=0)),AND(EH$1=$IT34-1,OR(EH$3&lt;&gt;$A$3,$A$4=0)))))),1,0)</f>
        <v/>
      </c>
      <c r="EI84">
        <f>IF(AND(EI$4=1,EI34=0,OR($IT34=0,AND($IT34&gt;0,EI$2=$IU34,OR(AND(EI$1=$IT34+1,OR(EI$3-1&lt;&gt;$A$3,$A$4=0)),AND(EI$1=$IT34-1,OR(EI$3&lt;&gt;$A$3,$A$4=0)))))),1,0)</f>
        <v/>
      </c>
      <c r="EJ84">
        <f>IF(AND(EJ$4=1,EJ34=0,OR($IT34=0,AND($IT34&gt;0,EJ$2=$IU34,OR(AND(EJ$1=$IT34+1,OR(EJ$3-1&lt;&gt;$A$3,$A$4=0)),AND(EJ$1=$IT34-1,OR(EJ$3&lt;&gt;$A$3,$A$4=0)))))),1,0)</f>
        <v/>
      </c>
      <c r="EK84">
        <f>IF(AND(EK$4=1,EK34=0,OR($IT34=0,AND($IT34&gt;0,EK$2=$IU34,OR(AND(EK$1=$IT34+1,OR(EK$3-1&lt;&gt;$A$3,$A$4=0)),AND(EK$1=$IT34-1,OR(EK$3&lt;&gt;$A$3,$A$4=0)))))),1,0)</f>
        <v/>
      </c>
      <c r="EL84">
        <f>IF(AND(EL$4=1,EL34=0,OR($IT34=0,AND($IT34&gt;0,EL$2=$IU34,OR(AND(EL$1=$IT34+1,OR(EL$3-1&lt;&gt;$A$3,$A$4=0)),AND(EL$1=$IT34-1,OR(EL$3&lt;&gt;$A$3,$A$4=0)))))),1,0)</f>
        <v/>
      </c>
      <c r="EM84">
        <f>IF(AND(EM$4=1,EM34=0,OR($IT34=0,AND($IT34&gt;0,EM$2=$IU34,OR(AND(EM$1=$IT34+1,OR(EM$3-1&lt;&gt;$A$3,$A$4=0)),AND(EM$1=$IT34-1,OR(EM$3&lt;&gt;$A$3,$A$4=0)))))),1,0)</f>
        <v/>
      </c>
      <c r="EN84">
        <f>IF(AND(EN$4=1,EN34=0,OR($IT34=0,AND($IT34&gt;0,EN$2=$IU34,OR(AND(EN$1=$IT34+1,OR(EN$3-1&lt;&gt;$A$3,$A$4=0)),AND(EN$1=$IT34-1,OR(EN$3&lt;&gt;$A$3,$A$4=0)))))),1,0)</f>
        <v/>
      </c>
      <c r="EO84">
        <f>IF(AND(EO$4=1,EO34=0,OR($IT34=0,AND($IT34&gt;0,EO$2=$IU34,OR(AND(EO$1=$IT34+1,OR(EO$3-1&lt;&gt;$A$3,$A$4=0)),AND(EO$1=$IT34-1,OR(EO$3&lt;&gt;$A$3,$A$4=0)))))),1,0)</f>
        <v/>
      </c>
      <c r="EP84">
        <f>IF(AND(EP$4=1,EP34=0,OR($IT34=0,AND($IT34&gt;0,EP$2=$IU34,OR(AND(EP$1=$IT34+1,OR(EP$3-1&lt;&gt;$A$3,$A$4=0)),AND(EP$1=$IT34-1,OR(EP$3&lt;&gt;$A$3,$A$4=0)))))),1,0)</f>
        <v/>
      </c>
      <c r="EQ84">
        <f>IF(AND(EQ$4=1,EQ34=0,OR($IT34=0,AND($IT34&gt;0,EQ$2=$IU34,OR(AND(EQ$1=$IT34+1,OR(EQ$3-1&lt;&gt;$A$3,$A$4=0)),AND(EQ$1=$IT34-1,OR(EQ$3&lt;&gt;$A$3,$A$4=0)))))),1,0)</f>
        <v/>
      </c>
      <c r="ER84">
        <f>IF(AND(ER$4=1,ER34=0,OR($IT34=0,AND($IT34&gt;0,ER$2=$IU34,OR(AND(ER$1=$IT34+1,OR(ER$3-1&lt;&gt;$A$3,$A$4=0)),AND(ER$1=$IT34-1,OR(ER$3&lt;&gt;$A$3,$A$4=0)))))),1,0)</f>
        <v/>
      </c>
      <c r="ES84">
        <f>IF(AND(ES$4=1,ES34=0,OR($IT34=0,AND($IT34&gt;0,ES$2=$IU34,OR(AND(ES$1=$IT34+1,OR(ES$3-1&lt;&gt;$A$3,$A$4=0)),AND(ES$1=$IT34-1,OR(ES$3&lt;&gt;$A$3,$A$4=0)))))),1,0)</f>
        <v/>
      </c>
      <c r="ET84">
        <f>IF(AND(ET$4=1,ET34=0,OR($IT34=0,AND($IT34&gt;0,ET$2=$IU34,OR(AND(ET$1=$IT34+1,OR(ET$3-1&lt;&gt;$A$3,$A$4=0)),AND(ET$1=$IT34-1,OR(ET$3&lt;&gt;$A$3,$A$4=0)))))),1,0)</f>
        <v/>
      </c>
      <c r="EU84">
        <f>IF(AND(EU$4=1,EU34=0,OR($IT34=0,AND($IT34&gt;0,EU$2=$IU34,OR(AND(EU$1=$IT34+1,OR(EU$3-1&lt;&gt;$A$3,$A$4=0)),AND(EU$1=$IT34-1,OR(EU$3&lt;&gt;$A$3,$A$4=0)))))),1,0)</f>
        <v/>
      </c>
      <c r="EV84">
        <f>IF(AND(EV$4=1,EV34=0,OR($IT34=0,AND($IT34&gt;0,EV$2=$IU34,OR(AND(EV$1=$IT34+1,OR(EV$3-1&lt;&gt;$A$3,$A$4=0)),AND(EV$1=$IT34-1,OR(EV$3&lt;&gt;$A$3,$A$4=0)))))),1,0)</f>
        <v/>
      </c>
      <c r="EW84">
        <f>IF(AND(EW$4=1,EW34=0,OR($IT34=0,AND($IT34&gt;0,EW$2=$IU34,OR(AND(EW$1=$IT34+1,OR(EW$3-1&lt;&gt;$A$3,$A$4=0)),AND(EW$1=$IT34-1,OR(EW$3&lt;&gt;$A$3,$A$4=0)))))),1,0)</f>
        <v/>
      </c>
      <c r="EX84">
        <f>IF(AND(EX$4=1,EX34=0,OR($IT34=0,AND($IT34&gt;0,EX$2=$IU34,OR(AND(EX$1=$IT34+1,OR(EX$3-1&lt;&gt;$A$3,$A$4=0)),AND(EX$1=$IT34-1,OR(EX$3&lt;&gt;$A$3,$A$4=0)))))),1,0)</f>
        <v/>
      </c>
      <c r="EY84">
        <f>IF(AND(EY$4=1,EY34=0,OR($IT34=0,AND($IT34&gt;0,EY$2=$IU34,OR(AND(EY$1=$IT34+1,OR(EY$3-1&lt;&gt;$A$3,$A$4=0)),AND(EY$1=$IT34-1,OR(EY$3&lt;&gt;$A$3,$A$4=0)))))),1,0)</f>
        <v/>
      </c>
      <c r="EZ84">
        <f>IF(AND(EZ$4=1,EZ34=0,OR($IT34=0,AND($IT34&gt;0,EZ$2=$IU34,OR(AND(EZ$1=$IT34+1,OR(EZ$3-1&lt;&gt;$A$3,$A$4=0)),AND(EZ$1=$IT34-1,OR(EZ$3&lt;&gt;$A$3,$A$4=0)))))),1,0)</f>
        <v/>
      </c>
      <c r="FA84">
        <f>IF(AND(FA$4=1,FA34=0,OR($IT34=0,AND($IT34&gt;0,FA$2=$IU34,OR(AND(FA$1=$IT34+1,OR(FA$3-1&lt;&gt;$A$3,$A$4=0)),AND(FA$1=$IT34-1,OR(FA$3&lt;&gt;$A$3,$A$4=0)))))),1,0)</f>
        <v/>
      </c>
      <c r="FB84">
        <f>IF(AND(FB$4=1,FB34=0,OR($IT34=0,AND($IT34&gt;0,FB$2=$IU34,OR(AND(FB$1=$IT34+1,OR(FB$3-1&lt;&gt;$A$3,$A$4=0)),AND(FB$1=$IT34-1,OR(FB$3&lt;&gt;$A$3,$A$4=0)))))),1,0)</f>
        <v/>
      </c>
      <c r="FC84">
        <f>IF(AND(FC$4=1,FC34=0,OR($IT34=0,AND($IT34&gt;0,FC$2=$IU34,OR(AND(FC$1=$IT34+1,OR(FC$3-1&lt;&gt;$A$3,$A$4=0)),AND(FC$1=$IT34-1,OR(FC$3&lt;&gt;$A$3,$A$4=0)))))),1,0)</f>
        <v/>
      </c>
      <c r="FD84">
        <f>IF(AND(FD$4=1,FD34=0,OR($IT34=0,AND($IT34&gt;0,FD$2=$IU34,OR(AND(FD$1=$IT34+1,OR(FD$3-1&lt;&gt;$A$3,$A$4=0)),AND(FD$1=$IT34-1,OR(FD$3&lt;&gt;$A$3,$A$4=0)))))),1,0)</f>
        <v/>
      </c>
      <c r="FE84">
        <f>IF(AND(FE$4=1,FE34=0,OR($IT34=0,AND($IT34&gt;0,FE$2=$IU34,OR(AND(FE$1=$IT34+1,OR(FE$3-1&lt;&gt;$A$3,$A$4=0)),AND(FE$1=$IT34-1,OR(FE$3&lt;&gt;$A$3,$A$4=0)))))),1,0)</f>
        <v/>
      </c>
      <c r="FF84">
        <f>IF(AND(FF$4=1,FF34=0,OR($IT34=0,AND($IT34&gt;0,FF$2=$IU34,OR(AND(FF$1=$IT34+1,OR(FF$3-1&lt;&gt;$A$3,$A$4=0)),AND(FF$1=$IT34-1,OR(FF$3&lt;&gt;$A$3,$A$4=0)))))),1,0)</f>
        <v/>
      </c>
      <c r="FG84">
        <f>IF(AND(FG$4=1,FG34=0,OR($IT34=0,AND($IT34&gt;0,FG$2=$IU34,OR(AND(FG$1=$IT34+1,OR(FG$3-1&lt;&gt;$A$3,$A$4=0)),AND(FG$1=$IT34-1,OR(FG$3&lt;&gt;$A$3,$A$4=0)))))),1,0)</f>
        <v/>
      </c>
      <c r="FH84">
        <f>IF(AND(FH$4=1,FH34=0,OR($IT34=0,AND($IT34&gt;0,FH$2=$IU34,OR(AND(FH$1=$IT34+1,OR(FH$3-1&lt;&gt;$A$3,$A$4=0)),AND(FH$1=$IT34-1,OR(FH$3&lt;&gt;$A$3,$A$4=0)))))),1,0)</f>
        <v/>
      </c>
      <c r="FI84">
        <f>IF(AND(FI$4=1,FI34=0,OR($IT34=0,AND($IT34&gt;0,FI$2=$IU34,OR(AND(FI$1=$IT34+1,OR(FI$3-1&lt;&gt;$A$3,$A$4=0)),AND(FI$1=$IT34-1,OR(FI$3&lt;&gt;$A$3,$A$4=0)))))),1,0)</f>
        <v/>
      </c>
      <c r="FJ84">
        <f>IF(AND(FJ$4=1,FJ34=0,OR($IT34=0,AND($IT34&gt;0,FJ$2=$IU34,OR(AND(FJ$1=$IT34+1,OR(FJ$3-1&lt;&gt;$A$3,$A$4=0)),AND(FJ$1=$IT34-1,OR(FJ$3&lt;&gt;$A$3,$A$4=0)))))),1,0)</f>
        <v/>
      </c>
      <c r="FK84">
        <f>IF(AND(FK$4=1,FK34=0,OR($IT34=0,AND($IT34&gt;0,FK$2=$IU34,OR(AND(FK$1=$IT34+1,OR(FK$3-1&lt;&gt;$A$3,$A$4=0)),AND(FK$1=$IT34-1,OR(FK$3&lt;&gt;$A$3,$A$4=0)))))),1,0)</f>
        <v/>
      </c>
      <c r="FL84">
        <f>IF(AND(FL$4=1,FL34=0,OR($IT34=0,AND($IT34&gt;0,FL$2=$IU34,OR(AND(FL$1=$IT34+1,OR(FL$3-1&lt;&gt;$A$3,$A$4=0)),AND(FL$1=$IT34-1,OR(FL$3&lt;&gt;$A$3,$A$4=0)))))),1,0)</f>
        <v/>
      </c>
      <c r="FM84">
        <f>IF(AND(FM$4=1,FM34=0,OR($IT34=0,AND($IT34&gt;0,FM$2=$IU34,OR(AND(FM$1=$IT34+1,OR(FM$3-1&lt;&gt;$A$3,$A$4=0)),AND(FM$1=$IT34-1,OR(FM$3&lt;&gt;$A$3,$A$4=0)))))),1,0)</f>
        <v/>
      </c>
      <c r="FN84">
        <f>IF(AND(FN$4=1,FN34=0,OR($IT34=0,AND($IT34&gt;0,FN$2=$IU34,OR(AND(FN$1=$IT34+1,OR(FN$3-1&lt;&gt;$A$3,$A$4=0)),AND(FN$1=$IT34-1,OR(FN$3&lt;&gt;$A$3,$A$4=0)))))),1,0)</f>
        <v/>
      </c>
      <c r="FO84">
        <f>IF(AND(FO$4=1,FO34=0,OR($IT34=0,AND($IT34&gt;0,FO$2=$IU34,OR(AND(FO$1=$IT34+1,OR(FO$3-1&lt;&gt;$A$3,$A$4=0)),AND(FO$1=$IT34-1,OR(FO$3&lt;&gt;$A$3,$A$4=0)))))),1,0)</f>
        <v/>
      </c>
      <c r="FP84">
        <f>IF(AND(FP$4=1,FP34=0,OR($IT34=0,AND($IT34&gt;0,FP$2=$IU34,OR(AND(FP$1=$IT34+1,OR(FP$3-1&lt;&gt;$A$3,$A$4=0)),AND(FP$1=$IT34-1,OR(FP$3&lt;&gt;$A$3,$A$4=0)))))),1,0)</f>
        <v/>
      </c>
      <c r="FQ84">
        <f>IF(AND(FQ$4=1,FQ34=0,OR($IT34=0,AND($IT34&gt;0,FQ$2=$IU34,OR(AND(FQ$1=$IT34+1,OR(FQ$3-1&lt;&gt;$A$3,$A$4=0)),AND(FQ$1=$IT34-1,OR(FQ$3&lt;&gt;$A$3,$A$4=0)))))),1,0)</f>
        <v/>
      </c>
      <c r="FR84">
        <f>IF(AND(FR$4=1,FR34=0,OR($IT34=0,AND($IT34&gt;0,FR$2=$IU34,OR(AND(FR$1=$IT34+1,OR(FR$3-1&lt;&gt;$A$3,$A$4=0)),AND(FR$1=$IT34-1,OR(FR$3&lt;&gt;$A$3,$A$4=0)))))),1,0)</f>
        <v/>
      </c>
      <c r="FS84">
        <f>IF(AND(FS$4=1,FS34=0,OR($IT34=0,AND($IT34&gt;0,FS$2=$IU34,OR(AND(FS$1=$IT34+1,OR(FS$3-1&lt;&gt;$A$3,$A$4=0)),AND(FS$1=$IT34-1,OR(FS$3&lt;&gt;$A$3,$A$4=0)))))),1,0)</f>
        <v/>
      </c>
      <c r="FT84">
        <f>IF(AND(FT$4=1,FT34=0,OR($IT34=0,AND($IT34&gt;0,FT$2=$IU34,OR(AND(FT$1=$IT34+1,OR(FT$3-1&lt;&gt;$A$3,$A$4=0)),AND(FT$1=$IT34-1,OR(FT$3&lt;&gt;$A$3,$A$4=0)))))),1,0)</f>
        <v/>
      </c>
      <c r="FU84">
        <f>IF(AND(FU$4=1,FU34=0,OR($IT34=0,AND($IT34&gt;0,FU$2=$IU34,OR(AND(FU$1=$IT34+1,OR(FU$3-1&lt;&gt;$A$3,$A$4=0)),AND(FU$1=$IT34-1,OR(FU$3&lt;&gt;$A$3,$A$4=0)))))),1,0)</f>
        <v/>
      </c>
      <c r="FV84">
        <f>IF(AND(FV$4=1,FV34=0,OR($IT34=0,AND($IT34&gt;0,FV$2=$IU34,OR(AND(FV$1=$IT34+1,OR(FV$3-1&lt;&gt;$A$3,$A$4=0)),AND(FV$1=$IT34-1,OR(FV$3&lt;&gt;$A$3,$A$4=0)))))),1,0)</f>
        <v/>
      </c>
      <c r="FW84">
        <f>IF(AND(FW$4=1,FW34=0,OR($IT34=0,AND($IT34&gt;0,FW$2=$IU34,OR(AND(FW$1=$IT34+1,OR(FW$3-1&lt;&gt;$A$3,$A$4=0)),AND(FW$1=$IT34-1,OR(FW$3&lt;&gt;$A$3,$A$4=0)))))),1,0)</f>
        <v/>
      </c>
      <c r="FX84">
        <f>IF(AND(FX$4=1,FX34=0,OR($IT34=0,AND($IT34&gt;0,FX$2=$IU34,OR(AND(FX$1=$IT34+1,OR(FX$3-1&lt;&gt;$A$3,$A$4=0)),AND(FX$1=$IT34-1,OR(FX$3&lt;&gt;$A$3,$A$4=0)))))),1,0)</f>
        <v/>
      </c>
      <c r="FY84">
        <f>IF(AND(FY$4=1,FY34=0,OR($IT34=0,AND($IT34&gt;0,FY$2=$IU34,OR(AND(FY$1=$IT34+1,OR(FY$3-1&lt;&gt;$A$3,$A$4=0)),AND(FY$1=$IT34-1,OR(FY$3&lt;&gt;$A$3,$A$4=0)))))),1,0)</f>
        <v/>
      </c>
      <c r="FZ84">
        <f>IF(AND(FZ$4=1,FZ34=0,OR($IT34=0,AND($IT34&gt;0,FZ$2=$IU34,OR(AND(FZ$1=$IT34+1,OR(FZ$3-1&lt;&gt;$A$3,$A$4=0)),AND(FZ$1=$IT34-1,OR(FZ$3&lt;&gt;$A$3,$A$4=0)))))),1,0)</f>
        <v/>
      </c>
      <c r="GA84">
        <f>IF(AND(GA$4=1,GA34=0,OR($IT34=0,AND($IT34&gt;0,GA$2=$IU34,OR(AND(GA$1=$IT34+1,OR(GA$3-1&lt;&gt;$A$3,$A$4=0)),AND(GA$1=$IT34-1,OR(GA$3&lt;&gt;$A$3,$A$4=0)))))),1,0)</f>
        <v/>
      </c>
      <c r="GB84">
        <f>IF(AND(GB$4=1,GB34=0,OR($IT34=0,AND($IT34&gt;0,GB$2=$IU34,OR(AND(GB$1=$IT34+1,OR(GB$3-1&lt;&gt;$A$3,$A$4=0)),AND(GB$1=$IT34-1,OR(GB$3&lt;&gt;$A$3,$A$4=0)))))),1,0)</f>
        <v/>
      </c>
      <c r="GC84">
        <f>IF(AND(GC$4=1,GC34=0,OR($IT34=0,AND($IT34&gt;0,GC$2=$IU34,OR(AND(GC$1=$IT34+1,OR(GC$3-1&lt;&gt;$A$3,$A$4=0)),AND(GC$1=$IT34-1,OR(GC$3&lt;&gt;$A$3,$A$4=0)))))),1,0)</f>
        <v/>
      </c>
      <c r="GD84">
        <f>IF(AND(GD$4=1,GD34=0,OR($IT34=0,AND($IT34&gt;0,GD$2=$IU34,OR(AND(GD$1=$IT34+1,OR(GD$3-1&lt;&gt;$A$3,$A$4=0)),AND(GD$1=$IT34-1,OR(GD$3&lt;&gt;$A$3,$A$4=0)))))),1,0)</f>
        <v/>
      </c>
      <c r="GE84">
        <f>IF(AND(GE$4=1,GE34=0,OR($IT34=0,AND($IT34&gt;0,GE$2=$IU34,OR(AND(GE$1=$IT34+1,OR(GE$3-1&lt;&gt;$A$3,$A$4=0)),AND(GE$1=$IT34-1,OR(GE$3&lt;&gt;$A$3,$A$4=0)))))),1,0)</f>
        <v/>
      </c>
      <c r="GF84">
        <f>IF(AND(GF$4=1,GF34=0,OR($IT34=0,AND($IT34&gt;0,GF$2=$IU34,OR(AND(GF$1=$IT34+1,OR(GF$3-1&lt;&gt;$A$3,$A$4=0)),AND(GF$1=$IT34-1,OR(GF$3&lt;&gt;$A$3,$A$4=0)))))),1,0)</f>
        <v/>
      </c>
      <c r="GG84">
        <f>IF(AND(GG$4=1,GG34=0,OR($IT34=0,AND($IT34&gt;0,GG$2=$IU34,OR(AND(GG$1=$IT34+1,OR(GG$3-1&lt;&gt;$A$3,$A$4=0)),AND(GG$1=$IT34-1,OR(GG$3&lt;&gt;$A$3,$A$4=0)))))),1,0)</f>
        <v/>
      </c>
      <c r="GH84">
        <f>IF(AND(GH$4=1,GH34=0,OR($IT34=0,AND($IT34&gt;0,GH$2=$IU34,OR(AND(GH$1=$IT34+1,OR(GH$3-1&lt;&gt;$A$3,$A$4=0)),AND(GH$1=$IT34-1,OR(GH$3&lt;&gt;$A$3,$A$4=0)))))),1,0)</f>
        <v/>
      </c>
      <c r="GI84">
        <f>IF(AND(GI$4=1,GI34=0,OR($IT34=0,AND($IT34&gt;0,GI$2=$IU34,OR(AND(GI$1=$IT34+1,OR(GI$3-1&lt;&gt;$A$3,$A$4=0)),AND(GI$1=$IT34-1,OR(GI$3&lt;&gt;$A$3,$A$4=0)))))),1,0)</f>
        <v/>
      </c>
      <c r="GJ84">
        <f>IF(AND(GJ$4=1,GJ34=0,OR($IT34=0,AND($IT34&gt;0,GJ$2=$IU34,OR(AND(GJ$1=$IT34+1,OR(GJ$3-1&lt;&gt;$A$3,$A$4=0)),AND(GJ$1=$IT34-1,OR(GJ$3&lt;&gt;$A$3,$A$4=0)))))),1,0)</f>
        <v/>
      </c>
      <c r="GK84">
        <f>IF(AND(GK$4=1,GK34=0,OR($IT34=0,AND($IT34&gt;0,GK$2=$IU34,OR(AND(GK$1=$IT34+1,OR(GK$3-1&lt;&gt;$A$3,$A$4=0)),AND(GK$1=$IT34-1,OR(GK$3&lt;&gt;$A$3,$A$4=0)))))),1,0)</f>
        <v/>
      </c>
      <c r="GL84">
        <f>IF(AND(GL$4=1,GL34=0,OR($IT34=0,AND($IT34&gt;0,GL$2=$IU34,OR(AND(GL$1=$IT34+1,OR(GL$3-1&lt;&gt;$A$3,$A$4=0)),AND(GL$1=$IT34-1,OR(GL$3&lt;&gt;$A$3,$A$4=0)))))),1,0)</f>
        <v/>
      </c>
      <c r="GM84">
        <f>IF(AND(GM$4=1,GM34=0,OR($IT34=0,AND($IT34&gt;0,GM$2=$IU34,OR(AND(GM$1=$IT34+1,OR(GM$3-1&lt;&gt;$A$3,$A$4=0)),AND(GM$1=$IT34-1,OR(GM$3&lt;&gt;$A$3,$A$4=0)))))),1,0)</f>
        <v/>
      </c>
      <c r="GN84">
        <f>IF(AND(GN$4=1,GN34=0,OR($IT34=0,AND($IT34&gt;0,GN$2=$IU34,OR(AND(GN$1=$IT34+1,OR(GN$3-1&lt;&gt;$A$3,$A$4=0)),AND(GN$1=$IT34-1,OR(GN$3&lt;&gt;$A$3,$A$4=0)))))),1,0)</f>
        <v/>
      </c>
      <c r="GO84">
        <f>IF(AND(GO$4=1,GO34=0,OR($IT34=0,AND($IT34&gt;0,GO$2=$IU34,OR(AND(GO$1=$IT34+1,OR(GO$3-1&lt;&gt;$A$3,$A$4=0)),AND(GO$1=$IT34-1,OR(GO$3&lt;&gt;$A$3,$A$4=0)))))),1,0)</f>
        <v/>
      </c>
      <c r="GP84">
        <f>IF(AND(GP$4=1,GP34=0,OR($IT34=0,AND($IT34&gt;0,GP$2=$IU34,OR(AND(GP$1=$IT34+1,OR(GP$3-1&lt;&gt;$A$3,$A$4=0)),AND(GP$1=$IT34-1,OR(GP$3&lt;&gt;$A$3,$A$4=0)))))),1,0)</f>
        <v/>
      </c>
      <c r="GQ84">
        <f>IF(AND(GQ$4=1,GQ34=0,OR($IT34=0,AND($IT34&gt;0,GQ$2=$IU34,OR(AND(GQ$1=$IT34+1,OR(GQ$3-1&lt;&gt;$A$3,$A$4=0)),AND(GQ$1=$IT34-1,OR(GQ$3&lt;&gt;$A$3,$A$4=0)))))),1,0)</f>
        <v/>
      </c>
      <c r="GR84">
        <f>IF(AND(GR$4=1,GR34=0,OR($IT34=0,AND($IT34&gt;0,GR$2=$IU34,OR(AND(GR$1=$IT34+1,OR(GR$3-1&lt;&gt;$A$3,$A$4=0)),AND(GR$1=$IT34-1,OR(GR$3&lt;&gt;$A$3,$A$4=0)))))),1,0)</f>
        <v/>
      </c>
      <c r="GS84">
        <f>IF(AND(GS$4=1,GS34=0,OR($IT34=0,AND($IT34&gt;0,GS$2=$IU34,OR(AND(GS$1=$IT34+1,OR(GS$3-1&lt;&gt;$A$3,$A$4=0)),AND(GS$1=$IT34-1,OR(GS$3&lt;&gt;$A$3,$A$4=0)))))),1,0)</f>
        <v/>
      </c>
      <c r="GT84">
        <f>IF(AND(GT$4=1,GT34=0,OR($IT34=0,AND($IT34&gt;0,GT$2=$IU34,OR(AND(GT$1=$IT34+1,OR(GT$3-1&lt;&gt;$A$3,$A$4=0)),AND(GT$1=$IT34-1,OR(GT$3&lt;&gt;$A$3,$A$4=0)))))),1,0)</f>
        <v/>
      </c>
      <c r="GU84">
        <f>IF(AND(GU$4=1,GU34=0,OR($IT34=0,AND($IT34&gt;0,GU$2=$IU34,OR(AND(GU$1=$IT34+1,OR(GU$3-1&lt;&gt;$A$3,$A$4=0)),AND(GU$1=$IT34-1,OR(GU$3&lt;&gt;$A$3,$A$4=0)))))),1,0)</f>
        <v/>
      </c>
      <c r="GV84">
        <f>IF(AND(GV$4=1,GV34=0,OR($IT34=0,AND($IT34&gt;0,GV$2=$IU34,OR(AND(GV$1=$IT34+1,OR(GV$3-1&lt;&gt;$A$3,$A$4=0)),AND(GV$1=$IT34-1,OR(GV$3&lt;&gt;$A$3,$A$4=0)))))),1,0)</f>
        <v/>
      </c>
      <c r="GW84">
        <f>IF(AND(GW$4=1,GW34=0,OR($IT34=0,AND($IT34&gt;0,GW$2=$IU34,OR(AND(GW$1=$IT34+1,OR(GW$3-1&lt;&gt;$A$3,$A$4=0)),AND(GW$1=$IT34-1,OR(GW$3&lt;&gt;$A$3,$A$4=0)))))),1,0)</f>
        <v/>
      </c>
      <c r="GX84">
        <f>IF(AND(GX$4=1,GX34=0,OR($IT34=0,AND($IT34&gt;0,GX$2=$IU34,OR(AND(GX$1=$IT34+1,OR(GX$3-1&lt;&gt;$A$3,$A$4=0)),AND(GX$1=$IT34-1,OR(GX$3&lt;&gt;$A$3,$A$4=0)))))),1,0)</f>
        <v/>
      </c>
      <c r="GY84">
        <f>IF(AND(GY$4=1,GY34=0,OR($IT34=0,AND($IT34&gt;0,GY$2=$IU34,OR(AND(GY$1=$IT34+1,OR(GY$3-1&lt;&gt;$A$3,$A$4=0)),AND(GY$1=$IT34-1,OR(GY$3&lt;&gt;$A$3,$A$4=0)))))),1,0)</f>
        <v/>
      </c>
      <c r="GZ84">
        <f>IF(AND(GZ$4=1,GZ34=0,OR($IT34=0,AND($IT34&gt;0,GZ$2=$IU34,OR(AND(GZ$1=$IT34+1,OR(GZ$3-1&lt;&gt;$A$3,$A$4=0)),AND(GZ$1=$IT34-1,OR(GZ$3&lt;&gt;$A$3,$A$4=0)))))),1,0)</f>
        <v/>
      </c>
      <c r="HA84">
        <f>IF(AND(HA$4=1,HA34=0,OR($IT34=0,AND($IT34&gt;0,HA$2=$IU34,OR(AND(HA$1=$IT34+1,OR(HA$3-1&lt;&gt;$A$3,$A$4=0)),AND(HA$1=$IT34-1,OR(HA$3&lt;&gt;$A$3,$A$4=0)))))),1,0)</f>
        <v/>
      </c>
      <c r="HB84">
        <f>IF(AND(HB$4=1,HB34=0,OR($IT34=0,AND($IT34&gt;0,HB$2=$IU34,OR(AND(HB$1=$IT34+1,OR(HB$3-1&lt;&gt;$A$3,$A$4=0)),AND(HB$1=$IT34-1,OR(HB$3&lt;&gt;$A$3,$A$4=0)))))),1,0)</f>
        <v/>
      </c>
      <c r="HC84">
        <f>IF(AND(HC$4=1,HC34=0,OR($IT34=0,AND($IT34&gt;0,HC$2=$IU34,OR(AND(HC$1=$IT34+1,OR(HC$3-1&lt;&gt;$A$3,$A$4=0)),AND(HC$1=$IT34-1,OR(HC$3&lt;&gt;$A$3,$A$4=0)))))),1,0)</f>
        <v/>
      </c>
      <c r="HD84">
        <f>IF(AND(HD$4=1,HD34=0,OR($IT34=0,AND($IT34&gt;0,HD$2=$IU34,OR(AND(HD$1=$IT34+1,OR(HD$3-1&lt;&gt;$A$3,$A$4=0)),AND(HD$1=$IT34-1,OR(HD$3&lt;&gt;$A$3,$A$4=0)))))),1,0)</f>
        <v/>
      </c>
      <c r="HE84">
        <f>IF(AND(HE$4=1,HE34=0,OR($IT34=0,AND($IT34&gt;0,HE$2=$IU34,OR(AND(HE$1=$IT34+1,OR(HE$3-1&lt;&gt;$A$3,$A$4=0)),AND(HE$1=$IT34-1,OR(HE$3&lt;&gt;$A$3,$A$4=0)))))),1,0)</f>
        <v/>
      </c>
      <c r="HF84">
        <f>IF(AND(HF$4=1,HF34=0,OR($IT34=0,AND($IT34&gt;0,HF$2=$IU34,OR(AND(HF$1=$IT34+1,OR(HF$3-1&lt;&gt;$A$3,$A$4=0)),AND(HF$1=$IT34-1,OR(HF$3&lt;&gt;$A$3,$A$4=0)))))),1,0)</f>
        <v/>
      </c>
      <c r="HG84">
        <f>IF(AND(HG$4=1,HG34=0,OR($IT34=0,AND($IT34&gt;0,HG$2=$IU34,OR(AND(HG$1=$IT34+1,OR(HG$3-1&lt;&gt;$A$3,$A$4=0)),AND(HG$1=$IT34-1,OR(HG$3&lt;&gt;$A$3,$A$4=0)))))),1,0)</f>
        <v/>
      </c>
      <c r="HH84">
        <f>IF(AND(HH$4=1,HH34=0,OR($IT34=0,AND($IT34&gt;0,HH$2=$IU34,OR(AND(HH$1=$IT34+1,OR(HH$3-1&lt;&gt;$A$3,$A$4=0)),AND(HH$1=$IT34-1,OR(HH$3&lt;&gt;$A$3,$A$4=0)))))),1,0)</f>
        <v/>
      </c>
      <c r="HI84">
        <f>IF(AND(HI$4=1,HI34=0,OR($IT34=0,AND($IT34&gt;0,HI$2=$IU34,OR(AND(HI$1=$IT34+1,OR(HI$3-1&lt;&gt;$A$3,$A$4=0)),AND(HI$1=$IT34-1,OR(HI$3&lt;&gt;$A$3,$A$4=0)))))),1,0)</f>
        <v/>
      </c>
      <c r="HJ84">
        <f>IF(AND(HJ$4=1,HJ34=0,OR($IT34=0,AND($IT34&gt;0,HJ$2=$IU34,OR(AND(HJ$1=$IT34+1,OR(HJ$3-1&lt;&gt;$A$3,$A$4=0)),AND(HJ$1=$IT34-1,OR(HJ$3&lt;&gt;$A$3,$A$4=0)))))),1,0)</f>
        <v/>
      </c>
      <c r="HK84">
        <f>IF(AND(HK$4=1,HK34=0,OR($IT34=0,AND($IT34&gt;0,HK$2=$IU34,OR(AND(HK$1=$IT34+1,OR(HK$3-1&lt;&gt;$A$3,$A$4=0)),AND(HK$1=$IT34-1,OR(HK$3&lt;&gt;$A$3,$A$4=0)))))),1,0)</f>
        <v/>
      </c>
      <c r="HL84">
        <f>IF(AND(HL$4=1,HL34=0,OR($IT34=0,AND($IT34&gt;0,HL$2=$IU34,OR(AND(HL$1=$IT34+1,OR(HL$3-1&lt;&gt;$A$3,$A$4=0)),AND(HL$1=$IT34-1,OR(HL$3&lt;&gt;$A$3,$A$4=0)))))),1,0)</f>
        <v/>
      </c>
      <c r="HM84">
        <f>IF(AND(HM$4=1,HM34=0,OR($IT34=0,AND($IT34&gt;0,HM$2=$IU34,OR(AND(HM$1=$IT34+1,OR(HM$3-1&lt;&gt;$A$3,$A$4=0)),AND(HM$1=$IT34-1,OR(HM$3&lt;&gt;$A$3,$A$4=0)))))),1,0)</f>
        <v/>
      </c>
      <c r="HN84">
        <f>IF(AND(HN$4=1,HN34=0,OR($IT34=0,AND($IT34&gt;0,HN$2=$IU34,OR(AND(HN$1=$IT34+1,OR(HN$3-1&lt;&gt;$A$3,$A$4=0)),AND(HN$1=$IT34-1,OR(HN$3&lt;&gt;$A$3,$A$4=0)))))),1,0)</f>
        <v/>
      </c>
      <c r="HO84">
        <f>IF(AND(HO$4=1,HO34=0,OR($IT34=0,AND($IT34&gt;0,HO$2=$IU34,OR(AND(HO$1=$IT34+1,OR(HO$3-1&lt;&gt;$A$3,$A$4=0)),AND(HO$1=$IT34-1,OR(HO$3&lt;&gt;$A$3,$A$4=0)))))),1,0)</f>
        <v/>
      </c>
      <c r="HP84">
        <f>IF(AND(HP$4=1,HP34=0,OR($IT34=0,AND($IT34&gt;0,HP$2=$IU34,OR(AND(HP$1=$IT34+1,OR(HP$3-1&lt;&gt;$A$3,$A$4=0)),AND(HP$1=$IT34-1,OR(HP$3&lt;&gt;$A$3,$A$4=0)))))),1,0)</f>
        <v/>
      </c>
      <c r="HQ84">
        <f>IF(AND(HQ$4=1,HQ34=0,OR($IT34=0,AND($IT34&gt;0,HQ$2=$IU34,OR(AND(HQ$1=$IT34+1,OR(HQ$3-1&lt;&gt;$A$3,$A$4=0)),AND(HQ$1=$IT34-1,OR(HQ$3&lt;&gt;$A$3,$A$4=0)))))),1,0)</f>
        <v/>
      </c>
      <c r="HR84">
        <f>IF(AND(HR$4=1,HR34=0,OR($IT34=0,AND($IT34&gt;0,HR$2=$IU34,OR(AND(HR$1=$IT34+1,OR(HR$3-1&lt;&gt;$A$3,$A$4=0)),AND(HR$1=$IT34-1,OR(HR$3&lt;&gt;$A$3,$A$4=0)))))),1,0)</f>
        <v/>
      </c>
      <c r="HS84">
        <f>IF(AND(HS$4=1,HS34=0,OR($IT34=0,AND($IT34&gt;0,HS$2=$IU34,OR(AND(HS$1=$IT34+1,OR(HS$3-1&lt;&gt;$A$3,$A$4=0)),AND(HS$1=$IT34-1,OR(HS$3&lt;&gt;$A$3,$A$4=0)))))),1,0)</f>
        <v/>
      </c>
      <c r="HT84">
        <f>IF(AND(HT$4=1,HT34=0,OR($IT34=0,AND($IT34&gt;0,HT$2=$IU34,OR(AND(HT$1=$IT34+1,OR(HT$3-1&lt;&gt;$A$3,$A$4=0)),AND(HT$1=$IT34-1,OR(HT$3&lt;&gt;$A$3,$A$4=0)))))),1,0)</f>
        <v/>
      </c>
      <c r="HU84">
        <f>IF(AND(HU$4=1,HU34=0,OR($IT34=0,AND($IT34&gt;0,HU$2=$IU34,OR(AND(HU$1=$IT34+1,OR(HU$3-1&lt;&gt;$A$3,$A$4=0)),AND(HU$1=$IT34-1,OR(HU$3&lt;&gt;$A$3,$A$4=0)))))),1,0)</f>
        <v/>
      </c>
      <c r="HV84">
        <f>IF(AND(HV$4=1,HV34=0,OR($IT34=0,AND($IT34&gt;0,HV$2=$IU34,OR(AND(HV$1=$IT34+1,OR(HV$3-1&lt;&gt;$A$3,$A$4=0)),AND(HV$1=$IT34-1,OR(HV$3&lt;&gt;$A$3,$A$4=0)))))),1,0)</f>
        <v/>
      </c>
      <c r="HW84">
        <f>IF(AND(HW$4=1,HW34=0,OR($IT34=0,AND($IT34&gt;0,HW$2=$IU34,OR(AND(HW$1=$IT34+1,OR(HW$3-1&lt;&gt;$A$3,$A$4=0)),AND(HW$1=$IT34-1,OR(HW$3&lt;&gt;$A$3,$A$4=0)))))),1,0)</f>
        <v/>
      </c>
      <c r="HX84">
        <f>IF(AND(HX$4=1,HX34=0,OR($IT34=0,AND($IT34&gt;0,HX$2=$IU34,OR(AND(HX$1=$IT34+1,OR(HX$3-1&lt;&gt;$A$3,$A$4=0)),AND(HX$1=$IT34-1,OR(HX$3&lt;&gt;$A$3,$A$4=0)))))),1,0)</f>
        <v/>
      </c>
      <c r="HY84">
        <f>IF(AND(HY$4=1,HY34=0,OR($IT34=0,AND($IT34&gt;0,HY$2=$IU34,OR(AND(HY$1=$IT34+1,OR(HY$3-1&lt;&gt;$A$3,$A$4=0)),AND(HY$1=$IT34-1,OR(HY$3&lt;&gt;$A$3,$A$4=0)))))),1,0)</f>
        <v/>
      </c>
      <c r="HZ84">
        <f>IF(AND(HZ$4=1,HZ34=0,OR($IT34=0,AND($IT34&gt;0,HZ$2=$IU34,OR(AND(HZ$1=$IT34+1,OR(HZ$3-1&lt;&gt;$A$3,$A$4=0)),AND(HZ$1=$IT34-1,OR(HZ$3&lt;&gt;$A$3,$A$4=0)))))),1,0)</f>
        <v/>
      </c>
      <c r="IA84">
        <f>IF(AND(IA$4=1,IA34=0,OR($IT34=0,AND($IT34&gt;0,IA$2=$IU34,OR(AND(IA$1=$IT34+1,OR(IA$3-1&lt;&gt;$A$3,$A$4=0)),AND(IA$1=$IT34-1,OR(IA$3&lt;&gt;$A$3,$A$4=0)))))),1,0)</f>
        <v/>
      </c>
      <c r="IB84">
        <f>IF(AND(IB$4=1,IB34=0,OR($IT34=0,AND($IT34&gt;0,IB$2=$IU34,OR(AND(IB$1=$IT34+1,OR(IB$3-1&lt;&gt;$A$3,$A$4=0)),AND(IB$1=$IT34-1,OR(IB$3&lt;&gt;$A$3,$A$4=0)))))),1,0)</f>
        <v/>
      </c>
      <c r="IC84">
        <f>IF(AND(IC$4=1,IC34=0,OR($IT34=0,AND($IT34&gt;0,IC$2=$IU34,OR(AND(IC$1=$IT34+1,OR(IC$3-1&lt;&gt;$A$3,$A$4=0)),AND(IC$1=$IT34-1,OR(IC$3&lt;&gt;$A$3,$A$4=0)))))),1,0)</f>
        <v/>
      </c>
      <c r="ID84">
        <f>IF(AND(ID$4=1,ID34=0,OR($IT34=0,AND($IT34&gt;0,ID$2=$IU34,OR(AND(ID$1=$IT34+1,OR(ID$3-1&lt;&gt;$A$3,$A$4=0)),AND(ID$1=$IT34-1,OR(ID$3&lt;&gt;$A$3,$A$4=0)))))),1,0)</f>
        <v/>
      </c>
      <c r="IE84">
        <f>IF(AND(IE$4=1,IE34=0,OR($IT34=0,AND($IT34&gt;0,IE$2=$IU34,OR(AND(IE$1=$IT34+1,OR(IE$3-1&lt;&gt;$A$3,$A$4=0)),AND(IE$1=$IT34-1,OR(IE$3&lt;&gt;$A$3,$A$4=0)))))),1,0)</f>
        <v/>
      </c>
      <c r="IF84">
        <f>IF(AND(IF$4=1,IF34=0,OR($IT34=0,AND($IT34&gt;0,IF$2=$IU34,OR(AND(IF$1=$IT34+1,OR(IF$3-1&lt;&gt;$A$3,$A$4=0)),AND(IF$1=$IT34-1,OR(IF$3&lt;&gt;$A$3,$A$4=0)))))),1,0)</f>
        <v/>
      </c>
      <c r="IG84">
        <f>IF(AND(IG$4=1,IG34=0,OR($IT34=0,AND($IT34&gt;0,IG$2=$IU34,OR(AND(IG$1=$IT34+1,OR(IG$3-1&lt;&gt;$A$3,$A$4=0)),AND(IG$1=$IT34-1,OR(IG$3&lt;&gt;$A$3,$A$4=0)))))),1,0)</f>
        <v/>
      </c>
      <c r="IH84">
        <f>IF(AND(IH$4=1,IH34=0,OR($IT34=0,AND($IT34&gt;0,IH$2=$IU34,OR(AND(IH$1=$IT34+1,OR(IH$3-1&lt;&gt;$A$3,$A$4=0)),AND(IH$1=$IT34-1,OR(IH$3&lt;&gt;$A$3,$A$4=0)))))),1,0)</f>
        <v/>
      </c>
      <c r="II84">
        <f>IF(AND(II$4=1,II34=0,OR($IT34=0,AND($IT34&gt;0,II$2=$IU34,OR(AND(II$1=$IT34+1,OR(II$3-1&lt;&gt;$A$3,$A$4=0)),AND(II$1=$IT34-1,OR(II$3&lt;&gt;$A$3,$A$4=0)))))),1,0)</f>
        <v/>
      </c>
    </row>
    <row r="85">
      <c r="A85" t="n">
        <v>26</v>
      </c>
      <c r="D85">
        <f>IF(AND(D$4=1,D35=0,OR($IT35=0,AND($IT35&gt;0,D$2=$IU35,OR(AND(D$1=$IT35+1,OR(D$3-1&lt;&gt;$A$3,$A$4=0)),AND(D$1=$IT35-1,OR(D$3&lt;&gt;$A$3,$A$4=0)))))),1,0)</f>
        <v/>
      </c>
      <c r="E85">
        <f>IF(AND(E$4=1,E35=0,OR($IT35=0,AND($IT35&gt;0,E$2=$IU35,OR(AND(E$1=$IT35+1,OR(E$3-1&lt;&gt;$A$3,$A$4=0)),AND(E$1=$IT35-1,OR(E$3&lt;&gt;$A$3,$A$4=0)))))),1,0)</f>
        <v/>
      </c>
      <c r="F85">
        <f>IF(AND(F$4=1,F35=0,OR($IT35=0,AND($IT35&gt;0,F$2=$IU35,OR(AND(F$1=$IT35+1,OR(F$3-1&lt;&gt;$A$3,$A$4=0)),AND(F$1=$IT35-1,OR(F$3&lt;&gt;$A$3,$A$4=0)))))),1,0)</f>
        <v/>
      </c>
      <c r="G85">
        <f>IF(AND(G$4=1,G35=0,OR($IT35=0,AND($IT35&gt;0,G$2=$IU35,OR(AND(G$1=$IT35+1,OR(G$3-1&lt;&gt;$A$3,$A$4=0)),AND(G$1=$IT35-1,OR(G$3&lt;&gt;$A$3,$A$4=0)))))),1,0)</f>
        <v/>
      </c>
      <c r="H85">
        <f>IF(AND(H$4=1,H35=0,OR($IT35=0,AND($IT35&gt;0,H$2=$IU35,OR(AND(H$1=$IT35+1,OR(H$3-1&lt;&gt;$A$3,$A$4=0)),AND(H$1=$IT35-1,OR(H$3&lt;&gt;$A$3,$A$4=0)))))),1,0)</f>
        <v/>
      </c>
      <c r="I85">
        <f>IF(AND(I$4=1,I35=0,OR($IT35=0,AND($IT35&gt;0,I$2=$IU35,OR(AND(I$1=$IT35+1,OR(I$3-1&lt;&gt;$A$3,$A$4=0)),AND(I$1=$IT35-1,OR(I$3&lt;&gt;$A$3,$A$4=0)))))),1,0)</f>
        <v/>
      </c>
      <c r="J85">
        <f>IF(AND(J$4=1,J35=0,OR($IT35=0,AND($IT35&gt;0,J$2=$IU35,OR(AND(J$1=$IT35+1,OR(J$3-1&lt;&gt;$A$3,$A$4=0)),AND(J$1=$IT35-1,OR(J$3&lt;&gt;$A$3,$A$4=0)))))),1,0)</f>
        <v/>
      </c>
      <c r="K85">
        <f>IF(AND(K$4=1,K35=0,OR($IT35=0,AND($IT35&gt;0,K$2=$IU35,OR(AND(K$1=$IT35+1,OR(K$3-1&lt;&gt;$A$3,$A$4=0)),AND(K$1=$IT35-1,OR(K$3&lt;&gt;$A$3,$A$4=0)))))),1,0)</f>
        <v/>
      </c>
      <c r="L85">
        <f>IF(AND(L$4=1,L35=0,OR($IT35=0,AND($IT35&gt;0,L$2=$IU35,OR(AND(L$1=$IT35+1,OR(L$3-1&lt;&gt;$A$3,$A$4=0)),AND(L$1=$IT35-1,OR(L$3&lt;&gt;$A$3,$A$4=0)))))),1,0)</f>
        <v/>
      </c>
      <c r="M85">
        <f>IF(AND(M$4=1,M35=0,OR($IT35=0,AND($IT35&gt;0,M$2=$IU35,OR(AND(M$1=$IT35+1,OR(M$3-1&lt;&gt;$A$3,$A$4=0)),AND(M$1=$IT35-1,OR(M$3&lt;&gt;$A$3,$A$4=0)))))),1,0)</f>
        <v/>
      </c>
      <c r="N85">
        <f>IF(AND(N$4=1,N35=0,OR($IT35=0,AND($IT35&gt;0,N$2=$IU35,OR(AND(N$1=$IT35+1,OR(N$3-1&lt;&gt;$A$3,$A$4=0)),AND(N$1=$IT35-1,OR(N$3&lt;&gt;$A$3,$A$4=0)))))),1,0)</f>
        <v/>
      </c>
      <c r="O85">
        <f>IF(AND(O$4=1,O35=0,OR($IT35=0,AND($IT35&gt;0,O$2=$IU35,OR(AND(O$1=$IT35+1,OR(O$3-1&lt;&gt;$A$3,$A$4=0)),AND(O$1=$IT35-1,OR(O$3&lt;&gt;$A$3,$A$4=0)))))),1,0)</f>
        <v/>
      </c>
      <c r="P85">
        <f>IF(AND(P$4=1,P35=0,OR($IT35=0,AND($IT35&gt;0,P$2=$IU35,OR(AND(P$1=$IT35+1,OR(P$3-1&lt;&gt;$A$3,$A$4=0)),AND(P$1=$IT35-1,OR(P$3&lt;&gt;$A$3,$A$4=0)))))),1,0)</f>
        <v/>
      </c>
      <c r="Q85">
        <f>IF(AND(Q$4=1,Q35=0,OR($IT35=0,AND($IT35&gt;0,Q$2=$IU35,OR(AND(Q$1=$IT35+1,OR(Q$3-1&lt;&gt;$A$3,$A$4=0)),AND(Q$1=$IT35-1,OR(Q$3&lt;&gt;$A$3,$A$4=0)))))),1,0)</f>
        <v/>
      </c>
      <c r="R85">
        <f>IF(AND(R$4=1,R35=0,OR($IT35=0,AND($IT35&gt;0,R$2=$IU35,OR(AND(R$1=$IT35+1,OR(R$3-1&lt;&gt;$A$3,$A$4=0)),AND(R$1=$IT35-1,OR(R$3&lt;&gt;$A$3,$A$4=0)))))),1,0)</f>
        <v/>
      </c>
      <c r="S85">
        <f>IF(AND(S$4=1,S35=0,OR($IT35=0,AND($IT35&gt;0,S$2=$IU35,OR(AND(S$1=$IT35+1,OR(S$3-1&lt;&gt;$A$3,$A$4=0)),AND(S$1=$IT35-1,OR(S$3&lt;&gt;$A$3,$A$4=0)))))),1,0)</f>
        <v/>
      </c>
      <c r="T85">
        <f>IF(AND(T$4=1,T35=0,OR($IT35=0,AND($IT35&gt;0,T$2=$IU35,OR(AND(T$1=$IT35+1,OR(T$3-1&lt;&gt;$A$3,$A$4=0)),AND(T$1=$IT35-1,OR(T$3&lt;&gt;$A$3,$A$4=0)))))),1,0)</f>
        <v/>
      </c>
      <c r="U85">
        <f>IF(AND(U$4=1,U35=0,OR($IT35=0,AND($IT35&gt;0,U$2=$IU35,OR(AND(U$1=$IT35+1,OR(U$3-1&lt;&gt;$A$3,$A$4=0)),AND(U$1=$IT35-1,OR(U$3&lt;&gt;$A$3,$A$4=0)))))),1,0)</f>
        <v/>
      </c>
      <c r="V85">
        <f>IF(AND(V$4=1,V35=0,OR($IT35=0,AND($IT35&gt;0,V$2=$IU35,OR(AND(V$1=$IT35+1,OR(V$3-1&lt;&gt;$A$3,$A$4=0)),AND(V$1=$IT35-1,OR(V$3&lt;&gt;$A$3,$A$4=0)))))),1,0)</f>
        <v/>
      </c>
      <c r="W85">
        <f>IF(AND(W$4=1,W35=0,OR($IT35=0,AND($IT35&gt;0,W$2=$IU35,OR(AND(W$1=$IT35+1,OR(W$3-1&lt;&gt;$A$3,$A$4=0)),AND(W$1=$IT35-1,OR(W$3&lt;&gt;$A$3,$A$4=0)))))),1,0)</f>
        <v/>
      </c>
      <c r="X85">
        <f>IF(AND(X$4=1,X35=0,OR($IT35=0,AND($IT35&gt;0,X$2=$IU35,OR(AND(X$1=$IT35+1,OR(X$3-1&lt;&gt;$A$3,$A$4=0)),AND(X$1=$IT35-1,OR(X$3&lt;&gt;$A$3,$A$4=0)))))),1,0)</f>
        <v/>
      </c>
      <c r="Y85">
        <f>IF(AND(Y$4=1,Y35=0,OR($IT35=0,AND($IT35&gt;0,Y$2=$IU35,OR(AND(Y$1=$IT35+1,OR(Y$3-1&lt;&gt;$A$3,$A$4=0)),AND(Y$1=$IT35-1,OR(Y$3&lt;&gt;$A$3,$A$4=0)))))),1,0)</f>
        <v/>
      </c>
      <c r="Z85">
        <f>IF(AND(Z$4=1,Z35=0,OR($IT35=0,AND($IT35&gt;0,Z$2=$IU35,OR(AND(Z$1=$IT35+1,OR(Z$3-1&lt;&gt;$A$3,$A$4=0)),AND(Z$1=$IT35-1,OR(Z$3&lt;&gt;$A$3,$A$4=0)))))),1,0)</f>
        <v/>
      </c>
      <c r="AA85">
        <f>IF(AND(AA$4=1,AA35=0,OR($IT35=0,AND($IT35&gt;0,AA$2=$IU35,OR(AND(AA$1=$IT35+1,OR(AA$3-1&lt;&gt;$A$3,$A$4=0)),AND(AA$1=$IT35-1,OR(AA$3&lt;&gt;$A$3,$A$4=0)))))),1,0)</f>
        <v/>
      </c>
      <c r="AB85">
        <f>IF(AND(AB$4=1,AB35=0,OR($IT35=0,AND($IT35&gt;0,AB$2=$IU35,OR(AND(AB$1=$IT35+1,OR(AB$3-1&lt;&gt;$A$3,$A$4=0)),AND(AB$1=$IT35-1,OR(AB$3&lt;&gt;$A$3,$A$4=0)))))),1,0)</f>
        <v/>
      </c>
      <c r="AC85">
        <f>IF(AND(AC$4=1,AC35=0,OR($IT35=0,AND($IT35&gt;0,AC$2=$IU35,OR(AND(AC$1=$IT35+1,OR(AC$3-1&lt;&gt;$A$3,$A$4=0)),AND(AC$1=$IT35-1,OR(AC$3&lt;&gt;$A$3,$A$4=0)))))),1,0)</f>
        <v/>
      </c>
      <c r="AD85">
        <f>IF(AND(AD$4=1,AD35=0,OR($IT35=0,AND($IT35&gt;0,AD$2=$IU35,OR(AND(AD$1=$IT35+1,OR(AD$3-1&lt;&gt;$A$3,$A$4=0)),AND(AD$1=$IT35-1,OR(AD$3&lt;&gt;$A$3,$A$4=0)))))),1,0)</f>
        <v/>
      </c>
      <c r="AE85">
        <f>IF(AND(AE$4=1,AE35=0,OR($IT35=0,AND($IT35&gt;0,AE$2=$IU35,OR(AND(AE$1=$IT35+1,OR(AE$3-1&lt;&gt;$A$3,$A$4=0)),AND(AE$1=$IT35-1,OR(AE$3&lt;&gt;$A$3,$A$4=0)))))),1,0)</f>
        <v/>
      </c>
      <c r="AF85">
        <f>IF(AND(AF$4=1,AF35=0,OR($IT35=0,AND($IT35&gt;0,AF$2=$IU35,OR(AND(AF$1=$IT35+1,OR(AF$3-1&lt;&gt;$A$3,$A$4=0)),AND(AF$1=$IT35-1,OR(AF$3&lt;&gt;$A$3,$A$4=0)))))),1,0)</f>
        <v/>
      </c>
      <c r="AG85">
        <f>IF(AND(AG$4=1,AG35=0,OR($IT35=0,AND($IT35&gt;0,AG$2=$IU35,OR(AND(AG$1=$IT35+1,OR(AG$3-1&lt;&gt;$A$3,$A$4=0)),AND(AG$1=$IT35-1,OR(AG$3&lt;&gt;$A$3,$A$4=0)))))),1,0)</f>
        <v/>
      </c>
      <c r="AH85">
        <f>IF(AND(AH$4=1,AH35=0,OR($IT35=0,AND($IT35&gt;0,AH$2=$IU35,OR(AND(AH$1=$IT35+1,OR(AH$3-1&lt;&gt;$A$3,$A$4=0)),AND(AH$1=$IT35-1,OR(AH$3&lt;&gt;$A$3,$A$4=0)))))),1,0)</f>
        <v/>
      </c>
      <c r="AI85">
        <f>IF(AND(AI$4=1,AI35=0,OR($IT35=0,AND($IT35&gt;0,AI$2=$IU35,OR(AND(AI$1=$IT35+1,OR(AI$3-1&lt;&gt;$A$3,$A$4=0)),AND(AI$1=$IT35-1,OR(AI$3&lt;&gt;$A$3,$A$4=0)))))),1,0)</f>
        <v/>
      </c>
      <c r="AJ85">
        <f>IF(AND(AJ$4=1,AJ35=0,OR($IT35=0,AND($IT35&gt;0,AJ$2=$IU35,OR(AND(AJ$1=$IT35+1,OR(AJ$3-1&lt;&gt;$A$3,$A$4=0)),AND(AJ$1=$IT35-1,OR(AJ$3&lt;&gt;$A$3,$A$4=0)))))),1,0)</f>
        <v/>
      </c>
      <c r="AK85">
        <f>IF(AND(AK$4=1,AK35=0,OR($IT35=0,AND($IT35&gt;0,AK$2=$IU35,OR(AND(AK$1=$IT35+1,OR(AK$3-1&lt;&gt;$A$3,$A$4=0)),AND(AK$1=$IT35-1,OR(AK$3&lt;&gt;$A$3,$A$4=0)))))),1,0)</f>
        <v/>
      </c>
      <c r="AL85">
        <f>IF(AND(AL$4=1,AL35=0,OR($IT35=0,AND($IT35&gt;0,AL$2=$IU35,OR(AND(AL$1=$IT35+1,OR(AL$3-1&lt;&gt;$A$3,$A$4=0)),AND(AL$1=$IT35-1,OR(AL$3&lt;&gt;$A$3,$A$4=0)))))),1,0)</f>
        <v/>
      </c>
      <c r="AM85">
        <f>IF(AND(AM$4=1,AM35=0,OR($IT35=0,AND($IT35&gt;0,AM$2=$IU35,OR(AND(AM$1=$IT35+1,OR(AM$3-1&lt;&gt;$A$3,$A$4=0)),AND(AM$1=$IT35-1,OR(AM$3&lt;&gt;$A$3,$A$4=0)))))),1,0)</f>
        <v/>
      </c>
      <c r="AN85">
        <f>IF(AND(AN$4=1,AN35=0,OR($IT35=0,AND($IT35&gt;0,AN$2=$IU35,OR(AND(AN$1=$IT35+1,OR(AN$3-1&lt;&gt;$A$3,$A$4=0)),AND(AN$1=$IT35-1,OR(AN$3&lt;&gt;$A$3,$A$4=0)))))),1,0)</f>
        <v/>
      </c>
      <c r="AO85">
        <f>IF(AND(AO$4=1,AO35=0,OR($IT35=0,AND($IT35&gt;0,AO$2=$IU35,OR(AND(AO$1=$IT35+1,OR(AO$3-1&lt;&gt;$A$3,$A$4=0)),AND(AO$1=$IT35-1,OR(AO$3&lt;&gt;$A$3,$A$4=0)))))),1,0)</f>
        <v/>
      </c>
      <c r="AP85">
        <f>IF(AND(AP$4=1,AP35=0,OR($IT35=0,AND($IT35&gt;0,AP$2=$IU35,OR(AND(AP$1=$IT35+1,OR(AP$3-1&lt;&gt;$A$3,$A$4=0)),AND(AP$1=$IT35-1,OR(AP$3&lt;&gt;$A$3,$A$4=0)))))),1,0)</f>
        <v/>
      </c>
      <c r="AQ85">
        <f>IF(AND(AQ$4=1,AQ35=0,OR($IT35=0,AND($IT35&gt;0,AQ$2=$IU35,OR(AND(AQ$1=$IT35+1,OR(AQ$3-1&lt;&gt;$A$3,$A$4=0)),AND(AQ$1=$IT35-1,OR(AQ$3&lt;&gt;$A$3,$A$4=0)))))),1,0)</f>
        <v/>
      </c>
      <c r="AR85">
        <f>IF(AND(AR$4=1,AR35=0,OR($IT35=0,AND($IT35&gt;0,AR$2=$IU35,OR(AND(AR$1=$IT35+1,OR(AR$3-1&lt;&gt;$A$3,$A$4=0)),AND(AR$1=$IT35-1,OR(AR$3&lt;&gt;$A$3,$A$4=0)))))),1,0)</f>
        <v/>
      </c>
      <c r="AS85">
        <f>IF(AND(AS$4=1,AS35=0,OR($IT35=0,AND($IT35&gt;0,AS$2=$IU35,OR(AND(AS$1=$IT35+1,OR(AS$3-1&lt;&gt;$A$3,$A$4=0)),AND(AS$1=$IT35-1,OR(AS$3&lt;&gt;$A$3,$A$4=0)))))),1,0)</f>
        <v/>
      </c>
      <c r="AT85">
        <f>IF(AND(AT$4=1,AT35=0,OR($IT35=0,AND($IT35&gt;0,AT$2=$IU35,OR(AND(AT$1=$IT35+1,OR(AT$3-1&lt;&gt;$A$3,$A$4=0)),AND(AT$1=$IT35-1,OR(AT$3&lt;&gt;$A$3,$A$4=0)))))),1,0)</f>
        <v/>
      </c>
      <c r="AU85">
        <f>IF(AND(AU$4=1,AU35=0,OR($IT35=0,AND($IT35&gt;0,AU$2=$IU35,OR(AND(AU$1=$IT35+1,OR(AU$3-1&lt;&gt;$A$3,$A$4=0)),AND(AU$1=$IT35-1,OR(AU$3&lt;&gt;$A$3,$A$4=0)))))),1,0)</f>
        <v/>
      </c>
      <c r="AV85">
        <f>IF(AND(AV$4=1,AV35=0,OR($IT35=0,AND($IT35&gt;0,AV$2=$IU35,OR(AND(AV$1=$IT35+1,OR(AV$3-1&lt;&gt;$A$3,$A$4=0)),AND(AV$1=$IT35-1,OR(AV$3&lt;&gt;$A$3,$A$4=0)))))),1,0)</f>
        <v/>
      </c>
      <c r="AW85">
        <f>IF(AND(AW$4=1,AW35=0,OR($IT35=0,AND($IT35&gt;0,AW$2=$IU35,OR(AND(AW$1=$IT35+1,OR(AW$3-1&lt;&gt;$A$3,$A$4=0)),AND(AW$1=$IT35-1,OR(AW$3&lt;&gt;$A$3,$A$4=0)))))),1,0)</f>
        <v/>
      </c>
      <c r="AX85">
        <f>IF(AND(AX$4=1,AX35=0,OR($IT35=0,AND($IT35&gt;0,AX$2=$IU35,OR(AND(AX$1=$IT35+1,OR(AX$3-1&lt;&gt;$A$3,$A$4=0)),AND(AX$1=$IT35-1,OR(AX$3&lt;&gt;$A$3,$A$4=0)))))),1,0)</f>
        <v/>
      </c>
      <c r="AY85">
        <f>IF(AND(AY$4=1,AY35=0,OR($IT35=0,AND($IT35&gt;0,AY$2=$IU35,OR(AND(AY$1=$IT35+1,OR(AY$3-1&lt;&gt;$A$3,$A$4=0)),AND(AY$1=$IT35-1,OR(AY$3&lt;&gt;$A$3,$A$4=0)))))),1,0)</f>
        <v/>
      </c>
      <c r="AZ85">
        <f>IF(AND(AZ$4=1,AZ35=0,OR($IT35=0,AND($IT35&gt;0,AZ$2=$IU35,OR(AND(AZ$1=$IT35+1,OR(AZ$3-1&lt;&gt;$A$3,$A$4=0)),AND(AZ$1=$IT35-1,OR(AZ$3&lt;&gt;$A$3,$A$4=0)))))),1,0)</f>
        <v/>
      </c>
      <c r="BA85">
        <f>IF(AND(BA$4=1,BA35=0,OR($IT35=0,AND($IT35&gt;0,BA$2=$IU35,OR(AND(BA$1=$IT35+1,OR(BA$3-1&lt;&gt;$A$3,$A$4=0)),AND(BA$1=$IT35-1,OR(BA$3&lt;&gt;$A$3,$A$4=0)))))),1,0)</f>
        <v/>
      </c>
      <c r="BB85">
        <f>IF(AND(BB$4=1,BB35=0,OR($IT35=0,AND($IT35&gt;0,BB$2=$IU35,OR(AND(BB$1=$IT35+1,OR(BB$3-1&lt;&gt;$A$3,$A$4=0)),AND(BB$1=$IT35-1,OR(BB$3&lt;&gt;$A$3,$A$4=0)))))),1,0)</f>
        <v/>
      </c>
      <c r="BC85">
        <f>IF(AND(BC$4=1,BC35=0,OR($IT35=0,AND($IT35&gt;0,BC$2=$IU35,OR(AND(BC$1=$IT35+1,OR(BC$3-1&lt;&gt;$A$3,$A$4=0)),AND(BC$1=$IT35-1,OR(BC$3&lt;&gt;$A$3,$A$4=0)))))),1,0)</f>
        <v/>
      </c>
      <c r="BD85">
        <f>IF(AND(BD$4=1,BD35=0,OR($IT35=0,AND($IT35&gt;0,BD$2=$IU35,OR(AND(BD$1=$IT35+1,OR(BD$3-1&lt;&gt;$A$3,$A$4=0)),AND(BD$1=$IT35-1,OR(BD$3&lt;&gt;$A$3,$A$4=0)))))),1,0)</f>
        <v/>
      </c>
      <c r="BE85">
        <f>IF(AND(BE$4=1,BE35=0,OR($IT35=0,AND($IT35&gt;0,BE$2=$IU35,OR(AND(BE$1=$IT35+1,OR(BE$3-1&lt;&gt;$A$3,$A$4=0)),AND(BE$1=$IT35-1,OR(BE$3&lt;&gt;$A$3,$A$4=0)))))),1,0)</f>
        <v/>
      </c>
      <c r="BF85">
        <f>IF(AND(BF$4=1,BF35=0,OR($IT35=0,AND($IT35&gt;0,BF$2=$IU35,OR(AND(BF$1=$IT35+1,OR(BF$3-1&lt;&gt;$A$3,$A$4=0)),AND(BF$1=$IT35-1,OR(BF$3&lt;&gt;$A$3,$A$4=0)))))),1,0)</f>
        <v/>
      </c>
      <c r="BG85">
        <f>IF(AND(BG$4=1,BG35=0,OR($IT35=0,AND($IT35&gt;0,BG$2=$IU35,OR(AND(BG$1=$IT35+1,OR(BG$3-1&lt;&gt;$A$3,$A$4=0)),AND(BG$1=$IT35-1,OR(BG$3&lt;&gt;$A$3,$A$4=0)))))),1,0)</f>
        <v/>
      </c>
      <c r="BH85">
        <f>IF(AND(BH$4=1,BH35=0,OR($IT35=0,AND($IT35&gt;0,BH$2=$IU35,OR(AND(BH$1=$IT35+1,OR(BH$3-1&lt;&gt;$A$3,$A$4=0)),AND(BH$1=$IT35-1,OR(BH$3&lt;&gt;$A$3,$A$4=0)))))),1,0)</f>
        <v/>
      </c>
      <c r="BI85">
        <f>IF(AND(BI$4=1,BI35=0,OR($IT35=0,AND($IT35&gt;0,BI$2=$IU35,OR(AND(BI$1=$IT35+1,OR(BI$3-1&lt;&gt;$A$3,$A$4=0)),AND(BI$1=$IT35-1,OR(BI$3&lt;&gt;$A$3,$A$4=0)))))),1,0)</f>
        <v/>
      </c>
      <c r="BJ85">
        <f>IF(AND(BJ$4=1,BJ35=0,OR($IT35=0,AND($IT35&gt;0,BJ$2=$IU35,OR(AND(BJ$1=$IT35+1,OR(BJ$3-1&lt;&gt;$A$3,$A$4=0)),AND(BJ$1=$IT35-1,OR(BJ$3&lt;&gt;$A$3,$A$4=0)))))),1,0)</f>
        <v/>
      </c>
      <c r="BK85">
        <f>IF(AND(BK$4=1,BK35=0,OR($IT35=0,AND($IT35&gt;0,BK$2=$IU35,OR(AND(BK$1=$IT35+1,OR(BK$3-1&lt;&gt;$A$3,$A$4=0)),AND(BK$1=$IT35-1,OR(BK$3&lt;&gt;$A$3,$A$4=0)))))),1,0)</f>
        <v/>
      </c>
      <c r="BL85">
        <f>IF(AND(BL$4=1,BL35=0,OR($IT35=0,AND($IT35&gt;0,BL$2=$IU35,OR(AND(BL$1=$IT35+1,OR(BL$3-1&lt;&gt;$A$3,$A$4=0)),AND(BL$1=$IT35-1,OR(BL$3&lt;&gt;$A$3,$A$4=0)))))),1,0)</f>
        <v/>
      </c>
      <c r="BM85">
        <f>IF(AND(BM$4=1,BM35=0,OR($IT35=0,AND($IT35&gt;0,BM$2=$IU35,OR(AND(BM$1=$IT35+1,OR(BM$3-1&lt;&gt;$A$3,$A$4=0)),AND(BM$1=$IT35-1,OR(BM$3&lt;&gt;$A$3,$A$4=0)))))),1,0)</f>
        <v/>
      </c>
      <c r="BN85">
        <f>IF(AND(BN$4=1,BN35=0,OR($IT35=0,AND($IT35&gt;0,BN$2=$IU35,OR(AND(BN$1=$IT35+1,OR(BN$3-1&lt;&gt;$A$3,$A$4=0)),AND(BN$1=$IT35-1,OR(BN$3&lt;&gt;$A$3,$A$4=0)))))),1,0)</f>
        <v/>
      </c>
      <c r="BO85">
        <f>IF(AND(BO$4=1,BO35=0,OR($IT35=0,AND($IT35&gt;0,BO$2=$IU35,OR(AND(BO$1=$IT35+1,OR(BO$3-1&lt;&gt;$A$3,$A$4=0)),AND(BO$1=$IT35-1,OR(BO$3&lt;&gt;$A$3,$A$4=0)))))),1,0)</f>
        <v/>
      </c>
      <c r="BP85">
        <f>IF(AND(BP$4=1,BP35=0,OR($IT35=0,AND($IT35&gt;0,BP$2=$IU35,OR(AND(BP$1=$IT35+1,OR(BP$3-1&lt;&gt;$A$3,$A$4=0)),AND(BP$1=$IT35-1,OR(BP$3&lt;&gt;$A$3,$A$4=0)))))),1,0)</f>
        <v/>
      </c>
      <c r="BQ85">
        <f>IF(AND(BQ$4=1,BQ35=0,OR($IT35=0,AND($IT35&gt;0,BQ$2=$IU35,OR(AND(BQ$1=$IT35+1,OR(BQ$3-1&lt;&gt;$A$3,$A$4=0)),AND(BQ$1=$IT35-1,OR(BQ$3&lt;&gt;$A$3,$A$4=0)))))),1,0)</f>
        <v/>
      </c>
      <c r="BR85">
        <f>IF(AND(BR$4=1,BR35=0,OR($IT35=0,AND($IT35&gt;0,BR$2=$IU35,OR(AND(BR$1=$IT35+1,OR(BR$3-1&lt;&gt;$A$3,$A$4=0)),AND(BR$1=$IT35-1,OR(BR$3&lt;&gt;$A$3,$A$4=0)))))),1,0)</f>
        <v/>
      </c>
      <c r="BS85">
        <f>IF(AND(BS$4=1,BS35=0,OR($IT35=0,AND($IT35&gt;0,BS$2=$IU35,OR(AND(BS$1=$IT35+1,OR(BS$3-1&lt;&gt;$A$3,$A$4=0)),AND(BS$1=$IT35-1,OR(BS$3&lt;&gt;$A$3,$A$4=0)))))),1,0)</f>
        <v/>
      </c>
      <c r="BT85">
        <f>IF(AND(BT$4=1,BT35=0,OR($IT35=0,AND($IT35&gt;0,BT$2=$IU35,OR(AND(BT$1=$IT35+1,OR(BT$3-1&lt;&gt;$A$3,$A$4=0)),AND(BT$1=$IT35-1,OR(BT$3&lt;&gt;$A$3,$A$4=0)))))),1,0)</f>
        <v/>
      </c>
      <c r="BU85">
        <f>IF(AND(BU$4=1,BU35=0,OR($IT35=0,AND($IT35&gt;0,BU$2=$IU35,OR(AND(BU$1=$IT35+1,OR(BU$3-1&lt;&gt;$A$3,$A$4=0)),AND(BU$1=$IT35-1,OR(BU$3&lt;&gt;$A$3,$A$4=0)))))),1,0)</f>
        <v/>
      </c>
      <c r="BV85">
        <f>IF(AND(BV$4=1,BV35=0,OR($IT35=0,AND($IT35&gt;0,BV$2=$IU35,OR(AND(BV$1=$IT35+1,OR(BV$3-1&lt;&gt;$A$3,$A$4=0)),AND(BV$1=$IT35-1,OR(BV$3&lt;&gt;$A$3,$A$4=0)))))),1,0)</f>
        <v/>
      </c>
      <c r="BW85">
        <f>IF(AND(BW$4=1,BW35=0,OR($IT35=0,AND($IT35&gt;0,BW$2=$IU35,OR(AND(BW$1=$IT35+1,OR(BW$3-1&lt;&gt;$A$3,$A$4=0)),AND(BW$1=$IT35-1,OR(BW$3&lt;&gt;$A$3,$A$4=0)))))),1,0)</f>
        <v/>
      </c>
      <c r="BX85">
        <f>IF(AND(BX$4=1,BX35=0,OR($IT35=0,AND($IT35&gt;0,BX$2=$IU35,OR(AND(BX$1=$IT35+1,OR(BX$3-1&lt;&gt;$A$3,$A$4=0)),AND(BX$1=$IT35-1,OR(BX$3&lt;&gt;$A$3,$A$4=0)))))),1,0)</f>
        <v/>
      </c>
      <c r="BY85">
        <f>IF(AND(BY$4=1,BY35=0,OR($IT35=0,AND($IT35&gt;0,BY$2=$IU35,OR(AND(BY$1=$IT35+1,OR(BY$3-1&lt;&gt;$A$3,$A$4=0)),AND(BY$1=$IT35-1,OR(BY$3&lt;&gt;$A$3,$A$4=0)))))),1,0)</f>
        <v/>
      </c>
      <c r="BZ85">
        <f>IF(AND(BZ$4=1,BZ35=0,OR($IT35=0,AND($IT35&gt;0,BZ$2=$IU35,OR(AND(BZ$1=$IT35+1,OR(BZ$3-1&lt;&gt;$A$3,$A$4=0)),AND(BZ$1=$IT35-1,OR(BZ$3&lt;&gt;$A$3,$A$4=0)))))),1,0)</f>
        <v/>
      </c>
      <c r="CA85">
        <f>IF(AND(CA$4=1,CA35=0,OR($IT35=0,AND($IT35&gt;0,CA$2=$IU35,OR(AND(CA$1=$IT35+1,OR(CA$3-1&lt;&gt;$A$3,$A$4=0)),AND(CA$1=$IT35-1,OR(CA$3&lt;&gt;$A$3,$A$4=0)))))),1,0)</f>
        <v/>
      </c>
      <c r="CB85">
        <f>IF(AND(CB$4=1,CB35=0,OR($IT35=0,AND($IT35&gt;0,CB$2=$IU35,OR(AND(CB$1=$IT35+1,OR(CB$3-1&lt;&gt;$A$3,$A$4=0)),AND(CB$1=$IT35-1,OR(CB$3&lt;&gt;$A$3,$A$4=0)))))),1,0)</f>
        <v/>
      </c>
      <c r="CC85">
        <f>IF(AND(CC$4=1,CC35=0,OR($IT35=0,AND($IT35&gt;0,CC$2=$IU35,OR(AND(CC$1=$IT35+1,OR(CC$3-1&lt;&gt;$A$3,$A$4=0)),AND(CC$1=$IT35-1,OR(CC$3&lt;&gt;$A$3,$A$4=0)))))),1,0)</f>
        <v/>
      </c>
      <c r="CD85">
        <f>IF(AND(CD$4=1,CD35=0,OR($IT35=0,AND($IT35&gt;0,CD$2=$IU35,OR(AND(CD$1=$IT35+1,OR(CD$3-1&lt;&gt;$A$3,$A$4=0)),AND(CD$1=$IT35-1,OR(CD$3&lt;&gt;$A$3,$A$4=0)))))),1,0)</f>
        <v/>
      </c>
      <c r="CE85">
        <f>IF(AND(CE$4=1,CE35=0,OR($IT35=0,AND($IT35&gt;0,CE$2=$IU35,OR(AND(CE$1=$IT35+1,OR(CE$3-1&lt;&gt;$A$3,$A$4=0)),AND(CE$1=$IT35-1,OR(CE$3&lt;&gt;$A$3,$A$4=0)))))),1,0)</f>
        <v/>
      </c>
      <c r="CF85">
        <f>IF(AND(CF$4=1,CF35=0,OR($IT35=0,AND($IT35&gt;0,CF$2=$IU35,OR(AND(CF$1=$IT35+1,OR(CF$3-1&lt;&gt;$A$3,$A$4=0)),AND(CF$1=$IT35-1,OR(CF$3&lt;&gt;$A$3,$A$4=0)))))),1,0)</f>
        <v/>
      </c>
      <c r="CG85">
        <f>IF(AND(CG$4=1,CG35=0,OR($IT35=0,AND($IT35&gt;0,CG$2=$IU35,OR(AND(CG$1=$IT35+1,OR(CG$3-1&lt;&gt;$A$3,$A$4=0)),AND(CG$1=$IT35-1,OR(CG$3&lt;&gt;$A$3,$A$4=0)))))),1,0)</f>
        <v/>
      </c>
      <c r="CH85">
        <f>IF(AND(CH$4=1,CH35=0,OR($IT35=0,AND($IT35&gt;0,CH$2=$IU35,OR(AND(CH$1=$IT35+1,OR(CH$3-1&lt;&gt;$A$3,$A$4=0)),AND(CH$1=$IT35-1,OR(CH$3&lt;&gt;$A$3,$A$4=0)))))),1,0)</f>
        <v/>
      </c>
      <c r="CI85">
        <f>IF(AND(CI$4=1,CI35=0,OR($IT35=0,AND($IT35&gt;0,CI$2=$IU35,OR(AND(CI$1=$IT35+1,OR(CI$3-1&lt;&gt;$A$3,$A$4=0)),AND(CI$1=$IT35-1,OR(CI$3&lt;&gt;$A$3,$A$4=0)))))),1,0)</f>
        <v/>
      </c>
      <c r="CJ85">
        <f>IF(AND(CJ$4=1,CJ35=0,OR($IT35=0,AND($IT35&gt;0,CJ$2=$IU35,OR(AND(CJ$1=$IT35+1,OR(CJ$3-1&lt;&gt;$A$3,$A$4=0)),AND(CJ$1=$IT35-1,OR(CJ$3&lt;&gt;$A$3,$A$4=0)))))),1,0)</f>
        <v/>
      </c>
      <c r="CK85">
        <f>IF(AND(CK$4=1,CK35=0,OR($IT35=0,AND($IT35&gt;0,CK$2=$IU35,OR(AND(CK$1=$IT35+1,OR(CK$3-1&lt;&gt;$A$3,$A$4=0)),AND(CK$1=$IT35-1,OR(CK$3&lt;&gt;$A$3,$A$4=0)))))),1,0)</f>
        <v/>
      </c>
      <c r="CL85">
        <f>IF(AND(CL$4=1,CL35=0,OR($IT35=0,AND($IT35&gt;0,CL$2=$IU35,OR(AND(CL$1=$IT35+1,OR(CL$3-1&lt;&gt;$A$3,$A$4=0)),AND(CL$1=$IT35-1,OR(CL$3&lt;&gt;$A$3,$A$4=0)))))),1,0)</f>
        <v/>
      </c>
      <c r="CM85">
        <f>IF(AND(CM$4=1,CM35=0,OR($IT35=0,AND($IT35&gt;0,CM$2=$IU35,OR(AND(CM$1=$IT35+1,OR(CM$3-1&lt;&gt;$A$3,$A$4=0)),AND(CM$1=$IT35-1,OR(CM$3&lt;&gt;$A$3,$A$4=0)))))),1,0)</f>
        <v/>
      </c>
      <c r="CN85">
        <f>IF(AND(CN$4=1,CN35=0,OR($IT35=0,AND($IT35&gt;0,CN$2=$IU35,OR(AND(CN$1=$IT35+1,OR(CN$3-1&lt;&gt;$A$3,$A$4=0)),AND(CN$1=$IT35-1,OR(CN$3&lt;&gt;$A$3,$A$4=0)))))),1,0)</f>
        <v/>
      </c>
      <c r="CO85">
        <f>IF(AND(CO$4=1,CO35=0,OR($IT35=0,AND($IT35&gt;0,CO$2=$IU35,OR(AND(CO$1=$IT35+1,OR(CO$3-1&lt;&gt;$A$3,$A$4=0)),AND(CO$1=$IT35-1,OR(CO$3&lt;&gt;$A$3,$A$4=0)))))),1,0)</f>
        <v/>
      </c>
      <c r="CP85">
        <f>IF(AND(CP$4=1,CP35=0,OR($IT35=0,AND($IT35&gt;0,CP$2=$IU35,OR(AND(CP$1=$IT35+1,OR(CP$3-1&lt;&gt;$A$3,$A$4=0)),AND(CP$1=$IT35-1,OR(CP$3&lt;&gt;$A$3,$A$4=0)))))),1,0)</f>
        <v/>
      </c>
      <c r="CQ85">
        <f>IF(AND(CQ$4=1,CQ35=0,OR($IT35=0,AND($IT35&gt;0,CQ$2=$IU35,OR(AND(CQ$1=$IT35+1,OR(CQ$3-1&lt;&gt;$A$3,$A$4=0)),AND(CQ$1=$IT35-1,OR(CQ$3&lt;&gt;$A$3,$A$4=0)))))),1,0)</f>
        <v/>
      </c>
      <c r="CR85">
        <f>IF(AND(CR$4=1,CR35=0,OR($IT35=0,AND($IT35&gt;0,CR$2=$IU35,OR(AND(CR$1=$IT35+1,OR(CR$3-1&lt;&gt;$A$3,$A$4=0)),AND(CR$1=$IT35-1,OR(CR$3&lt;&gt;$A$3,$A$4=0)))))),1,0)</f>
        <v/>
      </c>
      <c r="CS85">
        <f>IF(AND(CS$4=1,CS35=0,OR($IT35=0,AND($IT35&gt;0,CS$2=$IU35,OR(AND(CS$1=$IT35+1,OR(CS$3-1&lt;&gt;$A$3,$A$4=0)),AND(CS$1=$IT35-1,OR(CS$3&lt;&gt;$A$3,$A$4=0)))))),1,0)</f>
        <v/>
      </c>
      <c r="CT85">
        <f>IF(AND(CT$4=1,CT35=0,OR($IT35=0,AND($IT35&gt;0,CT$2=$IU35,OR(AND(CT$1=$IT35+1,OR(CT$3-1&lt;&gt;$A$3,$A$4=0)),AND(CT$1=$IT35-1,OR(CT$3&lt;&gt;$A$3,$A$4=0)))))),1,0)</f>
        <v/>
      </c>
      <c r="CU85">
        <f>IF(AND(CU$4=1,CU35=0,OR($IT35=0,AND($IT35&gt;0,CU$2=$IU35,OR(AND(CU$1=$IT35+1,OR(CU$3-1&lt;&gt;$A$3,$A$4=0)),AND(CU$1=$IT35-1,OR(CU$3&lt;&gt;$A$3,$A$4=0)))))),1,0)</f>
        <v/>
      </c>
      <c r="CV85">
        <f>IF(AND(CV$4=1,CV35=0,OR($IT35=0,AND($IT35&gt;0,CV$2=$IU35,OR(AND(CV$1=$IT35+1,OR(CV$3-1&lt;&gt;$A$3,$A$4=0)),AND(CV$1=$IT35-1,OR(CV$3&lt;&gt;$A$3,$A$4=0)))))),1,0)</f>
        <v/>
      </c>
      <c r="CW85">
        <f>IF(AND(CW$4=1,CW35=0,OR($IT35=0,AND($IT35&gt;0,CW$2=$IU35,OR(AND(CW$1=$IT35+1,OR(CW$3-1&lt;&gt;$A$3,$A$4=0)),AND(CW$1=$IT35-1,OR(CW$3&lt;&gt;$A$3,$A$4=0)))))),1,0)</f>
        <v/>
      </c>
      <c r="CX85">
        <f>IF(AND(CX$4=1,CX35=0,OR($IT35=0,AND($IT35&gt;0,CX$2=$IU35,OR(AND(CX$1=$IT35+1,OR(CX$3-1&lt;&gt;$A$3,$A$4=0)),AND(CX$1=$IT35-1,OR(CX$3&lt;&gt;$A$3,$A$4=0)))))),1,0)</f>
        <v/>
      </c>
      <c r="CY85">
        <f>IF(AND(CY$4=1,CY35=0,OR($IT35=0,AND($IT35&gt;0,CY$2=$IU35,OR(AND(CY$1=$IT35+1,OR(CY$3-1&lt;&gt;$A$3,$A$4=0)),AND(CY$1=$IT35-1,OR(CY$3&lt;&gt;$A$3,$A$4=0)))))),1,0)</f>
        <v/>
      </c>
      <c r="CZ85">
        <f>IF(AND(CZ$4=1,CZ35=0,OR($IT35=0,AND($IT35&gt;0,CZ$2=$IU35,OR(AND(CZ$1=$IT35+1,OR(CZ$3-1&lt;&gt;$A$3,$A$4=0)),AND(CZ$1=$IT35-1,OR(CZ$3&lt;&gt;$A$3,$A$4=0)))))),1,0)</f>
        <v/>
      </c>
      <c r="DA85">
        <f>IF(AND(DA$4=1,DA35=0,OR($IT35=0,AND($IT35&gt;0,DA$2=$IU35,OR(AND(DA$1=$IT35+1,OR(DA$3-1&lt;&gt;$A$3,$A$4=0)),AND(DA$1=$IT35-1,OR(DA$3&lt;&gt;$A$3,$A$4=0)))))),1,0)</f>
        <v/>
      </c>
      <c r="DB85">
        <f>IF(AND(DB$4=1,DB35=0,OR($IT35=0,AND($IT35&gt;0,DB$2=$IU35,OR(AND(DB$1=$IT35+1,OR(DB$3-1&lt;&gt;$A$3,$A$4=0)),AND(DB$1=$IT35-1,OR(DB$3&lt;&gt;$A$3,$A$4=0)))))),1,0)</f>
        <v/>
      </c>
      <c r="DC85">
        <f>IF(AND(DC$4=1,DC35=0,OR($IT35=0,AND($IT35&gt;0,DC$2=$IU35,OR(AND(DC$1=$IT35+1,OR(DC$3-1&lt;&gt;$A$3,$A$4=0)),AND(DC$1=$IT35-1,OR(DC$3&lt;&gt;$A$3,$A$4=0)))))),1,0)</f>
        <v/>
      </c>
      <c r="DD85">
        <f>IF(AND(DD$4=1,DD35=0,OR($IT35=0,AND($IT35&gt;0,DD$2=$IU35,OR(AND(DD$1=$IT35+1,OR(DD$3-1&lt;&gt;$A$3,$A$4=0)),AND(DD$1=$IT35-1,OR(DD$3&lt;&gt;$A$3,$A$4=0)))))),1,0)</f>
        <v/>
      </c>
      <c r="DE85">
        <f>IF(AND(DE$4=1,DE35=0,OR($IT35=0,AND($IT35&gt;0,DE$2=$IU35,OR(AND(DE$1=$IT35+1,OR(DE$3-1&lt;&gt;$A$3,$A$4=0)),AND(DE$1=$IT35-1,OR(DE$3&lt;&gt;$A$3,$A$4=0)))))),1,0)</f>
        <v/>
      </c>
      <c r="DF85">
        <f>IF(AND(DF$4=1,DF35=0,OR($IT35=0,AND($IT35&gt;0,DF$2=$IU35,OR(AND(DF$1=$IT35+1,OR(DF$3-1&lt;&gt;$A$3,$A$4=0)),AND(DF$1=$IT35-1,OR(DF$3&lt;&gt;$A$3,$A$4=0)))))),1,0)</f>
        <v/>
      </c>
      <c r="DG85">
        <f>IF(AND(DG$4=1,DG35=0,OR($IT35=0,AND($IT35&gt;0,DG$2=$IU35,OR(AND(DG$1=$IT35+1,OR(DG$3-1&lt;&gt;$A$3,$A$4=0)),AND(DG$1=$IT35-1,OR(DG$3&lt;&gt;$A$3,$A$4=0)))))),1,0)</f>
        <v/>
      </c>
      <c r="DH85">
        <f>IF(AND(DH$4=1,DH35=0,OR($IT35=0,AND($IT35&gt;0,DH$2=$IU35,OR(AND(DH$1=$IT35+1,OR(DH$3-1&lt;&gt;$A$3,$A$4=0)),AND(DH$1=$IT35-1,OR(DH$3&lt;&gt;$A$3,$A$4=0)))))),1,0)</f>
        <v/>
      </c>
      <c r="DI85">
        <f>IF(AND(DI$4=1,DI35=0,OR($IT35=0,AND($IT35&gt;0,DI$2=$IU35,OR(AND(DI$1=$IT35+1,OR(DI$3-1&lt;&gt;$A$3,$A$4=0)),AND(DI$1=$IT35-1,OR(DI$3&lt;&gt;$A$3,$A$4=0)))))),1,0)</f>
        <v/>
      </c>
      <c r="DJ85">
        <f>IF(AND(DJ$4=1,DJ35=0,OR($IT35=0,AND($IT35&gt;0,DJ$2=$IU35,OR(AND(DJ$1=$IT35+1,OR(DJ$3-1&lt;&gt;$A$3,$A$4=0)),AND(DJ$1=$IT35-1,OR(DJ$3&lt;&gt;$A$3,$A$4=0)))))),1,0)</f>
        <v/>
      </c>
      <c r="DK85">
        <f>IF(AND(DK$4=1,DK35=0,OR($IT35=0,AND($IT35&gt;0,DK$2=$IU35,OR(AND(DK$1=$IT35+1,OR(DK$3-1&lt;&gt;$A$3,$A$4=0)),AND(DK$1=$IT35-1,OR(DK$3&lt;&gt;$A$3,$A$4=0)))))),1,0)</f>
        <v/>
      </c>
      <c r="DL85">
        <f>IF(AND(DL$4=1,DL35=0,OR($IT35=0,AND($IT35&gt;0,DL$2=$IU35,OR(AND(DL$1=$IT35+1,OR(DL$3-1&lt;&gt;$A$3,$A$4=0)),AND(DL$1=$IT35-1,OR(DL$3&lt;&gt;$A$3,$A$4=0)))))),1,0)</f>
        <v/>
      </c>
      <c r="DM85">
        <f>IF(AND(DM$4=1,DM35=0,OR($IT35=0,AND($IT35&gt;0,DM$2=$IU35,OR(AND(DM$1=$IT35+1,OR(DM$3-1&lt;&gt;$A$3,$A$4=0)),AND(DM$1=$IT35-1,OR(DM$3&lt;&gt;$A$3,$A$4=0)))))),1,0)</f>
        <v/>
      </c>
      <c r="DN85">
        <f>IF(AND(DN$4=1,DN35=0,OR($IT35=0,AND($IT35&gt;0,DN$2=$IU35,OR(AND(DN$1=$IT35+1,OR(DN$3-1&lt;&gt;$A$3,$A$4=0)),AND(DN$1=$IT35-1,OR(DN$3&lt;&gt;$A$3,$A$4=0)))))),1,0)</f>
        <v/>
      </c>
      <c r="DO85">
        <f>IF(AND(DO$4=1,DO35=0,OR($IT35=0,AND($IT35&gt;0,DO$2=$IU35,OR(AND(DO$1=$IT35+1,OR(DO$3-1&lt;&gt;$A$3,$A$4=0)),AND(DO$1=$IT35-1,OR(DO$3&lt;&gt;$A$3,$A$4=0)))))),1,0)</f>
        <v/>
      </c>
      <c r="DP85">
        <f>IF(AND(DP$4=1,DP35=0,OR($IT35=0,AND($IT35&gt;0,DP$2=$IU35,OR(AND(DP$1=$IT35+1,OR(DP$3-1&lt;&gt;$A$3,$A$4=0)),AND(DP$1=$IT35-1,OR(DP$3&lt;&gt;$A$3,$A$4=0)))))),1,0)</f>
        <v/>
      </c>
      <c r="DQ85">
        <f>IF(AND(DQ$4=1,DQ35=0,OR($IT35=0,AND($IT35&gt;0,DQ$2=$IU35,OR(AND(DQ$1=$IT35+1,OR(DQ$3-1&lt;&gt;$A$3,$A$4=0)),AND(DQ$1=$IT35-1,OR(DQ$3&lt;&gt;$A$3,$A$4=0)))))),1,0)</f>
        <v/>
      </c>
      <c r="DR85">
        <f>IF(AND(DR$4=1,DR35=0,OR($IT35=0,AND($IT35&gt;0,DR$2=$IU35,OR(AND(DR$1=$IT35+1,OR(DR$3-1&lt;&gt;$A$3,$A$4=0)),AND(DR$1=$IT35-1,OR(DR$3&lt;&gt;$A$3,$A$4=0)))))),1,0)</f>
        <v/>
      </c>
      <c r="DS85">
        <f>IF(AND(DS$4=1,DS35=0,OR($IT35=0,AND($IT35&gt;0,DS$2=$IU35,OR(AND(DS$1=$IT35+1,OR(DS$3-1&lt;&gt;$A$3,$A$4=0)),AND(DS$1=$IT35-1,OR(DS$3&lt;&gt;$A$3,$A$4=0)))))),1,0)</f>
        <v/>
      </c>
      <c r="DT85">
        <f>IF(AND(DT$4=1,DT35=0,OR($IT35=0,AND($IT35&gt;0,DT$2=$IU35,OR(AND(DT$1=$IT35+1,OR(DT$3-1&lt;&gt;$A$3,$A$4=0)),AND(DT$1=$IT35-1,OR(DT$3&lt;&gt;$A$3,$A$4=0)))))),1,0)</f>
        <v/>
      </c>
      <c r="DU85">
        <f>IF(AND(DU$4=1,DU35=0,OR($IT35=0,AND($IT35&gt;0,DU$2=$IU35,OR(AND(DU$1=$IT35+1,OR(DU$3-1&lt;&gt;$A$3,$A$4=0)),AND(DU$1=$IT35-1,OR(DU$3&lt;&gt;$A$3,$A$4=0)))))),1,0)</f>
        <v/>
      </c>
      <c r="DV85">
        <f>IF(AND(DV$4=1,DV35=0,OR($IT35=0,AND($IT35&gt;0,DV$2=$IU35,OR(AND(DV$1=$IT35+1,OR(DV$3-1&lt;&gt;$A$3,$A$4=0)),AND(DV$1=$IT35-1,OR(DV$3&lt;&gt;$A$3,$A$4=0)))))),1,0)</f>
        <v/>
      </c>
      <c r="DW85">
        <f>IF(AND(DW$4=1,DW35=0,OR($IT35=0,AND($IT35&gt;0,DW$2=$IU35,OR(AND(DW$1=$IT35+1,OR(DW$3-1&lt;&gt;$A$3,$A$4=0)),AND(DW$1=$IT35-1,OR(DW$3&lt;&gt;$A$3,$A$4=0)))))),1,0)</f>
        <v/>
      </c>
      <c r="DX85">
        <f>IF(AND(DX$4=1,DX35=0,OR($IT35=0,AND($IT35&gt;0,DX$2=$IU35,OR(AND(DX$1=$IT35+1,OR(DX$3-1&lt;&gt;$A$3,$A$4=0)),AND(DX$1=$IT35-1,OR(DX$3&lt;&gt;$A$3,$A$4=0)))))),1,0)</f>
        <v/>
      </c>
      <c r="DY85">
        <f>IF(AND(DY$4=1,DY35=0,OR($IT35=0,AND($IT35&gt;0,DY$2=$IU35,OR(AND(DY$1=$IT35+1,OR(DY$3-1&lt;&gt;$A$3,$A$4=0)),AND(DY$1=$IT35-1,OR(DY$3&lt;&gt;$A$3,$A$4=0)))))),1,0)</f>
        <v/>
      </c>
      <c r="DZ85">
        <f>IF(AND(DZ$4=1,DZ35=0,OR($IT35=0,AND($IT35&gt;0,DZ$2=$IU35,OR(AND(DZ$1=$IT35+1,OR(DZ$3-1&lt;&gt;$A$3,$A$4=0)),AND(DZ$1=$IT35-1,OR(DZ$3&lt;&gt;$A$3,$A$4=0)))))),1,0)</f>
        <v/>
      </c>
      <c r="EA85">
        <f>IF(AND(EA$4=1,EA35=0,OR($IT35=0,AND($IT35&gt;0,EA$2=$IU35,OR(AND(EA$1=$IT35+1,OR(EA$3-1&lt;&gt;$A$3,$A$4=0)),AND(EA$1=$IT35-1,OR(EA$3&lt;&gt;$A$3,$A$4=0)))))),1,0)</f>
        <v/>
      </c>
      <c r="EB85">
        <f>IF(AND(EB$4=1,EB35=0,OR($IT35=0,AND($IT35&gt;0,EB$2=$IU35,OR(AND(EB$1=$IT35+1,OR(EB$3-1&lt;&gt;$A$3,$A$4=0)),AND(EB$1=$IT35-1,OR(EB$3&lt;&gt;$A$3,$A$4=0)))))),1,0)</f>
        <v/>
      </c>
      <c r="EC85">
        <f>IF(AND(EC$4=1,EC35=0,OR($IT35=0,AND($IT35&gt;0,EC$2=$IU35,OR(AND(EC$1=$IT35+1,OR(EC$3-1&lt;&gt;$A$3,$A$4=0)),AND(EC$1=$IT35-1,OR(EC$3&lt;&gt;$A$3,$A$4=0)))))),1,0)</f>
        <v/>
      </c>
      <c r="ED85">
        <f>IF(AND(ED$4=1,ED35=0,OR($IT35=0,AND($IT35&gt;0,ED$2=$IU35,OR(AND(ED$1=$IT35+1,OR(ED$3-1&lt;&gt;$A$3,$A$4=0)),AND(ED$1=$IT35-1,OR(ED$3&lt;&gt;$A$3,$A$4=0)))))),1,0)</f>
        <v/>
      </c>
      <c r="EE85">
        <f>IF(AND(EE$4=1,EE35=0,OR($IT35=0,AND($IT35&gt;0,EE$2=$IU35,OR(AND(EE$1=$IT35+1,OR(EE$3-1&lt;&gt;$A$3,$A$4=0)),AND(EE$1=$IT35-1,OR(EE$3&lt;&gt;$A$3,$A$4=0)))))),1,0)</f>
        <v/>
      </c>
      <c r="EF85">
        <f>IF(AND(EF$4=1,EF35=0,OR($IT35=0,AND($IT35&gt;0,EF$2=$IU35,OR(AND(EF$1=$IT35+1,OR(EF$3-1&lt;&gt;$A$3,$A$4=0)),AND(EF$1=$IT35-1,OR(EF$3&lt;&gt;$A$3,$A$4=0)))))),1,0)</f>
        <v/>
      </c>
      <c r="EG85">
        <f>IF(AND(EG$4=1,EG35=0,OR($IT35=0,AND($IT35&gt;0,EG$2=$IU35,OR(AND(EG$1=$IT35+1,OR(EG$3-1&lt;&gt;$A$3,$A$4=0)),AND(EG$1=$IT35-1,OR(EG$3&lt;&gt;$A$3,$A$4=0)))))),1,0)</f>
        <v/>
      </c>
      <c r="EH85">
        <f>IF(AND(EH$4=1,EH35=0,OR($IT35=0,AND($IT35&gt;0,EH$2=$IU35,OR(AND(EH$1=$IT35+1,OR(EH$3-1&lt;&gt;$A$3,$A$4=0)),AND(EH$1=$IT35-1,OR(EH$3&lt;&gt;$A$3,$A$4=0)))))),1,0)</f>
        <v/>
      </c>
      <c r="EI85">
        <f>IF(AND(EI$4=1,EI35=0,OR($IT35=0,AND($IT35&gt;0,EI$2=$IU35,OR(AND(EI$1=$IT35+1,OR(EI$3-1&lt;&gt;$A$3,$A$4=0)),AND(EI$1=$IT35-1,OR(EI$3&lt;&gt;$A$3,$A$4=0)))))),1,0)</f>
        <v/>
      </c>
      <c r="EJ85">
        <f>IF(AND(EJ$4=1,EJ35=0,OR($IT35=0,AND($IT35&gt;0,EJ$2=$IU35,OR(AND(EJ$1=$IT35+1,OR(EJ$3-1&lt;&gt;$A$3,$A$4=0)),AND(EJ$1=$IT35-1,OR(EJ$3&lt;&gt;$A$3,$A$4=0)))))),1,0)</f>
        <v/>
      </c>
      <c r="EK85">
        <f>IF(AND(EK$4=1,EK35=0,OR($IT35=0,AND($IT35&gt;0,EK$2=$IU35,OR(AND(EK$1=$IT35+1,OR(EK$3-1&lt;&gt;$A$3,$A$4=0)),AND(EK$1=$IT35-1,OR(EK$3&lt;&gt;$A$3,$A$4=0)))))),1,0)</f>
        <v/>
      </c>
      <c r="EL85">
        <f>IF(AND(EL$4=1,EL35=0,OR($IT35=0,AND($IT35&gt;0,EL$2=$IU35,OR(AND(EL$1=$IT35+1,OR(EL$3-1&lt;&gt;$A$3,$A$4=0)),AND(EL$1=$IT35-1,OR(EL$3&lt;&gt;$A$3,$A$4=0)))))),1,0)</f>
        <v/>
      </c>
      <c r="EM85">
        <f>IF(AND(EM$4=1,EM35=0,OR($IT35=0,AND($IT35&gt;0,EM$2=$IU35,OR(AND(EM$1=$IT35+1,OR(EM$3-1&lt;&gt;$A$3,$A$4=0)),AND(EM$1=$IT35-1,OR(EM$3&lt;&gt;$A$3,$A$4=0)))))),1,0)</f>
        <v/>
      </c>
      <c r="EN85">
        <f>IF(AND(EN$4=1,EN35=0,OR($IT35=0,AND($IT35&gt;0,EN$2=$IU35,OR(AND(EN$1=$IT35+1,OR(EN$3-1&lt;&gt;$A$3,$A$4=0)),AND(EN$1=$IT35-1,OR(EN$3&lt;&gt;$A$3,$A$4=0)))))),1,0)</f>
        <v/>
      </c>
      <c r="EO85">
        <f>IF(AND(EO$4=1,EO35=0,OR($IT35=0,AND($IT35&gt;0,EO$2=$IU35,OR(AND(EO$1=$IT35+1,OR(EO$3-1&lt;&gt;$A$3,$A$4=0)),AND(EO$1=$IT35-1,OR(EO$3&lt;&gt;$A$3,$A$4=0)))))),1,0)</f>
        <v/>
      </c>
      <c r="EP85">
        <f>IF(AND(EP$4=1,EP35=0,OR($IT35=0,AND($IT35&gt;0,EP$2=$IU35,OR(AND(EP$1=$IT35+1,OR(EP$3-1&lt;&gt;$A$3,$A$4=0)),AND(EP$1=$IT35-1,OR(EP$3&lt;&gt;$A$3,$A$4=0)))))),1,0)</f>
        <v/>
      </c>
      <c r="EQ85">
        <f>IF(AND(EQ$4=1,EQ35=0,OR($IT35=0,AND($IT35&gt;0,EQ$2=$IU35,OR(AND(EQ$1=$IT35+1,OR(EQ$3-1&lt;&gt;$A$3,$A$4=0)),AND(EQ$1=$IT35-1,OR(EQ$3&lt;&gt;$A$3,$A$4=0)))))),1,0)</f>
        <v/>
      </c>
      <c r="ER85">
        <f>IF(AND(ER$4=1,ER35=0,OR($IT35=0,AND($IT35&gt;0,ER$2=$IU35,OR(AND(ER$1=$IT35+1,OR(ER$3-1&lt;&gt;$A$3,$A$4=0)),AND(ER$1=$IT35-1,OR(ER$3&lt;&gt;$A$3,$A$4=0)))))),1,0)</f>
        <v/>
      </c>
      <c r="ES85">
        <f>IF(AND(ES$4=1,ES35=0,OR($IT35=0,AND($IT35&gt;0,ES$2=$IU35,OR(AND(ES$1=$IT35+1,OR(ES$3-1&lt;&gt;$A$3,$A$4=0)),AND(ES$1=$IT35-1,OR(ES$3&lt;&gt;$A$3,$A$4=0)))))),1,0)</f>
        <v/>
      </c>
      <c r="ET85">
        <f>IF(AND(ET$4=1,ET35=0,OR($IT35=0,AND($IT35&gt;0,ET$2=$IU35,OR(AND(ET$1=$IT35+1,OR(ET$3-1&lt;&gt;$A$3,$A$4=0)),AND(ET$1=$IT35-1,OR(ET$3&lt;&gt;$A$3,$A$4=0)))))),1,0)</f>
        <v/>
      </c>
      <c r="EU85">
        <f>IF(AND(EU$4=1,EU35=0,OR($IT35=0,AND($IT35&gt;0,EU$2=$IU35,OR(AND(EU$1=$IT35+1,OR(EU$3-1&lt;&gt;$A$3,$A$4=0)),AND(EU$1=$IT35-1,OR(EU$3&lt;&gt;$A$3,$A$4=0)))))),1,0)</f>
        <v/>
      </c>
      <c r="EV85">
        <f>IF(AND(EV$4=1,EV35=0,OR($IT35=0,AND($IT35&gt;0,EV$2=$IU35,OR(AND(EV$1=$IT35+1,OR(EV$3-1&lt;&gt;$A$3,$A$4=0)),AND(EV$1=$IT35-1,OR(EV$3&lt;&gt;$A$3,$A$4=0)))))),1,0)</f>
        <v/>
      </c>
      <c r="EW85">
        <f>IF(AND(EW$4=1,EW35=0,OR($IT35=0,AND($IT35&gt;0,EW$2=$IU35,OR(AND(EW$1=$IT35+1,OR(EW$3-1&lt;&gt;$A$3,$A$4=0)),AND(EW$1=$IT35-1,OR(EW$3&lt;&gt;$A$3,$A$4=0)))))),1,0)</f>
        <v/>
      </c>
      <c r="EX85">
        <f>IF(AND(EX$4=1,EX35=0,OR($IT35=0,AND($IT35&gt;0,EX$2=$IU35,OR(AND(EX$1=$IT35+1,OR(EX$3-1&lt;&gt;$A$3,$A$4=0)),AND(EX$1=$IT35-1,OR(EX$3&lt;&gt;$A$3,$A$4=0)))))),1,0)</f>
        <v/>
      </c>
      <c r="EY85">
        <f>IF(AND(EY$4=1,EY35=0,OR($IT35=0,AND($IT35&gt;0,EY$2=$IU35,OR(AND(EY$1=$IT35+1,OR(EY$3-1&lt;&gt;$A$3,$A$4=0)),AND(EY$1=$IT35-1,OR(EY$3&lt;&gt;$A$3,$A$4=0)))))),1,0)</f>
        <v/>
      </c>
      <c r="EZ85">
        <f>IF(AND(EZ$4=1,EZ35=0,OR($IT35=0,AND($IT35&gt;0,EZ$2=$IU35,OR(AND(EZ$1=$IT35+1,OR(EZ$3-1&lt;&gt;$A$3,$A$4=0)),AND(EZ$1=$IT35-1,OR(EZ$3&lt;&gt;$A$3,$A$4=0)))))),1,0)</f>
        <v/>
      </c>
      <c r="FA85">
        <f>IF(AND(FA$4=1,FA35=0,OR($IT35=0,AND($IT35&gt;0,FA$2=$IU35,OR(AND(FA$1=$IT35+1,OR(FA$3-1&lt;&gt;$A$3,$A$4=0)),AND(FA$1=$IT35-1,OR(FA$3&lt;&gt;$A$3,$A$4=0)))))),1,0)</f>
        <v/>
      </c>
      <c r="FB85">
        <f>IF(AND(FB$4=1,FB35=0,OR($IT35=0,AND($IT35&gt;0,FB$2=$IU35,OR(AND(FB$1=$IT35+1,OR(FB$3-1&lt;&gt;$A$3,$A$4=0)),AND(FB$1=$IT35-1,OR(FB$3&lt;&gt;$A$3,$A$4=0)))))),1,0)</f>
        <v/>
      </c>
      <c r="FC85">
        <f>IF(AND(FC$4=1,FC35=0,OR($IT35=0,AND($IT35&gt;0,FC$2=$IU35,OR(AND(FC$1=$IT35+1,OR(FC$3-1&lt;&gt;$A$3,$A$4=0)),AND(FC$1=$IT35-1,OR(FC$3&lt;&gt;$A$3,$A$4=0)))))),1,0)</f>
        <v/>
      </c>
      <c r="FD85">
        <f>IF(AND(FD$4=1,FD35=0,OR($IT35=0,AND($IT35&gt;0,FD$2=$IU35,OR(AND(FD$1=$IT35+1,OR(FD$3-1&lt;&gt;$A$3,$A$4=0)),AND(FD$1=$IT35-1,OR(FD$3&lt;&gt;$A$3,$A$4=0)))))),1,0)</f>
        <v/>
      </c>
      <c r="FE85">
        <f>IF(AND(FE$4=1,FE35=0,OR($IT35=0,AND($IT35&gt;0,FE$2=$IU35,OR(AND(FE$1=$IT35+1,OR(FE$3-1&lt;&gt;$A$3,$A$4=0)),AND(FE$1=$IT35-1,OR(FE$3&lt;&gt;$A$3,$A$4=0)))))),1,0)</f>
        <v/>
      </c>
      <c r="FF85">
        <f>IF(AND(FF$4=1,FF35=0,OR($IT35=0,AND($IT35&gt;0,FF$2=$IU35,OR(AND(FF$1=$IT35+1,OR(FF$3-1&lt;&gt;$A$3,$A$4=0)),AND(FF$1=$IT35-1,OR(FF$3&lt;&gt;$A$3,$A$4=0)))))),1,0)</f>
        <v/>
      </c>
      <c r="FG85">
        <f>IF(AND(FG$4=1,FG35=0,OR($IT35=0,AND($IT35&gt;0,FG$2=$IU35,OR(AND(FG$1=$IT35+1,OR(FG$3-1&lt;&gt;$A$3,$A$4=0)),AND(FG$1=$IT35-1,OR(FG$3&lt;&gt;$A$3,$A$4=0)))))),1,0)</f>
        <v/>
      </c>
      <c r="FH85">
        <f>IF(AND(FH$4=1,FH35=0,OR($IT35=0,AND($IT35&gt;0,FH$2=$IU35,OR(AND(FH$1=$IT35+1,OR(FH$3-1&lt;&gt;$A$3,$A$4=0)),AND(FH$1=$IT35-1,OR(FH$3&lt;&gt;$A$3,$A$4=0)))))),1,0)</f>
        <v/>
      </c>
      <c r="FI85">
        <f>IF(AND(FI$4=1,FI35=0,OR($IT35=0,AND($IT35&gt;0,FI$2=$IU35,OR(AND(FI$1=$IT35+1,OR(FI$3-1&lt;&gt;$A$3,$A$4=0)),AND(FI$1=$IT35-1,OR(FI$3&lt;&gt;$A$3,$A$4=0)))))),1,0)</f>
        <v/>
      </c>
      <c r="FJ85">
        <f>IF(AND(FJ$4=1,FJ35=0,OR($IT35=0,AND($IT35&gt;0,FJ$2=$IU35,OR(AND(FJ$1=$IT35+1,OR(FJ$3-1&lt;&gt;$A$3,$A$4=0)),AND(FJ$1=$IT35-1,OR(FJ$3&lt;&gt;$A$3,$A$4=0)))))),1,0)</f>
        <v/>
      </c>
      <c r="FK85">
        <f>IF(AND(FK$4=1,FK35=0,OR($IT35=0,AND($IT35&gt;0,FK$2=$IU35,OR(AND(FK$1=$IT35+1,OR(FK$3-1&lt;&gt;$A$3,$A$4=0)),AND(FK$1=$IT35-1,OR(FK$3&lt;&gt;$A$3,$A$4=0)))))),1,0)</f>
        <v/>
      </c>
      <c r="FL85">
        <f>IF(AND(FL$4=1,FL35=0,OR($IT35=0,AND($IT35&gt;0,FL$2=$IU35,OR(AND(FL$1=$IT35+1,OR(FL$3-1&lt;&gt;$A$3,$A$4=0)),AND(FL$1=$IT35-1,OR(FL$3&lt;&gt;$A$3,$A$4=0)))))),1,0)</f>
        <v/>
      </c>
      <c r="FM85">
        <f>IF(AND(FM$4=1,FM35=0,OR($IT35=0,AND($IT35&gt;0,FM$2=$IU35,OR(AND(FM$1=$IT35+1,OR(FM$3-1&lt;&gt;$A$3,$A$4=0)),AND(FM$1=$IT35-1,OR(FM$3&lt;&gt;$A$3,$A$4=0)))))),1,0)</f>
        <v/>
      </c>
      <c r="FN85">
        <f>IF(AND(FN$4=1,FN35=0,OR($IT35=0,AND($IT35&gt;0,FN$2=$IU35,OR(AND(FN$1=$IT35+1,OR(FN$3-1&lt;&gt;$A$3,$A$4=0)),AND(FN$1=$IT35-1,OR(FN$3&lt;&gt;$A$3,$A$4=0)))))),1,0)</f>
        <v/>
      </c>
      <c r="FO85">
        <f>IF(AND(FO$4=1,FO35=0,OR($IT35=0,AND($IT35&gt;0,FO$2=$IU35,OR(AND(FO$1=$IT35+1,OR(FO$3-1&lt;&gt;$A$3,$A$4=0)),AND(FO$1=$IT35-1,OR(FO$3&lt;&gt;$A$3,$A$4=0)))))),1,0)</f>
        <v/>
      </c>
      <c r="FP85">
        <f>IF(AND(FP$4=1,FP35=0,OR($IT35=0,AND($IT35&gt;0,FP$2=$IU35,OR(AND(FP$1=$IT35+1,OR(FP$3-1&lt;&gt;$A$3,$A$4=0)),AND(FP$1=$IT35-1,OR(FP$3&lt;&gt;$A$3,$A$4=0)))))),1,0)</f>
        <v/>
      </c>
      <c r="FQ85">
        <f>IF(AND(FQ$4=1,FQ35=0,OR($IT35=0,AND($IT35&gt;0,FQ$2=$IU35,OR(AND(FQ$1=$IT35+1,OR(FQ$3-1&lt;&gt;$A$3,$A$4=0)),AND(FQ$1=$IT35-1,OR(FQ$3&lt;&gt;$A$3,$A$4=0)))))),1,0)</f>
        <v/>
      </c>
      <c r="FR85">
        <f>IF(AND(FR$4=1,FR35=0,OR($IT35=0,AND($IT35&gt;0,FR$2=$IU35,OR(AND(FR$1=$IT35+1,OR(FR$3-1&lt;&gt;$A$3,$A$4=0)),AND(FR$1=$IT35-1,OR(FR$3&lt;&gt;$A$3,$A$4=0)))))),1,0)</f>
        <v/>
      </c>
      <c r="FS85">
        <f>IF(AND(FS$4=1,FS35=0,OR($IT35=0,AND($IT35&gt;0,FS$2=$IU35,OR(AND(FS$1=$IT35+1,OR(FS$3-1&lt;&gt;$A$3,$A$4=0)),AND(FS$1=$IT35-1,OR(FS$3&lt;&gt;$A$3,$A$4=0)))))),1,0)</f>
        <v/>
      </c>
      <c r="FT85">
        <f>IF(AND(FT$4=1,FT35=0,OR($IT35=0,AND($IT35&gt;0,FT$2=$IU35,OR(AND(FT$1=$IT35+1,OR(FT$3-1&lt;&gt;$A$3,$A$4=0)),AND(FT$1=$IT35-1,OR(FT$3&lt;&gt;$A$3,$A$4=0)))))),1,0)</f>
        <v/>
      </c>
      <c r="FU85">
        <f>IF(AND(FU$4=1,FU35=0,OR($IT35=0,AND($IT35&gt;0,FU$2=$IU35,OR(AND(FU$1=$IT35+1,OR(FU$3-1&lt;&gt;$A$3,$A$4=0)),AND(FU$1=$IT35-1,OR(FU$3&lt;&gt;$A$3,$A$4=0)))))),1,0)</f>
        <v/>
      </c>
      <c r="FV85">
        <f>IF(AND(FV$4=1,FV35=0,OR($IT35=0,AND($IT35&gt;0,FV$2=$IU35,OR(AND(FV$1=$IT35+1,OR(FV$3-1&lt;&gt;$A$3,$A$4=0)),AND(FV$1=$IT35-1,OR(FV$3&lt;&gt;$A$3,$A$4=0)))))),1,0)</f>
        <v/>
      </c>
      <c r="FW85">
        <f>IF(AND(FW$4=1,FW35=0,OR($IT35=0,AND($IT35&gt;0,FW$2=$IU35,OR(AND(FW$1=$IT35+1,OR(FW$3-1&lt;&gt;$A$3,$A$4=0)),AND(FW$1=$IT35-1,OR(FW$3&lt;&gt;$A$3,$A$4=0)))))),1,0)</f>
        <v/>
      </c>
      <c r="FX85">
        <f>IF(AND(FX$4=1,FX35=0,OR($IT35=0,AND($IT35&gt;0,FX$2=$IU35,OR(AND(FX$1=$IT35+1,OR(FX$3-1&lt;&gt;$A$3,$A$4=0)),AND(FX$1=$IT35-1,OR(FX$3&lt;&gt;$A$3,$A$4=0)))))),1,0)</f>
        <v/>
      </c>
      <c r="FY85">
        <f>IF(AND(FY$4=1,FY35=0,OR($IT35=0,AND($IT35&gt;0,FY$2=$IU35,OR(AND(FY$1=$IT35+1,OR(FY$3-1&lt;&gt;$A$3,$A$4=0)),AND(FY$1=$IT35-1,OR(FY$3&lt;&gt;$A$3,$A$4=0)))))),1,0)</f>
        <v/>
      </c>
      <c r="FZ85">
        <f>IF(AND(FZ$4=1,FZ35=0,OR($IT35=0,AND($IT35&gt;0,FZ$2=$IU35,OR(AND(FZ$1=$IT35+1,OR(FZ$3-1&lt;&gt;$A$3,$A$4=0)),AND(FZ$1=$IT35-1,OR(FZ$3&lt;&gt;$A$3,$A$4=0)))))),1,0)</f>
        <v/>
      </c>
      <c r="GA85">
        <f>IF(AND(GA$4=1,GA35=0,OR($IT35=0,AND($IT35&gt;0,GA$2=$IU35,OR(AND(GA$1=$IT35+1,OR(GA$3-1&lt;&gt;$A$3,$A$4=0)),AND(GA$1=$IT35-1,OR(GA$3&lt;&gt;$A$3,$A$4=0)))))),1,0)</f>
        <v/>
      </c>
      <c r="GB85">
        <f>IF(AND(GB$4=1,GB35=0,OR($IT35=0,AND($IT35&gt;0,GB$2=$IU35,OR(AND(GB$1=$IT35+1,OR(GB$3-1&lt;&gt;$A$3,$A$4=0)),AND(GB$1=$IT35-1,OR(GB$3&lt;&gt;$A$3,$A$4=0)))))),1,0)</f>
        <v/>
      </c>
      <c r="GC85">
        <f>IF(AND(GC$4=1,GC35=0,OR($IT35=0,AND($IT35&gt;0,GC$2=$IU35,OR(AND(GC$1=$IT35+1,OR(GC$3-1&lt;&gt;$A$3,$A$4=0)),AND(GC$1=$IT35-1,OR(GC$3&lt;&gt;$A$3,$A$4=0)))))),1,0)</f>
        <v/>
      </c>
      <c r="GD85">
        <f>IF(AND(GD$4=1,GD35=0,OR($IT35=0,AND($IT35&gt;0,GD$2=$IU35,OR(AND(GD$1=$IT35+1,OR(GD$3-1&lt;&gt;$A$3,$A$4=0)),AND(GD$1=$IT35-1,OR(GD$3&lt;&gt;$A$3,$A$4=0)))))),1,0)</f>
        <v/>
      </c>
      <c r="GE85">
        <f>IF(AND(GE$4=1,GE35=0,OR($IT35=0,AND($IT35&gt;0,GE$2=$IU35,OR(AND(GE$1=$IT35+1,OR(GE$3-1&lt;&gt;$A$3,$A$4=0)),AND(GE$1=$IT35-1,OR(GE$3&lt;&gt;$A$3,$A$4=0)))))),1,0)</f>
        <v/>
      </c>
      <c r="GF85">
        <f>IF(AND(GF$4=1,GF35=0,OR($IT35=0,AND($IT35&gt;0,GF$2=$IU35,OR(AND(GF$1=$IT35+1,OR(GF$3-1&lt;&gt;$A$3,$A$4=0)),AND(GF$1=$IT35-1,OR(GF$3&lt;&gt;$A$3,$A$4=0)))))),1,0)</f>
        <v/>
      </c>
      <c r="GG85">
        <f>IF(AND(GG$4=1,GG35=0,OR($IT35=0,AND($IT35&gt;0,GG$2=$IU35,OR(AND(GG$1=$IT35+1,OR(GG$3-1&lt;&gt;$A$3,$A$4=0)),AND(GG$1=$IT35-1,OR(GG$3&lt;&gt;$A$3,$A$4=0)))))),1,0)</f>
        <v/>
      </c>
      <c r="GH85">
        <f>IF(AND(GH$4=1,GH35=0,OR($IT35=0,AND($IT35&gt;0,GH$2=$IU35,OR(AND(GH$1=$IT35+1,OR(GH$3-1&lt;&gt;$A$3,$A$4=0)),AND(GH$1=$IT35-1,OR(GH$3&lt;&gt;$A$3,$A$4=0)))))),1,0)</f>
        <v/>
      </c>
      <c r="GI85">
        <f>IF(AND(GI$4=1,GI35=0,OR($IT35=0,AND($IT35&gt;0,GI$2=$IU35,OR(AND(GI$1=$IT35+1,OR(GI$3-1&lt;&gt;$A$3,$A$4=0)),AND(GI$1=$IT35-1,OR(GI$3&lt;&gt;$A$3,$A$4=0)))))),1,0)</f>
        <v/>
      </c>
      <c r="GJ85">
        <f>IF(AND(GJ$4=1,GJ35=0,OR($IT35=0,AND($IT35&gt;0,GJ$2=$IU35,OR(AND(GJ$1=$IT35+1,OR(GJ$3-1&lt;&gt;$A$3,$A$4=0)),AND(GJ$1=$IT35-1,OR(GJ$3&lt;&gt;$A$3,$A$4=0)))))),1,0)</f>
        <v/>
      </c>
      <c r="GK85">
        <f>IF(AND(GK$4=1,GK35=0,OR($IT35=0,AND($IT35&gt;0,GK$2=$IU35,OR(AND(GK$1=$IT35+1,OR(GK$3-1&lt;&gt;$A$3,$A$4=0)),AND(GK$1=$IT35-1,OR(GK$3&lt;&gt;$A$3,$A$4=0)))))),1,0)</f>
        <v/>
      </c>
      <c r="GL85">
        <f>IF(AND(GL$4=1,GL35=0,OR($IT35=0,AND($IT35&gt;0,GL$2=$IU35,OR(AND(GL$1=$IT35+1,OR(GL$3-1&lt;&gt;$A$3,$A$4=0)),AND(GL$1=$IT35-1,OR(GL$3&lt;&gt;$A$3,$A$4=0)))))),1,0)</f>
        <v/>
      </c>
      <c r="GM85">
        <f>IF(AND(GM$4=1,GM35=0,OR($IT35=0,AND($IT35&gt;0,GM$2=$IU35,OR(AND(GM$1=$IT35+1,OR(GM$3-1&lt;&gt;$A$3,$A$4=0)),AND(GM$1=$IT35-1,OR(GM$3&lt;&gt;$A$3,$A$4=0)))))),1,0)</f>
        <v/>
      </c>
      <c r="GN85">
        <f>IF(AND(GN$4=1,GN35=0,OR($IT35=0,AND($IT35&gt;0,GN$2=$IU35,OR(AND(GN$1=$IT35+1,OR(GN$3-1&lt;&gt;$A$3,$A$4=0)),AND(GN$1=$IT35-1,OR(GN$3&lt;&gt;$A$3,$A$4=0)))))),1,0)</f>
        <v/>
      </c>
      <c r="GO85">
        <f>IF(AND(GO$4=1,GO35=0,OR($IT35=0,AND($IT35&gt;0,GO$2=$IU35,OR(AND(GO$1=$IT35+1,OR(GO$3-1&lt;&gt;$A$3,$A$4=0)),AND(GO$1=$IT35-1,OR(GO$3&lt;&gt;$A$3,$A$4=0)))))),1,0)</f>
        <v/>
      </c>
      <c r="GP85">
        <f>IF(AND(GP$4=1,GP35=0,OR($IT35=0,AND($IT35&gt;0,GP$2=$IU35,OR(AND(GP$1=$IT35+1,OR(GP$3-1&lt;&gt;$A$3,$A$4=0)),AND(GP$1=$IT35-1,OR(GP$3&lt;&gt;$A$3,$A$4=0)))))),1,0)</f>
        <v/>
      </c>
      <c r="GQ85">
        <f>IF(AND(GQ$4=1,GQ35=0,OR($IT35=0,AND($IT35&gt;0,GQ$2=$IU35,OR(AND(GQ$1=$IT35+1,OR(GQ$3-1&lt;&gt;$A$3,$A$4=0)),AND(GQ$1=$IT35-1,OR(GQ$3&lt;&gt;$A$3,$A$4=0)))))),1,0)</f>
        <v/>
      </c>
      <c r="GR85">
        <f>IF(AND(GR$4=1,GR35=0,OR($IT35=0,AND($IT35&gt;0,GR$2=$IU35,OR(AND(GR$1=$IT35+1,OR(GR$3-1&lt;&gt;$A$3,$A$4=0)),AND(GR$1=$IT35-1,OR(GR$3&lt;&gt;$A$3,$A$4=0)))))),1,0)</f>
        <v/>
      </c>
      <c r="GS85">
        <f>IF(AND(GS$4=1,GS35=0,OR($IT35=0,AND($IT35&gt;0,GS$2=$IU35,OR(AND(GS$1=$IT35+1,OR(GS$3-1&lt;&gt;$A$3,$A$4=0)),AND(GS$1=$IT35-1,OR(GS$3&lt;&gt;$A$3,$A$4=0)))))),1,0)</f>
        <v/>
      </c>
      <c r="GT85">
        <f>IF(AND(GT$4=1,GT35=0,OR($IT35=0,AND($IT35&gt;0,GT$2=$IU35,OR(AND(GT$1=$IT35+1,OR(GT$3-1&lt;&gt;$A$3,$A$4=0)),AND(GT$1=$IT35-1,OR(GT$3&lt;&gt;$A$3,$A$4=0)))))),1,0)</f>
        <v/>
      </c>
      <c r="GU85">
        <f>IF(AND(GU$4=1,GU35=0,OR($IT35=0,AND($IT35&gt;0,GU$2=$IU35,OR(AND(GU$1=$IT35+1,OR(GU$3-1&lt;&gt;$A$3,$A$4=0)),AND(GU$1=$IT35-1,OR(GU$3&lt;&gt;$A$3,$A$4=0)))))),1,0)</f>
        <v/>
      </c>
      <c r="GV85">
        <f>IF(AND(GV$4=1,GV35=0,OR($IT35=0,AND($IT35&gt;0,GV$2=$IU35,OR(AND(GV$1=$IT35+1,OR(GV$3-1&lt;&gt;$A$3,$A$4=0)),AND(GV$1=$IT35-1,OR(GV$3&lt;&gt;$A$3,$A$4=0)))))),1,0)</f>
        <v/>
      </c>
      <c r="GW85">
        <f>IF(AND(GW$4=1,GW35=0,OR($IT35=0,AND($IT35&gt;0,GW$2=$IU35,OR(AND(GW$1=$IT35+1,OR(GW$3-1&lt;&gt;$A$3,$A$4=0)),AND(GW$1=$IT35-1,OR(GW$3&lt;&gt;$A$3,$A$4=0)))))),1,0)</f>
        <v/>
      </c>
      <c r="GX85">
        <f>IF(AND(GX$4=1,GX35=0,OR($IT35=0,AND($IT35&gt;0,GX$2=$IU35,OR(AND(GX$1=$IT35+1,OR(GX$3-1&lt;&gt;$A$3,$A$4=0)),AND(GX$1=$IT35-1,OR(GX$3&lt;&gt;$A$3,$A$4=0)))))),1,0)</f>
        <v/>
      </c>
      <c r="GY85">
        <f>IF(AND(GY$4=1,GY35=0,OR($IT35=0,AND($IT35&gt;0,GY$2=$IU35,OR(AND(GY$1=$IT35+1,OR(GY$3-1&lt;&gt;$A$3,$A$4=0)),AND(GY$1=$IT35-1,OR(GY$3&lt;&gt;$A$3,$A$4=0)))))),1,0)</f>
        <v/>
      </c>
      <c r="GZ85">
        <f>IF(AND(GZ$4=1,GZ35=0,OR($IT35=0,AND($IT35&gt;0,GZ$2=$IU35,OR(AND(GZ$1=$IT35+1,OR(GZ$3-1&lt;&gt;$A$3,$A$4=0)),AND(GZ$1=$IT35-1,OR(GZ$3&lt;&gt;$A$3,$A$4=0)))))),1,0)</f>
        <v/>
      </c>
      <c r="HA85">
        <f>IF(AND(HA$4=1,HA35=0,OR($IT35=0,AND($IT35&gt;0,HA$2=$IU35,OR(AND(HA$1=$IT35+1,OR(HA$3-1&lt;&gt;$A$3,$A$4=0)),AND(HA$1=$IT35-1,OR(HA$3&lt;&gt;$A$3,$A$4=0)))))),1,0)</f>
        <v/>
      </c>
      <c r="HB85">
        <f>IF(AND(HB$4=1,HB35=0,OR($IT35=0,AND($IT35&gt;0,HB$2=$IU35,OR(AND(HB$1=$IT35+1,OR(HB$3-1&lt;&gt;$A$3,$A$4=0)),AND(HB$1=$IT35-1,OR(HB$3&lt;&gt;$A$3,$A$4=0)))))),1,0)</f>
        <v/>
      </c>
      <c r="HC85">
        <f>IF(AND(HC$4=1,HC35=0,OR($IT35=0,AND($IT35&gt;0,HC$2=$IU35,OR(AND(HC$1=$IT35+1,OR(HC$3-1&lt;&gt;$A$3,$A$4=0)),AND(HC$1=$IT35-1,OR(HC$3&lt;&gt;$A$3,$A$4=0)))))),1,0)</f>
        <v/>
      </c>
      <c r="HD85">
        <f>IF(AND(HD$4=1,HD35=0,OR($IT35=0,AND($IT35&gt;0,HD$2=$IU35,OR(AND(HD$1=$IT35+1,OR(HD$3-1&lt;&gt;$A$3,$A$4=0)),AND(HD$1=$IT35-1,OR(HD$3&lt;&gt;$A$3,$A$4=0)))))),1,0)</f>
        <v/>
      </c>
      <c r="HE85">
        <f>IF(AND(HE$4=1,HE35=0,OR($IT35=0,AND($IT35&gt;0,HE$2=$IU35,OR(AND(HE$1=$IT35+1,OR(HE$3-1&lt;&gt;$A$3,$A$4=0)),AND(HE$1=$IT35-1,OR(HE$3&lt;&gt;$A$3,$A$4=0)))))),1,0)</f>
        <v/>
      </c>
      <c r="HF85">
        <f>IF(AND(HF$4=1,HF35=0,OR($IT35=0,AND($IT35&gt;0,HF$2=$IU35,OR(AND(HF$1=$IT35+1,OR(HF$3-1&lt;&gt;$A$3,$A$4=0)),AND(HF$1=$IT35-1,OR(HF$3&lt;&gt;$A$3,$A$4=0)))))),1,0)</f>
        <v/>
      </c>
      <c r="HG85">
        <f>IF(AND(HG$4=1,HG35=0,OR($IT35=0,AND($IT35&gt;0,HG$2=$IU35,OR(AND(HG$1=$IT35+1,OR(HG$3-1&lt;&gt;$A$3,$A$4=0)),AND(HG$1=$IT35-1,OR(HG$3&lt;&gt;$A$3,$A$4=0)))))),1,0)</f>
        <v/>
      </c>
      <c r="HH85">
        <f>IF(AND(HH$4=1,HH35=0,OR($IT35=0,AND($IT35&gt;0,HH$2=$IU35,OR(AND(HH$1=$IT35+1,OR(HH$3-1&lt;&gt;$A$3,$A$4=0)),AND(HH$1=$IT35-1,OR(HH$3&lt;&gt;$A$3,$A$4=0)))))),1,0)</f>
        <v/>
      </c>
      <c r="HI85">
        <f>IF(AND(HI$4=1,HI35=0,OR($IT35=0,AND($IT35&gt;0,HI$2=$IU35,OR(AND(HI$1=$IT35+1,OR(HI$3-1&lt;&gt;$A$3,$A$4=0)),AND(HI$1=$IT35-1,OR(HI$3&lt;&gt;$A$3,$A$4=0)))))),1,0)</f>
        <v/>
      </c>
      <c r="HJ85">
        <f>IF(AND(HJ$4=1,HJ35=0,OR($IT35=0,AND($IT35&gt;0,HJ$2=$IU35,OR(AND(HJ$1=$IT35+1,OR(HJ$3-1&lt;&gt;$A$3,$A$4=0)),AND(HJ$1=$IT35-1,OR(HJ$3&lt;&gt;$A$3,$A$4=0)))))),1,0)</f>
        <v/>
      </c>
      <c r="HK85">
        <f>IF(AND(HK$4=1,HK35=0,OR($IT35=0,AND($IT35&gt;0,HK$2=$IU35,OR(AND(HK$1=$IT35+1,OR(HK$3-1&lt;&gt;$A$3,$A$4=0)),AND(HK$1=$IT35-1,OR(HK$3&lt;&gt;$A$3,$A$4=0)))))),1,0)</f>
        <v/>
      </c>
      <c r="HL85">
        <f>IF(AND(HL$4=1,HL35=0,OR($IT35=0,AND($IT35&gt;0,HL$2=$IU35,OR(AND(HL$1=$IT35+1,OR(HL$3-1&lt;&gt;$A$3,$A$4=0)),AND(HL$1=$IT35-1,OR(HL$3&lt;&gt;$A$3,$A$4=0)))))),1,0)</f>
        <v/>
      </c>
      <c r="HM85">
        <f>IF(AND(HM$4=1,HM35=0,OR($IT35=0,AND($IT35&gt;0,HM$2=$IU35,OR(AND(HM$1=$IT35+1,OR(HM$3-1&lt;&gt;$A$3,$A$4=0)),AND(HM$1=$IT35-1,OR(HM$3&lt;&gt;$A$3,$A$4=0)))))),1,0)</f>
        <v/>
      </c>
      <c r="HN85">
        <f>IF(AND(HN$4=1,HN35=0,OR($IT35=0,AND($IT35&gt;0,HN$2=$IU35,OR(AND(HN$1=$IT35+1,OR(HN$3-1&lt;&gt;$A$3,$A$4=0)),AND(HN$1=$IT35-1,OR(HN$3&lt;&gt;$A$3,$A$4=0)))))),1,0)</f>
        <v/>
      </c>
      <c r="HO85">
        <f>IF(AND(HO$4=1,HO35=0,OR($IT35=0,AND($IT35&gt;0,HO$2=$IU35,OR(AND(HO$1=$IT35+1,OR(HO$3-1&lt;&gt;$A$3,$A$4=0)),AND(HO$1=$IT35-1,OR(HO$3&lt;&gt;$A$3,$A$4=0)))))),1,0)</f>
        <v/>
      </c>
      <c r="HP85">
        <f>IF(AND(HP$4=1,HP35=0,OR($IT35=0,AND($IT35&gt;0,HP$2=$IU35,OR(AND(HP$1=$IT35+1,OR(HP$3-1&lt;&gt;$A$3,$A$4=0)),AND(HP$1=$IT35-1,OR(HP$3&lt;&gt;$A$3,$A$4=0)))))),1,0)</f>
        <v/>
      </c>
      <c r="HQ85">
        <f>IF(AND(HQ$4=1,HQ35=0,OR($IT35=0,AND($IT35&gt;0,HQ$2=$IU35,OR(AND(HQ$1=$IT35+1,OR(HQ$3-1&lt;&gt;$A$3,$A$4=0)),AND(HQ$1=$IT35-1,OR(HQ$3&lt;&gt;$A$3,$A$4=0)))))),1,0)</f>
        <v/>
      </c>
      <c r="HR85">
        <f>IF(AND(HR$4=1,HR35=0,OR($IT35=0,AND($IT35&gt;0,HR$2=$IU35,OR(AND(HR$1=$IT35+1,OR(HR$3-1&lt;&gt;$A$3,$A$4=0)),AND(HR$1=$IT35-1,OR(HR$3&lt;&gt;$A$3,$A$4=0)))))),1,0)</f>
        <v/>
      </c>
      <c r="HS85">
        <f>IF(AND(HS$4=1,HS35=0,OR($IT35=0,AND($IT35&gt;0,HS$2=$IU35,OR(AND(HS$1=$IT35+1,OR(HS$3-1&lt;&gt;$A$3,$A$4=0)),AND(HS$1=$IT35-1,OR(HS$3&lt;&gt;$A$3,$A$4=0)))))),1,0)</f>
        <v/>
      </c>
      <c r="HT85">
        <f>IF(AND(HT$4=1,HT35=0,OR($IT35=0,AND($IT35&gt;0,HT$2=$IU35,OR(AND(HT$1=$IT35+1,OR(HT$3-1&lt;&gt;$A$3,$A$4=0)),AND(HT$1=$IT35-1,OR(HT$3&lt;&gt;$A$3,$A$4=0)))))),1,0)</f>
        <v/>
      </c>
      <c r="HU85">
        <f>IF(AND(HU$4=1,HU35=0,OR($IT35=0,AND($IT35&gt;0,HU$2=$IU35,OR(AND(HU$1=$IT35+1,OR(HU$3-1&lt;&gt;$A$3,$A$4=0)),AND(HU$1=$IT35-1,OR(HU$3&lt;&gt;$A$3,$A$4=0)))))),1,0)</f>
        <v/>
      </c>
      <c r="HV85">
        <f>IF(AND(HV$4=1,HV35=0,OR($IT35=0,AND($IT35&gt;0,HV$2=$IU35,OR(AND(HV$1=$IT35+1,OR(HV$3-1&lt;&gt;$A$3,$A$4=0)),AND(HV$1=$IT35-1,OR(HV$3&lt;&gt;$A$3,$A$4=0)))))),1,0)</f>
        <v/>
      </c>
      <c r="HW85">
        <f>IF(AND(HW$4=1,HW35=0,OR($IT35=0,AND($IT35&gt;0,HW$2=$IU35,OR(AND(HW$1=$IT35+1,OR(HW$3-1&lt;&gt;$A$3,$A$4=0)),AND(HW$1=$IT35-1,OR(HW$3&lt;&gt;$A$3,$A$4=0)))))),1,0)</f>
        <v/>
      </c>
      <c r="HX85">
        <f>IF(AND(HX$4=1,HX35=0,OR($IT35=0,AND($IT35&gt;0,HX$2=$IU35,OR(AND(HX$1=$IT35+1,OR(HX$3-1&lt;&gt;$A$3,$A$4=0)),AND(HX$1=$IT35-1,OR(HX$3&lt;&gt;$A$3,$A$4=0)))))),1,0)</f>
        <v/>
      </c>
      <c r="HY85">
        <f>IF(AND(HY$4=1,HY35=0,OR($IT35=0,AND($IT35&gt;0,HY$2=$IU35,OR(AND(HY$1=$IT35+1,OR(HY$3-1&lt;&gt;$A$3,$A$4=0)),AND(HY$1=$IT35-1,OR(HY$3&lt;&gt;$A$3,$A$4=0)))))),1,0)</f>
        <v/>
      </c>
      <c r="HZ85">
        <f>IF(AND(HZ$4=1,HZ35=0,OR($IT35=0,AND($IT35&gt;0,HZ$2=$IU35,OR(AND(HZ$1=$IT35+1,OR(HZ$3-1&lt;&gt;$A$3,$A$4=0)),AND(HZ$1=$IT35-1,OR(HZ$3&lt;&gt;$A$3,$A$4=0)))))),1,0)</f>
        <v/>
      </c>
      <c r="IA85">
        <f>IF(AND(IA$4=1,IA35=0,OR($IT35=0,AND($IT35&gt;0,IA$2=$IU35,OR(AND(IA$1=$IT35+1,OR(IA$3-1&lt;&gt;$A$3,$A$4=0)),AND(IA$1=$IT35-1,OR(IA$3&lt;&gt;$A$3,$A$4=0)))))),1,0)</f>
        <v/>
      </c>
      <c r="IB85">
        <f>IF(AND(IB$4=1,IB35=0,OR($IT35=0,AND($IT35&gt;0,IB$2=$IU35,OR(AND(IB$1=$IT35+1,OR(IB$3-1&lt;&gt;$A$3,$A$4=0)),AND(IB$1=$IT35-1,OR(IB$3&lt;&gt;$A$3,$A$4=0)))))),1,0)</f>
        <v/>
      </c>
      <c r="IC85">
        <f>IF(AND(IC$4=1,IC35=0,OR($IT35=0,AND($IT35&gt;0,IC$2=$IU35,OR(AND(IC$1=$IT35+1,OR(IC$3-1&lt;&gt;$A$3,$A$4=0)),AND(IC$1=$IT35-1,OR(IC$3&lt;&gt;$A$3,$A$4=0)))))),1,0)</f>
        <v/>
      </c>
      <c r="ID85">
        <f>IF(AND(ID$4=1,ID35=0,OR($IT35=0,AND($IT35&gt;0,ID$2=$IU35,OR(AND(ID$1=$IT35+1,OR(ID$3-1&lt;&gt;$A$3,$A$4=0)),AND(ID$1=$IT35-1,OR(ID$3&lt;&gt;$A$3,$A$4=0)))))),1,0)</f>
        <v/>
      </c>
      <c r="IE85">
        <f>IF(AND(IE$4=1,IE35=0,OR($IT35=0,AND($IT35&gt;0,IE$2=$IU35,OR(AND(IE$1=$IT35+1,OR(IE$3-1&lt;&gt;$A$3,$A$4=0)),AND(IE$1=$IT35-1,OR(IE$3&lt;&gt;$A$3,$A$4=0)))))),1,0)</f>
        <v/>
      </c>
      <c r="IF85">
        <f>IF(AND(IF$4=1,IF35=0,OR($IT35=0,AND($IT35&gt;0,IF$2=$IU35,OR(AND(IF$1=$IT35+1,OR(IF$3-1&lt;&gt;$A$3,$A$4=0)),AND(IF$1=$IT35-1,OR(IF$3&lt;&gt;$A$3,$A$4=0)))))),1,0)</f>
        <v/>
      </c>
      <c r="IG85">
        <f>IF(AND(IG$4=1,IG35=0,OR($IT35=0,AND($IT35&gt;0,IG$2=$IU35,OR(AND(IG$1=$IT35+1,OR(IG$3-1&lt;&gt;$A$3,$A$4=0)),AND(IG$1=$IT35-1,OR(IG$3&lt;&gt;$A$3,$A$4=0)))))),1,0)</f>
        <v/>
      </c>
      <c r="IH85">
        <f>IF(AND(IH$4=1,IH35=0,OR($IT35=0,AND($IT35&gt;0,IH$2=$IU35,OR(AND(IH$1=$IT35+1,OR(IH$3-1&lt;&gt;$A$3,$A$4=0)),AND(IH$1=$IT35-1,OR(IH$3&lt;&gt;$A$3,$A$4=0)))))),1,0)</f>
        <v/>
      </c>
      <c r="II85">
        <f>IF(AND(II$4=1,II35=0,OR($IT35=0,AND($IT35&gt;0,II$2=$IU35,OR(AND(II$1=$IT35+1,OR(II$3-1&lt;&gt;$A$3,$A$4=0)),AND(II$1=$IT35-1,OR(II$3&lt;&gt;$A$3,$A$4=0)))))),1,0)</f>
        <v/>
      </c>
    </row>
    <row r="86">
      <c r="A86" t="n">
        <v>27</v>
      </c>
      <c r="D86">
        <f>IF(AND(D$4=1,D36=0,OR($IT36=0,AND($IT36&gt;0,D$2=$IU36,OR(AND(D$1=$IT36+1,OR(D$3-1&lt;&gt;$A$3,$A$4=0)),AND(D$1=$IT36-1,OR(D$3&lt;&gt;$A$3,$A$4=0)))))),1,0)</f>
        <v/>
      </c>
      <c r="E86">
        <f>IF(AND(E$4=1,E36=0,OR($IT36=0,AND($IT36&gt;0,E$2=$IU36,OR(AND(E$1=$IT36+1,OR(E$3-1&lt;&gt;$A$3,$A$4=0)),AND(E$1=$IT36-1,OR(E$3&lt;&gt;$A$3,$A$4=0)))))),1,0)</f>
        <v/>
      </c>
      <c r="F86">
        <f>IF(AND(F$4=1,F36=0,OR($IT36=0,AND($IT36&gt;0,F$2=$IU36,OR(AND(F$1=$IT36+1,OR(F$3-1&lt;&gt;$A$3,$A$4=0)),AND(F$1=$IT36-1,OR(F$3&lt;&gt;$A$3,$A$4=0)))))),1,0)</f>
        <v/>
      </c>
      <c r="G86">
        <f>IF(AND(G$4=1,G36=0,OR($IT36=0,AND($IT36&gt;0,G$2=$IU36,OR(AND(G$1=$IT36+1,OR(G$3-1&lt;&gt;$A$3,$A$4=0)),AND(G$1=$IT36-1,OR(G$3&lt;&gt;$A$3,$A$4=0)))))),1,0)</f>
        <v/>
      </c>
      <c r="H86">
        <f>IF(AND(H$4=1,H36=0,OR($IT36=0,AND($IT36&gt;0,H$2=$IU36,OR(AND(H$1=$IT36+1,OR(H$3-1&lt;&gt;$A$3,$A$4=0)),AND(H$1=$IT36-1,OR(H$3&lt;&gt;$A$3,$A$4=0)))))),1,0)</f>
        <v/>
      </c>
      <c r="I86">
        <f>IF(AND(I$4=1,I36=0,OR($IT36=0,AND($IT36&gt;0,I$2=$IU36,OR(AND(I$1=$IT36+1,OR(I$3-1&lt;&gt;$A$3,$A$4=0)),AND(I$1=$IT36-1,OR(I$3&lt;&gt;$A$3,$A$4=0)))))),1,0)</f>
        <v/>
      </c>
      <c r="J86">
        <f>IF(AND(J$4=1,J36=0,OR($IT36=0,AND($IT36&gt;0,J$2=$IU36,OR(AND(J$1=$IT36+1,OR(J$3-1&lt;&gt;$A$3,$A$4=0)),AND(J$1=$IT36-1,OR(J$3&lt;&gt;$A$3,$A$4=0)))))),1,0)</f>
        <v/>
      </c>
      <c r="K86">
        <f>IF(AND(K$4=1,K36=0,OR($IT36=0,AND($IT36&gt;0,K$2=$IU36,OR(AND(K$1=$IT36+1,OR(K$3-1&lt;&gt;$A$3,$A$4=0)),AND(K$1=$IT36-1,OR(K$3&lt;&gt;$A$3,$A$4=0)))))),1,0)</f>
        <v/>
      </c>
      <c r="L86">
        <f>IF(AND(L$4=1,L36=0,OR($IT36=0,AND($IT36&gt;0,L$2=$IU36,OR(AND(L$1=$IT36+1,OR(L$3-1&lt;&gt;$A$3,$A$4=0)),AND(L$1=$IT36-1,OR(L$3&lt;&gt;$A$3,$A$4=0)))))),1,0)</f>
        <v/>
      </c>
      <c r="M86">
        <f>IF(AND(M$4=1,M36=0,OR($IT36=0,AND($IT36&gt;0,M$2=$IU36,OR(AND(M$1=$IT36+1,OR(M$3-1&lt;&gt;$A$3,$A$4=0)),AND(M$1=$IT36-1,OR(M$3&lt;&gt;$A$3,$A$4=0)))))),1,0)</f>
        <v/>
      </c>
      <c r="N86">
        <f>IF(AND(N$4=1,N36=0,OR($IT36=0,AND($IT36&gt;0,N$2=$IU36,OR(AND(N$1=$IT36+1,OR(N$3-1&lt;&gt;$A$3,$A$4=0)),AND(N$1=$IT36-1,OR(N$3&lt;&gt;$A$3,$A$4=0)))))),1,0)</f>
        <v/>
      </c>
      <c r="O86">
        <f>IF(AND(O$4=1,O36=0,OR($IT36=0,AND($IT36&gt;0,O$2=$IU36,OR(AND(O$1=$IT36+1,OR(O$3-1&lt;&gt;$A$3,$A$4=0)),AND(O$1=$IT36-1,OR(O$3&lt;&gt;$A$3,$A$4=0)))))),1,0)</f>
        <v/>
      </c>
      <c r="P86">
        <f>IF(AND(P$4=1,P36=0,OR($IT36=0,AND($IT36&gt;0,P$2=$IU36,OR(AND(P$1=$IT36+1,OR(P$3-1&lt;&gt;$A$3,$A$4=0)),AND(P$1=$IT36-1,OR(P$3&lt;&gt;$A$3,$A$4=0)))))),1,0)</f>
        <v/>
      </c>
      <c r="Q86">
        <f>IF(AND(Q$4=1,Q36=0,OR($IT36=0,AND($IT36&gt;0,Q$2=$IU36,OR(AND(Q$1=$IT36+1,OR(Q$3-1&lt;&gt;$A$3,$A$4=0)),AND(Q$1=$IT36-1,OR(Q$3&lt;&gt;$A$3,$A$4=0)))))),1,0)</f>
        <v/>
      </c>
      <c r="R86">
        <f>IF(AND(R$4=1,R36=0,OR($IT36=0,AND($IT36&gt;0,R$2=$IU36,OR(AND(R$1=$IT36+1,OR(R$3-1&lt;&gt;$A$3,$A$4=0)),AND(R$1=$IT36-1,OR(R$3&lt;&gt;$A$3,$A$4=0)))))),1,0)</f>
        <v/>
      </c>
      <c r="S86">
        <f>IF(AND(S$4=1,S36=0,OR($IT36=0,AND($IT36&gt;0,S$2=$IU36,OR(AND(S$1=$IT36+1,OR(S$3-1&lt;&gt;$A$3,$A$4=0)),AND(S$1=$IT36-1,OR(S$3&lt;&gt;$A$3,$A$4=0)))))),1,0)</f>
        <v/>
      </c>
      <c r="T86">
        <f>IF(AND(T$4=1,T36=0,OR($IT36=0,AND($IT36&gt;0,T$2=$IU36,OR(AND(T$1=$IT36+1,OR(T$3-1&lt;&gt;$A$3,$A$4=0)),AND(T$1=$IT36-1,OR(T$3&lt;&gt;$A$3,$A$4=0)))))),1,0)</f>
        <v/>
      </c>
      <c r="U86">
        <f>IF(AND(U$4=1,U36=0,OR($IT36=0,AND($IT36&gt;0,U$2=$IU36,OR(AND(U$1=$IT36+1,OR(U$3-1&lt;&gt;$A$3,$A$4=0)),AND(U$1=$IT36-1,OR(U$3&lt;&gt;$A$3,$A$4=0)))))),1,0)</f>
        <v/>
      </c>
      <c r="V86">
        <f>IF(AND(V$4=1,V36=0,OR($IT36=0,AND($IT36&gt;0,V$2=$IU36,OR(AND(V$1=$IT36+1,OR(V$3-1&lt;&gt;$A$3,$A$4=0)),AND(V$1=$IT36-1,OR(V$3&lt;&gt;$A$3,$A$4=0)))))),1,0)</f>
        <v/>
      </c>
      <c r="W86">
        <f>IF(AND(W$4=1,W36=0,OR($IT36=0,AND($IT36&gt;0,W$2=$IU36,OR(AND(W$1=$IT36+1,OR(W$3-1&lt;&gt;$A$3,$A$4=0)),AND(W$1=$IT36-1,OR(W$3&lt;&gt;$A$3,$A$4=0)))))),1,0)</f>
        <v/>
      </c>
      <c r="X86">
        <f>IF(AND(X$4=1,X36=0,OR($IT36=0,AND($IT36&gt;0,X$2=$IU36,OR(AND(X$1=$IT36+1,OR(X$3-1&lt;&gt;$A$3,$A$4=0)),AND(X$1=$IT36-1,OR(X$3&lt;&gt;$A$3,$A$4=0)))))),1,0)</f>
        <v/>
      </c>
      <c r="Y86">
        <f>IF(AND(Y$4=1,Y36=0,OR($IT36=0,AND($IT36&gt;0,Y$2=$IU36,OR(AND(Y$1=$IT36+1,OR(Y$3-1&lt;&gt;$A$3,$A$4=0)),AND(Y$1=$IT36-1,OR(Y$3&lt;&gt;$A$3,$A$4=0)))))),1,0)</f>
        <v/>
      </c>
      <c r="Z86">
        <f>IF(AND(Z$4=1,Z36=0,OR($IT36=0,AND($IT36&gt;0,Z$2=$IU36,OR(AND(Z$1=$IT36+1,OR(Z$3-1&lt;&gt;$A$3,$A$4=0)),AND(Z$1=$IT36-1,OR(Z$3&lt;&gt;$A$3,$A$4=0)))))),1,0)</f>
        <v/>
      </c>
      <c r="AA86">
        <f>IF(AND(AA$4=1,AA36=0,OR($IT36=0,AND($IT36&gt;0,AA$2=$IU36,OR(AND(AA$1=$IT36+1,OR(AA$3-1&lt;&gt;$A$3,$A$4=0)),AND(AA$1=$IT36-1,OR(AA$3&lt;&gt;$A$3,$A$4=0)))))),1,0)</f>
        <v/>
      </c>
      <c r="AB86">
        <f>IF(AND(AB$4=1,AB36=0,OR($IT36=0,AND($IT36&gt;0,AB$2=$IU36,OR(AND(AB$1=$IT36+1,OR(AB$3-1&lt;&gt;$A$3,$A$4=0)),AND(AB$1=$IT36-1,OR(AB$3&lt;&gt;$A$3,$A$4=0)))))),1,0)</f>
        <v/>
      </c>
      <c r="AC86">
        <f>IF(AND(AC$4=1,AC36=0,OR($IT36=0,AND($IT36&gt;0,AC$2=$IU36,OR(AND(AC$1=$IT36+1,OR(AC$3-1&lt;&gt;$A$3,$A$4=0)),AND(AC$1=$IT36-1,OR(AC$3&lt;&gt;$A$3,$A$4=0)))))),1,0)</f>
        <v/>
      </c>
      <c r="AD86">
        <f>IF(AND(AD$4=1,AD36=0,OR($IT36=0,AND($IT36&gt;0,AD$2=$IU36,OR(AND(AD$1=$IT36+1,OR(AD$3-1&lt;&gt;$A$3,$A$4=0)),AND(AD$1=$IT36-1,OR(AD$3&lt;&gt;$A$3,$A$4=0)))))),1,0)</f>
        <v/>
      </c>
      <c r="AE86">
        <f>IF(AND(AE$4=1,AE36=0,OR($IT36=0,AND($IT36&gt;0,AE$2=$IU36,OR(AND(AE$1=$IT36+1,OR(AE$3-1&lt;&gt;$A$3,$A$4=0)),AND(AE$1=$IT36-1,OR(AE$3&lt;&gt;$A$3,$A$4=0)))))),1,0)</f>
        <v/>
      </c>
      <c r="AF86">
        <f>IF(AND(AF$4=1,AF36=0,OR($IT36=0,AND($IT36&gt;0,AF$2=$IU36,OR(AND(AF$1=$IT36+1,OR(AF$3-1&lt;&gt;$A$3,$A$4=0)),AND(AF$1=$IT36-1,OR(AF$3&lt;&gt;$A$3,$A$4=0)))))),1,0)</f>
        <v/>
      </c>
      <c r="AG86">
        <f>IF(AND(AG$4=1,AG36=0,OR($IT36=0,AND($IT36&gt;0,AG$2=$IU36,OR(AND(AG$1=$IT36+1,OR(AG$3-1&lt;&gt;$A$3,$A$4=0)),AND(AG$1=$IT36-1,OR(AG$3&lt;&gt;$A$3,$A$4=0)))))),1,0)</f>
        <v/>
      </c>
      <c r="AH86">
        <f>IF(AND(AH$4=1,AH36=0,OR($IT36=0,AND($IT36&gt;0,AH$2=$IU36,OR(AND(AH$1=$IT36+1,OR(AH$3-1&lt;&gt;$A$3,$A$4=0)),AND(AH$1=$IT36-1,OR(AH$3&lt;&gt;$A$3,$A$4=0)))))),1,0)</f>
        <v/>
      </c>
      <c r="AI86">
        <f>IF(AND(AI$4=1,AI36=0,OR($IT36=0,AND($IT36&gt;0,AI$2=$IU36,OR(AND(AI$1=$IT36+1,OR(AI$3-1&lt;&gt;$A$3,$A$4=0)),AND(AI$1=$IT36-1,OR(AI$3&lt;&gt;$A$3,$A$4=0)))))),1,0)</f>
        <v/>
      </c>
      <c r="AJ86">
        <f>IF(AND(AJ$4=1,AJ36=0,OR($IT36=0,AND($IT36&gt;0,AJ$2=$IU36,OR(AND(AJ$1=$IT36+1,OR(AJ$3-1&lt;&gt;$A$3,$A$4=0)),AND(AJ$1=$IT36-1,OR(AJ$3&lt;&gt;$A$3,$A$4=0)))))),1,0)</f>
        <v/>
      </c>
      <c r="AK86">
        <f>IF(AND(AK$4=1,AK36=0,OR($IT36=0,AND($IT36&gt;0,AK$2=$IU36,OR(AND(AK$1=$IT36+1,OR(AK$3-1&lt;&gt;$A$3,$A$4=0)),AND(AK$1=$IT36-1,OR(AK$3&lt;&gt;$A$3,$A$4=0)))))),1,0)</f>
        <v/>
      </c>
      <c r="AL86">
        <f>IF(AND(AL$4=1,AL36=0,OR($IT36=0,AND($IT36&gt;0,AL$2=$IU36,OR(AND(AL$1=$IT36+1,OR(AL$3-1&lt;&gt;$A$3,$A$4=0)),AND(AL$1=$IT36-1,OR(AL$3&lt;&gt;$A$3,$A$4=0)))))),1,0)</f>
        <v/>
      </c>
      <c r="AM86">
        <f>IF(AND(AM$4=1,AM36=0,OR($IT36=0,AND($IT36&gt;0,AM$2=$IU36,OR(AND(AM$1=$IT36+1,OR(AM$3-1&lt;&gt;$A$3,$A$4=0)),AND(AM$1=$IT36-1,OR(AM$3&lt;&gt;$A$3,$A$4=0)))))),1,0)</f>
        <v/>
      </c>
      <c r="AN86">
        <f>IF(AND(AN$4=1,AN36=0,OR($IT36=0,AND($IT36&gt;0,AN$2=$IU36,OR(AND(AN$1=$IT36+1,OR(AN$3-1&lt;&gt;$A$3,$A$4=0)),AND(AN$1=$IT36-1,OR(AN$3&lt;&gt;$A$3,$A$4=0)))))),1,0)</f>
        <v/>
      </c>
      <c r="AO86">
        <f>IF(AND(AO$4=1,AO36=0,OR($IT36=0,AND($IT36&gt;0,AO$2=$IU36,OR(AND(AO$1=$IT36+1,OR(AO$3-1&lt;&gt;$A$3,$A$4=0)),AND(AO$1=$IT36-1,OR(AO$3&lt;&gt;$A$3,$A$4=0)))))),1,0)</f>
        <v/>
      </c>
      <c r="AP86">
        <f>IF(AND(AP$4=1,AP36=0,OR($IT36=0,AND($IT36&gt;0,AP$2=$IU36,OR(AND(AP$1=$IT36+1,OR(AP$3-1&lt;&gt;$A$3,$A$4=0)),AND(AP$1=$IT36-1,OR(AP$3&lt;&gt;$A$3,$A$4=0)))))),1,0)</f>
        <v/>
      </c>
      <c r="AQ86">
        <f>IF(AND(AQ$4=1,AQ36=0,OR($IT36=0,AND($IT36&gt;0,AQ$2=$IU36,OR(AND(AQ$1=$IT36+1,OR(AQ$3-1&lt;&gt;$A$3,$A$4=0)),AND(AQ$1=$IT36-1,OR(AQ$3&lt;&gt;$A$3,$A$4=0)))))),1,0)</f>
        <v/>
      </c>
      <c r="AR86">
        <f>IF(AND(AR$4=1,AR36=0,OR($IT36=0,AND($IT36&gt;0,AR$2=$IU36,OR(AND(AR$1=$IT36+1,OR(AR$3-1&lt;&gt;$A$3,$A$4=0)),AND(AR$1=$IT36-1,OR(AR$3&lt;&gt;$A$3,$A$4=0)))))),1,0)</f>
        <v/>
      </c>
      <c r="AS86">
        <f>IF(AND(AS$4=1,AS36=0,OR($IT36=0,AND($IT36&gt;0,AS$2=$IU36,OR(AND(AS$1=$IT36+1,OR(AS$3-1&lt;&gt;$A$3,$A$4=0)),AND(AS$1=$IT36-1,OR(AS$3&lt;&gt;$A$3,$A$4=0)))))),1,0)</f>
        <v/>
      </c>
      <c r="AT86">
        <f>IF(AND(AT$4=1,AT36=0,OR($IT36=0,AND($IT36&gt;0,AT$2=$IU36,OR(AND(AT$1=$IT36+1,OR(AT$3-1&lt;&gt;$A$3,$A$4=0)),AND(AT$1=$IT36-1,OR(AT$3&lt;&gt;$A$3,$A$4=0)))))),1,0)</f>
        <v/>
      </c>
      <c r="AU86">
        <f>IF(AND(AU$4=1,AU36=0,OR($IT36=0,AND($IT36&gt;0,AU$2=$IU36,OR(AND(AU$1=$IT36+1,OR(AU$3-1&lt;&gt;$A$3,$A$4=0)),AND(AU$1=$IT36-1,OR(AU$3&lt;&gt;$A$3,$A$4=0)))))),1,0)</f>
        <v/>
      </c>
      <c r="AV86">
        <f>IF(AND(AV$4=1,AV36=0,OR($IT36=0,AND($IT36&gt;0,AV$2=$IU36,OR(AND(AV$1=$IT36+1,OR(AV$3-1&lt;&gt;$A$3,$A$4=0)),AND(AV$1=$IT36-1,OR(AV$3&lt;&gt;$A$3,$A$4=0)))))),1,0)</f>
        <v/>
      </c>
      <c r="AW86">
        <f>IF(AND(AW$4=1,AW36=0,OR($IT36=0,AND($IT36&gt;0,AW$2=$IU36,OR(AND(AW$1=$IT36+1,OR(AW$3-1&lt;&gt;$A$3,$A$4=0)),AND(AW$1=$IT36-1,OR(AW$3&lt;&gt;$A$3,$A$4=0)))))),1,0)</f>
        <v/>
      </c>
      <c r="AX86">
        <f>IF(AND(AX$4=1,AX36=0,OR($IT36=0,AND($IT36&gt;0,AX$2=$IU36,OR(AND(AX$1=$IT36+1,OR(AX$3-1&lt;&gt;$A$3,$A$4=0)),AND(AX$1=$IT36-1,OR(AX$3&lt;&gt;$A$3,$A$4=0)))))),1,0)</f>
        <v/>
      </c>
      <c r="AY86">
        <f>IF(AND(AY$4=1,AY36=0,OR($IT36=0,AND($IT36&gt;0,AY$2=$IU36,OR(AND(AY$1=$IT36+1,OR(AY$3-1&lt;&gt;$A$3,$A$4=0)),AND(AY$1=$IT36-1,OR(AY$3&lt;&gt;$A$3,$A$4=0)))))),1,0)</f>
        <v/>
      </c>
      <c r="AZ86">
        <f>IF(AND(AZ$4=1,AZ36=0,OR($IT36=0,AND($IT36&gt;0,AZ$2=$IU36,OR(AND(AZ$1=$IT36+1,OR(AZ$3-1&lt;&gt;$A$3,$A$4=0)),AND(AZ$1=$IT36-1,OR(AZ$3&lt;&gt;$A$3,$A$4=0)))))),1,0)</f>
        <v/>
      </c>
      <c r="BA86">
        <f>IF(AND(BA$4=1,BA36=0,OR($IT36=0,AND($IT36&gt;0,BA$2=$IU36,OR(AND(BA$1=$IT36+1,OR(BA$3-1&lt;&gt;$A$3,$A$4=0)),AND(BA$1=$IT36-1,OR(BA$3&lt;&gt;$A$3,$A$4=0)))))),1,0)</f>
        <v/>
      </c>
      <c r="BB86">
        <f>IF(AND(BB$4=1,BB36=0,OR($IT36=0,AND($IT36&gt;0,BB$2=$IU36,OR(AND(BB$1=$IT36+1,OR(BB$3-1&lt;&gt;$A$3,$A$4=0)),AND(BB$1=$IT36-1,OR(BB$3&lt;&gt;$A$3,$A$4=0)))))),1,0)</f>
        <v/>
      </c>
      <c r="BC86">
        <f>IF(AND(BC$4=1,BC36=0,OR($IT36=0,AND($IT36&gt;0,BC$2=$IU36,OR(AND(BC$1=$IT36+1,OR(BC$3-1&lt;&gt;$A$3,$A$4=0)),AND(BC$1=$IT36-1,OR(BC$3&lt;&gt;$A$3,$A$4=0)))))),1,0)</f>
        <v/>
      </c>
      <c r="BD86">
        <f>IF(AND(BD$4=1,BD36=0,OR($IT36=0,AND($IT36&gt;0,BD$2=$IU36,OR(AND(BD$1=$IT36+1,OR(BD$3-1&lt;&gt;$A$3,$A$4=0)),AND(BD$1=$IT36-1,OR(BD$3&lt;&gt;$A$3,$A$4=0)))))),1,0)</f>
        <v/>
      </c>
      <c r="BE86">
        <f>IF(AND(BE$4=1,BE36=0,OR($IT36=0,AND($IT36&gt;0,BE$2=$IU36,OR(AND(BE$1=$IT36+1,OR(BE$3-1&lt;&gt;$A$3,$A$4=0)),AND(BE$1=$IT36-1,OR(BE$3&lt;&gt;$A$3,$A$4=0)))))),1,0)</f>
        <v/>
      </c>
      <c r="BF86">
        <f>IF(AND(BF$4=1,BF36=0,OR($IT36=0,AND($IT36&gt;0,BF$2=$IU36,OR(AND(BF$1=$IT36+1,OR(BF$3-1&lt;&gt;$A$3,$A$4=0)),AND(BF$1=$IT36-1,OR(BF$3&lt;&gt;$A$3,$A$4=0)))))),1,0)</f>
        <v/>
      </c>
      <c r="BG86">
        <f>IF(AND(BG$4=1,BG36=0,OR($IT36=0,AND($IT36&gt;0,BG$2=$IU36,OR(AND(BG$1=$IT36+1,OR(BG$3-1&lt;&gt;$A$3,$A$4=0)),AND(BG$1=$IT36-1,OR(BG$3&lt;&gt;$A$3,$A$4=0)))))),1,0)</f>
        <v/>
      </c>
      <c r="BH86">
        <f>IF(AND(BH$4=1,BH36=0,OR($IT36=0,AND($IT36&gt;0,BH$2=$IU36,OR(AND(BH$1=$IT36+1,OR(BH$3-1&lt;&gt;$A$3,$A$4=0)),AND(BH$1=$IT36-1,OR(BH$3&lt;&gt;$A$3,$A$4=0)))))),1,0)</f>
        <v/>
      </c>
      <c r="BI86">
        <f>IF(AND(BI$4=1,BI36=0,OR($IT36=0,AND($IT36&gt;0,BI$2=$IU36,OR(AND(BI$1=$IT36+1,OR(BI$3-1&lt;&gt;$A$3,$A$4=0)),AND(BI$1=$IT36-1,OR(BI$3&lt;&gt;$A$3,$A$4=0)))))),1,0)</f>
        <v/>
      </c>
      <c r="BJ86">
        <f>IF(AND(BJ$4=1,BJ36=0,OR($IT36=0,AND($IT36&gt;0,BJ$2=$IU36,OR(AND(BJ$1=$IT36+1,OR(BJ$3-1&lt;&gt;$A$3,$A$4=0)),AND(BJ$1=$IT36-1,OR(BJ$3&lt;&gt;$A$3,$A$4=0)))))),1,0)</f>
        <v/>
      </c>
      <c r="BK86">
        <f>IF(AND(BK$4=1,BK36=0,OR($IT36=0,AND($IT36&gt;0,BK$2=$IU36,OR(AND(BK$1=$IT36+1,OR(BK$3-1&lt;&gt;$A$3,$A$4=0)),AND(BK$1=$IT36-1,OR(BK$3&lt;&gt;$A$3,$A$4=0)))))),1,0)</f>
        <v/>
      </c>
      <c r="BL86">
        <f>IF(AND(BL$4=1,BL36=0,OR($IT36=0,AND($IT36&gt;0,BL$2=$IU36,OR(AND(BL$1=$IT36+1,OR(BL$3-1&lt;&gt;$A$3,$A$4=0)),AND(BL$1=$IT36-1,OR(BL$3&lt;&gt;$A$3,$A$4=0)))))),1,0)</f>
        <v/>
      </c>
      <c r="BM86">
        <f>IF(AND(BM$4=1,BM36=0,OR($IT36=0,AND($IT36&gt;0,BM$2=$IU36,OR(AND(BM$1=$IT36+1,OR(BM$3-1&lt;&gt;$A$3,$A$4=0)),AND(BM$1=$IT36-1,OR(BM$3&lt;&gt;$A$3,$A$4=0)))))),1,0)</f>
        <v/>
      </c>
      <c r="BN86">
        <f>IF(AND(BN$4=1,BN36=0,OR($IT36=0,AND($IT36&gt;0,BN$2=$IU36,OR(AND(BN$1=$IT36+1,OR(BN$3-1&lt;&gt;$A$3,$A$4=0)),AND(BN$1=$IT36-1,OR(BN$3&lt;&gt;$A$3,$A$4=0)))))),1,0)</f>
        <v/>
      </c>
      <c r="BO86">
        <f>IF(AND(BO$4=1,BO36=0,OR($IT36=0,AND($IT36&gt;0,BO$2=$IU36,OR(AND(BO$1=$IT36+1,OR(BO$3-1&lt;&gt;$A$3,$A$4=0)),AND(BO$1=$IT36-1,OR(BO$3&lt;&gt;$A$3,$A$4=0)))))),1,0)</f>
        <v/>
      </c>
      <c r="BP86">
        <f>IF(AND(BP$4=1,BP36=0,OR($IT36=0,AND($IT36&gt;0,BP$2=$IU36,OR(AND(BP$1=$IT36+1,OR(BP$3-1&lt;&gt;$A$3,$A$4=0)),AND(BP$1=$IT36-1,OR(BP$3&lt;&gt;$A$3,$A$4=0)))))),1,0)</f>
        <v/>
      </c>
      <c r="BQ86">
        <f>IF(AND(BQ$4=1,BQ36=0,OR($IT36=0,AND($IT36&gt;0,BQ$2=$IU36,OR(AND(BQ$1=$IT36+1,OR(BQ$3-1&lt;&gt;$A$3,$A$4=0)),AND(BQ$1=$IT36-1,OR(BQ$3&lt;&gt;$A$3,$A$4=0)))))),1,0)</f>
        <v/>
      </c>
      <c r="BR86">
        <f>IF(AND(BR$4=1,BR36=0,OR($IT36=0,AND($IT36&gt;0,BR$2=$IU36,OR(AND(BR$1=$IT36+1,OR(BR$3-1&lt;&gt;$A$3,$A$4=0)),AND(BR$1=$IT36-1,OR(BR$3&lt;&gt;$A$3,$A$4=0)))))),1,0)</f>
        <v/>
      </c>
      <c r="BS86">
        <f>IF(AND(BS$4=1,BS36=0,OR($IT36=0,AND($IT36&gt;0,BS$2=$IU36,OR(AND(BS$1=$IT36+1,OR(BS$3-1&lt;&gt;$A$3,$A$4=0)),AND(BS$1=$IT36-1,OR(BS$3&lt;&gt;$A$3,$A$4=0)))))),1,0)</f>
        <v/>
      </c>
      <c r="BT86">
        <f>IF(AND(BT$4=1,BT36=0,OR($IT36=0,AND($IT36&gt;0,BT$2=$IU36,OR(AND(BT$1=$IT36+1,OR(BT$3-1&lt;&gt;$A$3,$A$4=0)),AND(BT$1=$IT36-1,OR(BT$3&lt;&gt;$A$3,$A$4=0)))))),1,0)</f>
        <v/>
      </c>
      <c r="BU86">
        <f>IF(AND(BU$4=1,BU36=0,OR($IT36=0,AND($IT36&gt;0,BU$2=$IU36,OR(AND(BU$1=$IT36+1,OR(BU$3-1&lt;&gt;$A$3,$A$4=0)),AND(BU$1=$IT36-1,OR(BU$3&lt;&gt;$A$3,$A$4=0)))))),1,0)</f>
        <v/>
      </c>
      <c r="BV86">
        <f>IF(AND(BV$4=1,BV36=0,OR($IT36=0,AND($IT36&gt;0,BV$2=$IU36,OR(AND(BV$1=$IT36+1,OR(BV$3-1&lt;&gt;$A$3,$A$4=0)),AND(BV$1=$IT36-1,OR(BV$3&lt;&gt;$A$3,$A$4=0)))))),1,0)</f>
        <v/>
      </c>
      <c r="BW86">
        <f>IF(AND(BW$4=1,BW36=0,OR($IT36=0,AND($IT36&gt;0,BW$2=$IU36,OR(AND(BW$1=$IT36+1,OR(BW$3-1&lt;&gt;$A$3,$A$4=0)),AND(BW$1=$IT36-1,OR(BW$3&lt;&gt;$A$3,$A$4=0)))))),1,0)</f>
        <v/>
      </c>
      <c r="BX86">
        <f>IF(AND(BX$4=1,BX36=0,OR($IT36=0,AND($IT36&gt;0,BX$2=$IU36,OR(AND(BX$1=$IT36+1,OR(BX$3-1&lt;&gt;$A$3,$A$4=0)),AND(BX$1=$IT36-1,OR(BX$3&lt;&gt;$A$3,$A$4=0)))))),1,0)</f>
        <v/>
      </c>
      <c r="BY86">
        <f>IF(AND(BY$4=1,BY36=0,OR($IT36=0,AND($IT36&gt;0,BY$2=$IU36,OR(AND(BY$1=$IT36+1,OR(BY$3-1&lt;&gt;$A$3,$A$4=0)),AND(BY$1=$IT36-1,OR(BY$3&lt;&gt;$A$3,$A$4=0)))))),1,0)</f>
        <v/>
      </c>
      <c r="BZ86">
        <f>IF(AND(BZ$4=1,BZ36=0,OR($IT36=0,AND($IT36&gt;0,BZ$2=$IU36,OR(AND(BZ$1=$IT36+1,OR(BZ$3-1&lt;&gt;$A$3,$A$4=0)),AND(BZ$1=$IT36-1,OR(BZ$3&lt;&gt;$A$3,$A$4=0)))))),1,0)</f>
        <v/>
      </c>
      <c r="CA86">
        <f>IF(AND(CA$4=1,CA36=0,OR($IT36=0,AND($IT36&gt;0,CA$2=$IU36,OR(AND(CA$1=$IT36+1,OR(CA$3-1&lt;&gt;$A$3,$A$4=0)),AND(CA$1=$IT36-1,OR(CA$3&lt;&gt;$A$3,$A$4=0)))))),1,0)</f>
        <v/>
      </c>
      <c r="CB86">
        <f>IF(AND(CB$4=1,CB36=0,OR($IT36=0,AND($IT36&gt;0,CB$2=$IU36,OR(AND(CB$1=$IT36+1,OR(CB$3-1&lt;&gt;$A$3,$A$4=0)),AND(CB$1=$IT36-1,OR(CB$3&lt;&gt;$A$3,$A$4=0)))))),1,0)</f>
        <v/>
      </c>
      <c r="CC86">
        <f>IF(AND(CC$4=1,CC36=0,OR($IT36=0,AND($IT36&gt;0,CC$2=$IU36,OR(AND(CC$1=$IT36+1,OR(CC$3-1&lt;&gt;$A$3,$A$4=0)),AND(CC$1=$IT36-1,OR(CC$3&lt;&gt;$A$3,$A$4=0)))))),1,0)</f>
        <v/>
      </c>
      <c r="CD86">
        <f>IF(AND(CD$4=1,CD36=0,OR($IT36=0,AND($IT36&gt;0,CD$2=$IU36,OR(AND(CD$1=$IT36+1,OR(CD$3-1&lt;&gt;$A$3,$A$4=0)),AND(CD$1=$IT36-1,OR(CD$3&lt;&gt;$A$3,$A$4=0)))))),1,0)</f>
        <v/>
      </c>
      <c r="CE86">
        <f>IF(AND(CE$4=1,CE36=0,OR($IT36=0,AND($IT36&gt;0,CE$2=$IU36,OR(AND(CE$1=$IT36+1,OR(CE$3-1&lt;&gt;$A$3,$A$4=0)),AND(CE$1=$IT36-1,OR(CE$3&lt;&gt;$A$3,$A$4=0)))))),1,0)</f>
        <v/>
      </c>
      <c r="CF86">
        <f>IF(AND(CF$4=1,CF36=0,OR($IT36=0,AND($IT36&gt;0,CF$2=$IU36,OR(AND(CF$1=$IT36+1,OR(CF$3-1&lt;&gt;$A$3,$A$4=0)),AND(CF$1=$IT36-1,OR(CF$3&lt;&gt;$A$3,$A$4=0)))))),1,0)</f>
        <v/>
      </c>
      <c r="CG86">
        <f>IF(AND(CG$4=1,CG36=0,OR($IT36=0,AND($IT36&gt;0,CG$2=$IU36,OR(AND(CG$1=$IT36+1,OR(CG$3-1&lt;&gt;$A$3,$A$4=0)),AND(CG$1=$IT36-1,OR(CG$3&lt;&gt;$A$3,$A$4=0)))))),1,0)</f>
        <v/>
      </c>
      <c r="CH86">
        <f>IF(AND(CH$4=1,CH36=0,OR($IT36=0,AND($IT36&gt;0,CH$2=$IU36,OR(AND(CH$1=$IT36+1,OR(CH$3-1&lt;&gt;$A$3,$A$4=0)),AND(CH$1=$IT36-1,OR(CH$3&lt;&gt;$A$3,$A$4=0)))))),1,0)</f>
        <v/>
      </c>
      <c r="CI86">
        <f>IF(AND(CI$4=1,CI36=0,OR($IT36=0,AND($IT36&gt;0,CI$2=$IU36,OR(AND(CI$1=$IT36+1,OR(CI$3-1&lt;&gt;$A$3,$A$4=0)),AND(CI$1=$IT36-1,OR(CI$3&lt;&gt;$A$3,$A$4=0)))))),1,0)</f>
        <v/>
      </c>
      <c r="CJ86">
        <f>IF(AND(CJ$4=1,CJ36=0,OR($IT36=0,AND($IT36&gt;0,CJ$2=$IU36,OR(AND(CJ$1=$IT36+1,OR(CJ$3-1&lt;&gt;$A$3,$A$4=0)),AND(CJ$1=$IT36-1,OR(CJ$3&lt;&gt;$A$3,$A$4=0)))))),1,0)</f>
        <v/>
      </c>
      <c r="CK86">
        <f>IF(AND(CK$4=1,CK36=0,OR($IT36=0,AND($IT36&gt;0,CK$2=$IU36,OR(AND(CK$1=$IT36+1,OR(CK$3-1&lt;&gt;$A$3,$A$4=0)),AND(CK$1=$IT36-1,OR(CK$3&lt;&gt;$A$3,$A$4=0)))))),1,0)</f>
        <v/>
      </c>
      <c r="CL86">
        <f>IF(AND(CL$4=1,CL36=0,OR($IT36=0,AND($IT36&gt;0,CL$2=$IU36,OR(AND(CL$1=$IT36+1,OR(CL$3-1&lt;&gt;$A$3,$A$4=0)),AND(CL$1=$IT36-1,OR(CL$3&lt;&gt;$A$3,$A$4=0)))))),1,0)</f>
        <v/>
      </c>
      <c r="CM86">
        <f>IF(AND(CM$4=1,CM36=0,OR($IT36=0,AND($IT36&gt;0,CM$2=$IU36,OR(AND(CM$1=$IT36+1,OR(CM$3-1&lt;&gt;$A$3,$A$4=0)),AND(CM$1=$IT36-1,OR(CM$3&lt;&gt;$A$3,$A$4=0)))))),1,0)</f>
        <v/>
      </c>
      <c r="CN86">
        <f>IF(AND(CN$4=1,CN36=0,OR($IT36=0,AND($IT36&gt;0,CN$2=$IU36,OR(AND(CN$1=$IT36+1,OR(CN$3-1&lt;&gt;$A$3,$A$4=0)),AND(CN$1=$IT36-1,OR(CN$3&lt;&gt;$A$3,$A$4=0)))))),1,0)</f>
        <v/>
      </c>
      <c r="CO86">
        <f>IF(AND(CO$4=1,CO36=0,OR($IT36=0,AND($IT36&gt;0,CO$2=$IU36,OR(AND(CO$1=$IT36+1,OR(CO$3-1&lt;&gt;$A$3,$A$4=0)),AND(CO$1=$IT36-1,OR(CO$3&lt;&gt;$A$3,$A$4=0)))))),1,0)</f>
        <v/>
      </c>
      <c r="CP86">
        <f>IF(AND(CP$4=1,CP36=0,OR($IT36=0,AND($IT36&gt;0,CP$2=$IU36,OR(AND(CP$1=$IT36+1,OR(CP$3-1&lt;&gt;$A$3,$A$4=0)),AND(CP$1=$IT36-1,OR(CP$3&lt;&gt;$A$3,$A$4=0)))))),1,0)</f>
        <v/>
      </c>
      <c r="CQ86">
        <f>IF(AND(CQ$4=1,CQ36=0,OR($IT36=0,AND($IT36&gt;0,CQ$2=$IU36,OR(AND(CQ$1=$IT36+1,OR(CQ$3-1&lt;&gt;$A$3,$A$4=0)),AND(CQ$1=$IT36-1,OR(CQ$3&lt;&gt;$A$3,$A$4=0)))))),1,0)</f>
        <v/>
      </c>
      <c r="CR86">
        <f>IF(AND(CR$4=1,CR36=0,OR($IT36=0,AND($IT36&gt;0,CR$2=$IU36,OR(AND(CR$1=$IT36+1,OR(CR$3-1&lt;&gt;$A$3,$A$4=0)),AND(CR$1=$IT36-1,OR(CR$3&lt;&gt;$A$3,$A$4=0)))))),1,0)</f>
        <v/>
      </c>
      <c r="CS86">
        <f>IF(AND(CS$4=1,CS36=0,OR($IT36=0,AND($IT36&gt;0,CS$2=$IU36,OR(AND(CS$1=$IT36+1,OR(CS$3-1&lt;&gt;$A$3,$A$4=0)),AND(CS$1=$IT36-1,OR(CS$3&lt;&gt;$A$3,$A$4=0)))))),1,0)</f>
        <v/>
      </c>
      <c r="CT86">
        <f>IF(AND(CT$4=1,CT36=0,OR($IT36=0,AND($IT36&gt;0,CT$2=$IU36,OR(AND(CT$1=$IT36+1,OR(CT$3-1&lt;&gt;$A$3,$A$4=0)),AND(CT$1=$IT36-1,OR(CT$3&lt;&gt;$A$3,$A$4=0)))))),1,0)</f>
        <v/>
      </c>
      <c r="CU86">
        <f>IF(AND(CU$4=1,CU36=0,OR($IT36=0,AND($IT36&gt;0,CU$2=$IU36,OR(AND(CU$1=$IT36+1,OR(CU$3-1&lt;&gt;$A$3,$A$4=0)),AND(CU$1=$IT36-1,OR(CU$3&lt;&gt;$A$3,$A$4=0)))))),1,0)</f>
        <v/>
      </c>
      <c r="CV86">
        <f>IF(AND(CV$4=1,CV36=0,OR($IT36=0,AND($IT36&gt;0,CV$2=$IU36,OR(AND(CV$1=$IT36+1,OR(CV$3-1&lt;&gt;$A$3,$A$4=0)),AND(CV$1=$IT36-1,OR(CV$3&lt;&gt;$A$3,$A$4=0)))))),1,0)</f>
        <v/>
      </c>
      <c r="CW86">
        <f>IF(AND(CW$4=1,CW36=0,OR($IT36=0,AND($IT36&gt;0,CW$2=$IU36,OR(AND(CW$1=$IT36+1,OR(CW$3-1&lt;&gt;$A$3,$A$4=0)),AND(CW$1=$IT36-1,OR(CW$3&lt;&gt;$A$3,$A$4=0)))))),1,0)</f>
        <v/>
      </c>
      <c r="CX86">
        <f>IF(AND(CX$4=1,CX36=0,OR($IT36=0,AND($IT36&gt;0,CX$2=$IU36,OR(AND(CX$1=$IT36+1,OR(CX$3-1&lt;&gt;$A$3,$A$4=0)),AND(CX$1=$IT36-1,OR(CX$3&lt;&gt;$A$3,$A$4=0)))))),1,0)</f>
        <v/>
      </c>
      <c r="CY86">
        <f>IF(AND(CY$4=1,CY36=0,OR($IT36=0,AND($IT36&gt;0,CY$2=$IU36,OR(AND(CY$1=$IT36+1,OR(CY$3-1&lt;&gt;$A$3,$A$4=0)),AND(CY$1=$IT36-1,OR(CY$3&lt;&gt;$A$3,$A$4=0)))))),1,0)</f>
        <v/>
      </c>
      <c r="CZ86">
        <f>IF(AND(CZ$4=1,CZ36=0,OR($IT36=0,AND($IT36&gt;0,CZ$2=$IU36,OR(AND(CZ$1=$IT36+1,OR(CZ$3-1&lt;&gt;$A$3,$A$4=0)),AND(CZ$1=$IT36-1,OR(CZ$3&lt;&gt;$A$3,$A$4=0)))))),1,0)</f>
        <v/>
      </c>
      <c r="DA86">
        <f>IF(AND(DA$4=1,DA36=0,OR($IT36=0,AND($IT36&gt;0,DA$2=$IU36,OR(AND(DA$1=$IT36+1,OR(DA$3-1&lt;&gt;$A$3,$A$4=0)),AND(DA$1=$IT36-1,OR(DA$3&lt;&gt;$A$3,$A$4=0)))))),1,0)</f>
        <v/>
      </c>
      <c r="DB86">
        <f>IF(AND(DB$4=1,DB36=0,OR($IT36=0,AND($IT36&gt;0,DB$2=$IU36,OR(AND(DB$1=$IT36+1,OR(DB$3-1&lt;&gt;$A$3,$A$4=0)),AND(DB$1=$IT36-1,OR(DB$3&lt;&gt;$A$3,$A$4=0)))))),1,0)</f>
        <v/>
      </c>
      <c r="DC86">
        <f>IF(AND(DC$4=1,DC36=0,OR($IT36=0,AND($IT36&gt;0,DC$2=$IU36,OR(AND(DC$1=$IT36+1,OR(DC$3-1&lt;&gt;$A$3,$A$4=0)),AND(DC$1=$IT36-1,OR(DC$3&lt;&gt;$A$3,$A$4=0)))))),1,0)</f>
        <v/>
      </c>
      <c r="DD86">
        <f>IF(AND(DD$4=1,DD36=0,OR($IT36=0,AND($IT36&gt;0,DD$2=$IU36,OR(AND(DD$1=$IT36+1,OR(DD$3-1&lt;&gt;$A$3,$A$4=0)),AND(DD$1=$IT36-1,OR(DD$3&lt;&gt;$A$3,$A$4=0)))))),1,0)</f>
        <v/>
      </c>
      <c r="DE86">
        <f>IF(AND(DE$4=1,DE36=0,OR($IT36=0,AND($IT36&gt;0,DE$2=$IU36,OR(AND(DE$1=$IT36+1,OR(DE$3-1&lt;&gt;$A$3,$A$4=0)),AND(DE$1=$IT36-1,OR(DE$3&lt;&gt;$A$3,$A$4=0)))))),1,0)</f>
        <v/>
      </c>
      <c r="DF86">
        <f>IF(AND(DF$4=1,DF36=0,OR($IT36=0,AND($IT36&gt;0,DF$2=$IU36,OR(AND(DF$1=$IT36+1,OR(DF$3-1&lt;&gt;$A$3,$A$4=0)),AND(DF$1=$IT36-1,OR(DF$3&lt;&gt;$A$3,$A$4=0)))))),1,0)</f>
        <v/>
      </c>
      <c r="DG86">
        <f>IF(AND(DG$4=1,DG36=0,OR($IT36=0,AND($IT36&gt;0,DG$2=$IU36,OR(AND(DG$1=$IT36+1,OR(DG$3-1&lt;&gt;$A$3,$A$4=0)),AND(DG$1=$IT36-1,OR(DG$3&lt;&gt;$A$3,$A$4=0)))))),1,0)</f>
        <v/>
      </c>
      <c r="DH86">
        <f>IF(AND(DH$4=1,DH36=0,OR($IT36=0,AND($IT36&gt;0,DH$2=$IU36,OR(AND(DH$1=$IT36+1,OR(DH$3-1&lt;&gt;$A$3,$A$4=0)),AND(DH$1=$IT36-1,OR(DH$3&lt;&gt;$A$3,$A$4=0)))))),1,0)</f>
        <v/>
      </c>
      <c r="DI86">
        <f>IF(AND(DI$4=1,DI36=0,OR($IT36=0,AND($IT36&gt;0,DI$2=$IU36,OR(AND(DI$1=$IT36+1,OR(DI$3-1&lt;&gt;$A$3,$A$4=0)),AND(DI$1=$IT36-1,OR(DI$3&lt;&gt;$A$3,$A$4=0)))))),1,0)</f>
        <v/>
      </c>
      <c r="DJ86">
        <f>IF(AND(DJ$4=1,DJ36=0,OR($IT36=0,AND($IT36&gt;0,DJ$2=$IU36,OR(AND(DJ$1=$IT36+1,OR(DJ$3-1&lt;&gt;$A$3,$A$4=0)),AND(DJ$1=$IT36-1,OR(DJ$3&lt;&gt;$A$3,$A$4=0)))))),1,0)</f>
        <v/>
      </c>
      <c r="DK86">
        <f>IF(AND(DK$4=1,DK36=0,OR($IT36=0,AND($IT36&gt;0,DK$2=$IU36,OR(AND(DK$1=$IT36+1,OR(DK$3-1&lt;&gt;$A$3,$A$4=0)),AND(DK$1=$IT36-1,OR(DK$3&lt;&gt;$A$3,$A$4=0)))))),1,0)</f>
        <v/>
      </c>
      <c r="DL86">
        <f>IF(AND(DL$4=1,DL36=0,OR($IT36=0,AND($IT36&gt;0,DL$2=$IU36,OR(AND(DL$1=$IT36+1,OR(DL$3-1&lt;&gt;$A$3,$A$4=0)),AND(DL$1=$IT36-1,OR(DL$3&lt;&gt;$A$3,$A$4=0)))))),1,0)</f>
        <v/>
      </c>
      <c r="DM86">
        <f>IF(AND(DM$4=1,DM36=0,OR($IT36=0,AND($IT36&gt;0,DM$2=$IU36,OR(AND(DM$1=$IT36+1,OR(DM$3-1&lt;&gt;$A$3,$A$4=0)),AND(DM$1=$IT36-1,OR(DM$3&lt;&gt;$A$3,$A$4=0)))))),1,0)</f>
        <v/>
      </c>
      <c r="DN86">
        <f>IF(AND(DN$4=1,DN36=0,OR($IT36=0,AND($IT36&gt;0,DN$2=$IU36,OR(AND(DN$1=$IT36+1,OR(DN$3-1&lt;&gt;$A$3,$A$4=0)),AND(DN$1=$IT36-1,OR(DN$3&lt;&gt;$A$3,$A$4=0)))))),1,0)</f>
        <v/>
      </c>
      <c r="DO86">
        <f>IF(AND(DO$4=1,DO36=0,OR($IT36=0,AND($IT36&gt;0,DO$2=$IU36,OR(AND(DO$1=$IT36+1,OR(DO$3-1&lt;&gt;$A$3,$A$4=0)),AND(DO$1=$IT36-1,OR(DO$3&lt;&gt;$A$3,$A$4=0)))))),1,0)</f>
        <v/>
      </c>
      <c r="DP86">
        <f>IF(AND(DP$4=1,DP36=0,OR($IT36=0,AND($IT36&gt;0,DP$2=$IU36,OR(AND(DP$1=$IT36+1,OR(DP$3-1&lt;&gt;$A$3,$A$4=0)),AND(DP$1=$IT36-1,OR(DP$3&lt;&gt;$A$3,$A$4=0)))))),1,0)</f>
        <v/>
      </c>
      <c r="DQ86">
        <f>IF(AND(DQ$4=1,DQ36=0,OR($IT36=0,AND($IT36&gt;0,DQ$2=$IU36,OR(AND(DQ$1=$IT36+1,OR(DQ$3-1&lt;&gt;$A$3,$A$4=0)),AND(DQ$1=$IT36-1,OR(DQ$3&lt;&gt;$A$3,$A$4=0)))))),1,0)</f>
        <v/>
      </c>
      <c r="DR86">
        <f>IF(AND(DR$4=1,DR36=0,OR($IT36=0,AND($IT36&gt;0,DR$2=$IU36,OR(AND(DR$1=$IT36+1,OR(DR$3-1&lt;&gt;$A$3,$A$4=0)),AND(DR$1=$IT36-1,OR(DR$3&lt;&gt;$A$3,$A$4=0)))))),1,0)</f>
        <v/>
      </c>
      <c r="DS86">
        <f>IF(AND(DS$4=1,DS36=0,OR($IT36=0,AND($IT36&gt;0,DS$2=$IU36,OR(AND(DS$1=$IT36+1,OR(DS$3-1&lt;&gt;$A$3,$A$4=0)),AND(DS$1=$IT36-1,OR(DS$3&lt;&gt;$A$3,$A$4=0)))))),1,0)</f>
        <v/>
      </c>
      <c r="DT86">
        <f>IF(AND(DT$4=1,DT36=0,OR($IT36=0,AND($IT36&gt;0,DT$2=$IU36,OR(AND(DT$1=$IT36+1,OR(DT$3-1&lt;&gt;$A$3,$A$4=0)),AND(DT$1=$IT36-1,OR(DT$3&lt;&gt;$A$3,$A$4=0)))))),1,0)</f>
        <v/>
      </c>
      <c r="DU86">
        <f>IF(AND(DU$4=1,DU36=0,OR($IT36=0,AND($IT36&gt;0,DU$2=$IU36,OR(AND(DU$1=$IT36+1,OR(DU$3-1&lt;&gt;$A$3,$A$4=0)),AND(DU$1=$IT36-1,OR(DU$3&lt;&gt;$A$3,$A$4=0)))))),1,0)</f>
        <v/>
      </c>
      <c r="DV86">
        <f>IF(AND(DV$4=1,DV36=0,OR($IT36=0,AND($IT36&gt;0,DV$2=$IU36,OR(AND(DV$1=$IT36+1,OR(DV$3-1&lt;&gt;$A$3,$A$4=0)),AND(DV$1=$IT36-1,OR(DV$3&lt;&gt;$A$3,$A$4=0)))))),1,0)</f>
        <v/>
      </c>
      <c r="DW86">
        <f>IF(AND(DW$4=1,DW36=0,OR($IT36=0,AND($IT36&gt;0,DW$2=$IU36,OR(AND(DW$1=$IT36+1,OR(DW$3-1&lt;&gt;$A$3,$A$4=0)),AND(DW$1=$IT36-1,OR(DW$3&lt;&gt;$A$3,$A$4=0)))))),1,0)</f>
        <v/>
      </c>
      <c r="DX86">
        <f>IF(AND(DX$4=1,DX36=0,OR($IT36=0,AND($IT36&gt;0,DX$2=$IU36,OR(AND(DX$1=$IT36+1,OR(DX$3-1&lt;&gt;$A$3,$A$4=0)),AND(DX$1=$IT36-1,OR(DX$3&lt;&gt;$A$3,$A$4=0)))))),1,0)</f>
        <v/>
      </c>
      <c r="DY86">
        <f>IF(AND(DY$4=1,DY36=0,OR($IT36=0,AND($IT36&gt;0,DY$2=$IU36,OR(AND(DY$1=$IT36+1,OR(DY$3-1&lt;&gt;$A$3,$A$4=0)),AND(DY$1=$IT36-1,OR(DY$3&lt;&gt;$A$3,$A$4=0)))))),1,0)</f>
        <v/>
      </c>
      <c r="DZ86">
        <f>IF(AND(DZ$4=1,DZ36=0,OR($IT36=0,AND($IT36&gt;0,DZ$2=$IU36,OR(AND(DZ$1=$IT36+1,OR(DZ$3-1&lt;&gt;$A$3,$A$4=0)),AND(DZ$1=$IT36-1,OR(DZ$3&lt;&gt;$A$3,$A$4=0)))))),1,0)</f>
        <v/>
      </c>
      <c r="EA86">
        <f>IF(AND(EA$4=1,EA36=0,OR($IT36=0,AND($IT36&gt;0,EA$2=$IU36,OR(AND(EA$1=$IT36+1,OR(EA$3-1&lt;&gt;$A$3,$A$4=0)),AND(EA$1=$IT36-1,OR(EA$3&lt;&gt;$A$3,$A$4=0)))))),1,0)</f>
        <v/>
      </c>
      <c r="EB86">
        <f>IF(AND(EB$4=1,EB36=0,OR($IT36=0,AND($IT36&gt;0,EB$2=$IU36,OR(AND(EB$1=$IT36+1,OR(EB$3-1&lt;&gt;$A$3,$A$4=0)),AND(EB$1=$IT36-1,OR(EB$3&lt;&gt;$A$3,$A$4=0)))))),1,0)</f>
        <v/>
      </c>
      <c r="EC86">
        <f>IF(AND(EC$4=1,EC36=0,OR($IT36=0,AND($IT36&gt;0,EC$2=$IU36,OR(AND(EC$1=$IT36+1,OR(EC$3-1&lt;&gt;$A$3,$A$4=0)),AND(EC$1=$IT36-1,OR(EC$3&lt;&gt;$A$3,$A$4=0)))))),1,0)</f>
        <v/>
      </c>
      <c r="ED86">
        <f>IF(AND(ED$4=1,ED36=0,OR($IT36=0,AND($IT36&gt;0,ED$2=$IU36,OR(AND(ED$1=$IT36+1,OR(ED$3-1&lt;&gt;$A$3,$A$4=0)),AND(ED$1=$IT36-1,OR(ED$3&lt;&gt;$A$3,$A$4=0)))))),1,0)</f>
        <v/>
      </c>
      <c r="EE86">
        <f>IF(AND(EE$4=1,EE36=0,OR($IT36=0,AND($IT36&gt;0,EE$2=$IU36,OR(AND(EE$1=$IT36+1,OR(EE$3-1&lt;&gt;$A$3,$A$4=0)),AND(EE$1=$IT36-1,OR(EE$3&lt;&gt;$A$3,$A$4=0)))))),1,0)</f>
        <v/>
      </c>
      <c r="EF86">
        <f>IF(AND(EF$4=1,EF36=0,OR($IT36=0,AND($IT36&gt;0,EF$2=$IU36,OR(AND(EF$1=$IT36+1,OR(EF$3-1&lt;&gt;$A$3,$A$4=0)),AND(EF$1=$IT36-1,OR(EF$3&lt;&gt;$A$3,$A$4=0)))))),1,0)</f>
        <v/>
      </c>
      <c r="EG86">
        <f>IF(AND(EG$4=1,EG36=0,OR($IT36=0,AND($IT36&gt;0,EG$2=$IU36,OR(AND(EG$1=$IT36+1,OR(EG$3-1&lt;&gt;$A$3,$A$4=0)),AND(EG$1=$IT36-1,OR(EG$3&lt;&gt;$A$3,$A$4=0)))))),1,0)</f>
        <v/>
      </c>
      <c r="EH86">
        <f>IF(AND(EH$4=1,EH36=0,OR($IT36=0,AND($IT36&gt;0,EH$2=$IU36,OR(AND(EH$1=$IT36+1,OR(EH$3-1&lt;&gt;$A$3,$A$4=0)),AND(EH$1=$IT36-1,OR(EH$3&lt;&gt;$A$3,$A$4=0)))))),1,0)</f>
        <v/>
      </c>
      <c r="EI86">
        <f>IF(AND(EI$4=1,EI36=0,OR($IT36=0,AND($IT36&gt;0,EI$2=$IU36,OR(AND(EI$1=$IT36+1,OR(EI$3-1&lt;&gt;$A$3,$A$4=0)),AND(EI$1=$IT36-1,OR(EI$3&lt;&gt;$A$3,$A$4=0)))))),1,0)</f>
        <v/>
      </c>
      <c r="EJ86">
        <f>IF(AND(EJ$4=1,EJ36=0,OR($IT36=0,AND($IT36&gt;0,EJ$2=$IU36,OR(AND(EJ$1=$IT36+1,OR(EJ$3-1&lt;&gt;$A$3,$A$4=0)),AND(EJ$1=$IT36-1,OR(EJ$3&lt;&gt;$A$3,$A$4=0)))))),1,0)</f>
        <v/>
      </c>
      <c r="EK86">
        <f>IF(AND(EK$4=1,EK36=0,OR($IT36=0,AND($IT36&gt;0,EK$2=$IU36,OR(AND(EK$1=$IT36+1,OR(EK$3-1&lt;&gt;$A$3,$A$4=0)),AND(EK$1=$IT36-1,OR(EK$3&lt;&gt;$A$3,$A$4=0)))))),1,0)</f>
        <v/>
      </c>
      <c r="EL86">
        <f>IF(AND(EL$4=1,EL36=0,OR($IT36=0,AND($IT36&gt;0,EL$2=$IU36,OR(AND(EL$1=$IT36+1,OR(EL$3-1&lt;&gt;$A$3,$A$4=0)),AND(EL$1=$IT36-1,OR(EL$3&lt;&gt;$A$3,$A$4=0)))))),1,0)</f>
        <v/>
      </c>
      <c r="EM86">
        <f>IF(AND(EM$4=1,EM36=0,OR($IT36=0,AND($IT36&gt;0,EM$2=$IU36,OR(AND(EM$1=$IT36+1,OR(EM$3-1&lt;&gt;$A$3,$A$4=0)),AND(EM$1=$IT36-1,OR(EM$3&lt;&gt;$A$3,$A$4=0)))))),1,0)</f>
        <v/>
      </c>
      <c r="EN86">
        <f>IF(AND(EN$4=1,EN36=0,OR($IT36=0,AND($IT36&gt;0,EN$2=$IU36,OR(AND(EN$1=$IT36+1,OR(EN$3-1&lt;&gt;$A$3,$A$4=0)),AND(EN$1=$IT36-1,OR(EN$3&lt;&gt;$A$3,$A$4=0)))))),1,0)</f>
        <v/>
      </c>
      <c r="EO86">
        <f>IF(AND(EO$4=1,EO36=0,OR($IT36=0,AND($IT36&gt;0,EO$2=$IU36,OR(AND(EO$1=$IT36+1,OR(EO$3-1&lt;&gt;$A$3,$A$4=0)),AND(EO$1=$IT36-1,OR(EO$3&lt;&gt;$A$3,$A$4=0)))))),1,0)</f>
        <v/>
      </c>
      <c r="EP86">
        <f>IF(AND(EP$4=1,EP36=0,OR($IT36=0,AND($IT36&gt;0,EP$2=$IU36,OR(AND(EP$1=$IT36+1,OR(EP$3-1&lt;&gt;$A$3,$A$4=0)),AND(EP$1=$IT36-1,OR(EP$3&lt;&gt;$A$3,$A$4=0)))))),1,0)</f>
        <v/>
      </c>
      <c r="EQ86">
        <f>IF(AND(EQ$4=1,EQ36=0,OR($IT36=0,AND($IT36&gt;0,EQ$2=$IU36,OR(AND(EQ$1=$IT36+1,OR(EQ$3-1&lt;&gt;$A$3,$A$4=0)),AND(EQ$1=$IT36-1,OR(EQ$3&lt;&gt;$A$3,$A$4=0)))))),1,0)</f>
        <v/>
      </c>
      <c r="ER86">
        <f>IF(AND(ER$4=1,ER36=0,OR($IT36=0,AND($IT36&gt;0,ER$2=$IU36,OR(AND(ER$1=$IT36+1,OR(ER$3-1&lt;&gt;$A$3,$A$4=0)),AND(ER$1=$IT36-1,OR(ER$3&lt;&gt;$A$3,$A$4=0)))))),1,0)</f>
        <v/>
      </c>
      <c r="ES86">
        <f>IF(AND(ES$4=1,ES36=0,OR($IT36=0,AND($IT36&gt;0,ES$2=$IU36,OR(AND(ES$1=$IT36+1,OR(ES$3-1&lt;&gt;$A$3,$A$4=0)),AND(ES$1=$IT36-1,OR(ES$3&lt;&gt;$A$3,$A$4=0)))))),1,0)</f>
        <v/>
      </c>
      <c r="ET86">
        <f>IF(AND(ET$4=1,ET36=0,OR($IT36=0,AND($IT36&gt;0,ET$2=$IU36,OR(AND(ET$1=$IT36+1,OR(ET$3-1&lt;&gt;$A$3,$A$4=0)),AND(ET$1=$IT36-1,OR(ET$3&lt;&gt;$A$3,$A$4=0)))))),1,0)</f>
        <v/>
      </c>
      <c r="EU86">
        <f>IF(AND(EU$4=1,EU36=0,OR($IT36=0,AND($IT36&gt;0,EU$2=$IU36,OR(AND(EU$1=$IT36+1,OR(EU$3-1&lt;&gt;$A$3,$A$4=0)),AND(EU$1=$IT36-1,OR(EU$3&lt;&gt;$A$3,$A$4=0)))))),1,0)</f>
        <v/>
      </c>
      <c r="EV86">
        <f>IF(AND(EV$4=1,EV36=0,OR($IT36=0,AND($IT36&gt;0,EV$2=$IU36,OR(AND(EV$1=$IT36+1,OR(EV$3-1&lt;&gt;$A$3,$A$4=0)),AND(EV$1=$IT36-1,OR(EV$3&lt;&gt;$A$3,$A$4=0)))))),1,0)</f>
        <v/>
      </c>
      <c r="EW86">
        <f>IF(AND(EW$4=1,EW36=0,OR($IT36=0,AND($IT36&gt;0,EW$2=$IU36,OR(AND(EW$1=$IT36+1,OR(EW$3-1&lt;&gt;$A$3,$A$4=0)),AND(EW$1=$IT36-1,OR(EW$3&lt;&gt;$A$3,$A$4=0)))))),1,0)</f>
        <v/>
      </c>
      <c r="EX86">
        <f>IF(AND(EX$4=1,EX36=0,OR($IT36=0,AND($IT36&gt;0,EX$2=$IU36,OR(AND(EX$1=$IT36+1,OR(EX$3-1&lt;&gt;$A$3,$A$4=0)),AND(EX$1=$IT36-1,OR(EX$3&lt;&gt;$A$3,$A$4=0)))))),1,0)</f>
        <v/>
      </c>
      <c r="EY86">
        <f>IF(AND(EY$4=1,EY36=0,OR($IT36=0,AND($IT36&gt;0,EY$2=$IU36,OR(AND(EY$1=$IT36+1,OR(EY$3-1&lt;&gt;$A$3,$A$4=0)),AND(EY$1=$IT36-1,OR(EY$3&lt;&gt;$A$3,$A$4=0)))))),1,0)</f>
        <v/>
      </c>
      <c r="EZ86">
        <f>IF(AND(EZ$4=1,EZ36=0,OR($IT36=0,AND($IT36&gt;0,EZ$2=$IU36,OR(AND(EZ$1=$IT36+1,OR(EZ$3-1&lt;&gt;$A$3,$A$4=0)),AND(EZ$1=$IT36-1,OR(EZ$3&lt;&gt;$A$3,$A$4=0)))))),1,0)</f>
        <v/>
      </c>
      <c r="FA86">
        <f>IF(AND(FA$4=1,FA36=0,OR($IT36=0,AND($IT36&gt;0,FA$2=$IU36,OR(AND(FA$1=$IT36+1,OR(FA$3-1&lt;&gt;$A$3,$A$4=0)),AND(FA$1=$IT36-1,OR(FA$3&lt;&gt;$A$3,$A$4=0)))))),1,0)</f>
        <v/>
      </c>
      <c r="FB86">
        <f>IF(AND(FB$4=1,FB36=0,OR($IT36=0,AND($IT36&gt;0,FB$2=$IU36,OR(AND(FB$1=$IT36+1,OR(FB$3-1&lt;&gt;$A$3,$A$4=0)),AND(FB$1=$IT36-1,OR(FB$3&lt;&gt;$A$3,$A$4=0)))))),1,0)</f>
        <v/>
      </c>
      <c r="FC86">
        <f>IF(AND(FC$4=1,FC36=0,OR($IT36=0,AND($IT36&gt;0,FC$2=$IU36,OR(AND(FC$1=$IT36+1,OR(FC$3-1&lt;&gt;$A$3,$A$4=0)),AND(FC$1=$IT36-1,OR(FC$3&lt;&gt;$A$3,$A$4=0)))))),1,0)</f>
        <v/>
      </c>
      <c r="FD86">
        <f>IF(AND(FD$4=1,FD36=0,OR($IT36=0,AND($IT36&gt;0,FD$2=$IU36,OR(AND(FD$1=$IT36+1,OR(FD$3-1&lt;&gt;$A$3,$A$4=0)),AND(FD$1=$IT36-1,OR(FD$3&lt;&gt;$A$3,$A$4=0)))))),1,0)</f>
        <v/>
      </c>
      <c r="FE86">
        <f>IF(AND(FE$4=1,FE36=0,OR($IT36=0,AND($IT36&gt;0,FE$2=$IU36,OR(AND(FE$1=$IT36+1,OR(FE$3-1&lt;&gt;$A$3,$A$4=0)),AND(FE$1=$IT36-1,OR(FE$3&lt;&gt;$A$3,$A$4=0)))))),1,0)</f>
        <v/>
      </c>
      <c r="FF86">
        <f>IF(AND(FF$4=1,FF36=0,OR($IT36=0,AND($IT36&gt;0,FF$2=$IU36,OR(AND(FF$1=$IT36+1,OR(FF$3-1&lt;&gt;$A$3,$A$4=0)),AND(FF$1=$IT36-1,OR(FF$3&lt;&gt;$A$3,$A$4=0)))))),1,0)</f>
        <v/>
      </c>
      <c r="FG86">
        <f>IF(AND(FG$4=1,FG36=0,OR($IT36=0,AND($IT36&gt;0,FG$2=$IU36,OR(AND(FG$1=$IT36+1,OR(FG$3-1&lt;&gt;$A$3,$A$4=0)),AND(FG$1=$IT36-1,OR(FG$3&lt;&gt;$A$3,$A$4=0)))))),1,0)</f>
        <v/>
      </c>
      <c r="FH86">
        <f>IF(AND(FH$4=1,FH36=0,OR($IT36=0,AND($IT36&gt;0,FH$2=$IU36,OR(AND(FH$1=$IT36+1,OR(FH$3-1&lt;&gt;$A$3,$A$4=0)),AND(FH$1=$IT36-1,OR(FH$3&lt;&gt;$A$3,$A$4=0)))))),1,0)</f>
        <v/>
      </c>
      <c r="FI86">
        <f>IF(AND(FI$4=1,FI36=0,OR($IT36=0,AND($IT36&gt;0,FI$2=$IU36,OR(AND(FI$1=$IT36+1,OR(FI$3-1&lt;&gt;$A$3,$A$4=0)),AND(FI$1=$IT36-1,OR(FI$3&lt;&gt;$A$3,$A$4=0)))))),1,0)</f>
        <v/>
      </c>
      <c r="FJ86">
        <f>IF(AND(FJ$4=1,FJ36=0,OR($IT36=0,AND($IT36&gt;0,FJ$2=$IU36,OR(AND(FJ$1=$IT36+1,OR(FJ$3-1&lt;&gt;$A$3,$A$4=0)),AND(FJ$1=$IT36-1,OR(FJ$3&lt;&gt;$A$3,$A$4=0)))))),1,0)</f>
        <v/>
      </c>
      <c r="FK86">
        <f>IF(AND(FK$4=1,FK36=0,OR($IT36=0,AND($IT36&gt;0,FK$2=$IU36,OR(AND(FK$1=$IT36+1,OR(FK$3-1&lt;&gt;$A$3,$A$4=0)),AND(FK$1=$IT36-1,OR(FK$3&lt;&gt;$A$3,$A$4=0)))))),1,0)</f>
        <v/>
      </c>
      <c r="FL86">
        <f>IF(AND(FL$4=1,FL36=0,OR($IT36=0,AND($IT36&gt;0,FL$2=$IU36,OR(AND(FL$1=$IT36+1,OR(FL$3-1&lt;&gt;$A$3,$A$4=0)),AND(FL$1=$IT36-1,OR(FL$3&lt;&gt;$A$3,$A$4=0)))))),1,0)</f>
        <v/>
      </c>
      <c r="FM86">
        <f>IF(AND(FM$4=1,FM36=0,OR($IT36=0,AND($IT36&gt;0,FM$2=$IU36,OR(AND(FM$1=$IT36+1,OR(FM$3-1&lt;&gt;$A$3,$A$4=0)),AND(FM$1=$IT36-1,OR(FM$3&lt;&gt;$A$3,$A$4=0)))))),1,0)</f>
        <v/>
      </c>
      <c r="FN86">
        <f>IF(AND(FN$4=1,FN36=0,OR($IT36=0,AND($IT36&gt;0,FN$2=$IU36,OR(AND(FN$1=$IT36+1,OR(FN$3-1&lt;&gt;$A$3,$A$4=0)),AND(FN$1=$IT36-1,OR(FN$3&lt;&gt;$A$3,$A$4=0)))))),1,0)</f>
        <v/>
      </c>
      <c r="FO86">
        <f>IF(AND(FO$4=1,FO36=0,OR($IT36=0,AND($IT36&gt;0,FO$2=$IU36,OR(AND(FO$1=$IT36+1,OR(FO$3-1&lt;&gt;$A$3,$A$4=0)),AND(FO$1=$IT36-1,OR(FO$3&lt;&gt;$A$3,$A$4=0)))))),1,0)</f>
        <v/>
      </c>
      <c r="FP86">
        <f>IF(AND(FP$4=1,FP36=0,OR($IT36=0,AND($IT36&gt;0,FP$2=$IU36,OR(AND(FP$1=$IT36+1,OR(FP$3-1&lt;&gt;$A$3,$A$4=0)),AND(FP$1=$IT36-1,OR(FP$3&lt;&gt;$A$3,$A$4=0)))))),1,0)</f>
        <v/>
      </c>
      <c r="FQ86">
        <f>IF(AND(FQ$4=1,FQ36=0,OR($IT36=0,AND($IT36&gt;0,FQ$2=$IU36,OR(AND(FQ$1=$IT36+1,OR(FQ$3-1&lt;&gt;$A$3,$A$4=0)),AND(FQ$1=$IT36-1,OR(FQ$3&lt;&gt;$A$3,$A$4=0)))))),1,0)</f>
        <v/>
      </c>
      <c r="FR86">
        <f>IF(AND(FR$4=1,FR36=0,OR($IT36=0,AND($IT36&gt;0,FR$2=$IU36,OR(AND(FR$1=$IT36+1,OR(FR$3-1&lt;&gt;$A$3,$A$4=0)),AND(FR$1=$IT36-1,OR(FR$3&lt;&gt;$A$3,$A$4=0)))))),1,0)</f>
        <v/>
      </c>
      <c r="FS86">
        <f>IF(AND(FS$4=1,FS36=0,OR($IT36=0,AND($IT36&gt;0,FS$2=$IU36,OR(AND(FS$1=$IT36+1,OR(FS$3-1&lt;&gt;$A$3,$A$4=0)),AND(FS$1=$IT36-1,OR(FS$3&lt;&gt;$A$3,$A$4=0)))))),1,0)</f>
        <v/>
      </c>
      <c r="FT86">
        <f>IF(AND(FT$4=1,FT36=0,OR($IT36=0,AND($IT36&gt;0,FT$2=$IU36,OR(AND(FT$1=$IT36+1,OR(FT$3-1&lt;&gt;$A$3,$A$4=0)),AND(FT$1=$IT36-1,OR(FT$3&lt;&gt;$A$3,$A$4=0)))))),1,0)</f>
        <v/>
      </c>
      <c r="FU86">
        <f>IF(AND(FU$4=1,FU36=0,OR($IT36=0,AND($IT36&gt;0,FU$2=$IU36,OR(AND(FU$1=$IT36+1,OR(FU$3-1&lt;&gt;$A$3,$A$4=0)),AND(FU$1=$IT36-1,OR(FU$3&lt;&gt;$A$3,$A$4=0)))))),1,0)</f>
        <v/>
      </c>
      <c r="FV86">
        <f>IF(AND(FV$4=1,FV36=0,OR($IT36=0,AND($IT36&gt;0,FV$2=$IU36,OR(AND(FV$1=$IT36+1,OR(FV$3-1&lt;&gt;$A$3,$A$4=0)),AND(FV$1=$IT36-1,OR(FV$3&lt;&gt;$A$3,$A$4=0)))))),1,0)</f>
        <v/>
      </c>
      <c r="FW86">
        <f>IF(AND(FW$4=1,FW36=0,OR($IT36=0,AND($IT36&gt;0,FW$2=$IU36,OR(AND(FW$1=$IT36+1,OR(FW$3-1&lt;&gt;$A$3,$A$4=0)),AND(FW$1=$IT36-1,OR(FW$3&lt;&gt;$A$3,$A$4=0)))))),1,0)</f>
        <v/>
      </c>
      <c r="FX86">
        <f>IF(AND(FX$4=1,FX36=0,OR($IT36=0,AND($IT36&gt;0,FX$2=$IU36,OR(AND(FX$1=$IT36+1,OR(FX$3-1&lt;&gt;$A$3,$A$4=0)),AND(FX$1=$IT36-1,OR(FX$3&lt;&gt;$A$3,$A$4=0)))))),1,0)</f>
        <v/>
      </c>
      <c r="FY86">
        <f>IF(AND(FY$4=1,FY36=0,OR($IT36=0,AND($IT36&gt;0,FY$2=$IU36,OR(AND(FY$1=$IT36+1,OR(FY$3-1&lt;&gt;$A$3,$A$4=0)),AND(FY$1=$IT36-1,OR(FY$3&lt;&gt;$A$3,$A$4=0)))))),1,0)</f>
        <v/>
      </c>
      <c r="FZ86">
        <f>IF(AND(FZ$4=1,FZ36=0,OR($IT36=0,AND($IT36&gt;0,FZ$2=$IU36,OR(AND(FZ$1=$IT36+1,OR(FZ$3-1&lt;&gt;$A$3,$A$4=0)),AND(FZ$1=$IT36-1,OR(FZ$3&lt;&gt;$A$3,$A$4=0)))))),1,0)</f>
        <v/>
      </c>
      <c r="GA86">
        <f>IF(AND(GA$4=1,GA36=0,OR($IT36=0,AND($IT36&gt;0,GA$2=$IU36,OR(AND(GA$1=$IT36+1,OR(GA$3-1&lt;&gt;$A$3,$A$4=0)),AND(GA$1=$IT36-1,OR(GA$3&lt;&gt;$A$3,$A$4=0)))))),1,0)</f>
        <v/>
      </c>
      <c r="GB86">
        <f>IF(AND(GB$4=1,GB36=0,OR($IT36=0,AND($IT36&gt;0,GB$2=$IU36,OR(AND(GB$1=$IT36+1,OR(GB$3-1&lt;&gt;$A$3,$A$4=0)),AND(GB$1=$IT36-1,OR(GB$3&lt;&gt;$A$3,$A$4=0)))))),1,0)</f>
        <v/>
      </c>
      <c r="GC86">
        <f>IF(AND(GC$4=1,GC36=0,OR($IT36=0,AND($IT36&gt;0,GC$2=$IU36,OR(AND(GC$1=$IT36+1,OR(GC$3-1&lt;&gt;$A$3,$A$4=0)),AND(GC$1=$IT36-1,OR(GC$3&lt;&gt;$A$3,$A$4=0)))))),1,0)</f>
        <v/>
      </c>
      <c r="GD86">
        <f>IF(AND(GD$4=1,GD36=0,OR($IT36=0,AND($IT36&gt;0,GD$2=$IU36,OR(AND(GD$1=$IT36+1,OR(GD$3-1&lt;&gt;$A$3,$A$4=0)),AND(GD$1=$IT36-1,OR(GD$3&lt;&gt;$A$3,$A$4=0)))))),1,0)</f>
        <v/>
      </c>
      <c r="GE86">
        <f>IF(AND(GE$4=1,GE36=0,OR($IT36=0,AND($IT36&gt;0,GE$2=$IU36,OR(AND(GE$1=$IT36+1,OR(GE$3-1&lt;&gt;$A$3,$A$4=0)),AND(GE$1=$IT36-1,OR(GE$3&lt;&gt;$A$3,$A$4=0)))))),1,0)</f>
        <v/>
      </c>
      <c r="GF86">
        <f>IF(AND(GF$4=1,GF36=0,OR($IT36=0,AND($IT36&gt;0,GF$2=$IU36,OR(AND(GF$1=$IT36+1,OR(GF$3-1&lt;&gt;$A$3,$A$4=0)),AND(GF$1=$IT36-1,OR(GF$3&lt;&gt;$A$3,$A$4=0)))))),1,0)</f>
        <v/>
      </c>
      <c r="GG86">
        <f>IF(AND(GG$4=1,GG36=0,OR($IT36=0,AND($IT36&gt;0,GG$2=$IU36,OR(AND(GG$1=$IT36+1,OR(GG$3-1&lt;&gt;$A$3,$A$4=0)),AND(GG$1=$IT36-1,OR(GG$3&lt;&gt;$A$3,$A$4=0)))))),1,0)</f>
        <v/>
      </c>
      <c r="GH86">
        <f>IF(AND(GH$4=1,GH36=0,OR($IT36=0,AND($IT36&gt;0,GH$2=$IU36,OR(AND(GH$1=$IT36+1,OR(GH$3-1&lt;&gt;$A$3,$A$4=0)),AND(GH$1=$IT36-1,OR(GH$3&lt;&gt;$A$3,$A$4=0)))))),1,0)</f>
        <v/>
      </c>
      <c r="GI86">
        <f>IF(AND(GI$4=1,GI36=0,OR($IT36=0,AND($IT36&gt;0,GI$2=$IU36,OR(AND(GI$1=$IT36+1,OR(GI$3-1&lt;&gt;$A$3,$A$4=0)),AND(GI$1=$IT36-1,OR(GI$3&lt;&gt;$A$3,$A$4=0)))))),1,0)</f>
        <v/>
      </c>
      <c r="GJ86">
        <f>IF(AND(GJ$4=1,GJ36=0,OR($IT36=0,AND($IT36&gt;0,GJ$2=$IU36,OR(AND(GJ$1=$IT36+1,OR(GJ$3-1&lt;&gt;$A$3,$A$4=0)),AND(GJ$1=$IT36-1,OR(GJ$3&lt;&gt;$A$3,$A$4=0)))))),1,0)</f>
        <v/>
      </c>
      <c r="GK86">
        <f>IF(AND(GK$4=1,GK36=0,OR($IT36=0,AND($IT36&gt;0,GK$2=$IU36,OR(AND(GK$1=$IT36+1,OR(GK$3-1&lt;&gt;$A$3,$A$4=0)),AND(GK$1=$IT36-1,OR(GK$3&lt;&gt;$A$3,$A$4=0)))))),1,0)</f>
        <v/>
      </c>
      <c r="GL86">
        <f>IF(AND(GL$4=1,GL36=0,OR($IT36=0,AND($IT36&gt;0,GL$2=$IU36,OR(AND(GL$1=$IT36+1,OR(GL$3-1&lt;&gt;$A$3,$A$4=0)),AND(GL$1=$IT36-1,OR(GL$3&lt;&gt;$A$3,$A$4=0)))))),1,0)</f>
        <v/>
      </c>
      <c r="GM86">
        <f>IF(AND(GM$4=1,GM36=0,OR($IT36=0,AND($IT36&gt;0,GM$2=$IU36,OR(AND(GM$1=$IT36+1,OR(GM$3-1&lt;&gt;$A$3,$A$4=0)),AND(GM$1=$IT36-1,OR(GM$3&lt;&gt;$A$3,$A$4=0)))))),1,0)</f>
        <v/>
      </c>
      <c r="GN86">
        <f>IF(AND(GN$4=1,GN36=0,OR($IT36=0,AND($IT36&gt;0,GN$2=$IU36,OR(AND(GN$1=$IT36+1,OR(GN$3-1&lt;&gt;$A$3,$A$4=0)),AND(GN$1=$IT36-1,OR(GN$3&lt;&gt;$A$3,$A$4=0)))))),1,0)</f>
        <v/>
      </c>
      <c r="GO86">
        <f>IF(AND(GO$4=1,GO36=0,OR($IT36=0,AND($IT36&gt;0,GO$2=$IU36,OR(AND(GO$1=$IT36+1,OR(GO$3-1&lt;&gt;$A$3,$A$4=0)),AND(GO$1=$IT36-1,OR(GO$3&lt;&gt;$A$3,$A$4=0)))))),1,0)</f>
        <v/>
      </c>
      <c r="GP86">
        <f>IF(AND(GP$4=1,GP36=0,OR($IT36=0,AND($IT36&gt;0,GP$2=$IU36,OR(AND(GP$1=$IT36+1,OR(GP$3-1&lt;&gt;$A$3,$A$4=0)),AND(GP$1=$IT36-1,OR(GP$3&lt;&gt;$A$3,$A$4=0)))))),1,0)</f>
        <v/>
      </c>
      <c r="GQ86">
        <f>IF(AND(GQ$4=1,GQ36=0,OR($IT36=0,AND($IT36&gt;0,GQ$2=$IU36,OR(AND(GQ$1=$IT36+1,OR(GQ$3-1&lt;&gt;$A$3,$A$4=0)),AND(GQ$1=$IT36-1,OR(GQ$3&lt;&gt;$A$3,$A$4=0)))))),1,0)</f>
        <v/>
      </c>
      <c r="GR86">
        <f>IF(AND(GR$4=1,GR36=0,OR($IT36=0,AND($IT36&gt;0,GR$2=$IU36,OR(AND(GR$1=$IT36+1,OR(GR$3-1&lt;&gt;$A$3,$A$4=0)),AND(GR$1=$IT36-1,OR(GR$3&lt;&gt;$A$3,$A$4=0)))))),1,0)</f>
        <v/>
      </c>
      <c r="GS86">
        <f>IF(AND(GS$4=1,GS36=0,OR($IT36=0,AND($IT36&gt;0,GS$2=$IU36,OR(AND(GS$1=$IT36+1,OR(GS$3-1&lt;&gt;$A$3,$A$4=0)),AND(GS$1=$IT36-1,OR(GS$3&lt;&gt;$A$3,$A$4=0)))))),1,0)</f>
        <v/>
      </c>
      <c r="GT86">
        <f>IF(AND(GT$4=1,GT36=0,OR($IT36=0,AND($IT36&gt;0,GT$2=$IU36,OR(AND(GT$1=$IT36+1,OR(GT$3-1&lt;&gt;$A$3,$A$4=0)),AND(GT$1=$IT36-1,OR(GT$3&lt;&gt;$A$3,$A$4=0)))))),1,0)</f>
        <v/>
      </c>
      <c r="GU86">
        <f>IF(AND(GU$4=1,GU36=0,OR($IT36=0,AND($IT36&gt;0,GU$2=$IU36,OR(AND(GU$1=$IT36+1,OR(GU$3-1&lt;&gt;$A$3,$A$4=0)),AND(GU$1=$IT36-1,OR(GU$3&lt;&gt;$A$3,$A$4=0)))))),1,0)</f>
        <v/>
      </c>
      <c r="GV86">
        <f>IF(AND(GV$4=1,GV36=0,OR($IT36=0,AND($IT36&gt;0,GV$2=$IU36,OR(AND(GV$1=$IT36+1,OR(GV$3-1&lt;&gt;$A$3,$A$4=0)),AND(GV$1=$IT36-1,OR(GV$3&lt;&gt;$A$3,$A$4=0)))))),1,0)</f>
        <v/>
      </c>
      <c r="GW86">
        <f>IF(AND(GW$4=1,GW36=0,OR($IT36=0,AND($IT36&gt;0,GW$2=$IU36,OR(AND(GW$1=$IT36+1,OR(GW$3-1&lt;&gt;$A$3,$A$4=0)),AND(GW$1=$IT36-1,OR(GW$3&lt;&gt;$A$3,$A$4=0)))))),1,0)</f>
        <v/>
      </c>
      <c r="GX86">
        <f>IF(AND(GX$4=1,GX36=0,OR($IT36=0,AND($IT36&gt;0,GX$2=$IU36,OR(AND(GX$1=$IT36+1,OR(GX$3-1&lt;&gt;$A$3,$A$4=0)),AND(GX$1=$IT36-1,OR(GX$3&lt;&gt;$A$3,$A$4=0)))))),1,0)</f>
        <v/>
      </c>
      <c r="GY86">
        <f>IF(AND(GY$4=1,GY36=0,OR($IT36=0,AND($IT36&gt;0,GY$2=$IU36,OR(AND(GY$1=$IT36+1,OR(GY$3-1&lt;&gt;$A$3,$A$4=0)),AND(GY$1=$IT36-1,OR(GY$3&lt;&gt;$A$3,$A$4=0)))))),1,0)</f>
        <v/>
      </c>
      <c r="GZ86">
        <f>IF(AND(GZ$4=1,GZ36=0,OR($IT36=0,AND($IT36&gt;0,GZ$2=$IU36,OR(AND(GZ$1=$IT36+1,OR(GZ$3-1&lt;&gt;$A$3,$A$4=0)),AND(GZ$1=$IT36-1,OR(GZ$3&lt;&gt;$A$3,$A$4=0)))))),1,0)</f>
        <v/>
      </c>
      <c r="HA86">
        <f>IF(AND(HA$4=1,HA36=0,OR($IT36=0,AND($IT36&gt;0,HA$2=$IU36,OR(AND(HA$1=$IT36+1,OR(HA$3-1&lt;&gt;$A$3,$A$4=0)),AND(HA$1=$IT36-1,OR(HA$3&lt;&gt;$A$3,$A$4=0)))))),1,0)</f>
        <v/>
      </c>
      <c r="HB86">
        <f>IF(AND(HB$4=1,HB36=0,OR($IT36=0,AND($IT36&gt;0,HB$2=$IU36,OR(AND(HB$1=$IT36+1,OR(HB$3-1&lt;&gt;$A$3,$A$4=0)),AND(HB$1=$IT36-1,OR(HB$3&lt;&gt;$A$3,$A$4=0)))))),1,0)</f>
        <v/>
      </c>
      <c r="HC86">
        <f>IF(AND(HC$4=1,HC36=0,OR($IT36=0,AND($IT36&gt;0,HC$2=$IU36,OR(AND(HC$1=$IT36+1,OR(HC$3-1&lt;&gt;$A$3,$A$4=0)),AND(HC$1=$IT36-1,OR(HC$3&lt;&gt;$A$3,$A$4=0)))))),1,0)</f>
        <v/>
      </c>
      <c r="HD86">
        <f>IF(AND(HD$4=1,HD36=0,OR($IT36=0,AND($IT36&gt;0,HD$2=$IU36,OR(AND(HD$1=$IT36+1,OR(HD$3-1&lt;&gt;$A$3,$A$4=0)),AND(HD$1=$IT36-1,OR(HD$3&lt;&gt;$A$3,$A$4=0)))))),1,0)</f>
        <v/>
      </c>
      <c r="HE86">
        <f>IF(AND(HE$4=1,HE36=0,OR($IT36=0,AND($IT36&gt;0,HE$2=$IU36,OR(AND(HE$1=$IT36+1,OR(HE$3-1&lt;&gt;$A$3,$A$4=0)),AND(HE$1=$IT36-1,OR(HE$3&lt;&gt;$A$3,$A$4=0)))))),1,0)</f>
        <v/>
      </c>
      <c r="HF86">
        <f>IF(AND(HF$4=1,HF36=0,OR($IT36=0,AND($IT36&gt;0,HF$2=$IU36,OR(AND(HF$1=$IT36+1,OR(HF$3-1&lt;&gt;$A$3,$A$4=0)),AND(HF$1=$IT36-1,OR(HF$3&lt;&gt;$A$3,$A$4=0)))))),1,0)</f>
        <v/>
      </c>
      <c r="HG86">
        <f>IF(AND(HG$4=1,HG36=0,OR($IT36=0,AND($IT36&gt;0,HG$2=$IU36,OR(AND(HG$1=$IT36+1,OR(HG$3-1&lt;&gt;$A$3,$A$4=0)),AND(HG$1=$IT36-1,OR(HG$3&lt;&gt;$A$3,$A$4=0)))))),1,0)</f>
        <v/>
      </c>
      <c r="HH86">
        <f>IF(AND(HH$4=1,HH36=0,OR($IT36=0,AND($IT36&gt;0,HH$2=$IU36,OR(AND(HH$1=$IT36+1,OR(HH$3-1&lt;&gt;$A$3,$A$4=0)),AND(HH$1=$IT36-1,OR(HH$3&lt;&gt;$A$3,$A$4=0)))))),1,0)</f>
        <v/>
      </c>
      <c r="HI86">
        <f>IF(AND(HI$4=1,HI36=0,OR($IT36=0,AND($IT36&gt;0,HI$2=$IU36,OR(AND(HI$1=$IT36+1,OR(HI$3-1&lt;&gt;$A$3,$A$4=0)),AND(HI$1=$IT36-1,OR(HI$3&lt;&gt;$A$3,$A$4=0)))))),1,0)</f>
        <v/>
      </c>
      <c r="HJ86">
        <f>IF(AND(HJ$4=1,HJ36=0,OR($IT36=0,AND($IT36&gt;0,HJ$2=$IU36,OR(AND(HJ$1=$IT36+1,OR(HJ$3-1&lt;&gt;$A$3,$A$4=0)),AND(HJ$1=$IT36-1,OR(HJ$3&lt;&gt;$A$3,$A$4=0)))))),1,0)</f>
        <v/>
      </c>
      <c r="HK86">
        <f>IF(AND(HK$4=1,HK36=0,OR($IT36=0,AND($IT36&gt;0,HK$2=$IU36,OR(AND(HK$1=$IT36+1,OR(HK$3-1&lt;&gt;$A$3,$A$4=0)),AND(HK$1=$IT36-1,OR(HK$3&lt;&gt;$A$3,$A$4=0)))))),1,0)</f>
        <v/>
      </c>
      <c r="HL86">
        <f>IF(AND(HL$4=1,HL36=0,OR($IT36=0,AND($IT36&gt;0,HL$2=$IU36,OR(AND(HL$1=$IT36+1,OR(HL$3-1&lt;&gt;$A$3,$A$4=0)),AND(HL$1=$IT36-1,OR(HL$3&lt;&gt;$A$3,$A$4=0)))))),1,0)</f>
        <v/>
      </c>
      <c r="HM86">
        <f>IF(AND(HM$4=1,HM36=0,OR($IT36=0,AND($IT36&gt;0,HM$2=$IU36,OR(AND(HM$1=$IT36+1,OR(HM$3-1&lt;&gt;$A$3,$A$4=0)),AND(HM$1=$IT36-1,OR(HM$3&lt;&gt;$A$3,$A$4=0)))))),1,0)</f>
        <v/>
      </c>
      <c r="HN86">
        <f>IF(AND(HN$4=1,HN36=0,OR($IT36=0,AND($IT36&gt;0,HN$2=$IU36,OR(AND(HN$1=$IT36+1,OR(HN$3-1&lt;&gt;$A$3,$A$4=0)),AND(HN$1=$IT36-1,OR(HN$3&lt;&gt;$A$3,$A$4=0)))))),1,0)</f>
        <v/>
      </c>
      <c r="HO86">
        <f>IF(AND(HO$4=1,HO36=0,OR($IT36=0,AND($IT36&gt;0,HO$2=$IU36,OR(AND(HO$1=$IT36+1,OR(HO$3-1&lt;&gt;$A$3,$A$4=0)),AND(HO$1=$IT36-1,OR(HO$3&lt;&gt;$A$3,$A$4=0)))))),1,0)</f>
        <v/>
      </c>
      <c r="HP86">
        <f>IF(AND(HP$4=1,HP36=0,OR($IT36=0,AND($IT36&gt;0,HP$2=$IU36,OR(AND(HP$1=$IT36+1,OR(HP$3-1&lt;&gt;$A$3,$A$4=0)),AND(HP$1=$IT36-1,OR(HP$3&lt;&gt;$A$3,$A$4=0)))))),1,0)</f>
        <v/>
      </c>
      <c r="HQ86">
        <f>IF(AND(HQ$4=1,HQ36=0,OR($IT36=0,AND($IT36&gt;0,HQ$2=$IU36,OR(AND(HQ$1=$IT36+1,OR(HQ$3-1&lt;&gt;$A$3,$A$4=0)),AND(HQ$1=$IT36-1,OR(HQ$3&lt;&gt;$A$3,$A$4=0)))))),1,0)</f>
        <v/>
      </c>
      <c r="HR86">
        <f>IF(AND(HR$4=1,HR36=0,OR($IT36=0,AND($IT36&gt;0,HR$2=$IU36,OR(AND(HR$1=$IT36+1,OR(HR$3-1&lt;&gt;$A$3,$A$4=0)),AND(HR$1=$IT36-1,OR(HR$3&lt;&gt;$A$3,$A$4=0)))))),1,0)</f>
        <v/>
      </c>
      <c r="HS86">
        <f>IF(AND(HS$4=1,HS36=0,OR($IT36=0,AND($IT36&gt;0,HS$2=$IU36,OR(AND(HS$1=$IT36+1,OR(HS$3-1&lt;&gt;$A$3,$A$4=0)),AND(HS$1=$IT36-1,OR(HS$3&lt;&gt;$A$3,$A$4=0)))))),1,0)</f>
        <v/>
      </c>
      <c r="HT86">
        <f>IF(AND(HT$4=1,HT36=0,OR($IT36=0,AND($IT36&gt;0,HT$2=$IU36,OR(AND(HT$1=$IT36+1,OR(HT$3-1&lt;&gt;$A$3,$A$4=0)),AND(HT$1=$IT36-1,OR(HT$3&lt;&gt;$A$3,$A$4=0)))))),1,0)</f>
        <v/>
      </c>
      <c r="HU86">
        <f>IF(AND(HU$4=1,HU36=0,OR($IT36=0,AND($IT36&gt;0,HU$2=$IU36,OR(AND(HU$1=$IT36+1,OR(HU$3-1&lt;&gt;$A$3,$A$4=0)),AND(HU$1=$IT36-1,OR(HU$3&lt;&gt;$A$3,$A$4=0)))))),1,0)</f>
        <v/>
      </c>
      <c r="HV86">
        <f>IF(AND(HV$4=1,HV36=0,OR($IT36=0,AND($IT36&gt;0,HV$2=$IU36,OR(AND(HV$1=$IT36+1,OR(HV$3-1&lt;&gt;$A$3,$A$4=0)),AND(HV$1=$IT36-1,OR(HV$3&lt;&gt;$A$3,$A$4=0)))))),1,0)</f>
        <v/>
      </c>
      <c r="HW86">
        <f>IF(AND(HW$4=1,HW36=0,OR($IT36=0,AND($IT36&gt;0,HW$2=$IU36,OR(AND(HW$1=$IT36+1,OR(HW$3-1&lt;&gt;$A$3,$A$4=0)),AND(HW$1=$IT36-1,OR(HW$3&lt;&gt;$A$3,$A$4=0)))))),1,0)</f>
        <v/>
      </c>
      <c r="HX86">
        <f>IF(AND(HX$4=1,HX36=0,OR($IT36=0,AND($IT36&gt;0,HX$2=$IU36,OR(AND(HX$1=$IT36+1,OR(HX$3-1&lt;&gt;$A$3,$A$4=0)),AND(HX$1=$IT36-1,OR(HX$3&lt;&gt;$A$3,$A$4=0)))))),1,0)</f>
        <v/>
      </c>
      <c r="HY86">
        <f>IF(AND(HY$4=1,HY36=0,OR($IT36=0,AND($IT36&gt;0,HY$2=$IU36,OR(AND(HY$1=$IT36+1,OR(HY$3-1&lt;&gt;$A$3,$A$4=0)),AND(HY$1=$IT36-1,OR(HY$3&lt;&gt;$A$3,$A$4=0)))))),1,0)</f>
        <v/>
      </c>
      <c r="HZ86">
        <f>IF(AND(HZ$4=1,HZ36=0,OR($IT36=0,AND($IT36&gt;0,HZ$2=$IU36,OR(AND(HZ$1=$IT36+1,OR(HZ$3-1&lt;&gt;$A$3,$A$4=0)),AND(HZ$1=$IT36-1,OR(HZ$3&lt;&gt;$A$3,$A$4=0)))))),1,0)</f>
        <v/>
      </c>
      <c r="IA86">
        <f>IF(AND(IA$4=1,IA36=0,OR($IT36=0,AND($IT36&gt;0,IA$2=$IU36,OR(AND(IA$1=$IT36+1,OR(IA$3-1&lt;&gt;$A$3,$A$4=0)),AND(IA$1=$IT36-1,OR(IA$3&lt;&gt;$A$3,$A$4=0)))))),1,0)</f>
        <v/>
      </c>
      <c r="IB86">
        <f>IF(AND(IB$4=1,IB36=0,OR($IT36=0,AND($IT36&gt;0,IB$2=$IU36,OR(AND(IB$1=$IT36+1,OR(IB$3-1&lt;&gt;$A$3,$A$4=0)),AND(IB$1=$IT36-1,OR(IB$3&lt;&gt;$A$3,$A$4=0)))))),1,0)</f>
        <v/>
      </c>
      <c r="IC86">
        <f>IF(AND(IC$4=1,IC36=0,OR($IT36=0,AND($IT36&gt;0,IC$2=$IU36,OR(AND(IC$1=$IT36+1,OR(IC$3-1&lt;&gt;$A$3,$A$4=0)),AND(IC$1=$IT36-1,OR(IC$3&lt;&gt;$A$3,$A$4=0)))))),1,0)</f>
        <v/>
      </c>
      <c r="ID86">
        <f>IF(AND(ID$4=1,ID36=0,OR($IT36=0,AND($IT36&gt;0,ID$2=$IU36,OR(AND(ID$1=$IT36+1,OR(ID$3-1&lt;&gt;$A$3,$A$4=0)),AND(ID$1=$IT36-1,OR(ID$3&lt;&gt;$A$3,$A$4=0)))))),1,0)</f>
        <v/>
      </c>
      <c r="IE86">
        <f>IF(AND(IE$4=1,IE36=0,OR($IT36=0,AND($IT36&gt;0,IE$2=$IU36,OR(AND(IE$1=$IT36+1,OR(IE$3-1&lt;&gt;$A$3,$A$4=0)),AND(IE$1=$IT36-1,OR(IE$3&lt;&gt;$A$3,$A$4=0)))))),1,0)</f>
        <v/>
      </c>
      <c r="IF86">
        <f>IF(AND(IF$4=1,IF36=0,OR($IT36=0,AND($IT36&gt;0,IF$2=$IU36,OR(AND(IF$1=$IT36+1,OR(IF$3-1&lt;&gt;$A$3,$A$4=0)),AND(IF$1=$IT36-1,OR(IF$3&lt;&gt;$A$3,$A$4=0)))))),1,0)</f>
        <v/>
      </c>
      <c r="IG86">
        <f>IF(AND(IG$4=1,IG36=0,OR($IT36=0,AND($IT36&gt;0,IG$2=$IU36,OR(AND(IG$1=$IT36+1,OR(IG$3-1&lt;&gt;$A$3,$A$4=0)),AND(IG$1=$IT36-1,OR(IG$3&lt;&gt;$A$3,$A$4=0)))))),1,0)</f>
        <v/>
      </c>
      <c r="IH86">
        <f>IF(AND(IH$4=1,IH36=0,OR($IT36=0,AND($IT36&gt;0,IH$2=$IU36,OR(AND(IH$1=$IT36+1,OR(IH$3-1&lt;&gt;$A$3,$A$4=0)),AND(IH$1=$IT36-1,OR(IH$3&lt;&gt;$A$3,$A$4=0)))))),1,0)</f>
        <v/>
      </c>
      <c r="II86">
        <f>IF(AND(II$4=1,II36=0,OR($IT36=0,AND($IT36&gt;0,II$2=$IU36,OR(AND(II$1=$IT36+1,OR(II$3-1&lt;&gt;$A$3,$A$4=0)),AND(II$1=$IT36-1,OR(II$3&lt;&gt;$A$3,$A$4=0)))))),1,0)</f>
        <v/>
      </c>
    </row>
    <row r="87">
      <c r="A87" t="n">
        <v>28</v>
      </c>
      <c r="D87">
        <f>IF(AND(D$4=1,D37=0,OR($IT37=0,AND($IT37&gt;0,D$2=$IU37,OR(AND(D$1=$IT37+1,OR(D$3-1&lt;&gt;$A$3,$A$4=0)),AND(D$1=$IT37-1,OR(D$3&lt;&gt;$A$3,$A$4=0)))))),1,0)</f>
        <v/>
      </c>
      <c r="E87">
        <f>IF(AND(E$4=1,E37=0,OR($IT37=0,AND($IT37&gt;0,E$2=$IU37,OR(AND(E$1=$IT37+1,OR(E$3-1&lt;&gt;$A$3,$A$4=0)),AND(E$1=$IT37-1,OR(E$3&lt;&gt;$A$3,$A$4=0)))))),1,0)</f>
        <v/>
      </c>
      <c r="F87">
        <f>IF(AND(F$4=1,F37=0,OR($IT37=0,AND($IT37&gt;0,F$2=$IU37,OR(AND(F$1=$IT37+1,OR(F$3-1&lt;&gt;$A$3,$A$4=0)),AND(F$1=$IT37-1,OR(F$3&lt;&gt;$A$3,$A$4=0)))))),1,0)</f>
        <v/>
      </c>
      <c r="G87">
        <f>IF(AND(G$4=1,G37=0,OR($IT37=0,AND($IT37&gt;0,G$2=$IU37,OR(AND(G$1=$IT37+1,OR(G$3-1&lt;&gt;$A$3,$A$4=0)),AND(G$1=$IT37-1,OR(G$3&lt;&gt;$A$3,$A$4=0)))))),1,0)</f>
        <v/>
      </c>
      <c r="H87">
        <f>IF(AND(H$4=1,H37=0,OR($IT37=0,AND($IT37&gt;0,H$2=$IU37,OR(AND(H$1=$IT37+1,OR(H$3-1&lt;&gt;$A$3,$A$4=0)),AND(H$1=$IT37-1,OR(H$3&lt;&gt;$A$3,$A$4=0)))))),1,0)</f>
        <v/>
      </c>
      <c r="I87">
        <f>IF(AND(I$4=1,I37=0,OR($IT37=0,AND($IT37&gt;0,I$2=$IU37,OR(AND(I$1=$IT37+1,OR(I$3-1&lt;&gt;$A$3,$A$4=0)),AND(I$1=$IT37-1,OR(I$3&lt;&gt;$A$3,$A$4=0)))))),1,0)</f>
        <v/>
      </c>
      <c r="J87">
        <f>IF(AND(J$4=1,J37=0,OR($IT37=0,AND($IT37&gt;0,J$2=$IU37,OR(AND(J$1=$IT37+1,OR(J$3-1&lt;&gt;$A$3,$A$4=0)),AND(J$1=$IT37-1,OR(J$3&lt;&gt;$A$3,$A$4=0)))))),1,0)</f>
        <v/>
      </c>
      <c r="K87">
        <f>IF(AND(K$4=1,K37=0,OR($IT37=0,AND($IT37&gt;0,K$2=$IU37,OR(AND(K$1=$IT37+1,OR(K$3-1&lt;&gt;$A$3,$A$4=0)),AND(K$1=$IT37-1,OR(K$3&lt;&gt;$A$3,$A$4=0)))))),1,0)</f>
        <v/>
      </c>
      <c r="L87">
        <f>IF(AND(L$4=1,L37=0,OR($IT37=0,AND($IT37&gt;0,L$2=$IU37,OR(AND(L$1=$IT37+1,OR(L$3-1&lt;&gt;$A$3,$A$4=0)),AND(L$1=$IT37-1,OR(L$3&lt;&gt;$A$3,$A$4=0)))))),1,0)</f>
        <v/>
      </c>
      <c r="M87">
        <f>IF(AND(M$4=1,M37=0,OR($IT37=0,AND($IT37&gt;0,M$2=$IU37,OR(AND(M$1=$IT37+1,OR(M$3-1&lt;&gt;$A$3,$A$4=0)),AND(M$1=$IT37-1,OR(M$3&lt;&gt;$A$3,$A$4=0)))))),1,0)</f>
        <v/>
      </c>
      <c r="N87">
        <f>IF(AND(N$4=1,N37=0,OR($IT37=0,AND($IT37&gt;0,N$2=$IU37,OR(AND(N$1=$IT37+1,OR(N$3-1&lt;&gt;$A$3,$A$4=0)),AND(N$1=$IT37-1,OR(N$3&lt;&gt;$A$3,$A$4=0)))))),1,0)</f>
        <v/>
      </c>
      <c r="O87">
        <f>IF(AND(O$4=1,O37=0,OR($IT37=0,AND($IT37&gt;0,O$2=$IU37,OR(AND(O$1=$IT37+1,OR(O$3-1&lt;&gt;$A$3,$A$4=0)),AND(O$1=$IT37-1,OR(O$3&lt;&gt;$A$3,$A$4=0)))))),1,0)</f>
        <v/>
      </c>
      <c r="P87">
        <f>IF(AND(P$4=1,P37=0,OR($IT37=0,AND($IT37&gt;0,P$2=$IU37,OR(AND(P$1=$IT37+1,OR(P$3-1&lt;&gt;$A$3,$A$4=0)),AND(P$1=$IT37-1,OR(P$3&lt;&gt;$A$3,$A$4=0)))))),1,0)</f>
        <v/>
      </c>
      <c r="Q87">
        <f>IF(AND(Q$4=1,Q37=0,OR($IT37=0,AND($IT37&gt;0,Q$2=$IU37,OR(AND(Q$1=$IT37+1,OR(Q$3-1&lt;&gt;$A$3,$A$4=0)),AND(Q$1=$IT37-1,OR(Q$3&lt;&gt;$A$3,$A$4=0)))))),1,0)</f>
        <v/>
      </c>
      <c r="R87">
        <f>IF(AND(R$4=1,R37=0,OR($IT37=0,AND($IT37&gt;0,R$2=$IU37,OR(AND(R$1=$IT37+1,OR(R$3-1&lt;&gt;$A$3,$A$4=0)),AND(R$1=$IT37-1,OR(R$3&lt;&gt;$A$3,$A$4=0)))))),1,0)</f>
        <v/>
      </c>
      <c r="S87">
        <f>IF(AND(S$4=1,S37=0,OR($IT37=0,AND($IT37&gt;0,S$2=$IU37,OR(AND(S$1=$IT37+1,OR(S$3-1&lt;&gt;$A$3,$A$4=0)),AND(S$1=$IT37-1,OR(S$3&lt;&gt;$A$3,$A$4=0)))))),1,0)</f>
        <v/>
      </c>
      <c r="T87">
        <f>IF(AND(T$4=1,T37=0,OR($IT37=0,AND($IT37&gt;0,T$2=$IU37,OR(AND(T$1=$IT37+1,OR(T$3-1&lt;&gt;$A$3,$A$4=0)),AND(T$1=$IT37-1,OR(T$3&lt;&gt;$A$3,$A$4=0)))))),1,0)</f>
        <v/>
      </c>
      <c r="U87">
        <f>IF(AND(U$4=1,U37=0,OR($IT37=0,AND($IT37&gt;0,U$2=$IU37,OR(AND(U$1=$IT37+1,OR(U$3-1&lt;&gt;$A$3,$A$4=0)),AND(U$1=$IT37-1,OR(U$3&lt;&gt;$A$3,$A$4=0)))))),1,0)</f>
        <v/>
      </c>
      <c r="V87">
        <f>IF(AND(V$4=1,V37=0,OR($IT37=0,AND($IT37&gt;0,V$2=$IU37,OR(AND(V$1=$IT37+1,OR(V$3-1&lt;&gt;$A$3,$A$4=0)),AND(V$1=$IT37-1,OR(V$3&lt;&gt;$A$3,$A$4=0)))))),1,0)</f>
        <v/>
      </c>
      <c r="W87">
        <f>IF(AND(W$4=1,W37=0,OR($IT37=0,AND($IT37&gt;0,W$2=$IU37,OR(AND(W$1=$IT37+1,OR(W$3-1&lt;&gt;$A$3,$A$4=0)),AND(W$1=$IT37-1,OR(W$3&lt;&gt;$A$3,$A$4=0)))))),1,0)</f>
        <v/>
      </c>
      <c r="X87">
        <f>IF(AND(X$4=1,X37=0,OR($IT37=0,AND($IT37&gt;0,X$2=$IU37,OR(AND(X$1=$IT37+1,OR(X$3-1&lt;&gt;$A$3,$A$4=0)),AND(X$1=$IT37-1,OR(X$3&lt;&gt;$A$3,$A$4=0)))))),1,0)</f>
        <v/>
      </c>
      <c r="Y87">
        <f>IF(AND(Y$4=1,Y37=0,OR($IT37=0,AND($IT37&gt;0,Y$2=$IU37,OR(AND(Y$1=$IT37+1,OR(Y$3-1&lt;&gt;$A$3,$A$4=0)),AND(Y$1=$IT37-1,OR(Y$3&lt;&gt;$A$3,$A$4=0)))))),1,0)</f>
        <v/>
      </c>
      <c r="Z87">
        <f>IF(AND(Z$4=1,Z37=0,OR($IT37=0,AND($IT37&gt;0,Z$2=$IU37,OR(AND(Z$1=$IT37+1,OR(Z$3-1&lt;&gt;$A$3,$A$4=0)),AND(Z$1=$IT37-1,OR(Z$3&lt;&gt;$A$3,$A$4=0)))))),1,0)</f>
        <v/>
      </c>
      <c r="AA87">
        <f>IF(AND(AA$4=1,AA37=0,OR($IT37=0,AND($IT37&gt;0,AA$2=$IU37,OR(AND(AA$1=$IT37+1,OR(AA$3-1&lt;&gt;$A$3,$A$4=0)),AND(AA$1=$IT37-1,OR(AA$3&lt;&gt;$A$3,$A$4=0)))))),1,0)</f>
        <v/>
      </c>
      <c r="AB87">
        <f>IF(AND(AB$4=1,AB37=0,OR($IT37=0,AND($IT37&gt;0,AB$2=$IU37,OR(AND(AB$1=$IT37+1,OR(AB$3-1&lt;&gt;$A$3,$A$4=0)),AND(AB$1=$IT37-1,OR(AB$3&lt;&gt;$A$3,$A$4=0)))))),1,0)</f>
        <v/>
      </c>
      <c r="AC87">
        <f>IF(AND(AC$4=1,AC37=0,OR($IT37=0,AND($IT37&gt;0,AC$2=$IU37,OR(AND(AC$1=$IT37+1,OR(AC$3-1&lt;&gt;$A$3,$A$4=0)),AND(AC$1=$IT37-1,OR(AC$3&lt;&gt;$A$3,$A$4=0)))))),1,0)</f>
        <v/>
      </c>
      <c r="AD87">
        <f>IF(AND(AD$4=1,AD37=0,OR($IT37=0,AND($IT37&gt;0,AD$2=$IU37,OR(AND(AD$1=$IT37+1,OR(AD$3-1&lt;&gt;$A$3,$A$4=0)),AND(AD$1=$IT37-1,OR(AD$3&lt;&gt;$A$3,$A$4=0)))))),1,0)</f>
        <v/>
      </c>
      <c r="AE87">
        <f>IF(AND(AE$4=1,AE37=0,OR($IT37=0,AND($IT37&gt;0,AE$2=$IU37,OR(AND(AE$1=$IT37+1,OR(AE$3-1&lt;&gt;$A$3,$A$4=0)),AND(AE$1=$IT37-1,OR(AE$3&lt;&gt;$A$3,$A$4=0)))))),1,0)</f>
        <v/>
      </c>
      <c r="AF87">
        <f>IF(AND(AF$4=1,AF37=0,OR($IT37=0,AND($IT37&gt;0,AF$2=$IU37,OR(AND(AF$1=$IT37+1,OR(AF$3-1&lt;&gt;$A$3,$A$4=0)),AND(AF$1=$IT37-1,OR(AF$3&lt;&gt;$A$3,$A$4=0)))))),1,0)</f>
        <v/>
      </c>
      <c r="AG87">
        <f>IF(AND(AG$4=1,AG37=0,OR($IT37=0,AND($IT37&gt;0,AG$2=$IU37,OR(AND(AG$1=$IT37+1,OR(AG$3-1&lt;&gt;$A$3,$A$4=0)),AND(AG$1=$IT37-1,OR(AG$3&lt;&gt;$A$3,$A$4=0)))))),1,0)</f>
        <v/>
      </c>
      <c r="AH87">
        <f>IF(AND(AH$4=1,AH37=0,OR($IT37=0,AND($IT37&gt;0,AH$2=$IU37,OR(AND(AH$1=$IT37+1,OR(AH$3-1&lt;&gt;$A$3,$A$4=0)),AND(AH$1=$IT37-1,OR(AH$3&lt;&gt;$A$3,$A$4=0)))))),1,0)</f>
        <v/>
      </c>
      <c r="AI87">
        <f>IF(AND(AI$4=1,AI37=0,OR($IT37=0,AND($IT37&gt;0,AI$2=$IU37,OR(AND(AI$1=$IT37+1,OR(AI$3-1&lt;&gt;$A$3,$A$4=0)),AND(AI$1=$IT37-1,OR(AI$3&lt;&gt;$A$3,$A$4=0)))))),1,0)</f>
        <v/>
      </c>
      <c r="AJ87">
        <f>IF(AND(AJ$4=1,AJ37=0,OR($IT37=0,AND($IT37&gt;0,AJ$2=$IU37,OR(AND(AJ$1=$IT37+1,OR(AJ$3-1&lt;&gt;$A$3,$A$4=0)),AND(AJ$1=$IT37-1,OR(AJ$3&lt;&gt;$A$3,$A$4=0)))))),1,0)</f>
        <v/>
      </c>
      <c r="AK87">
        <f>IF(AND(AK$4=1,AK37=0,OR($IT37=0,AND($IT37&gt;0,AK$2=$IU37,OR(AND(AK$1=$IT37+1,OR(AK$3-1&lt;&gt;$A$3,$A$4=0)),AND(AK$1=$IT37-1,OR(AK$3&lt;&gt;$A$3,$A$4=0)))))),1,0)</f>
        <v/>
      </c>
      <c r="AL87">
        <f>IF(AND(AL$4=1,AL37=0,OR($IT37=0,AND($IT37&gt;0,AL$2=$IU37,OR(AND(AL$1=$IT37+1,OR(AL$3-1&lt;&gt;$A$3,$A$4=0)),AND(AL$1=$IT37-1,OR(AL$3&lt;&gt;$A$3,$A$4=0)))))),1,0)</f>
        <v/>
      </c>
      <c r="AM87">
        <f>IF(AND(AM$4=1,AM37=0,OR($IT37=0,AND($IT37&gt;0,AM$2=$IU37,OR(AND(AM$1=$IT37+1,OR(AM$3-1&lt;&gt;$A$3,$A$4=0)),AND(AM$1=$IT37-1,OR(AM$3&lt;&gt;$A$3,$A$4=0)))))),1,0)</f>
        <v/>
      </c>
      <c r="AN87">
        <f>IF(AND(AN$4=1,AN37=0,OR($IT37=0,AND($IT37&gt;0,AN$2=$IU37,OR(AND(AN$1=$IT37+1,OR(AN$3-1&lt;&gt;$A$3,$A$4=0)),AND(AN$1=$IT37-1,OR(AN$3&lt;&gt;$A$3,$A$4=0)))))),1,0)</f>
        <v/>
      </c>
      <c r="AO87">
        <f>IF(AND(AO$4=1,AO37=0,OR($IT37=0,AND($IT37&gt;0,AO$2=$IU37,OR(AND(AO$1=$IT37+1,OR(AO$3-1&lt;&gt;$A$3,$A$4=0)),AND(AO$1=$IT37-1,OR(AO$3&lt;&gt;$A$3,$A$4=0)))))),1,0)</f>
        <v/>
      </c>
      <c r="AP87">
        <f>IF(AND(AP$4=1,AP37=0,OR($IT37=0,AND($IT37&gt;0,AP$2=$IU37,OR(AND(AP$1=$IT37+1,OR(AP$3-1&lt;&gt;$A$3,$A$4=0)),AND(AP$1=$IT37-1,OR(AP$3&lt;&gt;$A$3,$A$4=0)))))),1,0)</f>
        <v/>
      </c>
      <c r="AQ87">
        <f>IF(AND(AQ$4=1,AQ37=0,OR($IT37=0,AND($IT37&gt;0,AQ$2=$IU37,OR(AND(AQ$1=$IT37+1,OR(AQ$3-1&lt;&gt;$A$3,$A$4=0)),AND(AQ$1=$IT37-1,OR(AQ$3&lt;&gt;$A$3,$A$4=0)))))),1,0)</f>
        <v/>
      </c>
      <c r="AR87">
        <f>IF(AND(AR$4=1,AR37=0,OR($IT37=0,AND($IT37&gt;0,AR$2=$IU37,OR(AND(AR$1=$IT37+1,OR(AR$3-1&lt;&gt;$A$3,$A$4=0)),AND(AR$1=$IT37-1,OR(AR$3&lt;&gt;$A$3,$A$4=0)))))),1,0)</f>
        <v/>
      </c>
      <c r="AS87">
        <f>IF(AND(AS$4=1,AS37=0,OR($IT37=0,AND($IT37&gt;0,AS$2=$IU37,OR(AND(AS$1=$IT37+1,OR(AS$3-1&lt;&gt;$A$3,$A$4=0)),AND(AS$1=$IT37-1,OR(AS$3&lt;&gt;$A$3,$A$4=0)))))),1,0)</f>
        <v/>
      </c>
      <c r="AT87">
        <f>IF(AND(AT$4=1,AT37=0,OR($IT37=0,AND($IT37&gt;0,AT$2=$IU37,OR(AND(AT$1=$IT37+1,OR(AT$3-1&lt;&gt;$A$3,$A$4=0)),AND(AT$1=$IT37-1,OR(AT$3&lt;&gt;$A$3,$A$4=0)))))),1,0)</f>
        <v/>
      </c>
      <c r="AU87">
        <f>IF(AND(AU$4=1,AU37=0,OR($IT37=0,AND($IT37&gt;0,AU$2=$IU37,OR(AND(AU$1=$IT37+1,OR(AU$3-1&lt;&gt;$A$3,$A$4=0)),AND(AU$1=$IT37-1,OR(AU$3&lt;&gt;$A$3,$A$4=0)))))),1,0)</f>
        <v/>
      </c>
      <c r="AV87">
        <f>IF(AND(AV$4=1,AV37=0,OR($IT37=0,AND($IT37&gt;0,AV$2=$IU37,OR(AND(AV$1=$IT37+1,OR(AV$3-1&lt;&gt;$A$3,$A$4=0)),AND(AV$1=$IT37-1,OR(AV$3&lt;&gt;$A$3,$A$4=0)))))),1,0)</f>
        <v/>
      </c>
      <c r="AW87">
        <f>IF(AND(AW$4=1,AW37=0,OR($IT37=0,AND($IT37&gt;0,AW$2=$IU37,OR(AND(AW$1=$IT37+1,OR(AW$3-1&lt;&gt;$A$3,$A$4=0)),AND(AW$1=$IT37-1,OR(AW$3&lt;&gt;$A$3,$A$4=0)))))),1,0)</f>
        <v/>
      </c>
      <c r="AX87">
        <f>IF(AND(AX$4=1,AX37=0,OR($IT37=0,AND($IT37&gt;0,AX$2=$IU37,OR(AND(AX$1=$IT37+1,OR(AX$3-1&lt;&gt;$A$3,$A$4=0)),AND(AX$1=$IT37-1,OR(AX$3&lt;&gt;$A$3,$A$4=0)))))),1,0)</f>
        <v/>
      </c>
      <c r="AY87">
        <f>IF(AND(AY$4=1,AY37=0,OR($IT37=0,AND($IT37&gt;0,AY$2=$IU37,OR(AND(AY$1=$IT37+1,OR(AY$3-1&lt;&gt;$A$3,$A$4=0)),AND(AY$1=$IT37-1,OR(AY$3&lt;&gt;$A$3,$A$4=0)))))),1,0)</f>
        <v/>
      </c>
      <c r="AZ87">
        <f>IF(AND(AZ$4=1,AZ37=0,OR($IT37=0,AND($IT37&gt;0,AZ$2=$IU37,OR(AND(AZ$1=$IT37+1,OR(AZ$3-1&lt;&gt;$A$3,$A$4=0)),AND(AZ$1=$IT37-1,OR(AZ$3&lt;&gt;$A$3,$A$4=0)))))),1,0)</f>
        <v/>
      </c>
      <c r="BA87">
        <f>IF(AND(BA$4=1,BA37=0,OR($IT37=0,AND($IT37&gt;0,BA$2=$IU37,OR(AND(BA$1=$IT37+1,OR(BA$3-1&lt;&gt;$A$3,$A$4=0)),AND(BA$1=$IT37-1,OR(BA$3&lt;&gt;$A$3,$A$4=0)))))),1,0)</f>
        <v/>
      </c>
      <c r="BB87">
        <f>IF(AND(BB$4=1,BB37=0,OR($IT37=0,AND($IT37&gt;0,BB$2=$IU37,OR(AND(BB$1=$IT37+1,OR(BB$3-1&lt;&gt;$A$3,$A$4=0)),AND(BB$1=$IT37-1,OR(BB$3&lt;&gt;$A$3,$A$4=0)))))),1,0)</f>
        <v/>
      </c>
      <c r="BC87">
        <f>IF(AND(BC$4=1,BC37=0,OR($IT37=0,AND($IT37&gt;0,BC$2=$IU37,OR(AND(BC$1=$IT37+1,OR(BC$3-1&lt;&gt;$A$3,$A$4=0)),AND(BC$1=$IT37-1,OR(BC$3&lt;&gt;$A$3,$A$4=0)))))),1,0)</f>
        <v/>
      </c>
      <c r="BD87">
        <f>IF(AND(BD$4=1,BD37=0,OR($IT37=0,AND($IT37&gt;0,BD$2=$IU37,OR(AND(BD$1=$IT37+1,OR(BD$3-1&lt;&gt;$A$3,$A$4=0)),AND(BD$1=$IT37-1,OR(BD$3&lt;&gt;$A$3,$A$4=0)))))),1,0)</f>
        <v/>
      </c>
      <c r="BE87">
        <f>IF(AND(BE$4=1,BE37=0,OR($IT37=0,AND($IT37&gt;0,BE$2=$IU37,OR(AND(BE$1=$IT37+1,OR(BE$3-1&lt;&gt;$A$3,$A$4=0)),AND(BE$1=$IT37-1,OR(BE$3&lt;&gt;$A$3,$A$4=0)))))),1,0)</f>
        <v/>
      </c>
      <c r="BF87">
        <f>IF(AND(BF$4=1,BF37=0,OR($IT37=0,AND($IT37&gt;0,BF$2=$IU37,OR(AND(BF$1=$IT37+1,OR(BF$3-1&lt;&gt;$A$3,$A$4=0)),AND(BF$1=$IT37-1,OR(BF$3&lt;&gt;$A$3,$A$4=0)))))),1,0)</f>
        <v/>
      </c>
      <c r="BG87">
        <f>IF(AND(BG$4=1,BG37=0,OR($IT37=0,AND($IT37&gt;0,BG$2=$IU37,OR(AND(BG$1=$IT37+1,OR(BG$3-1&lt;&gt;$A$3,$A$4=0)),AND(BG$1=$IT37-1,OR(BG$3&lt;&gt;$A$3,$A$4=0)))))),1,0)</f>
        <v/>
      </c>
      <c r="BH87">
        <f>IF(AND(BH$4=1,BH37=0,OR($IT37=0,AND($IT37&gt;0,BH$2=$IU37,OR(AND(BH$1=$IT37+1,OR(BH$3-1&lt;&gt;$A$3,$A$4=0)),AND(BH$1=$IT37-1,OR(BH$3&lt;&gt;$A$3,$A$4=0)))))),1,0)</f>
        <v/>
      </c>
      <c r="BI87">
        <f>IF(AND(BI$4=1,BI37=0,OR($IT37=0,AND($IT37&gt;0,BI$2=$IU37,OR(AND(BI$1=$IT37+1,OR(BI$3-1&lt;&gt;$A$3,$A$4=0)),AND(BI$1=$IT37-1,OR(BI$3&lt;&gt;$A$3,$A$4=0)))))),1,0)</f>
        <v/>
      </c>
      <c r="BJ87">
        <f>IF(AND(BJ$4=1,BJ37=0,OR($IT37=0,AND($IT37&gt;0,BJ$2=$IU37,OR(AND(BJ$1=$IT37+1,OR(BJ$3-1&lt;&gt;$A$3,$A$4=0)),AND(BJ$1=$IT37-1,OR(BJ$3&lt;&gt;$A$3,$A$4=0)))))),1,0)</f>
        <v/>
      </c>
      <c r="BK87">
        <f>IF(AND(BK$4=1,BK37=0,OR($IT37=0,AND($IT37&gt;0,BK$2=$IU37,OR(AND(BK$1=$IT37+1,OR(BK$3-1&lt;&gt;$A$3,$A$4=0)),AND(BK$1=$IT37-1,OR(BK$3&lt;&gt;$A$3,$A$4=0)))))),1,0)</f>
        <v/>
      </c>
      <c r="BL87">
        <f>IF(AND(BL$4=1,BL37=0,OR($IT37=0,AND($IT37&gt;0,BL$2=$IU37,OR(AND(BL$1=$IT37+1,OR(BL$3-1&lt;&gt;$A$3,$A$4=0)),AND(BL$1=$IT37-1,OR(BL$3&lt;&gt;$A$3,$A$4=0)))))),1,0)</f>
        <v/>
      </c>
      <c r="BM87">
        <f>IF(AND(BM$4=1,BM37=0,OR($IT37=0,AND($IT37&gt;0,BM$2=$IU37,OR(AND(BM$1=$IT37+1,OR(BM$3-1&lt;&gt;$A$3,$A$4=0)),AND(BM$1=$IT37-1,OR(BM$3&lt;&gt;$A$3,$A$4=0)))))),1,0)</f>
        <v/>
      </c>
      <c r="BN87">
        <f>IF(AND(BN$4=1,BN37=0,OR($IT37=0,AND($IT37&gt;0,BN$2=$IU37,OR(AND(BN$1=$IT37+1,OR(BN$3-1&lt;&gt;$A$3,$A$4=0)),AND(BN$1=$IT37-1,OR(BN$3&lt;&gt;$A$3,$A$4=0)))))),1,0)</f>
        <v/>
      </c>
      <c r="BO87">
        <f>IF(AND(BO$4=1,BO37=0,OR($IT37=0,AND($IT37&gt;0,BO$2=$IU37,OR(AND(BO$1=$IT37+1,OR(BO$3-1&lt;&gt;$A$3,$A$4=0)),AND(BO$1=$IT37-1,OR(BO$3&lt;&gt;$A$3,$A$4=0)))))),1,0)</f>
        <v/>
      </c>
      <c r="BP87">
        <f>IF(AND(BP$4=1,BP37=0,OR($IT37=0,AND($IT37&gt;0,BP$2=$IU37,OR(AND(BP$1=$IT37+1,OR(BP$3-1&lt;&gt;$A$3,$A$4=0)),AND(BP$1=$IT37-1,OR(BP$3&lt;&gt;$A$3,$A$4=0)))))),1,0)</f>
        <v/>
      </c>
      <c r="BQ87">
        <f>IF(AND(BQ$4=1,BQ37=0,OR($IT37=0,AND($IT37&gt;0,BQ$2=$IU37,OR(AND(BQ$1=$IT37+1,OR(BQ$3-1&lt;&gt;$A$3,$A$4=0)),AND(BQ$1=$IT37-1,OR(BQ$3&lt;&gt;$A$3,$A$4=0)))))),1,0)</f>
        <v/>
      </c>
      <c r="BR87">
        <f>IF(AND(BR$4=1,BR37=0,OR($IT37=0,AND($IT37&gt;0,BR$2=$IU37,OR(AND(BR$1=$IT37+1,OR(BR$3-1&lt;&gt;$A$3,$A$4=0)),AND(BR$1=$IT37-1,OR(BR$3&lt;&gt;$A$3,$A$4=0)))))),1,0)</f>
        <v/>
      </c>
      <c r="BS87">
        <f>IF(AND(BS$4=1,BS37=0,OR($IT37=0,AND($IT37&gt;0,BS$2=$IU37,OR(AND(BS$1=$IT37+1,OR(BS$3-1&lt;&gt;$A$3,$A$4=0)),AND(BS$1=$IT37-1,OR(BS$3&lt;&gt;$A$3,$A$4=0)))))),1,0)</f>
        <v/>
      </c>
      <c r="BT87">
        <f>IF(AND(BT$4=1,BT37=0,OR($IT37=0,AND($IT37&gt;0,BT$2=$IU37,OR(AND(BT$1=$IT37+1,OR(BT$3-1&lt;&gt;$A$3,$A$4=0)),AND(BT$1=$IT37-1,OR(BT$3&lt;&gt;$A$3,$A$4=0)))))),1,0)</f>
        <v/>
      </c>
      <c r="BU87">
        <f>IF(AND(BU$4=1,BU37=0,OR($IT37=0,AND($IT37&gt;0,BU$2=$IU37,OR(AND(BU$1=$IT37+1,OR(BU$3-1&lt;&gt;$A$3,$A$4=0)),AND(BU$1=$IT37-1,OR(BU$3&lt;&gt;$A$3,$A$4=0)))))),1,0)</f>
        <v/>
      </c>
      <c r="BV87">
        <f>IF(AND(BV$4=1,BV37=0,OR($IT37=0,AND($IT37&gt;0,BV$2=$IU37,OR(AND(BV$1=$IT37+1,OR(BV$3-1&lt;&gt;$A$3,$A$4=0)),AND(BV$1=$IT37-1,OR(BV$3&lt;&gt;$A$3,$A$4=0)))))),1,0)</f>
        <v/>
      </c>
      <c r="BW87">
        <f>IF(AND(BW$4=1,BW37=0,OR($IT37=0,AND($IT37&gt;0,BW$2=$IU37,OR(AND(BW$1=$IT37+1,OR(BW$3-1&lt;&gt;$A$3,$A$4=0)),AND(BW$1=$IT37-1,OR(BW$3&lt;&gt;$A$3,$A$4=0)))))),1,0)</f>
        <v/>
      </c>
      <c r="BX87">
        <f>IF(AND(BX$4=1,BX37=0,OR($IT37=0,AND($IT37&gt;0,BX$2=$IU37,OR(AND(BX$1=$IT37+1,OR(BX$3-1&lt;&gt;$A$3,$A$4=0)),AND(BX$1=$IT37-1,OR(BX$3&lt;&gt;$A$3,$A$4=0)))))),1,0)</f>
        <v/>
      </c>
      <c r="BY87">
        <f>IF(AND(BY$4=1,BY37=0,OR($IT37=0,AND($IT37&gt;0,BY$2=$IU37,OR(AND(BY$1=$IT37+1,OR(BY$3-1&lt;&gt;$A$3,$A$4=0)),AND(BY$1=$IT37-1,OR(BY$3&lt;&gt;$A$3,$A$4=0)))))),1,0)</f>
        <v/>
      </c>
      <c r="BZ87">
        <f>IF(AND(BZ$4=1,BZ37=0,OR($IT37=0,AND($IT37&gt;0,BZ$2=$IU37,OR(AND(BZ$1=$IT37+1,OR(BZ$3-1&lt;&gt;$A$3,$A$4=0)),AND(BZ$1=$IT37-1,OR(BZ$3&lt;&gt;$A$3,$A$4=0)))))),1,0)</f>
        <v/>
      </c>
      <c r="CA87">
        <f>IF(AND(CA$4=1,CA37=0,OR($IT37=0,AND($IT37&gt;0,CA$2=$IU37,OR(AND(CA$1=$IT37+1,OR(CA$3-1&lt;&gt;$A$3,$A$4=0)),AND(CA$1=$IT37-1,OR(CA$3&lt;&gt;$A$3,$A$4=0)))))),1,0)</f>
        <v/>
      </c>
      <c r="CB87">
        <f>IF(AND(CB$4=1,CB37=0,OR($IT37=0,AND($IT37&gt;0,CB$2=$IU37,OR(AND(CB$1=$IT37+1,OR(CB$3-1&lt;&gt;$A$3,$A$4=0)),AND(CB$1=$IT37-1,OR(CB$3&lt;&gt;$A$3,$A$4=0)))))),1,0)</f>
        <v/>
      </c>
      <c r="CC87">
        <f>IF(AND(CC$4=1,CC37=0,OR($IT37=0,AND($IT37&gt;0,CC$2=$IU37,OR(AND(CC$1=$IT37+1,OR(CC$3-1&lt;&gt;$A$3,$A$4=0)),AND(CC$1=$IT37-1,OR(CC$3&lt;&gt;$A$3,$A$4=0)))))),1,0)</f>
        <v/>
      </c>
      <c r="CD87">
        <f>IF(AND(CD$4=1,CD37=0,OR($IT37=0,AND($IT37&gt;0,CD$2=$IU37,OR(AND(CD$1=$IT37+1,OR(CD$3-1&lt;&gt;$A$3,$A$4=0)),AND(CD$1=$IT37-1,OR(CD$3&lt;&gt;$A$3,$A$4=0)))))),1,0)</f>
        <v/>
      </c>
      <c r="CE87">
        <f>IF(AND(CE$4=1,CE37=0,OR($IT37=0,AND($IT37&gt;0,CE$2=$IU37,OR(AND(CE$1=$IT37+1,OR(CE$3-1&lt;&gt;$A$3,$A$4=0)),AND(CE$1=$IT37-1,OR(CE$3&lt;&gt;$A$3,$A$4=0)))))),1,0)</f>
        <v/>
      </c>
      <c r="CF87">
        <f>IF(AND(CF$4=1,CF37=0,OR($IT37=0,AND($IT37&gt;0,CF$2=$IU37,OR(AND(CF$1=$IT37+1,OR(CF$3-1&lt;&gt;$A$3,$A$4=0)),AND(CF$1=$IT37-1,OR(CF$3&lt;&gt;$A$3,$A$4=0)))))),1,0)</f>
        <v/>
      </c>
      <c r="CG87">
        <f>IF(AND(CG$4=1,CG37=0,OR($IT37=0,AND($IT37&gt;0,CG$2=$IU37,OR(AND(CG$1=$IT37+1,OR(CG$3-1&lt;&gt;$A$3,$A$4=0)),AND(CG$1=$IT37-1,OR(CG$3&lt;&gt;$A$3,$A$4=0)))))),1,0)</f>
        <v/>
      </c>
      <c r="CH87">
        <f>IF(AND(CH$4=1,CH37=0,OR($IT37=0,AND($IT37&gt;0,CH$2=$IU37,OR(AND(CH$1=$IT37+1,OR(CH$3-1&lt;&gt;$A$3,$A$4=0)),AND(CH$1=$IT37-1,OR(CH$3&lt;&gt;$A$3,$A$4=0)))))),1,0)</f>
        <v/>
      </c>
      <c r="CI87">
        <f>IF(AND(CI$4=1,CI37=0,OR($IT37=0,AND($IT37&gt;0,CI$2=$IU37,OR(AND(CI$1=$IT37+1,OR(CI$3-1&lt;&gt;$A$3,$A$4=0)),AND(CI$1=$IT37-1,OR(CI$3&lt;&gt;$A$3,$A$4=0)))))),1,0)</f>
        <v/>
      </c>
      <c r="CJ87">
        <f>IF(AND(CJ$4=1,CJ37=0,OR($IT37=0,AND($IT37&gt;0,CJ$2=$IU37,OR(AND(CJ$1=$IT37+1,OR(CJ$3-1&lt;&gt;$A$3,$A$4=0)),AND(CJ$1=$IT37-1,OR(CJ$3&lt;&gt;$A$3,$A$4=0)))))),1,0)</f>
        <v/>
      </c>
      <c r="CK87">
        <f>IF(AND(CK$4=1,CK37=0,OR($IT37=0,AND($IT37&gt;0,CK$2=$IU37,OR(AND(CK$1=$IT37+1,OR(CK$3-1&lt;&gt;$A$3,$A$4=0)),AND(CK$1=$IT37-1,OR(CK$3&lt;&gt;$A$3,$A$4=0)))))),1,0)</f>
        <v/>
      </c>
      <c r="CL87">
        <f>IF(AND(CL$4=1,CL37=0,OR($IT37=0,AND($IT37&gt;0,CL$2=$IU37,OR(AND(CL$1=$IT37+1,OR(CL$3-1&lt;&gt;$A$3,$A$4=0)),AND(CL$1=$IT37-1,OR(CL$3&lt;&gt;$A$3,$A$4=0)))))),1,0)</f>
        <v/>
      </c>
      <c r="CM87">
        <f>IF(AND(CM$4=1,CM37=0,OR($IT37=0,AND($IT37&gt;0,CM$2=$IU37,OR(AND(CM$1=$IT37+1,OR(CM$3-1&lt;&gt;$A$3,$A$4=0)),AND(CM$1=$IT37-1,OR(CM$3&lt;&gt;$A$3,$A$4=0)))))),1,0)</f>
        <v/>
      </c>
      <c r="CN87">
        <f>IF(AND(CN$4=1,CN37=0,OR($IT37=0,AND($IT37&gt;0,CN$2=$IU37,OR(AND(CN$1=$IT37+1,OR(CN$3-1&lt;&gt;$A$3,$A$4=0)),AND(CN$1=$IT37-1,OR(CN$3&lt;&gt;$A$3,$A$4=0)))))),1,0)</f>
        <v/>
      </c>
      <c r="CO87">
        <f>IF(AND(CO$4=1,CO37=0,OR($IT37=0,AND($IT37&gt;0,CO$2=$IU37,OR(AND(CO$1=$IT37+1,OR(CO$3-1&lt;&gt;$A$3,$A$4=0)),AND(CO$1=$IT37-1,OR(CO$3&lt;&gt;$A$3,$A$4=0)))))),1,0)</f>
        <v/>
      </c>
      <c r="CP87">
        <f>IF(AND(CP$4=1,CP37=0,OR($IT37=0,AND($IT37&gt;0,CP$2=$IU37,OR(AND(CP$1=$IT37+1,OR(CP$3-1&lt;&gt;$A$3,$A$4=0)),AND(CP$1=$IT37-1,OR(CP$3&lt;&gt;$A$3,$A$4=0)))))),1,0)</f>
        <v/>
      </c>
      <c r="CQ87">
        <f>IF(AND(CQ$4=1,CQ37=0,OR($IT37=0,AND($IT37&gt;0,CQ$2=$IU37,OR(AND(CQ$1=$IT37+1,OR(CQ$3-1&lt;&gt;$A$3,$A$4=0)),AND(CQ$1=$IT37-1,OR(CQ$3&lt;&gt;$A$3,$A$4=0)))))),1,0)</f>
        <v/>
      </c>
      <c r="CR87">
        <f>IF(AND(CR$4=1,CR37=0,OR($IT37=0,AND($IT37&gt;0,CR$2=$IU37,OR(AND(CR$1=$IT37+1,OR(CR$3-1&lt;&gt;$A$3,$A$4=0)),AND(CR$1=$IT37-1,OR(CR$3&lt;&gt;$A$3,$A$4=0)))))),1,0)</f>
        <v/>
      </c>
      <c r="CS87">
        <f>IF(AND(CS$4=1,CS37=0,OR($IT37=0,AND($IT37&gt;0,CS$2=$IU37,OR(AND(CS$1=$IT37+1,OR(CS$3-1&lt;&gt;$A$3,$A$4=0)),AND(CS$1=$IT37-1,OR(CS$3&lt;&gt;$A$3,$A$4=0)))))),1,0)</f>
        <v/>
      </c>
      <c r="CT87">
        <f>IF(AND(CT$4=1,CT37=0,OR($IT37=0,AND($IT37&gt;0,CT$2=$IU37,OR(AND(CT$1=$IT37+1,OR(CT$3-1&lt;&gt;$A$3,$A$4=0)),AND(CT$1=$IT37-1,OR(CT$3&lt;&gt;$A$3,$A$4=0)))))),1,0)</f>
        <v/>
      </c>
      <c r="CU87">
        <f>IF(AND(CU$4=1,CU37=0,OR($IT37=0,AND($IT37&gt;0,CU$2=$IU37,OR(AND(CU$1=$IT37+1,OR(CU$3-1&lt;&gt;$A$3,$A$4=0)),AND(CU$1=$IT37-1,OR(CU$3&lt;&gt;$A$3,$A$4=0)))))),1,0)</f>
        <v/>
      </c>
      <c r="CV87">
        <f>IF(AND(CV$4=1,CV37=0,OR($IT37=0,AND($IT37&gt;0,CV$2=$IU37,OR(AND(CV$1=$IT37+1,OR(CV$3-1&lt;&gt;$A$3,$A$4=0)),AND(CV$1=$IT37-1,OR(CV$3&lt;&gt;$A$3,$A$4=0)))))),1,0)</f>
        <v/>
      </c>
      <c r="CW87">
        <f>IF(AND(CW$4=1,CW37=0,OR($IT37=0,AND($IT37&gt;0,CW$2=$IU37,OR(AND(CW$1=$IT37+1,OR(CW$3-1&lt;&gt;$A$3,$A$4=0)),AND(CW$1=$IT37-1,OR(CW$3&lt;&gt;$A$3,$A$4=0)))))),1,0)</f>
        <v/>
      </c>
      <c r="CX87">
        <f>IF(AND(CX$4=1,CX37=0,OR($IT37=0,AND($IT37&gt;0,CX$2=$IU37,OR(AND(CX$1=$IT37+1,OR(CX$3-1&lt;&gt;$A$3,$A$4=0)),AND(CX$1=$IT37-1,OR(CX$3&lt;&gt;$A$3,$A$4=0)))))),1,0)</f>
        <v/>
      </c>
      <c r="CY87">
        <f>IF(AND(CY$4=1,CY37=0,OR($IT37=0,AND($IT37&gt;0,CY$2=$IU37,OR(AND(CY$1=$IT37+1,OR(CY$3-1&lt;&gt;$A$3,$A$4=0)),AND(CY$1=$IT37-1,OR(CY$3&lt;&gt;$A$3,$A$4=0)))))),1,0)</f>
        <v/>
      </c>
      <c r="CZ87">
        <f>IF(AND(CZ$4=1,CZ37=0,OR($IT37=0,AND($IT37&gt;0,CZ$2=$IU37,OR(AND(CZ$1=$IT37+1,OR(CZ$3-1&lt;&gt;$A$3,$A$4=0)),AND(CZ$1=$IT37-1,OR(CZ$3&lt;&gt;$A$3,$A$4=0)))))),1,0)</f>
        <v/>
      </c>
      <c r="DA87">
        <f>IF(AND(DA$4=1,DA37=0,OR($IT37=0,AND($IT37&gt;0,DA$2=$IU37,OR(AND(DA$1=$IT37+1,OR(DA$3-1&lt;&gt;$A$3,$A$4=0)),AND(DA$1=$IT37-1,OR(DA$3&lt;&gt;$A$3,$A$4=0)))))),1,0)</f>
        <v/>
      </c>
      <c r="DB87">
        <f>IF(AND(DB$4=1,DB37=0,OR($IT37=0,AND($IT37&gt;0,DB$2=$IU37,OR(AND(DB$1=$IT37+1,OR(DB$3-1&lt;&gt;$A$3,$A$4=0)),AND(DB$1=$IT37-1,OR(DB$3&lt;&gt;$A$3,$A$4=0)))))),1,0)</f>
        <v/>
      </c>
      <c r="DC87">
        <f>IF(AND(DC$4=1,DC37=0,OR($IT37=0,AND($IT37&gt;0,DC$2=$IU37,OR(AND(DC$1=$IT37+1,OR(DC$3-1&lt;&gt;$A$3,$A$4=0)),AND(DC$1=$IT37-1,OR(DC$3&lt;&gt;$A$3,$A$4=0)))))),1,0)</f>
        <v/>
      </c>
      <c r="DD87">
        <f>IF(AND(DD$4=1,DD37=0,OR($IT37=0,AND($IT37&gt;0,DD$2=$IU37,OR(AND(DD$1=$IT37+1,OR(DD$3-1&lt;&gt;$A$3,$A$4=0)),AND(DD$1=$IT37-1,OR(DD$3&lt;&gt;$A$3,$A$4=0)))))),1,0)</f>
        <v/>
      </c>
      <c r="DE87">
        <f>IF(AND(DE$4=1,DE37=0,OR($IT37=0,AND($IT37&gt;0,DE$2=$IU37,OR(AND(DE$1=$IT37+1,OR(DE$3-1&lt;&gt;$A$3,$A$4=0)),AND(DE$1=$IT37-1,OR(DE$3&lt;&gt;$A$3,$A$4=0)))))),1,0)</f>
        <v/>
      </c>
      <c r="DF87">
        <f>IF(AND(DF$4=1,DF37=0,OR($IT37=0,AND($IT37&gt;0,DF$2=$IU37,OR(AND(DF$1=$IT37+1,OR(DF$3-1&lt;&gt;$A$3,$A$4=0)),AND(DF$1=$IT37-1,OR(DF$3&lt;&gt;$A$3,$A$4=0)))))),1,0)</f>
        <v/>
      </c>
      <c r="DG87">
        <f>IF(AND(DG$4=1,DG37=0,OR($IT37=0,AND($IT37&gt;0,DG$2=$IU37,OR(AND(DG$1=$IT37+1,OR(DG$3-1&lt;&gt;$A$3,$A$4=0)),AND(DG$1=$IT37-1,OR(DG$3&lt;&gt;$A$3,$A$4=0)))))),1,0)</f>
        <v/>
      </c>
      <c r="DH87">
        <f>IF(AND(DH$4=1,DH37=0,OR($IT37=0,AND($IT37&gt;0,DH$2=$IU37,OR(AND(DH$1=$IT37+1,OR(DH$3-1&lt;&gt;$A$3,$A$4=0)),AND(DH$1=$IT37-1,OR(DH$3&lt;&gt;$A$3,$A$4=0)))))),1,0)</f>
        <v/>
      </c>
      <c r="DI87">
        <f>IF(AND(DI$4=1,DI37=0,OR($IT37=0,AND($IT37&gt;0,DI$2=$IU37,OR(AND(DI$1=$IT37+1,OR(DI$3-1&lt;&gt;$A$3,$A$4=0)),AND(DI$1=$IT37-1,OR(DI$3&lt;&gt;$A$3,$A$4=0)))))),1,0)</f>
        <v/>
      </c>
      <c r="DJ87">
        <f>IF(AND(DJ$4=1,DJ37=0,OR($IT37=0,AND($IT37&gt;0,DJ$2=$IU37,OR(AND(DJ$1=$IT37+1,OR(DJ$3-1&lt;&gt;$A$3,$A$4=0)),AND(DJ$1=$IT37-1,OR(DJ$3&lt;&gt;$A$3,$A$4=0)))))),1,0)</f>
        <v/>
      </c>
      <c r="DK87">
        <f>IF(AND(DK$4=1,DK37=0,OR($IT37=0,AND($IT37&gt;0,DK$2=$IU37,OR(AND(DK$1=$IT37+1,OR(DK$3-1&lt;&gt;$A$3,$A$4=0)),AND(DK$1=$IT37-1,OR(DK$3&lt;&gt;$A$3,$A$4=0)))))),1,0)</f>
        <v/>
      </c>
      <c r="DL87">
        <f>IF(AND(DL$4=1,DL37=0,OR($IT37=0,AND($IT37&gt;0,DL$2=$IU37,OR(AND(DL$1=$IT37+1,OR(DL$3-1&lt;&gt;$A$3,$A$4=0)),AND(DL$1=$IT37-1,OR(DL$3&lt;&gt;$A$3,$A$4=0)))))),1,0)</f>
        <v/>
      </c>
      <c r="DM87">
        <f>IF(AND(DM$4=1,DM37=0,OR($IT37=0,AND($IT37&gt;0,DM$2=$IU37,OR(AND(DM$1=$IT37+1,OR(DM$3-1&lt;&gt;$A$3,$A$4=0)),AND(DM$1=$IT37-1,OR(DM$3&lt;&gt;$A$3,$A$4=0)))))),1,0)</f>
        <v/>
      </c>
      <c r="DN87">
        <f>IF(AND(DN$4=1,DN37=0,OR($IT37=0,AND($IT37&gt;0,DN$2=$IU37,OR(AND(DN$1=$IT37+1,OR(DN$3-1&lt;&gt;$A$3,$A$4=0)),AND(DN$1=$IT37-1,OR(DN$3&lt;&gt;$A$3,$A$4=0)))))),1,0)</f>
        <v/>
      </c>
      <c r="DO87">
        <f>IF(AND(DO$4=1,DO37=0,OR($IT37=0,AND($IT37&gt;0,DO$2=$IU37,OR(AND(DO$1=$IT37+1,OR(DO$3-1&lt;&gt;$A$3,$A$4=0)),AND(DO$1=$IT37-1,OR(DO$3&lt;&gt;$A$3,$A$4=0)))))),1,0)</f>
        <v/>
      </c>
      <c r="DP87">
        <f>IF(AND(DP$4=1,DP37=0,OR($IT37=0,AND($IT37&gt;0,DP$2=$IU37,OR(AND(DP$1=$IT37+1,OR(DP$3-1&lt;&gt;$A$3,$A$4=0)),AND(DP$1=$IT37-1,OR(DP$3&lt;&gt;$A$3,$A$4=0)))))),1,0)</f>
        <v/>
      </c>
      <c r="DQ87">
        <f>IF(AND(DQ$4=1,DQ37=0,OR($IT37=0,AND($IT37&gt;0,DQ$2=$IU37,OR(AND(DQ$1=$IT37+1,OR(DQ$3-1&lt;&gt;$A$3,$A$4=0)),AND(DQ$1=$IT37-1,OR(DQ$3&lt;&gt;$A$3,$A$4=0)))))),1,0)</f>
        <v/>
      </c>
      <c r="DR87">
        <f>IF(AND(DR$4=1,DR37=0,OR($IT37=0,AND($IT37&gt;0,DR$2=$IU37,OR(AND(DR$1=$IT37+1,OR(DR$3-1&lt;&gt;$A$3,$A$4=0)),AND(DR$1=$IT37-1,OR(DR$3&lt;&gt;$A$3,$A$4=0)))))),1,0)</f>
        <v/>
      </c>
      <c r="DS87">
        <f>IF(AND(DS$4=1,DS37=0,OR($IT37=0,AND($IT37&gt;0,DS$2=$IU37,OR(AND(DS$1=$IT37+1,OR(DS$3-1&lt;&gt;$A$3,$A$4=0)),AND(DS$1=$IT37-1,OR(DS$3&lt;&gt;$A$3,$A$4=0)))))),1,0)</f>
        <v/>
      </c>
      <c r="DT87">
        <f>IF(AND(DT$4=1,DT37=0,OR($IT37=0,AND($IT37&gt;0,DT$2=$IU37,OR(AND(DT$1=$IT37+1,OR(DT$3-1&lt;&gt;$A$3,$A$4=0)),AND(DT$1=$IT37-1,OR(DT$3&lt;&gt;$A$3,$A$4=0)))))),1,0)</f>
        <v/>
      </c>
      <c r="DU87">
        <f>IF(AND(DU$4=1,DU37=0,OR($IT37=0,AND($IT37&gt;0,DU$2=$IU37,OR(AND(DU$1=$IT37+1,OR(DU$3-1&lt;&gt;$A$3,$A$4=0)),AND(DU$1=$IT37-1,OR(DU$3&lt;&gt;$A$3,$A$4=0)))))),1,0)</f>
        <v/>
      </c>
      <c r="DV87">
        <f>IF(AND(DV$4=1,DV37=0,OR($IT37=0,AND($IT37&gt;0,DV$2=$IU37,OR(AND(DV$1=$IT37+1,OR(DV$3-1&lt;&gt;$A$3,$A$4=0)),AND(DV$1=$IT37-1,OR(DV$3&lt;&gt;$A$3,$A$4=0)))))),1,0)</f>
        <v/>
      </c>
      <c r="DW87">
        <f>IF(AND(DW$4=1,DW37=0,OR($IT37=0,AND($IT37&gt;0,DW$2=$IU37,OR(AND(DW$1=$IT37+1,OR(DW$3-1&lt;&gt;$A$3,$A$4=0)),AND(DW$1=$IT37-1,OR(DW$3&lt;&gt;$A$3,$A$4=0)))))),1,0)</f>
        <v/>
      </c>
      <c r="DX87">
        <f>IF(AND(DX$4=1,DX37=0,OR($IT37=0,AND($IT37&gt;0,DX$2=$IU37,OR(AND(DX$1=$IT37+1,OR(DX$3-1&lt;&gt;$A$3,$A$4=0)),AND(DX$1=$IT37-1,OR(DX$3&lt;&gt;$A$3,$A$4=0)))))),1,0)</f>
        <v/>
      </c>
      <c r="DY87">
        <f>IF(AND(DY$4=1,DY37=0,OR($IT37=0,AND($IT37&gt;0,DY$2=$IU37,OR(AND(DY$1=$IT37+1,OR(DY$3-1&lt;&gt;$A$3,$A$4=0)),AND(DY$1=$IT37-1,OR(DY$3&lt;&gt;$A$3,$A$4=0)))))),1,0)</f>
        <v/>
      </c>
      <c r="DZ87">
        <f>IF(AND(DZ$4=1,DZ37=0,OR($IT37=0,AND($IT37&gt;0,DZ$2=$IU37,OR(AND(DZ$1=$IT37+1,OR(DZ$3-1&lt;&gt;$A$3,$A$4=0)),AND(DZ$1=$IT37-1,OR(DZ$3&lt;&gt;$A$3,$A$4=0)))))),1,0)</f>
        <v/>
      </c>
      <c r="EA87">
        <f>IF(AND(EA$4=1,EA37=0,OR($IT37=0,AND($IT37&gt;0,EA$2=$IU37,OR(AND(EA$1=$IT37+1,OR(EA$3-1&lt;&gt;$A$3,$A$4=0)),AND(EA$1=$IT37-1,OR(EA$3&lt;&gt;$A$3,$A$4=0)))))),1,0)</f>
        <v/>
      </c>
      <c r="EB87">
        <f>IF(AND(EB$4=1,EB37=0,OR($IT37=0,AND($IT37&gt;0,EB$2=$IU37,OR(AND(EB$1=$IT37+1,OR(EB$3-1&lt;&gt;$A$3,$A$4=0)),AND(EB$1=$IT37-1,OR(EB$3&lt;&gt;$A$3,$A$4=0)))))),1,0)</f>
        <v/>
      </c>
      <c r="EC87">
        <f>IF(AND(EC$4=1,EC37=0,OR($IT37=0,AND($IT37&gt;0,EC$2=$IU37,OR(AND(EC$1=$IT37+1,OR(EC$3-1&lt;&gt;$A$3,$A$4=0)),AND(EC$1=$IT37-1,OR(EC$3&lt;&gt;$A$3,$A$4=0)))))),1,0)</f>
        <v/>
      </c>
      <c r="ED87">
        <f>IF(AND(ED$4=1,ED37=0,OR($IT37=0,AND($IT37&gt;0,ED$2=$IU37,OR(AND(ED$1=$IT37+1,OR(ED$3-1&lt;&gt;$A$3,$A$4=0)),AND(ED$1=$IT37-1,OR(ED$3&lt;&gt;$A$3,$A$4=0)))))),1,0)</f>
        <v/>
      </c>
      <c r="EE87">
        <f>IF(AND(EE$4=1,EE37=0,OR($IT37=0,AND($IT37&gt;0,EE$2=$IU37,OR(AND(EE$1=$IT37+1,OR(EE$3-1&lt;&gt;$A$3,$A$4=0)),AND(EE$1=$IT37-1,OR(EE$3&lt;&gt;$A$3,$A$4=0)))))),1,0)</f>
        <v/>
      </c>
      <c r="EF87">
        <f>IF(AND(EF$4=1,EF37=0,OR($IT37=0,AND($IT37&gt;0,EF$2=$IU37,OR(AND(EF$1=$IT37+1,OR(EF$3-1&lt;&gt;$A$3,$A$4=0)),AND(EF$1=$IT37-1,OR(EF$3&lt;&gt;$A$3,$A$4=0)))))),1,0)</f>
        <v/>
      </c>
      <c r="EG87">
        <f>IF(AND(EG$4=1,EG37=0,OR($IT37=0,AND($IT37&gt;0,EG$2=$IU37,OR(AND(EG$1=$IT37+1,OR(EG$3-1&lt;&gt;$A$3,$A$4=0)),AND(EG$1=$IT37-1,OR(EG$3&lt;&gt;$A$3,$A$4=0)))))),1,0)</f>
        <v/>
      </c>
      <c r="EH87">
        <f>IF(AND(EH$4=1,EH37=0,OR($IT37=0,AND($IT37&gt;0,EH$2=$IU37,OR(AND(EH$1=$IT37+1,OR(EH$3-1&lt;&gt;$A$3,$A$4=0)),AND(EH$1=$IT37-1,OR(EH$3&lt;&gt;$A$3,$A$4=0)))))),1,0)</f>
        <v/>
      </c>
      <c r="EI87">
        <f>IF(AND(EI$4=1,EI37=0,OR($IT37=0,AND($IT37&gt;0,EI$2=$IU37,OR(AND(EI$1=$IT37+1,OR(EI$3-1&lt;&gt;$A$3,$A$4=0)),AND(EI$1=$IT37-1,OR(EI$3&lt;&gt;$A$3,$A$4=0)))))),1,0)</f>
        <v/>
      </c>
      <c r="EJ87">
        <f>IF(AND(EJ$4=1,EJ37=0,OR($IT37=0,AND($IT37&gt;0,EJ$2=$IU37,OR(AND(EJ$1=$IT37+1,OR(EJ$3-1&lt;&gt;$A$3,$A$4=0)),AND(EJ$1=$IT37-1,OR(EJ$3&lt;&gt;$A$3,$A$4=0)))))),1,0)</f>
        <v/>
      </c>
      <c r="EK87">
        <f>IF(AND(EK$4=1,EK37=0,OR($IT37=0,AND($IT37&gt;0,EK$2=$IU37,OR(AND(EK$1=$IT37+1,OR(EK$3-1&lt;&gt;$A$3,$A$4=0)),AND(EK$1=$IT37-1,OR(EK$3&lt;&gt;$A$3,$A$4=0)))))),1,0)</f>
        <v/>
      </c>
      <c r="EL87">
        <f>IF(AND(EL$4=1,EL37=0,OR($IT37=0,AND($IT37&gt;0,EL$2=$IU37,OR(AND(EL$1=$IT37+1,OR(EL$3-1&lt;&gt;$A$3,$A$4=0)),AND(EL$1=$IT37-1,OR(EL$3&lt;&gt;$A$3,$A$4=0)))))),1,0)</f>
        <v/>
      </c>
      <c r="EM87">
        <f>IF(AND(EM$4=1,EM37=0,OR($IT37=0,AND($IT37&gt;0,EM$2=$IU37,OR(AND(EM$1=$IT37+1,OR(EM$3-1&lt;&gt;$A$3,$A$4=0)),AND(EM$1=$IT37-1,OR(EM$3&lt;&gt;$A$3,$A$4=0)))))),1,0)</f>
        <v/>
      </c>
      <c r="EN87">
        <f>IF(AND(EN$4=1,EN37=0,OR($IT37=0,AND($IT37&gt;0,EN$2=$IU37,OR(AND(EN$1=$IT37+1,OR(EN$3-1&lt;&gt;$A$3,$A$4=0)),AND(EN$1=$IT37-1,OR(EN$3&lt;&gt;$A$3,$A$4=0)))))),1,0)</f>
        <v/>
      </c>
      <c r="EO87">
        <f>IF(AND(EO$4=1,EO37=0,OR($IT37=0,AND($IT37&gt;0,EO$2=$IU37,OR(AND(EO$1=$IT37+1,OR(EO$3-1&lt;&gt;$A$3,$A$4=0)),AND(EO$1=$IT37-1,OR(EO$3&lt;&gt;$A$3,$A$4=0)))))),1,0)</f>
        <v/>
      </c>
      <c r="EP87">
        <f>IF(AND(EP$4=1,EP37=0,OR($IT37=0,AND($IT37&gt;0,EP$2=$IU37,OR(AND(EP$1=$IT37+1,OR(EP$3-1&lt;&gt;$A$3,$A$4=0)),AND(EP$1=$IT37-1,OR(EP$3&lt;&gt;$A$3,$A$4=0)))))),1,0)</f>
        <v/>
      </c>
      <c r="EQ87">
        <f>IF(AND(EQ$4=1,EQ37=0,OR($IT37=0,AND($IT37&gt;0,EQ$2=$IU37,OR(AND(EQ$1=$IT37+1,OR(EQ$3-1&lt;&gt;$A$3,$A$4=0)),AND(EQ$1=$IT37-1,OR(EQ$3&lt;&gt;$A$3,$A$4=0)))))),1,0)</f>
        <v/>
      </c>
      <c r="ER87">
        <f>IF(AND(ER$4=1,ER37=0,OR($IT37=0,AND($IT37&gt;0,ER$2=$IU37,OR(AND(ER$1=$IT37+1,OR(ER$3-1&lt;&gt;$A$3,$A$4=0)),AND(ER$1=$IT37-1,OR(ER$3&lt;&gt;$A$3,$A$4=0)))))),1,0)</f>
        <v/>
      </c>
      <c r="ES87">
        <f>IF(AND(ES$4=1,ES37=0,OR($IT37=0,AND($IT37&gt;0,ES$2=$IU37,OR(AND(ES$1=$IT37+1,OR(ES$3-1&lt;&gt;$A$3,$A$4=0)),AND(ES$1=$IT37-1,OR(ES$3&lt;&gt;$A$3,$A$4=0)))))),1,0)</f>
        <v/>
      </c>
      <c r="ET87">
        <f>IF(AND(ET$4=1,ET37=0,OR($IT37=0,AND($IT37&gt;0,ET$2=$IU37,OR(AND(ET$1=$IT37+1,OR(ET$3-1&lt;&gt;$A$3,$A$4=0)),AND(ET$1=$IT37-1,OR(ET$3&lt;&gt;$A$3,$A$4=0)))))),1,0)</f>
        <v/>
      </c>
      <c r="EU87">
        <f>IF(AND(EU$4=1,EU37=0,OR($IT37=0,AND($IT37&gt;0,EU$2=$IU37,OR(AND(EU$1=$IT37+1,OR(EU$3-1&lt;&gt;$A$3,$A$4=0)),AND(EU$1=$IT37-1,OR(EU$3&lt;&gt;$A$3,$A$4=0)))))),1,0)</f>
        <v/>
      </c>
      <c r="EV87">
        <f>IF(AND(EV$4=1,EV37=0,OR($IT37=0,AND($IT37&gt;0,EV$2=$IU37,OR(AND(EV$1=$IT37+1,OR(EV$3-1&lt;&gt;$A$3,$A$4=0)),AND(EV$1=$IT37-1,OR(EV$3&lt;&gt;$A$3,$A$4=0)))))),1,0)</f>
        <v/>
      </c>
      <c r="EW87">
        <f>IF(AND(EW$4=1,EW37=0,OR($IT37=0,AND($IT37&gt;0,EW$2=$IU37,OR(AND(EW$1=$IT37+1,OR(EW$3-1&lt;&gt;$A$3,$A$4=0)),AND(EW$1=$IT37-1,OR(EW$3&lt;&gt;$A$3,$A$4=0)))))),1,0)</f>
        <v/>
      </c>
      <c r="EX87">
        <f>IF(AND(EX$4=1,EX37=0,OR($IT37=0,AND($IT37&gt;0,EX$2=$IU37,OR(AND(EX$1=$IT37+1,OR(EX$3-1&lt;&gt;$A$3,$A$4=0)),AND(EX$1=$IT37-1,OR(EX$3&lt;&gt;$A$3,$A$4=0)))))),1,0)</f>
        <v/>
      </c>
      <c r="EY87">
        <f>IF(AND(EY$4=1,EY37=0,OR($IT37=0,AND($IT37&gt;0,EY$2=$IU37,OR(AND(EY$1=$IT37+1,OR(EY$3-1&lt;&gt;$A$3,$A$4=0)),AND(EY$1=$IT37-1,OR(EY$3&lt;&gt;$A$3,$A$4=0)))))),1,0)</f>
        <v/>
      </c>
      <c r="EZ87">
        <f>IF(AND(EZ$4=1,EZ37=0,OR($IT37=0,AND($IT37&gt;0,EZ$2=$IU37,OR(AND(EZ$1=$IT37+1,OR(EZ$3-1&lt;&gt;$A$3,$A$4=0)),AND(EZ$1=$IT37-1,OR(EZ$3&lt;&gt;$A$3,$A$4=0)))))),1,0)</f>
        <v/>
      </c>
      <c r="FA87">
        <f>IF(AND(FA$4=1,FA37=0,OR($IT37=0,AND($IT37&gt;0,FA$2=$IU37,OR(AND(FA$1=$IT37+1,OR(FA$3-1&lt;&gt;$A$3,$A$4=0)),AND(FA$1=$IT37-1,OR(FA$3&lt;&gt;$A$3,$A$4=0)))))),1,0)</f>
        <v/>
      </c>
      <c r="FB87">
        <f>IF(AND(FB$4=1,FB37=0,OR($IT37=0,AND($IT37&gt;0,FB$2=$IU37,OR(AND(FB$1=$IT37+1,OR(FB$3-1&lt;&gt;$A$3,$A$4=0)),AND(FB$1=$IT37-1,OR(FB$3&lt;&gt;$A$3,$A$4=0)))))),1,0)</f>
        <v/>
      </c>
      <c r="FC87">
        <f>IF(AND(FC$4=1,FC37=0,OR($IT37=0,AND($IT37&gt;0,FC$2=$IU37,OR(AND(FC$1=$IT37+1,OR(FC$3-1&lt;&gt;$A$3,$A$4=0)),AND(FC$1=$IT37-1,OR(FC$3&lt;&gt;$A$3,$A$4=0)))))),1,0)</f>
        <v/>
      </c>
      <c r="FD87">
        <f>IF(AND(FD$4=1,FD37=0,OR($IT37=0,AND($IT37&gt;0,FD$2=$IU37,OR(AND(FD$1=$IT37+1,OR(FD$3-1&lt;&gt;$A$3,$A$4=0)),AND(FD$1=$IT37-1,OR(FD$3&lt;&gt;$A$3,$A$4=0)))))),1,0)</f>
        <v/>
      </c>
      <c r="FE87">
        <f>IF(AND(FE$4=1,FE37=0,OR($IT37=0,AND($IT37&gt;0,FE$2=$IU37,OR(AND(FE$1=$IT37+1,OR(FE$3-1&lt;&gt;$A$3,$A$4=0)),AND(FE$1=$IT37-1,OR(FE$3&lt;&gt;$A$3,$A$4=0)))))),1,0)</f>
        <v/>
      </c>
      <c r="FF87">
        <f>IF(AND(FF$4=1,FF37=0,OR($IT37=0,AND($IT37&gt;0,FF$2=$IU37,OR(AND(FF$1=$IT37+1,OR(FF$3-1&lt;&gt;$A$3,$A$4=0)),AND(FF$1=$IT37-1,OR(FF$3&lt;&gt;$A$3,$A$4=0)))))),1,0)</f>
        <v/>
      </c>
      <c r="FG87">
        <f>IF(AND(FG$4=1,FG37=0,OR($IT37=0,AND($IT37&gt;0,FG$2=$IU37,OR(AND(FG$1=$IT37+1,OR(FG$3-1&lt;&gt;$A$3,$A$4=0)),AND(FG$1=$IT37-1,OR(FG$3&lt;&gt;$A$3,$A$4=0)))))),1,0)</f>
        <v/>
      </c>
      <c r="FH87">
        <f>IF(AND(FH$4=1,FH37=0,OR($IT37=0,AND($IT37&gt;0,FH$2=$IU37,OR(AND(FH$1=$IT37+1,OR(FH$3-1&lt;&gt;$A$3,$A$4=0)),AND(FH$1=$IT37-1,OR(FH$3&lt;&gt;$A$3,$A$4=0)))))),1,0)</f>
        <v/>
      </c>
      <c r="FI87">
        <f>IF(AND(FI$4=1,FI37=0,OR($IT37=0,AND($IT37&gt;0,FI$2=$IU37,OR(AND(FI$1=$IT37+1,OR(FI$3-1&lt;&gt;$A$3,$A$4=0)),AND(FI$1=$IT37-1,OR(FI$3&lt;&gt;$A$3,$A$4=0)))))),1,0)</f>
        <v/>
      </c>
      <c r="FJ87">
        <f>IF(AND(FJ$4=1,FJ37=0,OR($IT37=0,AND($IT37&gt;0,FJ$2=$IU37,OR(AND(FJ$1=$IT37+1,OR(FJ$3-1&lt;&gt;$A$3,$A$4=0)),AND(FJ$1=$IT37-1,OR(FJ$3&lt;&gt;$A$3,$A$4=0)))))),1,0)</f>
        <v/>
      </c>
      <c r="FK87">
        <f>IF(AND(FK$4=1,FK37=0,OR($IT37=0,AND($IT37&gt;0,FK$2=$IU37,OR(AND(FK$1=$IT37+1,OR(FK$3-1&lt;&gt;$A$3,$A$4=0)),AND(FK$1=$IT37-1,OR(FK$3&lt;&gt;$A$3,$A$4=0)))))),1,0)</f>
        <v/>
      </c>
      <c r="FL87">
        <f>IF(AND(FL$4=1,FL37=0,OR($IT37=0,AND($IT37&gt;0,FL$2=$IU37,OR(AND(FL$1=$IT37+1,OR(FL$3-1&lt;&gt;$A$3,$A$4=0)),AND(FL$1=$IT37-1,OR(FL$3&lt;&gt;$A$3,$A$4=0)))))),1,0)</f>
        <v/>
      </c>
      <c r="FM87">
        <f>IF(AND(FM$4=1,FM37=0,OR($IT37=0,AND($IT37&gt;0,FM$2=$IU37,OR(AND(FM$1=$IT37+1,OR(FM$3-1&lt;&gt;$A$3,$A$4=0)),AND(FM$1=$IT37-1,OR(FM$3&lt;&gt;$A$3,$A$4=0)))))),1,0)</f>
        <v/>
      </c>
      <c r="FN87">
        <f>IF(AND(FN$4=1,FN37=0,OR($IT37=0,AND($IT37&gt;0,FN$2=$IU37,OR(AND(FN$1=$IT37+1,OR(FN$3-1&lt;&gt;$A$3,$A$4=0)),AND(FN$1=$IT37-1,OR(FN$3&lt;&gt;$A$3,$A$4=0)))))),1,0)</f>
        <v/>
      </c>
      <c r="FO87">
        <f>IF(AND(FO$4=1,FO37=0,OR($IT37=0,AND($IT37&gt;0,FO$2=$IU37,OR(AND(FO$1=$IT37+1,OR(FO$3-1&lt;&gt;$A$3,$A$4=0)),AND(FO$1=$IT37-1,OR(FO$3&lt;&gt;$A$3,$A$4=0)))))),1,0)</f>
        <v/>
      </c>
      <c r="FP87">
        <f>IF(AND(FP$4=1,FP37=0,OR($IT37=0,AND($IT37&gt;0,FP$2=$IU37,OR(AND(FP$1=$IT37+1,OR(FP$3-1&lt;&gt;$A$3,$A$4=0)),AND(FP$1=$IT37-1,OR(FP$3&lt;&gt;$A$3,$A$4=0)))))),1,0)</f>
        <v/>
      </c>
      <c r="FQ87">
        <f>IF(AND(FQ$4=1,FQ37=0,OR($IT37=0,AND($IT37&gt;0,FQ$2=$IU37,OR(AND(FQ$1=$IT37+1,OR(FQ$3-1&lt;&gt;$A$3,$A$4=0)),AND(FQ$1=$IT37-1,OR(FQ$3&lt;&gt;$A$3,$A$4=0)))))),1,0)</f>
        <v/>
      </c>
      <c r="FR87">
        <f>IF(AND(FR$4=1,FR37=0,OR($IT37=0,AND($IT37&gt;0,FR$2=$IU37,OR(AND(FR$1=$IT37+1,OR(FR$3-1&lt;&gt;$A$3,$A$4=0)),AND(FR$1=$IT37-1,OR(FR$3&lt;&gt;$A$3,$A$4=0)))))),1,0)</f>
        <v/>
      </c>
      <c r="FS87">
        <f>IF(AND(FS$4=1,FS37=0,OR($IT37=0,AND($IT37&gt;0,FS$2=$IU37,OR(AND(FS$1=$IT37+1,OR(FS$3-1&lt;&gt;$A$3,$A$4=0)),AND(FS$1=$IT37-1,OR(FS$3&lt;&gt;$A$3,$A$4=0)))))),1,0)</f>
        <v/>
      </c>
      <c r="FT87">
        <f>IF(AND(FT$4=1,FT37=0,OR($IT37=0,AND($IT37&gt;0,FT$2=$IU37,OR(AND(FT$1=$IT37+1,OR(FT$3-1&lt;&gt;$A$3,$A$4=0)),AND(FT$1=$IT37-1,OR(FT$3&lt;&gt;$A$3,$A$4=0)))))),1,0)</f>
        <v/>
      </c>
      <c r="FU87">
        <f>IF(AND(FU$4=1,FU37=0,OR($IT37=0,AND($IT37&gt;0,FU$2=$IU37,OR(AND(FU$1=$IT37+1,OR(FU$3-1&lt;&gt;$A$3,$A$4=0)),AND(FU$1=$IT37-1,OR(FU$3&lt;&gt;$A$3,$A$4=0)))))),1,0)</f>
        <v/>
      </c>
      <c r="FV87">
        <f>IF(AND(FV$4=1,FV37=0,OR($IT37=0,AND($IT37&gt;0,FV$2=$IU37,OR(AND(FV$1=$IT37+1,OR(FV$3-1&lt;&gt;$A$3,$A$4=0)),AND(FV$1=$IT37-1,OR(FV$3&lt;&gt;$A$3,$A$4=0)))))),1,0)</f>
        <v/>
      </c>
      <c r="FW87">
        <f>IF(AND(FW$4=1,FW37=0,OR($IT37=0,AND($IT37&gt;0,FW$2=$IU37,OR(AND(FW$1=$IT37+1,OR(FW$3-1&lt;&gt;$A$3,$A$4=0)),AND(FW$1=$IT37-1,OR(FW$3&lt;&gt;$A$3,$A$4=0)))))),1,0)</f>
        <v/>
      </c>
      <c r="FX87">
        <f>IF(AND(FX$4=1,FX37=0,OR($IT37=0,AND($IT37&gt;0,FX$2=$IU37,OR(AND(FX$1=$IT37+1,OR(FX$3-1&lt;&gt;$A$3,$A$4=0)),AND(FX$1=$IT37-1,OR(FX$3&lt;&gt;$A$3,$A$4=0)))))),1,0)</f>
        <v/>
      </c>
      <c r="FY87">
        <f>IF(AND(FY$4=1,FY37=0,OR($IT37=0,AND($IT37&gt;0,FY$2=$IU37,OR(AND(FY$1=$IT37+1,OR(FY$3-1&lt;&gt;$A$3,$A$4=0)),AND(FY$1=$IT37-1,OR(FY$3&lt;&gt;$A$3,$A$4=0)))))),1,0)</f>
        <v/>
      </c>
      <c r="FZ87">
        <f>IF(AND(FZ$4=1,FZ37=0,OR($IT37=0,AND($IT37&gt;0,FZ$2=$IU37,OR(AND(FZ$1=$IT37+1,OR(FZ$3-1&lt;&gt;$A$3,$A$4=0)),AND(FZ$1=$IT37-1,OR(FZ$3&lt;&gt;$A$3,$A$4=0)))))),1,0)</f>
        <v/>
      </c>
      <c r="GA87">
        <f>IF(AND(GA$4=1,GA37=0,OR($IT37=0,AND($IT37&gt;0,GA$2=$IU37,OR(AND(GA$1=$IT37+1,OR(GA$3-1&lt;&gt;$A$3,$A$4=0)),AND(GA$1=$IT37-1,OR(GA$3&lt;&gt;$A$3,$A$4=0)))))),1,0)</f>
        <v/>
      </c>
      <c r="GB87">
        <f>IF(AND(GB$4=1,GB37=0,OR($IT37=0,AND($IT37&gt;0,GB$2=$IU37,OR(AND(GB$1=$IT37+1,OR(GB$3-1&lt;&gt;$A$3,$A$4=0)),AND(GB$1=$IT37-1,OR(GB$3&lt;&gt;$A$3,$A$4=0)))))),1,0)</f>
        <v/>
      </c>
      <c r="GC87">
        <f>IF(AND(GC$4=1,GC37=0,OR($IT37=0,AND($IT37&gt;0,GC$2=$IU37,OR(AND(GC$1=$IT37+1,OR(GC$3-1&lt;&gt;$A$3,$A$4=0)),AND(GC$1=$IT37-1,OR(GC$3&lt;&gt;$A$3,$A$4=0)))))),1,0)</f>
        <v/>
      </c>
      <c r="GD87">
        <f>IF(AND(GD$4=1,GD37=0,OR($IT37=0,AND($IT37&gt;0,GD$2=$IU37,OR(AND(GD$1=$IT37+1,OR(GD$3-1&lt;&gt;$A$3,$A$4=0)),AND(GD$1=$IT37-1,OR(GD$3&lt;&gt;$A$3,$A$4=0)))))),1,0)</f>
        <v/>
      </c>
      <c r="GE87">
        <f>IF(AND(GE$4=1,GE37=0,OR($IT37=0,AND($IT37&gt;0,GE$2=$IU37,OR(AND(GE$1=$IT37+1,OR(GE$3-1&lt;&gt;$A$3,$A$4=0)),AND(GE$1=$IT37-1,OR(GE$3&lt;&gt;$A$3,$A$4=0)))))),1,0)</f>
        <v/>
      </c>
      <c r="GF87">
        <f>IF(AND(GF$4=1,GF37=0,OR($IT37=0,AND($IT37&gt;0,GF$2=$IU37,OR(AND(GF$1=$IT37+1,OR(GF$3-1&lt;&gt;$A$3,$A$4=0)),AND(GF$1=$IT37-1,OR(GF$3&lt;&gt;$A$3,$A$4=0)))))),1,0)</f>
        <v/>
      </c>
      <c r="GG87">
        <f>IF(AND(GG$4=1,GG37=0,OR($IT37=0,AND($IT37&gt;0,GG$2=$IU37,OR(AND(GG$1=$IT37+1,OR(GG$3-1&lt;&gt;$A$3,$A$4=0)),AND(GG$1=$IT37-1,OR(GG$3&lt;&gt;$A$3,$A$4=0)))))),1,0)</f>
        <v/>
      </c>
      <c r="GH87">
        <f>IF(AND(GH$4=1,GH37=0,OR($IT37=0,AND($IT37&gt;0,GH$2=$IU37,OR(AND(GH$1=$IT37+1,OR(GH$3-1&lt;&gt;$A$3,$A$4=0)),AND(GH$1=$IT37-1,OR(GH$3&lt;&gt;$A$3,$A$4=0)))))),1,0)</f>
        <v/>
      </c>
      <c r="GI87">
        <f>IF(AND(GI$4=1,GI37=0,OR($IT37=0,AND($IT37&gt;0,GI$2=$IU37,OR(AND(GI$1=$IT37+1,OR(GI$3-1&lt;&gt;$A$3,$A$4=0)),AND(GI$1=$IT37-1,OR(GI$3&lt;&gt;$A$3,$A$4=0)))))),1,0)</f>
        <v/>
      </c>
      <c r="GJ87">
        <f>IF(AND(GJ$4=1,GJ37=0,OR($IT37=0,AND($IT37&gt;0,GJ$2=$IU37,OR(AND(GJ$1=$IT37+1,OR(GJ$3-1&lt;&gt;$A$3,$A$4=0)),AND(GJ$1=$IT37-1,OR(GJ$3&lt;&gt;$A$3,$A$4=0)))))),1,0)</f>
        <v/>
      </c>
      <c r="GK87">
        <f>IF(AND(GK$4=1,GK37=0,OR($IT37=0,AND($IT37&gt;0,GK$2=$IU37,OR(AND(GK$1=$IT37+1,OR(GK$3-1&lt;&gt;$A$3,$A$4=0)),AND(GK$1=$IT37-1,OR(GK$3&lt;&gt;$A$3,$A$4=0)))))),1,0)</f>
        <v/>
      </c>
      <c r="GL87">
        <f>IF(AND(GL$4=1,GL37=0,OR($IT37=0,AND($IT37&gt;0,GL$2=$IU37,OR(AND(GL$1=$IT37+1,OR(GL$3-1&lt;&gt;$A$3,$A$4=0)),AND(GL$1=$IT37-1,OR(GL$3&lt;&gt;$A$3,$A$4=0)))))),1,0)</f>
        <v/>
      </c>
      <c r="GM87">
        <f>IF(AND(GM$4=1,GM37=0,OR($IT37=0,AND($IT37&gt;0,GM$2=$IU37,OR(AND(GM$1=$IT37+1,OR(GM$3-1&lt;&gt;$A$3,$A$4=0)),AND(GM$1=$IT37-1,OR(GM$3&lt;&gt;$A$3,$A$4=0)))))),1,0)</f>
        <v/>
      </c>
      <c r="GN87">
        <f>IF(AND(GN$4=1,GN37=0,OR($IT37=0,AND($IT37&gt;0,GN$2=$IU37,OR(AND(GN$1=$IT37+1,OR(GN$3-1&lt;&gt;$A$3,$A$4=0)),AND(GN$1=$IT37-1,OR(GN$3&lt;&gt;$A$3,$A$4=0)))))),1,0)</f>
        <v/>
      </c>
      <c r="GO87">
        <f>IF(AND(GO$4=1,GO37=0,OR($IT37=0,AND($IT37&gt;0,GO$2=$IU37,OR(AND(GO$1=$IT37+1,OR(GO$3-1&lt;&gt;$A$3,$A$4=0)),AND(GO$1=$IT37-1,OR(GO$3&lt;&gt;$A$3,$A$4=0)))))),1,0)</f>
        <v/>
      </c>
      <c r="GP87">
        <f>IF(AND(GP$4=1,GP37=0,OR($IT37=0,AND($IT37&gt;0,GP$2=$IU37,OR(AND(GP$1=$IT37+1,OR(GP$3-1&lt;&gt;$A$3,$A$4=0)),AND(GP$1=$IT37-1,OR(GP$3&lt;&gt;$A$3,$A$4=0)))))),1,0)</f>
        <v/>
      </c>
      <c r="GQ87">
        <f>IF(AND(GQ$4=1,GQ37=0,OR($IT37=0,AND($IT37&gt;0,GQ$2=$IU37,OR(AND(GQ$1=$IT37+1,OR(GQ$3-1&lt;&gt;$A$3,$A$4=0)),AND(GQ$1=$IT37-1,OR(GQ$3&lt;&gt;$A$3,$A$4=0)))))),1,0)</f>
        <v/>
      </c>
      <c r="GR87">
        <f>IF(AND(GR$4=1,GR37=0,OR($IT37=0,AND($IT37&gt;0,GR$2=$IU37,OR(AND(GR$1=$IT37+1,OR(GR$3-1&lt;&gt;$A$3,$A$4=0)),AND(GR$1=$IT37-1,OR(GR$3&lt;&gt;$A$3,$A$4=0)))))),1,0)</f>
        <v/>
      </c>
      <c r="GS87">
        <f>IF(AND(GS$4=1,GS37=0,OR($IT37=0,AND($IT37&gt;0,GS$2=$IU37,OR(AND(GS$1=$IT37+1,OR(GS$3-1&lt;&gt;$A$3,$A$4=0)),AND(GS$1=$IT37-1,OR(GS$3&lt;&gt;$A$3,$A$4=0)))))),1,0)</f>
        <v/>
      </c>
      <c r="GT87">
        <f>IF(AND(GT$4=1,GT37=0,OR($IT37=0,AND($IT37&gt;0,GT$2=$IU37,OR(AND(GT$1=$IT37+1,OR(GT$3-1&lt;&gt;$A$3,$A$4=0)),AND(GT$1=$IT37-1,OR(GT$3&lt;&gt;$A$3,$A$4=0)))))),1,0)</f>
        <v/>
      </c>
      <c r="GU87">
        <f>IF(AND(GU$4=1,GU37=0,OR($IT37=0,AND($IT37&gt;0,GU$2=$IU37,OR(AND(GU$1=$IT37+1,OR(GU$3-1&lt;&gt;$A$3,$A$4=0)),AND(GU$1=$IT37-1,OR(GU$3&lt;&gt;$A$3,$A$4=0)))))),1,0)</f>
        <v/>
      </c>
      <c r="GV87">
        <f>IF(AND(GV$4=1,GV37=0,OR($IT37=0,AND($IT37&gt;0,GV$2=$IU37,OR(AND(GV$1=$IT37+1,OR(GV$3-1&lt;&gt;$A$3,$A$4=0)),AND(GV$1=$IT37-1,OR(GV$3&lt;&gt;$A$3,$A$4=0)))))),1,0)</f>
        <v/>
      </c>
      <c r="GW87">
        <f>IF(AND(GW$4=1,GW37=0,OR($IT37=0,AND($IT37&gt;0,GW$2=$IU37,OR(AND(GW$1=$IT37+1,OR(GW$3-1&lt;&gt;$A$3,$A$4=0)),AND(GW$1=$IT37-1,OR(GW$3&lt;&gt;$A$3,$A$4=0)))))),1,0)</f>
        <v/>
      </c>
      <c r="GX87">
        <f>IF(AND(GX$4=1,GX37=0,OR($IT37=0,AND($IT37&gt;0,GX$2=$IU37,OR(AND(GX$1=$IT37+1,OR(GX$3-1&lt;&gt;$A$3,$A$4=0)),AND(GX$1=$IT37-1,OR(GX$3&lt;&gt;$A$3,$A$4=0)))))),1,0)</f>
        <v/>
      </c>
      <c r="GY87">
        <f>IF(AND(GY$4=1,GY37=0,OR($IT37=0,AND($IT37&gt;0,GY$2=$IU37,OR(AND(GY$1=$IT37+1,OR(GY$3-1&lt;&gt;$A$3,$A$4=0)),AND(GY$1=$IT37-1,OR(GY$3&lt;&gt;$A$3,$A$4=0)))))),1,0)</f>
        <v/>
      </c>
      <c r="GZ87">
        <f>IF(AND(GZ$4=1,GZ37=0,OR($IT37=0,AND($IT37&gt;0,GZ$2=$IU37,OR(AND(GZ$1=$IT37+1,OR(GZ$3-1&lt;&gt;$A$3,$A$4=0)),AND(GZ$1=$IT37-1,OR(GZ$3&lt;&gt;$A$3,$A$4=0)))))),1,0)</f>
        <v/>
      </c>
      <c r="HA87">
        <f>IF(AND(HA$4=1,HA37=0,OR($IT37=0,AND($IT37&gt;0,HA$2=$IU37,OR(AND(HA$1=$IT37+1,OR(HA$3-1&lt;&gt;$A$3,$A$4=0)),AND(HA$1=$IT37-1,OR(HA$3&lt;&gt;$A$3,$A$4=0)))))),1,0)</f>
        <v/>
      </c>
      <c r="HB87">
        <f>IF(AND(HB$4=1,HB37=0,OR($IT37=0,AND($IT37&gt;0,HB$2=$IU37,OR(AND(HB$1=$IT37+1,OR(HB$3-1&lt;&gt;$A$3,$A$4=0)),AND(HB$1=$IT37-1,OR(HB$3&lt;&gt;$A$3,$A$4=0)))))),1,0)</f>
        <v/>
      </c>
      <c r="HC87">
        <f>IF(AND(HC$4=1,HC37=0,OR($IT37=0,AND($IT37&gt;0,HC$2=$IU37,OR(AND(HC$1=$IT37+1,OR(HC$3-1&lt;&gt;$A$3,$A$4=0)),AND(HC$1=$IT37-1,OR(HC$3&lt;&gt;$A$3,$A$4=0)))))),1,0)</f>
        <v/>
      </c>
      <c r="HD87">
        <f>IF(AND(HD$4=1,HD37=0,OR($IT37=0,AND($IT37&gt;0,HD$2=$IU37,OR(AND(HD$1=$IT37+1,OR(HD$3-1&lt;&gt;$A$3,$A$4=0)),AND(HD$1=$IT37-1,OR(HD$3&lt;&gt;$A$3,$A$4=0)))))),1,0)</f>
        <v/>
      </c>
      <c r="HE87">
        <f>IF(AND(HE$4=1,HE37=0,OR($IT37=0,AND($IT37&gt;0,HE$2=$IU37,OR(AND(HE$1=$IT37+1,OR(HE$3-1&lt;&gt;$A$3,$A$4=0)),AND(HE$1=$IT37-1,OR(HE$3&lt;&gt;$A$3,$A$4=0)))))),1,0)</f>
        <v/>
      </c>
      <c r="HF87">
        <f>IF(AND(HF$4=1,HF37=0,OR($IT37=0,AND($IT37&gt;0,HF$2=$IU37,OR(AND(HF$1=$IT37+1,OR(HF$3-1&lt;&gt;$A$3,$A$4=0)),AND(HF$1=$IT37-1,OR(HF$3&lt;&gt;$A$3,$A$4=0)))))),1,0)</f>
        <v/>
      </c>
      <c r="HG87">
        <f>IF(AND(HG$4=1,HG37=0,OR($IT37=0,AND($IT37&gt;0,HG$2=$IU37,OR(AND(HG$1=$IT37+1,OR(HG$3-1&lt;&gt;$A$3,$A$4=0)),AND(HG$1=$IT37-1,OR(HG$3&lt;&gt;$A$3,$A$4=0)))))),1,0)</f>
        <v/>
      </c>
      <c r="HH87">
        <f>IF(AND(HH$4=1,HH37=0,OR($IT37=0,AND($IT37&gt;0,HH$2=$IU37,OR(AND(HH$1=$IT37+1,OR(HH$3-1&lt;&gt;$A$3,$A$4=0)),AND(HH$1=$IT37-1,OR(HH$3&lt;&gt;$A$3,$A$4=0)))))),1,0)</f>
        <v/>
      </c>
      <c r="HI87">
        <f>IF(AND(HI$4=1,HI37=0,OR($IT37=0,AND($IT37&gt;0,HI$2=$IU37,OR(AND(HI$1=$IT37+1,OR(HI$3-1&lt;&gt;$A$3,$A$4=0)),AND(HI$1=$IT37-1,OR(HI$3&lt;&gt;$A$3,$A$4=0)))))),1,0)</f>
        <v/>
      </c>
      <c r="HJ87">
        <f>IF(AND(HJ$4=1,HJ37=0,OR($IT37=0,AND($IT37&gt;0,HJ$2=$IU37,OR(AND(HJ$1=$IT37+1,OR(HJ$3-1&lt;&gt;$A$3,$A$4=0)),AND(HJ$1=$IT37-1,OR(HJ$3&lt;&gt;$A$3,$A$4=0)))))),1,0)</f>
        <v/>
      </c>
      <c r="HK87">
        <f>IF(AND(HK$4=1,HK37=0,OR($IT37=0,AND($IT37&gt;0,HK$2=$IU37,OR(AND(HK$1=$IT37+1,OR(HK$3-1&lt;&gt;$A$3,$A$4=0)),AND(HK$1=$IT37-1,OR(HK$3&lt;&gt;$A$3,$A$4=0)))))),1,0)</f>
        <v/>
      </c>
      <c r="HL87">
        <f>IF(AND(HL$4=1,HL37=0,OR($IT37=0,AND($IT37&gt;0,HL$2=$IU37,OR(AND(HL$1=$IT37+1,OR(HL$3-1&lt;&gt;$A$3,$A$4=0)),AND(HL$1=$IT37-1,OR(HL$3&lt;&gt;$A$3,$A$4=0)))))),1,0)</f>
        <v/>
      </c>
      <c r="HM87">
        <f>IF(AND(HM$4=1,HM37=0,OR($IT37=0,AND($IT37&gt;0,HM$2=$IU37,OR(AND(HM$1=$IT37+1,OR(HM$3-1&lt;&gt;$A$3,$A$4=0)),AND(HM$1=$IT37-1,OR(HM$3&lt;&gt;$A$3,$A$4=0)))))),1,0)</f>
        <v/>
      </c>
      <c r="HN87">
        <f>IF(AND(HN$4=1,HN37=0,OR($IT37=0,AND($IT37&gt;0,HN$2=$IU37,OR(AND(HN$1=$IT37+1,OR(HN$3-1&lt;&gt;$A$3,$A$4=0)),AND(HN$1=$IT37-1,OR(HN$3&lt;&gt;$A$3,$A$4=0)))))),1,0)</f>
        <v/>
      </c>
      <c r="HO87">
        <f>IF(AND(HO$4=1,HO37=0,OR($IT37=0,AND($IT37&gt;0,HO$2=$IU37,OR(AND(HO$1=$IT37+1,OR(HO$3-1&lt;&gt;$A$3,$A$4=0)),AND(HO$1=$IT37-1,OR(HO$3&lt;&gt;$A$3,$A$4=0)))))),1,0)</f>
        <v/>
      </c>
      <c r="HP87">
        <f>IF(AND(HP$4=1,HP37=0,OR($IT37=0,AND($IT37&gt;0,HP$2=$IU37,OR(AND(HP$1=$IT37+1,OR(HP$3-1&lt;&gt;$A$3,$A$4=0)),AND(HP$1=$IT37-1,OR(HP$3&lt;&gt;$A$3,$A$4=0)))))),1,0)</f>
        <v/>
      </c>
      <c r="HQ87">
        <f>IF(AND(HQ$4=1,HQ37=0,OR($IT37=0,AND($IT37&gt;0,HQ$2=$IU37,OR(AND(HQ$1=$IT37+1,OR(HQ$3-1&lt;&gt;$A$3,$A$4=0)),AND(HQ$1=$IT37-1,OR(HQ$3&lt;&gt;$A$3,$A$4=0)))))),1,0)</f>
        <v/>
      </c>
      <c r="HR87">
        <f>IF(AND(HR$4=1,HR37=0,OR($IT37=0,AND($IT37&gt;0,HR$2=$IU37,OR(AND(HR$1=$IT37+1,OR(HR$3-1&lt;&gt;$A$3,$A$4=0)),AND(HR$1=$IT37-1,OR(HR$3&lt;&gt;$A$3,$A$4=0)))))),1,0)</f>
        <v/>
      </c>
      <c r="HS87">
        <f>IF(AND(HS$4=1,HS37=0,OR($IT37=0,AND($IT37&gt;0,HS$2=$IU37,OR(AND(HS$1=$IT37+1,OR(HS$3-1&lt;&gt;$A$3,$A$4=0)),AND(HS$1=$IT37-1,OR(HS$3&lt;&gt;$A$3,$A$4=0)))))),1,0)</f>
        <v/>
      </c>
      <c r="HT87">
        <f>IF(AND(HT$4=1,HT37=0,OR($IT37=0,AND($IT37&gt;0,HT$2=$IU37,OR(AND(HT$1=$IT37+1,OR(HT$3-1&lt;&gt;$A$3,$A$4=0)),AND(HT$1=$IT37-1,OR(HT$3&lt;&gt;$A$3,$A$4=0)))))),1,0)</f>
        <v/>
      </c>
      <c r="HU87">
        <f>IF(AND(HU$4=1,HU37=0,OR($IT37=0,AND($IT37&gt;0,HU$2=$IU37,OR(AND(HU$1=$IT37+1,OR(HU$3-1&lt;&gt;$A$3,$A$4=0)),AND(HU$1=$IT37-1,OR(HU$3&lt;&gt;$A$3,$A$4=0)))))),1,0)</f>
        <v/>
      </c>
      <c r="HV87">
        <f>IF(AND(HV$4=1,HV37=0,OR($IT37=0,AND($IT37&gt;0,HV$2=$IU37,OR(AND(HV$1=$IT37+1,OR(HV$3-1&lt;&gt;$A$3,$A$4=0)),AND(HV$1=$IT37-1,OR(HV$3&lt;&gt;$A$3,$A$4=0)))))),1,0)</f>
        <v/>
      </c>
      <c r="HW87">
        <f>IF(AND(HW$4=1,HW37=0,OR($IT37=0,AND($IT37&gt;0,HW$2=$IU37,OR(AND(HW$1=$IT37+1,OR(HW$3-1&lt;&gt;$A$3,$A$4=0)),AND(HW$1=$IT37-1,OR(HW$3&lt;&gt;$A$3,$A$4=0)))))),1,0)</f>
        <v/>
      </c>
      <c r="HX87">
        <f>IF(AND(HX$4=1,HX37=0,OR($IT37=0,AND($IT37&gt;0,HX$2=$IU37,OR(AND(HX$1=$IT37+1,OR(HX$3-1&lt;&gt;$A$3,$A$4=0)),AND(HX$1=$IT37-1,OR(HX$3&lt;&gt;$A$3,$A$4=0)))))),1,0)</f>
        <v/>
      </c>
      <c r="HY87">
        <f>IF(AND(HY$4=1,HY37=0,OR($IT37=0,AND($IT37&gt;0,HY$2=$IU37,OR(AND(HY$1=$IT37+1,OR(HY$3-1&lt;&gt;$A$3,$A$4=0)),AND(HY$1=$IT37-1,OR(HY$3&lt;&gt;$A$3,$A$4=0)))))),1,0)</f>
        <v/>
      </c>
      <c r="HZ87">
        <f>IF(AND(HZ$4=1,HZ37=0,OR($IT37=0,AND($IT37&gt;0,HZ$2=$IU37,OR(AND(HZ$1=$IT37+1,OR(HZ$3-1&lt;&gt;$A$3,$A$4=0)),AND(HZ$1=$IT37-1,OR(HZ$3&lt;&gt;$A$3,$A$4=0)))))),1,0)</f>
        <v/>
      </c>
      <c r="IA87">
        <f>IF(AND(IA$4=1,IA37=0,OR($IT37=0,AND($IT37&gt;0,IA$2=$IU37,OR(AND(IA$1=$IT37+1,OR(IA$3-1&lt;&gt;$A$3,$A$4=0)),AND(IA$1=$IT37-1,OR(IA$3&lt;&gt;$A$3,$A$4=0)))))),1,0)</f>
        <v/>
      </c>
      <c r="IB87">
        <f>IF(AND(IB$4=1,IB37=0,OR($IT37=0,AND($IT37&gt;0,IB$2=$IU37,OR(AND(IB$1=$IT37+1,OR(IB$3-1&lt;&gt;$A$3,$A$4=0)),AND(IB$1=$IT37-1,OR(IB$3&lt;&gt;$A$3,$A$4=0)))))),1,0)</f>
        <v/>
      </c>
      <c r="IC87">
        <f>IF(AND(IC$4=1,IC37=0,OR($IT37=0,AND($IT37&gt;0,IC$2=$IU37,OR(AND(IC$1=$IT37+1,OR(IC$3-1&lt;&gt;$A$3,$A$4=0)),AND(IC$1=$IT37-1,OR(IC$3&lt;&gt;$A$3,$A$4=0)))))),1,0)</f>
        <v/>
      </c>
      <c r="ID87">
        <f>IF(AND(ID$4=1,ID37=0,OR($IT37=0,AND($IT37&gt;0,ID$2=$IU37,OR(AND(ID$1=$IT37+1,OR(ID$3-1&lt;&gt;$A$3,$A$4=0)),AND(ID$1=$IT37-1,OR(ID$3&lt;&gt;$A$3,$A$4=0)))))),1,0)</f>
        <v/>
      </c>
      <c r="IE87">
        <f>IF(AND(IE$4=1,IE37=0,OR($IT37=0,AND($IT37&gt;0,IE$2=$IU37,OR(AND(IE$1=$IT37+1,OR(IE$3-1&lt;&gt;$A$3,$A$4=0)),AND(IE$1=$IT37-1,OR(IE$3&lt;&gt;$A$3,$A$4=0)))))),1,0)</f>
        <v/>
      </c>
      <c r="IF87">
        <f>IF(AND(IF$4=1,IF37=0,OR($IT37=0,AND($IT37&gt;0,IF$2=$IU37,OR(AND(IF$1=$IT37+1,OR(IF$3-1&lt;&gt;$A$3,$A$4=0)),AND(IF$1=$IT37-1,OR(IF$3&lt;&gt;$A$3,$A$4=0)))))),1,0)</f>
        <v/>
      </c>
      <c r="IG87">
        <f>IF(AND(IG$4=1,IG37=0,OR($IT37=0,AND($IT37&gt;0,IG$2=$IU37,OR(AND(IG$1=$IT37+1,OR(IG$3-1&lt;&gt;$A$3,$A$4=0)),AND(IG$1=$IT37-1,OR(IG$3&lt;&gt;$A$3,$A$4=0)))))),1,0)</f>
        <v/>
      </c>
      <c r="IH87">
        <f>IF(AND(IH$4=1,IH37=0,OR($IT37=0,AND($IT37&gt;0,IH$2=$IU37,OR(AND(IH$1=$IT37+1,OR(IH$3-1&lt;&gt;$A$3,$A$4=0)),AND(IH$1=$IT37-1,OR(IH$3&lt;&gt;$A$3,$A$4=0)))))),1,0)</f>
        <v/>
      </c>
      <c r="II87">
        <f>IF(AND(II$4=1,II37=0,OR($IT37=0,AND($IT37&gt;0,II$2=$IU37,OR(AND(II$1=$IT37+1,OR(II$3-1&lt;&gt;$A$3,$A$4=0)),AND(II$1=$IT37-1,OR(II$3&lt;&gt;$A$3,$A$4=0)))))),1,0)</f>
        <v/>
      </c>
    </row>
    <row r="88">
      <c r="A88" t="n">
        <v>29</v>
      </c>
      <c r="D88">
        <f>IF(AND(D$4=1,D38=0,OR($IT38=0,AND($IT38&gt;0,D$2=$IU38,OR(AND(D$1=$IT38+1,OR(D$3-1&lt;&gt;$A$3,$A$4=0)),AND(D$1=$IT38-1,OR(D$3&lt;&gt;$A$3,$A$4=0)))))),1,0)</f>
        <v/>
      </c>
      <c r="E88">
        <f>IF(AND(E$4=1,E38=0,OR($IT38=0,AND($IT38&gt;0,E$2=$IU38,OR(AND(E$1=$IT38+1,OR(E$3-1&lt;&gt;$A$3,$A$4=0)),AND(E$1=$IT38-1,OR(E$3&lt;&gt;$A$3,$A$4=0)))))),1,0)</f>
        <v/>
      </c>
      <c r="F88">
        <f>IF(AND(F$4=1,F38=0,OR($IT38=0,AND($IT38&gt;0,F$2=$IU38,OR(AND(F$1=$IT38+1,OR(F$3-1&lt;&gt;$A$3,$A$4=0)),AND(F$1=$IT38-1,OR(F$3&lt;&gt;$A$3,$A$4=0)))))),1,0)</f>
        <v/>
      </c>
      <c r="G88">
        <f>IF(AND(G$4=1,G38=0,OR($IT38=0,AND($IT38&gt;0,G$2=$IU38,OR(AND(G$1=$IT38+1,OR(G$3-1&lt;&gt;$A$3,$A$4=0)),AND(G$1=$IT38-1,OR(G$3&lt;&gt;$A$3,$A$4=0)))))),1,0)</f>
        <v/>
      </c>
      <c r="H88">
        <f>IF(AND(H$4=1,H38=0,OR($IT38=0,AND($IT38&gt;0,H$2=$IU38,OR(AND(H$1=$IT38+1,OR(H$3-1&lt;&gt;$A$3,$A$4=0)),AND(H$1=$IT38-1,OR(H$3&lt;&gt;$A$3,$A$4=0)))))),1,0)</f>
        <v/>
      </c>
      <c r="I88">
        <f>IF(AND(I$4=1,I38=0,OR($IT38=0,AND($IT38&gt;0,I$2=$IU38,OR(AND(I$1=$IT38+1,OR(I$3-1&lt;&gt;$A$3,$A$4=0)),AND(I$1=$IT38-1,OR(I$3&lt;&gt;$A$3,$A$4=0)))))),1,0)</f>
        <v/>
      </c>
      <c r="J88">
        <f>IF(AND(J$4=1,J38=0,OR($IT38=0,AND($IT38&gt;0,J$2=$IU38,OR(AND(J$1=$IT38+1,OR(J$3-1&lt;&gt;$A$3,$A$4=0)),AND(J$1=$IT38-1,OR(J$3&lt;&gt;$A$3,$A$4=0)))))),1,0)</f>
        <v/>
      </c>
      <c r="K88">
        <f>IF(AND(K$4=1,K38=0,OR($IT38=0,AND($IT38&gt;0,K$2=$IU38,OR(AND(K$1=$IT38+1,OR(K$3-1&lt;&gt;$A$3,$A$4=0)),AND(K$1=$IT38-1,OR(K$3&lt;&gt;$A$3,$A$4=0)))))),1,0)</f>
        <v/>
      </c>
      <c r="L88">
        <f>IF(AND(L$4=1,L38=0,OR($IT38=0,AND($IT38&gt;0,L$2=$IU38,OR(AND(L$1=$IT38+1,OR(L$3-1&lt;&gt;$A$3,$A$4=0)),AND(L$1=$IT38-1,OR(L$3&lt;&gt;$A$3,$A$4=0)))))),1,0)</f>
        <v/>
      </c>
      <c r="M88">
        <f>IF(AND(M$4=1,M38=0,OR($IT38=0,AND($IT38&gt;0,M$2=$IU38,OR(AND(M$1=$IT38+1,OR(M$3-1&lt;&gt;$A$3,$A$4=0)),AND(M$1=$IT38-1,OR(M$3&lt;&gt;$A$3,$A$4=0)))))),1,0)</f>
        <v/>
      </c>
      <c r="N88">
        <f>IF(AND(N$4=1,N38=0,OR($IT38=0,AND($IT38&gt;0,N$2=$IU38,OR(AND(N$1=$IT38+1,OR(N$3-1&lt;&gt;$A$3,$A$4=0)),AND(N$1=$IT38-1,OR(N$3&lt;&gt;$A$3,$A$4=0)))))),1,0)</f>
        <v/>
      </c>
      <c r="O88">
        <f>IF(AND(O$4=1,O38=0,OR($IT38=0,AND($IT38&gt;0,O$2=$IU38,OR(AND(O$1=$IT38+1,OR(O$3-1&lt;&gt;$A$3,$A$4=0)),AND(O$1=$IT38-1,OR(O$3&lt;&gt;$A$3,$A$4=0)))))),1,0)</f>
        <v/>
      </c>
      <c r="P88">
        <f>IF(AND(P$4=1,P38=0,OR($IT38=0,AND($IT38&gt;0,P$2=$IU38,OR(AND(P$1=$IT38+1,OR(P$3-1&lt;&gt;$A$3,$A$4=0)),AND(P$1=$IT38-1,OR(P$3&lt;&gt;$A$3,$A$4=0)))))),1,0)</f>
        <v/>
      </c>
      <c r="Q88">
        <f>IF(AND(Q$4=1,Q38=0,OR($IT38=0,AND($IT38&gt;0,Q$2=$IU38,OR(AND(Q$1=$IT38+1,OR(Q$3-1&lt;&gt;$A$3,$A$4=0)),AND(Q$1=$IT38-1,OR(Q$3&lt;&gt;$A$3,$A$4=0)))))),1,0)</f>
        <v/>
      </c>
      <c r="R88">
        <f>IF(AND(R$4=1,R38=0,OR($IT38=0,AND($IT38&gt;0,R$2=$IU38,OR(AND(R$1=$IT38+1,OR(R$3-1&lt;&gt;$A$3,$A$4=0)),AND(R$1=$IT38-1,OR(R$3&lt;&gt;$A$3,$A$4=0)))))),1,0)</f>
        <v/>
      </c>
      <c r="S88">
        <f>IF(AND(S$4=1,S38=0,OR($IT38=0,AND($IT38&gt;0,S$2=$IU38,OR(AND(S$1=$IT38+1,OR(S$3-1&lt;&gt;$A$3,$A$4=0)),AND(S$1=$IT38-1,OR(S$3&lt;&gt;$A$3,$A$4=0)))))),1,0)</f>
        <v/>
      </c>
      <c r="T88">
        <f>IF(AND(T$4=1,T38=0,OR($IT38=0,AND($IT38&gt;0,T$2=$IU38,OR(AND(T$1=$IT38+1,OR(T$3-1&lt;&gt;$A$3,$A$4=0)),AND(T$1=$IT38-1,OR(T$3&lt;&gt;$A$3,$A$4=0)))))),1,0)</f>
        <v/>
      </c>
      <c r="U88">
        <f>IF(AND(U$4=1,U38=0,OR($IT38=0,AND($IT38&gt;0,U$2=$IU38,OR(AND(U$1=$IT38+1,OR(U$3-1&lt;&gt;$A$3,$A$4=0)),AND(U$1=$IT38-1,OR(U$3&lt;&gt;$A$3,$A$4=0)))))),1,0)</f>
        <v/>
      </c>
      <c r="V88">
        <f>IF(AND(V$4=1,V38=0,OR($IT38=0,AND($IT38&gt;0,V$2=$IU38,OR(AND(V$1=$IT38+1,OR(V$3-1&lt;&gt;$A$3,$A$4=0)),AND(V$1=$IT38-1,OR(V$3&lt;&gt;$A$3,$A$4=0)))))),1,0)</f>
        <v/>
      </c>
      <c r="W88">
        <f>IF(AND(W$4=1,W38=0,OR($IT38=0,AND($IT38&gt;0,W$2=$IU38,OR(AND(W$1=$IT38+1,OR(W$3-1&lt;&gt;$A$3,$A$4=0)),AND(W$1=$IT38-1,OR(W$3&lt;&gt;$A$3,$A$4=0)))))),1,0)</f>
        <v/>
      </c>
      <c r="X88">
        <f>IF(AND(X$4=1,X38=0,OR($IT38=0,AND($IT38&gt;0,X$2=$IU38,OR(AND(X$1=$IT38+1,OR(X$3-1&lt;&gt;$A$3,$A$4=0)),AND(X$1=$IT38-1,OR(X$3&lt;&gt;$A$3,$A$4=0)))))),1,0)</f>
        <v/>
      </c>
      <c r="Y88">
        <f>IF(AND(Y$4=1,Y38=0,OR($IT38=0,AND($IT38&gt;0,Y$2=$IU38,OR(AND(Y$1=$IT38+1,OR(Y$3-1&lt;&gt;$A$3,$A$4=0)),AND(Y$1=$IT38-1,OR(Y$3&lt;&gt;$A$3,$A$4=0)))))),1,0)</f>
        <v/>
      </c>
      <c r="Z88">
        <f>IF(AND(Z$4=1,Z38=0,OR($IT38=0,AND($IT38&gt;0,Z$2=$IU38,OR(AND(Z$1=$IT38+1,OR(Z$3-1&lt;&gt;$A$3,$A$4=0)),AND(Z$1=$IT38-1,OR(Z$3&lt;&gt;$A$3,$A$4=0)))))),1,0)</f>
        <v/>
      </c>
      <c r="AA88">
        <f>IF(AND(AA$4=1,AA38=0,OR($IT38=0,AND($IT38&gt;0,AA$2=$IU38,OR(AND(AA$1=$IT38+1,OR(AA$3-1&lt;&gt;$A$3,$A$4=0)),AND(AA$1=$IT38-1,OR(AA$3&lt;&gt;$A$3,$A$4=0)))))),1,0)</f>
        <v/>
      </c>
      <c r="AB88">
        <f>IF(AND(AB$4=1,AB38=0,OR($IT38=0,AND($IT38&gt;0,AB$2=$IU38,OR(AND(AB$1=$IT38+1,OR(AB$3-1&lt;&gt;$A$3,$A$4=0)),AND(AB$1=$IT38-1,OR(AB$3&lt;&gt;$A$3,$A$4=0)))))),1,0)</f>
        <v/>
      </c>
      <c r="AC88">
        <f>IF(AND(AC$4=1,AC38=0,OR($IT38=0,AND($IT38&gt;0,AC$2=$IU38,OR(AND(AC$1=$IT38+1,OR(AC$3-1&lt;&gt;$A$3,$A$4=0)),AND(AC$1=$IT38-1,OR(AC$3&lt;&gt;$A$3,$A$4=0)))))),1,0)</f>
        <v/>
      </c>
      <c r="AD88">
        <f>IF(AND(AD$4=1,AD38=0,OR($IT38=0,AND($IT38&gt;0,AD$2=$IU38,OR(AND(AD$1=$IT38+1,OR(AD$3-1&lt;&gt;$A$3,$A$4=0)),AND(AD$1=$IT38-1,OR(AD$3&lt;&gt;$A$3,$A$4=0)))))),1,0)</f>
        <v/>
      </c>
      <c r="AE88">
        <f>IF(AND(AE$4=1,AE38=0,OR($IT38=0,AND($IT38&gt;0,AE$2=$IU38,OR(AND(AE$1=$IT38+1,OR(AE$3-1&lt;&gt;$A$3,$A$4=0)),AND(AE$1=$IT38-1,OR(AE$3&lt;&gt;$A$3,$A$4=0)))))),1,0)</f>
        <v/>
      </c>
      <c r="AF88">
        <f>IF(AND(AF$4=1,AF38=0,OR($IT38=0,AND($IT38&gt;0,AF$2=$IU38,OR(AND(AF$1=$IT38+1,OR(AF$3-1&lt;&gt;$A$3,$A$4=0)),AND(AF$1=$IT38-1,OR(AF$3&lt;&gt;$A$3,$A$4=0)))))),1,0)</f>
        <v/>
      </c>
      <c r="AG88">
        <f>IF(AND(AG$4=1,AG38=0,OR($IT38=0,AND($IT38&gt;0,AG$2=$IU38,OR(AND(AG$1=$IT38+1,OR(AG$3-1&lt;&gt;$A$3,$A$4=0)),AND(AG$1=$IT38-1,OR(AG$3&lt;&gt;$A$3,$A$4=0)))))),1,0)</f>
        <v/>
      </c>
      <c r="AH88">
        <f>IF(AND(AH$4=1,AH38=0,OR($IT38=0,AND($IT38&gt;0,AH$2=$IU38,OR(AND(AH$1=$IT38+1,OR(AH$3-1&lt;&gt;$A$3,$A$4=0)),AND(AH$1=$IT38-1,OR(AH$3&lt;&gt;$A$3,$A$4=0)))))),1,0)</f>
        <v/>
      </c>
      <c r="AI88">
        <f>IF(AND(AI$4=1,AI38=0,OR($IT38=0,AND($IT38&gt;0,AI$2=$IU38,OR(AND(AI$1=$IT38+1,OR(AI$3-1&lt;&gt;$A$3,$A$4=0)),AND(AI$1=$IT38-1,OR(AI$3&lt;&gt;$A$3,$A$4=0)))))),1,0)</f>
        <v/>
      </c>
      <c r="AJ88">
        <f>IF(AND(AJ$4=1,AJ38=0,OR($IT38=0,AND($IT38&gt;0,AJ$2=$IU38,OR(AND(AJ$1=$IT38+1,OR(AJ$3-1&lt;&gt;$A$3,$A$4=0)),AND(AJ$1=$IT38-1,OR(AJ$3&lt;&gt;$A$3,$A$4=0)))))),1,0)</f>
        <v/>
      </c>
      <c r="AK88">
        <f>IF(AND(AK$4=1,AK38=0,OR($IT38=0,AND($IT38&gt;0,AK$2=$IU38,OR(AND(AK$1=$IT38+1,OR(AK$3-1&lt;&gt;$A$3,$A$4=0)),AND(AK$1=$IT38-1,OR(AK$3&lt;&gt;$A$3,$A$4=0)))))),1,0)</f>
        <v/>
      </c>
      <c r="AL88">
        <f>IF(AND(AL$4=1,AL38=0,OR($IT38=0,AND($IT38&gt;0,AL$2=$IU38,OR(AND(AL$1=$IT38+1,OR(AL$3-1&lt;&gt;$A$3,$A$4=0)),AND(AL$1=$IT38-1,OR(AL$3&lt;&gt;$A$3,$A$4=0)))))),1,0)</f>
        <v/>
      </c>
      <c r="AM88">
        <f>IF(AND(AM$4=1,AM38=0,OR($IT38=0,AND($IT38&gt;0,AM$2=$IU38,OR(AND(AM$1=$IT38+1,OR(AM$3-1&lt;&gt;$A$3,$A$4=0)),AND(AM$1=$IT38-1,OR(AM$3&lt;&gt;$A$3,$A$4=0)))))),1,0)</f>
        <v/>
      </c>
      <c r="AN88">
        <f>IF(AND(AN$4=1,AN38=0,OR($IT38=0,AND($IT38&gt;0,AN$2=$IU38,OR(AND(AN$1=$IT38+1,OR(AN$3-1&lt;&gt;$A$3,$A$4=0)),AND(AN$1=$IT38-1,OR(AN$3&lt;&gt;$A$3,$A$4=0)))))),1,0)</f>
        <v/>
      </c>
      <c r="AO88">
        <f>IF(AND(AO$4=1,AO38=0,OR($IT38=0,AND($IT38&gt;0,AO$2=$IU38,OR(AND(AO$1=$IT38+1,OR(AO$3-1&lt;&gt;$A$3,$A$4=0)),AND(AO$1=$IT38-1,OR(AO$3&lt;&gt;$A$3,$A$4=0)))))),1,0)</f>
        <v/>
      </c>
      <c r="AP88">
        <f>IF(AND(AP$4=1,AP38=0,OR($IT38=0,AND($IT38&gt;0,AP$2=$IU38,OR(AND(AP$1=$IT38+1,OR(AP$3-1&lt;&gt;$A$3,$A$4=0)),AND(AP$1=$IT38-1,OR(AP$3&lt;&gt;$A$3,$A$4=0)))))),1,0)</f>
        <v/>
      </c>
      <c r="AQ88">
        <f>IF(AND(AQ$4=1,AQ38=0,OR($IT38=0,AND($IT38&gt;0,AQ$2=$IU38,OR(AND(AQ$1=$IT38+1,OR(AQ$3-1&lt;&gt;$A$3,$A$4=0)),AND(AQ$1=$IT38-1,OR(AQ$3&lt;&gt;$A$3,$A$4=0)))))),1,0)</f>
        <v/>
      </c>
      <c r="AR88">
        <f>IF(AND(AR$4=1,AR38=0,OR($IT38=0,AND($IT38&gt;0,AR$2=$IU38,OR(AND(AR$1=$IT38+1,OR(AR$3-1&lt;&gt;$A$3,$A$4=0)),AND(AR$1=$IT38-1,OR(AR$3&lt;&gt;$A$3,$A$4=0)))))),1,0)</f>
        <v/>
      </c>
      <c r="AS88">
        <f>IF(AND(AS$4=1,AS38=0,OR($IT38=0,AND($IT38&gt;0,AS$2=$IU38,OR(AND(AS$1=$IT38+1,OR(AS$3-1&lt;&gt;$A$3,$A$4=0)),AND(AS$1=$IT38-1,OR(AS$3&lt;&gt;$A$3,$A$4=0)))))),1,0)</f>
        <v/>
      </c>
      <c r="AT88">
        <f>IF(AND(AT$4=1,AT38=0,OR($IT38=0,AND($IT38&gt;0,AT$2=$IU38,OR(AND(AT$1=$IT38+1,OR(AT$3-1&lt;&gt;$A$3,$A$4=0)),AND(AT$1=$IT38-1,OR(AT$3&lt;&gt;$A$3,$A$4=0)))))),1,0)</f>
        <v/>
      </c>
      <c r="AU88">
        <f>IF(AND(AU$4=1,AU38=0,OR($IT38=0,AND($IT38&gt;0,AU$2=$IU38,OR(AND(AU$1=$IT38+1,OR(AU$3-1&lt;&gt;$A$3,$A$4=0)),AND(AU$1=$IT38-1,OR(AU$3&lt;&gt;$A$3,$A$4=0)))))),1,0)</f>
        <v/>
      </c>
      <c r="AV88">
        <f>IF(AND(AV$4=1,AV38=0,OR($IT38=0,AND($IT38&gt;0,AV$2=$IU38,OR(AND(AV$1=$IT38+1,OR(AV$3-1&lt;&gt;$A$3,$A$4=0)),AND(AV$1=$IT38-1,OR(AV$3&lt;&gt;$A$3,$A$4=0)))))),1,0)</f>
        <v/>
      </c>
      <c r="AW88">
        <f>IF(AND(AW$4=1,AW38=0,OR($IT38=0,AND($IT38&gt;0,AW$2=$IU38,OR(AND(AW$1=$IT38+1,OR(AW$3-1&lt;&gt;$A$3,$A$4=0)),AND(AW$1=$IT38-1,OR(AW$3&lt;&gt;$A$3,$A$4=0)))))),1,0)</f>
        <v/>
      </c>
      <c r="AX88">
        <f>IF(AND(AX$4=1,AX38=0,OR($IT38=0,AND($IT38&gt;0,AX$2=$IU38,OR(AND(AX$1=$IT38+1,OR(AX$3-1&lt;&gt;$A$3,$A$4=0)),AND(AX$1=$IT38-1,OR(AX$3&lt;&gt;$A$3,$A$4=0)))))),1,0)</f>
        <v/>
      </c>
      <c r="AY88">
        <f>IF(AND(AY$4=1,AY38=0,OR($IT38=0,AND($IT38&gt;0,AY$2=$IU38,OR(AND(AY$1=$IT38+1,OR(AY$3-1&lt;&gt;$A$3,$A$4=0)),AND(AY$1=$IT38-1,OR(AY$3&lt;&gt;$A$3,$A$4=0)))))),1,0)</f>
        <v/>
      </c>
      <c r="AZ88">
        <f>IF(AND(AZ$4=1,AZ38=0,OR($IT38=0,AND($IT38&gt;0,AZ$2=$IU38,OR(AND(AZ$1=$IT38+1,OR(AZ$3-1&lt;&gt;$A$3,$A$4=0)),AND(AZ$1=$IT38-1,OR(AZ$3&lt;&gt;$A$3,$A$4=0)))))),1,0)</f>
        <v/>
      </c>
      <c r="BA88">
        <f>IF(AND(BA$4=1,BA38=0,OR($IT38=0,AND($IT38&gt;0,BA$2=$IU38,OR(AND(BA$1=$IT38+1,OR(BA$3-1&lt;&gt;$A$3,$A$4=0)),AND(BA$1=$IT38-1,OR(BA$3&lt;&gt;$A$3,$A$4=0)))))),1,0)</f>
        <v/>
      </c>
      <c r="BB88">
        <f>IF(AND(BB$4=1,BB38=0,OR($IT38=0,AND($IT38&gt;0,BB$2=$IU38,OR(AND(BB$1=$IT38+1,OR(BB$3-1&lt;&gt;$A$3,$A$4=0)),AND(BB$1=$IT38-1,OR(BB$3&lt;&gt;$A$3,$A$4=0)))))),1,0)</f>
        <v/>
      </c>
      <c r="BC88">
        <f>IF(AND(BC$4=1,BC38=0,OR($IT38=0,AND($IT38&gt;0,BC$2=$IU38,OR(AND(BC$1=$IT38+1,OR(BC$3-1&lt;&gt;$A$3,$A$4=0)),AND(BC$1=$IT38-1,OR(BC$3&lt;&gt;$A$3,$A$4=0)))))),1,0)</f>
        <v/>
      </c>
      <c r="BD88">
        <f>IF(AND(BD$4=1,BD38=0,OR($IT38=0,AND($IT38&gt;0,BD$2=$IU38,OR(AND(BD$1=$IT38+1,OR(BD$3-1&lt;&gt;$A$3,$A$4=0)),AND(BD$1=$IT38-1,OR(BD$3&lt;&gt;$A$3,$A$4=0)))))),1,0)</f>
        <v/>
      </c>
      <c r="BE88">
        <f>IF(AND(BE$4=1,BE38=0,OR($IT38=0,AND($IT38&gt;0,BE$2=$IU38,OR(AND(BE$1=$IT38+1,OR(BE$3-1&lt;&gt;$A$3,$A$4=0)),AND(BE$1=$IT38-1,OR(BE$3&lt;&gt;$A$3,$A$4=0)))))),1,0)</f>
        <v/>
      </c>
      <c r="BF88">
        <f>IF(AND(BF$4=1,BF38=0,OR($IT38=0,AND($IT38&gt;0,BF$2=$IU38,OR(AND(BF$1=$IT38+1,OR(BF$3-1&lt;&gt;$A$3,$A$4=0)),AND(BF$1=$IT38-1,OR(BF$3&lt;&gt;$A$3,$A$4=0)))))),1,0)</f>
        <v/>
      </c>
      <c r="BG88">
        <f>IF(AND(BG$4=1,BG38=0,OR($IT38=0,AND($IT38&gt;0,BG$2=$IU38,OR(AND(BG$1=$IT38+1,OR(BG$3-1&lt;&gt;$A$3,$A$4=0)),AND(BG$1=$IT38-1,OR(BG$3&lt;&gt;$A$3,$A$4=0)))))),1,0)</f>
        <v/>
      </c>
      <c r="BH88">
        <f>IF(AND(BH$4=1,BH38=0,OR($IT38=0,AND($IT38&gt;0,BH$2=$IU38,OR(AND(BH$1=$IT38+1,OR(BH$3-1&lt;&gt;$A$3,$A$4=0)),AND(BH$1=$IT38-1,OR(BH$3&lt;&gt;$A$3,$A$4=0)))))),1,0)</f>
        <v/>
      </c>
      <c r="BI88">
        <f>IF(AND(BI$4=1,BI38=0,OR($IT38=0,AND($IT38&gt;0,BI$2=$IU38,OR(AND(BI$1=$IT38+1,OR(BI$3-1&lt;&gt;$A$3,$A$4=0)),AND(BI$1=$IT38-1,OR(BI$3&lt;&gt;$A$3,$A$4=0)))))),1,0)</f>
        <v/>
      </c>
      <c r="BJ88">
        <f>IF(AND(BJ$4=1,BJ38=0,OR($IT38=0,AND($IT38&gt;0,BJ$2=$IU38,OR(AND(BJ$1=$IT38+1,OR(BJ$3-1&lt;&gt;$A$3,$A$4=0)),AND(BJ$1=$IT38-1,OR(BJ$3&lt;&gt;$A$3,$A$4=0)))))),1,0)</f>
        <v/>
      </c>
      <c r="BK88">
        <f>IF(AND(BK$4=1,BK38=0,OR($IT38=0,AND($IT38&gt;0,BK$2=$IU38,OR(AND(BK$1=$IT38+1,OR(BK$3-1&lt;&gt;$A$3,$A$4=0)),AND(BK$1=$IT38-1,OR(BK$3&lt;&gt;$A$3,$A$4=0)))))),1,0)</f>
        <v/>
      </c>
      <c r="BL88">
        <f>IF(AND(BL$4=1,BL38=0,OR($IT38=0,AND($IT38&gt;0,BL$2=$IU38,OR(AND(BL$1=$IT38+1,OR(BL$3-1&lt;&gt;$A$3,$A$4=0)),AND(BL$1=$IT38-1,OR(BL$3&lt;&gt;$A$3,$A$4=0)))))),1,0)</f>
        <v/>
      </c>
      <c r="BM88">
        <f>IF(AND(BM$4=1,BM38=0,OR($IT38=0,AND($IT38&gt;0,BM$2=$IU38,OR(AND(BM$1=$IT38+1,OR(BM$3-1&lt;&gt;$A$3,$A$4=0)),AND(BM$1=$IT38-1,OR(BM$3&lt;&gt;$A$3,$A$4=0)))))),1,0)</f>
        <v/>
      </c>
      <c r="BN88">
        <f>IF(AND(BN$4=1,BN38=0,OR($IT38=0,AND($IT38&gt;0,BN$2=$IU38,OR(AND(BN$1=$IT38+1,OR(BN$3-1&lt;&gt;$A$3,$A$4=0)),AND(BN$1=$IT38-1,OR(BN$3&lt;&gt;$A$3,$A$4=0)))))),1,0)</f>
        <v/>
      </c>
      <c r="BO88">
        <f>IF(AND(BO$4=1,BO38=0,OR($IT38=0,AND($IT38&gt;0,BO$2=$IU38,OR(AND(BO$1=$IT38+1,OR(BO$3-1&lt;&gt;$A$3,$A$4=0)),AND(BO$1=$IT38-1,OR(BO$3&lt;&gt;$A$3,$A$4=0)))))),1,0)</f>
        <v/>
      </c>
      <c r="BP88">
        <f>IF(AND(BP$4=1,BP38=0,OR($IT38=0,AND($IT38&gt;0,BP$2=$IU38,OR(AND(BP$1=$IT38+1,OR(BP$3-1&lt;&gt;$A$3,$A$4=0)),AND(BP$1=$IT38-1,OR(BP$3&lt;&gt;$A$3,$A$4=0)))))),1,0)</f>
        <v/>
      </c>
      <c r="BQ88">
        <f>IF(AND(BQ$4=1,BQ38=0,OR($IT38=0,AND($IT38&gt;0,BQ$2=$IU38,OR(AND(BQ$1=$IT38+1,OR(BQ$3-1&lt;&gt;$A$3,$A$4=0)),AND(BQ$1=$IT38-1,OR(BQ$3&lt;&gt;$A$3,$A$4=0)))))),1,0)</f>
        <v/>
      </c>
      <c r="BR88">
        <f>IF(AND(BR$4=1,BR38=0,OR($IT38=0,AND($IT38&gt;0,BR$2=$IU38,OR(AND(BR$1=$IT38+1,OR(BR$3-1&lt;&gt;$A$3,$A$4=0)),AND(BR$1=$IT38-1,OR(BR$3&lt;&gt;$A$3,$A$4=0)))))),1,0)</f>
        <v/>
      </c>
      <c r="BS88">
        <f>IF(AND(BS$4=1,BS38=0,OR($IT38=0,AND($IT38&gt;0,BS$2=$IU38,OR(AND(BS$1=$IT38+1,OR(BS$3-1&lt;&gt;$A$3,$A$4=0)),AND(BS$1=$IT38-1,OR(BS$3&lt;&gt;$A$3,$A$4=0)))))),1,0)</f>
        <v/>
      </c>
      <c r="BT88">
        <f>IF(AND(BT$4=1,BT38=0,OR($IT38=0,AND($IT38&gt;0,BT$2=$IU38,OR(AND(BT$1=$IT38+1,OR(BT$3-1&lt;&gt;$A$3,$A$4=0)),AND(BT$1=$IT38-1,OR(BT$3&lt;&gt;$A$3,$A$4=0)))))),1,0)</f>
        <v/>
      </c>
      <c r="BU88">
        <f>IF(AND(BU$4=1,BU38=0,OR($IT38=0,AND($IT38&gt;0,BU$2=$IU38,OR(AND(BU$1=$IT38+1,OR(BU$3-1&lt;&gt;$A$3,$A$4=0)),AND(BU$1=$IT38-1,OR(BU$3&lt;&gt;$A$3,$A$4=0)))))),1,0)</f>
        <v/>
      </c>
      <c r="BV88">
        <f>IF(AND(BV$4=1,BV38=0,OR($IT38=0,AND($IT38&gt;0,BV$2=$IU38,OR(AND(BV$1=$IT38+1,OR(BV$3-1&lt;&gt;$A$3,$A$4=0)),AND(BV$1=$IT38-1,OR(BV$3&lt;&gt;$A$3,$A$4=0)))))),1,0)</f>
        <v/>
      </c>
      <c r="BW88">
        <f>IF(AND(BW$4=1,BW38=0,OR($IT38=0,AND($IT38&gt;0,BW$2=$IU38,OR(AND(BW$1=$IT38+1,OR(BW$3-1&lt;&gt;$A$3,$A$4=0)),AND(BW$1=$IT38-1,OR(BW$3&lt;&gt;$A$3,$A$4=0)))))),1,0)</f>
        <v/>
      </c>
      <c r="BX88">
        <f>IF(AND(BX$4=1,BX38=0,OR($IT38=0,AND($IT38&gt;0,BX$2=$IU38,OR(AND(BX$1=$IT38+1,OR(BX$3-1&lt;&gt;$A$3,$A$4=0)),AND(BX$1=$IT38-1,OR(BX$3&lt;&gt;$A$3,$A$4=0)))))),1,0)</f>
        <v/>
      </c>
      <c r="BY88">
        <f>IF(AND(BY$4=1,BY38=0,OR($IT38=0,AND($IT38&gt;0,BY$2=$IU38,OR(AND(BY$1=$IT38+1,OR(BY$3-1&lt;&gt;$A$3,$A$4=0)),AND(BY$1=$IT38-1,OR(BY$3&lt;&gt;$A$3,$A$4=0)))))),1,0)</f>
        <v/>
      </c>
      <c r="BZ88">
        <f>IF(AND(BZ$4=1,BZ38=0,OR($IT38=0,AND($IT38&gt;0,BZ$2=$IU38,OR(AND(BZ$1=$IT38+1,OR(BZ$3-1&lt;&gt;$A$3,$A$4=0)),AND(BZ$1=$IT38-1,OR(BZ$3&lt;&gt;$A$3,$A$4=0)))))),1,0)</f>
        <v/>
      </c>
      <c r="CA88">
        <f>IF(AND(CA$4=1,CA38=0,OR($IT38=0,AND($IT38&gt;0,CA$2=$IU38,OR(AND(CA$1=$IT38+1,OR(CA$3-1&lt;&gt;$A$3,$A$4=0)),AND(CA$1=$IT38-1,OR(CA$3&lt;&gt;$A$3,$A$4=0)))))),1,0)</f>
        <v/>
      </c>
      <c r="CB88">
        <f>IF(AND(CB$4=1,CB38=0,OR($IT38=0,AND($IT38&gt;0,CB$2=$IU38,OR(AND(CB$1=$IT38+1,OR(CB$3-1&lt;&gt;$A$3,$A$4=0)),AND(CB$1=$IT38-1,OR(CB$3&lt;&gt;$A$3,$A$4=0)))))),1,0)</f>
        <v/>
      </c>
      <c r="CC88">
        <f>IF(AND(CC$4=1,CC38=0,OR($IT38=0,AND($IT38&gt;0,CC$2=$IU38,OR(AND(CC$1=$IT38+1,OR(CC$3-1&lt;&gt;$A$3,$A$4=0)),AND(CC$1=$IT38-1,OR(CC$3&lt;&gt;$A$3,$A$4=0)))))),1,0)</f>
        <v/>
      </c>
      <c r="CD88">
        <f>IF(AND(CD$4=1,CD38=0,OR($IT38=0,AND($IT38&gt;0,CD$2=$IU38,OR(AND(CD$1=$IT38+1,OR(CD$3-1&lt;&gt;$A$3,$A$4=0)),AND(CD$1=$IT38-1,OR(CD$3&lt;&gt;$A$3,$A$4=0)))))),1,0)</f>
        <v/>
      </c>
      <c r="CE88">
        <f>IF(AND(CE$4=1,CE38=0,OR($IT38=0,AND($IT38&gt;0,CE$2=$IU38,OR(AND(CE$1=$IT38+1,OR(CE$3-1&lt;&gt;$A$3,$A$4=0)),AND(CE$1=$IT38-1,OR(CE$3&lt;&gt;$A$3,$A$4=0)))))),1,0)</f>
        <v/>
      </c>
      <c r="CF88">
        <f>IF(AND(CF$4=1,CF38=0,OR($IT38=0,AND($IT38&gt;0,CF$2=$IU38,OR(AND(CF$1=$IT38+1,OR(CF$3-1&lt;&gt;$A$3,$A$4=0)),AND(CF$1=$IT38-1,OR(CF$3&lt;&gt;$A$3,$A$4=0)))))),1,0)</f>
        <v/>
      </c>
      <c r="CG88">
        <f>IF(AND(CG$4=1,CG38=0,OR($IT38=0,AND($IT38&gt;0,CG$2=$IU38,OR(AND(CG$1=$IT38+1,OR(CG$3-1&lt;&gt;$A$3,$A$4=0)),AND(CG$1=$IT38-1,OR(CG$3&lt;&gt;$A$3,$A$4=0)))))),1,0)</f>
        <v/>
      </c>
      <c r="CH88">
        <f>IF(AND(CH$4=1,CH38=0,OR($IT38=0,AND($IT38&gt;0,CH$2=$IU38,OR(AND(CH$1=$IT38+1,OR(CH$3-1&lt;&gt;$A$3,$A$4=0)),AND(CH$1=$IT38-1,OR(CH$3&lt;&gt;$A$3,$A$4=0)))))),1,0)</f>
        <v/>
      </c>
      <c r="CI88">
        <f>IF(AND(CI$4=1,CI38=0,OR($IT38=0,AND($IT38&gt;0,CI$2=$IU38,OR(AND(CI$1=$IT38+1,OR(CI$3-1&lt;&gt;$A$3,$A$4=0)),AND(CI$1=$IT38-1,OR(CI$3&lt;&gt;$A$3,$A$4=0)))))),1,0)</f>
        <v/>
      </c>
      <c r="CJ88">
        <f>IF(AND(CJ$4=1,CJ38=0,OR($IT38=0,AND($IT38&gt;0,CJ$2=$IU38,OR(AND(CJ$1=$IT38+1,OR(CJ$3-1&lt;&gt;$A$3,$A$4=0)),AND(CJ$1=$IT38-1,OR(CJ$3&lt;&gt;$A$3,$A$4=0)))))),1,0)</f>
        <v/>
      </c>
      <c r="CK88">
        <f>IF(AND(CK$4=1,CK38=0,OR($IT38=0,AND($IT38&gt;0,CK$2=$IU38,OR(AND(CK$1=$IT38+1,OR(CK$3-1&lt;&gt;$A$3,$A$4=0)),AND(CK$1=$IT38-1,OR(CK$3&lt;&gt;$A$3,$A$4=0)))))),1,0)</f>
        <v/>
      </c>
      <c r="CL88">
        <f>IF(AND(CL$4=1,CL38=0,OR($IT38=0,AND($IT38&gt;0,CL$2=$IU38,OR(AND(CL$1=$IT38+1,OR(CL$3-1&lt;&gt;$A$3,$A$4=0)),AND(CL$1=$IT38-1,OR(CL$3&lt;&gt;$A$3,$A$4=0)))))),1,0)</f>
        <v/>
      </c>
      <c r="CM88">
        <f>IF(AND(CM$4=1,CM38=0,OR($IT38=0,AND($IT38&gt;0,CM$2=$IU38,OR(AND(CM$1=$IT38+1,OR(CM$3-1&lt;&gt;$A$3,$A$4=0)),AND(CM$1=$IT38-1,OR(CM$3&lt;&gt;$A$3,$A$4=0)))))),1,0)</f>
        <v/>
      </c>
      <c r="CN88">
        <f>IF(AND(CN$4=1,CN38=0,OR($IT38=0,AND($IT38&gt;0,CN$2=$IU38,OR(AND(CN$1=$IT38+1,OR(CN$3-1&lt;&gt;$A$3,$A$4=0)),AND(CN$1=$IT38-1,OR(CN$3&lt;&gt;$A$3,$A$4=0)))))),1,0)</f>
        <v/>
      </c>
      <c r="CO88">
        <f>IF(AND(CO$4=1,CO38=0,OR($IT38=0,AND($IT38&gt;0,CO$2=$IU38,OR(AND(CO$1=$IT38+1,OR(CO$3-1&lt;&gt;$A$3,$A$4=0)),AND(CO$1=$IT38-1,OR(CO$3&lt;&gt;$A$3,$A$4=0)))))),1,0)</f>
        <v/>
      </c>
      <c r="CP88">
        <f>IF(AND(CP$4=1,CP38=0,OR($IT38=0,AND($IT38&gt;0,CP$2=$IU38,OR(AND(CP$1=$IT38+1,OR(CP$3-1&lt;&gt;$A$3,$A$4=0)),AND(CP$1=$IT38-1,OR(CP$3&lt;&gt;$A$3,$A$4=0)))))),1,0)</f>
        <v/>
      </c>
      <c r="CQ88">
        <f>IF(AND(CQ$4=1,CQ38=0,OR($IT38=0,AND($IT38&gt;0,CQ$2=$IU38,OR(AND(CQ$1=$IT38+1,OR(CQ$3-1&lt;&gt;$A$3,$A$4=0)),AND(CQ$1=$IT38-1,OR(CQ$3&lt;&gt;$A$3,$A$4=0)))))),1,0)</f>
        <v/>
      </c>
      <c r="CR88">
        <f>IF(AND(CR$4=1,CR38=0,OR($IT38=0,AND($IT38&gt;0,CR$2=$IU38,OR(AND(CR$1=$IT38+1,OR(CR$3-1&lt;&gt;$A$3,$A$4=0)),AND(CR$1=$IT38-1,OR(CR$3&lt;&gt;$A$3,$A$4=0)))))),1,0)</f>
        <v/>
      </c>
      <c r="CS88">
        <f>IF(AND(CS$4=1,CS38=0,OR($IT38=0,AND($IT38&gt;0,CS$2=$IU38,OR(AND(CS$1=$IT38+1,OR(CS$3-1&lt;&gt;$A$3,$A$4=0)),AND(CS$1=$IT38-1,OR(CS$3&lt;&gt;$A$3,$A$4=0)))))),1,0)</f>
        <v/>
      </c>
      <c r="CT88">
        <f>IF(AND(CT$4=1,CT38=0,OR($IT38=0,AND($IT38&gt;0,CT$2=$IU38,OR(AND(CT$1=$IT38+1,OR(CT$3-1&lt;&gt;$A$3,$A$4=0)),AND(CT$1=$IT38-1,OR(CT$3&lt;&gt;$A$3,$A$4=0)))))),1,0)</f>
        <v/>
      </c>
      <c r="CU88">
        <f>IF(AND(CU$4=1,CU38=0,OR($IT38=0,AND($IT38&gt;0,CU$2=$IU38,OR(AND(CU$1=$IT38+1,OR(CU$3-1&lt;&gt;$A$3,$A$4=0)),AND(CU$1=$IT38-1,OR(CU$3&lt;&gt;$A$3,$A$4=0)))))),1,0)</f>
        <v/>
      </c>
      <c r="CV88">
        <f>IF(AND(CV$4=1,CV38=0,OR($IT38=0,AND($IT38&gt;0,CV$2=$IU38,OR(AND(CV$1=$IT38+1,OR(CV$3-1&lt;&gt;$A$3,$A$4=0)),AND(CV$1=$IT38-1,OR(CV$3&lt;&gt;$A$3,$A$4=0)))))),1,0)</f>
        <v/>
      </c>
      <c r="CW88">
        <f>IF(AND(CW$4=1,CW38=0,OR($IT38=0,AND($IT38&gt;0,CW$2=$IU38,OR(AND(CW$1=$IT38+1,OR(CW$3-1&lt;&gt;$A$3,$A$4=0)),AND(CW$1=$IT38-1,OR(CW$3&lt;&gt;$A$3,$A$4=0)))))),1,0)</f>
        <v/>
      </c>
      <c r="CX88">
        <f>IF(AND(CX$4=1,CX38=0,OR($IT38=0,AND($IT38&gt;0,CX$2=$IU38,OR(AND(CX$1=$IT38+1,OR(CX$3-1&lt;&gt;$A$3,$A$4=0)),AND(CX$1=$IT38-1,OR(CX$3&lt;&gt;$A$3,$A$4=0)))))),1,0)</f>
        <v/>
      </c>
      <c r="CY88">
        <f>IF(AND(CY$4=1,CY38=0,OR($IT38=0,AND($IT38&gt;0,CY$2=$IU38,OR(AND(CY$1=$IT38+1,OR(CY$3-1&lt;&gt;$A$3,$A$4=0)),AND(CY$1=$IT38-1,OR(CY$3&lt;&gt;$A$3,$A$4=0)))))),1,0)</f>
        <v/>
      </c>
      <c r="CZ88">
        <f>IF(AND(CZ$4=1,CZ38=0,OR($IT38=0,AND($IT38&gt;0,CZ$2=$IU38,OR(AND(CZ$1=$IT38+1,OR(CZ$3-1&lt;&gt;$A$3,$A$4=0)),AND(CZ$1=$IT38-1,OR(CZ$3&lt;&gt;$A$3,$A$4=0)))))),1,0)</f>
        <v/>
      </c>
      <c r="DA88">
        <f>IF(AND(DA$4=1,DA38=0,OR($IT38=0,AND($IT38&gt;0,DA$2=$IU38,OR(AND(DA$1=$IT38+1,OR(DA$3-1&lt;&gt;$A$3,$A$4=0)),AND(DA$1=$IT38-1,OR(DA$3&lt;&gt;$A$3,$A$4=0)))))),1,0)</f>
        <v/>
      </c>
      <c r="DB88">
        <f>IF(AND(DB$4=1,DB38=0,OR($IT38=0,AND($IT38&gt;0,DB$2=$IU38,OR(AND(DB$1=$IT38+1,OR(DB$3-1&lt;&gt;$A$3,$A$4=0)),AND(DB$1=$IT38-1,OR(DB$3&lt;&gt;$A$3,$A$4=0)))))),1,0)</f>
        <v/>
      </c>
      <c r="DC88">
        <f>IF(AND(DC$4=1,DC38=0,OR($IT38=0,AND($IT38&gt;0,DC$2=$IU38,OR(AND(DC$1=$IT38+1,OR(DC$3-1&lt;&gt;$A$3,$A$4=0)),AND(DC$1=$IT38-1,OR(DC$3&lt;&gt;$A$3,$A$4=0)))))),1,0)</f>
        <v/>
      </c>
      <c r="DD88">
        <f>IF(AND(DD$4=1,DD38=0,OR($IT38=0,AND($IT38&gt;0,DD$2=$IU38,OR(AND(DD$1=$IT38+1,OR(DD$3-1&lt;&gt;$A$3,$A$4=0)),AND(DD$1=$IT38-1,OR(DD$3&lt;&gt;$A$3,$A$4=0)))))),1,0)</f>
        <v/>
      </c>
      <c r="DE88">
        <f>IF(AND(DE$4=1,DE38=0,OR($IT38=0,AND($IT38&gt;0,DE$2=$IU38,OR(AND(DE$1=$IT38+1,OR(DE$3-1&lt;&gt;$A$3,$A$4=0)),AND(DE$1=$IT38-1,OR(DE$3&lt;&gt;$A$3,$A$4=0)))))),1,0)</f>
        <v/>
      </c>
      <c r="DF88">
        <f>IF(AND(DF$4=1,DF38=0,OR($IT38=0,AND($IT38&gt;0,DF$2=$IU38,OR(AND(DF$1=$IT38+1,OR(DF$3-1&lt;&gt;$A$3,$A$4=0)),AND(DF$1=$IT38-1,OR(DF$3&lt;&gt;$A$3,$A$4=0)))))),1,0)</f>
        <v/>
      </c>
      <c r="DG88">
        <f>IF(AND(DG$4=1,DG38=0,OR($IT38=0,AND($IT38&gt;0,DG$2=$IU38,OR(AND(DG$1=$IT38+1,OR(DG$3-1&lt;&gt;$A$3,$A$4=0)),AND(DG$1=$IT38-1,OR(DG$3&lt;&gt;$A$3,$A$4=0)))))),1,0)</f>
        <v/>
      </c>
      <c r="DH88">
        <f>IF(AND(DH$4=1,DH38=0,OR($IT38=0,AND($IT38&gt;0,DH$2=$IU38,OR(AND(DH$1=$IT38+1,OR(DH$3-1&lt;&gt;$A$3,$A$4=0)),AND(DH$1=$IT38-1,OR(DH$3&lt;&gt;$A$3,$A$4=0)))))),1,0)</f>
        <v/>
      </c>
      <c r="DI88">
        <f>IF(AND(DI$4=1,DI38=0,OR($IT38=0,AND($IT38&gt;0,DI$2=$IU38,OR(AND(DI$1=$IT38+1,OR(DI$3-1&lt;&gt;$A$3,$A$4=0)),AND(DI$1=$IT38-1,OR(DI$3&lt;&gt;$A$3,$A$4=0)))))),1,0)</f>
        <v/>
      </c>
      <c r="DJ88">
        <f>IF(AND(DJ$4=1,DJ38=0,OR($IT38=0,AND($IT38&gt;0,DJ$2=$IU38,OR(AND(DJ$1=$IT38+1,OR(DJ$3-1&lt;&gt;$A$3,$A$4=0)),AND(DJ$1=$IT38-1,OR(DJ$3&lt;&gt;$A$3,$A$4=0)))))),1,0)</f>
        <v/>
      </c>
      <c r="DK88">
        <f>IF(AND(DK$4=1,DK38=0,OR($IT38=0,AND($IT38&gt;0,DK$2=$IU38,OR(AND(DK$1=$IT38+1,OR(DK$3-1&lt;&gt;$A$3,$A$4=0)),AND(DK$1=$IT38-1,OR(DK$3&lt;&gt;$A$3,$A$4=0)))))),1,0)</f>
        <v/>
      </c>
      <c r="DL88">
        <f>IF(AND(DL$4=1,DL38=0,OR($IT38=0,AND($IT38&gt;0,DL$2=$IU38,OR(AND(DL$1=$IT38+1,OR(DL$3-1&lt;&gt;$A$3,$A$4=0)),AND(DL$1=$IT38-1,OR(DL$3&lt;&gt;$A$3,$A$4=0)))))),1,0)</f>
        <v/>
      </c>
      <c r="DM88">
        <f>IF(AND(DM$4=1,DM38=0,OR($IT38=0,AND($IT38&gt;0,DM$2=$IU38,OR(AND(DM$1=$IT38+1,OR(DM$3-1&lt;&gt;$A$3,$A$4=0)),AND(DM$1=$IT38-1,OR(DM$3&lt;&gt;$A$3,$A$4=0)))))),1,0)</f>
        <v/>
      </c>
      <c r="DN88">
        <f>IF(AND(DN$4=1,DN38=0,OR($IT38=0,AND($IT38&gt;0,DN$2=$IU38,OR(AND(DN$1=$IT38+1,OR(DN$3-1&lt;&gt;$A$3,$A$4=0)),AND(DN$1=$IT38-1,OR(DN$3&lt;&gt;$A$3,$A$4=0)))))),1,0)</f>
        <v/>
      </c>
      <c r="DO88">
        <f>IF(AND(DO$4=1,DO38=0,OR($IT38=0,AND($IT38&gt;0,DO$2=$IU38,OR(AND(DO$1=$IT38+1,OR(DO$3-1&lt;&gt;$A$3,$A$4=0)),AND(DO$1=$IT38-1,OR(DO$3&lt;&gt;$A$3,$A$4=0)))))),1,0)</f>
        <v/>
      </c>
      <c r="DP88">
        <f>IF(AND(DP$4=1,DP38=0,OR($IT38=0,AND($IT38&gt;0,DP$2=$IU38,OR(AND(DP$1=$IT38+1,OR(DP$3-1&lt;&gt;$A$3,$A$4=0)),AND(DP$1=$IT38-1,OR(DP$3&lt;&gt;$A$3,$A$4=0)))))),1,0)</f>
        <v/>
      </c>
      <c r="DQ88">
        <f>IF(AND(DQ$4=1,DQ38=0,OR($IT38=0,AND($IT38&gt;0,DQ$2=$IU38,OR(AND(DQ$1=$IT38+1,OR(DQ$3-1&lt;&gt;$A$3,$A$4=0)),AND(DQ$1=$IT38-1,OR(DQ$3&lt;&gt;$A$3,$A$4=0)))))),1,0)</f>
        <v/>
      </c>
      <c r="DR88">
        <f>IF(AND(DR$4=1,DR38=0,OR($IT38=0,AND($IT38&gt;0,DR$2=$IU38,OR(AND(DR$1=$IT38+1,OR(DR$3-1&lt;&gt;$A$3,$A$4=0)),AND(DR$1=$IT38-1,OR(DR$3&lt;&gt;$A$3,$A$4=0)))))),1,0)</f>
        <v/>
      </c>
      <c r="DS88">
        <f>IF(AND(DS$4=1,DS38=0,OR($IT38=0,AND($IT38&gt;0,DS$2=$IU38,OR(AND(DS$1=$IT38+1,OR(DS$3-1&lt;&gt;$A$3,$A$4=0)),AND(DS$1=$IT38-1,OR(DS$3&lt;&gt;$A$3,$A$4=0)))))),1,0)</f>
        <v/>
      </c>
      <c r="DT88">
        <f>IF(AND(DT$4=1,DT38=0,OR($IT38=0,AND($IT38&gt;0,DT$2=$IU38,OR(AND(DT$1=$IT38+1,OR(DT$3-1&lt;&gt;$A$3,$A$4=0)),AND(DT$1=$IT38-1,OR(DT$3&lt;&gt;$A$3,$A$4=0)))))),1,0)</f>
        <v/>
      </c>
      <c r="DU88">
        <f>IF(AND(DU$4=1,DU38=0,OR($IT38=0,AND($IT38&gt;0,DU$2=$IU38,OR(AND(DU$1=$IT38+1,OR(DU$3-1&lt;&gt;$A$3,$A$4=0)),AND(DU$1=$IT38-1,OR(DU$3&lt;&gt;$A$3,$A$4=0)))))),1,0)</f>
        <v/>
      </c>
      <c r="DV88">
        <f>IF(AND(DV$4=1,DV38=0,OR($IT38=0,AND($IT38&gt;0,DV$2=$IU38,OR(AND(DV$1=$IT38+1,OR(DV$3-1&lt;&gt;$A$3,$A$4=0)),AND(DV$1=$IT38-1,OR(DV$3&lt;&gt;$A$3,$A$4=0)))))),1,0)</f>
        <v/>
      </c>
      <c r="DW88">
        <f>IF(AND(DW$4=1,DW38=0,OR($IT38=0,AND($IT38&gt;0,DW$2=$IU38,OR(AND(DW$1=$IT38+1,OR(DW$3-1&lt;&gt;$A$3,$A$4=0)),AND(DW$1=$IT38-1,OR(DW$3&lt;&gt;$A$3,$A$4=0)))))),1,0)</f>
        <v/>
      </c>
      <c r="DX88">
        <f>IF(AND(DX$4=1,DX38=0,OR($IT38=0,AND($IT38&gt;0,DX$2=$IU38,OR(AND(DX$1=$IT38+1,OR(DX$3-1&lt;&gt;$A$3,$A$4=0)),AND(DX$1=$IT38-1,OR(DX$3&lt;&gt;$A$3,$A$4=0)))))),1,0)</f>
        <v/>
      </c>
      <c r="DY88">
        <f>IF(AND(DY$4=1,DY38=0,OR($IT38=0,AND($IT38&gt;0,DY$2=$IU38,OR(AND(DY$1=$IT38+1,OR(DY$3-1&lt;&gt;$A$3,$A$4=0)),AND(DY$1=$IT38-1,OR(DY$3&lt;&gt;$A$3,$A$4=0)))))),1,0)</f>
        <v/>
      </c>
      <c r="DZ88">
        <f>IF(AND(DZ$4=1,DZ38=0,OR($IT38=0,AND($IT38&gt;0,DZ$2=$IU38,OR(AND(DZ$1=$IT38+1,OR(DZ$3-1&lt;&gt;$A$3,$A$4=0)),AND(DZ$1=$IT38-1,OR(DZ$3&lt;&gt;$A$3,$A$4=0)))))),1,0)</f>
        <v/>
      </c>
      <c r="EA88">
        <f>IF(AND(EA$4=1,EA38=0,OR($IT38=0,AND($IT38&gt;0,EA$2=$IU38,OR(AND(EA$1=$IT38+1,OR(EA$3-1&lt;&gt;$A$3,$A$4=0)),AND(EA$1=$IT38-1,OR(EA$3&lt;&gt;$A$3,$A$4=0)))))),1,0)</f>
        <v/>
      </c>
      <c r="EB88">
        <f>IF(AND(EB$4=1,EB38=0,OR($IT38=0,AND($IT38&gt;0,EB$2=$IU38,OR(AND(EB$1=$IT38+1,OR(EB$3-1&lt;&gt;$A$3,$A$4=0)),AND(EB$1=$IT38-1,OR(EB$3&lt;&gt;$A$3,$A$4=0)))))),1,0)</f>
        <v/>
      </c>
      <c r="EC88">
        <f>IF(AND(EC$4=1,EC38=0,OR($IT38=0,AND($IT38&gt;0,EC$2=$IU38,OR(AND(EC$1=$IT38+1,OR(EC$3-1&lt;&gt;$A$3,$A$4=0)),AND(EC$1=$IT38-1,OR(EC$3&lt;&gt;$A$3,$A$4=0)))))),1,0)</f>
        <v/>
      </c>
      <c r="ED88">
        <f>IF(AND(ED$4=1,ED38=0,OR($IT38=0,AND($IT38&gt;0,ED$2=$IU38,OR(AND(ED$1=$IT38+1,OR(ED$3-1&lt;&gt;$A$3,$A$4=0)),AND(ED$1=$IT38-1,OR(ED$3&lt;&gt;$A$3,$A$4=0)))))),1,0)</f>
        <v/>
      </c>
      <c r="EE88">
        <f>IF(AND(EE$4=1,EE38=0,OR($IT38=0,AND($IT38&gt;0,EE$2=$IU38,OR(AND(EE$1=$IT38+1,OR(EE$3-1&lt;&gt;$A$3,$A$4=0)),AND(EE$1=$IT38-1,OR(EE$3&lt;&gt;$A$3,$A$4=0)))))),1,0)</f>
        <v/>
      </c>
      <c r="EF88">
        <f>IF(AND(EF$4=1,EF38=0,OR($IT38=0,AND($IT38&gt;0,EF$2=$IU38,OR(AND(EF$1=$IT38+1,OR(EF$3-1&lt;&gt;$A$3,$A$4=0)),AND(EF$1=$IT38-1,OR(EF$3&lt;&gt;$A$3,$A$4=0)))))),1,0)</f>
        <v/>
      </c>
      <c r="EG88">
        <f>IF(AND(EG$4=1,EG38=0,OR($IT38=0,AND($IT38&gt;0,EG$2=$IU38,OR(AND(EG$1=$IT38+1,OR(EG$3-1&lt;&gt;$A$3,$A$4=0)),AND(EG$1=$IT38-1,OR(EG$3&lt;&gt;$A$3,$A$4=0)))))),1,0)</f>
        <v/>
      </c>
      <c r="EH88">
        <f>IF(AND(EH$4=1,EH38=0,OR($IT38=0,AND($IT38&gt;0,EH$2=$IU38,OR(AND(EH$1=$IT38+1,OR(EH$3-1&lt;&gt;$A$3,$A$4=0)),AND(EH$1=$IT38-1,OR(EH$3&lt;&gt;$A$3,$A$4=0)))))),1,0)</f>
        <v/>
      </c>
      <c r="EI88">
        <f>IF(AND(EI$4=1,EI38=0,OR($IT38=0,AND($IT38&gt;0,EI$2=$IU38,OR(AND(EI$1=$IT38+1,OR(EI$3-1&lt;&gt;$A$3,$A$4=0)),AND(EI$1=$IT38-1,OR(EI$3&lt;&gt;$A$3,$A$4=0)))))),1,0)</f>
        <v/>
      </c>
      <c r="EJ88">
        <f>IF(AND(EJ$4=1,EJ38=0,OR($IT38=0,AND($IT38&gt;0,EJ$2=$IU38,OR(AND(EJ$1=$IT38+1,OR(EJ$3-1&lt;&gt;$A$3,$A$4=0)),AND(EJ$1=$IT38-1,OR(EJ$3&lt;&gt;$A$3,$A$4=0)))))),1,0)</f>
        <v/>
      </c>
      <c r="EK88">
        <f>IF(AND(EK$4=1,EK38=0,OR($IT38=0,AND($IT38&gt;0,EK$2=$IU38,OR(AND(EK$1=$IT38+1,OR(EK$3-1&lt;&gt;$A$3,$A$4=0)),AND(EK$1=$IT38-1,OR(EK$3&lt;&gt;$A$3,$A$4=0)))))),1,0)</f>
        <v/>
      </c>
      <c r="EL88">
        <f>IF(AND(EL$4=1,EL38=0,OR($IT38=0,AND($IT38&gt;0,EL$2=$IU38,OR(AND(EL$1=$IT38+1,OR(EL$3-1&lt;&gt;$A$3,$A$4=0)),AND(EL$1=$IT38-1,OR(EL$3&lt;&gt;$A$3,$A$4=0)))))),1,0)</f>
        <v/>
      </c>
      <c r="EM88">
        <f>IF(AND(EM$4=1,EM38=0,OR($IT38=0,AND($IT38&gt;0,EM$2=$IU38,OR(AND(EM$1=$IT38+1,OR(EM$3-1&lt;&gt;$A$3,$A$4=0)),AND(EM$1=$IT38-1,OR(EM$3&lt;&gt;$A$3,$A$4=0)))))),1,0)</f>
        <v/>
      </c>
      <c r="EN88">
        <f>IF(AND(EN$4=1,EN38=0,OR($IT38=0,AND($IT38&gt;0,EN$2=$IU38,OR(AND(EN$1=$IT38+1,OR(EN$3-1&lt;&gt;$A$3,$A$4=0)),AND(EN$1=$IT38-1,OR(EN$3&lt;&gt;$A$3,$A$4=0)))))),1,0)</f>
        <v/>
      </c>
      <c r="EO88">
        <f>IF(AND(EO$4=1,EO38=0,OR($IT38=0,AND($IT38&gt;0,EO$2=$IU38,OR(AND(EO$1=$IT38+1,OR(EO$3-1&lt;&gt;$A$3,$A$4=0)),AND(EO$1=$IT38-1,OR(EO$3&lt;&gt;$A$3,$A$4=0)))))),1,0)</f>
        <v/>
      </c>
      <c r="EP88">
        <f>IF(AND(EP$4=1,EP38=0,OR($IT38=0,AND($IT38&gt;0,EP$2=$IU38,OR(AND(EP$1=$IT38+1,OR(EP$3-1&lt;&gt;$A$3,$A$4=0)),AND(EP$1=$IT38-1,OR(EP$3&lt;&gt;$A$3,$A$4=0)))))),1,0)</f>
        <v/>
      </c>
      <c r="EQ88">
        <f>IF(AND(EQ$4=1,EQ38=0,OR($IT38=0,AND($IT38&gt;0,EQ$2=$IU38,OR(AND(EQ$1=$IT38+1,OR(EQ$3-1&lt;&gt;$A$3,$A$4=0)),AND(EQ$1=$IT38-1,OR(EQ$3&lt;&gt;$A$3,$A$4=0)))))),1,0)</f>
        <v/>
      </c>
      <c r="ER88">
        <f>IF(AND(ER$4=1,ER38=0,OR($IT38=0,AND($IT38&gt;0,ER$2=$IU38,OR(AND(ER$1=$IT38+1,OR(ER$3-1&lt;&gt;$A$3,$A$4=0)),AND(ER$1=$IT38-1,OR(ER$3&lt;&gt;$A$3,$A$4=0)))))),1,0)</f>
        <v/>
      </c>
      <c r="ES88">
        <f>IF(AND(ES$4=1,ES38=0,OR($IT38=0,AND($IT38&gt;0,ES$2=$IU38,OR(AND(ES$1=$IT38+1,OR(ES$3-1&lt;&gt;$A$3,$A$4=0)),AND(ES$1=$IT38-1,OR(ES$3&lt;&gt;$A$3,$A$4=0)))))),1,0)</f>
        <v/>
      </c>
      <c r="ET88">
        <f>IF(AND(ET$4=1,ET38=0,OR($IT38=0,AND($IT38&gt;0,ET$2=$IU38,OR(AND(ET$1=$IT38+1,OR(ET$3-1&lt;&gt;$A$3,$A$4=0)),AND(ET$1=$IT38-1,OR(ET$3&lt;&gt;$A$3,$A$4=0)))))),1,0)</f>
        <v/>
      </c>
      <c r="EU88">
        <f>IF(AND(EU$4=1,EU38=0,OR($IT38=0,AND($IT38&gt;0,EU$2=$IU38,OR(AND(EU$1=$IT38+1,OR(EU$3-1&lt;&gt;$A$3,$A$4=0)),AND(EU$1=$IT38-1,OR(EU$3&lt;&gt;$A$3,$A$4=0)))))),1,0)</f>
        <v/>
      </c>
      <c r="EV88">
        <f>IF(AND(EV$4=1,EV38=0,OR($IT38=0,AND($IT38&gt;0,EV$2=$IU38,OR(AND(EV$1=$IT38+1,OR(EV$3-1&lt;&gt;$A$3,$A$4=0)),AND(EV$1=$IT38-1,OR(EV$3&lt;&gt;$A$3,$A$4=0)))))),1,0)</f>
        <v/>
      </c>
      <c r="EW88">
        <f>IF(AND(EW$4=1,EW38=0,OR($IT38=0,AND($IT38&gt;0,EW$2=$IU38,OR(AND(EW$1=$IT38+1,OR(EW$3-1&lt;&gt;$A$3,$A$4=0)),AND(EW$1=$IT38-1,OR(EW$3&lt;&gt;$A$3,$A$4=0)))))),1,0)</f>
        <v/>
      </c>
      <c r="EX88">
        <f>IF(AND(EX$4=1,EX38=0,OR($IT38=0,AND($IT38&gt;0,EX$2=$IU38,OR(AND(EX$1=$IT38+1,OR(EX$3-1&lt;&gt;$A$3,$A$4=0)),AND(EX$1=$IT38-1,OR(EX$3&lt;&gt;$A$3,$A$4=0)))))),1,0)</f>
        <v/>
      </c>
      <c r="EY88">
        <f>IF(AND(EY$4=1,EY38=0,OR($IT38=0,AND($IT38&gt;0,EY$2=$IU38,OR(AND(EY$1=$IT38+1,OR(EY$3-1&lt;&gt;$A$3,$A$4=0)),AND(EY$1=$IT38-1,OR(EY$3&lt;&gt;$A$3,$A$4=0)))))),1,0)</f>
        <v/>
      </c>
      <c r="EZ88">
        <f>IF(AND(EZ$4=1,EZ38=0,OR($IT38=0,AND($IT38&gt;0,EZ$2=$IU38,OR(AND(EZ$1=$IT38+1,OR(EZ$3-1&lt;&gt;$A$3,$A$4=0)),AND(EZ$1=$IT38-1,OR(EZ$3&lt;&gt;$A$3,$A$4=0)))))),1,0)</f>
        <v/>
      </c>
      <c r="FA88">
        <f>IF(AND(FA$4=1,FA38=0,OR($IT38=0,AND($IT38&gt;0,FA$2=$IU38,OR(AND(FA$1=$IT38+1,OR(FA$3-1&lt;&gt;$A$3,$A$4=0)),AND(FA$1=$IT38-1,OR(FA$3&lt;&gt;$A$3,$A$4=0)))))),1,0)</f>
        <v/>
      </c>
      <c r="FB88">
        <f>IF(AND(FB$4=1,FB38=0,OR($IT38=0,AND($IT38&gt;0,FB$2=$IU38,OR(AND(FB$1=$IT38+1,OR(FB$3-1&lt;&gt;$A$3,$A$4=0)),AND(FB$1=$IT38-1,OR(FB$3&lt;&gt;$A$3,$A$4=0)))))),1,0)</f>
        <v/>
      </c>
      <c r="FC88">
        <f>IF(AND(FC$4=1,FC38=0,OR($IT38=0,AND($IT38&gt;0,FC$2=$IU38,OR(AND(FC$1=$IT38+1,OR(FC$3-1&lt;&gt;$A$3,$A$4=0)),AND(FC$1=$IT38-1,OR(FC$3&lt;&gt;$A$3,$A$4=0)))))),1,0)</f>
        <v/>
      </c>
      <c r="FD88">
        <f>IF(AND(FD$4=1,FD38=0,OR($IT38=0,AND($IT38&gt;0,FD$2=$IU38,OR(AND(FD$1=$IT38+1,OR(FD$3-1&lt;&gt;$A$3,$A$4=0)),AND(FD$1=$IT38-1,OR(FD$3&lt;&gt;$A$3,$A$4=0)))))),1,0)</f>
        <v/>
      </c>
      <c r="FE88">
        <f>IF(AND(FE$4=1,FE38=0,OR($IT38=0,AND($IT38&gt;0,FE$2=$IU38,OR(AND(FE$1=$IT38+1,OR(FE$3-1&lt;&gt;$A$3,$A$4=0)),AND(FE$1=$IT38-1,OR(FE$3&lt;&gt;$A$3,$A$4=0)))))),1,0)</f>
        <v/>
      </c>
      <c r="FF88">
        <f>IF(AND(FF$4=1,FF38=0,OR($IT38=0,AND($IT38&gt;0,FF$2=$IU38,OR(AND(FF$1=$IT38+1,OR(FF$3-1&lt;&gt;$A$3,$A$4=0)),AND(FF$1=$IT38-1,OR(FF$3&lt;&gt;$A$3,$A$4=0)))))),1,0)</f>
        <v/>
      </c>
      <c r="FG88">
        <f>IF(AND(FG$4=1,FG38=0,OR($IT38=0,AND($IT38&gt;0,FG$2=$IU38,OR(AND(FG$1=$IT38+1,OR(FG$3-1&lt;&gt;$A$3,$A$4=0)),AND(FG$1=$IT38-1,OR(FG$3&lt;&gt;$A$3,$A$4=0)))))),1,0)</f>
        <v/>
      </c>
      <c r="FH88">
        <f>IF(AND(FH$4=1,FH38=0,OR($IT38=0,AND($IT38&gt;0,FH$2=$IU38,OR(AND(FH$1=$IT38+1,OR(FH$3-1&lt;&gt;$A$3,$A$4=0)),AND(FH$1=$IT38-1,OR(FH$3&lt;&gt;$A$3,$A$4=0)))))),1,0)</f>
        <v/>
      </c>
      <c r="FI88">
        <f>IF(AND(FI$4=1,FI38=0,OR($IT38=0,AND($IT38&gt;0,FI$2=$IU38,OR(AND(FI$1=$IT38+1,OR(FI$3-1&lt;&gt;$A$3,$A$4=0)),AND(FI$1=$IT38-1,OR(FI$3&lt;&gt;$A$3,$A$4=0)))))),1,0)</f>
        <v/>
      </c>
      <c r="FJ88">
        <f>IF(AND(FJ$4=1,FJ38=0,OR($IT38=0,AND($IT38&gt;0,FJ$2=$IU38,OR(AND(FJ$1=$IT38+1,OR(FJ$3-1&lt;&gt;$A$3,$A$4=0)),AND(FJ$1=$IT38-1,OR(FJ$3&lt;&gt;$A$3,$A$4=0)))))),1,0)</f>
        <v/>
      </c>
      <c r="FK88">
        <f>IF(AND(FK$4=1,FK38=0,OR($IT38=0,AND($IT38&gt;0,FK$2=$IU38,OR(AND(FK$1=$IT38+1,OR(FK$3-1&lt;&gt;$A$3,$A$4=0)),AND(FK$1=$IT38-1,OR(FK$3&lt;&gt;$A$3,$A$4=0)))))),1,0)</f>
        <v/>
      </c>
      <c r="FL88">
        <f>IF(AND(FL$4=1,FL38=0,OR($IT38=0,AND($IT38&gt;0,FL$2=$IU38,OR(AND(FL$1=$IT38+1,OR(FL$3-1&lt;&gt;$A$3,$A$4=0)),AND(FL$1=$IT38-1,OR(FL$3&lt;&gt;$A$3,$A$4=0)))))),1,0)</f>
        <v/>
      </c>
      <c r="FM88">
        <f>IF(AND(FM$4=1,FM38=0,OR($IT38=0,AND($IT38&gt;0,FM$2=$IU38,OR(AND(FM$1=$IT38+1,OR(FM$3-1&lt;&gt;$A$3,$A$4=0)),AND(FM$1=$IT38-1,OR(FM$3&lt;&gt;$A$3,$A$4=0)))))),1,0)</f>
        <v/>
      </c>
      <c r="FN88">
        <f>IF(AND(FN$4=1,FN38=0,OR($IT38=0,AND($IT38&gt;0,FN$2=$IU38,OR(AND(FN$1=$IT38+1,OR(FN$3-1&lt;&gt;$A$3,$A$4=0)),AND(FN$1=$IT38-1,OR(FN$3&lt;&gt;$A$3,$A$4=0)))))),1,0)</f>
        <v/>
      </c>
      <c r="FO88">
        <f>IF(AND(FO$4=1,FO38=0,OR($IT38=0,AND($IT38&gt;0,FO$2=$IU38,OR(AND(FO$1=$IT38+1,OR(FO$3-1&lt;&gt;$A$3,$A$4=0)),AND(FO$1=$IT38-1,OR(FO$3&lt;&gt;$A$3,$A$4=0)))))),1,0)</f>
        <v/>
      </c>
      <c r="FP88">
        <f>IF(AND(FP$4=1,FP38=0,OR($IT38=0,AND($IT38&gt;0,FP$2=$IU38,OR(AND(FP$1=$IT38+1,OR(FP$3-1&lt;&gt;$A$3,$A$4=0)),AND(FP$1=$IT38-1,OR(FP$3&lt;&gt;$A$3,$A$4=0)))))),1,0)</f>
        <v/>
      </c>
      <c r="FQ88">
        <f>IF(AND(FQ$4=1,FQ38=0,OR($IT38=0,AND($IT38&gt;0,FQ$2=$IU38,OR(AND(FQ$1=$IT38+1,OR(FQ$3-1&lt;&gt;$A$3,$A$4=0)),AND(FQ$1=$IT38-1,OR(FQ$3&lt;&gt;$A$3,$A$4=0)))))),1,0)</f>
        <v/>
      </c>
      <c r="FR88">
        <f>IF(AND(FR$4=1,FR38=0,OR($IT38=0,AND($IT38&gt;0,FR$2=$IU38,OR(AND(FR$1=$IT38+1,OR(FR$3-1&lt;&gt;$A$3,$A$4=0)),AND(FR$1=$IT38-1,OR(FR$3&lt;&gt;$A$3,$A$4=0)))))),1,0)</f>
        <v/>
      </c>
      <c r="FS88">
        <f>IF(AND(FS$4=1,FS38=0,OR($IT38=0,AND($IT38&gt;0,FS$2=$IU38,OR(AND(FS$1=$IT38+1,OR(FS$3-1&lt;&gt;$A$3,$A$4=0)),AND(FS$1=$IT38-1,OR(FS$3&lt;&gt;$A$3,$A$4=0)))))),1,0)</f>
        <v/>
      </c>
      <c r="FT88">
        <f>IF(AND(FT$4=1,FT38=0,OR($IT38=0,AND($IT38&gt;0,FT$2=$IU38,OR(AND(FT$1=$IT38+1,OR(FT$3-1&lt;&gt;$A$3,$A$4=0)),AND(FT$1=$IT38-1,OR(FT$3&lt;&gt;$A$3,$A$4=0)))))),1,0)</f>
        <v/>
      </c>
      <c r="FU88">
        <f>IF(AND(FU$4=1,FU38=0,OR($IT38=0,AND($IT38&gt;0,FU$2=$IU38,OR(AND(FU$1=$IT38+1,OR(FU$3-1&lt;&gt;$A$3,$A$4=0)),AND(FU$1=$IT38-1,OR(FU$3&lt;&gt;$A$3,$A$4=0)))))),1,0)</f>
        <v/>
      </c>
      <c r="FV88">
        <f>IF(AND(FV$4=1,FV38=0,OR($IT38=0,AND($IT38&gt;0,FV$2=$IU38,OR(AND(FV$1=$IT38+1,OR(FV$3-1&lt;&gt;$A$3,$A$4=0)),AND(FV$1=$IT38-1,OR(FV$3&lt;&gt;$A$3,$A$4=0)))))),1,0)</f>
        <v/>
      </c>
      <c r="FW88">
        <f>IF(AND(FW$4=1,FW38=0,OR($IT38=0,AND($IT38&gt;0,FW$2=$IU38,OR(AND(FW$1=$IT38+1,OR(FW$3-1&lt;&gt;$A$3,$A$4=0)),AND(FW$1=$IT38-1,OR(FW$3&lt;&gt;$A$3,$A$4=0)))))),1,0)</f>
        <v/>
      </c>
      <c r="FX88">
        <f>IF(AND(FX$4=1,FX38=0,OR($IT38=0,AND($IT38&gt;0,FX$2=$IU38,OR(AND(FX$1=$IT38+1,OR(FX$3-1&lt;&gt;$A$3,$A$4=0)),AND(FX$1=$IT38-1,OR(FX$3&lt;&gt;$A$3,$A$4=0)))))),1,0)</f>
        <v/>
      </c>
      <c r="FY88">
        <f>IF(AND(FY$4=1,FY38=0,OR($IT38=0,AND($IT38&gt;0,FY$2=$IU38,OR(AND(FY$1=$IT38+1,OR(FY$3-1&lt;&gt;$A$3,$A$4=0)),AND(FY$1=$IT38-1,OR(FY$3&lt;&gt;$A$3,$A$4=0)))))),1,0)</f>
        <v/>
      </c>
      <c r="FZ88">
        <f>IF(AND(FZ$4=1,FZ38=0,OR($IT38=0,AND($IT38&gt;0,FZ$2=$IU38,OR(AND(FZ$1=$IT38+1,OR(FZ$3-1&lt;&gt;$A$3,$A$4=0)),AND(FZ$1=$IT38-1,OR(FZ$3&lt;&gt;$A$3,$A$4=0)))))),1,0)</f>
        <v/>
      </c>
      <c r="GA88">
        <f>IF(AND(GA$4=1,GA38=0,OR($IT38=0,AND($IT38&gt;0,GA$2=$IU38,OR(AND(GA$1=$IT38+1,OR(GA$3-1&lt;&gt;$A$3,$A$4=0)),AND(GA$1=$IT38-1,OR(GA$3&lt;&gt;$A$3,$A$4=0)))))),1,0)</f>
        <v/>
      </c>
      <c r="GB88">
        <f>IF(AND(GB$4=1,GB38=0,OR($IT38=0,AND($IT38&gt;0,GB$2=$IU38,OR(AND(GB$1=$IT38+1,OR(GB$3-1&lt;&gt;$A$3,$A$4=0)),AND(GB$1=$IT38-1,OR(GB$3&lt;&gt;$A$3,$A$4=0)))))),1,0)</f>
        <v/>
      </c>
      <c r="GC88">
        <f>IF(AND(GC$4=1,GC38=0,OR($IT38=0,AND($IT38&gt;0,GC$2=$IU38,OR(AND(GC$1=$IT38+1,OR(GC$3-1&lt;&gt;$A$3,$A$4=0)),AND(GC$1=$IT38-1,OR(GC$3&lt;&gt;$A$3,$A$4=0)))))),1,0)</f>
        <v/>
      </c>
      <c r="GD88">
        <f>IF(AND(GD$4=1,GD38=0,OR($IT38=0,AND($IT38&gt;0,GD$2=$IU38,OR(AND(GD$1=$IT38+1,OR(GD$3-1&lt;&gt;$A$3,$A$4=0)),AND(GD$1=$IT38-1,OR(GD$3&lt;&gt;$A$3,$A$4=0)))))),1,0)</f>
        <v/>
      </c>
      <c r="GE88">
        <f>IF(AND(GE$4=1,GE38=0,OR($IT38=0,AND($IT38&gt;0,GE$2=$IU38,OR(AND(GE$1=$IT38+1,OR(GE$3-1&lt;&gt;$A$3,$A$4=0)),AND(GE$1=$IT38-1,OR(GE$3&lt;&gt;$A$3,$A$4=0)))))),1,0)</f>
        <v/>
      </c>
      <c r="GF88">
        <f>IF(AND(GF$4=1,GF38=0,OR($IT38=0,AND($IT38&gt;0,GF$2=$IU38,OR(AND(GF$1=$IT38+1,OR(GF$3-1&lt;&gt;$A$3,$A$4=0)),AND(GF$1=$IT38-1,OR(GF$3&lt;&gt;$A$3,$A$4=0)))))),1,0)</f>
        <v/>
      </c>
      <c r="GG88">
        <f>IF(AND(GG$4=1,GG38=0,OR($IT38=0,AND($IT38&gt;0,GG$2=$IU38,OR(AND(GG$1=$IT38+1,OR(GG$3-1&lt;&gt;$A$3,$A$4=0)),AND(GG$1=$IT38-1,OR(GG$3&lt;&gt;$A$3,$A$4=0)))))),1,0)</f>
        <v/>
      </c>
      <c r="GH88">
        <f>IF(AND(GH$4=1,GH38=0,OR($IT38=0,AND($IT38&gt;0,GH$2=$IU38,OR(AND(GH$1=$IT38+1,OR(GH$3-1&lt;&gt;$A$3,$A$4=0)),AND(GH$1=$IT38-1,OR(GH$3&lt;&gt;$A$3,$A$4=0)))))),1,0)</f>
        <v/>
      </c>
      <c r="GI88">
        <f>IF(AND(GI$4=1,GI38=0,OR($IT38=0,AND($IT38&gt;0,GI$2=$IU38,OR(AND(GI$1=$IT38+1,OR(GI$3-1&lt;&gt;$A$3,$A$4=0)),AND(GI$1=$IT38-1,OR(GI$3&lt;&gt;$A$3,$A$4=0)))))),1,0)</f>
        <v/>
      </c>
      <c r="GJ88">
        <f>IF(AND(GJ$4=1,GJ38=0,OR($IT38=0,AND($IT38&gt;0,GJ$2=$IU38,OR(AND(GJ$1=$IT38+1,OR(GJ$3-1&lt;&gt;$A$3,$A$4=0)),AND(GJ$1=$IT38-1,OR(GJ$3&lt;&gt;$A$3,$A$4=0)))))),1,0)</f>
        <v/>
      </c>
      <c r="GK88">
        <f>IF(AND(GK$4=1,GK38=0,OR($IT38=0,AND($IT38&gt;0,GK$2=$IU38,OR(AND(GK$1=$IT38+1,OR(GK$3-1&lt;&gt;$A$3,$A$4=0)),AND(GK$1=$IT38-1,OR(GK$3&lt;&gt;$A$3,$A$4=0)))))),1,0)</f>
        <v/>
      </c>
      <c r="GL88">
        <f>IF(AND(GL$4=1,GL38=0,OR($IT38=0,AND($IT38&gt;0,GL$2=$IU38,OR(AND(GL$1=$IT38+1,OR(GL$3-1&lt;&gt;$A$3,$A$4=0)),AND(GL$1=$IT38-1,OR(GL$3&lt;&gt;$A$3,$A$4=0)))))),1,0)</f>
        <v/>
      </c>
      <c r="GM88">
        <f>IF(AND(GM$4=1,GM38=0,OR($IT38=0,AND($IT38&gt;0,GM$2=$IU38,OR(AND(GM$1=$IT38+1,OR(GM$3-1&lt;&gt;$A$3,$A$4=0)),AND(GM$1=$IT38-1,OR(GM$3&lt;&gt;$A$3,$A$4=0)))))),1,0)</f>
        <v/>
      </c>
      <c r="GN88">
        <f>IF(AND(GN$4=1,GN38=0,OR($IT38=0,AND($IT38&gt;0,GN$2=$IU38,OR(AND(GN$1=$IT38+1,OR(GN$3-1&lt;&gt;$A$3,$A$4=0)),AND(GN$1=$IT38-1,OR(GN$3&lt;&gt;$A$3,$A$4=0)))))),1,0)</f>
        <v/>
      </c>
      <c r="GO88">
        <f>IF(AND(GO$4=1,GO38=0,OR($IT38=0,AND($IT38&gt;0,GO$2=$IU38,OR(AND(GO$1=$IT38+1,OR(GO$3-1&lt;&gt;$A$3,$A$4=0)),AND(GO$1=$IT38-1,OR(GO$3&lt;&gt;$A$3,$A$4=0)))))),1,0)</f>
        <v/>
      </c>
      <c r="GP88">
        <f>IF(AND(GP$4=1,GP38=0,OR($IT38=0,AND($IT38&gt;0,GP$2=$IU38,OR(AND(GP$1=$IT38+1,OR(GP$3-1&lt;&gt;$A$3,$A$4=0)),AND(GP$1=$IT38-1,OR(GP$3&lt;&gt;$A$3,$A$4=0)))))),1,0)</f>
        <v/>
      </c>
      <c r="GQ88">
        <f>IF(AND(GQ$4=1,GQ38=0,OR($IT38=0,AND($IT38&gt;0,GQ$2=$IU38,OR(AND(GQ$1=$IT38+1,OR(GQ$3-1&lt;&gt;$A$3,$A$4=0)),AND(GQ$1=$IT38-1,OR(GQ$3&lt;&gt;$A$3,$A$4=0)))))),1,0)</f>
        <v/>
      </c>
      <c r="GR88">
        <f>IF(AND(GR$4=1,GR38=0,OR($IT38=0,AND($IT38&gt;0,GR$2=$IU38,OR(AND(GR$1=$IT38+1,OR(GR$3-1&lt;&gt;$A$3,$A$4=0)),AND(GR$1=$IT38-1,OR(GR$3&lt;&gt;$A$3,$A$4=0)))))),1,0)</f>
        <v/>
      </c>
      <c r="GS88">
        <f>IF(AND(GS$4=1,GS38=0,OR($IT38=0,AND($IT38&gt;0,GS$2=$IU38,OR(AND(GS$1=$IT38+1,OR(GS$3-1&lt;&gt;$A$3,$A$4=0)),AND(GS$1=$IT38-1,OR(GS$3&lt;&gt;$A$3,$A$4=0)))))),1,0)</f>
        <v/>
      </c>
      <c r="GT88">
        <f>IF(AND(GT$4=1,GT38=0,OR($IT38=0,AND($IT38&gt;0,GT$2=$IU38,OR(AND(GT$1=$IT38+1,OR(GT$3-1&lt;&gt;$A$3,$A$4=0)),AND(GT$1=$IT38-1,OR(GT$3&lt;&gt;$A$3,$A$4=0)))))),1,0)</f>
        <v/>
      </c>
      <c r="GU88">
        <f>IF(AND(GU$4=1,GU38=0,OR($IT38=0,AND($IT38&gt;0,GU$2=$IU38,OR(AND(GU$1=$IT38+1,OR(GU$3-1&lt;&gt;$A$3,$A$4=0)),AND(GU$1=$IT38-1,OR(GU$3&lt;&gt;$A$3,$A$4=0)))))),1,0)</f>
        <v/>
      </c>
      <c r="GV88">
        <f>IF(AND(GV$4=1,GV38=0,OR($IT38=0,AND($IT38&gt;0,GV$2=$IU38,OR(AND(GV$1=$IT38+1,OR(GV$3-1&lt;&gt;$A$3,$A$4=0)),AND(GV$1=$IT38-1,OR(GV$3&lt;&gt;$A$3,$A$4=0)))))),1,0)</f>
        <v/>
      </c>
      <c r="GW88">
        <f>IF(AND(GW$4=1,GW38=0,OR($IT38=0,AND($IT38&gt;0,GW$2=$IU38,OR(AND(GW$1=$IT38+1,OR(GW$3-1&lt;&gt;$A$3,$A$4=0)),AND(GW$1=$IT38-1,OR(GW$3&lt;&gt;$A$3,$A$4=0)))))),1,0)</f>
        <v/>
      </c>
      <c r="GX88">
        <f>IF(AND(GX$4=1,GX38=0,OR($IT38=0,AND($IT38&gt;0,GX$2=$IU38,OR(AND(GX$1=$IT38+1,OR(GX$3-1&lt;&gt;$A$3,$A$4=0)),AND(GX$1=$IT38-1,OR(GX$3&lt;&gt;$A$3,$A$4=0)))))),1,0)</f>
        <v/>
      </c>
      <c r="GY88">
        <f>IF(AND(GY$4=1,GY38=0,OR($IT38=0,AND($IT38&gt;0,GY$2=$IU38,OR(AND(GY$1=$IT38+1,OR(GY$3-1&lt;&gt;$A$3,$A$4=0)),AND(GY$1=$IT38-1,OR(GY$3&lt;&gt;$A$3,$A$4=0)))))),1,0)</f>
        <v/>
      </c>
      <c r="GZ88">
        <f>IF(AND(GZ$4=1,GZ38=0,OR($IT38=0,AND($IT38&gt;0,GZ$2=$IU38,OR(AND(GZ$1=$IT38+1,OR(GZ$3-1&lt;&gt;$A$3,$A$4=0)),AND(GZ$1=$IT38-1,OR(GZ$3&lt;&gt;$A$3,$A$4=0)))))),1,0)</f>
        <v/>
      </c>
      <c r="HA88">
        <f>IF(AND(HA$4=1,HA38=0,OR($IT38=0,AND($IT38&gt;0,HA$2=$IU38,OR(AND(HA$1=$IT38+1,OR(HA$3-1&lt;&gt;$A$3,$A$4=0)),AND(HA$1=$IT38-1,OR(HA$3&lt;&gt;$A$3,$A$4=0)))))),1,0)</f>
        <v/>
      </c>
      <c r="HB88">
        <f>IF(AND(HB$4=1,HB38=0,OR($IT38=0,AND($IT38&gt;0,HB$2=$IU38,OR(AND(HB$1=$IT38+1,OR(HB$3-1&lt;&gt;$A$3,$A$4=0)),AND(HB$1=$IT38-1,OR(HB$3&lt;&gt;$A$3,$A$4=0)))))),1,0)</f>
        <v/>
      </c>
      <c r="HC88">
        <f>IF(AND(HC$4=1,HC38=0,OR($IT38=0,AND($IT38&gt;0,HC$2=$IU38,OR(AND(HC$1=$IT38+1,OR(HC$3-1&lt;&gt;$A$3,$A$4=0)),AND(HC$1=$IT38-1,OR(HC$3&lt;&gt;$A$3,$A$4=0)))))),1,0)</f>
        <v/>
      </c>
      <c r="HD88">
        <f>IF(AND(HD$4=1,HD38=0,OR($IT38=0,AND($IT38&gt;0,HD$2=$IU38,OR(AND(HD$1=$IT38+1,OR(HD$3-1&lt;&gt;$A$3,$A$4=0)),AND(HD$1=$IT38-1,OR(HD$3&lt;&gt;$A$3,$A$4=0)))))),1,0)</f>
        <v/>
      </c>
      <c r="HE88">
        <f>IF(AND(HE$4=1,HE38=0,OR($IT38=0,AND($IT38&gt;0,HE$2=$IU38,OR(AND(HE$1=$IT38+1,OR(HE$3-1&lt;&gt;$A$3,$A$4=0)),AND(HE$1=$IT38-1,OR(HE$3&lt;&gt;$A$3,$A$4=0)))))),1,0)</f>
        <v/>
      </c>
      <c r="HF88">
        <f>IF(AND(HF$4=1,HF38=0,OR($IT38=0,AND($IT38&gt;0,HF$2=$IU38,OR(AND(HF$1=$IT38+1,OR(HF$3-1&lt;&gt;$A$3,$A$4=0)),AND(HF$1=$IT38-1,OR(HF$3&lt;&gt;$A$3,$A$4=0)))))),1,0)</f>
        <v/>
      </c>
      <c r="HG88">
        <f>IF(AND(HG$4=1,HG38=0,OR($IT38=0,AND($IT38&gt;0,HG$2=$IU38,OR(AND(HG$1=$IT38+1,OR(HG$3-1&lt;&gt;$A$3,$A$4=0)),AND(HG$1=$IT38-1,OR(HG$3&lt;&gt;$A$3,$A$4=0)))))),1,0)</f>
        <v/>
      </c>
      <c r="HH88">
        <f>IF(AND(HH$4=1,HH38=0,OR($IT38=0,AND($IT38&gt;0,HH$2=$IU38,OR(AND(HH$1=$IT38+1,OR(HH$3-1&lt;&gt;$A$3,$A$4=0)),AND(HH$1=$IT38-1,OR(HH$3&lt;&gt;$A$3,$A$4=0)))))),1,0)</f>
        <v/>
      </c>
      <c r="HI88">
        <f>IF(AND(HI$4=1,HI38=0,OR($IT38=0,AND($IT38&gt;0,HI$2=$IU38,OR(AND(HI$1=$IT38+1,OR(HI$3-1&lt;&gt;$A$3,$A$4=0)),AND(HI$1=$IT38-1,OR(HI$3&lt;&gt;$A$3,$A$4=0)))))),1,0)</f>
        <v/>
      </c>
      <c r="HJ88">
        <f>IF(AND(HJ$4=1,HJ38=0,OR($IT38=0,AND($IT38&gt;0,HJ$2=$IU38,OR(AND(HJ$1=$IT38+1,OR(HJ$3-1&lt;&gt;$A$3,$A$4=0)),AND(HJ$1=$IT38-1,OR(HJ$3&lt;&gt;$A$3,$A$4=0)))))),1,0)</f>
        <v/>
      </c>
      <c r="HK88">
        <f>IF(AND(HK$4=1,HK38=0,OR($IT38=0,AND($IT38&gt;0,HK$2=$IU38,OR(AND(HK$1=$IT38+1,OR(HK$3-1&lt;&gt;$A$3,$A$4=0)),AND(HK$1=$IT38-1,OR(HK$3&lt;&gt;$A$3,$A$4=0)))))),1,0)</f>
        <v/>
      </c>
      <c r="HL88">
        <f>IF(AND(HL$4=1,HL38=0,OR($IT38=0,AND($IT38&gt;0,HL$2=$IU38,OR(AND(HL$1=$IT38+1,OR(HL$3-1&lt;&gt;$A$3,$A$4=0)),AND(HL$1=$IT38-1,OR(HL$3&lt;&gt;$A$3,$A$4=0)))))),1,0)</f>
        <v/>
      </c>
      <c r="HM88">
        <f>IF(AND(HM$4=1,HM38=0,OR($IT38=0,AND($IT38&gt;0,HM$2=$IU38,OR(AND(HM$1=$IT38+1,OR(HM$3-1&lt;&gt;$A$3,$A$4=0)),AND(HM$1=$IT38-1,OR(HM$3&lt;&gt;$A$3,$A$4=0)))))),1,0)</f>
        <v/>
      </c>
      <c r="HN88">
        <f>IF(AND(HN$4=1,HN38=0,OR($IT38=0,AND($IT38&gt;0,HN$2=$IU38,OR(AND(HN$1=$IT38+1,OR(HN$3-1&lt;&gt;$A$3,$A$4=0)),AND(HN$1=$IT38-1,OR(HN$3&lt;&gt;$A$3,$A$4=0)))))),1,0)</f>
        <v/>
      </c>
      <c r="HO88">
        <f>IF(AND(HO$4=1,HO38=0,OR($IT38=0,AND($IT38&gt;0,HO$2=$IU38,OR(AND(HO$1=$IT38+1,OR(HO$3-1&lt;&gt;$A$3,$A$4=0)),AND(HO$1=$IT38-1,OR(HO$3&lt;&gt;$A$3,$A$4=0)))))),1,0)</f>
        <v/>
      </c>
      <c r="HP88">
        <f>IF(AND(HP$4=1,HP38=0,OR($IT38=0,AND($IT38&gt;0,HP$2=$IU38,OR(AND(HP$1=$IT38+1,OR(HP$3-1&lt;&gt;$A$3,$A$4=0)),AND(HP$1=$IT38-1,OR(HP$3&lt;&gt;$A$3,$A$4=0)))))),1,0)</f>
        <v/>
      </c>
      <c r="HQ88">
        <f>IF(AND(HQ$4=1,HQ38=0,OR($IT38=0,AND($IT38&gt;0,HQ$2=$IU38,OR(AND(HQ$1=$IT38+1,OR(HQ$3-1&lt;&gt;$A$3,$A$4=0)),AND(HQ$1=$IT38-1,OR(HQ$3&lt;&gt;$A$3,$A$4=0)))))),1,0)</f>
        <v/>
      </c>
      <c r="HR88">
        <f>IF(AND(HR$4=1,HR38=0,OR($IT38=0,AND($IT38&gt;0,HR$2=$IU38,OR(AND(HR$1=$IT38+1,OR(HR$3-1&lt;&gt;$A$3,$A$4=0)),AND(HR$1=$IT38-1,OR(HR$3&lt;&gt;$A$3,$A$4=0)))))),1,0)</f>
        <v/>
      </c>
      <c r="HS88">
        <f>IF(AND(HS$4=1,HS38=0,OR($IT38=0,AND($IT38&gt;0,HS$2=$IU38,OR(AND(HS$1=$IT38+1,OR(HS$3-1&lt;&gt;$A$3,$A$4=0)),AND(HS$1=$IT38-1,OR(HS$3&lt;&gt;$A$3,$A$4=0)))))),1,0)</f>
        <v/>
      </c>
      <c r="HT88">
        <f>IF(AND(HT$4=1,HT38=0,OR($IT38=0,AND($IT38&gt;0,HT$2=$IU38,OR(AND(HT$1=$IT38+1,OR(HT$3-1&lt;&gt;$A$3,$A$4=0)),AND(HT$1=$IT38-1,OR(HT$3&lt;&gt;$A$3,$A$4=0)))))),1,0)</f>
        <v/>
      </c>
      <c r="HU88">
        <f>IF(AND(HU$4=1,HU38=0,OR($IT38=0,AND($IT38&gt;0,HU$2=$IU38,OR(AND(HU$1=$IT38+1,OR(HU$3-1&lt;&gt;$A$3,$A$4=0)),AND(HU$1=$IT38-1,OR(HU$3&lt;&gt;$A$3,$A$4=0)))))),1,0)</f>
        <v/>
      </c>
      <c r="HV88">
        <f>IF(AND(HV$4=1,HV38=0,OR($IT38=0,AND($IT38&gt;0,HV$2=$IU38,OR(AND(HV$1=$IT38+1,OR(HV$3-1&lt;&gt;$A$3,$A$4=0)),AND(HV$1=$IT38-1,OR(HV$3&lt;&gt;$A$3,$A$4=0)))))),1,0)</f>
        <v/>
      </c>
      <c r="HW88">
        <f>IF(AND(HW$4=1,HW38=0,OR($IT38=0,AND($IT38&gt;0,HW$2=$IU38,OR(AND(HW$1=$IT38+1,OR(HW$3-1&lt;&gt;$A$3,$A$4=0)),AND(HW$1=$IT38-1,OR(HW$3&lt;&gt;$A$3,$A$4=0)))))),1,0)</f>
        <v/>
      </c>
      <c r="HX88">
        <f>IF(AND(HX$4=1,HX38=0,OR($IT38=0,AND($IT38&gt;0,HX$2=$IU38,OR(AND(HX$1=$IT38+1,OR(HX$3-1&lt;&gt;$A$3,$A$4=0)),AND(HX$1=$IT38-1,OR(HX$3&lt;&gt;$A$3,$A$4=0)))))),1,0)</f>
        <v/>
      </c>
      <c r="HY88">
        <f>IF(AND(HY$4=1,HY38=0,OR($IT38=0,AND($IT38&gt;0,HY$2=$IU38,OR(AND(HY$1=$IT38+1,OR(HY$3-1&lt;&gt;$A$3,$A$4=0)),AND(HY$1=$IT38-1,OR(HY$3&lt;&gt;$A$3,$A$4=0)))))),1,0)</f>
        <v/>
      </c>
      <c r="HZ88">
        <f>IF(AND(HZ$4=1,HZ38=0,OR($IT38=0,AND($IT38&gt;0,HZ$2=$IU38,OR(AND(HZ$1=$IT38+1,OR(HZ$3-1&lt;&gt;$A$3,$A$4=0)),AND(HZ$1=$IT38-1,OR(HZ$3&lt;&gt;$A$3,$A$4=0)))))),1,0)</f>
        <v/>
      </c>
      <c r="IA88">
        <f>IF(AND(IA$4=1,IA38=0,OR($IT38=0,AND($IT38&gt;0,IA$2=$IU38,OR(AND(IA$1=$IT38+1,OR(IA$3-1&lt;&gt;$A$3,$A$4=0)),AND(IA$1=$IT38-1,OR(IA$3&lt;&gt;$A$3,$A$4=0)))))),1,0)</f>
        <v/>
      </c>
      <c r="IB88">
        <f>IF(AND(IB$4=1,IB38=0,OR($IT38=0,AND($IT38&gt;0,IB$2=$IU38,OR(AND(IB$1=$IT38+1,OR(IB$3-1&lt;&gt;$A$3,$A$4=0)),AND(IB$1=$IT38-1,OR(IB$3&lt;&gt;$A$3,$A$4=0)))))),1,0)</f>
        <v/>
      </c>
      <c r="IC88">
        <f>IF(AND(IC$4=1,IC38=0,OR($IT38=0,AND($IT38&gt;0,IC$2=$IU38,OR(AND(IC$1=$IT38+1,OR(IC$3-1&lt;&gt;$A$3,$A$4=0)),AND(IC$1=$IT38-1,OR(IC$3&lt;&gt;$A$3,$A$4=0)))))),1,0)</f>
        <v/>
      </c>
      <c r="ID88">
        <f>IF(AND(ID$4=1,ID38=0,OR($IT38=0,AND($IT38&gt;0,ID$2=$IU38,OR(AND(ID$1=$IT38+1,OR(ID$3-1&lt;&gt;$A$3,$A$4=0)),AND(ID$1=$IT38-1,OR(ID$3&lt;&gt;$A$3,$A$4=0)))))),1,0)</f>
        <v/>
      </c>
      <c r="IE88">
        <f>IF(AND(IE$4=1,IE38=0,OR($IT38=0,AND($IT38&gt;0,IE$2=$IU38,OR(AND(IE$1=$IT38+1,OR(IE$3-1&lt;&gt;$A$3,$A$4=0)),AND(IE$1=$IT38-1,OR(IE$3&lt;&gt;$A$3,$A$4=0)))))),1,0)</f>
        <v/>
      </c>
      <c r="IF88">
        <f>IF(AND(IF$4=1,IF38=0,OR($IT38=0,AND($IT38&gt;0,IF$2=$IU38,OR(AND(IF$1=$IT38+1,OR(IF$3-1&lt;&gt;$A$3,$A$4=0)),AND(IF$1=$IT38-1,OR(IF$3&lt;&gt;$A$3,$A$4=0)))))),1,0)</f>
        <v/>
      </c>
      <c r="IG88">
        <f>IF(AND(IG$4=1,IG38=0,OR($IT38=0,AND($IT38&gt;0,IG$2=$IU38,OR(AND(IG$1=$IT38+1,OR(IG$3-1&lt;&gt;$A$3,$A$4=0)),AND(IG$1=$IT38-1,OR(IG$3&lt;&gt;$A$3,$A$4=0)))))),1,0)</f>
        <v/>
      </c>
      <c r="IH88">
        <f>IF(AND(IH$4=1,IH38=0,OR($IT38=0,AND($IT38&gt;0,IH$2=$IU38,OR(AND(IH$1=$IT38+1,OR(IH$3-1&lt;&gt;$A$3,$A$4=0)),AND(IH$1=$IT38-1,OR(IH$3&lt;&gt;$A$3,$A$4=0)))))),1,0)</f>
        <v/>
      </c>
      <c r="II88">
        <f>IF(AND(II$4=1,II38=0,OR($IT38=0,AND($IT38&gt;0,II$2=$IU38,OR(AND(II$1=$IT38+1,OR(II$3-1&lt;&gt;$A$3,$A$4=0)),AND(II$1=$IT38-1,OR(II$3&lt;&gt;$A$3,$A$4=0)))))),1,0)</f>
        <v/>
      </c>
    </row>
    <row r="89">
      <c r="A89" t="n">
        <v>30</v>
      </c>
      <c r="D89">
        <f>IF(AND(D$4=1,D39=0,OR($IT39=0,AND($IT39&gt;0,D$2=$IU39,OR(AND(D$1=$IT39+1,OR(D$3-1&lt;&gt;$A$3,$A$4=0)),AND(D$1=$IT39-1,OR(D$3&lt;&gt;$A$3,$A$4=0)))))),1,0)</f>
        <v/>
      </c>
      <c r="E89">
        <f>IF(AND(E$4=1,E39=0,OR($IT39=0,AND($IT39&gt;0,E$2=$IU39,OR(AND(E$1=$IT39+1,OR(E$3-1&lt;&gt;$A$3,$A$4=0)),AND(E$1=$IT39-1,OR(E$3&lt;&gt;$A$3,$A$4=0)))))),1,0)</f>
        <v/>
      </c>
      <c r="F89">
        <f>IF(AND(F$4=1,F39=0,OR($IT39=0,AND($IT39&gt;0,F$2=$IU39,OR(AND(F$1=$IT39+1,OR(F$3-1&lt;&gt;$A$3,$A$4=0)),AND(F$1=$IT39-1,OR(F$3&lt;&gt;$A$3,$A$4=0)))))),1,0)</f>
        <v/>
      </c>
      <c r="G89">
        <f>IF(AND(G$4=1,G39=0,OR($IT39=0,AND($IT39&gt;0,G$2=$IU39,OR(AND(G$1=$IT39+1,OR(G$3-1&lt;&gt;$A$3,$A$4=0)),AND(G$1=$IT39-1,OR(G$3&lt;&gt;$A$3,$A$4=0)))))),1,0)</f>
        <v/>
      </c>
      <c r="H89">
        <f>IF(AND(H$4=1,H39=0,OR($IT39=0,AND($IT39&gt;0,H$2=$IU39,OR(AND(H$1=$IT39+1,OR(H$3-1&lt;&gt;$A$3,$A$4=0)),AND(H$1=$IT39-1,OR(H$3&lt;&gt;$A$3,$A$4=0)))))),1,0)</f>
        <v/>
      </c>
      <c r="I89">
        <f>IF(AND(I$4=1,I39=0,OR($IT39=0,AND($IT39&gt;0,I$2=$IU39,OR(AND(I$1=$IT39+1,OR(I$3-1&lt;&gt;$A$3,$A$4=0)),AND(I$1=$IT39-1,OR(I$3&lt;&gt;$A$3,$A$4=0)))))),1,0)</f>
        <v/>
      </c>
      <c r="J89">
        <f>IF(AND(J$4=1,J39=0,OR($IT39=0,AND($IT39&gt;0,J$2=$IU39,OR(AND(J$1=$IT39+1,OR(J$3-1&lt;&gt;$A$3,$A$4=0)),AND(J$1=$IT39-1,OR(J$3&lt;&gt;$A$3,$A$4=0)))))),1,0)</f>
        <v/>
      </c>
      <c r="K89">
        <f>IF(AND(K$4=1,K39=0,OR($IT39=0,AND($IT39&gt;0,K$2=$IU39,OR(AND(K$1=$IT39+1,OR(K$3-1&lt;&gt;$A$3,$A$4=0)),AND(K$1=$IT39-1,OR(K$3&lt;&gt;$A$3,$A$4=0)))))),1,0)</f>
        <v/>
      </c>
      <c r="L89">
        <f>IF(AND(L$4=1,L39=0,OR($IT39=0,AND($IT39&gt;0,L$2=$IU39,OR(AND(L$1=$IT39+1,OR(L$3-1&lt;&gt;$A$3,$A$4=0)),AND(L$1=$IT39-1,OR(L$3&lt;&gt;$A$3,$A$4=0)))))),1,0)</f>
        <v/>
      </c>
      <c r="M89">
        <f>IF(AND(M$4=1,M39=0,OR($IT39=0,AND($IT39&gt;0,M$2=$IU39,OR(AND(M$1=$IT39+1,OR(M$3-1&lt;&gt;$A$3,$A$4=0)),AND(M$1=$IT39-1,OR(M$3&lt;&gt;$A$3,$A$4=0)))))),1,0)</f>
        <v/>
      </c>
      <c r="N89">
        <f>IF(AND(N$4=1,N39=0,OR($IT39=0,AND($IT39&gt;0,N$2=$IU39,OR(AND(N$1=$IT39+1,OR(N$3-1&lt;&gt;$A$3,$A$4=0)),AND(N$1=$IT39-1,OR(N$3&lt;&gt;$A$3,$A$4=0)))))),1,0)</f>
        <v/>
      </c>
      <c r="O89">
        <f>IF(AND(O$4=1,O39=0,OR($IT39=0,AND($IT39&gt;0,O$2=$IU39,OR(AND(O$1=$IT39+1,OR(O$3-1&lt;&gt;$A$3,$A$4=0)),AND(O$1=$IT39-1,OR(O$3&lt;&gt;$A$3,$A$4=0)))))),1,0)</f>
        <v/>
      </c>
      <c r="P89">
        <f>IF(AND(P$4=1,P39=0,OR($IT39=0,AND($IT39&gt;0,P$2=$IU39,OR(AND(P$1=$IT39+1,OR(P$3-1&lt;&gt;$A$3,$A$4=0)),AND(P$1=$IT39-1,OR(P$3&lt;&gt;$A$3,$A$4=0)))))),1,0)</f>
        <v/>
      </c>
      <c r="Q89">
        <f>IF(AND(Q$4=1,Q39=0,OR($IT39=0,AND($IT39&gt;0,Q$2=$IU39,OR(AND(Q$1=$IT39+1,OR(Q$3-1&lt;&gt;$A$3,$A$4=0)),AND(Q$1=$IT39-1,OR(Q$3&lt;&gt;$A$3,$A$4=0)))))),1,0)</f>
        <v/>
      </c>
      <c r="R89">
        <f>IF(AND(R$4=1,R39=0,OR($IT39=0,AND($IT39&gt;0,R$2=$IU39,OR(AND(R$1=$IT39+1,OR(R$3-1&lt;&gt;$A$3,$A$4=0)),AND(R$1=$IT39-1,OR(R$3&lt;&gt;$A$3,$A$4=0)))))),1,0)</f>
        <v/>
      </c>
      <c r="S89">
        <f>IF(AND(S$4=1,S39=0,OR($IT39=0,AND($IT39&gt;0,S$2=$IU39,OR(AND(S$1=$IT39+1,OR(S$3-1&lt;&gt;$A$3,$A$4=0)),AND(S$1=$IT39-1,OR(S$3&lt;&gt;$A$3,$A$4=0)))))),1,0)</f>
        <v/>
      </c>
      <c r="T89">
        <f>IF(AND(T$4=1,T39=0,OR($IT39=0,AND($IT39&gt;0,T$2=$IU39,OR(AND(T$1=$IT39+1,OR(T$3-1&lt;&gt;$A$3,$A$4=0)),AND(T$1=$IT39-1,OR(T$3&lt;&gt;$A$3,$A$4=0)))))),1,0)</f>
        <v/>
      </c>
      <c r="U89">
        <f>IF(AND(U$4=1,U39=0,OR($IT39=0,AND($IT39&gt;0,U$2=$IU39,OR(AND(U$1=$IT39+1,OR(U$3-1&lt;&gt;$A$3,$A$4=0)),AND(U$1=$IT39-1,OR(U$3&lt;&gt;$A$3,$A$4=0)))))),1,0)</f>
        <v/>
      </c>
      <c r="V89">
        <f>IF(AND(V$4=1,V39=0,OR($IT39=0,AND($IT39&gt;0,V$2=$IU39,OR(AND(V$1=$IT39+1,OR(V$3-1&lt;&gt;$A$3,$A$4=0)),AND(V$1=$IT39-1,OR(V$3&lt;&gt;$A$3,$A$4=0)))))),1,0)</f>
        <v/>
      </c>
      <c r="W89">
        <f>IF(AND(W$4=1,W39=0,OR($IT39=0,AND($IT39&gt;0,W$2=$IU39,OR(AND(W$1=$IT39+1,OR(W$3-1&lt;&gt;$A$3,$A$4=0)),AND(W$1=$IT39-1,OR(W$3&lt;&gt;$A$3,$A$4=0)))))),1,0)</f>
        <v/>
      </c>
      <c r="X89">
        <f>IF(AND(X$4=1,X39=0,OR($IT39=0,AND($IT39&gt;0,X$2=$IU39,OR(AND(X$1=$IT39+1,OR(X$3-1&lt;&gt;$A$3,$A$4=0)),AND(X$1=$IT39-1,OR(X$3&lt;&gt;$A$3,$A$4=0)))))),1,0)</f>
        <v/>
      </c>
      <c r="Y89">
        <f>IF(AND(Y$4=1,Y39=0,OR($IT39=0,AND($IT39&gt;0,Y$2=$IU39,OR(AND(Y$1=$IT39+1,OR(Y$3-1&lt;&gt;$A$3,$A$4=0)),AND(Y$1=$IT39-1,OR(Y$3&lt;&gt;$A$3,$A$4=0)))))),1,0)</f>
        <v/>
      </c>
      <c r="Z89">
        <f>IF(AND(Z$4=1,Z39=0,OR($IT39=0,AND($IT39&gt;0,Z$2=$IU39,OR(AND(Z$1=$IT39+1,OR(Z$3-1&lt;&gt;$A$3,$A$4=0)),AND(Z$1=$IT39-1,OR(Z$3&lt;&gt;$A$3,$A$4=0)))))),1,0)</f>
        <v/>
      </c>
      <c r="AA89">
        <f>IF(AND(AA$4=1,AA39=0,OR($IT39=0,AND($IT39&gt;0,AA$2=$IU39,OR(AND(AA$1=$IT39+1,OR(AA$3-1&lt;&gt;$A$3,$A$4=0)),AND(AA$1=$IT39-1,OR(AA$3&lt;&gt;$A$3,$A$4=0)))))),1,0)</f>
        <v/>
      </c>
      <c r="AB89">
        <f>IF(AND(AB$4=1,AB39=0,OR($IT39=0,AND($IT39&gt;0,AB$2=$IU39,OR(AND(AB$1=$IT39+1,OR(AB$3-1&lt;&gt;$A$3,$A$4=0)),AND(AB$1=$IT39-1,OR(AB$3&lt;&gt;$A$3,$A$4=0)))))),1,0)</f>
        <v/>
      </c>
      <c r="AC89">
        <f>IF(AND(AC$4=1,AC39=0,OR($IT39=0,AND($IT39&gt;0,AC$2=$IU39,OR(AND(AC$1=$IT39+1,OR(AC$3-1&lt;&gt;$A$3,$A$4=0)),AND(AC$1=$IT39-1,OR(AC$3&lt;&gt;$A$3,$A$4=0)))))),1,0)</f>
        <v/>
      </c>
      <c r="AD89">
        <f>IF(AND(AD$4=1,AD39=0,OR($IT39=0,AND($IT39&gt;0,AD$2=$IU39,OR(AND(AD$1=$IT39+1,OR(AD$3-1&lt;&gt;$A$3,$A$4=0)),AND(AD$1=$IT39-1,OR(AD$3&lt;&gt;$A$3,$A$4=0)))))),1,0)</f>
        <v/>
      </c>
      <c r="AE89">
        <f>IF(AND(AE$4=1,AE39=0,OR($IT39=0,AND($IT39&gt;0,AE$2=$IU39,OR(AND(AE$1=$IT39+1,OR(AE$3-1&lt;&gt;$A$3,$A$4=0)),AND(AE$1=$IT39-1,OR(AE$3&lt;&gt;$A$3,$A$4=0)))))),1,0)</f>
        <v/>
      </c>
      <c r="AF89">
        <f>IF(AND(AF$4=1,AF39=0,OR($IT39=0,AND($IT39&gt;0,AF$2=$IU39,OR(AND(AF$1=$IT39+1,OR(AF$3-1&lt;&gt;$A$3,$A$4=0)),AND(AF$1=$IT39-1,OR(AF$3&lt;&gt;$A$3,$A$4=0)))))),1,0)</f>
        <v/>
      </c>
      <c r="AG89">
        <f>IF(AND(AG$4=1,AG39=0,OR($IT39=0,AND($IT39&gt;0,AG$2=$IU39,OR(AND(AG$1=$IT39+1,OR(AG$3-1&lt;&gt;$A$3,$A$4=0)),AND(AG$1=$IT39-1,OR(AG$3&lt;&gt;$A$3,$A$4=0)))))),1,0)</f>
        <v/>
      </c>
      <c r="AH89">
        <f>IF(AND(AH$4=1,AH39=0,OR($IT39=0,AND($IT39&gt;0,AH$2=$IU39,OR(AND(AH$1=$IT39+1,OR(AH$3-1&lt;&gt;$A$3,$A$4=0)),AND(AH$1=$IT39-1,OR(AH$3&lt;&gt;$A$3,$A$4=0)))))),1,0)</f>
        <v/>
      </c>
      <c r="AI89">
        <f>IF(AND(AI$4=1,AI39=0,OR($IT39=0,AND($IT39&gt;0,AI$2=$IU39,OR(AND(AI$1=$IT39+1,OR(AI$3-1&lt;&gt;$A$3,$A$4=0)),AND(AI$1=$IT39-1,OR(AI$3&lt;&gt;$A$3,$A$4=0)))))),1,0)</f>
        <v/>
      </c>
      <c r="AJ89">
        <f>IF(AND(AJ$4=1,AJ39=0,OR($IT39=0,AND($IT39&gt;0,AJ$2=$IU39,OR(AND(AJ$1=$IT39+1,OR(AJ$3-1&lt;&gt;$A$3,$A$4=0)),AND(AJ$1=$IT39-1,OR(AJ$3&lt;&gt;$A$3,$A$4=0)))))),1,0)</f>
        <v/>
      </c>
      <c r="AK89">
        <f>IF(AND(AK$4=1,AK39=0,OR($IT39=0,AND($IT39&gt;0,AK$2=$IU39,OR(AND(AK$1=$IT39+1,OR(AK$3-1&lt;&gt;$A$3,$A$4=0)),AND(AK$1=$IT39-1,OR(AK$3&lt;&gt;$A$3,$A$4=0)))))),1,0)</f>
        <v/>
      </c>
      <c r="AL89">
        <f>IF(AND(AL$4=1,AL39=0,OR($IT39=0,AND($IT39&gt;0,AL$2=$IU39,OR(AND(AL$1=$IT39+1,OR(AL$3-1&lt;&gt;$A$3,$A$4=0)),AND(AL$1=$IT39-1,OR(AL$3&lt;&gt;$A$3,$A$4=0)))))),1,0)</f>
        <v/>
      </c>
      <c r="AM89">
        <f>IF(AND(AM$4=1,AM39=0,OR($IT39=0,AND($IT39&gt;0,AM$2=$IU39,OR(AND(AM$1=$IT39+1,OR(AM$3-1&lt;&gt;$A$3,$A$4=0)),AND(AM$1=$IT39-1,OR(AM$3&lt;&gt;$A$3,$A$4=0)))))),1,0)</f>
        <v/>
      </c>
      <c r="AN89">
        <f>IF(AND(AN$4=1,AN39=0,OR($IT39=0,AND($IT39&gt;0,AN$2=$IU39,OR(AND(AN$1=$IT39+1,OR(AN$3-1&lt;&gt;$A$3,$A$4=0)),AND(AN$1=$IT39-1,OR(AN$3&lt;&gt;$A$3,$A$4=0)))))),1,0)</f>
        <v/>
      </c>
      <c r="AO89">
        <f>IF(AND(AO$4=1,AO39=0,OR($IT39=0,AND($IT39&gt;0,AO$2=$IU39,OR(AND(AO$1=$IT39+1,OR(AO$3-1&lt;&gt;$A$3,$A$4=0)),AND(AO$1=$IT39-1,OR(AO$3&lt;&gt;$A$3,$A$4=0)))))),1,0)</f>
        <v/>
      </c>
      <c r="AP89">
        <f>IF(AND(AP$4=1,AP39=0,OR($IT39=0,AND($IT39&gt;0,AP$2=$IU39,OR(AND(AP$1=$IT39+1,OR(AP$3-1&lt;&gt;$A$3,$A$4=0)),AND(AP$1=$IT39-1,OR(AP$3&lt;&gt;$A$3,$A$4=0)))))),1,0)</f>
        <v/>
      </c>
      <c r="AQ89">
        <f>IF(AND(AQ$4=1,AQ39=0,OR($IT39=0,AND($IT39&gt;0,AQ$2=$IU39,OR(AND(AQ$1=$IT39+1,OR(AQ$3-1&lt;&gt;$A$3,$A$4=0)),AND(AQ$1=$IT39-1,OR(AQ$3&lt;&gt;$A$3,$A$4=0)))))),1,0)</f>
        <v/>
      </c>
      <c r="AR89">
        <f>IF(AND(AR$4=1,AR39=0,OR($IT39=0,AND($IT39&gt;0,AR$2=$IU39,OR(AND(AR$1=$IT39+1,OR(AR$3-1&lt;&gt;$A$3,$A$4=0)),AND(AR$1=$IT39-1,OR(AR$3&lt;&gt;$A$3,$A$4=0)))))),1,0)</f>
        <v/>
      </c>
      <c r="AS89">
        <f>IF(AND(AS$4=1,AS39=0,OR($IT39=0,AND($IT39&gt;0,AS$2=$IU39,OR(AND(AS$1=$IT39+1,OR(AS$3-1&lt;&gt;$A$3,$A$4=0)),AND(AS$1=$IT39-1,OR(AS$3&lt;&gt;$A$3,$A$4=0)))))),1,0)</f>
        <v/>
      </c>
      <c r="AT89">
        <f>IF(AND(AT$4=1,AT39=0,OR($IT39=0,AND($IT39&gt;0,AT$2=$IU39,OR(AND(AT$1=$IT39+1,OR(AT$3-1&lt;&gt;$A$3,$A$4=0)),AND(AT$1=$IT39-1,OR(AT$3&lt;&gt;$A$3,$A$4=0)))))),1,0)</f>
        <v/>
      </c>
      <c r="AU89">
        <f>IF(AND(AU$4=1,AU39=0,OR($IT39=0,AND($IT39&gt;0,AU$2=$IU39,OR(AND(AU$1=$IT39+1,OR(AU$3-1&lt;&gt;$A$3,$A$4=0)),AND(AU$1=$IT39-1,OR(AU$3&lt;&gt;$A$3,$A$4=0)))))),1,0)</f>
        <v/>
      </c>
      <c r="AV89">
        <f>IF(AND(AV$4=1,AV39=0,OR($IT39=0,AND($IT39&gt;0,AV$2=$IU39,OR(AND(AV$1=$IT39+1,OR(AV$3-1&lt;&gt;$A$3,$A$4=0)),AND(AV$1=$IT39-1,OR(AV$3&lt;&gt;$A$3,$A$4=0)))))),1,0)</f>
        <v/>
      </c>
      <c r="AW89">
        <f>IF(AND(AW$4=1,AW39=0,OR($IT39=0,AND($IT39&gt;0,AW$2=$IU39,OR(AND(AW$1=$IT39+1,OR(AW$3-1&lt;&gt;$A$3,$A$4=0)),AND(AW$1=$IT39-1,OR(AW$3&lt;&gt;$A$3,$A$4=0)))))),1,0)</f>
        <v/>
      </c>
      <c r="AX89">
        <f>IF(AND(AX$4=1,AX39=0,OR($IT39=0,AND($IT39&gt;0,AX$2=$IU39,OR(AND(AX$1=$IT39+1,OR(AX$3-1&lt;&gt;$A$3,$A$4=0)),AND(AX$1=$IT39-1,OR(AX$3&lt;&gt;$A$3,$A$4=0)))))),1,0)</f>
        <v/>
      </c>
      <c r="AY89">
        <f>IF(AND(AY$4=1,AY39=0,OR($IT39=0,AND($IT39&gt;0,AY$2=$IU39,OR(AND(AY$1=$IT39+1,OR(AY$3-1&lt;&gt;$A$3,$A$4=0)),AND(AY$1=$IT39-1,OR(AY$3&lt;&gt;$A$3,$A$4=0)))))),1,0)</f>
        <v/>
      </c>
      <c r="AZ89">
        <f>IF(AND(AZ$4=1,AZ39=0,OR($IT39=0,AND($IT39&gt;0,AZ$2=$IU39,OR(AND(AZ$1=$IT39+1,OR(AZ$3-1&lt;&gt;$A$3,$A$4=0)),AND(AZ$1=$IT39-1,OR(AZ$3&lt;&gt;$A$3,$A$4=0)))))),1,0)</f>
        <v/>
      </c>
      <c r="BA89">
        <f>IF(AND(BA$4=1,BA39=0,OR($IT39=0,AND($IT39&gt;0,BA$2=$IU39,OR(AND(BA$1=$IT39+1,OR(BA$3-1&lt;&gt;$A$3,$A$4=0)),AND(BA$1=$IT39-1,OR(BA$3&lt;&gt;$A$3,$A$4=0)))))),1,0)</f>
        <v/>
      </c>
      <c r="BB89">
        <f>IF(AND(BB$4=1,BB39=0,OR($IT39=0,AND($IT39&gt;0,BB$2=$IU39,OR(AND(BB$1=$IT39+1,OR(BB$3-1&lt;&gt;$A$3,$A$4=0)),AND(BB$1=$IT39-1,OR(BB$3&lt;&gt;$A$3,$A$4=0)))))),1,0)</f>
        <v/>
      </c>
      <c r="BC89">
        <f>IF(AND(BC$4=1,BC39=0,OR($IT39=0,AND($IT39&gt;0,BC$2=$IU39,OR(AND(BC$1=$IT39+1,OR(BC$3-1&lt;&gt;$A$3,$A$4=0)),AND(BC$1=$IT39-1,OR(BC$3&lt;&gt;$A$3,$A$4=0)))))),1,0)</f>
        <v/>
      </c>
      <c r="BD89">
        <f>IF(AND(BD$4=1,BD39=0,OR($IT39=0,AND($IT39&gt;0,BD$2=$IU39,OR(AND(BD$1=$IT39+1,OR(BD$3-1&lt;&gt;$A$3,$A$4=0)),AND(BD$1=$IT39-1,OR(BD$3&lt;&gt;$A$3,$A$4=0)))))),1,0)</f>
        <v/>
      </c>
      <c r="BE89">
        <f>IF(AND(BE$4=1,BE39=0,OR($IT39=0,AND($IT39&gt;0,BE$2=$IU39,OR(AND(BE$1=$IT39+1,OR(BE$3-1&lt;&gt;$A$3,$A$4=0)),AND(BE$1=$IT39-1,OR(BE$3&lt;&gt;$A$3,$A$4=0)))))),1,0)</f>
        <v/>
      </c>
      <c r="BF89">
        <f>IF(AND(BF$4=1,BF39=0,OR($IT39=0,AND($IT39&gt;0,BF$2=$IU39,OR(AND(BF$1=$IT39+1,OR(BF$3-1&lt;&gt;$A$3,$A$4=0)),AND(BF$1=$IT39-1,OR(BF$3&lt;&gt;$A$3,$A$4=0)))))),1,0)</f>
        <v/>
      </c>
      <c r="BG89">
        <f>IF(AND(BG$4=1,BG39=0,OR($IT39=0,AND($IT39&gt;0,BG$2=$IU39,OR(AND(BG$1=$IT39+1,OR(BG$3-1&lt;&gt;$A$3,$A$4=0)),AND(BG$1=$IT39-1,OR(BG$3&lt;&gt;$A$3,$A$4=0)))))),1,0)</f>
        <v/>
      </c>
      <c r="BH89">
        <f>IF(AND(BH$4=1,BH39=0,OR($IT39=0,AND($IT39&gt;0,BH$2=$IU39,OR(AND(BH$1=$IT39+1,OR(BH$3-1&lt;&gt;$A$3,$A$4=0)),AND(BH$1=$IT39-1,OR(BH$3&lt;&gt;$A$3,$A$4=0)))))),1,0)</f>
        <v/>
      </c>
      <c r="BI89">
        <f>IF(AND(BI$4=1,BI39=0,OR($IT39=0,AND($IT39&gt;0,BI$2=$IU39,OR(AND(BI$1=$IT39+1,OR(BI$3-1&lt;&gt;$A$3,$A$4=0)),AND(BI$1=$IT39-1,OR(BI$3&lt;&gt;$A$3,$A$4=0)))))),1,0)</f>
        <v/>
      </c>
      <c r="BJ89">
        <f>IF(AND(BJ$4=1,BJ39=0,OR($IT39=0,AND($IT39&gt;0,BJ$2=$IU39,OR(AND(BJ$1=$IT39+1,OR(BJ$3-1&lt;&gt;$A$3,$A$4=0)),AND(BJ$1=$IT39-1,OR(BJ$3&lt;&gt;$A$3,$A$4=0)))))),1,0)</f>
        <v/>
      </c>
      <c r="BK89">
        <f>IF(AND(BK$4=1,BK39=0,OR($IT39=0,AND($IT39&gt;0,BK$2=$IU39,OR(AND(BK$1=$IT39+1,OR(BK$3-1&lt;&gt;$A$3,$A$4=0)),AND(BK$1=$IT39-1,OR(BK$3&lt;&gt;$A$3,$A$4=0)))))),1,0)</f>
        <v/>
      </c>
      <c r="BL89">
        <f>IF(AND(BL$4=1,BL39=0,OR($IT39=0,AND($IT39&gt;0,BL$2=$IU39,OR(AND(BL$1=$IT39+1,OR(BL$3-1&lt;&gt;$A$3,$A$4=0)),AND(BL$1=$IT39-1,OR(BL$3&lt;&gt;$A$3,$A$4=0)))))),1,0)</f>
        <v/>
      </c>
      <c r="BM89">
        <f>IF(AND(BM$4=1,BM39=0,OR($IT39=0,AND($IT39&gt;0,BM$2=$IU39,OR(AND(BM$1=$IT39+1,OR(BM$3-1&lt;&gt;$A$3,$A$4=0)),AND(BM$1=$IT39-1,OR(BM$3&lt;&gt;$A$3,$A$4=0)))))),1,0)</f>
        <v/>
      </c>
      <c r="BN89">
        <f>IF(AND(BN$4=1,BN39=0,OR($IT39=0,AND($IT39&gt;0,BN$2=$IU39,OR(AND(BN$1=$IT39+1,OR(BN$3-1&lt;&gt;$A$3,$A$4=0)),AND(BN$1=$IT39-1,OR(BN$3&lt;&gt;$A$3,$A$4=0)))))),1,0)</f>
        <v/>
      </c>
      <c r="BO89">
        <f>IF(AND(BO$4=1,BO39=0,OR($IT39=0,AND($IT39&gt;0,BO$2=$IU39,OR(AND(BO$1=$IT39+1,OR(BO$3-1&lt;&gt;$A$3,$A$4=0)),AND(BO$1=$IT39-1,OR(BO$3&lt;&gt;$A$3,$A$4=0)))))),1,0)</f>
        <v/>
      </c>
      <c r="BP89">
        <f>IF(AND(BP$4=1,BP39=0,OR($IT39=0,AND($IT39&gt;0,BP$2=$IU39,OR(AND(BP$1=$IT39+1,OR(BP$3-1&lt;&gt;$A$3,$A$4=0)),AND(BP$1=$IT39-1,OR(BP$3&lt;&gt;$A$3,$A$4=0)))))),1,0)</f>
        <v/>
      </c>
      <c r="BQ89">
        <f>IF(AND(BQ$4=1,BQ39=0,OR($IT39=0,AND($IT39&gt;0,BQ$2=$IU39,OR(AND(BQ$1=$IT39+1,OR(BQ$3-1&lt;&gt;$A$3,$A$4=0)),AND(BQ$1=$IT39-1,OR(BQ$3&lt;&gt;$A$3,$A$4=0)))))),1,0)</f>
        <v/>
      </c>
      <c r="BR89">
        <f>IF(AND(BR$4=1,BR39=0,OR($IT39=0,AND($IT39&gt;0,BR$2=$IU39,OR(AND(BR$1=$IT39+1,OR(BR$3-1&lt;&gt;$A$3,$A$4=0)),AND(BR$1=$IT39-1,OR(BR$3&lt;&gt;$A$3,$A$4=0)))))),1,0)</f>
        <v/>
      </c>
      <c r="BS89">
        <f>IF(AND(BS$4=1,BS39=0,OR($IT39=0,AND($IT39&gt;0,BS$2=$IU39,OR(AND(BS$1=$IT39+1,OR(BS$3-1&lt;&gt;$A$3,$A$4=0)),AND(BS$1=$IT39-1,OR(BS$3&lt;&gt;$A$3,$A$4=0)))))),1,0)</f>
        <v/>
      </c>
      <c r="BT89">
        <f>IF(AND(BT$4=1,BT39=0,OR($IT39=0,AND($IT39&gt;0,BT$2=$IU39,OR(AND(BT$1=$IT39+1,OR(BT$3-1&lt;&gt;$A$3,$A$4=0)),AND(BT$1=$IT39-1,OR(BT$3&lt;&gt;$A$3,$A$4=0)))))),1,0)</f>
        <v/>
      </c>
      <c r="BU89">
        <f>IF(AND(BU$4=1,BU39=0,OR($IT39=0,AND($IT39&gt;0,BU$2=$IU39,OR(AND(BU$1=$IT39+1,OR(BU$3-1&lt;&gt;$A$3,$A$4=0)),AND(BU$1=$IT39-1,OR(BU$3&lt;&gt;$A$3,$A$4=0)))))),1,0)</f>
        <v/>
      </c>
      <c r="BV89">
        <f>IF(AND(BV$4=1,BV39=0,OR($IT39=0,AND($IT39&gt;0,BV$2=$IU39,OR(AND(BV$1=$IT39+1,OR(BV$3-1&lt;&gt;$A$3,$A$4=0)),AND(BV$1=$IT39-1,OR(BV$3&lt;&gt;$A$3,$A$4=0)))))),1,0)</f>
        <v/>
      </c>
      <c r="BW89">
        <f>IF(AND(BW$4=1,BW39=0,OR($IT39=0,AND($IT39&gt;0,BW$2=$IU39,OR(AND(BW$1=$IT39+1,OR(BW$3-1&lt;&gt;$A$3,$A$4=0)),AND(BW$1=$IT39-1,OR(BW$3&lt;&gt;$A$3,$A$4=0)))))),1,0)</f>
        <v/>
      </c>
      <c r="BX89">
        <f>IF(AND(BX$4=1,BX39=0,OR($IT39=0,AND($IT39&gt;0,BX$2=$IU39,OR(AND(BX$1=$IT39+1,OR(BX$3-1&lt;&gt;$A$3,$A$4=0)),AND(BX$1=$IT39-1,OR(BX$3&lt;&gt;$A$3,$A$4=0)))))),1,0)</f>
        <v/>
      </c>
      <c r="BY89">
        <f>IF(AND(BY$4=1,BY39=0,OR($IT39=0,AND($IT39&gt;0,BY$2=$IU39,OR(AND(BY$1=$IT39+1,OR(BY$3-1&lt;&gt;$A$3,$A$4=0)),AND(BY$1=$IT39-1,OR(BY$3&lt;&gt;$A$3,$A$4=0)))))),1,0)</f>
        <v/>
      </c>
      <c r="BZ89">
        <f>IF(AND(BZ$4=1,BZ39=0,OR($IT39=0,AND($IT39&gt;0,BZ$2=$IU39,OR(AND(BZ$1=$IT39+1,OR(BZ$3-1&lt;&gt;$A$3,$A$4=0)),AND(BZ$1=$IT39-1,OR(BZ$3&lt;&gt;$A$3,$A$4=0)))))),1,0)</f>
        <v/>
      </c>
      <c r="CA89">
        <f>IF(AND(CA$4=1,CA39=0,OR($IT39=0,AND($IT39&gt;0,CA$2=$IU39,OR(AND(CA$1=$IT39+1,OR(CA$3-1&lt;&gt;$A$3,$A$4=0)),AND(CA$1=$IT39-1,OR(CA$3&lt;&gt;$A$3,$A$4=0)))))),1,0)</f>
        <v/>
      </c>
      <c r="CB89">
        <f>IF(AND(CB$4=1,CB39=0,OR($IT39=0,AND($IT39&gt;0,CB$2=$IU39,OR(AND(CB$1=$IT39+1,OR(CB$3-1&lt;&gt;$A$3,$A$4=0)),AND(CB$1=$IT39-1,OR(CB$3&lt;&gt;$A$3,$A$4=0)))))),1,0)</f>
        <v/>
      </c>
      <c r="CC89">
        <f>IF(AND(CC$4=1,CC39=0,OR($IT39=0,AND($IT39&gt;0,CC$2=$IU39,OR(AND(CC$1=$IT39+1,OR(CC$3-1&lt;&gt;$A$3,$A$4=0)),AND(CC$1=$IT39-1,OR(CC$3&lt;&gt;$A$3,$A$4=0)))))),1,0)</f>
        <v/>
      </c>
      <c r="CD89">
        <f>IF(AND(CD$4=1,CD39=0,OR($IT39=0,AND($IT39&gt;0,CD$2=$IU39,OR(AND(CD$1=$IT39+1,OR(CD$3-1&lt;&gt;$A$3,$A$4=0)),AND(CD$1=$IT39-1,OR(CD$3&lt;&gt;$A$3,$A$4=0)))))),1,0)</f>
        <v/>
      </c>
      <c r="CE89">
        <f>IF(AND(CE$4=1,CE39=0,OR($IT39=0,AND($IT39&gt;0,CE$2=$IU39,OR(AND(CE$1=$IT39+1,OR(CE$3-1&lt;&gt;$A$3,$A$4=0)),AND(CE$1=$IT39-1,OR(CE$3&lt;&gt;$A$3,$A$4=0)))))),1,0)</f>
        <v/>
      </c>
      <c r="CF89">
        <f>IF(AND(CF$4=1,CF39=0,OR($IT39=0,AND($IT39&gt;0,CF$2=$IU39,OR(AND(CF$1=$IT39+1,OR(CF$3-1&lt;&gt;$A$3,$A$4=0)),AND(CF$1=$IT39-1,OR(CF$3&lt;&gt;$A$3,$A$4=0)))))),1,0)</f>
        <v/>
      </c>
      <c r="CG89">
        <f>IF(AND(CG$4=1,CG39=0,OR($IT39=0,AND($IT39&gt;0,CG$2=$IU39,OR(AND(CG$1=$IT39+1,OR(CG$3-1&lt;&gt;$A$3,$A$4=0)),AND(CG$1=$IT39-1,OR(CG$3&lt;&gt;$A$3,$A$4=0)))))),1,0)</f>
        <v/>
      </c>
      <c r="CH89">
        <f>IF(AND(CH$4=1,CH39=0,OR($IT39=0,AND($IT39&gt;0,CH$2=$IU39,OR(AND(CH$1=$IT39+1,OR(CH$3-1&lt;&gt;$A$3,$A$4=0)),AND(CH$1=$IT39-1,OR(CH$3&lt;&gt;$A$3,$A$4=0)))))),1,0)</f>
        <v/>
      </c>
      <c r="CI89">
        <f>IF(AND(CI$4=1,CI39=0,OR($IT39=0,AND($IT39&gt;0,CI$2=$IU39,OR(AND(CI$1=$IT39+1,OR(CI$3-1&lt;&gt;$A$3,$A$4=0)),AND(CI$1=$IT39-1,OR(CI$3&lt;&gt;$A$3,$A$4=0)))))),1,0)</f>
        <v/>
      </c>
      <c r="CJ89">
        <f>IF(AND(CJ$4=1,CJ39=0,OR($IT39=0,AND($IT39&gt;0,CJ$2=$IU39,OR(AND(CJ$1=$IT39+1,OR(CJ$3-1&lt;&gt;$A$3,$A$4=0)),AND(CJ$1=$IT39-1,OR(CJ$3&lt;&gt;$A$3,$A$4=0)))))),1,0)</f>
        <v/>
      </c>
      <c r="CK89">
        <f>IF(AND(CK$4=1,CK39=0,OR($IT39=0,AND($IT39&gt;0,CK$2=$IU39,OR(AND(CK$1=$IT39+1,OR(CK$3-1&lt;&gt;$A$3,$A$4=0)),AND(CK$1=$IT39-1,OR(CK$3&lt;&gt;$A$3,$A$4=0)))))),1,0)</f>
        <v/>
      </c>
      <c r="CL89">
        <f>IF(AND(CL$4=1,CL39=0,OR($IT39=0,AND($IT39&gt;0,CL$2=$IU39,OR(AND(CL$1=$IT39+1,OR(CL$3-1&lt;&gt;$A$3,$A$4=0)),AND(CL$1=$IT39-1,OR(CL$3&lt;&gt;$A$3,$A$4=0)))))),1,0)</f>
        <v/>
      </c>
      <c r="CM89">
        <f>IF(AND(CM$4=1,CM39=0,OR($IT39=0,AND($IT39&gt;0,CM$2=$IU39,OR(AND(CM$1=$IT39+1,OR(CM$3-1&lt;&gt;$A$3,$A$4=0)),AND(CM$1=$IT39-1,OR(CM$3&lt;&gt;$A$3,$A$4=0)))))),1,0)</f>
        <v/>
      </c>
      <c r="CN89">
        <f>IF(AND(CN$4=1,CN39=0,OR($IT39=0,AND($IT39&gt;0,CN$2=$IU39,OR(AND(CN$1=$IT39+1,OR(CN$3-1&lt;&gt;$A$3,$A$4=0)),AND(CN$1=$IT39-1,OR(CN$3&lt;&gt;$A$3,$A$4=0)))))),1,0)</f>
        <v/>
      </c>
      <c r="CO89">
        <f>IF(AND(CO$4=1,CO39=0,OR($IT39=0,AND($IT39&gt;0,CO$2=$IU39,OR(AND(CO$1=$IT39+1,OR(CO$3-1&lt;&gt;$A$3,$A$4=0)),AND(CO$1=$IT39-1,OR(CO$3&lt;&gt;$A$3,$A$4=0)))))),1,0)</f>
        <v/>
      </c>
      <c r="CP89">
        <f>IF(AND(CP$4=1,CP39=0,OR($IT39=0,AND($IT39&gt;0,CP$2=$IU39,OR(AND(CP$1=$IT39+1,OR(CP$3-1&lt;&gt;$A$3,$A$4=0)),AND(CP$1=$IT39-1,OR(CP$3&lt;&gt;$A$3,$A$4=0)))))),1,0)</f>
        <v/>
      </c>
      <c r="CQ89">
        <f>IF(AND(CQ$4=1,CQ39=0,OR($IT39=0,AND($IT39&gt;0,CQ$2=$IU39,OR(AND(CQ$1=$IT39+1,OR(CQ$3-1&lt;&gt;$A$3,$A$4=0)),AND(CQ$1=$IT39-1,OR(CQ$3&lt;&gt;$A$3,$A$4=0)))))),1,0)</f>
        <v/>
      </c>
      <c r="CR89">
        <f>IF(AND(CR$4=1,CR39=0,OR($IT39=0,AND($IT39&gt;0,CR$2=$IU39,OR(AND(CR$1=$IT39+1,OR(CR$3-1&lt;&gt;$A$3,$A$4=0)),AND(CR$1=$IT39-1,OR(CR$3&lt;&gt;$A$3,$A$4=0)))))),1,0)</f>
        <v/>
      </c>
      <c r="CS89">
        <f>IF(AND(CS$4=1,CS39=0,OR($IT39=0,AND($IT39&gt;0,CS$2=$IU39,OR(AND(CS$1=$IT39+1,OR(CS$3-1&lt;&gt;$A$3,$A$4=0)),AND(CS$1=$IT39-1,OR(CS$3&lt;&gt;$A$3,$A$4=0)))))),1,0)</f>
        <v/>
      </c>
      <c r="CT89">
        <f>IF(AND(CT$4=1,CT39=0,OR($IT39=0,AND($IT39&gt;0,CT$2=$IU39,OR(AND(CT$1=$IT39+1,OR(CT$3-1&lt;&gt;$A$3,$A$4=0)),AND(CT$1=$IT39-1,OR(CT$3&lt;&gt;$A$3,$A$4=0)))))),1,0)</f>
        <v/>
      </c>
      <c r="CU89">
        <f>IF(AND(CU$4=1,CU39=0,OR($IT39=0,AND($IT39&gt;0,CU$2=$IU39,OR(AND(CU$1=$IT39+1,OR(CU$3-1&lt;&gt;$A$3,$A$4=0)),AND(CU$1=$IT39-1,OR(CU$3&lt;&gt;$A$3,$A$4=0)))))),1,0)</f>
        <v/>
      </c>
      <c r="CV89">
        <f>IF(AND(CV$4=1,CV39=0,OR($IT39=0,AND($IT39&gt;0,CV$2=$IU39,OR(AND(CV$1=$IT39+1,OR(CV$3-1&lt;&gt;$A$3,$A$4=0)),AND(CV$1=$IT39-1,OR(CV$3&lt;&gt;$A$3,$A$4=0)))))),1,0)</f>
        <v/>
      </c>
      <c r="CW89">
        <f>IF(AND(CW$4=1,CW39=0,OR($IT39=0,AND($IT39&gt;0,CW$2=$IU39,OR(AND(CW$1=$IT39+1,OR(CW$3-1&lt;&gt;$A$3,$A$4=0)),AND(CW$1=$IT39-1,OR(CW$3&lt;&gt;$A$3,$A$4=0)))))),1,0)</f>
        <v/>
      </c>
      <c r="CX89">
        <f>IF(AND(CX$4=1,CX39=0,OR($IT39=0,AND($IT39&gt;0,CX$2=$IU39,OR(AND(CX$1=$IT39+1,OR(CX$3-1&lt;&gt;$A$3,$A$4=0)),AND(CX$1=$IT39-1,OR(CX$3&lt;&gt;$A$3,$A$4=0)))))),1,0)</f>
        <v/>
      </c>
      <c r="CY89">
        <f>IF(AND(CY$4=1,CY39=0,OR($IT39=0,AND($IT39&gt;0,CY$2=$IU39,OR(AND(CY$1=$IT39+1,OR(CY$3-1&lt;&gt;$A$3,$A$4=0)),AND(CY$1=$IT39-1,OR(CY$3&lt;&gt;$A$3,$A$4=0)))))),1,0)</f>
        <v/>
      </c>
      <c r="CZ89">
        <f>IF(AND(CZ$4=1,CZ39=0,OR($IT39=0,AND($IT39&gt;0,CZ$2=$IU39,OR(AND(CZ$1=$IT39+1,OR(CZ$3-1&lt;&gt;$A$3,$A$4=0)),AND(CZ$1=$IT39-1,OR(CZ$3&lt;&gt;$A$3,$A$4=0)))))),1,0)</f>
        <v/>
      </c>
      <c r="DA89">
        <f>IF(AND(DA$4=1,DA39=0,OR($IT39=0,AND($IT39&gt;0,DA$2=$IU39,OR(AND(DA$1=$IT39+1,OR(DA$3-1&lt;&gt;$A$3,$A$4=0)),AND(DA$1=$IT39-1,OR(DA$3&lt;&gt;$A$3,$A$4=0)))))),1,0)</f>
        <v/>
      </c>
      <c r="DB89">
        <f>IF(AND(DB$4=1,DB39=0,OR($IT39=0,AND($IT39&gt;0,DB$2=$IU39,OR(AND(DB$1=$IT39+1,OR(DB$3-1&lt;&gt;$A$3,$A$4=0)),AND(DB$1=$IT39-1,OR(DB$3&lt;&gt;$A$3,$A$4=0)))))),1,0)</f>
        <v/>
      </c>
      <c r="DC89">
        <f>IF(AND(DC$4=1,DC39=0,OR($IT39=0,AND($IT39&gt;0,DC$2=$IU39,OR(AND(DC$1=$IT39+1,OR(DC$3-1&lt;&gt;$A$3,$A$4=0)),AND(DC$1=$IT39-1,OR(DC$3&lt;&gt;$A$3,$A$4=0)))))),1,0)</f>
        <v/>
      </c>
      <c r="DD89">
        <f>IF(AND(DD$4=1,DD39=0,OR($IT39=0,AND($IT39&gt;0,DD$2=$IU39,OR(AND(DD$1=$IT39+1,OR(DD$3-1&lt;&gt;$A$3,$A$4=0)),AND(DD$1=$IT39-1,OR(DD$3&lt;&gt;$A$3,$A$4=0)))))),1,0)</f>
        <v/>
      </c>
      <c r="DE89">
        <f>IF(AND(DE$4=1,DE39=0,OR($IT39=0,AND($IT39&gt;0,DE$2=$IU39,OR(AND(DE$1=$IT39+1,OR(DE$3-1&lt;&gt;$A$3,$A$4=0)),AND(DE$1=$IT39-1,OR(DE$3&lt;&gt;$A$3,$A$4=0)))))),1,0)</f>
        <v/>
      </c>
      <c r="DF89">
        <f>IF(AND(DF$4=1,DF39=0,OR($IT39=0,AND($IT39&gt;0,DF$2=$IU39,OR(AND(DF$1=$IT39+1,OR(DF$3-1&lt;&gt;$A$3,$A$4=0)),AND(DF$1=$IT39-1,OR(DF$3&lt;&gt;$A$3,$A$4=0)))))),1,0)</f>
        <v/>
      </c>
      <c r="DG89">
        <f>IF(AND(DG$4=1,DG39=0,OR($IT39=0,AND($IT39&gt;0,DG$2=$IU39,OR(AND(DG$1=$IT39+1,OR(DG$3-1&lt;&gt;$A$3,$A$4=0)),AND(DG$1=$IT39-1,OR(DG$3&lt;&gt;$A$3,$A$4=0)))))),1,0)</f>
        <v/>
      </c>
      <c r="DH89">
        <f>IF(AND(DH$4=1,DH39=0,OR($IT39=0,AND($IT39&gt;0,DH$2=$IU39,OR(AND(DH$1=$IT39+1,OR(DH$3-1&lt;&gt;$A$3,$A$4=0)),AND(DH$1=$IT39-1,OR(DH$3&lt;&gt;$A$3,$A$4=0)))))),1,0)</f>
        <v/>
      </c>
      <c r="DI89">
        <f>IF(AND(DI$4=1,DI39=0,OR($IT39=0,AND($IT39&gt;0,DI$2=$IU39,OR(AND(DI$1=$IT39+1,OR(DI$3-1&lt;&gt;$A$3,$A$4=0)),AND(DI$1=$IT39-1,OR(DI$3&lt;&gt;$A$3,$A$4=0)))))),1,0)</f>
        <v/>
      </c>
      <c r="DJ89">
        <f>IF(AND(DJ$4=1,DJ39=0,OR($IT39=0,AND($IT39&gt;0,DJ$2=$IU39,OR(AND(DJ$1=$IT39+1,OR(DJ$3-1&lt;&gt;$A$3,$A$4=0)),AND(DJ$1=$IT39-1,OR(DJ$3&lt;&gt;$A$3,$A$4=0)))))),1,0)</f>
        <v/>
      </c>
      <c r="DK89">
        <f>IF(AND(DK$4=1,DK39=0,OR($IT39=0,AND($IT39&gt;0,DK$2=$IU39,OR(AND(DK$1=$IT39+1,OR(DK$3-1&lt;&gt;$A$3,$A$4=0)),AND(DK$1=$IT39-1,OR(DK$3&lt;&gt;$A$3,$A$4=0)))))),1,0)</f>
        <v/>
      </c>
      <c r="DL89">
        <f>IF(AND(DL$4=1,DL39=0,OR($IT39=0,AND($IT39&gt;0,DL$2=$IU39,OR(AND(DL$1=$IT39+1,OR(DL$3-1&lt;&gt;$A$3,$A$4=0)),AND(DL$1=$IT39-1,OR(DL$3&lt;&gt;$A$3,$A$4=0)))))),1,0)</f>
        <v/>
      </c>
      <c r="DM89">
        <f>IF(AND(DM$4=1,DM39=0,OR($IT39=0,AND($IT39&gt;0,DM$2=$IU39,OR(AND(DM$1=$IT39+1,OR(DM$3-1&lt;&gt;$A$3,$A$4=0)),AND(DM$1=$IT39-1,OR(DM$3&lt;&gt;$A$3,$A$4=0)))))),1,0)</f>
        <v/>
      </c>
      <c r="DN89">
        <f>IF(AND(DN$4=1,DN39=0,OR($IT39=0,AND($IT39&gt;0,DN$2=$IU39,OR(AND(DN$1=$IT39+1,OR(DN$3-1&lt;&gt;$A$3,$A$4=0)),AND(DN$1=$IT39-1,OR(DN$3&lt;&gt;$A$3,$A$4=0)))))),1,0)</f>
        <v/>
      </c>
      <c r="DO89">
        <f>IF(AND(DO$4=1,DO39=0,OR($IT39=0,AND($IT39&gt;0,DO$2=$IU39,OR(AND(DO$1=$IT39+1,OR(DO$3-1&lt;&gt;$A$3,$A$4=0)),AND(DO$1=$IT39-1,OR(DO$3&lt;&gt;$A$3,$A$4=0)))))),1,0)</f>
        <v/>
      </c>
      <c r="DP89">
        <f>IF(AND(DP$4=1,DP39=0,OR($IT39=0,AND($IT39&gt;0,DP$2=$IU39,OR(AND(DP$1=$IT39+1,OR(DP$3-1&lt;&gt;$A$3,$A$4=0)),AND(DP$1=$IT39-1,OR(DP$3&lt;&gt;$A$3,$A$4=0)))))),1,0)</f>
        <v/>
      </c>
      <c r="DQ89">
        <f>IF(AND(DQ$4=1,DQ39=0,OR($IT39=0,AND($IT39&gt;0,DQ$2=$IU39,OR(AND(DQ$1=$IT39+1,OR(DQ$3-1&lt;&gt;$A$3,$A$4=0)),AND(DQ$1=$IT39-1,OR(DQ$3&lt;&gt;$A$3,$A$4=0)))))),1,0)</f>
        <v/>
      </c>
      <c r="DR89">
        <f>IF(AND(DR$4=1,DR39=0,OR($IT39=0,AND($IT39&gt;0,DR$2=$IU39,OR(AND(DR$1=$IT39+1,OR(DR$3-1&lt;&gt;$A$3,$A$4=0)),AND(DR$1=$IT39-1,OR(DR$3&lt;&gt;$A$3,$A$4=0)))))),1,0)</f>
        <v/>
      </c>
      <c r="DS89">
        <f>IF(AND(DS$4=1,DS39=0,OR($IT39=0,AND($IT39&gt;0,DS$2=$IU39,OR(AND(DS$1=$IT39+1,OR(DS$3-1&lt;&gt;$A$3,$A$4=0)),AND(DS$1=$IT39-1,OR(DS$3&lt;&gt;$A$3,$A$4=0)))))),1,0)</f>
        <v/>
      </c>
      <c r="DT89">
        <f>IF(AND(DT$4=1,DT39=0,OR($IT39=0,AND($IT39&gt;0,DT$2=$IU39,OR(AND(DT$1=$IT39+1,OR(DT$3-1&lt;&gt;$A$3,$A$4=0)),AND(DT$1=$IT39-1,OR(DT$3&lt;&gt;$A$3,$A$4=0)))))),1,0)</f>
        <v/>
      </c>
      <c r="DU89">
        <f>IF(AND(DU$4=1,DU39=0,OR($IT39=0,AND($IT39&gt;0,DU$2=$IU39,OR(AND(DU$1=$IT39+1,OR(DU$3-1&lt;&gt;$A$3,$A$4=0)),AND(DU$1=$IT39-1,OR(DU$3&lt;&gt;$A$3,$A$4=0)))))),1,0)</f>
        <v/>
      </c>
      <c r="DV89">
        <f>IF(AND(DV$4=1,DV39=0,OR($IT39=0,AND($IT39&gt;0,DV$2=$IU39,OR(AND(DV$1=$IT39+1,OR(DV$3-1&lt;&gt;$A$3,$A$4=0)),AND(DV$1=$IT39-1,OR(DV$3&lt;&gt;$A$3,$A$4=0)))))),1,0)</f>
        <v/>
      </c>
      <c r="DW89">
        <f>IF(AND(DW$4=1,DW39=0,OR($IT39=0,AND($IT39&gt;0,DW$2=$IU39,OR(AND(DW$1=$IT39+1,OR(DW$3-1&lt;&gt;$A$3,$A$4=0)),AND(DW$1=$IT39-1,OR(DW$3&lt;&gt;$A$3,$A$4=0)))))),1,0)</f>
        <v/>
      </c>
      <c r="DX89">
        <f>IF(AND(DX$4=1,DX39=0,OR($IT39=0,AND($IT39&gt;0,DX$2=$IU39,OR(AND(DX$1=$IT39+1,OR(DX$3-1&lt;&gt;$A$3,$A$4=0)),AND(DX$1=$IT39-1,OR(DX$3&lt;&gt;$A$3,$A$4=0)))))),1,0)</f>
        <v/>
      </c>
      <c r="DY89">
        <f>IF(AND(DY$4=1,DY39=0,OR($IT39=0,AND($IT39&gt;0,DY$2=$IU39,OR(AND(DY$1=$IT39+1,OR(DY$3-1&lt;&gt;$A$3,$A$4=0)),AND(DY$1=$IT39-1,OR(DY$3&lt;&gt;$A$3,$A$4=0)))))),1,0)</f>
        <v/>
      </c>
      <c r="DZ89">
        <f>IF(AND(DZ$4=1,DZ39=0,OR($IT39=0,AND($IT39&gt;0,DZ$2=$IU39,OR(AND(DZ$1=$IT39+1,OR(DZ$3-1&lt;&gt;$A$3,$A$4=0)),AND(DZ$1=$IT39-1,OR(DZ$3&lt;&gt;$A$3,$A$4=0)))))),1,0)</f>
        <v/>
      </c>
      <c r="EA89">
        <f>IF(AND(EA$4=1,EA39=0,OR($IT39=0,AND($IT39&gt;0,EA$2=$IU39,OR(AND(EA$1=$IT39+1,OR(EA$3-1&lt;&gt;$A$3,$A$4=0)),AND(EA$1=$IT39-1,OR(EA$3&lt;&gt;$A$3,$A$4=0)))))),1,0)</f>
        <v/>
      </c>
      <c r="EB89">
        <f>IF(AND(EB$4=1,EB39=0,OR($IT39=0,AND($IT39&gt;0,EB$2=$IU39,OR(AND(EB$1=$IT39+1,OR(EB$3-1&lt;&gt;$A$3,$A$4=0)),AND(EB$1=$IT39-1,OR(EB$3&lt;&gt;$A$3,$A$4=0)))))),1,0)</f>
        <v/>
      </c>
      <c r="EC89">
        <f>IF(AND(EC$4=1,EC39=0,OR($IT39=0,AND($IT39&gt;0,EC$2=$IU39,OR(AND(EC$1=$IT39+1,OR(EC$3-1&lt;&gt;$A$3,$A$4=0)),AND(EC$1=$IT39-1,OR(EC$3&lt;&gt;$A$3,$A$4=0)))))),1,0)</f>
        <v/>
      </c>
      <c r="ED89">
        <f>IF(AND(ED$4=1,ED39=0,OR($IT39=0,AND($IT39&gt;0,ED$2=$IU39,OR(AND(ED$1=$IT39+1,OR(ED$3-1&lt;&gt;$A$3,$A$4=0)),AND(ED$1=$IT39-1,OR(ED$3&lt;&gt;$A$3,$A$4=0)))))),1,0)</f>
        <v/>
      </c>
      <c r="EE89">
        <f>IF(AND(EE$4=1,EE39=0,OR($IT39=0,AND($IT39&gt;0,EE$2=$IU39,OR(AND(EE$1=$IT39+1,OR(EE$3-1&lt;&gt;$A$3,$A$4=0)),AND(EE$1=$IT39-1,OR(EE$3&lt;&gt;$A$3,$A$4=0)))))),1,0)</f>
        <v/>
      </c>
      <c r="EF89">
        <f>IF(AND(EF$4=1,EF39=0,OR($IT39=0,AND($IT39&gt;0,EF$2=$IU39,OR(AND(EF$1=$IT39+1,OR(EF$3-1&lt;&gt;$A$3,$A$4=0)),AND(EF$1=$IT39-1,OR(EF$3&lt;&gt;$A$3,$A$4=0)))))),1,0)</f>
        <v/>
      </c>
      <c r="EG89">
        <f>IF(AND(EG$4=1,EG39=0,OR($IT39=0,AND($IT39&gt;0,EG$2=$IU39,OR(AND(EG$1=$IT39+1,OR(EG$3-1&lt;&gt;$A$3,$A$4=0)),AND(EG$1=$IT39-1,OR(EG$3&lt;&gt;$A$3,$A$4=0)))))),1,0)</f>
        <v/>
      </c>
      <c r="EH89">
        <f>IF(AND(EH$4=1,EH39=0,OR($IT39=0,AND($IT39&gt;0,EH$2=$IU39,OR(AND(EH$1=$IT39+1,OR(EH$3-1&lt;&gt;$A$3,$A$4=0)),AND(EH$1=$IT39-1,OR(EH$3&lt;&gt;$A$3,$A$4=0)))))),1,0)</f>
        <v/>
      </c>
      <c r="EI89">
        <f>IF(AND(EI$4=1,EI39=0,OR($IT39=0,AND($IT39&gt;0,EI$2=$IU39,OR(AND(EI$1=$IT39+1,OR(EI$3-1&lt;&gt;$A$3,$A$4=0)),AND(EI$1=$IT39-1,OR(EI$3&lt;&gt;$A$3,$A$4=0)))))),1,0)</f>
        <v/>
      </c>
      <c r="EJ89">
        <f>IF(AND(EJ$4=1,EJ39=0,OR($IT39=0,AND($IT39&gt;0,EJ$2=$IU39,OR(AND(EJ$1=$IT39+1,OR(EJ$3-1&lt;&gt;$A$3,$A$4=0)),AND(EJ$1=$IT39-1,OR(EJ$3&lt;&gt;$A$3,$A$4=0)))))),1,0)</f>
        <v/>
      </c>
      <c r="EK89">
        <f>IF(AND(EK$4=1,EK39=0,OR($IT39=0,AND($IT39&gt;0,EK$2=$IU39,OR(AND(EK$1=$IT39+1,OR(EK$3-1&lt;&gt;$A$3,$A$4=0)),AND(EK$1=$IT39-1,OR(EK$3&lt;&gt;$A$3,$A$4=0)))))),1,0)</f>
        <v/>
      </c>
      <c r="EL89">
        <f>IF(AND(EL$4=1,EL39=0,OR($IT39=0,AND($IT39&gt;0,EL$2=$IU39,OR(AND(EL$1=$IT39+1,OR(EL$3-1&lt;&gt;$A$3,$A$4=0)),AND(EL$1=$IT39-1,OR(EL$3&lt;&gt;$A$3,$A$4=0)))))),1,0)</f>
        <v/>
      </c>
      <c r="EM89">
        <f>IF(AND(EM$4=1,EM39=0,OR($IT39=0,AND($IT39&gt;0,EM$2=$IU39,OR(AND(EM$1=$IT39+1,OR(EM$3-1&lt;&gt;$A$3,$A$4=0)),AND(EM$1=$IT39-1,OR(EM$3&lt;&gt;$A$3,$A$4=0)))))),1,0)</f>
        <v/>
      </c>
      <c r="EN89">
        <f>IF(AND(EN$4=1,EN39=0,OR($IT39=0,AND($IT39&gt;0,EN$2=$IU39,OR(AND(EN$1=$IT39+1,OR(EN$3-1&lt;&gt;$A$3,$A$4=0)),AND(EN$1=$IT39-1,OR(EN$3&lt;&gt;$A$3,$A$4=0)))))),1,0)</f>
        <v/>
      </c>
      <c r="EO89">
        <f>IF(AND(EO$4=1,EO39=0,OR($IT39=0,AND($IT39&gt;0,EO$2=$IU39,OR(AND(EO$1=$IT39+1,OR(EO$3-1&lt;&gt;$A$3,$A$4=0)),AND(EO$1=$IT39-1,OR(EO$3&lt;&gt;$A$3,$A$4=0)))))),1,0)</f>
        <v/>
      </c>
      <c r="EP89">
        <f>IF(AND(EP$4=1,EP39=0,OR($IT39=0,AND($IT39&gt;0,EP$2=$IU39,OR(AND(EP$1=$IT39+1,OR(EP$3-1&lt;&gt;$A$3,$A$4=0)),AND(EP$1=$IT39-1,OR(EP$3&lt;&gt;$A$3,$A$4=0)))))),1,0)</f>
        <v/>
      </c>
      <c r="EQ89">
        <f>IF(AND(EQ$4=1,EQ39=0,OR($IT39=0,AND($IT39&gt;0,EQ$2=$IU39,OR(AND(EQ$1=$IT39+1,OR(EQ$3-1&lt;&gt;$A$3,$A$4=0)),AND(EQ$1=$IT39-1,OR(EQ$3&lt;&gt;$A$3,$A$4=0)))))),1,0)</f>
        <v/>
      </c>
      <c r="ER89">
        <f>IF(AND(ER$4=1,ER39=0,OR($IT39=0,AND($IT39&gt;0,ER$2=$IU39,OR(AND(ER$1=$IT39+1,OR(ER$3-1&lt;&gt;$A$3,$A$4=0)),AND(ER$1=$IT39-1,OR(ER$3&lt;&gt;$A$3,$A$4=0)))))),1,0)</f>
        <v/>
      </c>
      <c r="ES89">
        <f>IF(AND(ES$4=1,ES39=0,OR($IT39=0,AND($IT39&gt;0,ES$2=$IU39,OR(AND(ES$1=$IT39+1,OR(ES$3-1&lt;&gt;$A$3,$A$4=0)),AND(ES$1=$IT39-1,OR(ES$3&lt;&gt;$A$3,$A$4=0)))))),1,0)</f>
        <v/>
      </c>
      <c r="ET89">
        <f>IF(AND(ET$4=1,ET39=0,OR($IT39=0,AND($IT39&gt;0,ET$2=$IU39,OR(AND(ET$1=$IT39+1,OR(ET$3-1&lt;&gt;$A$3,$A$4=0)),AND(ET$1=$IT39-1,OR(ET$3&lt;&gt;$A$3,$A$4=0)))))),1,0)</f>
        <v/>
      </c>
      <c r="EU89">
        <f>IF(AND(EU$4=1,EU39=0,OR($IT39=0,AND($IT39&gt;0,EU$2=$IU39,OR(AND(EU$1=$IT39+1,OR(EU$3-1&lt;&gt;$A$3,$A$4=0)),AND(EU$1=$IT39-1,OR(EU$3&lt;&gt;$A$3,$A$4=0)))))),1,0)</f>
        <v/>
      </c>
      <c r="EV89">
        <f>IF(AND(EV$4=1,EV39=0,OR($IT39=0,AND($IT39&gt;0,EV$2=$IU39,OR(AND(EV$1=$IT39+1,OR(EV$3-1&lt;&gt;$A$3,$A$4=0)),AND(EV$1=$IT39-1,OR(EV$3&lt;&gt;$A$3,$A$4=0)))))),1,0)</f>
        <v/>
      </c>
      <c r="EW89">
        <f>IF(AND(EW$4=1,EW39=0,OR($IT39=0,AND($IT39&gt;0,EW$2=$IU39,OR(AND(EW$1=$IT39+1,OR(EW$3-1&lt;&gt;$A$3,$A$4=0)),AND(EW$1=$IT39-1,OR(EW$3&lt;&gt;$A$3,$A$4=0)))))),1,0)</f>
        <v/>
      </c>
      <c r="EX89">
        <f>IF(AND(EX$4=1,EX39=0,OR($IT39=0,AND($IT39&gt;0,EX$2=$IU39,OR(AND(EX$1=$IT39+1,OR(EX$3-1&lt;&gt;$A$3,$A$4=0)),AND(EX$1=$IT39-1,OR(EX$3&lt;&gt;$A$3,$A$4=0)))))),1,0)</f>
        <v/>
      </c>
      <c r="EY89">
        <f>IF(AND(EY$4=1,EY39=0,OR($IT39=0,AND($IT39&gt;0,EY$2=$IU39,OR(AND(EY$1=$IT39+1,OR(EY$3-1&lt;&gt;$A$3,$A$4=0)),AND(EY$1=$IT39-1,OR(EY$3&lt;&gt;$A$3,$A$4=0)))))),1,0)</f>
        <v/>
      </c>
      <c r="EZ89">
        <f>IF(AND(EZ$4=1,EZ39=0,OR($IT39=0,AND($IT39&gt;0,EZ$2=$IU39,OR(AND(EZ$1=$IT39+1,OR(EZ$3-1&lt;&gt;$A$3,$A$4=0)),AND(EZ$1=$IT39-1,OR(EZ$3&lt;&gt;$A$3,$A$4=0)))))),1,0)</f>
        <v/>
      </c>
      <c r="FA89">
        <f>IF(AND(FA$4=1,FA39=0,OR($IT39=0,AND($IT39&gt;0,FA$2=$IU39,OR(AND(FA$1=$IT39+1,OR(FA$3-1&lt;&gt;$A$3,$A$4=0)),AND(FA$1=$IT39-1,OR(FA$3&lt;&gt;$A$3,$A$4=0)))))),1,0)</f>
        <v/>
      </c>
      <c r="FB89">
        <f>IF(AND(FB$4=1,FB39=0,OR($IT39=0,AND($IT39&gt;0,FB$2=$IU39,OR(AND(FB$1=$IT39+1,OR(FB$3-1&lt;&gt;$A$3,$A$4=0)),AND(FB$1=$IT39-1,OR(FB$3&lt;&gt;$A$3,$A$4=0)))))),1,0)</f>
        <v/>
      </c>
      <c r="FC89">
        <f>IF(AND(FC$4=1,FC39=0,OR($IT39=0,AND($IT39&gt;0,FC$2=$IU39,OR(AND(FC$1=$IT39+1,OR(FC$3-1&lt;&gt;$A$3,$A$4=0)),AND(FC$1=$IT39-1,OR(FC$3&lt;&gt;$A$3,$A$4=0)))))),1,0)</f>
        <v/>
      </c>
      <c r="FD89">
        <f>IF(AND(FD$4=1,FD39=0,OR($IT39=0,AND($IT39&gt;0,FD$2=$IU39,OR(AND(FD$1=$IT39+1,OR(FD$3-1&lt;&gt;$A$3,$A$4=0)),AND(FD$1=$IT39-1,OR(FD$3&lt;&gt;$A$3,$A$4=0)))))),1,0)</f>
        <v/>
      </c>
      <c r="FE89">
        <f>IF(AND(FE$4=1,FE39=0,OR($IT39=0,AND($IT39&gt;0,FE$2=$IU39,OR(AND(FE$1=$IT39+1,OR(FE$3-1&lt;&gt;$A$3,$A$4=0)),AND(FE$1=$IT39-1,OR(FE$3&lt;&gt;$A$3,$A$4=0)))))),1,0)</f>
        <v/>
      </c>
      <c r="FF89">
        <f>IF(AND(FF$4=1,FF39=0,OR($IT39=0,AND($IT39&gt;0,FF$2=$IU39,OR(AND(FF$1=$IT39+1,OR(FF$3-1&lt;&gt;$A$3,$A$4=0)),AND(FF$1=$IT39-1,OR(FF$3&lt;&gt;$A$3,$A$4=0)))))),1,0)</f>
        <v/>
      </c>
      <c r="FG89">
        <f>IF(AND(FG$4=1,FG39=0,OR($IT39=0,AND($IT39&gt;0,FG$2=$IU39,OR(AND(FG$1=$IT39+1,OR(FG$3-1&lt;&gt;$A$3,$A$4=0)),AND(FG$1=$IT39-1,OR(FG$3&lt;&gt;$A$3,$A$4=0)))))),1,0)</f>
        <v/>
      </c>
      <c r="FH89">
        <f>IF(AND(FH$4=1,FH39=0,OR($IT39=0,AND($IT39&gt;0,FH$2=$IU39,OR(AND(FH$1=$IT39+1,OR(FH$3-1&lt;&gt;$A$3,$A$4=0)),AND(FH$1=$IT39-1,OR(FH$3&lt;&gt;$A$3,$A$4=0)))))),1,0)</f>
        <v/>
      </c>
      <c r="FI89">
        <f>IF(AND(FI$4=1,FI39=0,OR($IT39=0,AND($IT39&gt;0,FI$2=$IU39,OR(AND(FI$1=$IT39+1,OR(FI$3-1&lt;&gt;$A$3,$A$4=0)),AND(FI$1=$IT39-1,OR(FI$3&lt;&gt;$A$3,$A$4=0)))))),1,0)</f>
        <v/>
      </c>
      <c r="FJ89">
        <f>IF(AND(FJ$4=1,FJ39=0,OR($IT39=0,AND($IT39&gt;0,FJ$2=$IU39,OR(AND(FJ$1=$IT39+1,OR(FJ$3-1&lt;&gt;$A$3,$A$4=0)),AND(FJ$1=$IT39-1,OR(FJ$3&lt;&gt;$A$3,$A$4=0)))))),1,0)</f>
        <v/>
      </c>
      <c r="FK89">
        <f>IF(AND(FK$4=1,FK39=0,OR($IT39=0,AND($IT39&gt;0,FK$2=$IU39,OR(AND(FK$1=$IT39+1,OR(FK$3-1&lt;&gt;$A$3,$A$4=0)),AND(FK$1=$IT39-1,OR(FK$3&lt;&gt;$A$3,$A$4=0)))))),1,0)</f>
        <v/>
      </c>
      <c r="FL89">
        <f>IF(AND(FL$4=1,FL39=0,OR($IT39=0,AND($IT39&gt;0,FL$2=$IU39,OR(AND(FL$1=$IT39+1,OR(FL$3-1&lt;&gt;$A$3,$A$4=0)),AND(FL$1=$IT39-1,OR(FL$3&lt;&gt;$A$3,$A$4=0)))))),1,0)</f>
        <v/>
      </c>
      <c r="FM89">
        <f>IF(AND(FM$4=1,FM39=0,OR($IT39=0,AND($IT39&gt;0,FM$2=$IU39,OR(AND(FM$1=$IT39+1,OR(FM$3-1&lt;&gt;$A$3,$A$4=0)),AND(FM$1=$IT39-1,OR(FM$3&lt;&gt;$A$3,$A$4=0)))))),1,0)</f>
        <v/>
      </c>
      <c r="FN89">
        <f>IF(AND(FN$4=1,FN39=0,OR($IT39=0,AND($IT39&gt;0,FN$2=$IU39,OR(AND(FN$1=$IT39+1,OR(FN$3-1&lt;&gt;$A$3,$A$4=0)),AND(FN$1=$IT39-1,OR(FN$3&lt;&gt;$A$3,$A$4=0)))))),1,0)</f>
        <v/>
      </c>
      <c r="FO89">
        <f>IF(AND(FO$4=1,FO39=0,OR($IT39=0,AND($IT39&gt;0,FO$2=$IU39,OR(AND(FO$1=$IT39+1,OR(FO$3-1&lt;&gt;$A$3,$A$4=0)),AND(FO$1=$IT39-1,OR(FO$3&lt;&gt;$A$3,$A$4=0)))))),1,0)</f>
        <v/>
      </c>
      <c r="FP89">
        <f>IF(AND(FP$4=1,FP39=0,OR($IT39=0,AND($IT39&gt;0,FP$2=$IU39,OR(AND(FP$1=$IT39+1,OR(FP$3-1&lt;&gt;$A$3,$A$4=0)),AND(FP$1=$IT39-1,OR(FP$3&lt;&gt;$A$3,$A$4=0)))))),1,0)</f>
        <v/>
      </c>
      <c r="FQ89">
        <f>IF(AND(FQ$4=1,FQ39=0,OR($IT39=0,AND($IT39&gt;0,FQ$2=$IU39,OR(AND(FQ$1=$IT39+1,OR(FQ$3-1&lt;&gt;$A$3,$A$4=0)),AND(FQ$1=$IT39-1,OR(FQ$3&lt;&gt;$A$3,$A$4=0)))))),1,0)</f>
        <v/>
      </c>
      <c r="FR89">
        <f>IF(AND(FR$4=1,FR39=0,OR($IT39=0,AND($IT39&gt;0,FR$2=$IU39,OR(AND(FR$1=$IT39+1,OR(FR$3-1&lt;&gt;$A$3,$A$4=0)),AND(FR$1=$IT39-1,OR(FR$3&lt;&gt;$A$3,$A$4=0)))))),1,0)</f>
        <v/>
      </c>
      <c r="FS89">
        <f>IF(AND(FS$4=1,FS39=0,OR($IT39=0,AND($IT39&gt;0,FS$2=$IU39,OR(AND(FS$1=$IT39+1,OR(FS$3-1&lt;&gt;$A$3,$A$4=0)),AND(FS$1=$IT39-1,OR(FS$3&lt;&gt;$A$3,$A$4=0)))))),1,0)</f>
        <v/>
      </c>
      <c r="FT89">
        <f>IF(AND(FT$4=1,FT39=0,OR($IT39=0,AND($IT39&gt;0,FT$2=$IU39,OR(AND(FT$1=$IT39+1,OR(FT$3-1&lt;&gt;$A$3,$A$4=0)),AND(FT$1=$IT39-1,OR(FT$3&lt;&gt;$A$3,$A$4=0)))))),1,0)</f>
        <v/>
      </c>
      <c r="FU89">
        <f>IF(AND(FU$4=1,FU39=0,OR($IT39=0,AND($IT39&gt;0,FU$2=$IU39,OR(AND(FU$1=$IT39+1,OR(FU$3-1&lt;&gt;$A$3,$A$4=0)),AND(FU$1=$IT39-1,OR(FU$3&lt;&gt;$A$3,$A$4=0)))))),1,0)</f>
        <v/>
      </c>
      <c r="FV89">
        <f>IF(AND(FV$4=1,FV39=0,OR($IT39=0,AND($IT39&gt;0,FV$2=$IU39,OR(AND(FV$1=$IT39+1,OR(FV$3-1&lt;&gt;$A$3,$A$4=0)),AND(FV$1=$IT39-1,OR(FV$3&lt;&gt;$A$3,$A$4=0)))))),1,0)</f>
        <v/>
      </c>
      <c r="FW89">
        <f>IF(AND(FW$4=1,FW39=0,OR($IT39=0,AND($IT39&gt;0,FW$2=$IU39,OR(AND(FW$1=$IT39+1,OR(FW$3-1&lt;&gt;$A$3,$A$4=0)),AND(FW$1=$IT39-1,OR(FW$3&lt;&gt;$A$3,$A$4=0)))))),1,0)</f>
        <v/>
      </c>
      <c r="FX89">
        <f>IF(AND(FX$4=1,FX39=0,OR($IT39=0,AND($IT39&gt;0,FX$2=$IU39,OR(AND(FX$1=$IT39+1,OR(FX$3-1&lt;&gt;$A$3,$A$4=0)),AND(FX$1=$IT39-1,OR(FX$3&lt;&gt;$A$3,$A$4=0)))))),1,0)</f>
        <v/>
      </c>
      <c r="FY89">
        <f>IF(AND(FY$4=1,FY39=0,OR($IT39=0,AND($IT39&gt;0,FY$2=$IU39,OR(AND(FY$1=$IT39+1,OR(FY$3-1&lt;&gt;$A$3,$A$4=0)),AND(FY$1=$IT39-1,OR(FY$3&lt;&gt;$A$3,$A$4=0)))))),1,0)</f>
        <v/>
      </c>
      <c r="FZ89">
        <f>IF(AND(FZ$4=1,FZ39=0,OR($IT39=0,AND($IT39&gt;0,FZ$2=$IU39,OR(AND(FZ$1=$IT39+1,OR(FZ$3-1&lt;&gt;$A$3,$A$4=0)),AND(FZ$1=$IT39-1,OR(FZ$3&lt;&gt;$A$3,$A$4=0)))))),1,0)</f>
        <v/>
      </c>
      <c r="GA89">
        <f>IF(AND(GA$4=1,GA39=0,OR($IT39=0,AND($IT39&gt;0,GA$2=$IU39,OR(AND(GA$1=$IT39+1,OR(GA$3-1&lt;&gt;$A$3,$A$4=0)),AND(GA$1=$IT39-1,OR(GA$3&lt;&gt;$A$3,$A$4=0)))))),1,0)</f>
        <v/>
      </c>
      <c r="GB89">
        <f>IF(AND(GB$4=1,GB39=0,OR($IT39=0,AND($IT39&gt;0,GB$2=$IU39,OR(AND(GB$1=$IT39+1,OR(GB$3-1&lt;&gt;$A$3,$A$4=0)),AND(GB$1=$IT39-1,OR(GB$3&lt;&gt;$A$3,$A$4=0)))))),1,0)</f>
        <v/>
      </c>
      <c r="GC89">
        <f>IF(AND(GC$4=1,GC39=0,OR($IT39=0,AND($IT39&gt;0,GC$2=$IU39,OR(AND(GC$1=$IT39+1,OR(GC$3-1&lt;&gt;$A$3,$A$4=0)),AND(GC$1=$IT39-1,OR(GC$3&lt;&gt;$A$3,$A$4=0)))))),1,0)</f>
        <v/>
      </c>
      <c r="GD89">
        <f>IF(AND(GD$4=1,GD39=0,OR($IT39=0,AND($IT39&gt;0,GD$2=$IU39,OR(AND(GD$1=$IT39+1,OR(GD$3-1&lt;&gt;$A$3,$A$4=0)),AND(GD$1=$IT39-1,OR(GD$3&lt;&gt;$A$3,$A$4=0)))))),1,0)</f>
        <v/>
      </c>
      <c r="GE89">
        <f>IF(AND(GE$4=1,GE39=0,OR($IT39=0,AND($IT39&gt;0,GE$2=$IU39,OR(AND(GE$1=$IT39+1,OR(GE$3-1&lt;&gt;$A$3,$A$4=0)),AND(GE$1=$IT39-1,OR(GE$3&lt;&gt;$A$3,$A$4=0)))))),1,0)</f>
        <v/>
      </c>
      <c r="GF89">
        <f>IF(AND(GF$4=1,GF39=0,OR($IT39=0,AND($IT39&gt;0,GF$2=$IU39,OR(AND(GF$1=$IT39+1,OR(GF$3-1&lt;&gt;$A$3,$A$4=0)),AND(GF$1=$IT39-1,OR(GF$3&lt;&gt;$A$3,$A$4=0)))))),1,0)</f>
        <v/>
      </c>
      <c r="GG89">
        <f>IF(AND(GG$4=1,GG39=0,OR($IT39=0,AND($IT39&gt;0,GG$2=$IU39,OR(AND(GG$1=$IT39+1,OR(GG$3-1&lt;&gt;$A$3,$A$4=0)),AND(GG$1=$IT39-1,OR(GG$3&lt;&gt;$A$3,$A$4=0)))))),1,0)</f>
        <v/>
      </c>
      <c r="GH89">
        <f>IF(AND(GH$4=1,GH39=0,OR($IT39=0,AND($IT39&gt;0,GH$2=$IU39,OR(AND(GH$1=$IT39+1,OR(GH$3-1&lt;&gt;$A$3,$A$4=0)),AND(GH$1=$IT39-1,OR(GH$3&lt;&gt;$A$3,$A$4=0)))))),1,0)</f>
        <v/>
      </c>
      <c r="GI89">
        <f>IF(AND(GI$4=1,GI39=0,OR($IT39=0,AND($IT39&gt;0,GI$2=$IU39,OR(AND(GI$1=$IT39+1,OR(GI$3-1&lt;&gt;$A$3,$A$4=0)),AND(GI$1=$IT39-1,OR(GI$3&lt;&gt;$A$3,$A$4=0)))))),1,0)</f>
        <v/>
      </c>
      <c r="GJ89">
        <f>IF(AND(GJ$4=1,GJ39=0,OR($IT39=0,AND($IT39&gt;0,GJ$2=$IU39,OR(AND(GJ$1=$IT39+1,OR(GJ$3-1&lt;&gt;$A$3,$A$4=0)),AND(GJ$1=$IT39-1,OR(GJ$3&lt;&gt;$A$3,$A$4=0)))))),1,0)</f>
        <v/>
      </c>
      <c r="GK89">
        <f>IF(AND(GK$4=1,GK39=0,OR($IT39=0,AND($IT39&gt;0,GK$2=$IU39,OR(AND(GK$1=$IT39+1,OR(GK$3-1&lt;&gt;$A$3,$A$4=0)),AND(GK$1=$IT39-1,OR(GK$3&lt;&gt;$A$3,$A$4=0)))))),1,0)</f>
        <v/>
      </c>
      <c r="GL89">
        <f>IF(AND(GL$4=1,GL39=0,OR($IT39=0,AND($IT39&gt;0,GL$2=$IU39,OR(AND(GL$1=$IT39+1,OR(GL$3-1&lt;&gt;$A$3,$A$4=0)),AND(GL$1=$IT39-1,OR(GL$3&lt;&gt;$A$3,$A$4=0)))))),1,0)</f>
        <v/>
      </c>
      <c r="GM89">
        <f>IF(AND(GM$4=1,GM39=0,OR($IT39=0,AND($IT39&gt;0,GM$2=$IU39,OR(AND(GM$1=$IT39+1,OR(GM$3-1&lt;&gt;$A$3,$A$4=0)),AND(GM$1=$IT39-1,OR(GM$3&lt;&gt;$A$3,$A$4=0)))))),1,0)</f>
        <v/>
      </c>
      <c r="GN89">
        <f>IF(AND(GN$4=1,GN39=0,OR($IT39=0,AND($IT39&gt;0,GN$2=$IU39,OR(AND(GN$1=$IT39+1,OR(GN$3-1&lt;&gt;$A$3,$A$4=0)),AND(GN$1=$IT39-1,OR(GN$3&lt;&gt;$A$3,$A$4=0)))))),1,0)</f>
        <v/>
      </c>
      <c r="GO89">
        <f>IF(AND(GO$4=1,GO39=0,OR($IT39=0,AND($IT39&gt;0,GO$2=$IU39,OR(AND(GO$1=$IT39+1,OR(GO$3-1&lt;&gt;$A$3,$A$4=0)),AND(GO$1=$IT39-1,OR(GO$3&lt;&gt;$A$3,$A$4=0)))))),1,0)</f>
        <v/>
      </c>
      <c r="GP89">
        <f>IF(AND(GP$4=1,GP39=0,OR($IT39=0,AND($IT39&gt;0,GP$2=$IU39,OR(AND(GP$1=$IT39+1,OR(GP$3-1&lt;&gt;$A$3,$A$4=0)),AND(GP$1=$IT39-1,OR(GP$3&lt;&gt;$A$3,$A$4=0)))))),1,0)</f>
        <v/>
      </c>
      <c r="GQ89">
        <f>IF(AND(GQ$4=1,GQ39=0,OR($IT39=0,AND($IT39&gt;0,GQ$2=$IU39,OR(AND(GQ$1=$IT39+1,OR(GQ$3-1&lt;&gt;$A$3,$A$4=0)),AND(GQ$1=$IT39-1,OR(GQ$3&lt;&gt;$A$3,$A$4=0)))))),1,0)</f>
        <v/>
      </c>
      <c r="GR89">
        <f>IF(AND(GR$4=1,GR39=0,OR($IT39=0,AND($IT39&gt;0,GR$2=$IU39,OR(AND(GR$1=$IT39+1,OR(GR$3-1&lt;&gt;$A$3,$A$4=0)),AND(GR$1=$IT39-1,OR(GR$3&lt;&gt;$A$3,$A$4=0)))))),1,0)</f>
        <v/>
      </c>
      <c r="GS89">
        <f>IF(AND(GS$4=1,GS39=0,OR($IT39=0,AND($IT39&gt;0,GS$2=$IU39,OR(AND(GS$1=$IT39+1,OR(GS$3-1&lt;&gt;$A$3,$A$4=0)),AND(GS$1=$IT39-1,OR(GS$3&lt;&gt;$A$3,$A$4=0)))))),1,0)</f>
        <v/>
      </c>
      <c r="GT89">
        <f>IF(AND(GT$4=1,GT39=0,OR($IT39=0,AND($IT39&gt;0,GT$2=$IU39,OR(AND(GT$1=$IT39+1,OR(GT$3-1&lt;&gt;$A$3,$A$4=0)),AND(GT$1=$IT39-1,OR(GT$3&lt;&gt;$A$3,$A$4=0)))))),1,0)</f>
        <v/>
      </c>
      <c r="GU89">
        <f>IF(AND(GU$4=1,GU39=0,OR($IT39=0,AND($IT39&gt;0,GU$2=$IU39,OR(AND(GU$1=$IT39+1,OR(GU$3-1&lt;&gt;$A$3,$A$4=0)),AND(GU$1=$IT39-1,OR(GU$3&lt;&gt;$A$3,$A$4=0)))))),1,0)</f>
        <v/>
      </c>
      <c r="GV89">
        <f>IF(AND(GV$4=1,GV39=0,OR($IT39=0,AND($IT39&gt;0,GV$2=$IU39,OR(AND(GV$1=$IT39+1,OR(GV$3-1&lt;&gt;$A$3,$A$4=0)),AND(GV$1=$IT39-1,OR(GV$3&lt;&gt;$A$3,$A$4=0)))))),1,0)</f>
        <v/>
      </c>
      <c r="GW89">
        <f>IF(AND(GW$4=1,GW39=0,OR($IT39=0,AND($IT39&gt;0,GW$2=$IU39,OR(AND(GW$1=$IT39+1,OR(GW$3-1&lt;&gt;$A$3,$A$4=0)),AND(GW$1=$IT39-1,OR(GW$3&lt;&gt;$A$3,$A$4=0)))))),1,0)</f>
        <v/>
      </c>
      <c r="GX89">
        <f>IF(AND(GX$4=1,GX39=0,OR($IT39=0,AND($IT39&gt;0,GX$2=$IU39,OR(AND(GX$1=$IT39+1,OR(GX$3-1&lt;&gt;$A$3,$A$4=0)),AND(GX$1=$IT39-1,OR(GX$3&lt;&gt;$A$3,$A$4=0)))))),1,0)</f>
        <v/>
      </c>
      <c r="GY89">
        <f>IF(AND(GY$4=1,GY39=0,OR($IT39=0,AND($IT39&gt;0,GY$2=$IU39,OR(AND(GY$1=$IT39+1,OR(GY$3-1&lt;&gt;$A$3,$A$4=0)),AND(GY$1=$IT39-1,OR(GY$3&lt;&gt;$A$3,$A$4=0)))))),1,0)</f>
        <v/>
      </c>
      <c r="GZ89">
        <f>IF(AND(GZ$4=1,GZ39=0,OR($IT39=0,AND($IT39&gt;0,GZ$2=$IU39,OR(AND(GZ$1=$IT39+1,OR(GZ$3-1&lt;&gt;$A$3,$A$4=0)),AND(GZ$1=$IT39-1,OR(GZ$3&lt;&gt;$A$3,$A$4=0)))))),1,0)</f>
        <v/>
      </c>
      <c r="HA89">
        <f>IF(AND(HA$4=1,HA39=0,OR($IT39=0,AND($IT39&gt;0,HA$2=$IU39,OR(AND(HA$1=$IT39+1,OR(HA$3-1&lt;&gt;$A$3,$A$4=0)),AND(HA$1=$IT39-1,OR(HA$3&lt;&gt;$A$3,$A$4=0)))))),1,0)</f>
        <v/>
      </c>
      <c r="HB89">
        <f>IF(AND(HB$4=1,HB39=0,OR($IT39=0,AND($IT39&gt;0,HB$2=$IU39,OR(AND(HB$1=$IT39+1,OR(HB$3-1&lt;&gt;$A$3,$A$4=0)),AND(HB$1=$IT39-1,OR(HB$3&lt;&gt;$A$3,$A$4=0)))))),1,0)</f>
        <v/>
      </c>
      <c r="HC89">
        <f>IF(AND(HC$4=1,HC39=0,OR($IT39=0,AND($IT39&gt;0,HC$2=$IU39,OR(AND(HC$1=$IT39+1,OR(HC$3-1&lt;&gt;$A$3,$A$4=0)),AND(HC$1=$IT39-1,OR(HC$3&lt;&gt;$A$3,$A$4=0)))))),1,0)</f>
        <v/>
      </c>
      <c r="HD89">
        <f>IF(AND(HD$4=1,HD39=0,OR($IT39=0,AND($IT39&gt;0,HD$2=$IU39,OR(AND(HD$1=$IT39+1,OR(HD$3-1&lt;&gt;$A$3,$A$4=0)),AND(HD$1=$IT39-1,OR(HD$3&lt;&gt;$A$3,$A$4=0)))))),1,0)</f>
        <v/>
      </c>
      <c r="HE89">
        <f>IF(AND(HE$4=1,HE39=0,OR($IT39=0,AND($IT39&gt;0,HE$2=$IU39,OR(AND(HE$1=$IT39+1,OR(HE$3-1&lt;&gt;$A$3,$A$4=0)),AND(HE$1=$IT39-1,OR(HE$3&lt;&gt;$A$3,$A$4=0)))))),1,0)</f>
        <v/>
      </c>
      <c r="HF89">
        <f>IF(AND(HF$4=1,HF39=0,OR($IT39=0,AND($IT39&gt;0,HF$2=$IU39,OR(AND(HF$1=$IT39+1,OR(HF$3-1&lt;&gt;$A$3,$A$4=0)),AND(HF$1=$IT39-1,OR(HF$3&lt;&gt;$A$3,$A$4=0)))))),1,0)</f>
        <v/>
      </c>
      <c r="HG89">
        <f>IF(AND(HG$4=1,HG39=0,OR($IT39=0,AND($IT39&gt;0,HG$2=$IU39,OR(AND(HG$1=$IT39+1,OR(HG$3-1&lt;&gt;$A$3,$A$4=0)),AND(HG$1=$IT39-1,OR(HG$3&lt;&gt;$A$3,$A$4=0)))))),1,0)</f>
        <v/>
      </c>
      <c r="HH89">
        <f>IF(AND(HH$4=1,HH39=0,OR($IT39=0,AND($IT39&gt;0,HH$2=$IU39,OR(AND(HH$1=$IT39+1,OR(HH$3-1&lt;&gt;$A$3,$A$4=0)),AND(HH$1=$IT39-1,OR(HH$3&lt;&gt;$A$3,$A$4=0)))))),1,0)</f>
        <v/>
      </c>
      <c r="HI89">
        <f>IF(AND(HI$4=1,HI39=0,OR($IT39=0,AND($IT39&gt;0,HI$2=$IU39,OR(AND(HI$1=$IT39+1,OR(HI$3-1&lt;&gt;$A$3,$A$4=0)),AND(HI$1=$IT39-1,OR(HI$3&lt;&gt;$A$3,$A$4=0)))))),1,0)</f>
        <v/>
      </c>
      <c r="HJ89">
        <f>IF(AND(HJ$4=1,HJ39=0,OR($IT39=0,AND($IT39&gt;0,HJ$2=$IU39,OR(AND(HJ$1=$IT39+1,OR(HJ$3-1&lt;&gt;$A$3,$A$4=0)),AND(HJ$1=$IT39-1,OR(HJ$3&lt;&gt;$A$3,$A$4=0)))))),1,0)</f>
        <v/>
      </c>
      <c r="HK89">
        <f>IF(AND(HK$4=1,HK39=0,OR($IT39=0,AND($IT39&gt;0,HK$2=$IU39,OR(AND(HK$1=$IT39+1,OR(HK$3-1&lt;&gt;$A$3,$A$4=0)),AND(HK$1=$IT39-1,OR(HK$3&lt;&gt;$A$3,$A$4=0)))))),1,0)</f>
        <v/>
      </c>
      <c r="HL89">
        <f>IF(AND(HL$4=1,HL39=0,OR($IT39=0,AND($IT39&gt;0,HL$2=$IU39,OR(AND(HL$1=$IT39+1,OR(HL$3-1&lt;&gt;$A$3,$A$4=0)),AND(HL$1=$IT39-1,OR(HL$3&lt;&gt;$A$3,$A$4=0)))))),1,0)</f>
        <v/>
      </c>
      <c r="HM89">
        <f>IF(AND(HM$4=1,HM39=0,OR($IT39=0,AND($IT39&gt;0,HM$2=$IU39,OR(AND(HM$1=$IT39+1,OR(HM$3-1&lt;&gt;$A$3,$A$4=0)),AND(HM$1=$IT39-1,OR(HM$3&lt;&gt;$A$3,$A$4=0)))))),1,0)</f>
        <v/>
      </c>
      <c r="HN89">
        <f>IF(AND(HN$4=1,HN39=0,OR($IT39=0,AND($IT39&gt;0,HN$2=$IU39,OR(AND(HN$1=$IT39+1,OR(HN$3-1&lt;&gt;$A$3,$A$4=0)),AND(HN$1=$IT39-1,OR(HN$3&lt;&gt;$A$3,$A$4=0)))))),1,0)</f>
        <v/>
      </c>
      <c r="HO89">
        <f>IF(AND(HO$4=1,HO39=0,OR($IT39=0,AND($IT39&gt;0,HO$2=$IU39,OR(AND(HO$1=$IT39+1,OR(HO$3-1&lt;&gt;$A$3,$A$4=0)),AND(HO$1=$IT39-1,OR(HO$3&lt;&gt;$A$3,$A$4=0)))))),1,0)</f>
        <v/>
      </c>
      <c r="HP89">
        <f>IF(AND(HP$4=1,HP39=0,OR($IT39=0,AND($IT39&gt;0,HP$2=$IU39,OR(AND(HP$1=$IT39+1,OR(HP$3-1&lt;&gt;$A$3,$A$4=0)),AND(HP$1=$IT39-1,OR(HP$3&lt;&gt;$A$3,$A$4=0)))))),1,0)</f>
        <v/>
      </c>
      <c r="HQ89">
        <f>IF(AND(HQ$4=1,HQ39=0,OR($IT39=0,AND($IT39&gt;0,HQ$2=$IU39,OR(AND(HQ$1=$IT39+1,OR(HQ$3-1&lt;&gt;$A$3,$A$4=0)),AND(HQ$1=$IT39-1,OR(HQ$3&lt;&gt;$A$3,$A$4=0)))))),1,0)</f>
        <v/>
      </c>
      <c r="HR89">
        <f>IF(AND(HR$4=1,HR39=0,OR($IT39=0,AND($IT39&gt;0,HR$2=$IU39,OR(AND(HR$1=$IT39+1,OR(HR$3-1&lt;&gt;$A$3,$A$4=0)),AND(HR$1=$IT39-1,OR(HR$3&lt;&gt;$A$3,$A$4=0)))))),1,0)</f>
        <v/>
      </c>
      <c r="HS89">
        <f>IF(AND(HS$4=1,HS39=0,OR($IT39=0,AND($IT39&gt;0,HS$2=$IU39,OR(AND(HS$1=$IT39+1,OR(HS$3-1&lt;&gt;$A$3,$A$4=0)),AND(HS$1=$IT39-1,OR(HS$3&lt;&gt;$A$3,$A$4=0)))))),1,0)</f>
        <v/>
      </c>
      <c r="HT89">
        <f>IF(AND(HT$4=1,HT39=0,OR($IT39=0,AND($IT39&gt;0,HT$2=$IU39,OR(AND(HT$1=$IT39+1,OR(HT$3-1&lt;&gt;$A$3,$A$4=0)),AND(HT$1=$IT39-1,OR(HT$3&lt;&gt;$A$3,$A$4=0)))))),1,0)</f>
        <v/>
      </c>
      <c r="HU89">
        <f>IF(AND(HU$4=1,HU39=0,OR($IT39=0,AND($IT39&gt;0,HU$2=$IU39,OR(AND(HU$1=$IT39+1,OR(HU$3-1&lt;&gt;$A$3,$A$4=0)),AND(HU$1=$IT39-1,OR(HU$3&lt;&gt;$A$3,$A$4=0)))))),1,0)</f>
        <v/>
      </c>
      <c r="HV89">
        <f>IF(AND(HV$4=1,HV39=0,OR($IT39=0,AND($IT39&gt;0,HV$2=$IU39,OR(AND(HV$1=$IT39+1,OR(HV$3-1&lt;&gt;$A$3,$A$4=0)),AND(HV$1=$IT39-1,OR(HV$3&lt;&gt;$A$3,$A$4=0)))))),1,0)</f>
        <v/>
      </c>
      <c r="HW89">
        <f>IF(AND(HW$4=1,HW39=0,OR($IT39=0,AND($IT39&gt;0,HW$2=$IU39,OR(AND(HW$1=$IT39+1,OR(HW$3-1&lt;&gt;$A$3,$A$4=0)),AND(HW$1=$IT39-1,OR(HW$3&lt;&gt;$A$3,$A$4=0)))))),1,0)</f>
        <v/>
      </c>
      <c r="HX89">
        <f>IF(AND(HX$4=1,HX39=0,OR($IT39=0,AND($IT39&gt;0,HX$2=$IU39,OR(AND(HX$1=$IT39+1,OR(HX$3-1&lt;&gt;$A$3,$A$4=0)),AND(HX$1=$IT39-1,OR(HX$3&lt;&gt;$A$3,$A$4=0)))))),1,0)</f>
        <v/>
      </c>
      <c r="HY89">
        <f>IF(AND(HY$4=1,HY39=0,OR($IT39=0,AND($IT39&gt;0,HY$2=$IU39,OR(AND(HY$1=$IT39+1,OR(HY$3-1&lt;&gt;$A$3,$A$4=0)),AND(HY$1=$IT39-1,OR(HY$3&lt;&gt;$A$3,$A$4=0)))))),1,0)</f>
        <v/>
      </c>
      <c r="HZ89">
        <f>IF(AND(HZ$4=1,HZ39=0,OR($IT39=0,AND($IT39&gt;0,HZ$2=$IU39,OR(AND(HZ$1=$IT39+1,OR(HZ$3-1&lt;&gt;$A$3,$A$4=0)),AND(HZ$1=$IT39-1,OR(HZ$3&lt;&gt;$A$3,$A$4=0)))))),1,0)</f>
        <v/>
      </c>
      <c r="IA89">
        <f>IF(AND(IA$4=1,IA39=0,OR($IT39=0,AND($IT39&gt;0,IA$2=$IU39,OR(AND(IA$1=$IT39+1,OR(IA$3-1&lt;&gt;$A$3,$A$4=0)),AND(IA$1=$IT39-1,OR(IA$3&lt;&gt;$A$3,$A$4=0)))))),1,0)</f>
        <v/>
      </c>
      <c r="IB89">
        <f>IF(AND(IB$4=1,IB39=0,OR($IT39=0,AND($IT39&gt;0,IB$2=$IU39,OR(AND(IB$1=$IT39+1,OR(IB$3-1&lt;&gt;$A$3,$A$4=0)),AND(IB$1=$IT39-1,OR(IB$3&lt;&gt;$A$3,$A$4=0)))))),1,0)</f>
        <v/>
      </c>
      <c r="IC89">
        <f>IF(AND(IC$4=1,IC39=0,OR($IT39=0,AND($IT39&gt;0,IC$2=$IU39,OR(AND(IC$1=$IT39+1,OR(IC$3-1&lt;&gt;$A$3,$A$4=0)),AND(IC$1=$IT39-1,OR(IC$3&lt;&gt;$A$3,$A$4=0)))))),1,0)</f>
        <v/>
      </c>
      <c r="ID89">
        <f>IF(AND(ID$4=1,ID39=0,OR($IT39=0,AND($IT39&gt;0,ID$2=$IU39,OR(AND(ID$1=$IT39+1,OR(ID$3-1&lt;&gt;$A$3,$A$4=0)),AND(ID$1=$IT39-1,OR(ID$3&lt;&gt;$A$3,$A$4=0)))))),1,0)</f>
        <v/>
      </c>
      <c r="IE89">
        <f>IF(AND(IE$4=1,IE39=0,OR($IT39=0,AND($IT39&gt;0,IE$2=$IU39,OR(AND(IE$1=$IT39+1,OR(IE$3-1&lt;&gt;$A$3,$A$4=0)),AND(IE$1=$IT39-1,OR(IE$3&lt;&gt;$A$3,$A$4=0)))))),1,0)</f>
        <v/>
      </c>
      <c r="IF89">
        <f>IF(AND(IF$4=1,IF39=0,OR($IT39=0,AND($IT39&gt;0,IF$2=$IU39,OR(AND(IF$1=$IT39+1,OR(IF$3-1&lt;&gt;$A$3,$A$4=0)),AND(IF$1=$IT39-1,OR(IF$3&lt;&gt;$A$3,$A$4=0)))))),1,0)</f>
        <v/>
      </c>
      <c r="IG89">
        <f>IF(AND(IG$4=1,IG39=0,OR($IT39=0,AND($IT39&gt;0,IG$2=$IU39,OR(AND(IG$1=$IT39+1,OR(IG$3-1&lt;&gt;$A$3,$A$4=0)),AND(IG$1=$IT39-1,OR(IG$3&lt;&gt;$A$3,$A$4=0)))))),1,0)</f>
        <v/>
      </c>
      <c r="IH89">
        <f>IF(AND(IH$4=1,IH39=0,OR($IT39=0,AND($IT39&gt;0,IH$2=$IU39,OR(AND(IH$1=$IT39+1,OR(IH$3-1&lt;&gt;$A$3,$A$4=0)),AND(IH$1=$IT39-1,OR(IH$3&lt;&gt;$A$3,$A$4=0)))))),1,0)</f>
        <v/>
      </c>
      <c r="II89">
        <f>IF(AND(II$4=1,II39=0,OR($IT39=0,AND($IT39&gt;0,II$2=$IU39,OR(AND(II$1=$IT39+1,OR(II$3-1&lt;&gt;$A$3,$A$4=0)),AND(II$1=$IT39-1,OR(II$3&lt;&gt;$A$3,$A$4=0)))))),1,0)</f>
        <v/>
      </c>
    </row>
    <row r="90">
      <c r="A90" t="n">
        <v>31</v>
      </c>
      <c r="D90">
        <f>IF(AND(D$4=1,D40=0,OR($IT40=0,AND($IT40&gt;0,D$2=$IU40,OR(AND(D$1=$IT40+1,OR(D$3-1&lt;&gt;$A$3,$A$4=0)),AND(D$1=$IT40-1,OR(D$3&lt;&gt;$A$3,$A$4=0)))))),1,0)</f>
        <v/>
      </c>
      <c r="E90">
        <f>IF(AND(E$4=1,E40=0,OR($IT40=0,AND($IT40&gt;0,E$2=$IU40,OR(AND(E$1=$IT40+1,OR(E$3-1&lt;&gt;$A$3,$A$4=0)),AND(E$1=$IT40-1,OR(E$3&lt;&gt;$A$3,$A$4=0)))))),1,0)</f>
        <v/>
      </c>
      <c r="F90">
        <f>IF(AND(F$4=1,F40=0,OR($IT40=0,AND($IT40&gt;0,F$2=$IU40,OR(AND(F$1=$IT40+1,OR(F$3-1&lt;&gt;$A$3,$A$4=0)),AND(F$1=$IT40-1,OR(F$3&lt;&gt;$A$3,$A$4=0)))))),1,0)</f>
        <v/>
      </c>
      <c r="G90">
        <f>IF(AND(G$4=1,G40=0,OR($IT40=0,AND($IT40&gt;0,G$2=$IU40,OR(AND(G$1=$IT40+1,OR(G$3-1&lt;&gt;$A$3,$A$4=0)),AND(G$1=$IT40-1,OR(G$3&lt;&gt;$A$3,$A$4=0)))))),1,0)</f>
        <v/>
      </c>
      <c r="H90">
        <f>IF(AND(H$4=1,H40=0,OR($IT40=0,AND($IT40&gt;0,H$2=$IU40,OR(AND(H$1=$IT40+1,OR(H$3-1&lt;&gt;$A$3,$A$4=0)),AND(H$1=$IT40-1,OR(H$3&lt;&gt;$A$3,$A$4=0)))))),1,0)</f>
        <v/>
      </c>
      <c r="I90">
        <f>IF(AND(I$4=1,I40=0,OR($IT40=0,AND($IT40&gt;0,I$2=$IU40,OR(AND(I$1=$IT40+1,OR(I$3-1&lt;&gt;$A$3,$A$4=0)),AND(I$1=$IT40-1,OR(I$3&lt;&gt;$A$3,$A$4=0)))))),1,0)</f>
        <v/>
      </c>
      <c r="J90">
        <f>IF(AND(J$4=1,J40=0,OR($IT40=0,AND($IT40&gt;0,J$2=$IU40,OR(AND(J$1=$IT40+1,OR(J$3-1&lt;&gt;$A$3,$A$4=0)),AND(J$1=$IT40-1,OR(J$3&lt;&gt;$A$3,$A$4=0)))))),1,0)</f>
        <v/>
      </c>
      <c r="K90">
        <f>IF(AND(K$4=1,K40=0,OR($IT40=0,AND($IT40&gt;0,K$2=$IU40,OR(AND(K$1=$IT40+1,OR(K$3-1&lt;&gt;$A$3,$A$4=0)),AND(K$1=$IT40-1,OR(K$3&lt;&gt;$A$3,$A$4=0)))))),1,0)</f>
        <v/>
      </c>
      <c r="L90">
        <f>IF(AND(L$4=1,L40=0,OR($IT40=0,AND($IT40&gt;0,L$2=$IU40,OR(AND(L$1=$IT40+1,OR(L$3-1&lt;&gt;$A$3,$A$4=0)),AND(L$1=$IT40-1,OR(L$3&lt;&gt;$A$3,$A$4=0)))))),1,0)</f>
        <v/>
      </c>
      <c r="M90">
        <f>IF(AND(M$4=1,M40=0,OR($IT40=0,AND($IT40&gt;0,M$2=$IU40,OR(AND(M$1=$IT40+1,OR(M$3-1&lt;&gt;$A$3,$A$4=0)),AND(M$1=$IT40-1,OR(M$3&lt;&gt;$A$3,$A$4=0)))))),1,0)</f>
        <v/>
      </c>
      <c r="N90">
        <f>IF(AND(N$4=1,N40=0,OR($IT40=0,AND($IT40&gt;0,N$2=$IU40,OR(AND(N$1=$IT40+1,OR(N$3-1&lt;&gt;$A$3,$A$4=0)),AND(N$1=$IT40-1,OR(N$3&lt;&gt;$A$3,$A$4=0)))))),1,0)</f>
        <v/>
      </c>
      <c r="O90">
        <f>IF(AND(O$4=1,O40=0,OR($IT40=0,AND($IT40&gt;0,O$2=$IU40,OR(AND(O$1=$IT40+1,OR(O$3-1&lt;&gt;$A$3,$A$4=0)),AND(O$1=$IT40-1,OR(O$3&lt;&gt;$A$3,$A$4=0)))))),1,0)</f>
        <v/>
      </c>
      <c r="P90">
        <f>IF(AND(P$4=1,P40=0,OR($IT40=0,AND($IT40&gt;0,P$2=$IU40,OR(AND(P$1=$IT40+1,OR(P$3-1&lt;&gt;$A$3,$A$4=0)),AND(P$1=$IT40-1,OR(P$3&lt;&gt;$A$3,$A$4=0)))))),1,0)</f>
        <v/>
      </c>
      <c r="Q90">
        <f>IF(AND(Q$4=1,Q40=0,OR($IT40=0,AND($IT40&gt;0,Q$2=$IU40,OR(AND(Q$1=$IT40+1,OR(Q$3-1&lt;&gt;$A$3,$A$4=0)),AND(Q$1=$IT40-1,OR(Q$3&lt;&gt;$A$3,$A$4=0)))))),1,0)</f>
        <v/>
      </c>
      <c r="R90">
        <f>IF(AND(R$4=1,R40=0,OR($IT40=0,AND($IT40&gt;0,R$2=$IU40,OR(AND(R$1=$IT40+1,OR(R$3-1&lt;&gt;$A$3,$A$4=0)),AND(R$1=$IT40-1,OR(R$3&lt;&gt;$A$3,$A$4=0)))))),1,0)</f>
        <v/>
      </c>
      <c r="S90">
        <f>IF(AND(S$4=1,S40=0,OR($IT40=0,AND($IT40&gt;0,S$2=$IU40,OR(AND(S$1=$IT40+1,OR(S$3-1&lt;&gt;$A$3,$A$4=0)),AND(S$1=$IT40-1,OR(S$3&lt;&gt;$A$3,$A$4=0)))))),1,0)</f>
        <v/>
      </c>
      <c r="T90">
        <f>IF(AND(T$4=1,T40=0,OR($IT40=0,AND($IT40&gt;0,T$2=$IU40,OR(AND(T$1=$IT40+1,OR(T$3-1&lt;&gt;$A$3,$A$4=0)),AND(T$1=$IT40-1,OR(T$3&lt;&gt;$A$3,$A$4=0)))))),1,0)</f>
        <v/>
      </c>
      <c r="U90">
        <f>IF(AND(U$4=1,U40=0,OR($IT40=0,AND($IT40&gt;0,U$2=$IU40,OR(AND(U$1=$IT40+1,OR(U$3-1&lt;&gt;$A$3,$A$4=0)),AND(U$1=$IT40-1,OR(U$3&lt;&gt;$A$3,$A$4=0)))))),1,0)</f>
        <v/>
      </c>
      <c r="V90">
        <f>IF(AND(V$4=1,V40=0,OR($IT40=0,AND($IT40&gt;0,V$2=$IU40,OR(AND(V$1=$IT40+1,OR(V$3-1&lt;&gt;$A$3,$A$4=0)),AND(V$1=$IT40-1,OR(V$3&lt;&gt;$A$3,$A$4=0)))))),1,0)</f>
        <v/>
      </c>
      <c r="W90">
        <f>IF(AND(W$4=1,W40=0,OR($IT40=0,AND($IT40&gt;0,W$2=$IU40,OR(AND(W$1=$IT40+1,OR(W$3-1&lt;&gt;$A$3,$A$4=0)),AND(W$1=$IT40-1,OR(W$3&lt;&gt;$A$3,$A$4=0)))))),1,0)</f>
        <v/>
      </c>
      <c r="X90">
        <f>IF(AND(X$4=1,X40=0,OR($IT40=0,AND($IT40&gt;0,X$2=$IU40,OR(AND(X$1=$IT40+1,OR(X$3-1&lt;&gt;$A$3,$A$4=0)),AND(X$1=$IT40-1,OR(X$3&lt;&gt;$A$3,$A$4=0)))))),1,0)</f>
        <v/>
      </c>
      <c r="Y90">
        <f>IF(AND(Y$4=1,Y40=0,OR($IT40=0,AND($IT40&gt;0,Y$2=$IU40,OR(AND(Y$1=$IT40+1,OR(Y$3-1&lt;&gt;$A$3,$A$4=0)),AND(Y$1=$IT40-1,OR(Y$3&lt;&gt;$A$3,$A$4=0)))))),1,0)</f>
        <v/>
      </c>
      <c r="Z90">
        <f>IF(AND(Z$4=1,Z40=0,OR($IT40=0,AND($IT40&gt;0,Z$2=$IU40,OR(AND(Z$1=$IT40+1,OR(Z$3-1&lt;&gt;$A$3,$A$4=0)),AND(Z$1=$IT40-1,OR(Z$3&lt;&gt;$A$3,$A$4=0)))))),1,0)</f>
        <v/>
      </c>
      <c r="AA90">
        <f>IF(AND(AA$4=1,AA40=0,OR($IT40=0,AND($IT40&gt;0,AA$2=$IU40,OR(AND(AA$1=$IT40+1,OR(AA$3-1&lt;&gt;$A$3,$A$4=0)),AND(AA$1=$IT40-1,OR(AA$3&lt;&gt;$A$3,$A$4=0)))))),1,0)</f>
        <v/>
      </c>
      <c r="AB90">
        <f>IF(AND(AB$4=1,AB40=0,OR($IT40=0,AND($IT40&gt;0,AB$2=$IU40,OR(AND(AB$1=$IT40+1,OR(AB$3-1&lt;&gt;$A$3,$A$4=0)),AND(AB$1=$IT40-1,OR(AB$3&lt;&gt;$A$3,$A$4=0)))))),1,0)</f>
        <v/>
      </c>
      <c r="AC90">
        <f>IF(AND(AC$4=1,AC40=0,OR($IT40=0,AND($IT40&gt;0,AC$2=$IU40,OR(AND(AC$1=$IT40+1,OR(AC$3-1&lt;&gt;$A$3,$A$4=0)),AND(AC$1=$IT40-1,OR(AC$3&lt;&gt;$A$3,$A$4=0)))))),1,0)</f>
        <v/>
      </c>
      <c r="AD90">
        <f>IF(AND(AD$4=1,AD40=0,OR($IT40=0,AND($IT40&gt;0,AD$2=$IU40,OR(AND(AD$1=$IT40+1,OR(AD$3-1&lt;&gt;$A$3,$A$4=0)),AND(AD$1=$IT40-1,OR(AD$3&lt;&gt;$A$3,$A$4=0)))))),1,0)</f>
        <v/>
      </c>
      <c r="AE90">
        <f>IF(AND(AE$4=1,AE40=0,OR($IT40=0,AND($IT40&gt;0,AE$2=$IU40,OR(AND(AE$1=$IT40+1,OR(AE$3-1&lt;&gt;$A$3,$A$4=0)),AND(AE$1=$IT40-1,OR(AE$3&lt;&gt;$A$3,$A$4=0)))))),1,0)</f>
        <v/>
      </c>
      <c r="AF90">
        <f>IF(AND(AF$4=1,AF40=0,OR($IT40=0,AND($IT40&gt;0,AF$2=$IU40,OR(AND(AF$1=$IT40+1,OR(AF$3-1&lt;&gt;$A$3,$A$4=0)),AND(AF$1=$IT40-1,OR(AF$3&lt;&gt;$A$3,$A$4=0)))))),1,0)</f>
        <v/>
      </c>
      <c r="AG90">
        <f>IF(AND(AG$4=1,AG40=0,OR($IT40=0,AND($IT40&gt;0,AG$2=$IU40,OR(AND(AG$1=$IT40+1,OR(AG$3-1&lt;&gt;$A$3,$A$4=0)),AND(AG$1=$IT40-1,OR(AG$3&lt;&gt;$A$3,$A$4=0)))))),1,0)</f>
        <v/>
      </c>
      <c r="AH90">
        <f>IF(AND(AH$4=1,AH40=0,OR($IT40=0,AND($IT40&gt;0,AH$2=$IU40,OR(AND(AH$1=$IT40+1,OR(AH$3-1&lt;&gt;$A$3,$A$4=0)),AND(AH$1=$IT40-1,OR(AH$3&lt;&gt;$A$3,$A$4=0)))))),1,0)</f>
        <v/>
      </c>
      <c r="AI90">
        <f>IF(AND(AI$4=1,AI40=0,OR($IT40=0,AND($IT40&gt;0,AI$2=$IU40,OR(AND(AI$1=$IT40+1,OR(AI$3-1&lt;&gt;$A$3,$A$4=0)),AND(AI$1=$IT40-1,OR(AI$3&lt;&gt;$A$3,$A$4=0)))))),1,0)</f>
        <v/>
      </c>
      <c r="AJ90">
        <f>IF(AND(AJ$4=1,AJ40=0,OR($IT40=0,AND($IT40&gt;0,AJ$2=$IU40,OR(AND(AJ$1=$IT40+1,OR(AJ$3-1&lt;&gt;$A$3,$A$4=0)),AND(AJ$1=$IT40-1,OR(AJ$3&lt;&gt;$A$3,$A$4=0)))))),1,0)</f>
        <v/>
      </c>
      <c r="AK90">
        <f>IF(AND(AK$4=1,AK40=0,OR($IT40=0,AND($IT40&gt;0,AK$2=$IU40,OR(AND(AK$1=$IT40+1,OR(AK$3-1&lt;&gt;$A$3,$A$4=0)),AND(AK$1=$IT40-1,OR(AK$3&lt;&gt;$A$3,$A$4=0)))))),1,0)</f>
        <v/>
      </c>
      <c r="AL90">
        <f>IF(AND(AL$4=1,AL40=0,OR($IT40=0,AND($IT40&gt;0,AL$2=$IU40,OR(AND(AL$1=$IT40+1,OR(AL$3-1&lt;&gt;$A$3,$A$4=0)),AND(AL$1=$IT40-1,OR(AL$3&lt;&gt;$A$3,$A$4=0)))))),1,0)</f>
        <v/>
      </c>
      <c r="AM90">
        <f>IF(AND(AM$4=1,AM40=0,OR($IT40=0,AND($IT40&gt;0,AM$2=$IU40,OR(AND(AM$1=$IT40+1,OR(AM$3-1&lt;&gt;$A$3,$A$4=0)),AND(AM$1=$IT40-1,OR(AM$3&lt;&gt;$A$3,$A$4=0)))))),1,0)</f>
        <v/>
      </c>
      <c r="AN90">
        <f>IF(AND(AN$4=1,AN40=0,OR($IT40=0,AND($IT40&gt;0,AN$2=$IU40,OR(AND(AN$1=$IT40+1,OR(AN$3-1&lt;&gt;$A$3,$A$4=0)),AND(AN$1=$IT40-1,OR(AN$3&lt;&gt;$A$3,$A$4=0)))))),1,0)</f>
        <v/>
      </c>
      <c r="AO90">
        <f>IF(AND(AO$4=1,AO40=0,OR($IT40=0,AND($IT40&gt;0,AO$2=$IU40,OR(AND(AO$1=$IT40+1,OR(AO$3-1&lt;&gt;$A$3,$A$4=0)),AND(AO$1=$IT40-1,OR(AO$3&lt;&gt;$A$3,$A$4=0)))))),1,0)</f>
        <v/>
      </c>
      <c r="AP90">
        <f>IF(AND(AP$4=1,AP40=0,OR($IT40=0,AND($IT40&gt;0,AP$2=$IU40,OR(AND(AP$1=$IT40+1,OR(AP$3-1&lt;&gt;$A$3,$A$4=0)),AND(AP$1=$IT40-1,OR(AP$3&lt;&gt;$A$3,$A$4=0)))))),1,0)</f>
        <v/>
      </c>
      <c r="AQ90">
        <f>IF(AND(AQ$4=1,AQ40=0,OR($IT40=0,AND($IT40&gt;0,AQ$2=$IU40,OR(AND(AQ$1=$IT40+1,OR(AQ$3-1&lt;&gt;$A$3,$A$4=0)),AND(AQ$1=$IT40-1,OR(AQ$3&lt;&gt;$A$3,$A$4=0)))))),1,0)</f>
        <v/>
      </c>
      <c r="AR90">
        <f>IF(AND(AR$4=1,AR40=0,OR($IT40=0,AND($IT40&gt;0,AR$2=$IU40,OR(AND(AR$1=$IT40+1,OR(AR$3-1&lt;&gt;$A$3,$A$4=0)),AND(AR$1=$IT40-1,OR(AR$3&lt;&gt;$A$3,$A$4=0)))))),1,0)</f>
        <v/>
      </c>
      <c r="AS90">
        <f>IF(AND(AS$4=1,AS40=0,OR($IT40=0,AND($IT40&gt;0,AS$2=$IU40,OR(AND(AS$1=$IT40+1,OR(AS$3-1&lt;&gt;$A$3,$A$4=0)),AND(AS$1=$IT40-1,OR(AS$3&lt;&gt;$A$3,$A$4=0)))))),1,0)</f>
        <v/>
      </c>
      <c r="AT90">
        <f>IF(AND(AT$4=1,AT40=0,OR($IT40=0,AND($IT40&gt;0,AT$2=$IU40,OR(AND(AT$1=$IT40+1,OR(AT$3-1&lt;&gt;$A$3,$A$4=0)),AND(AT$1=$IT40-1,OR(AT$3&lt;&gt;$A$3,$A$4=0)))))),1,0)</f>
        <v/>
      </c>
      <c r="AU90">
        <f>IF(AND(AU$4=1,AU40=0,OR($IT40=0,AND($IT40&gt;0,AU$2=$IU40,OR(AND(AU$1=$IT40+1,OR(AU$3-1&lt;&gt;$A$3,$A$4=0)),AND(AU$1=$IT40-1,OR(AU$3&lt;&gt;$A$3,$A$4=0)))))),1,0)</f>
        <v/>
      </c>
      <c r="AV90">
        <f>IF(AND(AV$4=1,AV40=0,OR($IT40=0,AND($IT40&gt;0,AV$2=$IU40,OR(AND(AV$1=$IT40+1,OR(AV$3-1&lt;&gt;$A$3,$A$4=0)),AND(AV$1=$IT40-1,OR(AV$3&lt;&gt;$A$3,$A$4=0)))))),1,0)</f>
        <v/>
      </c>
      <c r="AW90">
        <f>IF(AND(AW$4=1,AW40=0,OR($IT40=0,AND($IT40&gt;0,AW$2=$IU40,OR(AND(AW$1=$IT40+1,OR(AW$3-1&lt;&gt;$A$3,$A$4=0)),AND(AW$1=$IT40-1,OR(AW$3&lt;&gt;$A$3,$A$4=0)))))),1,0)</f>
        <v/>
      </c>
      <c r="AX90">
        <f>IF(AND(AX$4=1,AX40=0,OR($IT40=0,AND($IT40&gt;0,AX$2=$IU40,OR(AND(AX$1=$IT40+1,OR(AX$3-1&lt;&gt;$A$3,$A$4=0)),AND(AX$1=$IT40-1,OR(AX$3&lt;&gt;$A$3,$A$4=0)))))),1,0)</f>
        <v/>
      </c>
      <c r="AY90">
        <f>IF(AND(AY$4=1,AY40=0,OR($IT40=0,AND($IT40&gt;0,AY$2=$IU40,OR(AND(AY$1=$IT40+1,OR(AY$3-1&lt;&gt;$A$3,$A$4=0)),AND(AY$1=$IT40-1,OR(AY$3&lt;&gt;$A$3,$A$4=0)))))),1,0)</f>
        <v/>
      </c>
      <c r="AZ90">
        <f>IF(AND(AZ$4=1,AZ40=0,OR($IT40=0,AND($IT40&gt;0,AZ$2=$IU40,OR(AND(AZ$1=$IT40+1,OR(AZ$3-1&lt;&gt;$A$3,$A$4=0)),AND(AZ$1=$IT40-1,OR(AZ$3&lt;&gt;$A$3,$A$4=0)))))),1,0)</f>
        <v/>
      </c>
      <c r="BA90">
        <f>IF(AND(BA$4=1,BA40=0,OR($IT40=0,AND($IT40&gt;0,BA$2=$IU40,OR(AND(BA$1=$IT40+1,OR(BA$3-1&lt;&gt;$A$3,$A$4=0)),AND(BA$1=$IT40-1,OR(BA$3&lt;&gt;$A$3,$A$4=0)))))),1,0)</f>
        <v/>
      </c>
      <c r="BB90">
        <f>IF(AND(BB$4=1,BB40=0,OR($IT40=0,AND($IT40&gt;0,BB$2=$IU40,OR(AND(BB$1=$IT40+1,OR(BB$3-1&lt;&gt;$A$3,$A$4=0)),AND(BB$1=$IT40-1,OR(BB$3&lt;&gt;$A$3,$A$4=0)))))),1,0)</f>
        <v/>
      </c>
      <c r="BC90">
        <f>IF(AND(BC$4=1,BC40=0,OR($IT40=0,AND($IT40&gt;0,BC$2=$IU40,OR(AND(BC$1=$IT40+1,OR(BC$3-1&lt;&gt;$A$3,$A$4=0)),AND(BC$1=$IT40-1,OR(BC$3&lt;&gt;$A$3,$A$4=0)))))),1,0)</f>
        <v/>
      </c>
      <c r="BD90">
        <f>IF(AND(BD$4=1,BD40=0,OR($IT40=0,AND($IT40&gt;0,BD$2=$IU40,OR(AND(BD$1=$IT40+1,OR(BD$3-1&lt;&gt;$A$3,$A$4=0)),AND(BD$1=$IT40-1,OR(BD$3&lt;&gt;$A$3,$A$4=0)))))),1,0)</f>
        <v/>
      </c>
      <c r="BE90">
        <f>IF(AND(BE$4=1,BE40=0,OR($IT40=0,AND($IT40&gt;0,BE$2=$IU40,OR(AND(BE$1=$IT40+1,OR(BE$3-1&lt;&gt;$A$3,$A$4=0)),AND(BE$1=$IT40-1,OR(BE$3&lt;&gt;$A$3,$A$4=0)))))),1,0)</f>
        <v/>
      </c>
      <c r="BF90">
        <f>IF(AND(BF$4=1,BF40=0,OR($IT40=0,AND($IT40&gt;0,BF$2=$IU40,OR(AND(BF$1=$IT40+1,OR(BF$3-1&lt;&gt;$A$3,$A$4=0)),AND(BF$1=$IT40-1,OR(BF$3&lt;&gt;$A$3,$A$4=0)))))),1,0)</f>
        <v/>
      </c>
      <c r="BG90">
        <f>IF(AND(BG$4=1,BG40=0,OR($IT40=0,AND($IT40&gt;0,BG$2=$IU40,OR(AND(BG$1=$IT40+1,OR(BG$3-1&lt;&gt;$A$3,$A$4=0)),AND(BG$1=$IT40-1,OR(BG$3&lt;&gt;$A$3,$A$4=0)))))),1,0)</f>
        <v/>
      </c>
      <c r="BH90">
        <f>IF(AND(BH$4=1,BH40=0,OR($IT40=0,AND($IT40&gt;0,BH$2=$IU40,OR(AND(BH$1=$IT40+1,OR(BH$3-1&lt;&gt;$A$3,$A$4=0)),AND(BH$1=$IT40-1,OR(BH$3&lt;&gt;$A$3,$A$4=0)))))),1,0)</f>
        <v/>
      </c>
      <c r="BI90">
        <f>IF(AND(BI$4=1,BI40=0,OR($IT40=0,AND($IT40&gt;0,BI$2=$IU40,OR(AND(BI$1=$IT40+1,OR(BI$3-1&lt;&gt;$A$3,$A$4=0)),AND(BI$1=$IT40-1,OR(BI$3&lt;&gt;$A$3,$A$4=0)))))),1,0)</f>
        <v/>
      </c>
      <c r="BJ90">
        <f>IF(AND(BJ$4=1,BJ40=0,OR($IT40=0,AND($IT40&gt;0,BJ$2=$IU40,OR(AND(BJ$1=$IT40+1,OR(BJ$3-1&lt;&gt;$A$3,$A$4=0)),AND(BJ$1=$IT40-1,OR(BJ$3&lt;&gt;$A$3,$A$4=0)))))),1,0)</f>
        <v/>
      </c>
      <c r="BK90">
        <f>IF(AND(BK$4=1,BK40=0,OR($IT40=0,AND($IT40&gt;0,BK$2=$IU40,OR(AND(BK$1=$IT40+1,OR(BK$3-1&lt;&gt;$A$3,$A$4=0)),AND(BK$1=$IT40-1,OR(BK$3&lt;&gt;$A$3,$A$4=0)))))),1,0)</f>
        <v/>
      </c>
      <c r="BL90">
        <f>IF(AND(BL$4=1,BL40=0,OR($IT40=0,AND($IT40&gt;0,BL$2=$IU40,OR(AND(BL$1=$IT40+1,OR(BL$3-1&lt;&gt;$A$3,$A$4=0)),AND(BL$1=$IT40-1,OR(BL$3&lt;&gt;$A$3,$A$4=0)))))),1,0)</f>
        <v/>
      </c>
      <c r="BM90">
        <f>IF(AND(BM$4=1,BM40=0,OR($IT40=0,AND($IT40&gt;0,BM$2=$IU40,OR(AND(BM$1=$IT40+1,OR(BM$3-1&lt;&gt;$A$3,$A$4=0)),AND(BM$1=$IT40-1,OR(BM$3&lt;&gt;$A$3,$A$4=0)))))),1,0)</f>
        <v/>
      </c>
      <c r="BN90">
        <f>IF(AND(BN$4=1,BN40=0,OR($IT40=0,AND($IT40&gt;0,BN$2=$IU40,OR(AND(BN$1=$IT40+1,OR(BN$3-1&lt;&gt;$A$3,$A$4=0)),AND(BN$1=$IT40-1,OR(BN$3&lt;&gt;$A$3,$A$4=0)))))),1,0)</f>
        <v/>
      </c>
      <c r="BO90">
        <f>IF(AND(BO$4=1,BO40=0,OR($IT40=0,AND($IT40&gt;0,BO$2=$IU40,OR(AND(BO$1=$IT40+1,OR(BO$3-1&lt;&gt;$A$3,$A$4=0)),AND(BO$1=$IT40-1,OR(BO$3&lt;&gt;$A$3,$A$4=0)))))),1,0)</f>
        <v/>
      </c>
      <c r="BP90">
        <f>IF(AND(BP$4=1,BP40=0,OR($IT40=0,AND($IT40&gt;0,BP$2=$IU40,OR(AND(BP$1=$IT40+1,OR(BP$3-1&lt;&gt;$A$3,$A$4=0)),AND(BP$1=$IT40-1,OR(BP$3&lt;&gt;$A$3,$A$4=0)))))),1,0)</f>
        <v/>
      </c>
      <c r="BQ90">
        <f>IF(AND(BQ$4=1,BQ40=0,OR($IT40=0,AND($IT40&gt;0,BQ$2=$IU40,OR(AND(BQ$1=$IT40+1,OR(BQ$3-1&lt;&gt;$A$3,$A$4=0)),AND(BQ$1=$IT40-1,OR(BQ$3&lt;&gt;$A$3,$A$4=0)))))),1,0)</f>
        <v/>
      </c>
      <c r="BR90">
        <f>IF(AND(BR$4=1,BR40=0,OR($IT40=0,AND($IT40&gt;0,BR$2=$IU40,OR(AND(BR$1=$IT40+1,OR(BR$3-1&lt;&gt;$A$3,$A$4=0)),AND(BR$1=$IT40-1,OR(BR$3&lt;&gt;$A$3,$A$4=0)))))),1,0)</f>
        <v/>
      </c>
      <c r="BS90">
        <f>IF(AND(BS$4=1,BS40=0,OR($IT40=0,AND($IT40&gt;0,BS$2=$IU40,OR(AND(BS$1=$IT40+1,OR(BS$3-1&lt;&gt;$A$3,$A$4=0)),AND(BS$1=$IT40-1,OR(BS$3&lt;&gt;$A$3,$A$4=0)))))),1,0)</f>
        <v/>
      </c>
      <c r="BT90">
        <f>IF(AND(BT$4=1,BT40=0,OR($IT40=0,AND($IT40&gt;0,BT$2=$IU40,OR(AND(BT$1=$IT40+1,OR(BT$3-1&lt;&gt;$A$3,$A$4=0)),AND(BT$1=$IT40-1,OR(BT$3&lt;&gt;$A$3,$A$4=0)))))),1,0)</f>
        <v/>
      </c>
      <c r="BU90">
        <f>IF(AND(BU$4=1,BU40=0,OR($IT40=0,AND($IT40&gt;0,BU$2=$IU40,OR(AND(BU$1=$IT40+1,OR(BU$3-1&lt;&gt;$A$3,$A$4=0)),AND(BU$1=$IT40-1,OR(BU$3&lt;&gt;$A$3,$A$4=0)))))),1,0)</f>
        <v/>
      </c>
      <c r="BV90">
        <f>IF(AND(BV$4=1,BV40=0,OR($IT40=0,AND($IT40&gt;0,BV$2=$IU40,OR(AND(BV$1=$IT40+1,OR(BV$3-1&lt;&gt;$A$3,$A$4=0)),AND(BV$1=$IT40-1,OR(BV$3&lt;&gt;$A$3,$A$4=0)))))),1,0)</f>
        <v/>
      </c>
      <c r="BW90">
        <f>IF(AND(BW$4=1,BW40=0,OR($IT40=0,AND($IT40&gt;0,BW$2=$IU40,OR(AND(BW$1=$IT40+1,OR(BW$3-1&lt;&gt;$A$3,$A$4=0)),AND(BW$1=$IT40-1,OR(BW$3&lt;&gt;$A$3,$A$4=0)))))),1,0)</f>
        <v/>
      </c>
      <c r="BX90">
        <f>IF(AND(BX$4=1,BX40=0,OR($IT40=0,AND($IT40&gt;0,BX$2=$IU40,OR(AND(BX$1=$IT40+1,OR(BX$3-1&lt;&gt;$A$3,$A$4=0)),AND(BX$1=$IT40-1,OR(BX$3&lt;&gt;$A$3,$A$4=0)))))),1,0)</f>
        <v/>
      </c>
      <c r="BY90">
        <f>IF(AND(BY$4=1,BY40=0,OR($IT40=0,AND($IT40&gt;0,BY$2=$IU40,OR(AND(BY$1=$IT40+1,OR(BY$3-1&lt;&gt;$A$3,$A$4=0)),AND(BY$1=$IT40-1,OR(BY$3&lt;&gt;$A$3,$A$4=0)))))),1,0)</f>
        <v/>
      </c>
      <c r="BZ90">
        <f>IF(AND(BZ$4=1,BZ40=0,OR($IT40=0,AND($IT40&gt;0,BZ$2=$IU40,OR(AND(BZ$1=$IT40+1,OR(BZ$3-1&lt;&gt;$A$3,$A$4=0)),AND(BZ$1=$IT40-1,OR(BZ$3&lt;&gt;$A$3,$A$4=0)))))),1,0)</f>
        <v/>
      </c>
      <c r="CA90">
        <f>IF(AND(CA$4=1,CA40=0,OR($IT40=0,AND($IT40&gt;0,CA$2=$IU40,OR(AND(CA$1=$IT40+1,OR(CA$3-1&lt;&gt;$A$3,$A$4=0)),AND(CA$1=$IT40-1,OR(CA$3&lt;&gt;$A$3,$A$4=0)))))),1,0)</f>
        <v/>
      </c>
      <c r="CB90">
        <f>IF(AND(CB$4=1,CB40=0,OR($IT40=0,AND($IT40&gt;0,CB$2=$IU40,OR(AND(CB$1=$IT40+1,OR(CB$3-1&lt;&gt;$A$3,$A$4=0)),AND(CB$1=$IT40-1,OR(CB$3&lt;&gt;$A$3,$A$4=0)))))),1,0)</f>
        <v/>
      </c>
      <c r="CC90">
        <f>IF(AND(CC$4=1,CC40=0,OR($IT40=0,AND($IT40&gt;0,CC$2=$IU40,OR(AND(CC$1=$IT40+1,OR(CC$3-1&lt;&gt;$A$3,$A$4=0)),AND(CC$1=$IT40-1,OR(CC$3&lt;&gt;$A$3,$A$4=0)))))),1,0)</f>
        <v/>
      </c>
      <c r="CD90">
        <f>IF(AND(CD$4=1,CD40=0,OR($IT40=0,AND($IT40&gt;0,CD$2=$IU40,OR(AND(CD$1=$IT40+1,OR(CD$3-1&lt;&gt;$A$3,$A$4=0)),AND(CD$1=$IT40-1,OR(CD$3&lt;&gt;$A$3,$A$4=0)))))),1,0)</f>
        <v/>
      </c>
      <c r="CE90">
        <f>IF(AND(CE$4=1,CE40=0,OR($IT40=0,AND($IT40&gt;0,CE$2=$IU40,OR(AND(CE$1=$IT40+1,OR(CE$3-1&lt;&gt;$A$3,$A$4=0)),AND(CE$1=$IT40-1,OR(CE$3&lt;&gt;$A$3,$A$4=0)))))),1,0)</f>
        <v/>
      </c>
      <c r="CF90">
        <f>IF(AND(CF$4=1,CF40=0,OR($IT40=0,AND($IT40&gt;0,CF$2=$IU40,OR(AND(CF$1=$IT40+1,OR(CF$3-1&lt;&gt;$A$3,$A$4=0)),AND(CF$1=$IT40-1,OR(CF$3&lt;&gt;$A$3,$A$4=0)))))),1,0)</f>
        <v/>
      </c>
      <c r="CG90">
        <f>IF(AND(CG$4=1,CG40=0,OR($IT40=0,AND($IT40&gt;0,CG$2=$IU40,OR(AND(CG$1=$IT40+1,OR(CG$3-1&lt;&gt;$A$3,$A$4=0)),AND(CG$1=$IT40-1,OR(CG$3&lt;&gt;$A$3,$A$4=0)))))),1,0)</f>
        <v/>
      </c>
      <c r="CH90">
        <f>IF(AND(CH$4=1,CH40=0,OR($IT40=0,AND($IT40&gt;0,CH$2=$IU40,OR(AND(CH$1=$IT40+1,OR(CH$3-1&lt;&gt;$A$3,$A$4=0)),AND(CH$1=$IT40-1,OR(CH$3&lt;&gt;$A$3,$A$4=0)))))),1,0)</f>
        <v/>
      </c>
      <c r="CI90">
        <f>IF(AND(CI$4=1,CI40=0,OR($IT40=0,AND($IT40&gt;0,CI$2=$IU40,OR(AND(CI$1=$IT40+1,OR(CI$3-1&lt;&gt;$A$3,$A$4=0)),AND(CI$1=$IT40-1,OR(CI$3&lt;&gt;$A$3,$A$4=0)))))),1,0)</f>
        <v/>
      </c>
      <c r="CJ90">
        <f>IF(AND(CJ$4=1,CJ40=0,OR($IT40=0,AND($IT40&gt;0,CJ$2=$IU40,OR(AND(CJ$1=$IT40+1,OR(CJ$3-1&lt;&gt;$A$3,$A$4=0)),AND(CJ$1=$IT40-1,OR(CJ$3&lt;&gt;$A$3,$A$4=0)))))),1,0)</f>
        <v/>
      </c>
      <c r="CK90">
        <f>IF(AND(CK$4=1,CK40=0,OR($IT40=0,AND($IT40&gt;0,CK$2=$IU40,OR(AND(CK$1=$IT40+1,OR(CK$3-1&lt;&gt;$A$3,$A$4=0)),AND(CK$1=$IT40-1,OR(CK$3&lt;&gt;$A$3,$A$4=0)))))),1,0)</f>
        <v/>
      </c>
      <c r="CL90">
        <f>IF(AND(CL$4=1,CL40=0,OR($IT40=0,AND($IT40&gt;0,CL$2=$IU40,OR(AND(CL$1=$IT40+1,OR(CL$3-1&lt;&gt;$A$3,$A$4=0)),AND(CL$1=$IT40-1,OR(CL$3&lt;&gt;$A$3,$A$4=0)))))),1,0)</f>
        <v/>
      </c>
      <c r="CM90">
        <f>IF(AND(CM$4=1,CM40=0,OR($IT40=0,AND($IT40&gt;0,CM$2=$IU40,OR(AND(CM$1=$IT40+1,OR(CM$3-1&lt;&gt;$A$3,$A$4=0)),AND(CM$1=$IT40-1,OR(CM$3&lt;&gt;$A$3,$A$4=0)))))),1,0)</f>
        <v/>
      </c>
      <c r="CN90">
        <f>IF(AND(CN$4=1,CN40=0,OR($IT40=0,AND($IT40&gt;0,CN$2=$IU40,OR(AND(CN$1=$IT40+1,OR(CN$3-1&lt;&gt;$A$3,$A$4=0)),AND(CN$1=$IT40-1,OR(CN$3&lt;&gt;$A$3,$A$4=0)))))),1,0)</f>
        <v/>
      </c>
      <c r="CO90">
        <f>IF(AND(CO$4=1,CO40=0,OR($IT40=0,AND($IT40&gt;0,CO$2=$IU40,OR(AND(CO$1=$IT40+1,OR(CO$3-1&lt;&gt;$A$3,$A$4=0)),AND(CO$1=$IT40-1,OR(CO$3&lt;&gt;$A$3,$A$4=0)))))),1,0)</f>
        <v/>
      </c>
      <c r="CP90">
        <f>IF(AND(CP$4=1,CP40=0,OR($IT40=0,AND($IT40&gt;0,CP$2=$IU40,OR(AND(CP$1=$IT40+1,OR(CP$3-1&lt;&gt;$A$3,$A$4=0)),AND(CP$1=$IT40-1,OR(CP$3&lt;&gt;$A$3,$A$4=0)))))),1,0)</f>
        <v/>
      </c>
      <c r="CQ90">
        <f>IF(AND(CQ$4=1,CQ40=0,OR($IT40=0,AND($IT40&gt;0,CQ$2=$IU40,OR(AND(CQ$1=$IT40+1,OR(CQ$3-1&lt;&gt;$A$3,$A$4=0)),AND(CQ$1=$IT40-1,OR(CQ$3&lt;&gt;$A$3,$A$4=0)))))),1,0)</f>
        <v/>
      </c>
      <c r="CR90">
        <f>IF(AND(CR$4=1,CR40=0,OR($IT40=0,AND($IT40&gt;0,CR$2=$IU40,OR(AND(CR$1=$IT40+1,OR(CR$3-1&lt;&gt;$A$3,$A$4=0)),AND(CR$1=$IT40-1,OR(CR$3&lt;&gt;$A$3,$A$4=0)))))),1,0)</f>
        <v/>
      </c>
      <c r="CS90">
        <f>IF(AND(CS$4=1,CS40=0,OR($IT40=0,AND($IT40&gt;0,CS$2=$IU40,OR(AND(CS$1=$IT40+1,OR(CS$3-1&lt;&gt;$A$3,$A$4=0)),AND(CS$1=$IT40-1,OR(CS$3&lt;&gt;$A$3,$A$4=0)))))),1,0)</f>
        <v/>
      </c>
      <c r="CT90">
        <f>IF(AND(CT$4=1,CT40=0,OR($IT40=0,AND($IT40&gt;0,CT$2=$IU40,OR(AND(CT$1=$IT40+1,OR(CT$3-1&lt;&gt;$A$3,$A$4=0)),AND(CT$1=$IT40-1,OR(CT$3&lt;&gt;$A$3,$A$4=0)))))),1,0)</f>
        <v/>
      </c>
      <c r="CU90">
        <f>IF(AND(CU$4=1,CU40=0,OR($IT40=0,AND($IT40&gt;0,CU$2=$IU40,OR(AND(CU$1=$IT40+1,OR(CU$3-1&lt;&gt;$A$3,$A$4=0)),AND(CU$1=$IT40-1,OR(CU$3&lt;&gt;$A$3,$A$4=0)))))),1,0)</f>
        <v/>
      </c>
      <c r="CV90">
        <f>IF(AND(CV$4=1,CV40=0,OR($IT40=0,AND($IT40&gt;0,CV$2=$IU40,OR(AND(CV$1=$IT40+1,OR(CV$3-1&lt;&gt;$A$3,$A$4=0)),AND(CV$1=$IT40-1,OR(CV$3&lt;&gt;$A$3,$A$4=0)))))),1,0)</f>
        <v/>
      </c>
      <c r="CW90">
        <f>IF(AND(CW$4=1,CW40=0,OR($IT40=0,AND($IT40&gt;0,CW$2=$IU40,OR(AND(CW$1=$IT40+1,OR(CW$3-1&lt;&gt;$A$3,$A$4=0)),AND(CW$1=$IT40-1,OR(CW$3&lt;&gt;$A$3,$A$4=0)))))),1,0)</f>
        <v/>
      </c>
      <c r="CX90">
        <f>IF(AND(CX$4=1,CX40=0,OR($IT40=0,AND($IT40&gt;0,CX$2=$IU40,OR(AND(CX$1=$IT40+1,OR(CX$3-1&lt;&gt;$A$3,$A$4=0)),AND(CX$1=$IT40-1,OR(CX$3&lt;&gt;$A$3,$A$4=0)))))),1,0)</f>
        <v/>
      </c>
      <c r="CY90">
        <f>IF(AND(CY$4=1,CY40=0,OR($IT40=0,AND($IT40&gt;0,CY$2=$IU40,OR(AND(CY$1=$IT40+1,OR(CY$3-1&lt;&gt;$A$3,$A$4=0)),AND(CY$1=$IT40-1,OR(CY$3&lt;&gt;$A$3,$A$4=0)))))),1,0)</f>
        <v/>
      </c>
      <c r="CZ90">
        <f>IF(AND(CZ$4=1,CZ40=0,OR($IT40=0,AND($IT40&gt;0,CZ$2=$IU40,OR(AND(CZ$1=$IT40+1,OR(CZ$3-1&lt;&gt;$A$3,$A$4=0)),AND(CZ$1=$IT40-1,OR(CZ$3&lt;&gt;$A$3,$A$4=0)))))),1,0)</f>
        <v/>
      </c>
      <c r="DA90">
        <f>IF(AND(DA$4=1,DA40=0,OR($IT40=0,AND($IT40&gt;0,DA$2=$IU40,OR(AND(DA$1=$IT40+1,OR(DA$3-1&lt;&gt;$A$3,$A$4=0)),AND(DA$1=$IT40-1,OR(DA$3&lt;&gt;$A$3,$A$4=0)))))),1,0)</f>
        <v/>
      </c>
      <c r="DB90">
        <f>IF(AND(DB$4=1,DB40=0,OR($IT40=0,AND($IT40&gt;0,DB$2=$IU40,OR(AND(DB$1=$IT40+1,OR(DB$3-1&lt;&gt;$A$3,$A$4=0)),AND(DB$1=$IT40-1,OR(DB$3&lt;&gt;$A$3,$A$4=0)))))),1,0)</f>
        <v/>
      </c>
      <c r="DC90">
        <f>IF(AND(DC$4=1,DC40=0,OR($IT40=0,AND($IT40&gt;0,DC$2=$IU40,OR(AND(DC$1=$IT40+1,OR(DC$3-1&lt;&gt;$A$3,$A$4=0)),AND(DC$1=$IT40-1,OR(DC$3&lt;&gt;$A$3,$A$4=0)))))),1,0)</f>
        <v/>
      </c>
      <c r="DD90">
        <f>IF(AND(DD$4=1,DD40=0,OR($IT40=0,AND($IT40&gt;0,DD$2=$IU40,OR(AND(DD$1=$IT40+1,OR(DD$3-1&lt;&gt;$A$3,$A$4=0)),AND(DD$1=$IT40-1,OR(DD$3&lt;&gt;$A$3,$A$4=0)))))),1,0)</f>
        <v/>
      </c>
      <c r="DE90">
        <f>IF(AND(DE$4=1,DE40=0,OR($IT40=0,AND($IT40&gt;0,DE$2=$IU40,OR(AND(DE$1=$IT40+1,OR(DE$3-1&lt;&gt;$A$3,$A$4=0)),AND(DE$1=$IT40-1,OR(DE$3&lt;&gt;$A$3,$A$4=0)))))),1,0)</f>
        <v/>
      </c>
      <c r="DF90">
        <f>IF(AND(DF$4=1,DF40=0,OR($IT40=0,AND($IT40&gt;0,DF$2=$IU40,OR(AND(DF$1=$IT40+1,OR(DF$3-1&lt;&gt;$A$3,$A$4=0)),AND(DF$1=$IT40-1,OR(DF$3&lt;&gt;$A$3,$A$4=0)))))),1,0)</f>
        <v/>
      </c>
      <c r="DG90">
        <f>IF(AND(DG$4=1,DG40=0,OR($IT40=0,AND($IT40&gt;0,DG$2=$IU40,OR(AND(DG$1=$IT40+1,OR(DG$3-1&lt;&gt;$A$3,$A$4=0)),AND(DG$1=$IT40-1,OR(DG$3&lt;&gt;$A$3,$A$4=0)))))),1,0)</f>
        <v/>
      </c>
      <c r="DH90">
        <f>IF(AND(DH$4=1,DH40=0,OR($IT40=0,AND($IT40&gt;0,DH$2=$IU40,OR(AND(DH$1=$IT40+1,OR(DH$3-1&lt;&gt;$A$3,$A$4=0)),AND(DH$1=$IT40-1,OR(DH$3&lt;&gt;$A$3,$A$4=0)))))),1,0)</f>
        <v/>
      </c>
      <c r="DI90">
        <f>IF(AND(DI$4=1,DI40=0,OR($IT40=0,AND($IT40&gt;0,DI$2=$IU40,OR(AND(DI$1=$IT40+1,OR(DI$3-1&lt;&gt;$A$3,$A$4=0)),AND(DI$1=$IT40-1,OR(DI$3&lt;&gt;$A$3,$A$4=0)))))),1,0)</f>
        <v/>
      </c>
      <c r="DJ90">
        <f>IF(AND(DJ$4=1,DJ40=0,OR($IT40=0,AND($IT40&gt;0,DJ$2=$IU40,OR(AND(DJ$1=$IT40+1,OR(DJ$3-1&lt;&gt;$A$3,$A$4=0)),AND(DJ$1=$IT40-1,OR(DJ$3&lt;&gt;$A$3,$A$4=0)))))),1,0)</f>
        <v/>
      </c>
      <c r="DK90">
        <f>IF(AND(DK$4=1,DK40=0,OR($IT40=0,AND($IT40&gt;0,DK$2=$IU40,OR(AND(DK$1=$IT40+1,OR(DK$3-1&lt;&gt;$A$3,$A$4=0)),AND(DK$1=$IT40-1,OR(DK$3&lt;&gt;$A$3,$A$4=0)))))),1,0)</f>
        <v/>
      </c>
      <c r="DL90">
        <f>IF(AND(DL$4=1,DL40=0,OR($IT40=0,AND($IT40&gt;0,DL$2=$IU40,OR(AND(DL$1=$IT40+1,OR(DL$3-1&lt;&gt;$A$3,$A$4=0)),AND(DL$1=$IT40-1,OR(DL$3&lt;&gt;$A$3,$A$4=0)))))),1,0)</f>
        <v/>
      </c>
      <c r="DM90">
        <f>IF(AND(DM$4=1,DM40=0,OR($IT40=0,AND($IT40&gt;0,DM$2=$IU40,OR(AND(DM$1=$IT40+1,OR(DM$3-1&lt;&gt;$A$3,$A$4=0)),AND(DM$1=$IT40-1,OR(DM$3&lt;&gt;$A$3,$A$4=0)))))),1,0)</f>
        <v/>
      </c>
      <c r="DN90">
        <f>IF(AND(DN$4=1,DN40=0,OR($IT40=0,AND($IT40&gt;0,DN$2=$IU40,OR(AND(DN$1=$IT40+1,OR(DN$3-1&lt;&gt;$A$3,$A$4=0)),AND(DN$1=$IT40-1,OR(DN$3&lt;&gt;$A$3,$A$4=0)))))),1,0)</f>
        <v/>
      </c>
      <c r="DO90">
        <f>IF(AND(DO$4=1,DO40=0,OR($IT40=0,AND($IT40&gt;0,DO$2=$IU40,OR(AND(DO$1=$IT40+1,OR(DO$3-1&lt;&gt;$A$3,$A$4=0)),AND(DO$1=$IT40-1,OR(DO$3&lt;&gt;$A$3,$A$4=0)))))),1,0)</f>
        <v/>
      </c>
      <c r="DP90">
        <f>IF(AND(DP$4=1,DP40=0,OR($IT40=0,AND($IT40&gt;0,DP$2=$IU40,OR(AND(DP$1=$IT40+1,OR(DP$3-1&lt;&gt;$A$3,$A$4=0)),AND(DP$1=$IT40-1,OR(DP$3&lt;&gt;$A$3,$A$4=0)))))),1,0)</f>
        <v/>
      </c>
      <c r="DQ90">
        <f>IF(AND(DQ$4=1,DQ40=0,OR($IT40=0,AND($IT40&gt;0,DQ$2=$IU40,OR(AND(DQ$1=$IT40+1,OR(DQ$3-1&lt;&gt;$A$3,$A$4=0)),AND(DQ$1=$IT40-1,OR(DQ$3&lt;&gt;$A$3,$A$4=0)))))),1,0)</f>
        <v/>
      </c>
      <c r="DR90">
        <f>IF(AND(DR$4=1,DR40=0,OR($IT40=0,AND($IT40&gt;0,DR$2=$IU40,OR(AND(DR$1=$IT40+1,OR(DR$3-1&lt;&gt;$A$3,$A$4=0)),AND(DR$1=$IT40-1,OR(DR$3&lt;&gt;$A$3,$A$4=0)))))),1,0)</f>
        <v/>
      </c>
      <c r="DS90">
        <f>IF(AND(DS$4=1,DS40=0,OR($IT40=0,AND($IT40&gt;0,DS$2=$IU40,OR(AND(DS$1=$IT40+1,OR(DS$3-1&lt;&gt;$A$3,$A$4=0)),AND(DS$1=$IT40-1,OR(DS$3&lt;&gt;$A$3,$A$4=0)))))),1,0)</f>
        <v/>
      </c>
      <c r="DT90">
        <f>IF(AND(DT$4=1,DT40=0,OR($IT40=0,AND($IT40&gt;0,DT$2=$IU40,OR(AND(DT$1=$IT40+1,OR(DT$3-1&lt;&gt;$A$3,$A$4=0)),AND(DT$1=$IT40-1,OR(DT$3&lt;&gt;$A$3,$A$4=0)))))),1,0)</f>
        <v/>
      </c>
      <c r="DU90">
        <f>IF(AND(DU$4=1,DU40=0,OR($IT40=0,AND($IT40&gt;0,DU$2=$IU40,OR(AND(DU$1=$IT40+1,OR(DU$3-1&lt;&gt;$A$3,$A$4=0)),AND(DU$1=$IT40-1,OR(DU$3&lt;&gt;$A$3,$A$4=0)))))),1,0)</f>
        <v/>
      </c>
      <c r="DV90">
        <f>IF(AND(DV$4=1,DV40=0,OR($IT40=0,AND($IT40&gt;0,DV$2=$IU40,OR(AND(DV$1=$IT40+1,OR(DV$3-1&lt;&gt;$A$3,$A$4=0)),AND(DV$1=$IT40-1,OR(DV$3&lt;&gt;$A$3,$A$4=0)))))),1,0)</f>
        <v/>
      </c>
      <c r="DW90">
        <f>IF(AND(DW$4=1,DW40=0,OR($IT40=0,AND($IT40&gt;0,DW$2=$IU40,OR(AND(DW$1=$IT40+1,OR(DW$3-1&lt;&gt;$A$3,$A$4=0)),AND(DW$1=$IT40-1,OR(DW$3&lt;&gt;$A$3,$A$4=0)))))),1,0)</f>
        <v/>
      </c>
      <c r="DX90">
        <f>IF(AND(DX$4=1,DX40=0,OR($IT40=0,AND($IT40&gt;0,DX$2=$IU40,OR(AND(DX$1=$IT40+1,OR(DX$3-1&lt;&gt;$A$3,$A$4=0)),AND(DX$1=$IT40-1,OR(DX$3&lt;&gt;$A$3,$A$4=0)))))),1,0)</f>
        <v/>
      </c>
      <c r="DY90">
        <f>IF(AND(DY$4=1,DY40=0,OR($IT40=0,AND($IT40&gt;0,DY$2=$IU40,OR(AND(DY$1=$IT40+1,OR(DY$3-1&lt;&gt;$A$3,$A$4=0)),AND(DY$1=$IT40-1,OR(DY$3&lt;&gt;$A$3,$A$4=0)))))),1,0)</f>
        <v/>
      </c>
      <c r="DZ90">
        <f>IF(AND(DZ$4=1,DZ40=0,OR($IT40=0,AND($IT40&gt;0,DZ$2=$IU40,OR(AND(DZ$1=$IT40+1,OR(DZ$3-1&lt;&gt;$A$3,$A$4=0)),AND(DZ$1=$IT40-1,OR(DZ$3&lt;&gt;$A$3,$A$4=0)))))),1,0)</f>
        <v/>
      </c>
      <c r="EA90">
        <f>IF(AND(EA$4=1,EA40=0,OR($IT40=0,AND($IT40&gt;0,EA$2=$IU40,OR(AND(EA$1=$IT40+1,OR(EA$3-1&lt;&gt;$A$3,$A$4=0)),AND(EA$1=$IT40-1,OR(EA$3&lt;&gt;$A$3,$A$4=0)))))),1,0)</f>
        <v/>
      </c>
      <c r="EB90">
        <f>IF(AND(EB$4=1,EB40=0,OR($IT40=0,AND($IT40&gt;0,EB$2=$IU40,OR(AND(EB$1=$IT40+1,OR(EB$3-1&lt;&gt;$A$3,$A$4=0)),AND(EB$1=$IT40-1,OR(EB$3&lt;&gt;$A$3,$A$4=0)))))),1,0)</f>
        <v/>
      </c>
      <c r="EC90">
        <f>IF(AND(EC$4=1,EC40=0,OR($IT40=0,AND($IT40&gt;0,EC$2=$IU40,OR(AND(EC$1=$IT40+1,OR(EC$3-1&lt;&gt;$A$3,$A$4=0)),AND(EC$1=$IT40-1,OR(EC$3&lt;&gt;$A$3,$A$4=0)))))),1,0)</f>
        <v/>
      </c>
      <c r="ED90">
        <f>IF(AND(ED$4=1,ED40=0,OR($IT40=0,AND($IT40&gt;0,ED$2=$IU40,OR(AND(ED$1=$IT40+1,OR(ED$3-1&lt;&gt;$A$3,$A$4=0)),AND(ED$1=$IT40-1,OR(ED$3&lt;&gt;$A$3,$A$4=0)))))),1,0)</f>
        <v/>
      </c>
      <c r="EE90">
        <f>IF(AND(EE$4=1,EE40=0,OR($IT40=0,AND($IT40&gt;0,EE$2=$IU40,OR(AND(EE$1=$IT40+1,OR(EE$3-1&lt;&gt;$A$3,$A$4=0)),AND(EE$1=$IT40-1,OR(EE$3&lt;&gt;$A$3,$A$4=0)))))),1,0)</f>
        <v/>
      </c>
      <c r="EF90">
        <f>IF(AND(EF$4=1,EF40=0,OR($IT40=0,AND($IT40&gt;0,EF$2=$IU40,OR(AND(EF$1=$IT40+1,OR(EF$3-1&lt;&gt;$A$3,$A$4=0)),AND(EF$1=$IT40-1,OR(EF$3&lt;&gt;$A$3,$A$4=0)))))),1,0)</f>
        <v/>
      </c>
      <c r="EG90">
        <f>IF(AND(EG$4=1,EG40=0,OR($IT40=0,AND($IT40&gt;0,EG$2=$IU40,OR(AND(EG$1=$IT40+1,OR(EG$3-1&lt;&gt;$A$3,$A$4=0)),AND(EG$1=$IT40-1,OR(EG$3&lt;&gt;$A$3,$A$4=0)))))),1,0)</f>
        <v/>
      </c>
      <c r="EH90">
        <f>IF(AND(EH$4=1,EH40=0,OR($IT40=0,AND($IT40&gt;0,EH$2=$IU40,OR(AND(EH$1=$IT40+1,OR(EH$3-1&lt;&gt;$A$3,$A$4=0)),AND(EH$1=$IT40-1,OR(EH$3&lt;&gt;$A$3,$A$4=0)))))),1,0)</f>
        <v/>
      </c>
      <c r="EI90">
        <f>IF(AND(EI$4=1,EI40=0,OR($IT40=0,AND($IT40&gt;0,EI$2=$IU40,OR(AND(EI$1=$IT40+1,OR(EI$3-1&lt;&gt;$A$3,$A$4=0)),AND(EI$1=$IT40-1,OR(EI$3&lt;&gt;$A$3,$A$4=0)))))),1,0)</f>
        <v/>
      </c>
      <c r="EJ90">
        <f>IF(AND(EJ$4=1,EJ40=0,OR($IT40=0,AND($IT40&gt;0,EJ$2=$IU40,OR(AND(EJ$1=$IT40+1,OR(EJ$3-1&lt;&gt;$A$3,$A$4=0)),AND(EJ$1=$IT40-1,OR(EJ$3&lt;&gt;$A$3,$A$4=0)))))),1,0)</f>
        <v/>
      </c>
      <c r="EK90">
        <f>IF(AND(EK$4=1,EK40=0,OR($IT40=0,AND($IT40&gt;0,EK$2=$IU40,OR(AND(EK$1=$IT40+1,OR(EK$3-1&lt;&gt;$A$3,$A$4=0)),AND(EK$1=$IT40-1,OR(EK$3&lt;&gt;$A$3,$A$4=0)))))),1,0)</f>
        <v/>
      </c>
      <c r="EL90">
        <f>IF(AND(EL$4=1,EL40=0,OR($IT40=0,AND($IT40&gt;0,EL$2=$IU40,OR(AND(EL$1=$IT40+1,OR(EL$3-1&lt;&gt;$A$3,$A$4=0)),AND(EL$1=$IT40-1,OR(EL$3&lt;&gt;$A$3,$A$4=0)))))),1,0)</f>
        <v/>
      </c>
      <c r="EM90">
        <f>IF(AND(EM$4=1,EM40=0,OR($IT40=0,AND($IT40&gt;0,EM$2=$IU40,OR(AND(EM$1=$IT40+1,OR(EM$3-1&lt;&gt;$A$3,$A$4=0)),AND(EM$1=$IT40-1,OR(EM$3&lt;&gt;$A$3,$A$4=0)))))),1,0)</f>
        <v/>
      </c>
      <c r="EN90">
        <f>IF(AND(EN$4=1,EN40=0,OR($IT40=0,AND($IT40&gt;0,EN$2=$IU40,OR(AND(EN$1=$IT40+1,OR(EN$3-1&lt;&gt;$A$3,$A$4=0)),AND(EN$1=$IT40-1,OR(EN$3&lt;&gt;$A$3,$A$4=0)))))),1,0)</f>
        <v/>
      </c>
      <c r="EO90">
        <f>IF(AND(EO$4=1,EO40=0,OR($IT40=0,AND($IT40&gt;0,EO$2=$IU40,OR(AND(EO$1=$IT40+1,OR(EO$3-1&lt;&gt;$A$3,$A$4=0)),AND(EO$1=$IT40-1,OR(EO$3&lt;&gt;$A$3,$A$4=0)))))),1,0)</f>
        <v/>
      </c>
      <c r="EP90">
        <f>IF(AND(EP$4=1,EP40=0,OR($IT40=0,AND($IT40&gt;0,EP$2=$IU40,OR(AND(EP$1=$IT40+1,OR(EP$3-1&lt;&gt;$A$3,$A$4=0)),AND(EP$1=$IT40-1,OR(EP$3&lt;&gt;$A$3,$A$4=0)))))),1,0)</f>
        <v/>
      </c>
      <c r="EQ90">
        <f>IF(AND(EQ$4=1,EQ40=0,OR($IT40=0,AND($IT40&gt;0,EQ$2=$IU40,OR(AND(EQ$1=$IT40+1,OR(EQ$3-1&lt;&gt;$A$3,$A$4=0)),AND(EQ$1=$IT40-1,OR(EQ$3&lt;&gt;$A$3,$A$4=0)))))),1,0)</f>
        <v/>
      </c>
      <c r="ER90">
        <f>IF(AND(ER$4=1,ER40=0,OR($IT40=0,AND($IT40&gt;0,ER$2=$IU40,OR(AND(ER$1=$IT40+1,OR(ER$3-1&lt;&gt;$A$3,$A$4=0)),AND(ER$1=$IT40-1,OR(ER$3&lt;&gt;$A$3,$A$4=0)))))),1,0)</f>
        <v/>
      </c>
      <c r="ES90">
        <f>IF(AND(ES$4=1,ES40=0,OR($IT40=0,AND($IT40&gt;0,ES$2=$IU40,OR(AND(ES$1=$IT40+1,OR(ES$3-1&lt;&gt;$A$3,$A$4=0)),AND(ES$1=$IT40-1,OR(ES$3&lt;&gt;$A$3,$A$4=0)))))),1,0)</f>
        <v/>
      </c>
      <c r="ET90">
        <f>IF(AND(ET$4=1,ET40=0,OR($IT40=0,AND($IT40&gt;0,ET$2=$IU40,OR(AND(ET$1=$IT40+1,OR(ET$3-1&lt;&gt;$A$3,$A$4=0)),AND(ET$1=$IT40-1,OR(ET$3&lt;&gt;$A$3,$A$4=0)))))),1,0)</f>
        <v/>
      </c>
      <c r="EU90">
        <f>IF(AND(EU$4=1,EU40=0,OR($IT40=0,AND($IT40&gt;0,EU$2=$IU40,OR(AND(EU$1=$IT40+1,OR(EU$3-1&lt;&gt;$A$3,$A$4=0)),AND(EU$1=$IT40-1,OR(EU$3&lt;&gt;$A$3,$A$4=0)))))),1,0)</f>
        <v/>
      </c>
      <c r="EV90">
        <f>IF(AND(EV$4=1,EV40=0,OR($IT40=0,AND($IT40&gt;0,EV$2=$IU40,OR(AND(EV$1=$IT40+1,OR(EV$3-1&lt;&gt;$A$3,$A$4=0)),AND(EV$1=$IT40-1,OR(EV$3&lt;&gt;$A$3,$A$4=0)))))),1,0)</f>
        <v/>
      </c>
      <c r="EW90">
        <f>IF(AND(EW$4=1,EW40=0,OR($IT40=0,AND($IT40&gt;0,EW$2=$IU40,OR(AND(EW$1=$IT40+1,OR(EW$3-1&lt;&gt;$A$3,$A$4=0)),AND(EW$1=$IT40-1,OR(EW$3&lt;&gt;$A$3,$A$4=0)))))),1,0)</f>
        <v/>
      </c>
      <c r="EX90">
        <f>IF(AND(EX$4=1,EX40=0,OR($IT40=0,AND($IT40&gt;0,EX$2=$IU40,OR(AND(EX$1=$IT40+1,OR(EX$3-1&lt;&gt;$A$3,$A$4=0)),AND(EX$1=$IT40-1,OR(EX$3&lt;&gt;$A$3,$A$4=0)))))),1,0)</f>
        <v/>
      </c>
      <c r="EY90">
        <f>IF(AND(EY$4=1,EY40=0,OR($IT40=0,AND($IT40&gt;0,EY$2=$IU40,OR(AND(EY$1=$IT40+1,OR(EY$3-1&lt;&gt;$A$3,$A$4=0)),AND(EY$1=$IT40-1,OR(EY$3&lt;&gt;$A$3,$A$4=0)))))),1,0)</f>
        <v/>
      </c>
      <c r="EZ90">
        <f>IF(AND(EZ$4=1,EZ40=0,OR($IT40=0,AND($IT40&gt;0,EZ$2=$IU40,OR(AND(EZ$1=$IT40+1,OR(EZ$3-1&lt;&gt;$A$3,$A$4=0)),AND(EZ$1=$IT40-1,OR(EZ$3&lt;&gt;$A$3,$A$4=0)))))),1,0)</f>
        <v/>
      </c>
      <c r="FA90">
        <f>IF(AND(FA$4=1,FA40=0,OR($IT40=0,AND($IT40&gt;0,FA$2=$IU40,OR(AND(FA$1=$IT40+1,OR(FA$3-1&lt;&gt;$A$3,$A$4=0)),AND(FA$1=$IT40-1,OR(FA$3&lt;&gt;$A$3,$A$4=0)))))),1,0)</f>
        <v/>
      </c>
      <c r="FB90">
        <f>IF(AND(FB$4=1,FB40=0,OR($IT40=0,AND($IT40&gt;0,FB$2=$IU40,OR(AND(FB$1=$IT40+1,OR(FB$3-1&lt;&gt;$A$3,$A$4=0)),AND(FB$1=$IT40-1,OR(FB$3&lt;&gt;$A$3,$A$4=0)))))),1,0)</f>
        <v/>
      </c>
      <c r="FC90">
        <f>IF(AND(FC$4=1,FC40=0,OR($IT40=0,AND($IT40&gt;0,FC$2=$IU40,OR(AND(FC$1=$IT40+1,OR(FC$3-1&lt;&gt;$A$3,$A$4=0)),AND(FC$1=$IT40-1,OR(FC$3&lt;&gt;$A$3,$A$4=0)))))),1,0)</f>
        <v/>
      </c>
      <c r="FD90">
        <f>IF(AND(FD$4=1,FD40=0,OR($IT40=0,AND($IT40&gt;0,FD$2=$IU40,OR(AND(FD$1=$IT40+1,OR(FD$3-1&lt;&gt;$A$3,$A$4=0)),AND(FD$1=$IT40-1,OR(FD$3&lt;&gt;$A$3,$A$4=0)))))),1,0)</f>
        <v/>
      </c>
      <c r="FE90">
        <f>IF(AND(FE$4=1,FE40=0,OR($IT40=0,AND($IT40&gt;0,FE$2=$IU40,OR(AND(FE$1=$IT40+1,OR(FE$3-1&lt;&gt;$A$3,$A$4=0)),AND(FE$1=$IT40-1,OR(FE$3&lt;&gt;$A$3,$A$4=0)))))),1,0)</f>
        <v/>
      </c>
      <c r="FF90">
        <f>IF(AND(FF$4=1,FF40=0,OR($IT40=0,AND($IT40&gt;0,FF$2=$IU40,OR(AND(FF$1=$IT40+1,OR(FF$3-1&lt;&gt;$A$3,$A$4=0)),AND(FF$1=$IT40-1,OR(FF$3&lt;&gt;$A$3,$A$4=0)))))),1,0)</f>
        <v/>
      </c>
      <c r="FG90">
        <f>IF(AND(FG$4=1,FG40=0,OR($IT40=0,AND($IT40&gt;0,FG$2=$IU40,OR(AND(FG$1=$IT40+1,OR(FG$3-1&lt;&gt;$A$3,$A$4=0)),AND(FG$1=$IT40-1,OR(FG$3&lt;&gt;$A$3,$A$4=0)))))),1,0)</f>
        <v/>
      </c>
      <c r="FH90">
        <f>IF(AND(FH$4=1,FH40=0,OR($IT40=0,AND($IT40&gt;0,FH$2=$IU40,OR(AND(FH$1=$IT40+1,OR(FH$3-1&lt;&gt;$A$3,$A$4=0)),AND(FH$1=$IT40-1,OR(FH$3&lt;&gt;$A$3,$A$4=0)))))),1,0)</f>
        <v/>
      </c>
      <c r="FI90">
        <f>IF(AND(FI$4=1,FI40=0,OR($IT40=0,AND($IT40&gt;0,FI$2=$IU40,OR(AND(FI$1=$IT40+1,OR(FI$3-1&lt;&gt;$A$3,$A$4=0)),AND(FI$1=$IT40-1,OR(FI$3&lt;&gt;$A$3,$A$4=0)))))),1,0)</f>
        <v/>
      </c>
      <c r="FJ90">
        <f>IF(AND(FJ$4=1,FJ40=0,OR($IT40=0,AND($IT40&gt;0,FJ$2=$IU40,OR(AND(FJ$1=$IT40+1,OR(FJ$3-1&lt;&gt;$A$3,$A$4=0)),AND(FJ$1=$IT40-1,OR(FJ$3&lt;&gt;$A$3,$A$4=0)))))),1,0)</f>
        <v/>
      </c>
      <c r="FK90">
        <f>IF(AND(FK$4=1,FK40=0,OR($IT40=0,AND($IT40&gt;0,FK$2=$IU40,OR(AND(FK$1=$IT40+1,OR(FK$3-1&lt;&gt;$A$3,$A$4=0)),AND(FK$1=$IT40-1,OR(FK$3&lt;&gt;$A$3,$A$4=0)))))),1,0)</f>
        <v/>
      </c>
      <c r="FL90">
        <f>IF(AND(FL$4=1,FL40=0,OR($IT40=0,AND($IT40&gt;0,FL$2=$IU40,OR(AND(FL$1=$IT40+1,OR(FL$3-1&lt;&gt;$A$3,$A$4=0)),AND(FL$1=$IT40-1,OR(FL$3&lt;&gt;$A$3,$A$4=0)))))),1,0)</f>
        <v/>
      </c>
      <c r="FM90">
        <f>IF(AND(FM$4=1,FM40=0,OR($IT40=0,AND($IT40&gt;0,FM$2=$IU40,OR(AND(FM$1=$IT40+1,OR(FM$3-1&lt;&gt;$A$3,$A$4=0)),AND(FM$1=$IT40-1,OR(FM$3&lt;&gt;$A$3,$A$4=0)))))),1,0)</f>
        <v/>
      </c>
      <c r="FN90">
        <f>IF(AND(FN$4=1,FN40=0,OR($IT40=0,AND($IT40&gt;0,FN$2=$IU40,OR(AND(FN$1=$IT40+1,OR(FN$3-1&lt;&gt;$A$3,$A$4=0)),AND(FN$1=$IT40-1,OR(FN$3&lt;&gt;$A$3,$A$4=0)))))),1,0)</f>
        <v/>
      </c>
      <c r="FO90">
        <f>IF(AND(FO$4=1,FO40=0,OR($IT40=0,AND($IT40&gt;0,FO$2=$IU40,OR(AND(FO$1=$IT40+1,OR(FO$3-1&lt;&gt;$A$3,$A$4=0)),AND(FO$1=$IT40-1,OR(FO$3&lt;&gt;$A$3,$A$4=0)))))),1,0)</f>
        <v/>
      </c>
      <c r="FP90">
        <f>IF(AND(FP$4=1,FP40=0,OR($IT40=0,AND($IT40&gt;0,FP$2=$IU40,OR(AND(FP$1=$IT40+1,OR(FP$3-1&lt;&gt;$A$3,$A$4=0)),AND(FP$1=$IT40-1,OR(FP$3&lt;&gt;$A$3,$A$4=0)))))),1,0)</f>
        <v/>
      </c>
      <c r="FQ90">
        <f>IF(AND(FQ$4=1,FQ40=0,OR($IT40=0,AND($IT40&gt;0,FQ$2=$IU40,OR(AND(FQ$1=$IT40+1,OR(FQ$3-1&lt;&gt;$A$3,$A$4=0)),AND(FQ$1=$IT40-1,OR(FQ$3&lt;&gt;$A$3,$A$4=0)))))),1,0)</f>
        <v/>
      </c>
      <c r="FR90">
        <f>IF(AND(FR$4=1,FR40=0,OR($IT40=0,AND($IT40&gt;0,FR$2=$IU40,OR(AND(FR$1=$IT40+1,OR(FR$3-1&lt;&gt;$A$3,$A$4=0)),AND(FR$1=$IT40-1,OR(FR$3&lt;&gt;$A$3,$A$4=0)))))),1,0)</f>
        <v/>
      </c>
      <c r="FS90">
        <f>IF(AND(FS$4=1,FS40=0,OR($IT40=0,AND($IT40&gt;0,FS$2=$IU40,OR(AND(FS$1=$IT40+1,OR(FS$3-1&lt;&gt;$A$3,$A$4=0)),AND(FS$1=$IT40-1,OR(FS$3&lt;&gt;$A$3,$A$4=0)))))),1,0)</f>
        <v/>
      </c>
      <c r="FT90">
        <f>IF(AND(FT$4=1,FT40=0,OR($IT40=0,AND($IT40&gt;0,FT$2=$IU40,OR(AND(FT$1=$IT40+1,OR(FT$3-1&lt;&gt;$A$3,$A$4=0)),AND(FT$1=$IT40-1,OR(FT$3&lt;&gt;$A$3,$A$4=0)))))),1,0)</f>
        <v/>
      </c>
      <c r="FU90">
        <f>IF(AND(FU$4=1,FU40=0,OR($IT40=0,AND($IT40&gt;0,FU$2=$IU40,OR(AND(FU$1=$IT40+1,OR(FU$3-1&lt;&gt;$A$3,$A$4=0)),AND(FU$1=$IT40-1,OR(FU$3&lt;&gt;$A$3,$A$4=0)))))),1,0)</f>
        <v/>
      </c>
      <c r="FV90">
        <f>IF(AND(FV$4=1,FV40=0,OR($IT40=0,AND($IT40&gt;0,FV$2=$IU40,OR(AND(FV$1=$IT40+1,OR(FV$3-1&lt;&gt;$A$3,$A$4=0)),AND(FV$1=$IT40-1,OR(FV$3&lt;&gt;$A$3,$A$4=0)))))),1,0)</f>
        <v/>
      </c>
      <c r="FW90">
        <f>IF(AND(FW$4=1,FW40=0,OR($IT40=0,AND($IT40&gt;0,FW$2=$IU40,OR(AND(FW$1=$IT40+1,OR(FW$3-1&lt;&gt;$A$3,$A$4=0)),AND(FW$1=$IT40-1,OR(FW$3&lt;&gt;$A$3,$A$4=0)))))),1,0)</f>
        <v/>
      </c>
      <c r="FX90">
        <f>IF(AND(FX$4=1,FX40=0,OR($IT40=0,AND($IT40&gt;0,FX$2=$IU40,OR(AND(FX$1=$IT40+1,OR(FX$3-1&lt;&gt;$A$3,$A$4=0)),AND(FX$1=$IT40-1,OR(FX$3&lt;&gt;$A$3,$A$4=0)))))),1,0)</f>
        <v/>
      </c>
      <c r="FY90">
        <f>IF(AND(FY$4=1,FY40=0,OR($IT40=0,AND($IT40&gt;0,FY$2=$IU40,OR(AND(FY$1=$IT40+1,OR(FY$3-1&lt;&gt;$A$3,$A$4=0)),AND(FY$1=$IT40-1,OR(FY$3&lt;&gt;$A$3,$A$4=0)))))),1,0)</f>
        <v/>
      </c>
      <c r="FZ90">
        <f>IF(AND(FZ$4=1,FZ40=0,OR($IT40=0,AND($IT40&gt;0,FZ$2=$IU40,OR(AND(FZ$1=$IT40+1,OR(FZ$3-1&lt;&gt;$A$3,$A$4=0)),AND(FZ$1=$IT40-1,OR(FZ$3&lt;&gt;$A$3,$A$4=0)))))),1,0)</f>
        <v/>
      </c>
      <c r="GA90">
        <f>IF(AND(GA$4=1,GA40=0,OR($IT40=0,AND($IT40&gt;0,GA$2=$IU40,OR(AND(GA$1=$IT40+1,OR(GA$3-1&lt;&gt;$A$3,$A$4=0)),AND(GA$1=$IT40-1,OR(GA$3&lt;&gt;$A$3,$A$4=0)))))),1,0)</f>
        <v/>
      </c>
      <c r="GB90">
        <f>IF(AND(GB$4=1,GB40=0,OR($IT40=0,AND($IT40&gt;0,GB$2=$IU40,OR(AND(GB$1=$IT40+1,OR(GB$3-1&lt;&gt;$A$3,$A$4=0)),AND(GB$1=$IT40-1,OR(GB$3&lt;&gt;$A$3,$A$4=0)))))),1,0)</f>
        <v/>
      </c>
      <c r="GC90">
        <f>IF(AND(GC$4=1,GC40=0,OR($IT40=0,AND($IT40&gt;0,GC$2=$IU40,OR(AND(GC$1=$IT40+1,OR(GC$3-1&lt;&gt;$A$3,$A$4=0)),AND(GC$1=$IT40-1,OR(GC$3&lt;&gt;$A$3,$A$4=0)))))),1,0)</f>
        <v/>
      </c>
      <c r="GD90">
        <f>IF(AND(GD$4=1,GD40=0,OR($IT40=0,AND($IT40&gt;0,GD$2=$IU40,OR(AND(GD$1=$IT40+1,OR(GD$3-1&lt;&gt;$A$3,$A$4=0)),AND(GD$1=$IT40-1,OR(GD$3&lt;&gt;$A$3,$A$4=0)))))),1,0)</f>
        <v/>
      </c>
      <c r="GE90">
        <f>IF(AND(GE$4=1,GE40=0,OR($IT40=0,AND($IT40&gt;0,GE$2=$IU40,OR(AND(GE$1=$IT40+1,OR(GE$3-1&lt;&gt;$A$3,$A$4=0)),AND(GE$1=$IT40-1,OR(GE$3&lt;&gt;$A$3,$A$4=0)))))),1,0)</f>
        <v/>
      </c>
      <c r="GF90">
        <f>IF(AND(GF$4=1,GF40=0,OR($IT40=0,AND($IT40&gt;0,GF$2=$IU40,OR(AND(GF$1=$IT40+1,OR(GF$3-1&lt;&gt;$A$3,$A$4=0)),AND(GF$1=$IT40-1,OR(GF$3&lt;&gt;$A$3,$A$4=0)))))),1,0)</f>
        <v/>
      </c>
      <c r="GG90">
        <f>IF(AND(GG$4=1,GG40=0,OR($IT40=0,AND($IT40&gt;0,GG$2=$IU40,OR(AND(GG$1=$IT40+1,OR(GG$3-1&lt;&gt;$A$3,$A$4=0)),AND(GG$1=$IT40-1,OR(GG$3&lt;&gt;$A$3,$A$4=0)))))),1,0)</f>
        <v/>
      </c>
      <c r="GH90">
        <f>IF(AND(GH$4=1,GH40=0,OR($IT40=0,AND($IT40&gt;0,GH$2=$IU40,OR(AND(GH$1=$IT40+1,OR(GH$3-1&lt;&gt;$A$3,$A$4=0)),AND(GH$1=$IT40-1,OR(GH$3&lt;&gt;$A$3,$A$4=0)))))),1,0)</f>
        <v/>
      </c>
      <c r="GI90">
        <f>IF(AND(GI$4=1,GI40=0,OR($IT40=0,AND($IT40&gt;0,GI$2=$IU40,OR(AND(GI$1=$IT40+1,OR(GI$3-1&lt;&gt;$A$3,$A$4=0)),AND(GI$1=$IT40-1,OR(GI$3&lt;&gt;$A$3,$A$4=0)))))),1,0)</f>
        <v/>
      </c>
      <c r="GJ90">
        <f>IF(AND(GJ$4=1,GJ40=0,OR($IT40=0,AND($IT40&gt;0,GJ$2=$IU40,OR(AND(GJ$1=$IT40+1,OR(GJ$3-1&lt;&gt;$A$3,$A$4=0)),AND(GJ$1=$IT40-1,OR(GJ$3&lt;&gt;$A$3,$A$4=0)))))),1,0)</f>
        <v/>
      </c>
      <c r="GK90">
        <f>IF(AND(GK$4=1,GK40=0,OR($IT40=0,AND($IT40&gt;0,GK$2=$IU40,OR(AND(GK$1=$IT40+1,OR(GK$3-1&lt;&gt;$A$3,$A$4=0)),AND(GK$1=$IT40-1,OR(GK$3&lt;&gt;$A$3,$A$4=0)))))),1,0)</f>
        <v/>
      </c>
      <c r="GL90">
        <f>IF(AND(GL$4=1,GL40=0,OR($IT40=0,AND($IT40&gt;0,GL$2=$IU40,OR(AND(GL$1=$IT40+1,OR(GL$3-1&lt;&gt;$A$3,$A$4=0)),AND(GL$1=$IT40-1,OR(GL$3&lt;&gt;$A$3,$A$4=0)))))),1,0)</f>
        <v/>
      </c>
      <c r="GM90">
        <f>IF(AND(GM$4=1,GM40=0,OR($IT40=0,AND($IT40&gt;0,GM$2=$IU40,OR(AND(GM$1=$IT40+1,OR(GM$3-1&lt;&gt;$A$3,$A$4=0)),AND(GM$1=$IT40-1,OR(GM$3&lt;&gt;$A$3,$A$4=0)))))),1,0)</f>
        <v/>
      </c>
      <c r="GN90">
        <f>IF(AND(GN$4=1,GN40=0,OR($IT40=0,AND($IT40&gt;0,GN$2=$IU40,OR(AND(GN$1=$IT40+1,OR(GN$3-1&lt;&gt;$A$3,$A$4=0)),AND(GN$1=$IT40-1,OR(GN$3&lt;&gt;$A$3,$A$4=0)))))),1,0)</f>
        <v/>
      </c>
      <c r="GO90">
        <f>IF(AND(GO$4=1,GO40=0,OR($IT40=0,AND($IT40&gt;0,GO$2=$IU40,OR(AND(GO$1=$IT40+1,OR(GO$3-1&lt;&gt;$A$3,$A$4=0)),AND(GO$1=$IT40-1,OR(GO$3&lt;&gt;$A$3,$A$4=0)))))),1,0)</f>
        <v/>
      </c>
      <c r="GP90">
        <f>IF(AND(GP$4=1,GP40=0,OR($IT40=0,AND($IT40&gt;0,GP$2=$IU40,OR(AND(GP$1=$IT40+1,OR(GP$3-1&lt;&gt;$A$3,$A$4=0)),AND(GP$1=$IT40-1,OR(GP$3&lt;&gt;$A$3,$A$4=0)))))),1,0)</f>
        <v/>
      </c>
      <c r="GQ90">
        <f>IF(AND(GQ$4=1,GQ40=0,OR($IT40=0,AND($IT40&gt;0,GQ$2=$IU40,OR(AND(GQ$1=$IT40+1,OR(GQ$3-1&lt;&gt;$A$3,$A$4=0)),AND(GQ$1=$IT40-1,OR(GQ$3&lt;&gt;$A$3,$A$4=0)))))),1,0)</f>
        <v/>
      </c>
      <c r="GR90">
        <f>IF(AND(GR$4=1,GR40=0,OR($IT40=0,AND($IT40&gt;0,GR$2=$IU40,OR(AND(GR$1=$IT40+1,OR(GR$3-1&lt;&gt;$A$3,$A$4=0)),AND(GR$1=$IT40-1,OR(GR$3&lt;&gt;$A$3,$A$4=0)))))),1,0)</f>
        <v/>
      </c>
      <c r="GS90">
        <f>IF(AND(GS$4=1,GS40=0,OR($IT40=0,AND($IT40&gt;0,GS$2=$IU40,OR(AND(GS$1=$IT40+1,OR(GS$3-1&lt;&gt;$A$3,$A$4=0)),AND(GS$1=$IT40-1,OR(GS$3&lt;&gt;$A$3,$A$4=0)))))),1,0)</f>
        <v/>
      </c>
      <c r="GT90">
        <f>IF(AND(GT$4=1,GT40=0,OR($IT40=0,AND($IT40&gt;0,GT$2=$IU40,OR(AND(GT$1=$IT40+1,OR(GT$3-1&lt;&gt;$A$3,$A$4=0)),AND(GT$1=$IT40-1,OR(GT$3&lt;&gt;$A$3,$A$4=0)))))),1,0)</f>
        <v/>
      </c>
      <c r="GU90">
        <f>IF(AND(GU$4=1,GU40=0,OR($IT40=0,AND($IT40&gt;0,GU$2=$IU40,OR(AND(GU$1=$IT40+1,OR(GU$3-1&lt;&gt;$A$3,$A$4=0)),AND(GU$1=$IT40-1,OR(GU$3&lt;&gt;$A$3,$A$4=0)))))),1,0)</f>
        <v/>
      </c>
      <c r="GV90">
        <f>IF(AND(GV$4=1,GV40=0,OR($IT40=0,AND($IT40&gt;0,GV$2=$IU40,OR(AND(GV$1=$IT40+1,OR(GV$3-1&lt;&gt;$A$3,$A$4=0)),AND(GV$1=$IT40-1,OR(GV$3&lt;&gt;$A$3,$A$4=0)))))),1,0)</f>
        <v/>
      </c>
      <c r="GW90">
        <f>IF(AND(GW$4=1,GW40=0,OR($IT40=0,AND($IT40&gt;0,GW$2=$IU40,OR(AND(GW$1=$IT40+1,OR(GW$3-1&lt;&gt;$A$3,$A$4=0)),AND(GW$1=$IT40-1,OR(GW$3&lt;&gt;$A$3,$A$4=0)))))),1,0)</f>
        <v/>
      </c>
      <c r="GX90">
        <f>IF(AND(GX$4=1,GX40=0,OR($IT40=0,AND($IT40&gt;0,GX$2=$IU40,OR(AND(GX$1=$IT40+1,OR(GX$3-1&lt;&gt;$A$3,$A$4=0)),AND(GX$1=$IT40-1,OR(GX$3&lt;&gt;$A$3,$A$4=0)))))),1,0)</f>
        <v/>
      </c>
      <c r="GY90">
        <f>IF(AND(GY$4=1,GY40=0,OR($IT40=0,AND($IT40&gt;0,GY$2=$IU40,OR(AND(GY$1=$IT40+1,OR(GY$3-1&lt;&gt;$A$3,$A$4=0)),AND(GY$1=$IT40-1,OR(GY$3&lt;&gt;$A$3,$A$4=0)))))),1,0)</f>
        <v/>
      </c>
      <c r="GZ90">
        <f>IF(AND(GZ$4=1,GZ40=0,OR($IT40=0,AND($IT40&gt;0,GZ$2=$IU40,OR(AND(GZ$1=$IT40+1,OR(GZ$3-1&lt;&gt;$A$3,$A$4=0)),AND(GZ$1=$IT40-1,OR(GZ$3&lt;&gt;$A$3,$A$4=0)))))),1,0)</f>
        <v/>
      </c>
      <c r="HA90">
        <f>IF(AND(HA$4=1,HA40=0,OR($IT40=0,AND($IT40&gt;0,HA$2=$IU40,OR(AND(HA$1=$IT40+1,OR(HA$3-1&lt;&gt;$A$3,$A$4=0)),AND(HA$1=$IT40-1,OR(HA$3&lt;&gt;$A$3,$A$4=0)))))),1,0)</f>
        <v/>
      </c>
      <c r="HB90">
        <f>IF(AND(HB$4=1,HB40=0,OR($IT40=0,AND($IT40&gt;0,HB$2=$IU40,OR(AND(HB$1=$IT40+1,OR(HB$3-1&lt;&gt;$A$3,$A$4=0)),AND(HB$1=$IT40-1,OR(HB$3&lt;&gt;$A$3,$A$4=0)))))),1,0)</f>
        <v/>
      </c>
      <c r="HC90">
        <f>IF(AND(HC$4=1,HC40=0,OR($IT40=0,AND($IT40&gt;0,HC$2=$IU40,OR(AND(HC$1=$IT40+1,OR(HC$3-1&lt;&gt;$A$3,$A$4=0)),AND(HC$1=$IT40-1,OR(HC$3&lt;&gt;$A$3,$A$4=0)))))),1,0)</f>
        <v/>
      </c>
      <c r="HD90">
        <f>IF(AND(HD$4=1,HD40=0,OR($IT40=0,AND($IT40&gt;0,HD$2=$IU40,OR(AND(HD$1=$IT40+1,OR(HD$3-1&lt;&gt;$A$3,$A$4=0)),AND(HD$1=$IT40-1,OR(HD$3&lt;&gt;$A$3,$A$4=0)))))),1,0)</f>
        <v/>
      </c>
      <c r="HE90">
        <f>IF(AND(HE$4=1,HE40=0,OR($IT40=0,AND($IT40&gt;0,HE$2=$IU40,OR(AND(HE$1=$IT40+1,OR(HE$3-1&lt;&gt;$A$3,$A$4=0)),AND(HE$1=$IT40-1,OR(HE$3&lt;&gt;$A$3,$A$4=0)))))),1,0)</f>
        <v/>
      </c>
      <c r="HF90">
        <f>IF(AND(HF$4=1,HF40=0,OR($IT40=0,AND($IT40&gt;0,HF$2=$IU40,OR(AND(HF$1=$IT40+1,OR(HF$3-1&lt;&gt;$A$3,$A$4=0)),AND(HF$1=$IT40-1,OR(HF$3&lt;&gt;$A$3,$A$4=0)))))),1,0)</f>
        <v/>
      </c>
      <c r="HG90">
        <f>IF(AND(HG$4=1,HG40=0,OR($IT40=0,AND($IT40&gt;0,HG$2=$IU40,OR(AND(HG$1=$IT40+1,OR(HG$3-1&lt;&gt;$A$3,$A$4=0)),AND(HG$1=$IT40-1,OR(HG$3&lt;&gt;$A$3,$A$4=0)))))),1,0)</f>
        <v/>
      </c>
      <c r="HH90">
        <f>IF(AND(HH$4=1,HH40=0,OR($IT40=0,AND($IT40&gt;0,HH$2=$IU40,OR(AND(HH$1=$IT40+1,OR(HH$3-1&lt;&gt;$A$3,$A$4=0)),AND(HH$1=$IT40-1,OR(HH$3&lt;&gt;$A$3,$A$4=0)))))),1,0)</f>
        <v/>
      </c>
      <c r="HI90">
        <f>IF(AND(HI$4=1,HI40=0,OR($IT40=0,AND($IT40&gt;0,HI$2=$IU40,OR(AND(HI$1=$IT40+1,OR(HI$3-1&lt;&gt;$A$3,$A$4=0)),AND(HI$1=$IT40-1,OR(HI$3&lt;&gt;$A$3,$A$4=0)))))),1,0)</f>
        <v/>
      </c>
      <c r="HJ90">
        <f>IF(AND(HJ$4=1,HJ40=0,OR($IT40=0,AND($IT40&gt;0,HJ$2=$IU40,OR(AND(HJ$1=$IT40+1,OR(HJ$3-1&lt;&gt;$A$3,$A$4=0)),AND(HJ$1=$IT40-1,OR(HJ$3&lt;&gt;$A$3,$A$4=0)))))),1,0)</f>
        <v/>
      </c>
      <c r="HK90">
        <f>IF(AND(HK$4=1,HK40=0,OR($IT40=0,AND($IT40&gt;0,HK$2=$IU40,OR(AND(HK$1=$IT40+1,OR(HK$3-1&lt;&gt;$A$3,$A$4=0)),AND(HK$1=$IT40-1,OR(HK$3&lt;&gt;$A$3,$A$4=0)))))),1,0)</f>
        <v/>
      </c>
      <c r="HL90">
        <f>IF(AND(HL$4=1,HL40=0,OR($IT40=0,AND($IT40&gt;0,HL$2=$IU40,OR(AND(HL$1=$IT40+1,OR(HL$3-1&lt;&gt;$A$3,$A$4=0)),AND(HL$1=$IT40-1,OR(HL$3&lt;&gt;$A$3,$A$4=0)))))),1,0)</f>
        <v/>
      </c>
      <c r="HM90">
        <f>IF(AND(HM$4=1,HM40=0,OR($IT40=0,AND($IT40&gt;0,HM$2=$IU40,OR(AND(HM$1=$IT40+1,OR(HM$3-1&lt;&gt;$A$3,$A$4=0)),AND(HM$1=$IT40-1,OR(HM$3&lt;&gt;$A$3,$A$4=0)))))),1,0)</f>
        <v/>
      </c>
      <c r="HN90">
        <f>IF(AND(HN$4=1,HN40=0,OR($IT40=0,AND($IT40&gt;0,HN$2=$IU40,OR(AND(HN$1=$IT40+1,OR(HN$3-1&lt;&gt;$A$3,$A$4=0)),AND(HN$1=$IT40-1,OR(HN$3&lt;&gt;$A$3,$A$4=0)))))),1,0)</f>
        <v/>
      </c>
      <c r="HO90">
        <f>IF(AND(HO$4=1,HO40=0,OR($IT40=0,AND($IT40&gt;0,HO$2=$IU40,OR(AND(HO$1=$IT40+1,OR(HO$3-1&lt;&gt;$A$3,$A$4=0)),AND(HO$1=$IT40-1,OR(HO$3&lt;&gt;$A$3,$A$4=0)))))),1,0)</f>
        <v/>
      </c>
      <c r="HP90">
        <f>IF(AND(HP$4=1,HP40=0,OR($IT40=0,AND($IT40&gt;0,HP$2=$IU40,OR(AND(HP$1=$IT40+1,OR(HP$3-1&lt;&gt;$A$3,$A$4=0)),AND(HP$1=$IT40-1,OR(HP$3&lt;&gt;$A$3,$A$4=0)))))),1,0)</f>
        <v/>
      </c>
      <c r="HQ90">
        <f>IF(AND(HQ$4=1,HQ40=0,OR($IT40=0,AND($IT40&gt;0,HQ$2=$IU40,OR(AND(HQ$1=$IT40+1,OR(HQ$3-1&lt;&gt;$A$3,$A$4=0)),AND(HQ$1=$IT40-1,OR(HQ$3&lt;&gt;$A$3,$A$4=0)))))),1,0)</f>
        <v/>
      </c>
      <c r="HR90">
        <f>IF(AND(HR$4=1,HR40=0,OR($IT40=0,AND($IT40&gt;0,HR$2=$IU40,OR(AND(HR$1=$IT40+1,OR(HR$3-1&lt;&gt;$A$3,$A$4=0)),AND(HR$1=$IT40-1,OR(HR$3&lt;&gt;$A$3,$A$4=0)))))),1,0)</f>
        <v/>
      </c>
      <c r="HS90">
        <f>IF(AND(HS$4=1,HS40=0,OR($IT40=0,AND($IT40&gt;0,HS$2=$IU40,OR(AND(HS$1=$IT40+1,OR(HS$3-1&lt;&gt;$A$3,$A$4=0)),AND(HS$1=$IT40-1,OR(HS$3&lt;&gt;$A$3,$A$4=0)))))),1,0)</f>
        <v/>
      </c>
      <c r="HT90">
        <f>IF(AND(HT$4=1,HT40=0,OR($IT40=0,AND($IT40&gt;0,HT$2=$IU40,OR(AND(HT$1=$IT40+1,OR(HT$3-1&lt;&gt;$A$3,$A$4=0)),AND(HT$1=$IT40-1,OR(HT$3&lt;&gt;$A$3,$A$4=0)))))),1,0)</f>
        <v/>
      </c>
      <c r="HU90">
        <f>IF(AND(HU$4=1,HU40=0,OR($IT40=0,AND($IT40&gt;0,HU$2=$IU40,OR(AND(HU$1=$IT40+1,OR(HU$3-1&lt;&gt;$A$3,$A$4=0)),AND(HU$1=$IT40-1,OR(HU$3&lt;&gt;$A$3,$A$4=0)))))),1,0)</f>
        <v/>
      </c>
      <c r="HV90">
        <f>IF(AND(HV$4=1,HV40=0,OR($IT40=0,AND($IT40&gt;0,HV$2=$IU40,OR(AND(HV$1=$IT40+1,OR(HV$3-1&lt;&gt;$A$3,$A$4=0)),AND(HV$1=$IT40-1,OR(HV$3&lt;&gt;$A$3,$A$4=0)))))),1,0)</f>
        <v/>
      </c>
      <c r="HW90">
        <f>IF(AND(HW$4=1,HW40=0,OR($IT40=0,AND($IT40&gt;0,HW$2=$IU40,OR(AND(HW$1=$IT40+1,OR(HW$3-1&lt;&gt;$A$3,$A$4=0)),AND(HW$1=$IT40-1,OR(HW$3&lt;&gt;$A$3,$A$4=0)))))),1,0)</f>
        <v/>
      </c>
      <c r="HX90">
        <f>IF(AND(HX$4=1,HX40=0,OR($IT40=0,AND($IT40&gt;0,HX$2=$IU40,OR(AND(HX$1=$IT40+1,OR(HX$3-1&lt;&gt;$A$3,$A$4=0)),AND(HX$1=$IT40-1,OR(HX$3&lt;&gt;$A$3,$A$4=0)))))),1,0)</f>
        <v/>
      </c>
      <c r="HY90">
        <f>IF(AND(HY$4=1,HY40=0,OR($IT40=0,AND($IT40&gt;0,HY$2=$IU40,OR(AND(HY$1=$IT40+1,OR(HY$3-1&lt;&gt;$A$3,$A$4=0)),AND(HY$1=$IT40-1,OR(HY$3&lt;&gt;$A$3,$A$4=0)))))),1,0)</f>
        <v/>
      </c>
      <c r="HZ90">
        <f>IF(AND(HZ$4=1,HZ40=0,OR($IT40=0,AND($IT40&gt;0,HZ$2=$IU40,OR(AND(HZ$1=$IT40+1,OR(HZ$3-1&lt;&gt;$A$3,$A$4=0)),AND(HZ$1=$IT40-1,OR(HZ$3&lt;&gt;$A$3,$A$4=0)))))),1,0)</f>
        <v/>
      </c>
      <c r="IA90">
        <f>IF(AND(IA$4=1,IA40=0,OR($IT40=0,AND($IT40&gt;0,IA$2=$IU40,OR(AND(IA$1=$IT40+1,OR(IA$3-1&lt;&gt;$A$3,$A$4=0)),AND(IA$1=$IT40-1,OR(IA$3&lt;&gt;$A$3,$A$4=0)))))),1,0)</f>
        <v/>
      </c>
      <c r="IB90">
        <f>IF(AND(IB$4=1,IB40=0,OR($IT40=0,AND($IT40&gt;0,IB$2=$IU40,OR(AND(IB$1=$IT40+1,OR(IB$3-1&lt;&gt;$A$3,$A$4=0)),AND(IB$1=$IT40-1,OR(IB$3&lt;&gt;$A$3,$A$4=0)))))),1,0)</f>
        <v/>
      </c>
      <c r="IC90">
        <f>IF(AND(IC$4=1,IC40=0,OR($IT40=0,AND($IT40&gt;0,IC$2=$IU40,OR(AND(IC$1=$IT40+1,OR(IC$3-1&lt;&gt;$A$3,$A$4=0)),AND(IC$1=$IT40-1,OR(IC$3&lt;&gt;$A$3,$A$4=0)))))),1,0)</f>
        <v/>
      </c>
      <c r="ID90">
        <f>IF(AND(ID$4=1,ID40=0,OR($IT40=0,AND($IT40&gt;0,ID$2=$IU40,OR(AND(ID$1=$IT40+1,OR(ID$3-1&lt;&gt;$A$3,$A$4=0)),AND(ID$1=$IT40-1,OR(ID$3&lt;&gt;$A$3,$A$4=0)))))),1,0)</f>
        <v/>
      </c>
      <c r="IE90">
        <f>IF(AND(IE$4=1,IE40=0,OR($IT40=0,AND($IT40&gt;0,IE$2=$IU40,OR(AND(IE$1=$IT40+1,OR(IE$3-1&lt;&gt;$A$3,$A$4=0)),AND(IE$1=$IT40-1,OR(IE$3&lt;&gt;$A$3,$A$4=0)))))),1,0)</f>
        <v/>
      </c>
      <c r="IF90">
        <f>IF(AND(IF$4=1,IF40=0,OR($IT40=0,AND($IT40&gt;0,IF$2=$IU40,OR(AND(IF$1=$IT40+1,OR(IF$3-1&lt;&gt;$A$3,$A$4=0)),AND(IF$1=$IT40-1,OR(IF$3&lt;&gt;$A$3,$A$4=0)))))),1,0)</f>
        <v/>
      </c>
      <c r="IG90">
        <f>IF(AND(IG$4=1,IG40=0,OR($IT40=0,AND($IT40&gt;0,IG$2=$IU40,OR(AND(IG$1=$IT40+1,OR(IG$3-1&lt;&gt;$A$3,$A$4=0)),AND(IG$1=$IT40-1,OR(IG$3&lt;&gt;$A$3,$A$4=0)))))),1,0)</f>
        <v/>
      </c>
      <c r="IH90">
        <f>IF(AND(IH$4=1,IH40=0,OR($IT40=0,AND($IT40&gt;0,IH$2=$IU40,OR(AND(IH$1=$IT40+1,OR(IH$3-1&lt;&gt;$A$3,$A$4=0)),AND(IH$1=$IT40-1,OR(IH$3&lt;&gt;$A$3,$A$4=0)))))),1,0)</f>
        <v/>
      </c>
      <c r="II90">
        <f>IF(AND(II$4=1,II40=0,OR($IT40=0,AND($IT40&gt;0,II$2=$IU40,OR(AND(II$1=$IT40+1,OR(II$3-1&lt;&gt;$A$3,$A$4=0)),AND(II$1=$IT40-1,OR(II$3&lt;&gt;$A$3,$A$4=0)))))),1,0)</f>
        <v/>
      </c>
    </row>
    <row r="91">
      <c r="A91" t="n">
        <v>32</v>
      </c>
      <c r="D91">
        <f>IF(AND(D$4=1,D41=0,OR($IT41=0,AND($IT41&gt;0,D$2=$IU41,OR(AND(D$1=$IT41+1,OR(D$3-1&lt;&gt;$A$3,$A$4=0)),AND(D$1=$IT41-1,OR(D$3&lt;&gt;$A$3,$A$4=0)))))),1,0)</f>
        <v/>
      </c>
      <c r="E91">
        <f>IF(AND(E$4=1,E41=0,OR($IT41=0,AND($IT41&gt;0,E$2=$IU41,OR(AND(E$1=$IT41+1,OR(E$3-1&lt;&gt;$A$3,$A$4=0)),AND(E$1=$IT41-1,OR(E$3&lt;&gt;$A$3,$A$4=0)))))),1,0)</f>
        <v/>
      </c>
      <c r="F91">
        <f>IF(AND(F$4=1,F41=0,OR($IT41=0,AND($IT41&gt;0,F$2=$IU41,OR(AND(F$1=$IT41+1,OR(F$3-1&lt;&gt;$A$3,$A$4=0)),AND(F$1=$IT41-1,OR(F$3&lt;&gt;$A$3,$A$4=0)))))),1,0)</f>
        <v/>
      </c>
      <c r="G91">
        <f>IF(AND(G$4=1,G41=0,OR($IT41=0,AND($IT41&gt;0,G$2=$IU41,OR(AND(G$1=$IT41+1,OR(G$3-1&lt;&gt;$A$3,$A$4=0)),AND(G$1=$IT41-1,OR(G$3&lt;&gt;$A$3,$A$4=0)))))),1,0)</f>
        <v/>
      </c>
      <c r="H91">
        <f>IF(AND(H$4=1,H41=0,OR($IT41=0,AND($IT41&gt;0,H$2=$IU41,OR(AND(H$1=$IT41+1,OR(H$3-1&lt;&gt;$A$3,$A$4=0)),AND(H$1=$IT41-1,OR(H$3&lt;&gt;$A$3,$A$4=0)))))),1,0)</f>
        <v/>
      </c>
      <c r="I91">
        <f>IF(AND(I$4=1,I41=0,OR($IT41=0,AND($IT41&gt;0,I$2=$IU41,OR(AND(I$1=$IT41+1,OR(I$3-1&lt;&gt;$A$3,$A$4=0)),AND(I$1=$IT41-1,OR(I$3&lt;&gt;$A$3,$A$4=0)))))),1,0)</f>
        <v/>
      </c>
      <c r="J91">
        <f>IF(AND(J$4=1,J41=0,OR($IT41=0,AND($IT41&gt;0,J$2=$IU41,OR(AND(J$1=$IT41+1,OR(J$3-1&lt;&gt;$A$3,$A$4=0)),AND(J$1=$IT41-1,OR(J$3&lt;&gt;$A$3,$A$4=0)))))),1,0)</f>
        <v/>
      </c>
      <c r="K91">
        <f>IF(AND(K$4=1,K41=0,OR($IT41=0,AND($IT41&gt;0,K$2=$IU41,OR(AND(K$1=$IT41+1,OR(K$3-1&lt;&gt;$A$3,$A$4=0)),AND(K$1=$IT41-1,OR(K$3&lt;&gt;$A$3,$A$4=0)))))),1,0)</f>
        <v/>
      </c>
      <c r="L91">
        <f>IF(AND(L$4=1,L41=0,OR($IT41=0,AND($IT41&gt;0,L$2=$IU41,OR(AND(L$1=$IT41+1,OR(L$3-1&lt;&gt;$A$3,$A$4=0)),AND(L$1=$IT41-1,OR(L$3&lt;&gt;$A$3,$A$4=0)))))),1,0)</f>
        <v/>
      </c>
      <c r="M91">
        <f>IF(AND(M$4=1,M41=0,OR($IT41=0,AND($IT41&gt;0,M$2=$IU41,OR(AND(M$1=$IT41+1,OR(M$3-1&lt;&gt;$A$3,$A$4=0)),AND(M$1=$IT41-1,OR(M$3&lt;&gt;$A$3,$A$4=0)))))),1,0)</f>
        <v/>
      </c>
      <c r="N91">
        <f>IF(AND(N$4=1,N41=0,OR($IT41=0,AND($IT41&gt;0,N$2=$IU41,OR(AND(N$1=$IT41+1,OR(N$3-1&lt;&gt;$A$3,$A$4=0)),AND(N$1=$IT41-1,OR(N$3&lt;&gt;$A$3,$A$4=0)))))),1,0)</f>
        <v/>
      </c>
      <c r="O91">
        <f>IF(AND(O$4=1,O41=0,OR($IT41=0,AND($IT41&gt;0,O$2=$IU41,OR(AND(O$1=$IT41+1,OR(O$3-1&lt;&gt;$A$3,$A$4=0)),AND(O$1=$IT41-1,OR(O$3&lt;&gt;$A$3,$A$4=0)))))),1,0)</f>
        <v/>
      </c>
      <c r="P91">
        <f>IF(AND(P$4=1,P41=0,OR($IT41=0,AND($IT41&gt;0,P$2=$IU41,OR(AND(P$1=$IT41+1,OR(P$3-1&lt;&gt;$A$3,$A$4=0)),AND(P$1=$IT41-1,OR(P$3&lt;&gt;$A$3,$A$4=0)))))),1,0)</f>
        <v/>
      </c>
      <c r="Q91">
        <f>IF(AND(Q$4=1,Q41=0,OR($IT41=0,AND($IT41&gt;0,Q$2=$IU41,OR(AND(Q$1=$IT41+1,OR(Q$3-1&lt;&gt;$A$3,$A$4=0)),AND(Q$1=$IT41-1,OR(Q$3&lt;&gt;$A$3,$A$4=0)))))),1,0)</f>
        <v/>
      </c>
      <c r="R91">
        <f>IF(AND(R$4=1,R41=0,OR($IT41=0,AND($IT41&gt;0,R$2=$IU41,OR(AND(R$1=$IT41+1,OR(R$3-1&lt;&gt;$A$3,$A$4=0)),AND(R$1=$IT41-1,OR(R$3&lt;&gt;$A$3,$A$4=0)))))),1,0)</f>
        <v/>
      </c>
      <c r="S91">
        <f>IF(AND(S$4=1,S41=0,OR($IT41=0,AND($IT41&gt;0,S$2=$IU41,OR(AND(S$1=$IT41+1,OR(S$3-1&lt;&gt;$A$3,$A$4=0)),AND(S$1=$IT41-1,OR(S$3&lt;&gt;$A$3,$A$4=0)))))),1,0)</f>
        <v/>
      </c>
      <c r="T91">
        <f>IF(AND(T$4=1,T41=0,OR($IT41=0,AND($IT41&gt;0,T$2=$IU41,OR(AND(T$1=$IT41+1,OR(T$3-1&lt;&gt;$A$3,$A$4=0)),AND(T$1=$IT41-1,OR(T$3&lt;&gt;$A$3,$A$4=0)))))),1,0)</f>
        <v/>
      </c>
      <c r="U91">
        <f>IF(AND(U$4=1,U41=0,OR($IT41=0,AND($IT41&gt;0,U$2=$IU41,OR(AND(U$1=$IT41+1,OR(U$3-1&lt;&gt;$A$3,$A$4=0)),AND(U$1=$IT41-1,OR(U$3&lt;&gt;$A$3,$A$4=0)))))),1,0)</f>
        <v/>
      </c>
      <c r="V91">
        <f>IF(AND(V$4=1,V41=0,OR($IT41=0,AND($IT41&gt;0,V$2=$IU41,OR(AND(V$1=$IT41+1,OR(V$3-1&lt;&gt;$A$3,$A$4=0)),AND(V$1=$IT41-1,OR(V$3&lt;&gt;$A$3,$A$4=0)))))),1,0)</f>
        <v/>
      </c>
      <c r="W91">
        <f>IF(AND(W$4=1,W41=0,OR($IT41=0,AND($IT41&gt;0,W$2=$IU41,OR(AND(W$1=$IT41+1,OR(W$3-1&lt;&gt;$A$3,$A$4=0)),AND(W$1=$IT41-1,OR(W$3&lt;&gt;$A$3,$A$4=0)))))),1,0)</f>
        <v/>
      </c>
      <c r="X91">
        <f>IF(AND(X$4=1,X41=0,OR($IT41=0,AND($IT41&gt;0,X$2=$IU41,OR(AND(X$1=$IT41+1,OR(X$3-1&lt;&gt;$A$3,$A$4=0)),AND(X$1=$IT41-1,OR(X$3&lt;&gt;$A$3,$A$4=0)))))),1,0)</f>
        <v/>
      </c>
      <c r="Y91">
        <f>IF(AND(Y$4=1,Y41=0,OR($IT41=0,AND($IT41&gt;0,Y$2=$IU41,OR(AND(Y$1=$IT41+1,OR(Y$3-1&lt;&gt;$A$3,$A$4=0)),AND(Y$1=$IT41-1,OR(Y$3&lt;&gt;$A$3,$A$4=0)))))),1,0)</f>
        <v/>
      </c>
      <c r="Z91">
        <f>IF(AND(Z$4=1,Z41=0,OR($IT41=0,AND($IT41&gt;0,Z$2=$IU41,OR(AND(Z$1=$IT41+1,OR(Z$3-1&lt;&gt;$A$3,$A$4=0)),AND(Z$1=$IT41-1,OR(Z$3&lt;&gt;$A$3,$A$4=0)))))),1,0)</f>
        <v/>
      </c>
      <c r="AA91">
        <f>IF(AND(AA$4=1,AA41=0,OR($IT41=0,AND($IT41&gt;0,AA$2=$IU41,OR(AND(AA$1=$IT41+1,OR(AA$3-1&lt;&gt;$A$3,$A$4=0)),AND(AA$1=$IT41-1,OR(AA$3&lt;&gt;$A$3,$A$4=0)))))),1,0)</f>
        <v/>
      </c>
      <c r="AB91">
        <f>IF(AND(AB$4=1,AB41=0,OR($IT41=0,AND($IT41&gt;0,AB$2=$IU41,OR(AND(AB$1=$IT41+1,OR(AB$3-1&lt;&gt;$A$3,$A$4=0)),AND(AB$1=$IT41-1,OR(AB$3&lt;&gt;$A$3,$A$4=0)))))),1,0)</f>
        <v/>
      </c>
      <c r="AC91">
        <f>IF(AND(AC$4=1,AC41=0,OR($IT41=0,AND($IT41&gt;0,AC$2=$IU41,OR(AND(AC$1=$IT41+1,OR(AC$3-1&lt;&gt;$A$3,$A$4=0)),AND(AC$1=$IT41-1,OR(AC$3&lt;&gt;$A$3,$A$4=0)))))),1,0)</f>
        <v/>
      </c>
      <c r="AD91">
        <f>IF(AND(AD$4=1,AD41=0,OR($IT41=0,AND($IT41&gt;0,AD$2=$IU41,OR(AND(AD$1=$IT41+1,OR(AD$3-1&lt;&gt;$A$3,$A$4=0)),AND(AD$1=$IT41-1,OR(AD$3&lt;&gt;$A$3,$A$4=0)))))),1,0)</f>
        <v/>
      </c>
      <c r="AE91">
        <f>IF(AND(AE$4=1,AE41=0,OR($IT41=0,AND($IT41&gt;0,AE$2=$IU41,OR(AND(AE$1=$IT41+1,OR(AE$3-1&lt;&gt;$A$3,$A$4=0)),AND(AE$1=$IT41-1,OR(AE$3&lt;&gt;$A$3,$A$4=0)))))),1,0)</f>
        <v/>
      </c>
      <c r="AF91">
        <f>IF(AND(AF$4=1,AF41=0,OR($IT41=0,AND($IT41&gt;0,AF$2=$IU41,OR(AND(AF$1=$IT41+1,OR(AF$3-1&lt;&gt;$A$3,$A$4=0)),AND(AF$1=$IT41-1,OR(AF$3&lt;&gt;$A$3,$A$4=0)))))),1,0)</f>
        <v/>
      </c>
      <c r="AG91">
        <f>IF(AND(AG$4=1,AG41=0,OR($IT41=0,AND($IT41&gt;0,AG$2=$IU41,OR(AND(AG$1=$IT41+1,OR(AG$3-1&lt;&gt;$A$3,$A$4=0)),AND(AG$1=$IT41-1,OR(AG$3&lt;&gt;$A$3,$A$4=0)))))),1,0)</f>
        <v/>
      </c>
      <c r="AH91">
        <f>IF(AND(AH$4=1,AH41=0,OR($IT41=0,AND($IT41&gt;0,AH$2=$IU41,OR(AND(AH$1=$IT41+1,OR(AH$3-1&lt;&gt;$A$3,$A$4=0)),AND(AH$1=$IT41-1,OR(AH$3&lt;&gt;$A$3,$A$4=0)))))),1,0)</f>
        <v/>
      </c>
      <c r="AI91">
        <f>IF(AND(AI$4=1,AI41=0,OR($IT41=0,AND($IT41&gt;0,AI$2=$IU41,OR(AND(AI$1=$IT41+1,OR(AI$3-1&lt;&gt;$A$3,$A$4=0)),AND(AI$1=$IT41-1,OR(AI$3&lt;&gt;$A$3,$A$4=0)))))),1,0)</f>
        <v/>
      </c>
      <c r="AJ91">
        <f>IF(AND(AJ$4=1,AJ41=0,OR($IT41=0,AND($IT41&gt;0,AJ$2=$IU41,OR(AND(AJ$1=$IT41+1,OR(AJ$3-1&lt;&gt;$A$3,$A$4=0)),AND(AJ$1=$IT41-1,OR(AJ$3&lt;&gt;$A$3,$A$4=0)))))),1,0)</f>
        <v/>
      </c>
      <c r="AK91">
        <f>IF(AND(AK$4=1,AK41=0,OR($IT41=0,AND($IT41&gt;0,AK$2=$IU41,OR(AND(AK$1=$IT41+1,OR(AK$3-1&lt;&gt;$A$3,$A$4=0)),AND(AK$1=$IT41-1,OR(AK$3&lt;&gt;$A$3,$A$4=0)))))),1,0)</f>
        <v/>
      </c>
      <c r="AL91">
        <f>IF(AND(AL$4=1,AL41=0,OR($IT41=0,AND($IT41&gt;0,AL$2=$IU41,OR(AND(AL$1=$IT41+1,OR(AL$3-1&lt;&gt;$A$3,$A$4=0)),AND(AL$1=$IT41-1,OR(AL$3&lt;&gt;$A$3,$A$4=0)))))),1,0)</f>
        <v/>
      </c>
      <c r="AM91">
        <f>IF(AND(AM$4=1,AM41=0,OR($IT41=0,AND($IT41&gt;0,AM$2=$IU41,OR(AND(AM$1=$IT41+1,OR(AM$3-1&lt;&gt;$A$3,$A$4=0)),AND(AM$1=$IT41-1,OR(AM$3&lt;&gt;$A$3,$A$4=0)))))),1,0)</f>
        <v/>
      </c>
      <c r="AN91">
        <f>IF(AND(AN$4=1,AN41=0,OR($IT41=0,AND($IT41&gt;0,AN$2=$IU41,OR(AND(AN$1=$IT41+1,OR(AN$3-1&lt;&gt;$A$3,$A$4=0)),AND(AN$1=$IT41-1,OR(AN$3&lt;&gt;$A$3,$A$4=0)))))),1,0)</f>
        <v/>
      </c>
      <c r="AO91">
        <f>IF(AND(AO$4=1,AO41=0,OR($IT41=0,AND($IT41&gt;0,AO$2=$IU41,OR(AND(AO$1=$IT41+1,OR(AO$3-1&lt;&gt;$A$3,$A$4=0)),AND(AO$1=$IT41-1,OR(AO$3&lt;&gt;$A$3,$A$4=0)))))),1,0)</f>
        <v/>
      </c>
      <c r="AP91">
        <f>IF(AND(AP$4=1,AP41=0,OR($IT41=0,AND($IT41&gt;0,AP$2=$IU41,OR(AND(AP$1=$IT41+1,OR(AP$3-1&lt;&gt;$A$3,$A$4=0)),AND(AP$1=$IT41-1,OR(AP$3&lt;&gt;$A$3,$A$4=0)))))),1,0)</f>
        <v/>
      </c>
      <c r="AQ91">
        <f>IF(AND(AQ$4=1,AQ41=0,OR($IT41=0,AND($IT41&gt;0,AQ$2=$IU41,OR(AND(AQ$1=$IT41+1,OR(AQ$3-1&lt;&gt;$A$3,$A$4=0)),AND(AQ$1=$IT41-1,OR(AQ$3&lt;&gt;$A$3,$A$4=0)))))),1,0)</f>
        <v/>
      </c>
      <c r="AR91">
        <f>IF(AND(AR$4=1,AR41=0,OR($IT41=0,AND($IT41&gt;0,AR$2=$IU41,OR(AND(AR$1=$IT41+1,OR(AR$3-1&lt;&gt;$A$3,$A$4=0)),AND(AR$1=$IT41-1,OR(AR$3&lt;&gt;$A$3,$A$4=0)))))),1,0)</f>
        <v/>
      </c>
      <c r="AS91">
        <f>IF(AND(AS$4=1,AS41=0,OR($IT41=0,AND($IT41&gt;0,AS$2=$IU41,OR(AND(AS$1=$IT41+1,OR(AS$3-1&lt;&gt;$A$3,$A$4=0)),AND(AS$1=$IT41-1,OR(AS$3&lt;&gt;$A$3,$A$4=0)))))),1,0)</f>
        <v/>
      </c>
      <c r="AT91">
        <f>IF(AND(AT$4=1,AT41=0,OR($IT41=0,AND($IT41&gt;0,AT$2=$IU41,OR(AND(AT$1=$IT41+1,OR(AT$3-1&lt;&gt;$A$3,$A$4=0)),AND(AT$1=$IT41-1,OR(AT$3&lt;&gt;$A$3,$A$4=0)))))),1,0)</f>
        <v/>
      </c>
      <c r="AU91">
        <f>IF(AND(AU$4=1,AU41=0,OR($IT41=0,AND($IT41&gt;0,AU$2=$IU41,OR(AND(AU$1=$IT41+1,OR(AU$3-1&lt;&gt;$A$3,$A$4=0)),AND(AU$1=$IT41-1,OR(AU$3&lt;&gt;$A$3,$A$4=0)))))),1,0)</f>
        <v/>
      </c>
      <c r="AV91">
        <f>IF(AND(AV$4=1,AV41=0,OR($IT41=0,AND($IT41&gt;0,AV$2=$IU41,OR(AND(AV$1=$IT41+1,OR(AV$3-1&lt;&gt;$A$3,$A$4=0)),AND(AV$1=$IT41-1,OR(AV$3&lt;&gt;$A$3,$A$4=0)))))),1,0)</f>
        <v/>
      </c>
      <c r="AW91">
        <f>IF(AND(AW$4=1,AW41=0,OR($IT41=0,AND($IT41&gt;0,AW$2=$IU41,OR(AND(AW$1=$IT41+1,OR(AW$3-1&lt;&gt;$A$3,$A$4=0)),AND(AW$1=$IT41-1,OR(AW$3&lt;&gt;$A$3,$A$4=0)))))),1,0)</f>
        <v/>
      </c>
      <c r="AX91">
        <f>IF(AND(AX$4=1,AX41=0,OR($IT41=0,AND($IT41&gt;0,AX$2=$IU41,OR(AND(AX$1=$IT41+1,OR(AX$3-1&lt;&gt;$A$3,$A$4=0)),AND(AX$1=$IT41-1,OR(AX$3&lt;&gt;$A$3,$A$4=0)))))),1,0)</f>
        <v/>
      </c>
      <c r="AY91">
        <f>IF(AND(AY$4=1,AY41=0,OR($IT41=0,AND($IT41&gt;0,AY$2=$IU41,OR(AND(AY$1=$IT41+1,OR(AY$3-1&lt;&gt;$A$3,$A$4=0)),AND(AY$1=$IT41-1,OR(AY$3&lt;&gt;$A$3,$A$4=0)))))),1,0)</f>
        <v/>
      </c>
      <c r="AZ91">
        <f>IF(AND(AZ$4=1,AZ41=0,OR($IT41=0,AND($IT41&gt;0,AZ$2=$IU41,OR(AND(AZ$1=$IT41+1,OR(AZ$3-1&lt;&gt;$A$3,$A$4=0)),AND(AZ$1=$IT41-1,OR(AZ$3&lt;&gt;$A$3,$A$4=0)))))),1,0)</f>
        <v/>
      </c>
      <c r="BA91">
        <f>IF(AND(BA$4=1,BA41=0,OR($IT41=0,AND($IT41&gt;0,BA$2=$IU41,OR(AND(BA$1=$IT41+1,OR(BA$3-1&lt;&gt;$A$3,$A$4=0)),AND(BA$1=$IT41-1,OR(BA$3&lt;&gt;$A$3,$A$4=0)))))),1,0)</f>
        <v/>
      </c>
      <c r="BB91">
        <f>IF(AND(BB$4=1,BB41=0,OR($IT41=0,AND($IT41&gt;0,BB$2=$IU41,OR(AND(BB$1=$IT41+1,OR(BB$3-1&lt;&gt;$A$3,$A$4=0)),AND(BB$1=$IT41-1,OR(BB$3&lt;&gt;$A$3,$A$4=0)))))),1,0)</f>
        <v/>
      </c>
      <c r="BC91">
        <f>IF(AND(BC$4=1,BC41=0,OR($IT41=0,AND($IT41&gt;0,BC$2=$IU41,OR(AND(BC$1=$IT41+1,OR(BC$3-1&lt;&gt;$A$3,$A$4=0)),AND(BC$1=$IT41-1,OR(BC$3&lt;&gt;$A$3,$A$4=0)))))),1,0)</f>
        <v/>
      </c>
      <c r="BD91">
        <f>IF(AND(BD$4=1,BD41=0,OR($IT41=0,AND($IT41&gt;0,BD$2=$IU41,OR(AND(BD$1=$IT41+1,OR(BD$3-1&lt;&gt;$A$3,$A$4=0)),AND(BD$1=$IT41-1,OR(BD$3&lt;&gt;$A$3,$A$4=0)))))),1,0)</f>
        <v/>
      </c>
      <c r="BE91">
        <f>IF(AND(BE$4=1,BE41=0,OR($IT41=0,AND($IT41&gt;0,BE$2=$IU41,OR(AND(BE$1=$IT41+1,OR(BE$3-1&lt;&gt;$A$3,$A$4=0)),AND(BE$1=$IT41-1,OR(BE$3&lt;&gt;$A$3,$A$4=0)))))),1,0)</f>
        <v/>
      </c>
      <c r="BF91">
        <f>IF(AND(BF$4=1,BF41=0,OR($IT41=0,AND($IT41&gt;0,BF$2=$IU41,OR(AND(BF$1=$IT41+1,OR(BF$3-1&lt;&gt;$A$3,$A$4=0)),AND(BF$1=$IT41-1,OR(BF$3&lt;&gt;$A$3,$A$4=0)))))),1,0)</f>
        <v/>
      </c>
      <c r="BG91">
        <f>IF(AND(BG$4=1,BG41=0,OR($IT41=0,AND($IT41&gt;0,BG$2=$IU41,OR(AND(BG$1=$IT41+1,OR(BG$3-1&lt;&gt;$A$3,$A$4=0)),AND(BG$1=$IT41-1,OR(BG$3&lt;&gt;$A$3,$A$4=0)))))),1,0)</f>
        <v/>
      </c>
      <c r="BH91">
        <f>IF(AND(BH$4=1,BH41=0,OR($IT41=0,AND($IT41&gt;0,BH$2=$IU41,OR(AND(BH$1=$IT41+1,OR(BH$3-1&lt;&gt;$A$3,$A$4=0)),AND(BH$1=$IT41-1,OR(BH$3&lt;&gt;$A$3,$A$4=0)))))),1,0)</f>
        <v/>
      </c>
      <c r="BI91">
        <f>IF(AND(BI$4=1,BI41=0,OR($IT41=0,AND($IT41&gt;0,BI$2=$IU41,OR(AND(BI$1=$IT41+1,OR(BI$3-1&lt;&gt;$A$3,$A$4=0)),AND(BI$1=$IT41-1,OR(BI$3&lt;&gt;$A$3,$A$4=0)))))),1,0)</f>
        <v/>
      </c>
      <c r="BJ91">
        <f>IF(AND(BJ$4=1,BJ41=0,OR($IT41=0,AND($IT41&gt;0,BJ$2=$IU41,OR(AND(BJ$1=$IT41+1,OR(BJ$3-1&lt;&gt;$A$3,$A$4=0)),AND(BJ$1=$IT41-1,OR(BJ$3&lt;&gt;$A$3,$A$4=0)))))),1,0)</f>
        <v/>
      </c>
      <c r="BK91">
        <f>IF(AND(BK$4=1,BK41=0,OR($IT41=0,AND($IT41&gt;0,BK$2=$IU41,OR(AND(BK$1=$IT41+1,OR(BK$3-1&lt;&gt;$A$3,$A$4=0)),AND(BK$1=$IT41-1,OR(BK$3&lt;&gt;$A$3,$A$4=0)))))),1,0)</f>
        <v/>
      </c>
      <c r="BL91">
        <f>IF(AND(BL$4=1,BL41=0,OR($IT41=0,AND($IT41&gt;0,BL$2=$IU41,OR(AND(BL$1=$IT41+1,OR(BL$3-1&lt;&gt;$A$3,$A$4=0)),AND(BL$1=$IT41-1,OR(BL$3&lt;&gt;$A$3,$A$4=0)))))),1,0)</f>
        <v/>
      </c>
      <c r="BM91">
        <f>IF(AND(BM$4=1,BM41=0,OR($IT41=0,AND($IT41&gt;0,BM$2=$IU41,OR(AND(BM$1=$IT41+1,OR(BM$3-1&lt;&gt;$A$3,$A$4=0)),AND(BM$1=$IT41-1,OR(BM$3&lt;&gt;$A$3,$A$4=0)))))),1,0)</f>
        <v/>
      </c>
      <c r="BN91">
        <f>IF(AND(BN$4=1,BN41=0,OR($IT41=0,AND($IT41&gt;0,BN$2=$IU41,OR(AND(BN$1=$IT41+1,OR(BN$3-1&lt;&gt;$A$3,$A$4=0)),AND(BN$1=$IT41-1,OR(BN$3&lt;&gt;$A$3,$A$4=0)))))),1,0)</f>
        <v/>
      </c>
      <c r="BO91">
        <f>IF(AND(BO$4=1,BO41=0,OR($IT41=0,AND($IT41&gt;0,BO$2=$IU41,OR(AND(BO$1=$IT41+1,OR(BO$3-1&lt;&gt;$A$3,$A$4=0)),AND(BO$1=$IT41-1,OR(BO$3&lt;&gt;$A$3,$A$4=0)))))),1,0)</f>
        <v/>
      </c>
      <c r="BP91">
        <f>IF(AND(BP$4=1,BP41=0,OR($IT41=0,AND($IT41&gt;0,BP$2=$IU41,OR(AND(BP$1=$IT41+1,OR(BP$3-1&lt;&gt;$A$3,$A$4=0)),AND(BP$1=$IT41-1,OR(BP$3&lt;&gt;$A$3,$A$4=0)))))),1,0)</f>
        <v/>
      </c>
      <c r="BQ91">
        <f>IF(AND(BQ$4=1,BQ41=0,OR($IT41=0,AND($IT41&gt;0,BQ$2=$IU41,OR(AND(BQ$1=$IT41+1,OR(BQ$3-1&lt;&gt;$A$3,$A$4=0)),AND(BQ$1=$IT41-1,OR(BQ$3&lt;&gt;$A$3,$A$4=0)))))),1,0)</f>
        <v/>
      </c>
      <c r="BR91">
        <f>IF(AND(BR$4=1,BR41=0,OR($IT41=0,AND($IT41&gt;0,BR$2=$IU41,OR(AND(BR$1=$IT41+1,OR(BR$3-1&lt;&gt;$A$3,$A$4=0)),AND(BR$1=$IT41-1,OR(BR$3&lt;&gt;$A$3,$A$4=0)))))),1,0)</f>
        <v/>
      </c>
      <c r="BS91">
        <f>IF(AND(BS$4=1,BS41=0,OR($IT41=0,AND($IT41&gt;0,BS$2=$IU41,OR(AND(BS$1=$IT41+1,OR(BS$3-1&lt;&gt;$A$3,$A$4=0)),AND(BS$1=$IT41-1,OR(BS$3&lt;&gt;$A$3,$A$4=0)))))),1,0)</f>
        <v/>
      </c>
      <c r="BT91">
        <f>IF(AND(BT$4=1,BT41=0,OR($IT41=0,AND($IT41&gt;0,BT$2=$IU41,OR(AND(BT$1=$IT41+1,OR(BT$3-1&lt;&gt;$A$3,$A$4=0)),AND(BT$1=$IT41-1,OR(BT$3&lt;&gt;$A$3,$A$4=0)))))),1,0)</f>
        <v/>
      </c>
      <c r="BU91">
        <f>IF(AND(BU$4=1,BU41=0,OR($IT41=0,AND($IT41&gt;0,BU$2=$IU41,OR(AND(BU$1=$IT41+1,OR(BU$3-1&lt;&gt;$A$3,$A$4=0)),AND(BU$1=$IT41-1,OR(BU$3&lt;&gt;$A$3,$A$4=0)))))),1,0)</f>
        <v/>
      </c>
      <c r="BV91">
        <f>IF(AND(BV$4=1,BV41=0,OR($IT41=0,AND($IT41&gt;0,BV$2=$IU41,OR(AND(BV$1=$IT41+1,OR(BV$3-1&lt;&gt;$A$3,$A$4=0)),AND(BV$1=$IT41-1,OR(BV$3&lt;&gt;$A$3,$A$4=0)))))),1,0)</f>
        <v/>
      </c>
      <c r="BW91">
        <f>IF(AND(BW$4=1,BW41=0,OR($IT41=0,AND($IT41&gt;0,BW$2=$IU41,OR(AND(BW$1=$IT41+1,OR(BW$3-1&lt;&gt;$A$3,$A$4=0)),AND(BW$1=$IT41-1,OR(BW$3&lt;&gt;$A$3,$A$4=0)))))),1,0)</f>
        <v/>
      </c>
      <c r="BX91">
        <f>IF(AND(BX$4=1,BX41=0,OR($IT41=0,AND($IT41&gt;0,BX$2=$IU41,OR(AND(BX$1=$IT41+1,OR(BX$3-1&lt;&gt;$A$3,$A$4=0)),AND(BX$1=$IT41-1,OR(BX$3&lt;&gt;$A$3,$A$4=0)))))),1,0)</f>
        <v/>
      </c>
      <c r="BY91">
        <f>IF(AND(BY$4=1,BY41=0,OR($IT41=0,AND($IT41&gt;0,BY$2=$IU41,OR(AND(BY$1=$IT41+1,OR(BY$3-1&lt;&gt;$A$3,$A$4=0)),AND(BY$1=$IT41-1,OR(BY$3&lt;&gt;$A$3,$A$4=0)))))),1,0)</f>
        <v/>
      </c>
      <c r="BZ91">
        <f>IF(AND(BZ$4=1,BZ41=0,OR($IT41=0,AND($IT41&gt;0,BZ$2=$IU41,OR(AND(BZ$1=$IT41+1,OR(BZ$3-1&lt;&gt;$A$3,$A$4=0)),AND(BZ$1=$IT41-1,OR(BZ$3&lt;&gt;$A$3,$A$4=0)))))),1,0)</f>
        <v/>
      </c>
      <c r="CA91">
        <f>IF(AND(CA$4=1,CA41=0,OR($IT41=0,AND($IT41&gt;0,CA$2=$IU41,OR(AND(CA$1=$IT41+1,OR(CA$3-1&lt;&gt;$A$3,$A$4=0)),AND(CA$1=$IT41-1,OR(CA$3&lt;&gt;$A$3,$A$4=0)))))),1,0)</f>
        <v/>
      </c>
      <c r="CB91">
        <f>IF(AND(CB$4=1,CB41=0,OR($IT41=0,AND($IT41&gt;0,CB$2=$IU41,OR(AND(CB$1=$IT41+1,OR(CB$3-1&lt;&gt;$A$3,$A$4=0)),AND(CB$1=$IT41-1,OR(CB$3&lt;&gt;$A$3,$A$4=0)))))),1,0)</f>
        <v/>
      </c>
      <c r="CC91">
        <f>IF(AND(CC$4=1,CC41=0,OR($IT41=0,AND($IT41&gt;0,CC$2=$IU41,OR(AND(CC$1=$IT41+1,OR(CC$3-1&lt;&gt;$A$3,$A$4=0)),AND(CC$1=$IT41-1,OR(CC$3&lt;&gt;$A$3,$A$4=0)))))),1,0)</f>
        <v/>
      </c>
      <c r="CD91">
        <f>IF(AND(CD$4=1,CD41=0,OR($IT41=0,AND($IT41&gt;0,CD$2=$IU41,OR(AND(CD$1=$IT41+1,OR(CD$3-1&lt;&gt;$A$3,$A$4=0)),AND(CD$1=$IT41-1,OR(CD$3&lt;&gt;$A$3,$A$4=0)))))),1,0)</f>
        <v/>
      </c>
      <c r="CE91">
        <f>IF(AND(CE$4=1,CE41=0,OR($IT41=0,AND($IT41&gt;0,CE$2=$IU41,OR(AND(CE$1=$IT41+1,OR(CE$3-1&lt;&gt;$A$3,$A$4=0)),AND(CE$1=$IT41-1,OR(CE$3&lt;&gt;$A$3,$A$4=0)))))),1,0)</f>
        <v/>
      </c>
      <c r="CF91">
        <f>IF(AND(CF$4=1,CF41=0,OR($IT41=0,AND($IT41&gt;0,CF$2=$IU41,OR(AND(CF$1=$IT41+1,OR(CF$3-1&lt;&gt;$A$3,$A$4=0)),AND(CF$1=$IT41-1,OR(CF$3&lt;&gt;$A$3,$A$4=0)))))),1,0)</f>
        <v/>
      </c>
      <c r="CG91">
        <f>IF(AND(CG$4=1,CG41=0,OR($IT41=0,AND($IT41&gt;0,CG$2=$IU41,OR(AND(CG$1=$IT41+1,OR(CG$3-1&lt;&gt;$A$3,$A$4=0)),AND(CG$1=$IT41-1,OR(CG$3&lt;&gt;$A$3,$A$4=0)))))),1,0)</f>
        <v/>
      </c>
      <c r="CH91">
        <f>IF(AND(CH$4=1,CH41=0,OR($IT41=0,AND($IT41&gt;0,CH$2=$IU41,OR(AND(CH$1=$IT41+1,OR(CH$3-1&lt;&gt;$A$3,$A$4=0)),AND(CH$1=$IT41-1,OR(CH$3&lt;&gt;$A$3,$A$4=0)))))),1,0)</f>
        <v/>
      </c>
      <c r="CI91">
        <f>IF(AND(CI$4=1,CI41=0,OR($IT41=0,AND($IT41&gt;0,CI$2=$IU41,OR(AND(CI$1=$IT41+1,OR(CI$3-1&lt;&gt;$A$3,$A$4=0)),AND(CI$1=$IT41-1,OR(CI$3&lt;&gt;$A$3,$A$4=0)))))),1,0)</f>
        <v/>
      </c>
      <c r="CJ91">
        <f>IF(AND(CJ$4=1,CJ41=0,OR($IT41=0,AND($IT41&gt;0,CJ$2=$IU41,OR(AND(CJ$1=$IT41+1,OR(CJ$3-1&lt;&gt;$A$3,$A$4=0)),AND(CJ$1=$IT41-1,OR(CJ$3&lt;&gt;$A$3,$A$4=0)))))),1,0)</f>
        <v/>
      </c>
      <c r="CK91">
        <f>IF(AND(CK$4=1,CK41=0,OR($IT41=0,AND($IT41&gt;0,CK$2=$IU41,OR(AND(CK$1=$IT41+1,OR(CK$3-1&lt;&gt;$A$3,$A$4=0)),AND(CK$1=$IT41-1,OR(CK$3&lt;&gt;$A$3,$A$4=0)))))),1,0)</f>
        <v/>
      </c>
      <c r="CL91">
        <f>IF(AND(CL$4=1,CL41=0,OR($IT41=0,AND($IT41&gt;0,CL$2=$IU41,OR(AND(CL$1=$IT41+1,OR(CL$3-1&lt;&gt;$A$3,$A$4=0)),AND(CL$1=$IT41-1,OR(CL$3&lt;&gt;$A$3,$A$4=0)))))),1,0)</f>
        <v/>
      </c>
      <c r="CM91">
        <f>IF(AND(CM$4=1,CM41=0,OR($IT41=0,AND($IT41&gt;0,CM$2=$IU41,OR(AND(CM$1=$IT41+1,OR(CM$3-1&lt;&gt;$A$3,$A$4=0)),AND(CM$1=$IT41-1,OR(CM$3&lt;&gt;$A$3,$A$4=0)))))),1,0)</f>
        <v/>
      </c>
      <c r="CN91">
        <f>IF(AND(CN$4=1,CN41=0,OR($IT41=0,AND($IT41&gt;0,CN$2=$IU41,OR(AND(CN$1=$IT41+1,OR(CN$3-1&lt;&gt;$A$3,$A$4=0)),AND(CN$1=$IT41-1,OR(CN$3&lt;&gt;$A$3,$A$4=0)))))),1,0)</f>
        <v/>
      </c>
      <c r="CO91">
        <f>IF(AND(CO$4=1,CO41=0,OR($IT41=0,AND($IT41&gt;0,CO$2=$IU41,OR(AND(CO$1=$IT41+1,OR(CO$3-1&lt;&gt;$A$3,$A$4=0)),AND(CO$1=$IT41-1,OR(CO$3&lt;&gt;$A$3,$A$4=0)))))),1,0)</f>
        <v/>
      </c>
      <c r="CP91">
        <f>IF(AND(CP$4=1,CP41=0,OR($IT41=0,AND($IT41&gt;0,CP$2=$IU41,OR(AND(CP$1=$IT41+1,OR(CP$3-1&lt;&gt;$A$3,$A$4=0)),AND(CP$1=$IT41-1,OR(CP$3&lt;&gt;$A$3,$A$4=0)))))),1,0)</f>
        <v/>
      </c>
      <c r="CQ91">
        <f>IF(AND(CQ$4=1,CQ41=0,OR($IT41=0,AND($IT41&gt;0,CQ$2=$IU41,OR(AND(CQ$1=$IT41+1,OR(CQ$3-1&lt;&gt;$A$3,$A$4=0)),AND(CQ$1=$IT41-1,OR(CQ$3&lt;&gt;$A$3,$A$4=0)))))),1,0)</f>
        <v/>
      </c>
      <c r="CR91">
        <f>IF(AND(CR$4=1,CR41=0,OR($IT41=0,AND($IT41&gt;0,CR$2=$IU41,OR(AND(CR$1=$IT41+1,OR(CR$3-1&lt;&gt;$A$3,$A$4=0)),AND(CR$1=$IT41-1,OR(CR$3&lt;&gt;$A$3,$A$4=0)))))),1,0)</f>
        <v/>
      </c>
      <c r="CS91">
        <f>IF(AND(CS$4=1,CS41=0,OR($IT41=0,AND($IT41&gt;0,CS$2=$IU41,OR(AND(CS$1=$IT41+1,OR(CS$3-1&lt;&gt;$A$3,$A$4=0)),AND(CS$1=$IT41-1,OR(CS$3&lt;&gt;$A$3,$A$4=0)))))),1,0)</f>
        <v/>
      </c>
      <c r="CT91">
        <f>IF(AND(CT$4=1,CT41=0,OR($IT41=0,AND($IT41&gt;0,CT$2=$IU41,OR(AND(CT$1=$IT41+1,OR(CT$3-1&lt;&gt;$A$3,$A$4=0)),AND(CT$1=$IT41-1,OR(CT$3&lt;&gt;$A$3,$A$4=0)))))),1,0)</f>
        <v/>
      </c>
      <c r="CU91">
        <f>IF(AND(CU$4=1,CU41=0,OR($IT41=0,AND($IT41&gt;0,CU$2=$IU41,OR(AND(CU$1=$IT41+1,OR(CU$3-1&lt;&gt;$A$3,$A$4=0)),AND(CU$1=$IT41-1,OR(CU$3&lt;&gt;$A$3,$A$4=0)))))),1,0)</f>
        <v/>
      </c>
      <c r="CV91">
        <f>IF(AND(CV$4=1,CV41=0,OR($IT41=0,AND($IT41&gt;0,CV$2=$IU41,OR(AND(CV$1=$IT41+1,OR(CV$3-1&lt;&gt;$A$3,$A$4=0)),AND(CV$1=$IT41-1,OR(CV$3&lt;&gt;$A$3,$A$4=0)))))),1,0)</f>
        <v/>
      </c>
      <c r="CW91">
        <f>IF(AND(CW$4=1,CW41=0,OR($IT41=0,AND($IT41&gt;0,CW$2=$IU41,OR(AND(CW$1=$IT41+1,OR(CW$3-1&lt;&gt;$A$3,$A$4=0)),AND(CW$1=$IT41-1,OR(CW$3&lt;&gt;$A$3,$A$4=0)))))),1,0)</f>
        <v/>
      </c>
      <c r="CX91">
        <f>IF(AND(CX$4=1,CX41=0,OR($IT41=0,AND($IT41&gt;0,CX$2=$IU41,OR(AND(CX$1=$IT41+1,OR(CX$3-1&lt;&gt;$A$3,$A$4=0)),AND(CX$1=$IT41-1,OR(CX$3&lt;&gt;$A$3,$A$4=0)))))),1,0)</f>
        <v/>
      </c>
      <c r="CY91">
        <f>IF(AND(CY$4=1,CY41=0,OR($IT41=0,AND($IT41&gt;0,CY$2=$IU41,OR(AND(CY$1=$IT41+1,OR(CY$3-1&lt;&gt;$A$3,$A$4=0)),AND(CY$1=$IT41-1,OR(CY$3&lt;&gt;$A$3,$A$4=0)))))),1,0)</f>
        <v/>
      </c>
      <c r="CZ91">
        <f>IF(AND(CZ$4=1,CZ41=0,OR($IT41=0,AND($IT41&gt;0,CZ$2=$IU41,OR(AND(CZ$1=$IT41+1,OR(CZ$3-1&lt;&gt;$A$3,$A$4=0)),AND(CZ$1=$IT41-1,OR(CZ$3&lt;&gt;$A$3,$A$4=0)))))),1,0)</f>
        <v/>
      </c>
      <c r="DA91">
        <f>IF(AND(DA$4=1,DA41=0,OR($IT41=0,AND($IT41&gt;0,DA$2=$IU41,OR(AND(DA$1=$IT41+1,OR(DA$3-1&lt;&gt;$A$3,$A$4=0)),AND(DA$1=$IT41-1,OR(DA$3&lt;&gt;$A$3,$A$4=0)))))),1,0)</f>
        <v/>
      </c>
      <c r="DB91">
        <f>IF(AND(DB$4=1,DB41=0,OR($IT41=0,AND($IT41&gt;0,DB$2=$IU41,OR(AND(DB$1=$IT41+1,OR(DB$3-1&lt;&gt;$A$3,$A$4=0)),AND(DB$1=$IT41-1,OR(DB$3&lt;&gt;$A$3,$A$4=0)))))),1,0)</f>
        <v/>
      </c>
      <c r="DC91">
        <f>IF(AND(DC$4=1,DC41=0,OR($IT41=0,AND($IT41&gt;0,DC$2=$IU41,OR(AND(DC$1=$IT41+1,OR(DC$3-1&lt;&gt;$A$3,$A$4=0)),AND(DC$1=$IT41-1,OR(DC$3&lt;&gt;$A$3,$A$4=0)))))),1,0)</f>
        <v/>
      </c>
      <c r="DD91">
        <f>IF(AND(DD$4=1,DD41=0,OR($IT41=0,AND($IT41&gt;0,DD$2=$IU41,OR(AND(DD$1=$IT41+1,OR(DD$3-1&lt;&gt;$A$3,$A$4=0)),AND(DD$1=$IT41-1,OR(DD$3&lt;&gt;$A$3,$A$4=0)))))),1,0)</f>
        <v/>
      </c>
      <c r="DE91">
        <f>IF(AND(DE$4=1,DE41=0,OR($IT41=0,AND($IT41&gt;0,DE$2=$IU41,OR(AND(DE$1=$IT41+1,OR(DE$3-1&lt;&gt;$A$3,$A$4=0)),AND(DE$1=$IT41-1,OR(DE$3&lt;&gt;$A$3,$A$4=0)))))),1,0)</f>
        <v/>
      </c>
      <c r="DF91">
        <f>IF(AND(DF$4=1,DF41=0,OR($IT41=0,AND($IT41&gt;0,DF$2=$IU41,OR(AND(DF$1=$IT41+1,OR(DF$3-1&lt;&gt;$A$3,$A$4=0)),AND(DF$1=$IT41-1,OR(DF$3&lt;&gt;$A$3,$A$4=0)))))),1,0)</f>
        <v/>
      </c>
      <c r="DG91">
        <f>IF(AND(DG$4=1,DG41=0,OR($IT41=0,AND($IT41&gt;0,DG$2=$IU41,OR(AND(DG$1=$IT41+1,OR(DG$3-1&lt;&gt;$A$3,$A$4=0)),AND(DG$1=$IT41-1,OR(DG$3&lt;&gt;$A$3,$A$4=0)))))),1,0)</f>
        <v/>
      </c>
      <c r="DH91">
        <f>IF(AND(DH$4=1,DH41=0,OR($IT41=0,AND($IT41&gt;0,DH$2=$IU41,OR(AND(DH$1=$IT41+1,OR(DH$3-1&lt;&gt;$A$3,$A$4=0)),AND(DH$1=$IT41-1,OR(DH$3&lt;&gt;$A$3,$A$4=0)))))),1,0)</f>
        <v/>
      </c>
      <c r="DI91">
        <f>IF(AND(DI$4=1,DI41=0,OR($IT41=0,AND($IT41&gt;0,DI$2=$IU41,OR(AND(DI$1=$IT41+1,OR(DI$3-1&lt;&gt;$A$3,$A$4=0)),AND(DI$1=$IT41-1,OR(DI$3&lt;&gt;$A$3,$A$4=0)))))),1,0)</f>
        <v/>
      </c>
      <c r="DJ91">
        <f>IF(AND(DJ$4=1,DJ41=0,OR($IT41=0,AND($IT41&gt;0,DJ$2=$IU41,OR(AND(DJ$1=$IT41+1,OR(DJ$3-1&lt;&gt;$A$3,$A$4=0)),AND(DJ$1=$IT41-1,OR(DJ$3&lt;&gt;$A$3,$A$4=0)))))),1,0)</f>
        <v/>
      </c>
      <c r="DK91">
        <f>IF(AND(DK$4=1,DK41=0,OR($IT41=0,AND($IT41&gt;0,DK$2=$IU41,OR(AND(DK$1=$IT41+1,OR(DK$3-1&lt;&gt;$A$3,$A$4=0)),AND(DK$1=$IT41-1,OR(DK$3&lt;&gt;$A$3,$A$4=0)))))),1,0)</f>
        <v/>
      </c>
      <c r="DL91">
        <f>IF(AND(DL$4=1,DL41=0,OR($IT41=0,AND($IT41&gt;0,DL$2=$IU41,OR(AND(DL$1=$IT41+1,OR(DL$3-1&lt;&gt;$A$3,$A$4=0)),AND(DL$1=$IT41-1,OR(DL$3&lt;&gt;$A$3,$A$4=0)))))),1,0)</f>
        <v/>
      </c>
      <c r="DM91">
        <f>IF(AND(DM$4=1,DM41=0,OR($IT41=0,AND($IT41&gt;0,DM$2=$IU41,OR(AND(DM$1=$IT41+1,OR(DM$3-1&lt;&gt;$A$3,$A$4=0)),AND(DM$1=$IT41-1,OR(DM$3&lt;&gt;$A$3,$A$4=0)))))),1,0)</f>
        <v/>
      </c>
      <c r="DN91">
        <f>IF(AND(DN$4=1,DN41=0,OR($IT41=0,AND($IT41&gt;0,DN$2=$IU41,OR(AND(DN$1=$IT41+1,OR(DN$3-1&lt;&gt;$A$3,$A$4=0)),AND(DN$1=$IT41-1,OR(DN$3&lt;&gt;$A$3,$A$4=0)))))),1,0)</f>
        <v/>
      </c>
      <c r="DO91">
        <f>IF(AND(DO$4=1,DO41=0,OR($IT41=0,AND($IT41&gt;0,DO$2=$IU41,OR(AND(DO$1=$IT41+1,OR(DO$3-1&lt;&gt;$A$3,$A$4=0)),AND(DO$1=$IT41-1,OR(DO$3&lt;&gt;$A$3,$A$4=0)))))),1,0)</f>
        <v/>
      </c>
      <c r="DP91">
        <f>IF(AND(DP$4=1,DP41=0,OR($IT41=0,AND($IT41&gt;0,DP$2=$IU41,OR(AND(DP$1=$IT41+1,OR(DP$3-1&lt;&gt;$A$3,$A$4=0)),AND(DP$1=$IT41-1,OR(DP$3&lt;&gt;$A$3,$A$4=0)))))),1,0)</f>
        <v/>
      </c>
      <c r="DQ91">
        <f>IF(AND(DQ$4=1,DQ41=0,OR($IT41=0,AND($IT41&gt;0,DQ$2=$IU41,OR(AND(DQ$1=$IT41+1,OR(DQ$3-1&lt;&gt;$A$3,$A$4=0)),AND(DQ$1=$IT41-1,OR(DQ$3&lt;&gt;$A$3,$A$4=0)))))),1,0)</f>
        <v/>
      </c>
      <c r="DR91">
        <f>IF(AND(DR$4=1,DR41=0,OR($IT41=0,AND($IT41&gt;0,DR$2=$IU41,OR(AND(DR$1=$IT41+1,OR(DR$3-1&lt;&gt;$A$3,$A$4=0)),AND(DR$1=$IT41-1,OR(DR$3&lt;&gt;$A$3,$A$4=0)))))),1,0)</f>
        <v/>
      </c>
      <c r="DS91">
        <f>IF(AND(DS$4=1,DS41=0,OR($IT41=0,AND($IT41&gt;0,DS$2=$IU41,OR(AND(DS$1=$IT41+1,OR(DS$3-1&lt;&gt;$A$3,$A$4=0)),AND(DS$1=$IT41-1,OR(DS$3&lt;&gt;$A$3,$A$4=0)))))),1,0)</f>
        <v/>
      </c>
      <c r="DT91">
        <f>IF(AND(DT$4=1,DT41=0,OR($IT41=0,AND($IT41&gt;0,DT$2=$IU41,OR(AND(DT$1=$IT41+1,OR(DT$3-1&lt;&gt;$A$3,$A$4=0)),AND(DT$1=$IT41-1,OR(DT$3&lt;&gt;$A$3,$A$4=0)))))),1,0)</f>
        <v/>
      </c>
      <c r="DU91">
        <f>IF(AND(DU$4=1,DU41=0,OR($IT41=0,AND($IT41&gt;0,DU$2=$IU41,OR(AND(DU$1=$IT41+1,OR(DU$3-1&lt;&gt;$A$3,$A$4=0)),AND(DU$1=$IT41-1,OR(DU$3&lt;&gt;$A$3,$A$4=0)))))),1,0)</f>
        <v/>
      </c>
      <c r="DV91">
        <f>IF(AND(DV$4=1,DV41=0,OR($IT41=0,AND($IT41&gt;0,DV$2=$IU41,OR(AND(DV$1=$IT41+1,OR(DV$3-1&lt;&gt;$A$3,$A$4=0)),AND(DV$1=$IT41-1,OR(DV$3&lt;&gt;$A$3,$A$4=0)))))),1,0)</f>
        <v/>
      </c>
      <c r="DW91">
        <f>IF(AND(DW$4=1,DW41=0,OR($IT41=0,AND($IT41&gt;0,DW$2=$IU41,OR(AND(DW$1=$IT41+1,OR(DW$3-1&lt;&gt;$A$3,$A$4=0)),AND(DW$1=$IT41-1,OR(DW$3&lt;&gt;$A$3,$A$4=0)))))),1,0)</f>
        <v/>
      </c>
      <c r="DX91">
        <f>IF(AND(DX$4=1,DX41=0,OR($IT41=0,AND($IT41&gt;0,DX$2=$IU41,OR(AND(DX$1=$IT41+1,OR(DX$3-1&lt;&gt;$A$3,$A$4=0)),AND(DX$1=$IT41-1,OR(DX$3&lt;&gt;$A$3,$A$4=0)))))),1,0)</f>
        <v/>
      </c>
      <c r="DY91">
        <f>IF(AND(DY$4=1,DY41=0,OR($IT41=0,AND($IT41&gt;0,DY$2=$IU41,OR(AND(DY$1=$IT41+1,OR(DY$3-1&lt;&gt;$A$3,$A$4=0)),AND(DY$1=$IT41-1,OR(DY$3&lt;&gt;$A$3,$A$4=0)))))),1,0)</f>
        <v/>
      </c>
      <c r="DZ91">
        <f>IF(AND(DZ$4=1,DZ41=0,OR($IT41=0,AND($IT41&gt;0,DZ$2=$IU41,OR(AND(DZ$1=$IT41+1,OR(DZ$3-1&lt;&gt;$A$3,$A$4=0)),AND(DZ$1=$IT41-1,OR(DZ$3&lt;&gt;$A$3,$A$4=0)))))),1,0)</f>
        <v/>
      </c>
      <c r="EA91">
        <f>IF(AND(EA$4=1,EA41=0,OR($IT41=0,AND($IT41&gt;0,EA$2=$IU41,OR(AND(EA$1=$IT41+1,OR(EA$3-1&lt;&gt;$A$3,$A$4=0)),AND(EA$1=$IT41-1,OR(EA$3&lt;&gt;$A$3,$A$4=0)))))),1,0)</f>
        <v/>
      </c>
      <c r="EB91">
        <f>IF(AND(EB$4=1,EB41=0,OR($IT41=0,AND($IT41&gt;0,EB$2=$IU41,OR(AND(EB$1=$IT41+1,OR(EB$3-1&lt;&gt;$A$3,$A$4=0)),AND(EB$1=$IT41-1,OR(EB$3&lt;&gt;$A$3,$A$4=0)))))),1,0)</f>
        <v/>
      </c>
      <c r="EC91">
        <f>IF(AND(EC$4=1,EC41=0,OR($IT41=0,AND($IT41&gt;0,EC$2=$IU41,OR(AND(EC$1=$IT41+1,OR(EC$3-1&lt;&gt;$A$3,$A$4=0)),AND(EC$1=$IT41-1,OR(EC$3&lt;&gt;$A$3,$A$4=0)))))),1,0)</f>
        <v/>
      </c>
      <c r="ED91">
        <f>IF(AND(ED$4=1,ED41=0,OR($IT41=0,AND($IT41&gt;0,ED$2=$IU41,OR(AND(ED$1=$IT41+1,OR(ED$3-1&lt;&gt;$A$3,$A$4=0)),AND(ED$1=$IT41-1,OR(ED$3&lt;&gt;$A$3,$A$4=0)))))),1,0)</f>
        <v/>
      </c>
      <c r="EE91">
        <f>IF(AND(EE$4=1,EE41=0,OR($IT41=0,AND($IT41&gt;0,EE$2=$IU41,OR(AND(EE$1=$IT41+1,OR(EE$3-1&lt;&gt;$A$3,$A$4=0)),AND(EE$1=$IT41-1,OR(EE$3&lt;&gt;$A$3,$A$4=0)))))),1,0)</f>
        <v/>
      </c>
      <c r="EF91">
        <f>IF(AND(EF$4=1,EF41=0,OR($IT41=0,AND($IT41&gt;0,EF$2=$IU41,OR(AND(EF$1=$IT41+1,OR(EF$3-1&lt;&gt;$A$3,$A$4=0)),AND(EF$1=$IT41-1,OR(EF$3&lt;&gt;$A$3,$A$4=0)))))),1,0)</f>
        <v/>
      </c>
      <c r="EG91">
        <f>IF(AND(EG$4=1,EG41=0,OR($IT41=0,AND($IT41&gt;0,EG$2=$IU41,OR(AND(EG$1=$IT41+1,OR(EG$3-1&lt;&gt;$A$3,$A$4=0)),AND(EG$1=$IT41-1,OR(EG$3&lt;&gt;$A$3,$A$4=0)))))),1,0)</f>
        <v/>
      </c>
      <c r="EH91">
        <f>IF(AND(EH$4=1,EH41=0,OR($IT41=0,AND($IT41&gt;0,EH$2=$IU41,OR(AND(EH$1=$IT41+1,OR(EH$3-1&lt;&gt;$A$3,$A$4=0)),AND(EH$1=$IT41-1,OR(EH$3&lt;&gt;$A$3,$A$4=0)))))),1,0)</f>
        <v/>
      </c>
      <c r="EI91">
        <f>IF(AND(EI$4=1,EI41=0,OR($IT41=0,AND($IT41&gt;0,EI$2=$IU41,OR(AND(EI$1=$IT41+1,OR(EI$3-1&lt;&gt;$A$3,$A$4=0)),AND(EI$1=$IT41-1,OR(EI$3&lt;&gt;$A$3,$A$4=0)))))),1,0)</f>
        <v/>
      </c>
      <c r="EJ91">
        <f>IF(AND(EJ$4=1,EJ41=0,OR($IT41=0,AND($IT41&gt;0,EJ$2=$IU41,OR(AND(EJ$1=$IT41+1,OR(EJ$3-1&lt;&gt;$A$3,$A$4=0)),AND(EJ$1=$IT41-1,OR(EJ$3&lt;&gt;$A$3,$A$4=0)))))),1,0)</f>
        <v/>
      </c>
      <c r="EK91">
        <f>IF(AND(EK$4=1,EK41=0,OR($IT41=0,AND($IT41&gt;0,EK$2=$IU41,OR(AND(EK$1=$IT41+1,OR(EK$3-1&lt;&gt;$A$3,$A$4=0)),AND(EK$1=$IT41-1,OR(EK$3&lt;&gt;$A$3,$A$4=0)))))),1,0)</f>
        <v/>
      </c>
      <c r="EL91">
        <f>IF(AND(EL$4=1,EL41=0,OR($IT41=0,AND($IT41&gt;0,EL$2=$IU41,OR(AND(EL$1=$IT41+1,OR(EL$3-1&lt;&gt;$A$3,$A$4=0)),AND(EL$1=$IT41-1,OR(EL$3&lt;&gt;$A$3,$A$4=0)))))),1,0)</f>
        <v/>
      </c>
      <c r="EM91">
        <f>IF(AND(EM$4=1,EM41=0,OR($IT41=0,AND($IT41&gt;0,EM$2=$IU41,OR(AND(EM$1=$IT41+1,OR(EM$3-1&lt;&gt;$A$3,$A$4=0)),AND(EM$1=$IT41-1,OR(EM$3&lt;&gt;$A$3,$A$4=0)))))),1,0)</f>
        <v/>
      </c>
      <c r="EN91">
        <f>IF(AND(EN$4=1,EN41=0,OR($IT41=0,AND($IT41&gt;0,EN$2=$IU41,OR(AND(EN$1=$IT41+1,OR(EN$3-1&lt;&gt;$A$3,$A$4=0)),AND(EN$1=$IT41-1,OR(EN$3&lt;&gt;$A$3,$A$4=0)))))),1,0)</f>
        <v/>
      </c>
      <c r="EO91">
        <f>IF(AND(EO$4=1,EO41=0,OR($IT41=0,AND($IT41&gt;0,EO$2=$IU41,OR(AND(EO$1=$IT41+1,OR(EO$3-1&lt;&gt;$A$3,$A$4=0)),AND(EO$1=$IT41-1,OR(EO$3&lt;&gt;$A$3,$A$4=0)))))),1,0)</f>
        <v/>
      </c>
      <c r="EP91">
        <f>IF(AND(EP$4=1,EP41=0,OR($IT41=0,AND($IT41&gt;0,EP$2=$IU41,OR(AND(EP$1=$IT41+1,OR(EP$3-1&lt;&gt;$A$3,$A$4=0)),AND(EP$1=$IT41-1,OR(EP$3&lt;&gt;$A$3,$A$4=0)))))),1,0)</f>
        <v/>
      </c>
      <c r="EQ91">
        <f>IF(AND(EQ$4=1,EQ41=0,OR($IT41=0,AND($IT41&gt;0,EQ$2=$IU41,OR(AND(EQ$1=$IT41+1,OR(EQ$3-1&lt;&gt;$A$3,$A$4=0)),AND(EQ$1=$IT41-1,OR(EQ$3&lt;&gt;$A$3,$A$4=0)))))),1,0)</f>
        <v/>
      </c>
      <c r="ER91">
        <f>IF(AND(ER$4=1,ER41=0,OR($IT41=0,AND($IT41&gt;0,ER$2=$IU41,OR(AND(ER$1=$IT41+1,OR(ER$3-1&lt;&gt;$A$3,$A$4=0)),AND(ER$1=$IT41-1,OR(ER$3&lt;&gt;$A$3,$A$4=0)))))),1,0)</f>
        <v/>
      </c>
      <c r="ES91">
        <f>IF(AND(ES$4=1,ES41=0,OR($IT41=0,AND($IT41&gt;0,ES$2=$IU41,OR(AND(ES$1=$IT41+1,OR(ES$3-1&lt;&gt;$A$3,$A$4=0)),AND(ES$1=$IT41-1,OR(ES$3&lt;&gt;$A$3,$A$4=0)))))),1,0)</f>
        <v/>
      </c>
      <c r="ET91">
        <f>IF(AND(ET$4=1,ET41=0,OR($IT41=0,AND($IT41&gt;0,ET$2=$IU41,OR(AND(ET$1=$IT41+1,OR(ET$3-1&lt;&gt;$A$3,$A$4=0)),AND(ET$1=$IT41-1,OR(ET$3&lt;&gt;$A$3,$A$4=0)))))),1,0)</f>
        <v/>
      </c>
      <c r="EU91">
        <f>IF(AND(EU$4=1,EU41=0,OR($IT41=0,AND($IT41&gt;0,EU$2=$IU41,OR(AND(EU$1=$IT41+1,OR(EU$3-1&lt;&gt;$A$3,$A$4=0)),AND(EU$1=$IT41-1,OR(EU$3&lt;&gt;$A$3,$A$4=0)))))),1,0)</f>
        <v/>
      </c>
      <c r="EV91">
        <f>IF(AND(EV$4=1,EV41=0,OR($IT41=0,AND($IT41&gt;0,EV$2=$IU41,OR(AND(EV$1=$IT41+1,OR(EV$3-1&lt;&gt;$A$3,$A$4=0)),AND(EV$1=$IT41-1,OR(EV$3&lt;&gt;$A$3,$A$4=0)))))),1,0)</f>
        <v/>
      </c>
      <c r="EW91">
        <f>IF(AND(EW$4=1,EW41=0,OR($IT41=0,AND($IT41&gt;0,EW$2=$IU41,OR(AND(EW$1=$IT41+1,OR(EW$3-1&lt;&gt;$A$3,$A$4=0)),AND(EW$1=$IT41-1,OR(EW$3&lt;&gt;$A$3,$A$4=0)))))),1,0)</f>
        <v/>
      </c>
      <c r="EX91">
        <f>IF(AND(EX$4=1,EX41=0,OR($IT41=0,AND($IT41&gt;0,EX$2=$IU41,OR(AND(EX$1=$IT41+1,OR(EX$3-1&lt;&gt;$A$3,$A$4=0)),AND(EX$1=$IT41-1,OR(EX$3&lt;&gt;$A$3,$A$4=0)))))),1,0)</f>
        <v/>
      </c>
      <c r="EY91">
        <f>IF(AND(EY$4=1,EY41=0,OR($IT41=0,AND($IT41&gt;0,EY$2=$IU41,OR(AND(EY$1=$IT41+1,OR(EY$3-1&lt;&gt;$A$3,$A$4=0)),AND(EY$1=$IT41-1,OR(EY$3&lt;&gt;$A$3,$A$4=0)))))),1,0)</f>
        <v/>
      </c>
      <c r="EZ91">
        <f>IF(AND(EZ$4=1,EZ41=0,OR($IT41=0,AND($IT41&gt;0,EZ$2=$IU41,OR(AND(EZ$1=$IT41+1,OR(EZ$3-1&lt;&gt;$A$3,$A$4=0)),AND(EZ$1=$IT41-1,OR(EZ$3&lt;&gt;$A$3,$A$4=0)))))),1,0)</f>
        <v/>
      </c>
      <c r="FA91">
        <f>IF(AND(FA$4=1,FA41=0,OR($IT41=0,AND($IT41&gt;0,FA$2=$IU41,OR(AND(FA$1=$IT41+1,OR(FA$3-1&lt;&gt;$A$3,$A$4=0)),AND(FA$1=$IT41-1,OR(FA$3&lt;&gt;$A$3,$A$4=0)))))),1,0)</f>
        <v/>
      </c>
      <c r="FB91">
        <f>IF(AND(FB$4=1,FB41=0,OR($IT41=0,AND($IT41&gt;0,FB$2=$IU41,OR(AND(FB$1=$IT41+1,OR(FB$3-1&lt;&gt;$A$3,$A$4=0)),AND(FB$1=$IT41-1,OR(FB$3&lt;&gt;$A$3,$A$4=0)))))),1,0)</f>
        <v/>
      </c>
      <c r="FC91">
        <f>IF(AND(FC$4=1,FC41=0,OR($IT41=0,AND($IT41&gt;0,FC$2=$IU41,OR(AND(FC$1=$IT41+1,OR(FC$3-1&lt;&gt;$A$3,$A$4=0)),AND(FC$1=$IT41-1,OR(FC$3&lt;&gt;$A$3,$A$4=0)))))),1,0)</f>
        <v/>
      </c>
      <c r="FD91">
        <f>IF(AND(FD$4=1,FD41=0,OR($IT41=0,AND($IT41&gt;0,FD$2=$IU41,OR(AND(FD$1=$IT41+1,OR(FD$3-1&lt;&gt;$A$3,$A$4=0)),AND(FD$1=$IT41-1,OR(FD$3&lt;&gt;$A$3,$A$4=0)))))),1,0)</f>
        <v/>
      </c>
      <c r="FE91">
        <f>IF(AND(FE$4=1,FE41=0,OR($IT41=0,AND($IT41&gt;0,FE$2=$IU41,OR(AND(FE$1=$IT41+1,OR(FE$3-1&lt;&gt;$A$3,$A$4=0)),AND(FE$1=$IT41-1,OR(FE$3&lt;&gt;$A$3,$A$4=0)))))),1,0)</f>
        <v/>
      </c>
      <c r="FF91">
        <f>IF(AND(FF$4=1,FF41=0,OR($IT41=0,AND($IT41&gt;0,FF$2=$IU41,OR(AND(FF$1=$IT41+1,OR(FF$3-1&lt;&gt;$A$3,$A$4=0)),AND(FF$1=$IT41-1,OR(FF$3&lt;&gt;$A$3,$A$4=0)))))),1,0)</f>
        <v/>
      </c>
      <c r="FG91">
        <f>IF(AND(FG$4=1,FG41=0,OR($IT41=0,AND($IT41&gt;0,FG$2=$IU41,OR(AND(FG$1=$IT41+1,OR(FG$3-1&lt;&gt;$A$3,$A$4=0)),AND(FG$1=$IT41-1,OR(FG$3&lt;&gt;$A$3,$A$4=0)))))),1,0)</f>
        <v/>
      </c>
      <c r="FH91">
        <f>IF(AND(FH$4=1,FH41=0,OR($IT41=0,AND($IT41&gt;0,FH$2=$IU41,OR(AND(FH$1=$IT41+1,OR(FH$3-1&lt;&gt;$A$3,$A$4=0)),AND(FH$1=$IT41-1,OR(FH$3&lt;&gt;$A$3,$A$4=0)))))),1,0)</f>
        <v/>
      </c>
      <c r="FI91">
        <f>IF(AND(FI$4=1,FI41=0,OR($IT41=0,AND($IT41&gt;0,FI$2=$IU41,OR(AND(FI$1=$IT41+1,OR(FI$3-1&lt;&gt;$A$3,$A$4=0)),AND(FI$1=$IT41-1,OR(FI$3&lt;&gt;$A$3,$A$4=0)))))),1,0)</f>
        <v/>
      </c>
      <c r="FJ91">
        <f>IF(AND(FJ$4=1,FJ41=0,OR($IT41=0,AND($IT41&gt;0,FJ$2=$IU41,OR(AND(FJ$1=$IT41+1,OR(FJ$3-1&lt;&gt;$A$3,$A$4=0)),AND(FJ$1=$IT41-1,OR(FJ$3&lt;&gt;$A$3,$A$4=0)))))),1,0)</f>
        <v/>
      </c>
      <c r="FK91">
        <f>IF(AND(FK$4=1,FK41=0,OR($IT41=0,AND($IT41&gt;0,FK$2=$IU41,OR(AND(FK$1=$IT41+1,OR(FK$3-1&lt;&gt;$A$3,$A$4=0)),AND(FK$1=$IT41-1,OR(FK$3&lt;&gt;$A$3,$A$4=0)))))),1,0)</f>
        <v/>
      </c>
      <c r="FL91">
        <f>IF(AND(FL$4=1,FL41=0,OR($IT41=0,AND($IT41&gt;0,FL$2=$IU41,OR(AND(FL$1=$IT41+1,OR(FL$3-1&lt;&gt;$A$3,$A$4=0)),AND(FL$1=$IT41-1,OR(FL$3&lt;&gt;$A$3,$A$4=0)))))),1,0)</f>
        <v/>
      </c>
      <c r="FM91">
        <f>IF(AND(FM$4=1,FM41=0,OR($IT41=0,AND($IT41&gt;0,FM$2=$IU41,OR(AND(FM$1=$IT41+1,OR(FM$3-1&lt;&gt;$A$3,$A$4=0)),AND(FM$1=$IT41-1,OR(FM$3&lt;&gt;$A$3,$A$4=0)))))),1,0)</f>
        <v/>
      </c>
      <c r="FN91">
        <f>IF(AND(FN$4=1,FN41=0,OR($IT41=0,AND($IT41&gt;0,FN$2=$IU41,OR(AND(FN$1=$IT41+1,OR(FN$3-1&lt;&gt;$A$3,$A$4=0)),AND(FN$1=$IT41-1,OR(FN$3&lt;&gt;$A$3,$A$4=0)))))),1,0)</f>
        <v/>
      </c>
      <c r="FO91">
        <f>IF(AND(FO$4=1,FO41=0,OR($IT41=0,AND($IT41&gt;0,FO$2=$IU41,OR(AND(FO$1=$IT41+1,OR(FO$3-1&lt;&gt;$A$3,$A$4=0)),AND(FO$1=$IT41-1,OR(FO$3&lt;&gt;$A$3,$A$4=0)))))),1,0)</f>
        <v/>
      </c>
      <c r="FP91">
        <f>IF(AND(FP$4=1,FP41=0,OR($IT41=0,AND($IT41&gt;0,FP$2=$IU41,OR(AND(FP$1=$IT41+1,OR(FP$3-1&lt;&gt;$A$3,$A$4=0)),AND(FP$1=$IT41-1,OR(FP$3&lt;&gt;$A$3,$A$4=0)))))),1,0)</f>
        <v/>
      </c>
      <c r="FQ91">
        <f>IF(AND(FQ$4=1,FQ41=0,OR($IT41=0,AND($IT41&gt;0,FQ$2=$IU41,OR(AND(FQ$1=$IT41+1,OR(FQ$3-1&lt;&gt;$A$3,$A$4=0)),AND(FQ$1=$IT41-1,OR(FQ$3&lt;&gt;$A$3,$A$4=0)))))),1,0)</f>
        <v/>
      </c>
      <c r="FR91">
        <f>IF(AND(FR$4=1,FR41=0,OR($IT41=0,AND($IT41&gt;0,FR$2=$IU41,OR(AND(FR$1=$IT41+1,OR(FR$3-1&lt;&gt;$A$3,$A$4=0)),AND(FR$1=$IT41-1,OR(FR$3&lt;&gt;$A$3,$A$4=0)))))),1,0)</f>
        <v/>
      </c>
      <c r="FS91">
        <f>IF(AND(FS$4=1,FS41=0,OR($IT41=0,AND($IT41&gt;0,FS$2=$IU41,OR(AND(FS$1=$IT41+1,OR(FS$3-1&lt;&gt;$A$3,$A$4=0)),AND(FS$1=$IT41-1,OR(FS$3&lt;&gt;$A$3,$A$4=0)))))),1,0)</f>
        <v/>
      </c>
      <c r="FT91">
        <f>IF(AND(FT$4=1,FT41=0,OR($IT41=0,AND($IT41&gt;0,FT$2=$IU41,OR(AND(FT$1=$IT41+1,OR(FT$3-1&lt;&gt;$A$3,$A$4=0)),AND(FT$1=$IT41-1,OR(FT$3&lt;&gt;$A$3,$A$4=0)))))),1,0)</f>
        <v/>
      </c>
      <c r="FU91">
        <f>IF(AND(FU$4=1,FU41=0,OR($IT41=0,AND($IT41&gt;0,FU$2=$IU41,OR(AND(FU$1=$IT41+1,OR(FU$3-1&lt;&gt;$A$3,$A$4=0)),AND(FU$1=$IT41-1,OR(FU$3&lt;&gt;$A$3,$A$4=0)))))),1,0)</f>
        <v/>
      </c>
      <c r="FV91">
        <f>IF(AND(FV$4=1,FV41=0,OR($IT41=0,AND($IT41&gt;0,FV$2=$IU41,OR(AND(FV$1=$IT41+1,OR(FV$3-1&lt;&gt;$A$3,$A$4=0)),AND(FV$1=$IT41-1,OR(FV$3&lt;&gt;$A$3,$A$4=0)))))),1,0)</f>
        <v/>
      </c>
      <c r="FW91">
        <f>IF(AND(FW$4=1,FW41=0,OR($IT41=0,AND($IT41&gt;0,FW$2=$IU41,OR(AND(FW$1=$IT41+1,OR(FW$3-1&lt;&gt;$A$3,$A$4=0)),AND(FW$1=$IT41-1,OR(FW$3&lt;&gt;$A$3,$A$4=0)))))),1,0)</f>
        <v/>
      </c>
      <c r="FX91">
        <f>IF(AND(FX$4=1,FX41=0,OR($IT41=0,AND($IT41&gt;0,FX$2=$IU41,OR(AND(FX$1=$IT41+1,OR(FX$3-1&lt;&gt;$A$3,$A$4=0)),AND(FX$1=$IT41-1,OR(FX$3&lt;&gt;$A$3,$A$4=0)))))),1,0)</f>
        <v/>
      </c>
      <c r="FY91">
        <f>IF(AND(FY$4=1,FY41=0,OR($IT41=0,AND($IT41&gt;0,FY$2=$IU41,OR(AND(FY$1=$IT41+1,OR(FY$3-1&lt;&gt;$A$3,$A$4=0)),AND(FY$1=$IT41-1,OR(FY$3&lt;&gt;$A$3,$A$4=0)))))),1,0)</f>
        <v/>
      </c>
      <c r="FZ91">
        <f>IF(AND(FZ$4=1,FZ41=0,OR($IT41=0,AND($IT41&gt;0,FZ$2=$IU41,OR(AND(FZ$1=$IT41+1,OR(FZ$3-1&lt;&gt;$A$3,$A$4=0)),AND(FZ$1=$IT41-1,OR(FZ$3&lt;&gt;$A$3,$A$4=0)))))),1,0)</f>
        <v/>
      </c>
      <c r="GA91">
        <f>IF(AND(GA$4=1,GA41=0,OR($IT41=0,AND($IT41&gt;0,GA$2=$IU41,OR(AND(GA$1=$IT41+1,OR(GA$3-1&lt;&gt;$A$3,$A$4=0)),AND(GA$1=$IT41-1,OR(GA$3&lt;&gt;$A$3,$A$4=0)))))),1,0)</f>
        <v/>
      </c>
      <c r="GB91">
        <f>IF(AND(GB$4=1,GB41=0,OR($IT41=0,AND($IT41&gt;0,GB$2=$IU41,OR(AND(GB$1=$IT41+1,OR(GB$3-1&lt;&gt;$A$3,$A$4=0)),AND(GB$1=$IT41-1,OR(GB$3&lt;&gt;$A$3,$A$4=0)))))),1,0)</f>
        <v/>
      </c>
      <c r="GC91">
        <f>IF(AND(GC$4=1,GC41=0,OR($IT41=0,AND($IT41&gt;0,GC$2=$IU41,OR(AND(GC$1=$IT41+1,OR(GC$3-1&lt;&gt;$A$3,$A$4=0)),AND(GC$1=$IT41-1,OR(GC$3&lt;&gt;$A$3,$A$4=0)))))),1,0)</f>
        <v/>
      </c>
      <c r="GD91">
        <f>IF(AND(GD$4=1,GD41=0,OR($IT41=0,AND($IT41&gt;0,GD$2=$IU41,OR(AND(GD$1=$IT41+1,OR(GD$3-1&lt;&gt;$A$3,$A$4=0)),AND(GD$1=$IT41-1,OR(GD$3&lt;&gt;$A$3,$A$4=0)))))),1,0)</f>
        <v/>
      </c>
      <c r="GE91">
        <f>IF(AND(GE$4=1,GE41=0,OR($IT41=0,AND($IT41&gt;0,GE$2=$IU41,OR(AND(GE$1=$IT41+1,OR(GE$3-1&lt;&gt;$A$3,$A$4=0)),AND(GE$1=$IT41-1,OR(GE$3&lt;&gt;$A$3,$A$4=0)))))),1,0)</f>
        <v/>
      </c>
      <c r="GF91">
        <f>IF(AND(GF$4=1,GF41=0,OR($IT41=0,AND($IT41&gt;0,GF$2=$IU41,OR(AND(GF$1=$IT41+1,OR(GF$3-1&lt;&gt;$A$3,$A$4=0)),AND(GF$1=$IT41-1,OR(GF$3&lt;&gt;$A$3,$A$4=0)))))),1,0)</f>
        <v/>
      </c>
      <c r="GG91">
        <f>IF(AND(GG$4=1,GG41=0,OR($IT41=0,AND($IT41&gt;0,GG$2=$IU41,OR(AND(GG$1=$IT41+1,OR(GG$3-1&lt;&gt;$A$3,$A$4=0)),AND(GG$1=$IT41-1,OR(GG$3&lt;&gt;$A$3,$A$4=0)))))),1,0)</f>
        <v/>
      </c>
      <c r="GH91">
        <f>IF(AND(GH$4=1,GH41=0,OR($IT41=0,AND($IT41&gt;0,GH$2=$IU41,OR(AND(GH$1=$IT41+1,OR(GH$3-1&lt;&gt;$A$3,$A$4=0)),AND(GH$1=$IT41-1,OR(GH$3&lt;&gt;$A$3,$A$4=0)))))),1,0)</f>
        <v/>
      </c>
      <c r="GI91">
        <f>IF(AND(GI$4=1,GI41=0,OR($IT41=0,AND($IT41&gt;0,GI$2=$IU41,OR(AND(GI$1=$IT41+1,OR(GI$3-1&lt;&gt;$A$3,$A$4=0)),AND(GI$1=$IT41-1,OR(GI$3&lt;&gt;$A$3,$A$4=0)))))),1,0)</f>
        <v/>
      </c>
      <c r="GJ91">
        <f>IF(AND(GJ$4=1,GJ41=0,OR($IT41=0,AND($IT41&gt;0,GJ$2=$IU41,OR(AND(GJ$1=$IT41+1,OR(GJ$3-1&lt;&gt;$A$3,$A$4=0)),AND(GJ$1=$IT41-1,OR(GJ$3&lt;&gt;$A$3,$A$4=0)))))),1,0)</f>
        <v/>
      </c>
      <c r="GK91">
        <f>IF(AND(GK$4=1,GK41=0,OR($IT41=0,AND($IT41&gt;0,GK$2=$IU41,OR(AND(GK$1=$IT41+1,OR(GK$3-1&lt;&gt;$A$3,$A$4=0)),AND(GK$1=$IT41-1,OR(GK$3&lt;&gt;$A$3,$A$4=0)))))),1,0)</f>
        <v/>
      </c>
      <c r="GL91">
        <f>IF(AND(GL$4=1,GL41=0,OR($IT41=0,AND($IT41&gt;0,GL$2=$IU41,OR(AND(GL$1=$IT41+1,OR(GL$3-1&lt;&gt;$A$3,$A$4=0)),AND(GL$1=$IT41-1,OR(GL$3&lt;&gt;$A$3,$A$4=0)))))),1,0)</f>
        <v/>
      </c>
      <c r="GM91">
        <f>IF(AND(GM$4=1,GM41=0,OR($IT41=0,AND($IT41&gt;0,GM$2=$IU41,OR(AND(GM$1=$IT41+1,OR(GM$3-1&lt;&gt;$A$3,$A$4=0)),AND(GM$1=$IT41-1,OR(GM$3&lt;&gt;$A$3,$A$4=0)))))),1,0)</f>
        <v/>
      </c>
      <c r="GN91">
        <f>IF(AND(GN$4=1,GN41=0,OR($IT41=0,AND($IT41&gt;0,GN$2=$IU41,OR(AND(GN$1=$IT41+1,OR(GN$3-1&lt;&gt;$A$3,$A$4=0)),AND(GN$1=$IT41-1,OR(GN$3&lt;&gt;$A$3,$A$4=0)))))),1,0)</f>
        <v/>
      </c>
      <c r="GO91">
        <f>IF(AND(GO$4=1,GO41=0,OR($IT41=0,AND($IT41&gt;0,GO$2=$IU41,OR(AND(GO$1=$IT41+1,OR(GO$3-1&lt;&gt;$A$3,$A$4=0)),AND(GO$1=$IT41-1,OR(GO$3&lt;&gt;$A$3,$A$4=0)))))),1,0)</f>
        <v/>
      </c>
      <c r="GP91">
        <f>IF(AND(GP$4=1,GP41=0,OR($IT41=0,AND($IT41&gt;0,GP$2=$IU41,OR(AND(GP$1=$IT41+1,OR(GP$3-1&lt;&gt;$A$3,$A$4=0)),AND(GP$1=$IT41-1,OR(GP$3&lt;&gt;$A$3,$A$4=0)))))),1,0)</f>
        <v/>
      </c>
      <c r="GQ91">
        <f>IF(AND(GQ$4=1,GQ41=0,OR($IT41=0,AND($IT41&gt;0,GQ$2=$IU41,OR(AND(GQ$1=$IT41+1,OR(GQ$3-1&lt;&gt;$A$3,$A$4=0)),AND(GQ$1=$IT41-1,OR(GQ$3&lt;&gt;$A$3,$A$4=0)))))),1,0)</f>
        <v/>
      </c>
      <c r="GR91">
        <f>IF(AND(GR$4=1,GR41=0,OR($IT41=0,AND($IT41&gt;0,GR$2=$IU41,OR(AND(GR$1=$IT41+1,OR(GR$3-1&lt;&gt;$A$3,$A$4=0)),AND(GR$1=$IT41-1,OR(GR$3&lt;&gt;$A$3,$A$4=0)))))),1,0)</f>
        <v/>
      </c>
      <c r="GS91">
        <f>IF(AND(GS$4=1,GS41=0,OR($IT41=0,AND($IT41&gt;0,GS$2=$IU41,OR(AND(GS$1=$IT41+1,OR(GS$3-1&lt;&gt;$A$3,$A$4=0)),AND(GS$1=$IT41-1,OR(GS$3&lt;&gt;$A$3,$A$4=0)))))),1,0)</f>
        <v/>
      </c>
      <c r="GT91">
        <f>IF(AND(GT$4=1,GT41=0,OR($IT41=0,AND($IT41&gt;0,GT$2=$IU41,OR(AND(GT$1=$IT41+1,OR(GT$3-1&lt;&gt;$A$3,$A$4=0)),AND(GT$1=$IT41-1,OR(GT$3&lt;&gt;$A$3,$A$4=0)))))),1,0)</f>
        <v/>
      </c>
      <c r="GU91">
        <f>IF(AND(GU$4=1,GU41=0,OR($IT41=0,AND($IT41&gt;0,GU$2=$IU41,OR(AND(GU$1=$IT41+1,OR(GU$3-1&lt;&gt;$A$3,$A$4=0)),AND(GU$1=$IT41-1,OR(GU$3&lt;&gt;$A$3,$A$4=0)))))),1,0)</f>
        <v/>
      </c>
      <c r="GV91">
        <f>IF(AND(GV$4=1,GV41=0,OR($IT41=0,AND($IT41&gt;0,GV$2=$IU41,OR(AND(GV$1=$IT41+1,OR(GV$3-1&lt;&gt;$A$3,$A$4=0)),AND(GV$1=$IT41-1,OR(GV$3&lt;&gt;$A$3,$A$4=0)))))),1,0)</f>
        <v/>
      </c>
      <c r="GW91">
        <f>IF(AND(GW$4=1,GW41=0,OR($IT41=0,AND($IT41&gt;0,GW$2=$IU41,OR(AND(GW$1=$IT41+1,OR(GW$3-1&lt;&gt;$A$3,$A$4=0)),AND(GW$1=$IT41-1,OR(GW$3&lt;&gt;$A$3,$A$4=0)))))),1,0)</f>
        <v/>
      </c>
      <c r="GX91">
        <f>IF(AND(GX$4=1,GX41=0,OR($IT41=0,AND($IT41&gt;0,GX$2=$IU41,OR(AND(GX$1=$IT41+1,OR(GX$3-1&lt;&gt;$A$3,$A$4=0)),AND(GX$1=$IT41-1,OR(GX$3&lt;&gt;$A$3,$A$4=0)))))),1,0)</f>
        <v/>
      </c>
      <c r="GY91">
        <f>IF(AND(GY$4=1,GY41=0,OR($IT41=0,AND($IT41&gt;0,GY$2=$IU41,OR(AND(GY$1=$IT41+1,OR(GY$3-1&lt;&gt;$A$3,$A$4=0)),AND(GY$1=$IT41-1,OR(GY$3&lt;&gt;$A$3,$A$4=0)))))),1,0)</f>
        <v/>
      </c>
      <c r="GZ91">
        <f>IF(AND(GZ$4=1,GZ41=0,OR($IT41=0,AND($IT41&gt;0,GZ$2=$IU41,OR(AND(GZ$1=$IT41+1,OR(GZ$3-1&lt;&gt;$A$3,$A$4=0)),AND(GZ$1=$IT41-1,OR(GZ$3&lt;&gt;$A$3,$A$4=0)))))),1,0)</f>
        <v/>
      </c>
      <c r="HA91">
        <f>IF(AND(HA$4=1,HA41=0,OR($IT41=0,AND($IT41&gt;0,HA$2=$IU41,OR(AND(HA$1=$IT41+1,OR(HA$3-1&lt;&gt;$A$3,$A$4=0)),AND(HA$1=$IT41-1,OR(HA$3&lt;&gt;$A$3,$A$4=0)))))),1,0)</f>
        <v/>
      </c>
      <c r="HB91">
        <f>IF(AND(HB$4=1,HB41=0,OR($IT41=0,AND($IT41&gt;0,HB$2=$IU41,OR(AND(HB$1=$IT41+1,OR(HB$3-1&lt;&gt;$A$3,$A$4=0)),AND(HB$1=$IT41-1,OR(HB$3&lt;&gt;$A$3,$A$4=0)))))),1,0)</f>
        <v/>
      </c>
      <c r="HC91">
        <f>IF(AND(HC$4=1,HC41=0,OR($IT41=0,AND($IT41&gt;0,HC$2=$IU41,OR(AND(HC$1=$IT41+1,OR(HC$3-1&lt;&gt;$A$3,$A$4=0)),AND(HC$1=$IT41-1,OR(HC$3&lt;&gt;$A$3,$A$4=0)))))),1,0)</f>
        <v/>
      </c>
      <c r="HD91">
        <f>IF(AND(HD$4=1,HD41=0,OR($IT41=0,AND($IT41&gt;0,HD$2=$IU41,OR(AND(HD$1=$IT41+1,OR(HD$3-1&lt;&gt;$A$3,$A$4=0)),AND(HD$1=$IT41-1,OR(HD$3&lt;&gt;$A$3,$A$4=0)))))),1,0)</f>
        <v/>
      </c>
      <c r="HE91">
        <f>IF(AND(HE$4=1,HE41=0,OR($IT41=0,AND($IT41&gt;0,HE$2=$IU41,OR(AND(HE$1=$IT41+1,OR(HE$3-1&lt;&gt;$A$3,$A$4=0)),AND(HE$1=$IT41-1,OR(HE$3&lt;&gt;$A$3,$A$4=0)))))),1,0)</f>
        <v/>
      </c>
      <c r="HF91">
        <f>IF(AND(HF$4=1,HF41=0,OR($IT41=0,AND($IT41&gt;0,HF$2=$IU41,OR(AND(HF$1=$IT41+1,OR(HF$3-1&lt;&gt;$A$3,$A$4=0)),AND(HF$1=$IT41-1,OR(HF$3&lt;&gt;$A$3,$A$4=0)))))),1,0)</f>
        <v/>
      </c>
      <c r="HG91">
        <f>IF(AND(HG$4=1,HG41=0,OR($IT41=0,AND($IT41&gt;0,HG$2=$IU41,OR(AND(HG$1=$IT41+1,OR(HG$3-1&lt;&gt;$A$3,$A$4=0)),AND(HG$1=$IT41-1,OR(HG$3&lt;&gt;$A$3,$A$4=0)))))),1,0)</f>
        <v/>
      </c>
      <c r="HH91">
        <f>IF(AND(HH$4=1,HH41=0,OR($IT41=0,AND($IT41&gt;0,HH$2=$IU41,OR(AND(HH$1=$IT41+1,OR(HH$3-1&lt;&gt;$A$3,$A$4=0)),AND(HH$1=$IT41-1,OR(HH$3&lt;&gt;$A$3,$A$4=0)))))),1,0)</f>
        <v/>
      </c>
      <c r="HI91">
        <f>IF(AND(HI$4=1,HI41=0,OR($IT41=0,AND($IT41&gt;0,HI$2=$IU41,OR(AND(HI$1=$IT41+1,OR(HI$3-1&lt;&gt;$A$3,$A$4=0)),AND(HI$1=$IT41-1,OR(HI$3&lt;&gt;$A$3,$A$4=0)))))),1,0)</f>
        <v/>
      </c>
      <c r="HJ91">
        <f>IF(AND(HJ$4=1,HJ41=0,OR($IT41=0,AND($IT41&gt;0,HJ$2=$IU41,OR(AND(HJ$1=$IT41+1,OR(HJ$3-1&lt;&gt;$A$3,$A$4=0)),AND(HJ$1=$IT41-1,OR(HJ$3&lt;&gt;$A$3,$A$4=0)))))),1,0)</f>
        <v/>
      </c>
      <c r="HK91">
        <f>IF(AND(HK$4=1,HK41=0,OR($IT41=0,AND($IT41&gt;0,HK$2=$IU41,OR(AND(HK$1=$IT41+1,OR(HK$3-1&lt;&gt;$A$3,$A$4=0)),AND(HK$1=$IT41-1,OR(HK$3&lt;&gt;$A$3,$A$4=0)))))),1,0)</f>
        <v/>
      </c>
      <c r="HL91">
        <f>IF(AND(HL$4=1,HL41=0,OR($IT41=0,AND($IT41&gt;0,HL$2=$IU41,OR(AND(HL$1=$IT41+1,OR(HL$3-1&lt;&gt;$A$3,$A$4=0)),AND(HL$1=$IT41-1,OR(HL$3&lt;&gt;$A$3,$A$4=0)))))),1,0)</f>
        <v/>
      </c>
      <c r="HM91">
        <f>IF(AND(HM$4=1,HM41=0,OR($IT41=0,AND($IT41&gt;0,HM$2=$IU41,OR(AND(HM$1=$IT41+1,OR(HM$3-1&lt;&gt;$A$3,$A$4=0)),AND(HM$1=$IT41-1,OR(HM$3&lt;&gt;$A$3,$A$4=0)))))),1,0)</f>
        <v/>
      </c>
      <c r="HN91">
        <f>IF(AND(HN$4=1,HN41=0,OR($IT41=0,AND($IT41&gt;0,HN$2=$IU41,OR(AND(HN$1=$IT41+1,OR(HN$3-1&lt;&gt;$A$3,$A$4=0)),AND(HN$1=$IT41-1,OR(HN$3&lt;&gt;$A$3,$A$4=0)))))),1,0)</f>
        <v/>
      </c>
      <c r="HO91">
        <f>IF(AND(HO$4=1,HO41=0,OR($IT41=0,AND($IT41&gt;0,HO$2=$IU41,OR(AND(HO$1=$IT41+1,OR(HO$3-1&lt;&gt;$A$3,$A$4=0)),AND(HO$1=$IT41-1,OR(HO$3&lt;&gt;$A$3,$A$4=0)))))),1,0)</f>
        <v/>
      </c>
      <c r="HP91">
        <f>IF(AND(HP$4=1,HP41=0,OR($IT41=0,AND($IT41&gt;0,HP$2=$IU41,OR(AND(HP$1=$IT41+1,OR(HP$3-1&lt;&gt;$A$3,$A$4=0)),AND(HP$1=$IT41-1,OR(HP$3&lt;&gt;$A$3,$A$4=0)))))),1,0)</f>
        <v/>
      </c>
      <c r="HQ91">
        <f>IF(AND(HQ$4=1,HQ41=0,OR($IT41=0,AND($IT41&gt;0,HQ$2=$IU41,OR(AND(HQ$1=$IT41+1,OR(HQ$3-1&lt;&gt;$A$3,$A$4=0)),AND(HQ$1=$IT41-1,OR(HQ$3&lt;&gt;$A$3,$A$4=0)))))),1,0)</f>
        <v/>
      </c>
      <c r="HR91">
        <f>IF(AND(HR$4=1,HR41=0,OR($IT41=0,AND($IT41&gt;0,HR$2=$IU41,OR(AND(HR$1=$IT41+1,OR(HR$3-1&lt;&gt;$A$3,$A$4=0)),AND(HR$1=$IT41-1,OR(HR$3&lt;&gt;$A$3,$A$4=0)))))),1,0)</f>
        <v/>
      </c>
      <c r="HS91">
        <f>IF(AND(HS$4=1,HS41=0,OR($IT41=0,AND($IT41&gt;0,HS$2=$IU41,OR(AND(HS$1=$IT41+1,OR(HS$3-1&lt;&gt;$A$3,$A$4=0)),AND(HS$1=$IT41-1,OR(HS$3&lt;&gt;$A$3,$A$4=0)))))),1,0)</f>
        <v/>
      </c>
      <c r="HT91">
        <f>IF(AND(HT$4=1,HT41=0,OR($IT41=0,AND($IT41&gt;0,HT$2=$IU41,OR(AND(HT$1=$IT41+1,OR(HT$3-1&lt;&gt;$A$3,$A$4=0)),AND(HT$1=$IT41-1,OR(HT$3&lt;&gt;$A$3,$A$4=0)))))),1,0)</f>
        <v/>
      </c>
      <c r="HU91">
        <f>IF(AND(HU$4=1,HU41=0,OR($IT41=0,AND($IT41&gt;0,HU$2=$IU41,OR(AND(HU$1=$IT41+1,OR(HU$3-1&lt;&gt;$A$3,$A$4=0)),AND(HU$1=$IT41-1,OR(HU$3&lt;&gt;$A$3,$A$4=0)))))),1,0)</f>
        <v/>
      </c>
      <c r="HV91">
        <f>IF(AND(HV$4=1,HV41=0,OR($IT41=0,AND($IT41&gt;0,HV$2=$IU41,OR(AND(HV$1=$IT41+1,OR(HV$3-1&lt;&gt;$A$3,$A$4=0)),AND(HV$1=$IT41-1,OR(HV$3&lt;&gt;$A$3,$A$4=0)))))),1,0)</f>
        <v/>
      </c>
      <c r="HW91">
        <f>IF(AND(HW$4=1,HW41=0,OR($IT41=0,AND($IT41&gt;0,HW$2=$IU41,OR(AND(HW$1=$IT41+1,OR(HW$3-1&lt;&gt;$A$3,$A$4=0)),AND(HW$1=$IT41-1,OR(HW$3&lt;&gt;$A$3,$A$4=0)))))),1,0)</f>
        <v/>
      </c>
      <c r="HX91">
        <f>IF(AND(HX$4=1,HX41=0,OR($IT41=0,AND($IT41&gt;0,HX$2=$IU41,OR(AND(HX$1=$IT41+1,OR(HX$3-1&lt;&gt;$A$3,$A$4=0)),AND(HX$1=$IT41-1,OR(HX$3&lt;&gt;$A$3,$A$4=0)))))),1,0)</f>
        <v/>
      </c>
      <c r="HY91">
        <f>IF(AND(HY$4=1,HY41=0,OR($IT41=0,AND($IT41&gt;0,HY$2=$IU41,OR(AND(HY$1=$IT41+1,OR(HY$3-1&lt;&gt;$A$3,$A$4=0)),AND(HY$1=$IT41-1,OR(HY$3&lt;&gt;$A$3,$A$4=0)))))),1,0)</f>
        <v/>
      </c>
      <c r="HZ91">
        <f>IF(AND(HZ$4=1,HZ41=0,OR($IT41=0,AND($IT41&gt;0,HZ$2=$IU41,OR(AND(HZ$1=$IT41+1,OR(HZ$3-1&lt;&gt;$A$3,$A$4=0)),AND(HZ$1=$IT41-1,OR(HZ$3&lt;&gt;$A$3,$A$4=0)))))),1,0)</f>
        <v/>
      </c>
      <c r="IA91">
        <f>IF(AND(IA$4=1,IA41=0,OR($IT41=0,AND($IT41&gt;0,IA$2=$IU41,OR(AND(IA$1=$IT41+1,OR(IA$3-1&lt;&gt;$A$3,$A$4=0)),AND(IA$1=$IT41-1,OR(IA$3&lt;&gt;$A$3,$A$4=0)))))),1,0)</f>
        <v/>
      </c>
      <c r="IB91">
        <f>IF(AND(IB$4=1,IB41=0,OR($IT41=0,AND($IT41&gt;0,IB$2=$IU41,OR(AND(IB$1=$IT41+1,OR(IB$3-1&lt;&gt;$A$3,$A$4=0)),AND(IB$1=$IT41-1,OR(IB$3&lt;&gt;$A$3,$A$4=0)))))),1,0)</f>
        <v/>
      </c>
      <c r="IC91">
        <f>IF(AND(IC$4=1,IC41=0,OR($IT41=0,AND($IT41&gt;0,IC$2=$IU41,OR(AND(IC$1=$IT41+1,OR(IC$3-1&lt;&gt;$A$3,$A$4=0)),AND(IC$1=$IT41-1,OR(IC$3&lt;&gt;$A$3,$A$4=0)))))),1,0)</f>
        <v/>
      </c>
      <c r="ID91">
        <f>IF(AND(ID$4=1,ID41=0,OR($IT41=0,AND($IT41&gt;0,ID$2=$IU41,OR(AND(ID$1=$IT41+1,OR(ID$3-1&lt;&gt;$A$3,$A$4=0)),AND(ID$1=$IT41-1,OR(ID$3&lt;&gt;$A$3,$A$4=0)))))),1,0)</f>
        <v/>
      </c>
      <c r="IE91">
        <f>IF(AND(IE$4=1,IE41=0,OR($IT41=0,AND($IT41&gt;0,IE$2=$IU41,OR(AND(IE$1=$IT41+1,OR(IE$3-1&lt;&gt;$A$3,$A$4=0)),AND(IE$1=$IT41-1,OR(IE$3&lt;&gt;$A$3,$A$4=0)))))),1,0)</f>
        <v/>
      </c>
      <c r="IF91">
        <f>IF(AND(IF$4=1,IF41=0,OR($IT41=0,AND($IT41&gt;0,IF$2=$IU41,OR(AND(IF$1=$IT41+1,OR(IF$3-1&lt;&gt;$A$3,$A$4=0)),AND(IF$1=$IT41-1,OR(IF$3&lt;&gt;$A$3,$A$4=0)))))),1,0)</f>
        <v/>
      </c>
      <c r="IG91">
        <f>IF(AND(IG$4=1,IG41=0,OR($IT41=0,AND($IT41&gt;0,IG$2=$IU41,OR(AND(IG$1=$IT41+1,OR(IG$3-1&lt;&gt;$A$3,$A$4=0)),AND(IG$1=$IT41-1,OR(IG$3&lt;&gt;$A$3,$A$4=0)))))),1,0)</f>
        <v/>
      </c>
      <c r="IH91">
        <f>IF(AND(IH$4=1,IH41=0,OR($IT41=0,AND($IT41&gt;0,IH$2=$IU41,OR(AND(IH$1=$IT41+1,OR(IH$3-1&lt;&gt;$A$3,$A$4=0)),AND(IH$1=$IT41-1,OR(IH$3&lt;&gt;$A$3,$A$4=0)))))),1,0)</f>
        <v/>
      </c>
      <c r="II91">
        <f>IF(AND(II$4=1,II41=0,OR($IT41=0,AND($IT41&gt;0,II$2=$IU41,OR(AND(II$1=$IT41+1,OR(II$3-1&lt;&gt;$A$3,$A$4=0)),AND(II$1=$IT41-1,OR(II$3&lt;&gt;$A$3,$A$4=0)))))),1,0)</f>
        <v/>
      </c>
    </row>
    <row r="92">
      <c r="A92" t="n">
        <v>33</v>
      </c>
      <c r="D92">
        <f>IF(AND(D$4=1,D42=0,OR($IT42=0,AND($IT42&gt;0,D$2=$IU42,OR(AND(D$1=$IT42+1,OR(D$3-1&lt;&gt;$A$3,$A$4=0)),AND(D$1=$IT42-1,OR(D$3&lt;&gt;$A$3,$A$4=0)))))),1,0)</f>
        <v/>
      </c>
      <c r="E92">
        <f>IF(AND(E$4=1,E42=0,OR($IT42=0,AND($IT42&gt;0,E$2=$IU42,OR(AND(E$1=$IT42+1,OR(E$3-1&lt;&gt;$A$3,$A$4=0)),AND(E$1=$IT42-1,OR(E$3&lt;&gt;$A$3,$A$4=0)))))),1,0)</f>
        <v/>
      </c>
      <c r="F92">
        <f>IF(AND(F$4=1,F42=0,OR($IT42=0,AND($IT42&gt;0,F$2=$IU42,OR(AND(F$1=$IT42+1,OR(F$3-1&lt;&gt;$A$3,$A$4=0)),AND(F$1=$IT42-1,OR(F$3&lt;&gt;$A$3,$A$4=0)))))),1,0)</f>
        <v/>
      </c>
      <c r="G92">
        <f>IF(AND(G$4=1,G42=0,OR($IT42=0,AND($IT42&gt;0,G$2=$IU42,OR(AND(G$1=$IT42+1,OR(G$3-1&lt;&gt;$A$3,$A$4=0)),AND(G$1=$IT42-1,OR(G$3&lt;&gt;$A$3,$A$4=0)))))),1,0)</f>
        <v/>
      </c>
      <c r="H92">
        <f>IF(AND(H$4=1,H42=0,OR($IT42=0,AND($IT42&gt;0,H$2=$IU42,OR(AND(H$1=$IT42+1,OR(H$3-1&lt;&gt;$A$3,$A$4=0)),AND(H$1=$IT42-1,OR(H$3&lt;&gt;$A$3,$A$4=0)))))),1,0)</f>
        <v/>
      </c>
      <c r="I92">
        <f>IF(AND(I$4=1,I42=0,OR($IT42=0,AND($IT42&gt;0,I$2=$IU42,OR(AND(I$1=$IT42+1,OR(I$3-1&lt;&gt;$A$3,$A$4=0)),AND(I$1=$IT42-1,OR(I$3&lt;&gt;$A$3,$A$4=0)))))),1,0)</f>
        <v/>
      </c>
      <c r="J92">
        <f>IF(AND(J$4=1,J42=0,OR($IT42=0,AND($IT42&gt;0,J$2=$IU42,OR(AND(J$1=$IT42+1,OR(J$3-1&lt;&gt;$A$3,$A$4=0)),AND(J$1=$IT42-1,OR(J$3&lt;&gt;$A$3,$A$4=0)))))),1,0)</f>
        <v/>
      </c>
      <c r="K92">
        <f>IF(AND(K$4=1,K42=0,OR($IT42=0,AND($IT42&gt;0,K$2=$IU42,OR(AND(K$1=$IT42+1,OR(K$3-1&lt;&gt;$A$3,$A$4=0)),AND(K$1=$IT42-1,OR(K$3&lt;&gt;$A$3,$A$4=0)))))),1,0)</f>
        <v/>
      </c>
      <c r="L92">
        <f>IF(AND(L$4=1,L42=0,OR($IT42=0,AND($IT42&gt;0,L$2=$IU42,OR(AND(L$1=$IT42+1,OR(L$3-1&lt;&gt;$A$3,$A$4=0)),AND(L$1=$IT42-1,OR(L$3&lt;&gt;$A$3,$A$4=0)))))),1,0)</f>
        <v/>
      </c>
      <c r="M92">
        <f>IF(AND(M$4=1,M42=0,OR($IT42=0,AND($IT42&gt;0,M$2=$IU42,OR(AND(M$1=$IT42+1,OR(M$3-1&lt;&gt;$A$3,$A$4=0)),AND(M$1=$IT42-1,OR(M$3&lt;&gt;$A$3,$A$4=0)))))),1,0)</f>
        <v/>
      </c>
      <c r="N92">
        <f>IF(AND(N$4=1,N42=0,OR($IT42=0,AND($IT42&gt;0,N$2=$IU42,OR(AND(N$1=$IT42+1,OR(N$3-1&lt;&gt;$A$3,$A$4=0)),AND(N$1=$IT42-1,OR(N$3&lt;&gt;$A$3,$A$4=0)))))),1,0)</f>
        <v/>
      </c>
      <c r="O92">
        <f>IF(AND(O$4=1,O42=0,OR($IT42=0,AND($IT42&gt;0,O$2=$IU42,OR(AND(O$1=$IT42+1,OR(O$3-1&lt;&gt;$A$3,$A$4=0)),AND(O$1=$IT42-1,OR(O$3&lt;&gt;$A$3,$A$4=0)))))),1,0)</f>
        <v/>
      </c>
      <c r="P92">
        <f>IF(AND(P$4=1,P42=0,OR($IT42=0,AND($IT42&gt;0,P$2=$IU42,OR(AND(P$1=$IT42+1,OR(P$3-1&lt;&gt;$A$3,$A$4=0)),AND(P$1=$IT42-1,OR(P$3&lt;&gt;$A$3,$A$4=0)))))),1,0)</f>
        <v/>
      </c>
      <c r="Q92">
        <f>IF(AND(Q$4=1,Q42=0,OR($IT42=0,AND($IT42&gt;0,Q$2=$IU42,OR(AND(Q$1=$IT42+1,OR(Q$3-1&lt;&gt;$A$3,$A$4=0)),AND(Q$1=$IT42-1,OR(Q$3&lt;&gt;$A$3,$A$4=0)))))),1,0)</f>
        <v/>
      </c>
      <c r="R92">
        <f>IF(AND(R$4=1,R42=0,OR($IT42=0,AND($IT42&gt;0,R$2=$IU42,OR(AND(R$1=$IT42+1,OR(R$3-1&lt;&gt;$A$3,$A$4=0)),AND(R$1=$IT42-1,OR(R$3&lt;&gt;$A$3,$A$4=0)))))),1,0)</f>
        <v/>
      </c>
      <c r="S92">
        <f>IF(AND(S$4=1,S42=0,OR($IT42=0,AND($IT42&gt;0,S$2=$IU42,OR(AND(S$1=$IT42+1,OR(S$3-1&lt;&gt;$A$3,$A$4=0)),AND(S$1=$IT42-1,OR(S$3&lt;&gt;$A$3,$A$4=0)))))),1,0)</f>
        <v/>
      </c>
      <c r="T92">
        <f>IF(AND(T$4=1,T42=0,OR($IT42=0,AND($IT42&gt;0,T$2=$IU42,OR(AND(T$1=$IT42+1,OR(T$3-1&lt;&gt;$A$3,$A$4=0)),AND(T$1=$IT42-1,OR(T$3&lt;&gt;$A$3,$A$4=0)))))),1,0)</f>
        <v/>
      </c>
      <c r="U92">
        <f>IF(AND(U$4=1,U42=0,OR($IT42=0,AND($IT42&gt;0,U$2=$IU42,OR(AND(U$1=$IT42+1,OR(U$3-1&lt;&gt;$A$3,$A$4=0)),AND(U$1=$IT42-1,OR(U$3&lt;&gt;$A$3,$A$4=0)))))),1,0)</f>
        <v/>
      </c>
      <c r="V92">
        <f>IF(AND(V$4=1,V42=0,OR($IT42=0,AND($IT42&gt;0,V$2=$IU42,OR(AND(V$1=$IT42+1,OR(V$3-1&lt;&gt;$A$3,$A$4=0)),AND(V$1=$IT42-1,OR(V$3&lt;&gt;$A$3,$A$4=0)))))),1,0)</f>
        <v/>
      </c>
      <c r="W92">
        <f>IF(AND(W$4=1,W42=0,OR($IT42=0,AND($IT42&gt;0,W$2=$IU42,OR(AND(W$1=$IT42+1,OR(W$3-1&lt;&gt;$A$3,$A$4=0)),AND(W$1=$IT42-1,OR(W$3&lt;&gt;$A$3,$A$4=0)))))),1,0)</f>
        <v/>
      </c>
      <c r="X92">
        <f>IF(AND(X$4=1,X42=0,OR($IT42=0,AND($IT42&gt;0,X$2=$IU42,OR(AND(X$1=$IT42+1,OR(X$3-1&lt;&gt;$A$3,$A$4=0)),AND(X$1=$IT42-1,OR(X$3&lt;&gt;$A$3,$A$4=0)))))),1,0)</f>
        <v/>
      </c>
      <c r="Y92">
        <f>IF(AND(Y$4=1,Y42=0,OR($IT42=0,AND($IT42&gt;0,Y$2=$IU42,OR(AND(Y$1=$IT42+1,OR(Y$3-1&lt;&gt;$A$3,$A$4=0)),AND(Y$1=$IT42-1,OR(Y$3&lt;&gt;$A$3,$A$4=0)))))),1,0)</f>
        <v/>
      </c>
      <c r="Z92">
        <f>IF(AND(Z$4=1,Z42=0,OR($IT42=0,AND($IT42&gt;0,Z$2=$IU42,OR(AND(Z$1=$IT42+1,OR(Z$3-1&lt;&gt;$A$3,$A$4=0)),AND(Z$1=$IT42-1,OR(Z$3&lt;&gt;$A$3,$A$4=0)))))),1,0)</f>
        <v/>
      </c>
      <c r="AA92">
        <f>IF(AND(AA$4=1,AA42=0,OR($IT42=0,AND($IT42&gt;0,AA$2=$IU42,OR(AND(AA$1=$IT42+1,OR(AA$3-1&lt;&gt;$A$3,$A$4=0)),AND(AA$1=$IT42-1,OR(AA$3&lt;&gt;$A$3,$A$4=0)))))),1,0)</f>
        <v/>
      </c>
      <c r="AB92">
        <f>IF(AND(AB$4=1,AB42=0,OR($IT42=0,AND($IT42&gt;0,AB$2=$IU42,OR(AND(AB$1=$IT42+1,OR(AB$3-1&lt;&gt;$A$3,$A$4=0)),AND(AB$1=$IT42-1,OR(AB$3&lt;&gt;$A$3,$A$4=0)))))),1,0)</f>
        <v/>
      </c>
      <c r="AC92">
        <f>IF(AND(AC$4=1,AC42=0,OR($IT42=0,AND($IT42&gt;0,AC$2=$IU42,OR(AND(AC$1=$IT42+1,OR(AC$3-1&lt;&gt;$A$3,$A$4=0)),AND(AC$1=$IT42-1,OR(AC$3&lt;&gt;$A$3,$A$4=0)))))),1,0)</f>
        <v/>
      </c>
      <c r="AD92">
        <f>IF(AND(AD$4=1,AD42=0,OR($IT42=0,AND($IT42&gt;0,AD$2=$IU42,OR(AND(AD$1=$IT42+1,OR(AD$3-1&lt;&gt;$A$3,$A$4=0)),AND(AD$1=$IT42-1,OR(AD$3&lt;&gt;$A$3,$A$4=0)))))),1,0)</f>
        <v/>
      </c>
      <c r="AE92">
        <f>IF(AND(AE$4=1,AE42=0,OR($IT42=0,AND($IT42&gt;0,AE$2=$IU42,OR(AND(AE$1=$IT42+1,OR(AE$3-1&lt;&gt;$A$3,$A$4=0)),AND(AE$1=$IT42-1,OR(AE$3&lt;&gt;$A$3,$A$4=0)))))),1,0)</f>
        <v/>
      </c>
      <c r="AF92">
        <f>IF(AND(AF$4=1,AF42=0,OR($IT42=0,AND($IT42&gt;0,AF$2=$IU42,OR(AND(AF$1=$IT42+1,OR(AF$3-1&lt;&gt;$A$3,$A$4=0)),AND(AF$1=$IT42-1,OR(AF$3&lt;&gt;$A$3,$A$4=0)))))),1,0)</f>
        <v/>
      </c>
      <c r="AG92">
        <f>IF(AND(AG$4=1,AG42=0,OR($IT42=0,AND($IT42&gt;0,AG$2=$IU42,OR(AND(AG$1=$IT42+1,OR(AG$3-1&lt;&gt;$A$3,$A$4=0)),AND(AG$1=$IT42-1,OR(AG$3&lt;&gt;$A$3,$A$4=0)))))),1,0)</f>
        <v/>
      </c>
      <c r="AH92">
        <f>IF(AND(AH$4=1,AH42=0,OR($IT42=0,AND($IT42&gt;0,AH$2=$IU42,OR(AND(AH$1=$IT42+1,OR(AH$3-1&lt;&gt;$A$3,$A$4=0)),AND(AH$1=$IT42-1,OR(AH$3&lt;&gt;$A$3,$A$4=0)))))),1,0)</f>
        <v/>
      </c>
      <c r="AI92">
        <f>IF(AND(AI$4=1,AI42=0,OR($IT42=0,AND($IT42&gt;0,AI$2=$IU42,OR(AND(AI$1=$IT42+1,OR(AI$3-1&lt;&gt;$A$3,$A$4=0)),AND(AI$1=$IT42-1,OR(AI$3&lt;&gt;$A$3,$A$4=0)))))),1,0)</f>
        <v/>
      </c>
      <c r="AJ92">
        <f>IF(AND(AJ$4=1,AJ42=0,OR($IT42=0,AND($IT42&gt;0,AJ$2=$IU42,OR(AND(AJ$1=$IT42+1,OR(AJ$3-1&lt;&gt;$A$3,$A$4=0)),AND(AJ$1=$IT42-1,OR(AJ$3&lt;&gt;$A$3,$A$4=0)))))),1,0)</f>
        <v/>
      </c>
      <c r="AK92">
        <f>IF(AND(AK$4=1,AK42=0,OR($IT42=0,AND($IT42&gt;0,AK$2=$IU42,OR(AND(AK$1=$IT42+1,OR(AK$3-1&lt;&gt;$A$3,$A$4=0)),AND(AK$1=$IT42-1,OR(AK$3&lt;&gt;$A$3,$A$4=0)))))),1,0)</f>
        <v/>
      </c>
      <c r="AL92">
        <f>IF(AND(AL$4=1,AL42=0,OR($IT42=0,AND($IT42&gt;0,AL$2=$IU42,OR(AND(AL$1=$IT42+1,OR(AL$3-1&lt;&gt;$A$3,$A$4=0)),AND(AL$1=$IT42-1,OR(AL$3&lt;&gt;$A$3,$A$4=0)))))),1,0)</f>
        <v/>
      </c>
      <c r="AM92">
        <f>IF(AND(AM$4=1,AM42=0,OR($IT42=0,AND($IT42&gt;0,AM$2=$IU42,OR(AND(AM$1=$IT42+1,OR(AM$3-1&lt;&gt;$A$3,$A$4=0)),AND(AM$1=$IT42-1,OR(AM$3&lt;&gt;$A$3,$A$4=0)))))),1,0)</f>
        <v/>
      </c>
      <c r="AN92">
        <f>IF(AND(AN$4=1,AN42=0,OR($IT42=0,AND($IT42&gt;0,AN$2=$IU42,OR(AND(AN$1=$IT42+1,OR(AN$3-1&lt;&gt;$A$3,$A$4=0)),AND(AN$1=$IT42-1,OR(AN$3&lt;&gt;$A$3,$A$4=0)))))),1,0)</f>
        <v/>
      </c>
      <c r="AO92">
        <f>IF(AND(AO$4=1,AO42=0,OR($IT42=0,AND($IT42&gt;0,AO$2=$IU42,OR(AND(AO$1=$IT42+1,OR(AO$3-1&lt;&gt;$A$3,$A$4=0)),AND(AO$1=$IT42-1,OR(AO$3&lt;&gt;$A$3,$A$4=0)))))),1,0)</f>
        <v/>
      </c>
      <c r="AP92">
        <f>IF(AND(AP$4=1,AP42=0,OR($IT42=0,AND($IT42&gt;0,AP$2=$IU42,OR(AND(AP$1=$IT42+1,OR(AP$3-1&lt;&gt;$A$3,$A$4=0)),AND(AP$1=$IT42-1,OR(AP$3&lt;&gt;$A$3,$A$4=0)))))),1,0)</f>
        <v/>
      </c>
      <c r="AQ92">
        <f>IF(AND(AQ$4=1,AQ42=0,OR($IT42=0,AND($IT42&gt;0,AQ$2=$IU42,OR(AND(AQ$1=$IT42+1,OR(AQ$3-1&lt;&gt;$A$3,$A$4=0)),AND(AQ$1=$IT42-1,OR(AQ$3&lt;&gt;$A$3,$A$4=0)))))),1,0)</f>
        <v/>
      </c>
      <c r="AR92">
        <f>IF(AND(AR$4=1,AR42=0,OR($IT42=0,AND($IT42&gt;0,AR$2=$IU42,OR(AND(AR$1=$IT42+1,OR(AR$3-1&lt;&gt;$A$3,$A$4=0)),AND(AR$1=$IT42-1,OR(AR$3&lt;&gt;$A$3,$A$4=0)))))),1,0)</f>
        <v/>
      </c>
      <c r="AS92">
        <f>IF(AND(AS$4=1,AS42=0,OR($IT42=0,AND($IT42&gt;0,AS$2=$IU42,OR(AND(AS$1=$IT42+1,OR(AS$3-1&lt;&gt;$A$3,$A$4=0)),AND(AS$1=$IT42-1,OR(AS$3&lt;&gt;$A$3,$A$4=0)))))),1,0)</f>
        <v/>
      </c>
      <c r="AT92">
        <f>IF(AND(AT$4=1,AT42=0,OR($IT42=0,AND($IT42&gt;0,AT$2=$IU42,OR(AND(AT$1=$IT42+1,OR(AT$3-1&lt;&gt;$A$3,$A$4=0)),AND(AT$1=$IT42-1,OR(AT$3&lt;&gt;$A$3,$A$4=0)))))),1,0)</f>
        <v/>
      </c>
      <c r="AU92">
        <f>IF(AND(AU$4=1,AU42=0,OR($IT42=0,AND($IT42&gt;0,AU$2=$IU42,OR(AND(AU$1=$IT42+1,OR(AU$3-1&lt;&gt;$A$3,$A$4=0)),AND(AU$1=$IT42-1,OR(AU$3&lt;&gt;$A$3,$A$4=0)))))),1,0)</f>
        <v/>
      </c>
      <c r="AV92">
        <f>IF(AND(AV$4=1,AV42=0,OR($IT42=0,AND($IT42&gt;0,AV$2=$IU42,OR(AND(AV$1=$IT42+1,OR(AV$3-1&lt;&gt;$A$3,$A$4=0)),AND(AV$1=$IT42-1,OR(AV$3&lt;&gt;$A$3,$A$4=0)))))),1,0)</f>
        <v/>
      </c>
      <c r="AW92">
        <f>IF(AND(AW$4=1,AW42=0,OR($IT42=0,AND($IT42&gt;0,AW$2=$IU42,OR(AND(AW$1=$IT42+1,OR(AW$3-1&lt;&gt;$A$3,$A$4=0)),AND(AW$1=$IT42-1,OR(AW$3&lt;&gt;$A$3,$A$4=0)))))),1,0)</f>
        <v/>
      </c>
      <c r="AX92">
        <f>IF(AND(AX$4=1,AX42=0,OR($IT42=0,AND($IT42&gt;0,AX$2=$IU42,OR(AND(AX$1=$IT42+1,OR(AX$3-1&lt;&gt;$A$3,$A$4=0)),AND(AX$1=$IT42-1,OR(AX$3&lt;&gt;$A$3,$A$4=0)))))),1,0)</f>
        <v/>
      </c>
      <c r="AY92">
        <f>IF(AND(AY$4=1,AY42=0,OR($IT42=0,AND($IT42&gt;0,AY$2=$IU42,OR(AND(AY$1=$IT42+1,OR(AY$3-1&lt;&gt;$A$3,$A$4=0)),AND(AY$1=$IT42-1,OR(AY$3&lt;&gt;$A$3,$A$4=0)))))),1,0)</f>
        <v/>
      </c>
      <c r="AZ92">
        <f>IF(AND(AZ$4=1,AZ42=0,OR($IT42=0,AND($IT42&gt;0,AZ$2=$IU42,OR(AND(AZ$1=$IT42+1,OR(AZ$3-1&lt;&gt;$A$3,$A$4=0)),AND(AZ$1=$IT42-1,OR(AZ$3&lt;&gt;$A$3,$A$4=0)))))),1,0)</f>
        <v/>
      </c>
      <c r="BA92">
        <f>IF(AND(BA$4=1,BA42=0,OR($IT42=0,AND($IT42&gt;0,BA$2=$IU42,OR(AND(BA$1=$IT42+1,OR(BA$3-1&lt;&gt;$A$3,$A$4=0)),AND(BA$1=$IT42-1,OR(BA$3&lt;&gt;$A$3,$A$4=0)))))),1,0)</f>
        <v/>
      </c>
      <c r="BB92">
        <f>IF(AND(BB$4=1,BB42=0,OR($IT42=0,AND($IT42&gt;0,BB$2=$IU42,OR(AND(BB$1=$IT42+1,OR(BB$3-1&lt;&gt;$A$3,$A$4=0)),AND(BB$1=$IT42-1,OR(BB$3&lt;&gt;$A$3,$A$4=0)))))),1,0)</f>
        <v/>
      </c>
      <c r="BC92">
        <f>IF(AND(BC$4=1,BC42=0,OR($IT42=0,AND($IT42&gt;0,BC$2=$IU42,OR(AND(BC$1=$IT42+1,OR(BC$3-1&lt;&gt;$A$3,$A$4=0)),AND(BC$1=$IT42-1,OR(BC$3&lt;&gt;$A$3,$A$4=0)))))),1,0)</f>
        <v/>
      </c>
      <c r="BD92">
        <f>IF(AND(BD$4=1,BD42=0,OR($IT42=0,AND($IT42&gt;0,BD$2=$IU42,OR(AND(BD$1=$IT42+1,OR(BD$3-1&lt;&gt;$A$3,$A$4=0)),AND(BD$1=$IT42-1,OR(BD$3&lt;&gt;$A$3,$A$4=0)))))),1,0)</f>
        <v/>
      </c>
      <c r="BE92">
        <f>IF(AND(BE$4=1,BE42=0,OR($IT42=0,AND($IT42&gt;0,BE$2=$IU42,OR(AND(BE$1=$IT42+1,OR(BE$3-1&lt;&gt;$A$3,$A$4=0)),AND(BE$1=$IT42-1,OR(BE$3&lt;&gt;$A$3,$A$4=0)))))),1,0)</f>
        <v/>
      </c>
      <c r="BF92">
        <f>IF(AND(BF$4=1,BF42=0,OR($IT42=0,AND($IT42&gt;0,BF$2=$IU42,OR(AND(BF$1=$IT42+1,OR(BF$3-1&lt;&gt;$A$3,$A$4=0)),AND(BF$1=$IT42-1,OR(BF$3&lt;&gt;$A$3,$A$4=0)))))),1,0)</f>
        <v/>
      </c>
      <c r="BG92">
        <f>IF(AND(BG$4=1,BG42=0,OR($IT42=0,AND($IT42&gt;0,BG$2=$IU42,OR(AND(BG$1=$IT42+1,OR(BG$3-1&lt;&gt;$A$3,$A$4=0)),AND(BG$1=$IT42-1,OR(BG$3&lt;&gt;$A$3,$A$4=0)))))),1,0)</f>
        <v/>
      </c>
      <c r="BH92">
        <f>IF(AND(BH$4=1,BH42=0,OR($IT42=0,AND($IT42&gt;0,BH$2=$IU42,OR(AND(BH$1=$IT42+1,OR(BH$3-1&lt;&gt;$A$3,$A$4=0)),AND(BH$1=$IT42-1,OR(BH$3&lt;&gt;$A$3,$A$4=0)))))),1,0)</f>
        <v/>
      </c>
      <c r="BI92">
        <f>IF(AND(BI$4=1,BI42=0,OR($IT42=0,AND($IT42&gt;0,BI$2=$IU42,OR(AND(BI$1=$IT42+1,OR(BI$3-1&lt;&gt;$A$3,$A$4=0)),AND(BI$1=$IT42-1,OR(BI$3&lt;&gt;$A$3,$A$4=0)))))),1,0)</f>
        <v/>
      </c>
      <c r="BJ92">
        <f>IF(AND(BJ$4=1,BJ42=0,OR($IT42=0,AND($IT42&gt;0,BJ$2=$IU42,OR(AND(BJ$1=$IT42+1,OR(BJ$3-1&lt;&gt;$A$3,$A$4=0)),AND(BJ$1=$IT42-1,OR(BJ$3&lt;&gt;$A$3,$A$4=0)))))),1,0)</f>
        <v/>
      </c>
      <c r="BK92">
        <f>IF(AND(BK$4=1,BK42=0,OR($IT42=0,AND($IT42&gt;0,BK$2=$IU42,OR(AND(BK$1=$IT42+1,OR(BK$3-1&lt;&gt;$A$3,$A$4=0)),AND(BK$1=$IT42-1,OR(BK$3&lt;&gt;$A$3,$A$4=0)))))),1,0)</f>
        <v/>
      </c>
      <c r="BL92">
        <f>IF(AND(BL$4=1,BL42=0,OR($IT42=0,AND($IT42&gt;0,BL$2=$IU42,OR(AND(BL$1=$IT42+1,OR(BL$3-1&lt;&gt;$A$3,$A$4=0)),AND(BL$1=$IT42-1,OR(BL$3&lt;&gt;$A$3,$A$4=0)))))),1,0)</f>
        <v/>
      </c>
      <c r="BM92">
        <f>IF(AND(BM$4=1,BM42=0,OR($IT42=0,AND($IT42&gt;0,BM$2=$IU42,OR(AND(BM$1=$IT42+1,OR(BM$3-1&lt;&gt;$A$3,$A$4=0)),AND(BM$1=$IT42-1,OR(BM$3&lt;&gt;$A$3,$A$4=0)))))),1,0)</f>
        <v/>
      </c>
      <c r="BN92">
        <f>IF(AND(BN$4=1,BN42=0,OR($IT42=0,AND($IT42&gt;0,BN$2=$IU42,OR(AND(BN$1=$IT42+1,OR(BN$3-1&lt;&gt;$A$3,$A$4=0)),AND(BN$1=$IT42-1,OR(BN$3&lt;&gt;$A$3,$A$4=0)))))),1,0)</f>
        <v/>
      </c>
      <c r="BO92">
        <f>IF(AND(BO$4=1,BO42=0,OR($IT42=0,AND($IT42&gt;0,BO$2=$IU42,OR(AND(BO$1=$IT42+1,OR(BO$3-1&lt;&gt;$A$3,$A$4=0)),AND(BO$1=$IT42-1,OR(BO$3&lt;&gt;$A$3,$A$4=0)))))),1,0)</f>
        <v/>
      </c>
      <c r="BP92">
        <f>IF(AND(BP$4=1,BP42=0,OR($IT42=0,AND($IT42&gt;0,BP$2=$IU42,OR(AND(BP$1=$IT42+1,OR(BP$3-1&lt;&gt;$A$3,$A$4=0)),AND(BP$1=$IT42-1,OR(BP$3&lt;&gt;$A$3,$A$4=0)))))),1,0)</f>
        <v/>
      </c>
      <c r="BQ92">
        <f>IF(AND(BQ$4=1,BQ42=0,OR($IT42=0,AND($IT42&gt;0,BQ$2=$IU42,OR(AND(BQ$1=$IT42+1,OR(BQ$3-1&lt;&gt;$A$3,$A$4=0)),AND(BQ$1=$IT42-1,OR(BQ$3&lt;&gt;$A$3,$A$4=0)))))),1,0)</f>
        <v/>
      </c>
      <c r="BR92">
        <f>IF(AND(BR$4=1,BR42=0,OR($IT42=0,AND($IT42&gt;0,BR$2=$IU42,OR(AND(BR$1=$IT42+1,OR(BR$3-1&lt;&gt;$A$3,$A$4=0)),AND(BR$1=$IT42-1,OR(BR$3&lt;&gt;$A$3,$A$4=0)))))),1,0)</f>
        <v/>
      </c>
      <c r="BS92">
        <f>IF(AND(BS$4=1,BS42=0,OR($IT42=0,AND($IT42&gt;0,BS$2=$IU42,OR(AND(BS$1=$IT42+1,OR(BS$3-1&lt;&gt;$A$3,$A$4=0)),AND(BS$1=$IT42-1,OR(BS$3&lt;&gt;$A$3,$A$4=0)))))),1,0)</f>
        <v/>
      </c>
      <c r="BT92">
        <f>IF(AND(BT$4=1,BT42=0,OR($IT42=0,AND($IT42&gt;0,BT$2=$IU42,OR(AND(BT$1=$IT42+1,OR(BT$3-1&lt;&gt;$A$3,$A$4=0)),AND(BT$1=$IT42-1,OR(BT$3&lt;&gt;$A$3,$A$4=0)))))),1,0)</f>
        <v/>
      </c>
      <c r="BU92">
        <f>IF(AND(BU$4=1,BU42=0,OR($IT42=0,AND($IT42&gt;0,BU$2=$IU42,OR(AND(BU$1=$IT42+1,OR(BU$3-1&lt;&gt;$A$3,$A$4=0)),AND(BU$1=$IT42-1,OR(BU$3&lt;&gt;$A$3,$A$4=0)))))),1,0)</f>
        <v/>
      </c>
      <c r="BV92">
        <f>IF(AND(BV$4=1,BV42=0,OR($IT42=0,AND($IT42&gt;0,BV$2=$IU42,OR(AND(BV$1=$IT42+1,OR(BV$3-1&lt;&gt;$A$3,$A$4=0)),AND(BV$1=$IT42-1,OR(BV$3&lt;&gt;$A$3,$A$4=0)))))),1,0)</f>
        <v/>
      </c>
      <c r="BW92">
        <f>IF(AND(BW$4=1,BW42=0,OR($IT42=0,AND($IT42&gt;0,BW$2=$IU42,OR(AND(BW$1=$IT42+1,OR(BW$3-1&lt;&gt;$A$3,$A$4=0)),AND(BW$1=$IT42-1,OR(BW$3&lt;&gt;$A$3,$A$4=0)))))),1,0)</f>
        <v/>
      </c>
      <c r="BX92">
        <f>IF(AND(BX$4=1,BX42=0,OR($IT42=0,AND($IT42&gt;0,BX$2=$IU42,OR(AND(BX$1=$IT42+1,OR(BX$3-1&lt;&gt;$A$3,$A$4=0)),AND(BX$1=$IT42-1,OR(BX$3&lt;&gt;$A$3,$A$4=0)))))),1,0)</f>
        <v/>
      </c>
      <c r="BY92">
        <f>IF(AND(BY$4=1,BY42=0,OR($IT42=0,AND($IT42&gt;0,BY$2=$IU42,OR(AND(BY$1=$IT42+1,OR(BY$3-1&lt;&gt;$A$3,$A$4=0)),AND(BY$1=$IT42-1,OR(BY$3&lt;&gt;$A$3,$A$4=0)))))),1,0)</f>
        <v/>
      </c>
      <c r="BZ92">
        <f>IF(AND(BZ$4=1,BZ42=0,OR($IT42=0,AND($IT42&gt;0,BZ$2=$IU42,OR(AND(BZ$1=$IT42+1,OR(BZ$3-1&lt;&gt;$A$3,$A$4=0)),AND(BZ$1=$IT42-1,OR(BZ$3&lt;&gt;$A$3,$A$4=0)))))),1,0)</f>
        <v/>
      </c>
      <c r="CA92">
        <f>IF(AND(CA$4=1,CA42=0,OR($IT42=0,AND($IT42&gt;0,CA$2=$IU42,OR(AND(CA$1=$IT42+1,OR(CA$3-1&lt;&gt;$A$3,$A$4=0)),AND(CA$1=$IT42-1,OR(CA$3&lt;&gt;$A$3,$A$4=0)))))),1,0)</f>
        <v/>
      </c>
      <c r="CB92">
        <f>IF(AND(CB$4=1,CB42=0,OR($IT42=0,AND($IT42&gt;0,CB$2=$IU42,OR(AND(CB$1=$IT42+1,OR(CB$3-1&lt;&gt;$A$3,$A$4=0)),AND(CB$1=$IT42-1,OR(CB$3&lt;&gt;$A$3,$A$4=0)))))),1,0)</f>
        <v/>
      </c>
      <c r="CC92">
        <f>IF(AND(CC$4=1,CC42=0,OR($IT42=0,AND($IT42&gt;0,CC$2=$IU42,OR(AND(CC$1=$IT42+1,OR(CC$3-1&lt;&gt;$A$3,$A$4=0)),AND(CC$1=$IT42-1,OR(CC$3&lt;&gt;$A$3,$A$4=0)))))),1,0)</f>
        <v/>
      </c>
      <c r="CD92">
        <f>IF(AND(CD$4=1,CD42=0,OR($IT42=0,AND($IT42&gt;0,CD$2=$IU42,OR(AND(CD$1=$IT42+1,OR(CD$3-1&lt;&gt;$A$3,$A$4=0)),AND(CD$1=$IT42-1,OR(CD$3&lt;&gt;$A$3,$A$4=0)))))),1,0)</f>
        <v/>
      </c>
      <c r="CE92">
        <f>IF(AND(CE$4=1,CE42=0,OR($IT42=0,AND($IT42&gt;0,CE$2=$IU42,OR(AND(CE$1=$IT42+1,OR(CE$3-1&lt;&gt;$A$3,$A$4=0)),AND(CE$1=$IT42-1,OR(CE$3&lt;&gt;$A$3,$A$4=0)))))),1,0)</f>
        <v/>
      </c>
      <c r="CF92">
        <f>IF(AND(CF$4=1,CF42=0,OR($IT42=0,AND($IT42&gt;0,CF$2=$IU42,OR(AND(CF$1=$IT42+1,OR(CF$3-1&lt;&gt;$A$3,$A$4=0)),AND(CF$1=$IT42-1,OR(CF$3&lt;&gt;$A$3,$A$4=0)))))),1,0)</f>
        <v/>
      </c>
      <c r="CG92">
        <f>IF(AND(CG$4=1,CG42=0,OR($IT42=0,AND($IT42&gt;0,CG$2=$IU42,OR(AND(CG$1=$IT42+1,OR(CG$3-1&lt;&gt;$A$3,$A$4=0)),AND(CG$1=$IT42-1,OR(CG$3&lt;&gt;$A$3,$A$4=0)))))),1,0)</f>
        <v/>
      </c>
      <c r="CH92">
        <f>IF(AND(CH$4=1,CH42=0,OR($IT42=0,AND($IT42&gt;0,CH$2=$IU42,OR(AND(CH$1=$IT42+1,OR(CH$3-1&lt;&gt;$A$3,$A$4=0)),AND(CH$1=$IT42-1,OR(CH$3&lt;&gt;$A$3,$A$4=0)))))),1,0)</f>
        <v/>
      </c>
      <c r="CI92">
        <f>IF(AND(CI$4=1,CI42=0,OR($IT42=0,AND($IT42&gt;0,CI$2=$IU42,OR(AND(CI$1=$IT42+1,OR(CI$3-1&lt;&gt;$A$3,$A$4=0)),AND(CI$1=$IT42-1,OR(CI$3&lt;&gt;$A$3,$A$4=0)))))),1,0)</f>
        <v/>
      </c>
      <c r="CJ92">
        <f>IF(AND(CJ$4=1,CJ42=0,OR($IT42=0,AND($IT42&gt;0,CJ$2=$IU42,OR(AND(CJ$1=$IT42+1,OR(CJ$3-1&lt;&gt;$A$3,$A$4=0)),AND(CJ$1=$IT42-1,OR(CJ$3&lt;&gt;$A$3,$A$4=0)))))),1,0)</f>
        <v/>
      </c>
      <c r="CK92">
        <f>IF(AND(CK$4=1,CK42=0,OR($IT42=0,AND($IT42&gt;0,CK$2=$IU42,OR(AND(CK$1=$IT42+1,OR(CK$3-1&lt;&gt;$A$3,$A$4=0)),AND(CK$1=$IT42-1,OR(CK$3&lt;&gt;$A$3,$A$4=0)))))),1,0)</f>
        <v/>
      </c>
      <c r="CL92">
        <f>IF(AND(CL$4=1,CL42=0,OR($IT42=0,AND($IT42&gt;0,CL$2=$IU42,OR(AND(CL$1=$IT42+1,OR(CL$3-1&lt;&gt;$A$3,$A$4=0)),AND(CL$1=$IT42-1,OR(CL$3&lt;&gt;$A$3,$A$4=0)))))),1,0)</f>
        <v/>
      </c>
      <c r="CM92">
        <f>IF(AND(CM$4=1,CM42=0,OR($IT42=0,AND($IT42&gt;0,CM$2=$IU42,OR(AND(CM$1=$IT42+1,OR(CM$3-1&lt;&gt;$A$3,$A$4=0)),AND(CM$1=$IT42-1,OR(CM$3&lt;&gt;$A$3,$A$4=0)))))),1,0)</f>
        <v/>
      </c>
      <c r="CN92">
        <f>IF(AND(CN$4=1,CN42=0,OR($IT42=0,AND($IT42&gt;0,CN$2=$IU42,OR(AND(CN$1=$IT42+1,OR(CN$3-1&lt;&gt;$A$3,$A$4=0)),AND(CN$1=$IT42-1,OR(CN$3&lt;&gt;$A$3,$A$4=0)))))),1,0)</f>
        <v/>
      </c>
      <c r="CO92">
        <f>IF(AND(CO$4=1,CO42=0,OR($IT42=0,AND($IT42&gt;0,CO$2=$IU42,OR(AND(CO$1=$IT42+1,OR(CO$3-1&lt;&gt;$A$3,$A$4=0)),AND(CO$1=$IT42-1,OR(CO$3&lt;&gt;$A$3,$A$4=0)))))),1,0)</f>
        <v/>
      </c>
      <c r="CP92">
        <f>IF(AND(CP$4=1,CP42=0,OR($IT42=0,AND($IT42&gt;0,CP$2=$IU42,OR(AND(CP$1=$IT42+1,OR(CP$3-1&lt;&gt;$A$3,$A$4=0)),AND(CP$1=$IT42-1,OR(CP$3&lt;&gt;$A$3,$A$4=0)))))),1,0)</f>
        <v/>
      </c>
      <c r="CQ92">
        <f>IF(AND(CQ$4=1,CQ42=0,OR($IT42=0,AND($IT42&gt;0,CQ$2=$IU42,OR(AND(CQ$1=$IT42+1,OR(CQ$3-1&lt;&gt;$A$3,$A$4=0)),AND(CQ$1=$IT42-1,OR(CQ$3&lt;&gt;$A$3,$A$4=0)))))),1,0)</f>
        <v/>
      </c>
      <c r="CR92">
        <f>IF(AND(CR$4=1,CR42=0,OR($IT42=0,AND($IT42&gt;0,CR$2=$IU42,OR(AND(CR$1=$IT42+1,OR(CR$3-1&lt;&gt;$A$3,$A$4=0)),AND(CR$1=$IT42-1,OR(CR$3&lt;&gt;$A$3,$A$4=0)))))),1,0)</f>
        <v/>
      </c>
      <c r="CS92">
        <f>IF(AND(CS$4=1,CS42=0,OR($IT42=0,AND($IT42&gt;0,CS$2=$IU42,OR(AND(CS$1=$IT42+1,OR(CS$3-1&lt;&gt;$A$3,$A$4=0)),AND(CS$1=$IT42-1,OR(CS$3&lt;&gt;$A$3,$A$4=0)))))),1,0)</f>
        <v/>
      </c>
      <c r="CT92">
        <f>IF(AND(CT$4=1,CT42=0,OR($IT42=0,AND($IT42&gt;0,CT$2=$IU42,OR(AND(CT$1=$IT42+1,OR(CT$3-1&lt;&gt;$A$3,$A$4=0)),AND(CT$1=$IT42-1,OR(CT$3&lt;&gt;$A$3,$A$4=0)))))),1,0)</f>
        <v/>
      </c>
      <c r="CU92">
        <f>IF(AND(CU$4=1,CU42=0,OR($IT42=0,AND($IT42&gt;0,CU$2=$IU42,OR(AND(CU$1=$IT42+1,OR(CU$3-1&lt;&gt;$A$3,$A$4=0)),AND(CU$1=$IT42-1,OR(CU$3&lt;&gt;$A$3,$A$4=0)))))),1,0)</f>
        <v/>
      </c>
      <c r="CV92">
        <f>IF(AND(CV$4=1,CV42=0,OR($IT42=0,AND($IT42&gt;0,CV$2=$IU42,OR(AND(CV$1=$IT42+1,OR(CV$3-1&lt;&gt;$A$3,$A$4=0)),AND(CV$1=$IT42-1,OR(CV$3&lt;&gt;$A$3,$A$4=0)))))),1,0)</f>
        <v/>
      </c>
      <c r="CW92">
        <f>IF(AND(CW$4=1,CW42=0,OR($IT42=0,AND($IT42&gt;0,CW$2=$IU42,OR(AND(CW$1=$IT42+1,OR(CW$3-1&lt;&gt;$A$3,$A$4=0)),AND(CW$1=$IT42-1,OR(CW$3&lt;&gt;$A$3,$A$4=0)))))),1,0)</f>
        <v/>
      </c>
      <c r="CX92">
        <f>IF(AND(CX$4=1,CX42=0,OR($IT42=0,AND($IT42&gt;0,CX$2=$IU42,OR(AND(CX$1=$IT42+1,OR(CX$3-1&lt;&gt;$A$3,$A$4=0)),AND(CX$1=$IT42-1,OR(CX$3&lt;&gt;$A$3,$A$4=0)))))),1,0)</f>
        <v/>
      </c>
      <c r="CY92">
        <f>IF(AND(CY$4=1,CY42=0,OR($IT42=0,AND($IT42&gt;0,CY$2=$IU42,OR(AND(CY$1=$IT42+1,OR(CY$3-1&lt;&gt;$A$3,$A$4=0)),AND(CY$1=$IT42-1,OR(CY$3&lt;&gt;$A$3,$A$4=0)))))),1,0)</f>
        <v/>
      </c>
      <c r="CZ92">
        <f>IF(AND(CZ$4=1,CZ42=0,OR($IT42=0,AND($IT42&gt;0,CZ$2=$IU42,OR(AND(CZ$1=$IT42+1,OR(CZ$3-1&lt;&gt;$A$3,$A$4=0)),AND(CZ$1=$IT42-1,OR(CZ$3&lt;&gt;$A$3,$A$4=0)))))),1,0)</f>
        <v/>
      </c>
      <c r="DA92">
        <f>IF(AND(DA$4=1,DA42=0,OR($IT42=0,AND($IT42&gt;0,DA$2=$IU42,OR(AND(DA$1=$IT42+1,OR(DA$3-1&lt;&gt;$A$3,$A$4=0)),AND(DA$1=$IT42-1,OR(DA$3&lt;&gt;$A$3,$A$4=0)))))),1,0)</f>
        <v/>
      </c>
      <c r="DB92">
        <f>IF(AND(DB$4=1,DB42=0,OR($IT42=0,AND($IT42&gt;0,DB$2=$IU42,OR(AND(DB$1=$IT42+1,OR(DB$3-1&lt;&gt;$A$3,$A$4=0)),AND(DB$1=$IT42-1,OR(DB$3&lt;&gt;$A$3,$A$4=0)))))),1,0)</f>
        <v/>
      </c>
      <c r="DC92">
        <f>IF(AND(DC$4=1,DC42=0,OR($IT42=0,AND($IT42&gt;0,DC$2=$IU42,OR(AND(DC$1=$IT42+1,OR(DC$3-1&lt;&gt;$A$3,$A$4=0)),AND(DC$1=$IT42-1,OR(DC$3&lt;&gt;$A$3,$A$4=0)))))),1,0)</f>
        <v/>
      </c>
      <c r="DD92">
        <f>IF(AND(DD$4=1,DD42=0,OR($IT42=0,AND($IT42&gt;0,DD$2=$IU42,OR(AND(DD$1=$IT42+1,OR(DD$3-1&lt;&gt;$A$3,$A$4=0)),AND(DD$1=$IT42-1,OR(DD$3&lt;&gt;$A$3,$A$4=0)))))),1,0)</f>
        <v/>
      </c>
      <c r="DE92">
        <f>IF(AND(DE$4=1,DE42=0,OR($IT42=0,AND($IT42&gt;0,DE$2=$IU42,OR(AND(DE$1=$IT42+1,OR(DE$3-1&lt;&gt;$A$3,$A$4=0)),AND(DE$1=$IT42-1,OR(DE$3&lt;&gt;$A$3,$A$4=0)))))),1,0)</f>
        <v/>
      </c>
      <c r="DF92">
        <f>IF(AND(DF$4=1,DF42=0,OR($IT42=0,AND($IT42&gt;0,DF$2=$IU42,OR(AND(DF$1=$IT42+1,OR(DF$3-1&lt;&gt;$A$3,$A$4=0)),AND(DF$1=$IT42-1,OR(DF$3&lt;&gt;$A$3,$A$4=0)))))),1,0)</f>
        <v/>
      </c>
      <c r="DG92">
        <f>IF(AND(DG$4=1,DG42=0,OR($IT42=0,AND($IT42&gt;0,DG$2=$IU42,OR(AND(DG$1=$IT42+1,OR(DG$3-1&lt;&gt;$A$3,$A$4=0)),AND(DG$1=$IT42-1,OR(DG$3&lt;&gt;$A$3,$A$4=0)))))),1,0)</f>
        <v/>
      </c>
      <c r="DH92">
        <f>IF(AND(DH$4=1,DH42=0,OR($IT42=0,AND($IT42&gt;0,DH$2=$IU42,OR(AND(DH$1=$IT42+1,OR(DH$3-1&lt;&gt;$A$3,$A$4=0)),AND(DH$1=$IT42-1,OR(DH$3&lt;&gt;$A$3,$A$4=0)))))),1,0)</f>
        <v/>
      </c>
      <c r="DI92">
        <f>IF(AND(DI$4=1,DI42=0,OR($IT42=0,AND($IT42&gt;0,DI$2=$IU42,OR(AND(DI$1=$IT42+1,OR(DI$3-1&lt;&gt;$A$3,$A$4=0)),AND(DI$1=$IT42-1,OR(DI$3&lt;&gt;$A$3,$A$4=0)))))),1,0)</f>
        <v/>
      </c>
      <c r="DJ92">
        <f>IF(AND(DJ$4=1,DJ42=0,OR($IT42=0,AND($IT42&gt;0,DJ$2=$IU42,OR(AND(DJ$1=$IT42+1,OR(DJ$3-1&lt;&gt;$A$3,$A$4=0)),AND(DJ$1=$IT42-1,OR(DJ$3&lt;&gt;$A$3,$A$4=0)))))),1,0)</f>
        <v/>
      </c>
      <c r="DK92">
        <f>IF(AND(DK$4=1,DK42=0,OR($IT42=0,AND($IT42&gt;0,DK$2=$IU42,OR(AND(DK$1=$IT42+1,OR(DK$3-1&lt;&gt;$A$3,$A$4=0)),AND(DK$1=$IT42-1,OR(DK$3&lt;&gt;$A$3,$A$4=0)))))),1,0)</f>
        <v/>
      </c>
      <c r="DL92">
        <f>IF(AND(DL$4=1,DL42=0,OR($IT42=0,AND($IT42&gt;0,DL$2=$IU42,OR(AND(DL$1=$IT42+1,OR(DL$3-1&lt;&gt;$A$3,$A$4=0)),AND(DL$1=$IT42-1,OR(DL$3&lt;&gt;$A$3,$A$4=0)))))),1,0)</f>
        <v/>
      </c>
      <c r="DM92">
        <f>IF(AND(DM$4=1,DM42=0,OR($IT42=0,AND($IT42&gt;0,DM$2=$IU42,OR(AND(DM$1=$IT42+1,OR(DM$3-1&lt;&gt;$A$3,$A$4=0)),AND(DM$1=$IT42-1,OR(DM$3&lt;&gt;$A$3,$A$4=0)))))),1,0)</f>
        <v/>
      </c>
      <c r="DN92">
        <f>IF(AND(DN$4=1,DN42=0,OR($IT42=0,AND($IT42&gt;0,DN$2=$IU42,OR(AND(DN$1=$IT42+1,OR(DN$3-1&lt;&gt;$A$3,$A$4=0)),AND(DN$1=$IT42-1,OR(DN$3&lt;&gt;$A$3,$A$4=0)))))),1,0)</f>
        <v/>
      </c>
      <c r="DO92">
        <f>IF(AND(DO$4=1,DO42=0,OR($IT42=0,AND($IT42&gt;0,DO$2=$IU42,OR(AND(DO$1=$IT42+1,OR(DO$3-1&lt;&gt;$A$3,$A$4=0)),AND(DO$1=$IT42-1,OR(DO$3&lt;&gt;$A$3,$A$4=0)))))),1,0)</f>
        <v/>
      </c>
      <c r="DP92">
        <f>IF(AND(DP$4=1,DP42=0,OR($IT42=0,AND($IT42&gt;0,DP$2=$IU42,OR(AND(DP$1=$IT42+1,OR(DP$3-1&lt;&gt;$A$3,$A$4=0)),AND(DP$1=$IT42-1,OR(DP$3&lt;&gt;$A$3,$A$4=0)))))),1,0)</f>
        <v/>
      </c>
      <c r="DQ92">
        <f>IF(AND(DQ$4=1,DQ42=0,OR($IT42=0,AND($IT42&gt;0,DQ$2=$IU42,OR(AND(DQ$1=$IT42+1,OR(DQ$3-1&lt;&gt;$A$3,$A$4=0)),AND(DQ$1=$IT42-1,OR(DQ$3&lt;&gt;$A$3,$A$4=0)))))),1,0)</f>
        <v/>
      </c>
      <c r="DR92">
        <f>IF(AND(DR$4=1,DR42=0,OR($IT42=0,AND($IT42&gt;0,DR$2=$IU42,OR(AND(DR$1=$IT42+1,OR(DR$3-1&lt;&gt;$A$3,$A$4=0)),AND(DR$1=$IT42-1,OR(DR$3&lt;&gt;$A$3,$A$4=0)))))),1,0)</f>
        <v/>
      </c>
      <c r="DS92">
        <f>IF(AND(DS$4=1,DS42=0,OR($IT42=0,AND($IT42&gt;0,DS$2=$IU42,OR(AND(DS$1=$IT42+1,OR(DS$3-1&lt;&gt;$A$3,$A$4=0)),AND(DS$1=$IT42-1,OR(DS$3&lt;&gt;$A$3,$A$4=0)))))),1,0)</f>
        <v/>
      </c>
      <c r="DT92">
        <f>IF(AND(DT$4=1,DT42=0,OR($IT42=0,AND($IT42&gt;0,DT$2=$IU42,OR(AND(DT$1=$IT42+1,OR(DT$3-1&lt;&gt;$A$3,$A$4=0)),AND(DT$1=$IT42-1,OR(DT$3&lt;&gt;$A$3,$A$4=0)))))),1,0)</f>
        <v/>
      </c>
      <c r="DU92">
        <f>IF(AND(DU$4=1,DU42=0,OR($IT42=0,AND($IT42&gt;0,DU$2=$IU42,OR(AND(DU$1=$IT42+1,OR(DU$3-1&lt;&gt;$A$3,$A$4=0)),AND(DU$1=$IT42-1,OR(DU$3&lt;&gt;$A$3,$A$4=0)))))),1,0)</f>
        <v/>
      </c>
      <c r="DV92">
        <f>IF(AND(DV$4=1,DV42=0,OR($IT42=0,AND($IT42&gt;0,DV$2=$IU42,OR(AND(DV$1=$IT42+1,OR(DV$3-1&lt;&gt;$A$3,$A$4=0)),AND(DV$1=$IT42-1,OR(DV$3&lt;&gt;$A$3,$A$4=0)))))),1,0)</f>
        <v/>
      </c>
      <c r="DW92">
        <f>IF(AND(DW$4=1,DW42=0,OR($IT42=0,AND($IT42&gt;0,DW$2=$IU42,OR(AND(DW$1=$IT42+1,OR(DW$3-1&lt;&gt;$A$3,$A$4=0)),AND(DW$1=$IT42-1,OR(DW$3&lt;&gt;$A$3,$A$4=0)))))),1,0)</f>
        <v/>
      </c>
      <c r="DX92">
        <f>IF(AND(DX$4=1,DX42=0,OR($IT42=0,AND($IT42&gt;0,DX$2=$IU42,OR(AND(DX$1=$IT42+1,OR(DX$3-1&lt;&gt;$A$3,$A$4=0)),AND(DX$1=$IT42-1,OR(DX$3&lt;&gt;$A$3,$A$4=0)))))),1,0)</f>
        <v/>
      </c>
      <c r="DY92">
        <f>IF(AND(DY$4=1,DY42=0,OR($IT42=0,AND($IT42&gt;0,DY$2=$IU42,OR(AND(DY$1=$IT42+1,OR(DY$3-1&lt;&gt;$A$3,$A$4=0)),AND(DY$1=$IT42-1,OR(DY$3&lt;&gt;$A$3,$A$4=0)))))),1,0)</f>
        <v/>
      </c>
      <c r="DZ92">
        <f>IF(AND(DZ$4=1,DZ42=0,OR($IT42=0,AND($IT42&gt;0,DZ$2=$IU42,OR(AND(DZ$1=$IT42+1,OR(DZ$3-1&lt;&gt;$A$3,$A$4=0)),AND(DZ$1=$IT42-1,OR(DZ$3&lt;&gt;$A$3,$A$4=0)))))),1,0)</f>
        <v/>
      </c>
      <c r="EA92">
        <f>IF(AND(EA$4=1,EA42=0,OR($IT42=0,AND($IT42&gt;0,EA$2=$IU42,OR(AND(EA$1=$IT42+1,OR(EA$3-1&lt;&gt;$A$3,$A$4=0)),AND(EA$1=$IT42-1,OR(EA$3&lt;&gt;$A$3,$A$4=0)))))),1,0)</f>
        <v/>
      </c>
      <c r="EB92">
        <f>IF(AND(EB$4=1,EB42=0,OR($IT42=0,AND($IT42&gt;0,EB$2=$IU42,OR(AND(EB$1=$IT42+1,OR(EB$3-1&lt;&gt;$A$3,$A$4=0)),AND(EB$1=$IT42-1,OR(EB$3&lt;&gt;$A$3,$A$4=0)))))),1,0)</f>
        <v/>
      </c>
      <c r="EC92">
        <f>IF(AND(EC$4=1,EC42=0,OR($IT42=0,AND($IT42&gt;0,EC$2=$IU42,OR(AND(EC$1=$IT42+1,OR(EC$3-1&lt;&gt;$A$3,$A$4=0)),AND(EC$1=$IT42-1,OR(EC$3&lt;&gt;$A$3,$A$4=0)))))),1,0)</f>
        <v/>
      </c>
      <c r="ED92">
        <f>IF(AND(ED$4=1,ED42=0,OR($IT42=0,AND($IT42&gt;0,ED$2=$IU42,OR(AND(ED$1=$IT42+1,OR(ED$3-1&lt;&gt;$A$3,$A$4=0)),AND(ED$1=$IT42-1,OR(ED$3&lt;&gt;$A$3,$A$4=0)))))),1,0)</f>
        <v/>
      </c>
      <c r="EE92">
        <f>IF(AND(EE$4=1,EE42=0,OR($IT42=0,AND($IT42&gt;0,EE$2=$IU42,OR(AND(EE$1=$IT42+1,OR(EE$3-1&lt;&gt;$A$3,$A$4=0)),AND(EE$1=$IT42-1,OR(EE$3&lt;&gt;$A$3,$A$4=0)))))),1,0)</f>
        <v/>
      </c>
      <c r="EF92">
        <f>IF(AND(EF$4=1,EF42=0,OR($IT42=0,AND($IT42&gt;0,EF$2=$IU42,OR(AND(EF$1=$IT42+1,OR(EF$3-1&lt;&gt;$A$3,$A$4=0)),AND(EF$1=$IT42-1,OR(EF$3&lt;&gt;$A$3,$A$4=0)))))),1,0)</f>
        <v/>
      </c>
      <c r="EG92">
        <f>IF(AND(EG$4=1,EG42=0,OR($IT42=0,AND($IT42&gt;0,EG$2=$IU42,OR(AND(EG$1=$IT42+1,OR(EG$3-1&lt;&gt;$A$3,$A$4=0)),AND(EG$1=$IT42-1,OR(EG$3&lt;&gt;$A$3,$A$4=0)))))),1,0)</f>
        <v/>
      </c>
      <c r="EH92">
        <f>IF(AND(EH$4=1,EH42=0,OR($IT42=0,AND($IT42&gt;0,EH$2=$IU42,OR(AND(EH$1=$IT42+1,OR(EH$3-1&lt;&gt;$A$3,$A$4=0)),AND(EH$1=$IT42-1,OR(EH$3&lt;&gt;$A$3,$A$4=0)))))),1,0)</f>
        <v/>
      </c>
      <c r="EI92">
        <f>IF(AND(EI$4=1,EI42=0,OR($IT42=0,AND($IT42&gt;0,EI$2=$IU42,OR(AND(EI$1=$IT42+1,OR(EI$3-1&lt;&gt;$A$3,$A$4=0)),AND(EI$1=$IT42-1,OR(EI$3&lt;&gt;$A$3,$A$4=0)))))),1,0)</f>
        <v/>
      </c>
      <c r="EJ92">
        <f>IF(AND(EJ$4=1,EJ42=0,OR($IT42=0,AND($IT42&gt;0,EJ$2=$IU42,OR(AND(EJ$1=$IT42+1,OR(EJ$3-1&lt;&gt;$A$3,$A$4=0)),AND(EJ$1=$IT42-1,OR(EJ$3&lt;&gt;$A$3,$A$4=0)))))),1,0)</f>
        <v/>
      </c>
      <c r="EK92">
        <f>IF(AND(EK$4=1,EK42=0,OR($IT42=0,AND($IT42&gt;0,EK$2=$IU42,OR(AND(EK$1=$IT42+1,OR(EK$3-1&lt;&gt;$A$3,$A$4=0)),AND(EK$1=$IT42-1,OR(EK$3&lt;&gt;$A$3,$A$4=0)))))),1,0)</f>
        <v/>
      </c>
      <c r="EL92">
        <f>IF(AND(EL$4=1,EL42=0,OR($IT42=0,AND($IT42&gt;0,EL$2=$IU42,OR(AND(EL$1=$IT42+1,OR(EL$3-1&lt;&gt;$A$3,$A$4=0)),AND(EL$1=$IT42-1,OR(EL$3&lt;&gt;$A$3,$A$4=0)))))),1,0)</f>
        <v/>
      </c>
      <c r="EM92">
        <f>IF(AND(EM$4=1,EM42=0,OR($IT42=0,AND($IT42&gt;0,EM$2=$IU42,OR(AND(EM$1=$IT42+1,OR(EM$3-1&lt;&gt;$A$3,$A$4=0)),AND(EM$1=$IT42-1,OR(EM$3&lt;&gt;$A$3,$A$4=0)))))),1,0)</f>
        <v/>
      </c>
      <c r="EN92">
        <f>IF(AND(EN$4=1,EN42=0,OR($IT42=0,AND($IT42&gt;0,EN$2=$IU42,OR(AND(EN$1=$IT42+1,OR(EN$3-1&lt;&gt;$A$3,$A$4=0)),AND(EN$1=$IT42-1,OR(EN$3&lt;&gt;$A$3,$A$4=0)))))),1,0)</f>
        <v/>
      </c>
      <c r="EO92">
        <f>IF(AND(EO$4=1,EO42=0,OR($IT42=0,AND($IT42&gt;0,EO$2=$IU42,OR(AND(EO$1=$IT42+1,OR(EO$3-1&lt;&gt;$A$3,$A$4=0)),AND(EO$1=$IT42-1,OR(EO$3&lt;&gt;$A$3,$A$4=0)))))),1,0)</f>
        <v/>
      </c>
      <c r="EP92">
        <f>IF(AND(EP$4=1,EP42=0,OR($IT42=0,AND($IT42&gt;0,EP$2=$IU42,OR(AND(EP$1=$IT42+1,OR(EP$3-1&lt;&gt;$A$3,$A$4=0)),AND(EP$1=$IT42-1,OR(EP$3&lt;&gt;$A$3,$A$4=0)))))),1,0)</f>
        <v/>
      </c>
      <c r="EQ92">
        <f>IF(AND(EQ$4=1,EQ42=0,OR($IT42=0,AND($IT42&gt;0,EQ$2=$IU42,OR(AND(EQ$1=$IT42+1,OR(EQ$3-1&lt;&gt;$A$3,$A$4=0)),AND(EQ$1=$IT42-1,OR(EQ$3&lt;&gt;$A$3,$A$4=0)))))),1,0)</f>
        <v/>
      </c>
      <c r="ER92">
        <f>IF(AND(ER$4=1,ER42=0,OR($IT42=0,AND($IT42&gt;0,ER$2=$IU42,OR(AND(ER$1=$IT42+1,OR(ER$3-1&lt;&gt;$A$3,$A$4=0)),AND(ER$1=$IT42-1,OR(ER$3&lt;&gt;$A$3,$A$4=0)))))),1,0)</f>
        <v/>
      </c>
      <c r="ES92">
        <f>IF(AND(ES$4=1,ES42=0,OR($IT42=0,AND($IT42&gt;0,ES$2=$IU42,OR(AND(ES$1=$IT42+1,OR(ES$3-1&lt;&gt;$A$3,$A$4=0)),AND(ES$1=$IT42-1,OR(ES$3&lt;&gt;$A$3,$A$4=0)))))),1,0)</f>
        <v/>
      </c>
      <c r="ET92">
        <f>IF(AND(ET$4=1,ET42=0,OR($IT42=0,AND($IT42&gt;0,ET$2=$IU42,OR(AND(ET$1=$IT42+1,OR(ET$3-1&lt;&gt;$A$3,$A$4=0)),AND(ET$1=$IT42-1,OR(ET$3&lt;&gt;$A$3,$A$4=0)))))),1,0)</f>
        <v/>
      </c>
      <c r="EU92">
        <f>IF(AND(EU$4=1,EU42=0,OR($IT42=0,AND($IT42&gt;0,EU$2=$IU42,OR(AND(EU$1=$IT42+1,OR(EU$3-1&lt;&gt;$A$3,$A$4=0)),AND(EU$1=$IT42-1,OR(EU$3&lt;&gt;$A$3,$A$4=0)))))),1,0)</f>
        <v/>
      </c>
      <c r="EV92">
        <f>IF(AND(EV$4=1,EV42=0,OR($IT42=0,AND($IT42&gt;0,EV$2=$IU42,OR(AND(EV$1=$IT42+1,OR(EV$3-1&lt;&gt;$A$3,$A$4=0)),AND(EV$1=$IT42-1,OR(EV$3&lt;&gt;$A$3,$A$4=0)))))),1,0)</f>
        <v/>
      </c>
      <c r="EW92">
        <f>IF(AND(EW$4=1,EW42=0,OR($IT42=0,AND($IT42&gt;0,EW$2=$IU42,OR(AND(EW$1=$IT42+1,OR(EW$3-1&lt;&gt;$A$3,$A$4=0)),AND(EW$1=$IT42-1,OR(EW$3&lt;&gt;$A$3,$A$4=0)))))),1,0)</f>
        <v/>
      </c>
      <c r="EX92">
        <f>IF(AND(EX$4=1,EX42=0,OR($IT42=0,AND($IT42&gt;0,EX$2=$IU42,OR(AND(EX$1=$IT42+1,OR(EX$3-1&lt;&gt;$A$3,$A$4=0)),AND(EX$1=$IT42-1,OR(EX$3&lt;&gt;$A$3,$A$4=0)))))),1,0)</f>
        <v/>
      </c>
      <c r="EY92">
        <f>IF(AND(EY$4=1,EY42=0,OR($IT42=0,AND($IT42&gt;0,EY$2=$IU42,OR(AND(EY$1=$IT42+1,OR(EY$3-1&lt;&gt;$A$3,$A$4=0)),AND(EY$1=$IT42-1,OR(EY$3&lt;&gt;$A$3,$A$4=0)))))),1,0)</f>
        <v/>
      </c>
      <c r="EZ92">
        <f>IF(AND(EZ$4=1,EZ42=0,OR($IT42=0,AND($IT42&gt;0,EZ$2=$IU42,OR(AND(EZ$1=$IT42+1,OR(EZ$3-1&lt;&gt;$A$3,$A$4=0)),AND(EZ$1=$IT42-1,OR(EZ$3&lt;&gt;$A$3,$A$4=0)))))),1,0)</f>
        <v/>
      </c>
      <c r="FA92">
        <f>IF(AND(FA$4=1,FA42=0,OR($IT42=0,AND($IT42&gt;0,FA$2=$IU42,OR(AND(FA$1=$IT42+1,OR(FA$3-1&lt;&gt;$A$3,$A$4=0)),AND(FA$1=$IT42-1,OR(FA$3&lt;&gt;$A$3,$A$4=0)))))),1,0)</f>
        <v/>
      </c>
      <c r="FB92">
        <f>IF(AND(FB$4=1,FB42=0,OR($IT42=0,AND($IT42&gt;0,FB$2=$IU42,OR(AND(FB$1=$IT42+1,OR(FB$3-1&lt;&gt;$A$3,$A$4=0)),AND(FB$1=$IT42-1,OR(FB$3&lt;&gt;$A$3,$A$4=0)))))),1,0)</f>
        <v/>
      </c>
      <c r="FC92">
        <f>IF(AND(FC$4=1,FC42=0,OR($IT42=0,AND($IT42&gt;0,FC$2=$IU42,OR(AND(FC$1=$IT42+1,OR(FC$3-1&lt;&gt;$A$3,$A$4=0)),AND(FC$1=$IT42-1,OR(FC$3&lt;&gt;$A$3,$A$4=0)))))),1,0)</f>
        <v/>
      </c>
      <c r="FD92">
        <f>IF(AND(FD$4=1,FD42=0,OR($IT42=0,AND($IT42&gt;0,FD$2=$IU42,OR(AND(FD$1=$IT42+1,OR(FD$3-1&lt;&gt;$A$3,$A$4=0)),AND(FD$1=$IT42-1,OR(FD$3&lt;&gt;$A$3,$A$4=0)))))),1,0)</f>
        <v/>
      </c>
      <c r="FE92">
        <f>IF(AND(FE$4=1,FE42=0,OR($IT42=0,AND($IT42&gt;0,FE$2=$IU42,OR(AND(FE$1=$IT42+1,OR(FE$3-1&lt;&gt;$A$3,$A$4=0)),AND(FE$1=$IT42-1,OR(FE$3&lt;&gt;$A$3,$A$4=0)))))),1,0)</f>
        <v/>
      </c>
      <c r="FF92">
        <f>IF(AND(FF$4=1,FF42=0,OR($IT42=0,AND($IT42&gt;0,FF$2=$IU42,OR(AND(FF$1=$IT42+1,OR(FF$3-1&lt;&gt;$A$3,$A$4=0)),AND(FF$1=$IT42-1,OR(FF$3&lt;&gt;$A$3,$A$4=0)))))),1,0)</f>
        <v/>
      </c>
      <c r="FG92">
        <f>IF(AND(FG$4=1,FG42=0,OR($IT42=0,AND($IT42&gt;0,FG$2=$IU42,OR(AND(FG$1=$IT42+1,OR(FG$3-1&lt;&gt;$A$3,$A$4=0)),AND(FG$1=$IT42-1,OR(FG$3&lt;&gt;$A$3,$A$4=0)))))),1,0)</f>
        <v/>
      </c>
      <c r="FH92">
        <f>IF(AND(FH$4=1,FH42=0,OR($IT42=0,AND($IT42&gt;0,FH$2=$IU42,OR(AND(FH$1=$IT42+1,OR(FH$3-1&lt;&gt;$A$3,$A$4=0)),AND(FH$1=$IT42-1,OR(FH$3&lt;&gt;$A$3,$A$4=0)))))),1,0)</f>
        <v/>
      </c>
      <c r="FI92">
        <f>IF(AND(FI$4=1,FI42=0,OR($IT42=0,AND($IT42&gt;0,FI$2=$IU42,OR(AND(FI$1=$IT42+1,OR(FI$3-1&lt;&gt;$A$3,$A$4=0)),AND(FI$1=$IT42-1,OR(FI$3&lt;&gt;$A$3,$A$4=0)))))),1,0)</f>
        <v/>
      </c>
      <c r="FJ92">
        <f>IF(AND(FJ$4=1,FJ42=0,OR($IT42=0,AND($IT42&gt;0,FJ$2=$IU42,OR(AND(FJ$1=$IT42+1,OR(FJ$3-1&lt;&gt;$A$3,$A$4=0)),AND(FJ$1=$IT42-1,OR(FJ$3&lt;&gt;$A$3,$A$4=0)))))),1,0)</f>
        <v/>
      </c>
      <c r="FK92">
        <f>IF(AND(FK$4=1,FK42=0,OR($IT42=0,AND($IT42&gt;0,FK$2=$IU42,OR(AND(FK$1=$IT42+1,OR(FK$3-1&lt;&gt;$A$3,$A$4=0)),AND(FK$1=$IT42-1,OR(FK$3&lt;&gt;$A$3,$A$4=0)))))),1,0)</f>
        <v/>
      </c>
      <c r="FL92">
        <f>IF(AND(FL$4=1,FL42=0,OR($IT42=0,AND($IT42&gt;0,FL$2=$IU42,OR(AND(FL$1=$IT42+1,OR(FL$3-1&lt;&gt;$A$3,$A$4=0)),AND(FL$1=$IT42-1,OR(FL$3&lt;&gt;$A$3,$A$4=0)))))),1,0)</f>
        <v/>
      </c>
      <c r="FM92">
        <f>IF(AND(FM$4=1,FM42=0,OR($IT42=0,AND($IT42&gt;0,FM$2=$IU42,OR(AND(FM$1=$IT42+1,OR(FM$3-1&lt;&gt;$A$3,$A$4=0)),AND(FM$1=$IT42-1,OR(FM$3&lt;&gt;$A$3,$A$4=0)))))),1,0)</f>
        <v/>
      </c>
      <c r="FN92">
        <f>IF(AND(FN$4=1,FN42=0,OR($IT42=0,AND($IT42&gt;0,FN$2=$IU42,OR(AND(FN$1=$IT42+1,OR(FN$3-1&lt;&gt;$A$3,$A$4=0)),AND(FN$1=$IT42-1,OR(FN$3&lt;&gt;$A$3,$A$4=0)))))),1,0)</f>
        <v/>
      </c>
      <c r="FO92">
        <f>IF(AND(FO$4=1,FO42=0,OR($IT42=0,AND($IT42&gt;0,FO$2=$IU42,OR(AND(FO$1=$IT42+1,OR(FO$3-1&lt;&gt;$A$3,$A$4=0)),AND(FO$1=$IT42-1,OR(FO$3&lt;&gt;$A$3,$A$4=0)))))),1,0)</f>
        <v/>
      </c>
      <c r="FP92">
        <f>IF(AND(FP$4=1,FP42=0,OR($IT42=0,AND($IT42&gt;0,FP$2=$IU42,OR(AND(FP$1=$IT42+1,OR(FP$3-1&lt;&gt;$A$3,$A$4=0)),AND(FP$1=$IT42-1,OR(FP$3&lt;&gt;$A$3,$A$4=0)))))),1,0)</f>
        <v/>
      </c>
      <c r="FQ92">
        <f>IF(AND(FQ$4=1,FQ42=0,OR($IT42=0,AND($IT42&gt;0,FQ$2=$IU42,OR(AND(FQ$1=$IT42+1,OR(FQ$3-1&lt;&gt;$A$3,$A$4=0)),AND(FQ$1=$IT42-1,OR(FQ$3&lt;&gt;$A$3,$A$4=0)))))),1,0)</f>
        <v/>
      </c>
      <c r="FR92">
        <f>IF(AND(FR$4=1,FR42=0,OR($IT42=0,AND($IT42&gt;0,FR$2=$IU42,OR(AND(FR$1=$IT42+1,OR(FR$3-1&lt;&gt;$A$3,$A$4=0)),AND(FR$1=$IT42-1,OR(FR$3&lt;&gt;$A$3,$A$4=0)))))),1,0)</f>
        <v/>
      </c>
      <c r="FS92">
        <f>IF(AND(FS$4=1,FS42=0,OR($IT42=0,AND($IT42&gt;0,FS$2=$IU42,OR(AND(FS$1=$IT42+1,OR(FS$3-1&lt;&gt;$A$3,$A$4=0)),AND(FS$1=$IT42-1,OR(FS$3&lt;&gt;$A$3,$A$4=0)))))),1,0)</f>
        <v/>
      </c>
      <c r="FT92">
        <f>IF(AND(FT$4=1,FT42=0,OR($IT42=0,AND($IT42&gt;0,FT$2=$IU42,OR(AND(FT$1=$IT42+1,OR(FT$3-1&lt;&gt;$A$3,$A$4=0)),AND(FT$1=$IT42-1,OR(FT$3&lt;&gt;$A$3,$A$4=0)))))),1,0)</f>
        <v/>
      </c>
      <c r="FU92">
        <f>IF(AND(FU$4=1,FU42=0,OR($IT42=0,AND($IT42&gt;0,FU$2=$IU42,OR(AND(FU$1=$IT42+1,OR(FU$3-1&lt;&gt;$A$3,$A$4=0)),AND(FU$1=$IT42-1,OR(FU$3&lt;&gt;$A$3,$A$4=0)))))),1,0)</f>
        <v/>
      </c>
      <c r="FV92">
        <f>IF(AND(FV$4=1,FV42=0,OR($IT42=0,AND($IT42&gt;0,FV$2=$IU42,OR(AND(FV$1=$IT42+1,OR(FV$3-1&lt;&gt;$A$3,$A$4=0)),AND(FV$1=$IT42-1,OR(FV$3&lt;&gt;$A$3,$A$4=0)))))),1,0)</f>
        <v/>
      </c>
      <c r="FW92">
        <f>IF(AND(FW$4=1,FW42=0,OR($IT42=0,AND($IT42&gt;0,FW$2=$IU42,OR(AND(FW$1=$IT42+1,OR(FW$3-1&lt;&gt;$A$3,$A$4=0)),AND(FW$1=$IT42-1,OR(FW$3&lt;&gt;$A$3,$A$4=0)))))),1,0)</f>
        <v/>
      </c>
      <c r="FX92">
        <f>IF(AND(FX$4=1,FX42=0,OR($IT42=0,AND($IT42&gt;0,FX$2=$IU42,OR(AND(FX$1=$IT42+1,OR(FX$3-1&lt;&gt;$A$3,$A$4=0)),AND(FX$1=$IT42-1,OR(FX$3&lt;&gt;$A$3,$A$4=0)))))),1,0)</f>
        <v/>
      </c>
      <c r="FY92">
        <f>IF(AND(FY$4=1,FY42=0,OR($IT42=0,AND($IT42&gt;0,FY$2=$IU42,OR(AND(FY$1=$IT42+1,OR(FY$3-1&lt;&gt;$A$3,$A$4=0)),AND(FY$1=$IT42-1,OR(FY$3&lt;&gt;$A$3,$A$4=0)))))),1,0)</f>
        <v/>
      </c>
      <c r="FZ92">
        <f>IF(AND(FZ$4=1,FZ42=0,OR($IT42=0,AND($IT42&gt;0,FZ$2=$IU42,OR(AND(FZ$1=$IT42+1,OR(FZ$3-1&lt;&gt;$A$3,$A$4=0)),AND(FZ$1=$IT42-1,OR(FZ$3&lt;&gt;$A$3,$A$4=0)))))),1,0)</f>
        <v/>
      </c>
      <c r="GA92">
        <f>IF(AND(GA$4=1,GA42=0,OR($IT42=0,AND($IT42&gt;0,GA$2=$IU42,OR(AND(GA$1=$IT42+1,OR(GA$3-1&lt;&gt;$A$3,$A$4=0)),AND(GA$1=$IT42-1,OR(GA$3&lt;&gt;$A$3,$A$4=0)))))),1,0)</f>
        <v/>
      </c>
      <c r="GB92">
        <f>IF(AND(GB$4=1,GB42=0,OR($IT42=0,AND($IT42&gt;0,GB$2=$IU42,OR(AND(GB$1=$IT42+1,OR(GB$3-1&lt;&gt;$A$3,$A$4=0)),AND(GB$1=$IT42-1,OR(GB$3&lt;&gt;$A$3,$A$4=0)))))),1,0)</f>
        <v/>
      </c>
      <c r="GC92">
        <f>IF(AND(GC$4=1,GC42=0,OR($IT42=0,AND($IT42&gt;0,GC$2=$IU42,OR(AND(GC$1=$IT42+1,OR(GC$3-1&lt;&gt;$A$3,$A$4=0)),AND(GC$1=$IT42-1,OR(GC$3&lt;&gt;$A$3,$A$4=0)))))),1,0)</f>
        <v/>
      </c>
      <c r="GD92">
        <f>IF(AND(GD$4=1,GD42=0,OR($IT42=0,AND($IT42&gt;0,GD$2=$IU42,OR(AND(GD$1=$IT42+1,OR(GD$3-1&lt;&gt;$A$3,$A$4=0)),AND(GD$1=$IT42-1,OR(GD$3&lt;&gt;$A$3,$A$4=0)))))),1,0)</f>
        <v/>
      </c>
      <c r="GE92">
        <f>IF(AND(GE$4=1,GE42=0,OR($IT42=0,AND($IT42&gt;0,GE$2=$IU42,OR(AND(GE$1=$IT42+1,OR(GE$3-1&lt;&gt;$A$3,$A$4=0)),AND(GE$1=$IT42-1,OR(GE$3&lt;&gt;$A$3,$A$4=0)))))),1,0)</f>
        <v/>
      </c>
      <c r="GF92">
        <f>IF(AND(GF$4=1,GF42=0,OR($IT42=0,AND($IT42&gt;0,GF$2=$IU42,OR(AND(GF$1=$IT42+1,OR(GF$3-1&lt;&gt;$A$3,$A$4=0)),AND(GF$1=$IT42-1,OR(GF$3&lt;&gt;$A$3,$A$4=0)))))),1,0)</f>
        <v/>
      </c>
      <c r="GG92">
        <f>IF(AND(GG$4=1,GG42=0,OR($IT42=0,AND($IT42&gt;0,GG$2=$IU42,OR(AND(GG$1=$IT42+1,OR(GG$3-1&lt;&gt;$A$3,$A$4=0)),AND(GG$1=$IT42-1,OR(GG$3&lt;&gt;$A$3,$A$4=0)))))),1,0)</f>
        <v/>
      </c>
      <c r="GH92">
        <f>IF(AND(GH$4=1,GH42=0,OR($IT42=0,AND($IT42&gt;0,GH$2=$IU42,OR(AND(GH$1=$IT42+1,OR(GH$3-1&lt;&gt;$A$3,$A$4=0)),AND(GH$1=$IT42-1,OR(GH$3&lt;&gt;$A$3,$A$4=0)))))),1,0)</f>
        <v/>
      </c>
      <c r="GI92">
        <f>IF(AND(GI$4=1,GI42=0,OR($IT42=0,AND($IT42&gt;0,GI$2=$IU42,OR(AND(GI$1=$IT42+1,OR(GI$3-1&lt;&gt;$A$3,$A$4=0)),AND(GI$1=$IT42-1,OR(GI$3&lt;&gt;$A$3,$A$4=0)))))),1,0)</f>
        <v/>
      </c>
      <c r="GJ92">
        <f>IF(AND(GJ$4=1,GJ42=0,OR($IT42=0,AND($IT42&gt;0,GJ$2=$IU42,OR(AND(GJ$1=$IT42+1,OR(GJ$3-1&lt;&gt;$A$3,$A$4=0)),AND(GJ$1=$IT42-1,OR(GJ$3&lt;&gt;$A$3,$A$4=0)))))),1,0)</f>
        <v/>
      </c>
      <c r="GK92">
        <f>IF(AND(GK$4=1,GK42=0,OR($IT42=0,AND($IT42&gt;0,GK$2=$IU42,OR(AND(GK$1=$IT42+1,OR(GK$3-1&lt;&gt;$A$3,$A$4=0)),AND(GK$1=$IT42-1,OR(GK$3&lt;&gt;$A$3,$A$4=0)))))),1,0)</f>
        <v/>
      </c>
      <c r="GL92">
        <f>IF(AND(GL$4=1,GL42=0,OR($IT42=0,AND($IT42&gt;0,GL$2=$IU42,OR(AND(GL$1=$IT42+1,OR(GL$3-1&lt;&gt;$A$3,$A$4=0)),AND(GL$1=$IT42-1,OR(GL$3&lt;&gt;$A$3,$A$4=0)))))),1,0)</f>
        <v/>
      </c>
      <c r="GM92">
        <f>IF(AND(GM$4=1,GM42=0,OR($IT42=0,AND($IT42&gt;0,GM$2=$IU42,OR(AND(GM$1=$IT42+1,OR(GM$3-1&lt;&gt;$A$3,$A$4=0)),AND(GM$1=$IT42-1,OR(GM$3&lt;&gt;$A$3,$A$4=0)))))),1,0)</f>
        <v/>
      </c>
      <c r="GN92">
        <f>IF(AND(GN$4=1,GN42=0,OR($IT42=0,AND($IT42&gt;0,GN$2=$IU42,OR(AND(GN$1=$IT42+1,OR(GN$3-1&lt;&gt;$A$3,$A$4=0)),AND(GN$1=$IT42-1,OR(GN$3&lt;&gt;$A$3,$A$4=0)))))),1,0)</f>
        <v/>
      </c>
      <c r="GO92">
        <f>IF(AND(GO$4=1,GO42=0,OR($IT42=0,AND($IT42&gt;0,GO$2=$IU42,OR(AND(GO$1=$IT42+1,OR(GO$3-1&lt;&gt;$A$3,$A$4=0)),AND(GO$1=$IT42-1,OR(GO$3&lt;&gt;$A$3,$A$4=0)))))),1,0)</f>
        <v/>
      </c>
      <c r="GP92">
        <f>IF(AND(GP$4=1,GP42=0,OR($IT42=0,AND($IT42&gt;0,GP$2=$IU42,OR(AND(GP$1=$IT42+1,OR(GP$3-1&lt;&gt;$A$3,$A$4=0)),AND(GP$1=$IT42-1,OR(GP$3&lt;&gt;$A$3,$A$4=0)))))),1,0)</f>
        <v/>
      </c>
      <c r="GQ92">
        <f>IF(AND(GQ$4=1,GQ42=0,OR($IT42=0,AND($IT42&gt;0,GQ$2=$IU42,OR(AND(GQ$1=$IT42+1,OR(GQ$3-1&lt;&gt;$A$3,$A$4=0)),AND(GQ$1=$IT42-1,OR(GQ$3&lt;&gt;$A$3,$A$4=0)))))),1,0)</f>
        <v/>
      </c>
      <c r="GR92">
        <f>IF(AND(GR$4=1,GR42=0,OR($IT42=0,AND($IT42&gt;0,GR$2=$IU42,OR(AND(GR$1=$IT42+1,OR(GR$3-1&lt;&gt;$A$3,$A$4=0)),AND(GR$1=$IT42-1,OR(GR$3&lt;&gt;$A$3,$A$4=0)))))),1,0)</f>
        <v/>
      </c>
      <c r="GS92">
        <f>IF(AND(GS$4=1,GS42=0,OR($IT42=0,AND($IT42&gt;0,GS$2=$IU42,OR(AND(GS$1=$IT42+1,OR(GS$3-1&lt;&gt;$A$3,$A$4=0)),AND(GS$1=$IT42-1,OR(GS$3&lt;&gt;$A$3,$A$4=0)))))),1,0)</f>
        <v/>
      </c>
      <c r="GT92">
        <f>IF(AND(GT$4=1,GT42=0,OR($IT42=0,AND($IT42&gt;0,GT$2=$IU42,OR(AND(GT$1=$IT42+1,OR(GT$3-1&lt;&gt;$A$3,$A$4=0)),AND(GT$1=$IT42-1,OR(GT$3&lt;&gt;$A$3,$A$4=0)))))),1,0)</f>
        <v/>
      </c>
      <c r="GU92">
        <f>IF(AND(GU$4=1,GU42=0,OR($IT42=0,AND($IT42&gt;0,GU$2=$IU42,OR(AND(GU$1=$IT42+1,OR(GU$3-1&lt;&gt;$A$3,$A$4=0)),AND(GU$1=$IT42-1,OR(GU$3&lt;&gt;$A$3,$A$4=0)))))),1,0)</f>
        <v/>
      </c>
      <c r="GV92">
        <f>IF(AND(GV$4=1,GV42=0,OR($IT42=0,AND($IT42&gt;0,GV$2=$IU42,OR(AND(GV$1=$IT42+1,OR(GV$3-1&lt;&gt;$A$3,$A$4=0)),AND(GV$1=$IT42-1,OR(GV$3&lt;&gt;$A$3,$A$4=0)))))),1,0)</f>
        <v/>
      </c>
      <c r="GW92">
        <f>IF(AND(GW$4=1,GW42=0,OR($IT42=0,AND($IT42&gt;0,GW$2=$IU42,OR(AND(GW$1=$IT42+1,OR(GW$3-1&lt;&gt;$A$3,$A$4=0)),AND(GW$1=$IT42-1,OR(GW$3&lt;&gt;$A$3,$A$4=0)))))),1,0)</f>
        <v/>
      </c>
      <c r="GX92">
        <f>IF(AND(GX$4=1,GX42=0,OR($IT42=0,AND($IT42&gt;0,GX$2=$IU42,OR(AND(GX$1=$IT42+1,OR(GX$3-1&lt;&gt;$A$3,$A$4=0)),AND(GX$1=$IT42-1,OR(GX$3&lt;&gt;$A$3,$A$4=0)))))),1,0)</f>
        <v/>
      </c>
      <c r="GY92">
        <f>IF(AND(GY$4=1,GY42=0,OR($IT42=0,AND($IT42&gt;0,GY$2=$IU42,OR(AND(GY$1=$IT42+1,OR(GY$3-1&lt;&gt;$A$3,$A$4=0)),AND(GY$1=$IT42-1,OR(GY$3&lt;&gt;$A$3,$A$4=0)))))),1,0)</f>
        <v/>
      </c>
      <c r="GZ92">
        <f>IF(AND(GZ$4=1,GZ42=0,OR($IT42=0,AND($IT42&gt;0,GZ$2=$IU42,OR(AND(GZ$1=$IT42+1,OR(GZ$3-1&lt;&gt;$A$3,$A$4=0)),AND(GZ$1=$IT42-1,OR(GZ$3&lt;&gt;$A$3,$A$4=0)))))),1,0)</f>
        <v/>
      </c>
      <c r="HA92">
        <f>IF(AND(HA$4=1,HA42=0,OR($IT42=0,AND($IT42&gt;0,HA$2=$IU42,OR(AND(HA$1=$IT42+1,OR(HA$3-1&lt;&gt;$A$3,$A$4=0)),AND(HA$1=$IT42-1,OR(HA$3&lt;&gt;$A$3,$A$4=0)))))),1,0)</f>
        <v/>
      </c>
      <c r="HB92">
        <f>IF(AND(HB$4=1,HB42=0,OR($IT42=0,AND($IT42&gt;0,HB$2=$IU42,OR(AND(HB$1=$IT42+1,OR(HB$3-1&lt;&gt;$A$3,$A$4=0)),AND(HB$1=$IT42-1,OR(HB$3&lt;&gt;$A$3,$A$4=0)))))),1,0)</f>
        <v/>
      </c>
      <c r="HC92">
        <f>IF(AND(HC$4=1,HC42=0,OR($IT42=0,AND($IT42&gt;0,HC$2=$IU42,OR(AND(HC$1=$IT42+1,OR(HC$3-1&lt;&gt;$A$3,$A$4=0)),AND(HC$1=$IT42-1,OR(HC$3&lt;&gt;$A$3,$A$4=0)))))),1,0)</f>
        <v/>
      </c>
      <c r="HD92">
        <f>IF(AND(HD$4=1,HD42=0,OR($IT42=0,AND($IT42&gt;0,HD$2=$IU42,OR(AND(HD$1=$IT42+1,OR(HD$3-1&lt;&gt;$A$3,$A$4=0)),AND(HD$1=$IT42-1,OR(HD$3&lt;&gt;$A$3,$A$4=0)))))),1,0)</f>
        <v/>
      </c>
      <c r="HE92">
        <f>IF(AND(HE$4=1,HE42=0,OR($IT42=0,AND($IT42&gt;0,HE$2=$IU42,OR(AND(HE$1=$IT42+1,OR(HE$3-1&lt;&gt;$A$3,$A$4=0)),AND(HE$1=$IT42-1,OR(HE$3&lt;&gt;$A$3,$A$4=0)))))),1,0)</f>
        <v/>
      </c>
      <c r="HF92">
        <f>IF(AND(HF$4=1,HF42=0,OR($IT42=0,AND($IT42&gt;0,HF$2=$IU42,OR(AND(HF$1=$IT42+1,OR(HF$3-1&lt;&gt;$A$3,$A$4=0)),AND(HF$1=$IT42-1,OR(HF$3&lt;&gt;$A$3,$A$4=0)))))),1,0)</f>
        <v/>
      </c>
      <c r="HG92">
        <f>IF(AND(HG$4=1,HG42=0,OR($IT42=0,AND($IT42&gt;0,HG$2=$IU42,OR(AND(HG$1=$IT42+1,OR(HG$3-1&lt;&gt;$A$3,$A$4=0)),AND(HG$1=$IT42-1,OR(HG$3&lt;&gt;$A$3,$A$4=0)))))),1,0)</f>
        <v/>
      </c>
      <c r="HH92">
        <f>IF(AND(HH$4=1,HH42=0,OR($IT42=0,AND($IT42&gt;0,HH$2=$IU42,OR(AND(HH$1=$IT42+1,OR(HH$3-1&lt;&gt;$A$3,$A$4=0)),AND(HH$1=$IT42-1,OR(HH$3&lt;&gt;$A$3,$A$4=0)))))),1,0)</f>
        <v/>
      </c>
      <c r="HI92">
        <f>IF(AND(HI$4=1,HI42=0,OR($IT42=0,AND($IT42&gt;0,HI$2=$IU42,OR(AND(HI$1=$IT42+1,OR(HI$3-1&lt;&gt;$A$3,$A$4=0)),AND(HI$1=$IT42-1,OR(HI$3&lt;&gt;$A$3,$A$4=0)))))),1,0)</f>
        <v/>
      </c>
      <c r="HJ92">
        <f>IF(AND(HJ$4=1,HJ42=0,OR($IT42=0,AND($IT42&gt;0,HJ$2=$IU42,OR(AND(HJ$1=$IT42+1,OR(HJ$3-1&lt;&gt;$A$3,$A$4=0)),AND(HJ$1=$IT42-1,OR(HJ$3&lt;&gt;$A$3,$A$4=0)))))),1,0)</f>
        <v/>
      </c>
      <c r="HK92">
        <f>IF(AND(HK$4=1,HK42=0,OR($IT42=0,AND($IT42&gt;0,HK$2=$IU42,OR(AND(HK$1=$IT42+1,OR(HK$3-1&lt;&gt;$A$3,$A$4=0)),AND(HK$1=$IT42-1,OR(HK$3&lt;&gt;$A$3,$A$4=0)))))),1,0)</f>
        <v/>
      </c>
      <c r="HL92">
        <f>IF(AND(HL$4=1,HL42=0,OR($IT42=0,AND($IT42&gt;0,HL$2=$IU42,OR(AND(HL$1=$IT42+1,OR(HL$3-1&lt;&gt;$A$3,$A$4=0)),AND(HL$1=$IT42-1,OR(HL$3&lt;&gt;$A$3,$A$4=0)))))),1,0)</f>
        <v/>
      </c>
      <c r="HM92">
        <f>IF(AND(HM$4=1,HM42=0,OR($IT42=0,AND($IT42&gt;0,HM$2=$IU42,OR(AND(HM$1=$IT42+1,OR(HM$3-1&lt;&gt;$A$3,$A$4=0)),AND(HM$1=$IT42-1,OR(HM$3&lt;&gt;$A$3,$A$4=0)))))),1,0)</f>
        <v/>
      </c>
      <c r="HN92">
        <f>IF(AND(HN$4=1,HN42=0,OR($IT42=0,AND($IT42&gt;0,HN$2=$IU42,OR(AND(HN$1=$IT42+1,OR(HN$3-1&lt;&gt;$A$3,$A$4=0)),AND(HN$1=$IT42-1,OR(HN$3&lt;&gt;$A$3,$A$4=0)))))),1,0)</f>
        <v/>
      </c>
      <c r="HO92">
        <f>IF(AND(HO$4=1,HO42=0,OR($IT42=0,AND($IT42&gt;0,HO$2=$IU42,OR(AND(HO$1=$IT42+1,OR(HO$3-1&lt;&gt;$A$3,$A$4=0)),AND(HO$1=$IT42-1,OR(HO$3&lt;&gt;$A$3,$A$4=0)))))),1,0)</f>
        <v/>
      </c>
      <c r="HP92">
        <f>IF(AND(HP$4=1,HP42=0,OR($IT42=0,AND($IT42&gt;0,HP$2=$IU42,OR(AND(HP$1=$IT42+1,OR(HP$3-1&lt;&gt;$A$3,$A$4=0)),AND(HP$1=$IT42-1,OR(HP$3&lt;&gt;$A$3,$A$4=0)))))),1,0)</f>
        <v/>
      </c>
      <c r="HQ92">
        <f>IF(AND(HQ$4=1,HQ42=0,OR($IT42=0,AND($IT42&gt;0,HQ$2=$IU42,OR(AND(HQ$1=$IT42+1,OR(HQ$3-1&lt;&gt;$A$3,$A$4=0)),AND(HQ$1=$IT42-1,OR(HQ$3&lt;&gt;$A$3,$A$4=0)))))),1,0)</f>
        <v/>
      </c>
      <c r="HR92">
        <f>IF(AND(HR$4=1,HR42=0,OR($IT42=0,AND($IT42&gt;0,HR$2=$IU42,OR(AND(HR$1=$IT42+1,OR(HR$3-1&lt;&gt;$A$3,$A$4=0)),AND(HR$1=$IT42-1,OR(HR$3&lt;&gt;$A$3,$A$4=0)))))),1,0)</f>
        <v/>
      </c>
      <c r="HS92">
        <f>IF(AND(HS$4=1,HS42=0,OR($IT42=0,AND($IT42&gt;0,HS$2=$IU42,OR(AND(HS$1=$IT42+1,OR(HS$3-1&lt;&gt;$A$3,$A$4=0)),AND(HS$1=$IT42-1,OR(HS$3&lt;&gt;$A$3,$A$4=0)))))),1,0)</f>
        <v/>
      </c>
      <c r="HT92">
        <f>IF(AND(HT$4=1,HT42=0,OR($IT42=0,AND($IT42&gt;0,HT$2=$IU42,OR(AND(HT$1=$IT42+1,OR(HT$3-1&lt;&gt;$A$3,$A$4=0)),AND(HT$1=$IT42-1,OR(HT$3&lt;&gt;$A$3,$A$4=0)))))),1,0)</f>
        <v/>
      </c>
      <c r="HU92">
        <f>IF(AND(HU$4=1,HU42=0,OR($IT42=0,AND($IT42&gt;0,HU$2=$IU42,OR(AND(HU$1=$IT42+1,OR(HU$3-1&lt;&gt;$A$3,$A$4=0)),AND(HU$1=$IT42-1,OR(HU$3&lt;&gt;$A$3,$A$4=0)))))),1,0)</f>
        <v/>
      </c>
      <c r="HV92">
        <f>IF(AND(HV$4=1,HV42=0,OR($IT42=0,AND($IT42&gt;0,HV$2=$IU42,OR(AND(HV$1=$IT42+1,OR(HV$3-1&lt;&gt;$A$3,$A$4=0)),AND(HV$1=$IT42-1,OR(HV$3&lt;&gt;$A$3,$A$4=0)))))),1,0)</f>
        <v/>
      </c>
      <c r="HW92">
        <f>IF(AND(HW$4=1,HW42=0,OR($IT42=0,AND($IT42&gt;0,HW$2=$IU42,OR(AND(HW$1=$IT42+1,OR(HW$3-1&lt;&gt;$A$3,$A$4=0)),AND(HW$1=$IT42-1,OR(HW$3&lt;&gt;$A$3,$A$4=0)))))),1,0)</f>
        <v/>
      </c>
      <c r="HX92">
        <f>IF(AND(HX$4=1,HX42=0,OR($IT42=0,AND($IT42&gt;0,HX$2=$IU42,OR(AND(HX$1=$IT42+1,OR(HX$3-1&lt;&gt;$A$3,$A$4=0)),AND(HX$1=$IT42-1,OR(HX$3&lt;&gt;$A$3,$A$4=0)))))),1,0)</f>
        <v/>
      </c>
      <c r="HY92">
        <f>IF(AND(HY$4=1,HY42=0,OR($IT42=0,AND($IT42&gt;0,HY$2=$IU42,OR(AND(HY$1=$IT42+1,OR(HY$3-1&lt;&gt;$A$3,$A$4=0)),AND(HY$1=$IT42-1,OR(HY$3&lt;&gt;$A$3,$A$4=0)))))),1,0)</f>
        <v/>
      </c>
      <c r="HZ92">
        <f>IF(AND(HZ$4=1,HZ42=0,OR($IT42=0,AND($IT42&gt;0,HZ$2=$IU42,OR(AND(HZ$1=$IT42+1,OR(HZ$3-1&lt;&gt;$A$3,$A$4=0)),AND(HZ$1=$IT42-1,OR(HZ$3&lt;&gt;$A$3,$A$4=0)))))),1,0)</f>
        <v/>
      </c>
      <c r="IA92">
        <f>IF(AND(IA$4=1,IA42=0,OR($IT42=0,AND($IT42&gt;0,IA$2=$IU42,OR(AND(IA$1=$IT42+1,OR(IA$3-1&lt;&gt;$A$3,$A$4=0)),AND(IA$1=$IT42-1,OR(IA$3&lt;&gt;$A$3,$A$4=0)))))),1,0)</f>
        <v/>
      </c>
      <c r="IB92">
        <f>IF(AND(IB$4=1,IB42=0,OR($IT42=0,AND($IT42&gt;0,IB$2=$IU42,OR(AND(IB$1=$IT42+1,OR(IB$3-1&lt;&gt;$A$3,$A$4=0)),AND(IB$1=$IT42-1,OR(IB$3&lt;&gt;$A$3,$A$4=0)))))),1,0)</f>
        <v/>
      </c>
      <c r="IC92">
        <f>IF(AND(IC$4=1,IC42=0,OR($IT42=0,AND($IT42&gt;0,IC$2=$IU42,OR(AND(IC$1=$IT42+1,OR(IC$3-1&lt;&gt;$A$3,$A$4=0)),AND(IC$1=$IT42-1,OR(IC$3&lt;&gt;$A$3,$A$4=0)))))),1,0)</f>
        <v/>
      </c>
      <c r="ID92">
        <f>IF(AND(ID$4=1,ID42=0,OR($IT42=0,AND($IT42&gt;0,ID$2=$IU42,OR(AND(ID$1=$IT42+1,OR(ID$3-1&lt;&gt;$A$3,$A$4=0)),AND(ID$1=$IT42-1,OR(ID$3&lt;&gt;$A$3,$A$4=0)))))),1,0)</f>
        <v/>
      </c>
      <c r="IE92">
        <f>IF(AND(IE$4=1,IE42=0,OR($IT42=0,AND($IT42&gt;0,IE$2=$IU42,OR(AND(IE$1=$IT42+1,OR(IE$3-1&lt;&gt;$A$3,$A$4=0)),AND(IE$1=$IT42-1,OR(IE$3&lt;&gt;$A$3,$A$4=0)))))),1,0)</f>
        <v/>
      </c>
      <c r="IF92">
        <f>IF(AND(IF$4=1,IF42=0,OR($IT42=0,AND($IT42&gt;0,IF$2=$IU42,OR(AND(IF$1=$IT42+1,OR(IF$3-1&lt;&gt;$A$3,$A$4=0)),AND(IF$1=$IT42-1,OR(IF$3&lt;&gt;$A$3,$A$4=0)))))),1,0)</f>
        <v/>
      </c>
      <c r="IG92">
        <f>IF(AND(IG$4=1,IG42=0,OR($IT42=0,AND($IT42&gt;0,IG$2=$IU42,OR(AND(IG$1=$IT42+1,OR(IG$3-1&lt;&gt;$A$3,$A$4=0)),AND(IG$1=$IT42-1,OR(IG$3&lt;&gt;$A$3,$A$4=0)))))),1,0)</f>
        <v/>
      </c>
      <c r="IH92">
        <f>IF(AND(IH$4=1,IH42=0,OR($IT42=0,AND($IT42&gt;0,IH$2=$IU42,OR(AND(IH$1=$IT42+1,OR(IH$3-1&lt;&gt;$A$3,$A$4=0)),AND(IH$1=$IT42-1,OR(IH$3&lt;&gt;$A$3,$A$4=0)))))),1,0)</f>
        <v/>
      </c>
      <c r="II92">
        <f>IF(AND(II$4=1,II42=0,OR($IT42=0,AND($IT42&gt;0,II$2=$IU42,OR(AND(II$1=$IT42+1,OR(II$3-1&lt;&gt;$A$3,$A$4=0)),AND(II$1=$IT42-1,OR(II$3&lt;&gt;$A$3,$A$4=0)))))),1,0)</f>
        <v/>
      </c>
    </row>
    <row r="93">
      <c r="A93" t="n">
        <v>34</v>
      </c>
      <c r="D93">
        <f>IF(AND(D$4=1,D43=0,OR($IT43=0,AND($IT43&gt;0,D$2=$IU43,OR(AND(D$1=$IT43+1,OR(D$3-1&lt;&gt;$A$3,$A$4=0)),AND(D$1=$IT43-1,OR(D$3&lt;&gt;$A$3,$A$4=0)))))),1,0)</f>
        <v/>
      </c>
      <c r="E93">
        <f>IF(AND(E$4=1,E43=0,OR($IT43=0,AND($IT43&gt;0,E$2=$IU43,OR(AND(E$1=$IT43+1,OR(E$3-1&lt;&gt;$A$3,$A$4=0)),AND(E$1=$IT43-1,OR(E$3&lt;&gt;$A$3,$A$4=0)))))),1,0)</f>
        <v/>
      </c>
      <c r="F93">
        <f>IF(AND(F$4=1,F43=0,OR($IT43=0,AND($IT43&gt;0,F$2=$IU43,OR(AND(F$1=$IT43+1,OR(F$3-1&lt;&gt;$A$3,$A$4=0)),AND(F$1=$IT43-1,OR(F$3&lt;&gt;$A$3,$A$4=0)))))),1,0)</f>
        <v/>
      </c>
      <c r="G93">
        <f>IF(AND(G$4=1,G43=0,OR($IT43=0,AND($IT43&gt;0,G$2=$IU43,OR(AND(G$1=$IT43+1,OR(G$3-1&lt;&gt;$A$3,$A$4=0)),AND(G$1=$IT43-1,OR(G$3&lt;&gt;$A$3,$A$4=0)))))),1,0)</f>
        <v/>
      </c>
      <c r="H93">
        <f>IF(AND(H$4=1,H43=0,OR($IT43=0,AND($IT43&gt;0,H$2=$IU43,OR(AND(H$1=$IT43+1,OR(H$3-1&lt;&gt;$A$3,$A$4=0)),AND(H$1=$IT43-1,OR(H$3&lt;&gt;$A$3,$A$4=0)))))),1,0)</f>
        <v/>
      </c>
      <c r="I93">
        <f>IF(AND(I$4=1,I43=0,OR($IT43=0,AND($IT43&gt;0,I$2=$IU43,OR(AND(I$1=$IT43+1,OR(I$3-1&lt;&gt;$A$3,$A$4=0)),AND(I$1=$IT43-1,OR(I$3&lt;&gt;$A$3,$A$4=0)))))),1,0)</f>
        <v/>
      </c>
      <c r="J93">
        <f>IF(AND(J$4=1,J43=0,OR($IT43=0,AND($IT43&gt;0,J$2=$IU43,OR(AND(J$1=$IT43+1,OR(J$3-1&lt;&gt;$A$3,$A$4=0)),AND(J$1=$IT43-1,OR(J$3&lt;&gt;$A$3,$A$4=0)))))),1,0)</f>
        <v/>
      </c>
      <c r="K93">
        <f>IF(AND(K$4=1,K43=0,OR($IT43=0,AND($IT43&gt;0,K$2=$IU43,OR(AND(K$1=$IT43+1,OR(K$3-1&lt;&gt;$A$3,$A$4=0)),AND(K$1=$IT43-1,OR(K$3&lt;&gt;$A$3,$A$4=0)))))),1,0)</f>
        <v/>
      </c>
      <c r="L93">
        <f>IF(AND(L$4=1,L43=0,OR($IT43=0,AND($IT43&gt;0,L$2=$IU43,OR(AND(L$1=$IT43+1,OR(L$3-1&lt;&gt;$A$3,$A$4=0)),AND(L$1=$IT43-1,OR(L$3&lt;&gt;$A$3,$A$4=0)))))),1,0)</f>
        <v/>
      </c>
      <c r="M93">
        <f>IF(AND(M$4=1,M43=0,OR($IT43=0,AND($IT43&gt;0,M$2=$IU43,OR(AND(M$1=$IT43+1,OR(M$3-1&lt;&gt;$A$3,$A$4=0)),AND(M$1=$IT43-1,OR(M$3&lt;&gt;$A$3,$A$4=0)))))),1,0)</f>
        <v/>
      </c>
      <c r="N93">
        <f>IF(AND(N$4=1,N43=0,OR($IT43=0,AND($IT43&gt;0,N$2=$IU43,OR(AND(N$1=$IT43+1,OR(N$3-1&lt;&gt;$A$3,$A$4=0)),AND(N$1=$IT43-1,OR(N$3&lt;&gt;$A$3,$A$4=0)))))),1,0)</f>
        <v/>
      </c>
      <c r="O93">
        <f>IF(AND(O$4=1,O43=0,OR($IT43=0,AND($IT43&gt;0,O$2=$IU43,OR(AND(O$1=$IT43+1,OR(O$3-1&lt;&gt;$A$3,$A$4=0)),AND(O$1=$IT43-1,OR(O$3&lt;&gt;$A$3,$A$4=0)))))),1,0)</f>
        <v/>
      </c>
      <c r="P93">
        <f>IF(AND(P$4=1,P43=0,OR($IT43=0,AND($IT43&gt;0,P$2=$IU43,OR(AND(P$1=$IT43+1,OR(P$3-1&lt;&gt;$A$3,$A$4=0)),AND(P$1=$IT43-1,OR(P$3&lt;&gt;$A$3,$A$4=0)))))),1,0)</f>
        <v/>
      </c>
      <c r="Q93">
        <f>IF(AND(Q$4=1,Q43=0,OR($IT43=0,AND($IT43&gt;0,Q$2=$IU43,OR(AND(Q$1=$IT43+1,OR(Q$3-1&lt;&gt;$A$3,$A$4=0)),AND(Q$1=$IT43-1,OR(Q$3&lt;&gt;$A$3,$A$4=0)))))),1,0)</f>
        <v/>
      </c>
      <c r="R93">
        <f>IF(AND(R$4=1,R43=0,OR($IT43=0,AND($IT43&gt;0,R$2=$IU43,OR(AND(R$1=$IT43+1,OR(R$3-1&lt;&gt;$A$3,$A$4=0)),AND(R$1=$IT43-1,OR(R$3&lt;&gt;$A$3,$A$4=0)))))),1,0)</f>
        <v/>
      </c>
      <c r="S93">
        <f>IF(AND(S$4=1,S43=0,OR($IT43=0,AND($IT43&gt;0,S$2=$IU43,OR(AND(S$1=$IT43+1,OR(S$3-1&lt;&gt;$A$3,$A$4=0)),AND(S$1=$IT43-1,OR(S$3&lt;&gt;$A$3,$A$4=0)))))),1,0)</f>
        <v/>
      </c>
      <c r="T93">
        <f>IF(AND(T$4=1,T43=0,OR($IT43=0,AND($IT43&gt;0,T$2=$IU43,OR(AND(T$1=$IT43+1,OR(T$3-1&lt;&gt;$A$3,$A$4=0)),AND(T$1=$IT43-1,OR(T$3&lt;&gt;$A$3,$A$4=0)))))),1,0)</f>
        <v/>
      </c>
      <c r="U93">
        <f>IF(AND(U$4=1,U43=0,OR($IT43=0,AND($IT43&gt;0,U$2=$IU43,OR(AND(U$1=$IT43+1,OR(U$3-1&lt;&gt;$A$3,$A$4=0)),AND(U$1=$IT43-1,OR(U$3&lt;&gt;$A$3,$A$4=0)))))),1,0)</f>
        <v/>
      </c>
      <c r="V93">
        <f>IF(AND(V$4=1,V43=0,OR($IT43=0,AND($IT43&gt;0,V$2=$IU43,OR(AND(V$1=$IT43+1,OR(V$3-1&lt;&gt;$A$3,$A$4=0)),AND(V$1=$IT43-1,OR(V$3&lt;&gt;$A$3,$A$4=0)))))),1,0)</f>
        <v/>
      </c>
      <c r="W93">
        <f>IF(AND(W$4=1,W43=0,OR($IT43=0,AND($IT43&gt;0,W$2=$IU43,OR(AND(W$1=$IT43+1,OR(W$3-1&lt;&gt;$A$3,$A$4=0)),AND(W$1=$IT43-1,OR(W$3&lt;&gt;$A$3,$A$4=0)))))),1,0)</f>
        <v/>
      </c>
      <c r="X93">
        <f>IF(AND(X$4=1,X43=0,OR($IT43=0,AND($IT43&gt;0,X$2=$IU43,OR(AND(X$1=$IT43+1,OR(X$3-1&lt;&gt;$A$3,$A$4=0)),AND(X$1=$IT43-1,OR(X$3&lt;&gt;$A$3,$A$4=0)))))),1,0)</f>
        <v/>
      </c>
      <c r="Y93">
        <f>IF(AND(Y$4=1,Y43=0,OR($IT43=0,AND($IT43&gt;0,Y$2=$IU43,OR(AND(Y$1=$IT43+1,OR(Y$3-1&lt;&gt;$A$3,$A$4=0)),AND(Y$1=$IT43-1,OR(Y$3&lt;&gt;$A$3,$A$4=0)))))),1,0)</f>
        <v/>
      </c>
      <c r="Z93">
        <f>IF(AND(Z$4=1,Z43=0,OR($IT43=0,AND($IT43&gt;0,Z$2=$IU43,OR(AND(Z$1=$IT43+1,OR(Z$3-1&lt;&gt;$A$3,$A$4=0)),AND(Z$1=$IT43-1,OR(Z$3&lt;&gt;$A$3,$A$4=0)))))),1,0)</f>
        <v/>
      </c>
      <c r="AA93">
        <f>IF(AND(AA$4=1,AA43=0,OR($IT43=0,AND($IT43&gt;0,AA$2=$IU43,OR(AND(AA$1=$IT43+1,OR(AA$3-1&lt;&gt;$A$3,$A$4=0)),AND(AA$1=$IT43-1,OR(AA$3&lt;&gt;$A$3,$A$4=0)))))),1,0)</f>
        <v/>
      </c>
      <c r="AB93">
        <f>IF(AND(AB$4=1,AB43=0,OR($IT43=0,AND($IT43&gt;0,AB$2=$IU43,OR(AND(AB$1=$IT43+1,OR(AB$3-1&lt;&gt;$A$3,$A$4=0)),AND(AB$1=$IT43-1,OR(AB$3&lt;&gt;$A$3,$A$4=0)))))),1,0)</f>
        <v/>
      </c>
      <c r="AC93">
        <f>IF(AND(AC$4=1,AC43=0,OR($IT43=0,AND($IT43&gt;0,AC$2=$IU43,OR(AND(AC$1=$IT43+1,OR(AC$3-1&lt;&gt;$A$3,$A$4=0)),AND(AC$1=$IT43-1,OR(AC$3&lt;&gt;$A$3,$A$4=0)))))),1,0)</f>
        <v/>
      </c>
      <c r="AD93">
        <f>IF(AND(AD$4=1,AD43=0,OR($IT43=0,AND($IT43&gt;0,AD$2=$IU43,OR(AND(AD$1=$IT43+1,OR(AD$3-1&lt;&gt;$A$3,$A$4=0)),AND(AD$1=$IT43-1,OR(AD$3&lt;&gt;$A$3,$A$4=0)))))),1,0)</f>
        <v/>
      </c>
      <c r="AE93">
        <f>IF(AND(AE$4=1,AE43=0,OR($IT43=0,AND($IT43&gt;0,AE$2=$IU43,OR(AND(AE$1=$IT43+1,OR(AE$3-1&lt;&gt;$A$3,$A$4=0)),AND(AE$1=$IT43-1,OR(AE$3&lt;&gt;$A$3,$A$4=0)))))),1,0)</f>
        <v/>
      </c>
      <c r="AF93">
        <f>IF(AND(AF$4=1,AF43=0,OR($IT43=0,AND($IT43&gt;0,AF$2=$IU43,OR(AND(AF$1=$IT43+1,OR(AF$3-1&lt;&gt;$A$3,$A$4=0)),AND(AF$1=$IT43-1,OR(AF$3&lt;&gt;$A$3,$A$4=0)))))),1,0)</f>
        <v/>
      </c>
      <c r="AG93">
        <f>IF(AND(AG$4=1,AG43=0,OR($IT43=0,AND($IT43&gt;0,AG$2=$IU43,OR(AND(AG$1=$IT43+1,OR(AG$3-1&lt;&gt;$A$3,$A$4=0)),AND(AG$1=$IT43-1,OR(AG$3&lt;&gt;$A$3,$A$4=0)))))),1,0)</f>
        <v/>
      </c>
      <c r="AH93">
        <f>IF(AND(AH$4=1,AH43=0,OR($IT43=0,AND($IT43&gt;0,AH$2=$IU43,OR(AND(AH$1=$IT43+1,OR(AH$3-1&lt;&gt;$A$3,$A$4=0)),AND(AH$1=$IT43-1,OR(AH$3&lt;&gt;$A$3,$A$4=0)))))),1,0)</f>
        <v/>
      </c>
      <c r="AI93">
        <f>IF(AND(AI$4=1,AI43=0,OR($IT43=0,AND($IT43&gt;0,AI$2=$IU43,OR(AND(AI$1=$IT43+1,OR(AI$3-1&lt;&gt;$A$3,$A$4=0)),AND(AI$1=$IT43-1,OR(AI$3&lt;&gt;$A$3,$A$4=0)))))),1,0)</f>
        <v/>
      </c>
      <c r="AJ93">
        <f>IF(AND(AJ$4=1,AJ43=0,OR($IT43=0,AND($IT43&gt;0,AJ$2=$IU43,OR(AND(AJ$1=$IT43+1,OR(AJ$3-1&lt;&gt;$A$3,$A$4=0)),AND(AJ$1=$IT43-1,OR(AJ$3&lt;&gt;$A$3,$A$4=0)))))),1,0)</f>
        <v/>
      </c>
      <c r="AK93">
        <f>IF(AND(AK$4=1,AK43=0,OR($IT43=0,AND($IT43&gt;0,AK$2=$IU43,OR(AND(AK$1=$IT43+1,OR(AK$3-1&lt;&gt;$A$3,$A$4=0)),AND(AK$1=$IT43-1,OR(AK$3&lt;&gt;$A$3,$A$4=0)))))),1,0)</f>
        <v/>
      </c>
      <c r="AL93">
        <f>IF(AND(AL$4=1,AL43=0,OR($IT43=0,AND($IT43&gt;0,AL$2=$IU43,OR(AND(AL$1=$IT43+1,OR(AL$3-1&lt;&gt;$A$3,$A$4=0)),AND(AL$1=$IT43-1,OR(AL$3&lt;&gt;$A$3,$A$4=0)))))),1,0)</f>
        <v/>
      </c>
      <c r="AM93">
        <f>IF(AND(AM$4=1,AM43=0,OR($IT43=0,AND($IT43&gt;0,AM$2=$IU43,OR(AND(AM$1=$IT43+1,OR(AM$3-1&lt;&gt;$A$3,$A$4=0)),AND(AM$1=$IT43-1,OR(AM$3&lt;&gt;$A$3,$A$4=0)))))),1,0)</f>
        <v/>
      </c>
      <c r="AN93">
        <f>IF(AND(AN$4=1,AN43=0,OR($IT43=0,AND($IT43&gt;0,AN$2=$IU43,OR(AND(AN$1=$IT43+1,OR(AN$3-1&lt;&gt;$A$3,$A$4=0)),AND(AN$1=$IT43-1,OR(AN$3&lt;&gt;$A$3,$A$4=0)))))),1,0)</f>
        <v/>
      </c>
      <c r="AO93">
        <f>IF(AND(AO$4=1,AO43=0,OR($IT43=0,AND($IT43&gt;0,AO$2=$IU43,OR(AND(AO$1=$IT43+1,OR(AO$3-1&lt;&gt;$A$3,$A$4=0)),AND(AO$1=$IT43-1,OR(AO$3&lt;&gt;$A$3,$A$4=0)))))),1,0)</f>
        <v/>
      </c>
      <c r="AP93">
        <f>IF(AND(AP$4=1,AP43=0,OR($IT43=0,AND($IT43&gt;0,AP$2=$IU43,OR(AND(AP$1=$IT43+1,OR(AP$3-1&lt;&gt;$A$3,$A$4=0)),AND(AP$1=$IT43-1,OR(AP$3&lt;&gt;$A$3,$A$4=0)))))),1,0)</f>
        <v/>
      </c>
      <c r="AQ93">
        <f>IF(AND(AQ$4=1,AQ43=0,OR($IT43=0,AND($IT43&gt;0,AQ$2=$IU43,OR(AND(AQ$1=$IT43+1,OR(AQ$3-1&lt;&gt;$A$3,$A$4=0)),AND(AQ$1=$IT43-1,OR(AQ$3&lt;&gt;$A$3,$A$4=0)))))),1,0)</f>
        <v/>
      </c>
      <c r="AR93">
        <f>IF(AND(AR$4=1,AR43=0,OR($IT43=0,AND($IT43&gt;0,AR$2=$IU43,OR(AND(AR$1=$IT43+1,OR(AR$3-1&lt;&gt;$A$3,$A$4=0)),AND(AR$1=$IT43-1,OR(AR$3&lt;&gt;$A$3,$A$4=0)))))),1,0)</f>
        <v/>
      </c>
      <c r="AS93">
        <f>IF(AND(AS$4=1,AS43=0,OR($IT43=0,AND($IT43&gt;0,AS$2=$IU43,OR(AND(AS$1=$IT43+1,OR(AS$3-1&lt;&gt;$A$3,$A$4=0)),AND(AS$1=$IT43-1,OR(AS$3&lt;&gt;$A$3,$A$4=0)))))),1,0)</f>
        <v/>
      </c>
      <c r="AT93">
        <f>IF(AND(AT$4=1,AT43=0,OR($IT43=0,AND($IT43&gt;0,AT$2=$IU43,OR(AND(AT$1=$IT43+1,OR(AT$3-1&lt;&gt;$A$3,$A$4=0)),AND(AT$1=$IT43-1,OR(AT$3&lt;&gt;$A$3,$A$4=0)))))),1,0)</f>
        <v/>
      </c>
      <c r="AU93">
        <f>IF(AND(AU$4=1,AU43=0,OR($IT43=0,AND($IT43&gt;0,AU$2=$IU43,OR(AND(AU$1=$IT43+1,OR(AU$3-1&lt;&gt;$A$3,$A$4=0)),AND(AU$1=$IT43-1,OR(AU$3&lt;&gt;$A$3,$A$4=0)))))),1,0)</f>
        <v/>
      </c>
      <c r="AV93">
        <f>IF(AND(AV$4=1,AV43=0,OR($IT43=0,AND($IT43&gt;0,AV$2=$IU43,OR(AND(AV$1=$IT43+1,OR(AV$3-1&lt;&gt;$A$3,$A$4=0)),AND(AV$1=$IT43-1,OR(AV$3&lt;&gt;$A$3,$A$4=0)))))),1,0)</f>
        <v/>
      </c>
      <c r="AW93">
        <f>IF(AND(AW$4=1,AW43=0,OR($IT43=0,AND($IT43&gt;0,AW$2=$IU43,OR(AND(AW$1=$IT43+1,OR(AW$3-1&lt;&gt;$A$3,$A$4=0)),AND(AW$1=$IT43-1,OR(AW$3&lt;&gt;$A$3,$A$4=0)))))),1,0)</f>
        <v/>
      </c>
      <c r="AX93">
        <f>IF(AND(AX$4=1,AX43=0,OR($IT43=0,AND($IT43&gt;0,AX$2=$IU43,OR(AND(AX$1=$IT43+1,OR(AX$3-1&lt;&gt;$A$3,$A$4=0)),AND(AX$1=$IT43-1,OR(AX$3&lt;&gt;$A$3,$A$4=0)))))),1,0)</f>
        <v/>
      </c>
      <c r="AY93">
        <f>IF(AND(AY$4=1,AY43=0,OR($IT43=0,AND($IT43&gt;0,AY$2=$IU43,OR(AND(AY$1=$IT43+1,OR(AY$3-1&lt;&gt;$A$3,$A$4=0)),AND(AY$1=$IT43-1,OR(AY$3&lt;&gt;$A$3,$A$4=0)))))),1,0)</f>
        <v/>
      </c>
      <c r="AZ93">
        <f>IF(AND(AZ$4=1,AZ43=0,OR($IT43=0,AND($IT43&gt;0,AZ$2=$IU43,OR(AND(AZ$1=$IT43+1,OR(AZ$3-1&lt;&gt;$A$3,$A$4=0)),AND(AZ$1=$IT43-1,OR(AZ$3&lt;&gt;$A$3,$A$4=0)))))),1,0)</f>
        <v/>
      </c>
      <c r="BA93">
        <f>IF(AND(BA$4=1,BA43=0,OR($IT43=0,AND($IT43&gt;0,BA$2=$IU43,OR(AND(BA$1=$IT43+1,OR(BA$3-1&lt;&gt;$A$3,$A$4=0)),AND(BA$1=$IT43-1,OR(BA$3&lt;&gt;$A$3,$A$4=0)))))),1,0)</f>
        <v/>
      </c>
      <c r="BB93">
        <f>IF(AND(BB$4=1,BB43=0,OR($IT43=0,AND($IT43&gt;0,BB$2=$IU43,OR(AND(BB$1=$IT43+1,OR(BB$3-1&lt;&gt;$A$3,$A$4=0)),AND(BB$1=$IT43-1,OR(BB$3&lt;&gt;$A$3,$A$4=0)))))),1,0)</f>
        <v/>
      </c>
      <c r="BC93">
        <f>IF(AND(BC$4=1,BC43=0,OR($IT43=0,AND($IT43&gt;0,BC$2=$IU43,OR(AND(BC$1=$IT43+1,OR(BC$3-1&lt;&gt;$A$3,$A$4=0)),AND(BC$1=$IT43-1,OR(BC$3&lt;&gt;$A$3,$A$4=0)))))),1,0)</f>
        <v/>
      </c>
      <c r="BD93">
        <f>IF(AND(BD$4=1,BD43=0,OR($IT43=0,AND($IT43&gt;0,BD$2=$IU43,OR(AND(BD$1=$IT43+1,OR(BD$3-1&lt;&gt;$A$3,$A$4=0)),AND(BD$1=$IT43-1,OR(BD$3&lt;&gt;$A$3,$A$4=0)))))),1,0)</f>
        <v/>
      </c>
      <c r="BE93">
        <f>IF(AND(BE$4=1,BE43=0,OR($IT43=0,AND($IT43&gt;0,BE$2=$IU43,OR(AND(BE$1=$IT43+1,OR(BE$3-1&lt;&gt;$A$3,$A$4=0)),AND(BE$1=$IT43-1,OR(BE$3&lt;&gt;$A$3,$A$4=0)))))),1,0)</f>
        <v/>
      </c>
      <c r="BF93">
        <f>IF(AND(BF$4=1,BF43=0,OR($IT43=0,AND($IT43&gt;0,BF$2=$IU43,OR(AND(BF$1=$IT43+1,OR(BF$3-1&lt;&gt;$A$3,$A$4=0)),AND(BF$1=$IT43-1,OR(BF$3&lt;&gt;$A$3,$A$4=0)))))),1,0)</f>
        <v/>
      </c>
      <c r="BG93">
        <f>IF(AND(BG$4=1,BG43=0,OR($IT43=0,AND($IT43&gt;0,BG$2=$IU43,OR(AND(BG$1=$IT43+1,OR(BG$3-1&lt;&gt;$A$3,$A$4=0)),AND(BG$1=$IT43-1,OR(BG$3&lt;&gt;$A$3,$A$4=0)))))),1,0)</f>
        <v/>
      </c>
      <c r="BH93">
        <f>IF(AND(BH$4=1,BH43=0,OR($IT43=0,AND($IT43&gt;0,BH$2=$IU43,OR(AND(BH$1=$IT43+1,OR(BH$3-1&lt;&gt;$A$3,$A$4=0)),AND(BH$1=$IT43-1,OR(BH$3&lt;&gt;$A$3,$A$4=0)))))),1,0)</f>
        <v/>
      </c>
      <c r="BI93">
        <f>IF(AND(BI$4=1,BI43=0,OR($IT43=0,AND($IT43&gt;0,BI$2=$IU43,OR(AND(BI$1=$IT43+1,OR(BI$3-1&lt;&gt;$A$3,$A$4=0)),AND(BI$1=$IT43-1,OR(BI$3&lt;&gt;$A$3,$A$4=0)))))),1,0)</f>
        <v/>
      </c>
      <c r="BJ93">
        <f>IF(AND(BJ$4=1,BJ43=0,OR($IT43=0,AND($IT43&gt;0,BJ$2=$IU43,OR(AND(BJ$1=$IT43+1,OR(BJ$3-1&lt;&gt;$A$3,$A$4=0)),AND(BJ$1=$IT43-1,OR(BJ$3&lt;&gt;$A$3,$A$4=0)))))),1,0)</f>
        <v/>
      </c>
      <c r="BK93">
        <f>IF(AND(BK$4=1,BK43=0,OR($IT43=0,AND($IT43&gt;0,BK$2=$IU43,OR(AND(BK$1=$IT43+1,OR(BK$3-1&lt;&gt;$A$3,$A$4=0)),AND(BK$1=$IT43-1,OR(BK$3&lt;&gt;$A$3,$A$4=0)))))),1,0)</f>
        <v/>
      </c>
      <c r="BL93">
        <f>IF(AND(BL$4=1,BL43=0,OR($IT43=0,AND($IT43&gt;0,BL$2=$IU43,OR(AND(BL$1=$IT43+1,OR(BL$3-1&lt;&gt;$A$3,$A$4=0)),AND(BL$1=$IT43-1,OR(BL$3&lt;&gt;$A$3,$A$4=0)))))),1,0)</f>
        <v/>
      </c>
      <c r="BM93">
        <f>IF(AND(BM$4=1,BM43=0,OR($IT43=0,AND($IT43&gt;0,BM$2=$IU43,OR(AND(BM$1=$IT43+1,OR(BM$3-1&lt;&gt;$A$3,$A$4=0)),AND(BM$1=$IT43-1,OR(BM$3&lt;&gt;$A$3,$A$4=0)))))),1,0)</f>
        <v/>
      </c>
      <c r="BN93">
        <f>IF(AND(BN$4=1,BN43=0,OR($IT43=0,AND($IT43&gt;0,BN$2=$IU43,OR(AND(BN$1=$IT43+1,OR(BN$3-1&lt;&gt;$A$3,$A$4=0)),AND(BN$1=$IT43-1,OR(BN$3&lt;&gt;$A$3,$A$4=0)))))),1,0)</f>
        <v/>
      </c>
      <c r="BO93">
        <f>IF(AND(BO$4=1,BO43=0,OR($IT43=0,AND($IT43&gt;0,BO$2=$IU43,OR(AND(BO$1=$IT43+1,OR(BO$3-1&lt;&gt;$A$3,$A$4=0)),AND(BO$1=$IT43-1,OR(BO$3&lt;&gt;$A$3,$A$4=0)))))),1,0)</f>
        <v/>
      </c>
      <c r="BP93">
        <f>IF(AND(BP$4=1,BP43=0,OR($IT43=0,AND($IT43&gt;0,BP$2=$IU43,OR(AND(BP$1=$IT43+1,OR(BP$3-1&lt;&gt;$A$3,$A$4=0)),AND(BP$1=$IT43-1,OR(BP$3&lt;&gt;$A$3,$A$4=0)))))),1,0)</f>
        <v/>
      </c>
      <c r="BQ93">
        <f>IF(AND(BQ$4=1,BQ43=0,OR($IT43=0,AND($IT43&gt;0,BQ$2=$IU43,OR(AND(BQ$1=$IT43+1,OR(BQ$3-1&lt;&gt;$A$3,$A$4=0)),AND(BQ$1=$IT43-1,OR(BQ$3&lt;&gt;$A$3,$A$4=0)))))),1,0)</f>
        <v/>
      </c>
      <c r="BR93">
        <f>IF(AND(BR$4=1,BR43=0,OR($IT43=0,AND($IT43&gt;0,BR$2=$IU43,OR(AND(BR$1=$IT43+1,OR(BR$3-1&lt;&gt;$A$3,$A$4=0)),AND(BR$1=$IT43-1,OR(BR$3&lt;&gt;$A$3,$A$4=0)))))),1,0)</f>
        <v/>
      </c>
      <c r="BS93">
        <f>IF(AND(BS$4=1,BS43=0,OR($IT43=0,AND($IT43&gt;0,BS$2=$IU43,OR(AND(BS$1=$IT43+1,OR(BS$3-1&lt;&gt;$A$3,$A$4=0)),AND(BS$1=$IT43-1,OR(BS$3&lt;&gt;$A$3,$A$4=0)))))),1,0)</f>
        <v/>
      </c>
      <c r="BT93">
        <f>IF(AND(BT$4=1,BT43=0,OR($IT43=0,AND($IT43&gt;0,BT$2=$IU43,OR(AND(BT$1=$IT43+1,OR(BT$3-1&lt;&gt;$A$3,$A$4=0)),AND(BT$1=$IT43-1,OR(BT$3&lt;&gt;$A$3,$A$4=0)))))),1,0)</f>
        <v/>
      </c>
      <c r="BU93">
        <f>IF(AND(BU$4=1,BU43=0,OR($IT43=0,AND($IT43&gt;0,BU$2=$IU43,OR(AND(BU$1=$IT43+1,OR(BU$3-1&lt;&gt;$A$3,$A$4=0)),AND(BU$1=$IT43-1,OR(BU$3&lt;&gt;$A$3,$A$4=0)))))),1,0)</f>
        <v/>
      </c>
      <c r="BV93">
        <f>IF(AND(BV$4=1,BV43=0,OR($IT43=0,AND($IT43&gt;0,BV$2=$IU43,OR(AND(BV$1=$IT43+1,OR(BV$3-1&lt;&gt;$A$3,$A$4=0)),AND(BV$1=$IT43-1,OR(BV$3&lt;&gt;$A$3,$A$4=0)))))),1,0)</f>
        <v/>
      </c>
      <c r="BW93">
        <f>IF(AND(BW$4=1,BW43=0,OR($IT43=0,AND($IT43&gt;0,BW$2=$IU43,OR(AND(BW$1=$IT43+1,OR(BW$3-1&lt;&gt;$A$3,$A$4=0)),AND(BW$1=$IT43-1,OR(BW$3&lt;&gt;$A$3,$A$4=0)))))),1,0)</f>
        <v/>
      </c>
      <c r="BX93">
        <f>IF(AND(BX$4=1,BX43=0,OR($IT43=0,AND($IT43&gt;0,BX$2=$IU43,OR(AND(BX$1=$IT43+1,OR(BX$3-1&lt;&gt;$A$3,$A$4=0)),AND(BX$1=$IT43-1,OR(BX$3&lt;&gt;$A$3,$A$4=0)))))),1,0)</f>
        <v/>
      </c>
      <c r="BY93">
        <f>IF(AND(BY$4=1,BY43=0,OR($IT43=0,AND($IT43&gt;0,BY$2=$IU43,OR(AND(BY$1=$IT43+1,OR(BY$3-1&lt;&gt;$A$3,$A$4=0)),AND(BY$1=$IT43-1,OR(BY$3&lt;&gt;$A$3,$A$4=0)))))),1,0)</f>
        <v/>
      </c>
      <c r="BZ93">
        <f>IF(AND(BZ$4=1,BZ43=0,OR($IT43=0,AND($IT43&gt;0,BZ$2=$IU43,OR(AND(BZ$1=$IT43+1,OR(BZ$3-1&lt;&gt;$A$3,$A$4=0)),AND(BZ$1=$IT43-1,OR(BZ$3&lt;&gt;$A$3,$A$4=0)))))),1,0)</f>
        <v/>
      </c>
      <c r="CA93">
        <f>IF(AND(CA$4=1,CA43=0,OR($IT43=0,AND($IT43&gt;0,CA$2=$IU43,OR(AND(CA$1=$IT43+1,OR(CA$3-1&lt;&gt;$A$3,$A$4=0)),AND(CA$1=$IT43-1,OR(CA$3&lt;&gt;$A$3,$A$4=0)))))),1,0)</f>
        <v/>
      </c>
      <c r="CB93">
        <f>IF(AND(CB$4=1,CB43=0,OR($IT43=0,AND($IT43&gt;0,CB$2=$IU43,OR(AND(CB$1=$IT43+1,OR(CB$3-1&lt;&gt;$A$3,$A$4=0)),AND(CB$1=$IT43-1,OR(CB$3&lt;&gt;$A$3,$A$4=0)))))),1,0)</f>
        <v/>
      </c>
      <c r="CC93">
        <f>IF(AND(CC$4=1,CC43=0,OR($IT43=0,AND($IT43&gt;0,CC$2=$IU43,OR(AND(CC$1=$IT43+1,OR(CC$3-1&lt;&gt;$A$3,$A$4=0)),AND(CC$1=$IT43-1,OR(CC$3&lt;&gt;$A$3,$A$4=0)))))),1,0)</f>
        <v/>
      </c>
      <c r="CD93">
        <f>IF(AND(CD$4=1,CD43=0,OR($IT43=0,AND($IT43&gt;0,CD$2=$IU43,OR(AND(CD$1=$IT43+1,OR(CD$3-1&lt;&gt;$A$3,$A$4=0)),AND(CD$1=$IT43-1,OR(CD$3&lt;&gt;$A$3,$A$4=0)))))),1,0)</f>
        <v/>
      </c>
      <c r="CE93">
        <f>IF(AND(CE$4=1,CE43=0,OR($IT43=0,AND($IT43&gt;0,CE$2=$IU43,OR(AND(CE$1=$IT43+1,OR(CE$3-1&lt;&gt;$A$3,$A$4=0)),AND(CE$1=$IT43-1,OR(CE$3&lt;&gt;$A$3,$A$4=0)))))),1,0)</f>
        <v/>
      </c>
      <c r="CF93">
        <f>IF(AND(CF$4=1,CF43=0,OR($IT43=0,AND($IT43&gt;0,CF$2=$IU43,OR(AND(CF$1=$IT43+1,OR(CF$3-1&lt;&gt;$A$3,$A$4=0)),AND(CF$1=$IT43-1,OR(CF$3&lt;&gt;$A$3,$A$4=0)))))),1,0)</f>
        <v/>
      </c>
      <c r="CG93">
        <f>IF(AND(CG$4=1,CG43=0,OR($IT43=0,AND($IT43&gt;0,CG$2=$IU43,OR(AND(CG$1=$IT43+1,OR(CG$3-1&lt;&gt;$A$3,$A$4=0)),AND(CG$1=$IT43-1,OR(CG$3&lt;&gt;$A$3,$A$4=0)))))),1,0)</f>
        <v/>
      </c>
      <c r="CH93">
        <f>IF(AND(CH$4=1,CH43=0,OR($IT43=0,AND($IT43&gt;0,CH$2=$IU43,OR(AND(CH$1=$IT43+1,OR(CH$3-1&lt;&gt;$A$3,$A$4=0)),AND(CH$1=$IT43-1,OR(CH$3&lt;&gt;$A$3,$A$4=0)))))),1,0)</f>
        <v/>
      </c>
      <c r="CI93">
        <f>IF(AND(CI$4=1,CI43=0,OR($IT43=0,AND($IT43&gt;0,CI$2=$IU43,OR(AND(CI$1=$IT43+1,OR(CI$3-1&lt;&gt;$A$3,$A$4=0)),AND(CI$1=$IT43-1,OR(CI$3&lt;&gt;$A$3,$A$4=0)))))),1,0)</f>
        <v/>
      </c>
      <c r="CJ93">
        <f>IF(AND(CJ$4=1,CJ43=0,OR($IT43=0,AND($IT43&gt;0,CJ$2=$IU43,OR(AND(CJ$1=$IT43+1,OR(CJ$3-1&lt;&gt;$A$3,$A$4=0)),AND(CJ$1=$IT43-1,OR(CJ$3&lt;&gt;$A$3,$A$4=0)))))),1,0)</f>
        <v/>
      </c>
      <c r="CK93">
        <f>IF(AND(CK$4=1,CK43=0,OR($IT43=0,AND($IT43&gt;0,CK$2=$IU43,OR(AND(CK$1=$IT43+1,OR(CK$3-1&lt;&gt;$A$3,$A$4=0)),AND(CK$1=$IT43-1,OR(CK$3&lt;&gt;$A$3,$A$4=0)))))),1,0)</f>
        <v/>
      </c>
      <c r="CL93">
        <f>IF(AND(CL$4=1,CL43=0,OR($IT43=0,AND($IT43&gt;0,CL$2=$IU43,OR(AND(CL$1=$IT43+1,OR(CL$3-1&lt;&gt;$A$3,$A$4=0)),AND(CL$1=$IT43-1,OR(CL$3&lt;&gt;$A$3,$A$4=0)))))),1,0)</f>
        <v/>
      </c>
      <c r="CM93">
        <f>IF(AND(CM$4=1,CM43=0,OR($IT43=0,AND($IT43&gt;0,CM$2=$IU43,OR(AND(CM$1=$IT43+1,OR(CM$3-1&lt;&gt;$A$3,$A$4=0)),AND(CM$1=$IT43-1,OR(CM$3&lt;&gt;$A$3,$A$4=0)))))),1,0)</f>
        <v/>
      </c>
      <c r="CN93">
        <f>IF(AND(CN$4=1,CN43=0,OR($IT43=0,AND($IT43&gt;0,CN$2=$IU43,OR(AND(CN$1=$IT43+1,OR(CN$3-1&lt;&gt;$A$3,$A$4=0)),AND(CN$1=$IT43-1,OR(CN$3&lt;&gt;$A$3,$A$4=0)))))),1,0)</f>
        <v/>
      </c>
      <c r="CO93">
        <f>IF(AND(CO$4=1,CO43=0,OR($IT43=0,AND($IT43&gt;0,CO$2=$IU43,OR(AND(CO$1=$IT43+1,OR(CO$3-1&lt;&gt;$A$3,$A$4=0)),AND(CO$1=$IT43-1,OR(CO$3&lt;&gt;$A$3,$A$4=0)))))),1,0)</f>
        <v/>
      </c>
      <c r="CP93">
        <f>IF(AND(CP$4=1,CP43=0,OR($IT43=0,AND($IT43&gt;0,CP$2=$IU43,OR(AND(CP$1=$IT43+1,OR(CP$3-1&lt;&gt;$A$3,$A$4=0)),AND(CP$1=$IT43-1,OR(CP$3&lt;&gt;$A$3,$A$4=0)))))),1,0)</f>
        <v/>
      </c>
      <c r="CQ93">
        <f>IF(AND(CQ$4=1,CQ43=0,OR($IT43=0,AND($IT43&gt;0,CQ$2=$IU43,OR(AND(CQ$1=$IT43+1,OR(CQ$3-1&lt;&gt;$A$3,$A$4=0)),AND(CQ$1=$IT43-1,OR(CQ$3&lt;&gt;$A$3,$A$4=0)))))),1,0)</f>
        <v/>
      </c>
      <c r="CR93">
        <f>IF(AND(CR$4=1,CR43=0,OR($IT43=0,AND($IT43&gt;0,CR$2=$IU43,OR(AND(CR$1=$IT43+1,OR(CR$3-1&lt;&gt;$A$3,$A$4=0)),AND(CR$1=$IT43-1,OR(CR$3&lt;&gt;$A$3,$A$4=0)))))),1,0)</f>
        <v/>
      </c>
      <c r="CS93">
        <f>IF(AND(CS$4=1,CS43=0,OR($IT43=0,AND($IT43&gt;0,CS$2=$IU43,OR(AND(CS$1=$IT43+1,OR(CS$3-1&lt;&gt;$A$3,$A$4=0)),AND(CS$1=$IT43-1,OR(CS$3&lt;&gt;$A$3,$A$4=0)))))),1,0)</f>
        <v/>
      </c>
      <c r="CT93">
        <f>IF(AND(CT$4=1,CT43=0,OR($IT43=0,AND($IT43&gt;0,CT$2=$IU43,OR(AND(CT$1=$IT43+1,OR(CT$3-1&lt;&gt;$A$3,$A$4=0)),AND(CT$1=$IT43-1,OR(CT$3&lt;&gt;$A$3,$A$4=0)))))),1,0)</f>
        <v/>
      </c>
      <c r="CU93">
        <f>IF(AND(CU$4=1,CU43=0,OR($IT43=0,AND($IT43&gt;0,CU$2=$IU43,OR(AND(CU$1=$IT43+1,OR(CU$3-1&lt;&gt;$A$3,$A$4=0)),AND(CU$1=$IT43-1,OR(CU$3&lt;&gt;$A$3,$A$4=0)))))),1,0)</f>
        <v/>
      </c>
      <c r="CV93">
        <f>IF(AND(CV$4=1,CV43=0,OR($IT43=0,AND($IT43&gt;0,CV$2=$IU43,OR(AND(CV$1=$IT43+1,OR(CV$3-1&lt;&gt;$A$3,$A$4=0)),AND(CV$1=$IT43-1,OR(CV$3&lt;&gt;$A$3,$A$4=0)))))),1,0)</f>
        <v/>
      </c>
      <c r="CW93">
        <f>IF(AND(CW$4=1,CW43=0,OR($IT43=0,AND($IT43&gt;0,CW$2=$IU43,OR(AND(CW$1=$IT43+1,OR(CW$3-1&lt;&gt;$A$3,$A$4=0)),AND(CW$1=$IT43-1,OR(CW$3&lt;&gt;$A$3,$A$4=0)))))),1,0)</f>
        <v/>
      </c>
      <c r="CX93">
        <f>IF(AND(CX$4=1,CX43=0,OR($IT43=0,AND($IT43&gt;0,CX$2=$IU43,OR(AND(CX$1=$IT43+1,OR(CX$3-1&lt;&gt;$A$3,$A$4=0)),AND(CX$1=$IT43-1,OR(CX$3&lt;&gt;$A$3,$A$4=0)))))),1,0)</f>
        <v/>
      </c>
      <c r="CY93">
        <f>IF(AND(CY$4=1,CY43=0,OR($IT43=0,AND($IT43&gt;0,CY$2=$IU43,OR(AND(CY$1=$IT43+1,OR(CY$3-1&lt;&gt;$A$3,$A$4=0)),AND(CY$1=$IT43-1,OR(CY$3&lt;&gt;$A$3,$A$4=0)))))),1,0)</f>
        <v/>
      </c>
      <c r="CZ93">
        <f>IF(AND(CZ$4=1,CZ43=0,OR($IT43=0,AND($IT43&gt;0,CZ$2=$IU43,OR(AND(CZ$1=$IT43+1,OR(CZ$3-1&lt;&gt;$A$3,$A$4=0)),AND(CZ$1=$IT43-1,OR(CZ$3&lt;&gt;$A$3,$A$4=0)))))),1,0)</f>
        <v/>
      </c>
      <c r="DA93">
        <f>IF(AND(DA$4=1,DA43=0,OR($IT43=0,AND($IT43&gt;0,DA$2=$IU43,OR(AND(DA$1=$IT43+1,OR(DA$3-1&lt;&gt;$A$3,$A$4=0)),AND(DA$1=$IT43-1,OR(DA$3&lt;&gt;$A$3,$A$4=0)))))),1,0)</f>
        <v/>
      </c>
      <c r="DB93">
        <f>IF(AND(DB$4=1,DB43=0,OR($IT43=0,AND($IT43&gt;0,DB$2=$IU43,OR(AND(DB$1=$IT43+1,OR(DB$3-1&lt;&gt;$A$3,$A$4=0)),AND(DB$1=$IT43-1,OR(DB$3&lt;&gt;$A$3,$A$4=0)))))),1,0)</f>
        <v/>
      </c>
      <c r="DC93">
        <f>IF(AND(DC$4=1,DC43=0,OR($IT43=0,AND($IT43&gt;0,DC$2=$IU43,OR(AND(DC$1=$IT43+1,OR(DC$3-1&lt;&gt;$A$3,$A$4=0)),AND(DC$1=$IT43-1,OR(DC$3&lt;&gt;$A$3,$A$4=0)))))),1,0)</f>
        <v/>
      </c>
      <c r="DD93">
        <f>IF(AND(DD$4=1,DD43=0,OR($IT43=0,AND($IT43&gt;0,DD$2=$IU43,OR(AND(DD$1=$IT43+1,OR(DD$3-1&lt;&gt;$A$3,$A$4=0)),AND(DD$1=$IT43-1,OR(DD$3&lt;&gt;$A$3,$A$4=0)))))),1,0)</f>
        <v/>
      </c>
      <c r="DE93">
        <f>IF(AND(DE$4=1,DE43=0,OR($IT43=0,AND($IT43&gt;0,DE$2=$IU43,OR(AND(DE$1=$IT43+1,OR(DE$3-1&lt;&gt;$A$3,$A$4=0)),AND(DE$1=$IT43-1,OR(DE$3&lt;&gt;$A$3,$A$4=0)))))),1,0)</f>
        <v/>
      </c>
      <c r="DF93">
        <f>IF(AND(DF$4=1,DF43=0,OR($IT43=0,AND($IT43&gt;0,DF$2=$IU43,OR(AND(DF$1=$IT43+1,OR(DF$3-1&lt;&gt;$A$3,$A$4=0)),AND(DF$1=$IT43-1,OR(DF$3&lt;&gt;$A$3,$A$4=0)))))),1,0)</f>
        <v/>
      </c>
      <c r="DG93">
        <f>IF(AND(DG$4=1,DG43=0,OR($IT43=0,AND($IT43&gt;0,DG$2=$IU43,OR(AND(DG$1=$IT43+1,OR(DG$3-1&lt;&gt;$A$3,$A$4=0)),AND(DG$1=$IT43-1,OR(DG$3&lt;&gt;$A$3,$A$4=0)))))),1,0)</f>
        <v/>
      </c>
      <c r="DH93">
        <f>IF(AND(DH$4=1,DH43=0,OR($IT43=0,AND($IT43&gt;0,DH$2=$IU43,OR(AND(DH$1=$IT43+1,OR(DH$3-1&lt;&gt;$A$3,$A$4=0)),AND(DH$1=$IT43-1,OR(DH$3&lt;&gt;$A$3,$A$4=0)))))),1,0)</f>
        <v/>
      </c>
      <c r="DI93">
        <f>IF(AND(DI$4=1,DI43=0,OR($IT43=0,AND($IT43&gt;0,DI$2=$IU43,OR(AND(DI$1=$IT43+1,OR(DI$3-1&lt;&gt;$A$3,$A$4=0)),AND(DI$1=$IT43-1,OR(DI$3&lt;&gt;$A$3,$A$4=0)))))),1,0)</f>
        <v/>
      </c>
      <c r="DJ93">
        <f>IF(AND(DJ$4=1,DJ43=0,OR($IT43=0,AND($IT43&gt;0,DJ$2=$IU43,OR(AND(DJ$1=$IT43+1,OR(DJ$3-1&lt;&gt;$A$3,$A$4=0)),AND(DJ$1=$IT43-1,OR(DJ$3&lt;&gt;$A$3,$A$4=0)))))),1,0)</f>
        <v/>
      </c>
      <c r="DK93">
        <f>IF(AND(DK$4=1,DK43=0,OR($IT43=0,AND($IT43&gt;0,DK$2=$IU43,OR(AND(DK$1=$IT43+1,OR(DK$3-1&lt;&gt;$A$3,$A$4=0)),AND(DK$1=$IT43-1,OR(DK$3&lt;&gt;$A$3,$A$4=0)))))),1,0)</f>
        <v/>
      </c>
      <c r="DL93">
        <f>IF(AND(DL$4=1,DL43=0,OR($IT43=0,AND($IT43&gt;0,DL$2=$IU43,OR(AND(DL$1=$IT43+1,OR(DL$3-1&lt;&gt;$A$3,$A$4=0)),AND(DL$1=$IT43-1,OR(DL$3&lt;&gt;$A$3,$A$4=0)))))),1,0)</f>
        <v/>
      </c>
      <c r="DM93">
        <f>IF(AND(DM$4=1,DM43=0,OR($IT43=0,AND($IT43&gt;0,DM$2=$IU43,OR(AND(DM$1=$IT43+1,OR(DM$3-1&lt;&gt;$A$3,$A$4=0)),AND(DM$1=$IT43-1,OR(DM$3&lt;&gt;$A$3,$A$4=0)))))),1,0)</f>
        <v/>
      </c>
      <c r="DN93">
        <f>IF(AND(DN$4=1,DN43=0,OR($IT43=0,AND($IT43&gt;0,DN$2=$IU43,OR(AND(DN$1=$IT43+1,OR(DN$3-1&lt;&gt;$A$3,$A$4=0)),AND(DN$1=$IT43-1,OR(DN$3&lt;&gt;$A$3,$A$4=0)))))),1,0)</f>
        <v/>
      </c>
      <c r="DO93">
        <f>IF(AND(DO$4=1,DO43=0,OR($IT43=0,AND($IT43&gt;0,DO$2=$IU43,OR(AND(DO$1=$IT43+1,OR(DO$3-1&lt;&gt;$A$3,$A$4=0)),AND(DO$1=$IT43-1,OR(DO$3&lt;&gt;$A$3,$A$4=0)))))),1,0)</f>
        <v/>
      </c>
      <c r="DP93">
        <f>IF(AND(DP$4=1,DP43=0,OR($IT43=0,AND($IT43&gt;0,DP$2=$IU43,OR(AND(DP$1=$IT43+1,OR(DP$3-1&lt;&gt;$A$3,$A$4=0)),AND(DP$1=$IT43-1,OR(DP$3&lt;&gt;$A$3,$A$4=0)))))),1,0)</f>
        <v/>
      </c>
      <c r="DQ93">
        <f>IF(AND(DQ$4=1,DQ43=0,OR($IT43=0,AND($IT43&gt;0,DQ$2=$IU43,OR(AND(DQ$1=$IT43+1,OR(DQ$3-1&lt;&gt;$A$3,$A$4=0)),AND(DQ$1=$IT43-1,OR(DQ$3&lt;&gt;$A$3,$A$4=0)))))),1,0)</f>
        <v/>
      </c>
      <c r="DR93">
        <f>IF(AND(DR$4=1,DR43=0,OR($IT43=0,AND($IT43&gt;0,DR$2=$IU43,OR(AND(DR$1=$IT43+1,OR(DR$3-1&lt;&gt;$A$3,$A$4=0)),AND(DR$1=$IT43-1,OR(DR$3&lt;&gt;$A$3,$A$4=0)))))),1,0)</f>
        <v/>
      </c>
      <c r="DS93">
        <f>IF(AND(DS$4=1,DS43=0,OR($IT43=0,AND($IT43&gt;0,DS$2=$IU43,OR(AND(DS$1=$IT43+1,OR(DS$3-1&lt;&gt;$A$3,$A$4=0)),AND(DS$1=$IT43-1,OR(DS$3&lt;&gt;$A$3,$A$4=0)))))),1,0)</f>
        <v/>
      </c>
      <c r="DT93">
        <f>IF(AND(DT$4=1,DT43=0,OR($IT43=0,AND($IT43&gt;0,DT$2=$IU43,OR(AND(DT$1=$IT43+1,OR(DT$3-1&lt;&gt;$A$3,$A$4=0)),AND(DT$1=$IT43-1,OR(DT$3&lt;&gt;$A$3,$A$4=0)))))),1,0)</f>
        <v/>
      </c>
      <c r="DU93">
        <f>IF(AND(DU$4=1,DU43=0,OR($IT43=0,AND($IT43&gt;0,DU$2=$IU43,OR(AND(DU$1=$IT43+1,OR(DU$3-1&lt;&gt;$A$3,$A$4=0)),AND(DU$1=$IT43-1,OR(DU$3&lt;&gt;$A$3,$A$4=0)))))),1,0)</f>
        <v/>
      </c>
      <c r="DV93">
        <f>IF(AND(DV$4=1,DV43=0,OR($IT43=0,AND($IT43&gt;0,DV$2=$IU43,OR(AND(DV$1=$IT43+1,OR(DV$3-1&lt;&gt;$A$3,$A$4=0)),AND(DV$1=$IT43-1,OR(DV$3&lt;&gt;$A$3,$A$4=0)))))),1,0)</f>
        <v/>
      </c>
      <c r="DW93">
        <f>IF(AND(DW$4=1,DW43=0,OR($IT43=0,AND($IT43&gt;0,DW$2=$IU43,OR(AND(DW$1=$IT43+1,OR(DW$3-1&lt;&gt;$A$3,$A$4=0)),AND(DW$1=$IT43-1,OR(DW$3&lt;&gt;$A$3,$A$4=0)))))),1,0)</f>
        <v/>
      </c>
      <c r="DX93">
        <f>IF(AND(DX$4=1,DX43=0,OR($IT43=0,AND($IT43&gt;0,DX$2=$IU43,OR(AND(DX$1=$IT43+1,OR(DX$3-1&lt;&gt;$A$3,$A$4=0)),AND(DX$1=$IT43-1,OR(DX$3&lt;&gt;$A$3,$A$4=0)))))),1,0)</f>
        <v/>
      </c>
      <c r="DY93">
        <f>IF(AND(DY$4=1,DY43=0,OR($IT43=0,AND($IT43&gt;0,DY$2=$IU43,OR(AND(DY$1=$IT43+1,OR(DY$3-1&lt;&gt;$A$3,$A$4=0)),AND(DY$1=$IT43-1,OR(DY$3&lt;&gt;$A$3,$A$4=0)))))),1,0)</f>
        <v/>
      </c>
      <c r="DZ93">
        <f>IF(AND(DZ$4=1,DZ43=0,OR($IT43=0,AND($IT43&gt;0,DZ$2=$IU43,OR(AND(DZ$1=$IT43+1,OR(DZ$3-1&lt;&gt;$A$3,$A$4=0)),AND(DZ$1=$IT43-1,OR(DZ$3&lt;&gt;$A$3,$A$4=0)))))),1,0)</f>
        <v/>
      </c>
      <c r="EA93">
        <f>IF(AND(EA$4=1,EA43=0,OR($IT43=0,AND($IT43&gt;0,EA$2=$IU43,OR(AND(EA$1=$IT43+1,OR(EA$3-1&lt;&gt;$A$3,$A$4=0)),AND(EA$1=$IT43-1,OR(EA$3&lt;&gt;$A$3,$A$4=0)))))),1,0)</f>
        <v/>
      </c>
      <c r="EB93">
        <f>IF(AND(EB$4=1,EB43=0,OR($IT43=0,AND($IT43&gt;0,EB$2=$IU43,OR(AND(EB$1=$IT43+1,OR(EB$3-1&lt;&gt;$A$3,$A$4=0)),AND(EB$1=$IT43-1,OR(EB$3&lt;&gt;$A$3,$A$4=0)))))),1,0)</f>
        <v/>
      </c>
      <c r="EC93">
        <f>IF(AND(EC$4=1,EC43=0,OR($IT43=0,AND($IT43&gt;0,EC$2=$IU43,OR(AND(EC$1=$IT43+1,OR(EC$3-1&lt;&gt;$A$3,$A$4=0)),AND(EC$1=$IT43-1,OR(EC$3&lt;&gt;$A$3,$A$4=0)))))),1,0)</f>
        <v/>
      </c>
      <c r="ED93">
        <f>IF(AND(ED$4=1,ED43=0,OR($IT43=0,AND($IT43&gt;0,ED$2=$IU43,OR(AND(ED$1=$IT43+1,OR(ED$3-1&lt;&gt;$A$3,$A$4=0)),AND(ED$1=$IT43-1,OR(ED$3&lt;&gt;$A$3,$A$4=0)))))),1,0)</f>
        <v/>
      </c>
      <c r="EE93">
        <f>IF(AND(EE$4=1,EE43=0,OR($IT43=0,AND($IT43&gt;0,EE$2=$IU43,OR(AND(EE$1=$IT43+1,OR(EE$3-1&lt;&gt;$A$3,$A$4=0)),AND(EE$1=$IT43-1,OR(EE$3&lt;&gt;$A$3,$A$4=0)))))),1,0)</f>
        <v/>
      </c>
      <c r="EF93">
        <f>IF(AND(EF$4=1,EF43=0,OR($IT43=0,AND($IT43&gt;0,EF$2=$IU43,OR(AND(EF$1=$IT43+1,OR(EF$3-1&lt;&gt;$A$3,$A$4=0)),AND(EF$1=$IT43-1,OR(EF$3&lt;&gt;$A$3,$A$4=0)))))),1,0)</f>
        <v/>
      </c>
      <c r="EG93">
        <f>IF(AND(EG$4=1,EG43=0,OR($IT43=0,AND($IT43&gt;0,EG$2=$IU43,OR(AND(EG$1=$IT43+1,OR(EG$3-1&lt;&gt;$A$3,$A$4=0)),AND(EG$1=$IT43-1,OR(EG$3&lt;&gt;$A$3,$A$4=0)))))),1,0)</f>
        <v/>
      </c>
      <c r="EH93">
        <f>IF(AND(EH$4=1,EH43=0,OR($IT43=0,AND($IT43&gt;0,EH$2=$IU43,OR(AND(EH$1=$IT43+1,OR(EH$3-1&lt;&gt;$A$3,$A$4=0)),AND(EH$1=$IT43-1,OR(EH$3&lt;&gt;$A$3,$A$4=0)))))),1,0)</f>
        <v/>
      </c>
      <c r="EI93">
        <f>IF(AND(EI$4=1,EI43=0,OR($IT43=0,AND($IT43&gt;0,EI$2=$IU43,OR(AND(EI$1=$IT43+1,OR(EI$3-1&lt;&gt;$A$3,$A$4=0)),AND(EI$1=$IT43-1,OR(EI$3&lt;&gt;$A$3,$A$4=0)))))),1,0)</f>
        <v/>
      </c>
      <c r="EJ93">
        <f>IF(AND(EJ$4=1,EJ43=0,OR($IT43=0,AND($IT43&gt;0,EJ$2=$IU43,OR(AND(EJ$1=$IT43+1,OR(EJ$3-1&lt;&gt;$A$3,$A$4=0)),AND(EJ$1=$IT43-1,OR(EJ$3&lt;&gt;$A$3,$A$4=0)))))),1,0)</f>
        <v/>
      </c>
      <c r="EK93">
        <f>IF(AND(EK$4=1,EK43=0,OR($IT43=0,AND($IT43&gt;0,EK$2=$IU43,OR(AND(EK$1=$IT43+1,OR(EK$3-1&lt;&gt;$A$3,$A$4=0)),AND(EK$1=$IT43-1,OR(EK$3&lt;&gt;$A$3,$A$4=0)))))),1,0)</f>
        <v/>
      </c>
      <c r="EL93">
        <f>IF(AND(EL$4=1,EL43=0,OR($IT43=0,AND($IT43&gt;0,EL$2=$IU43,OR(AND(EL$1=$IT43+1,OR(EL$3-1&lt;&gt;$A$3,$A$4=0)),AND(EL$1=$IT43-1,OR(EL$3&lt;&gt;$A$3,$A$4=0)))))),1,0)</f>
        <v/>
      </c>
      <c r="EM93">
        <f>IF(AND(EM$4=1,EM43=0,OR($IT43=0,AND($IT43&gt;0,EM$2=$IU43,OR(AND(EM$1=$IT43+1,OR(EM$3-1&lt;&gt;$A$3,$A$4=0)),AND(EM$1=$IT43-1,OR(EM$3&lt;&gt;$A$3,$A$4=0)))))),1,0)</f>
        <v/>
      </c>
      <c r="EN93">
        <f>IF(AND(EN$4=1,EN43=0,OR($IT43=0,AND($IT43&gt;0,EN$2=$IU43,OR(AND(EN$1=$IT43+1,OR(EN$3-1&lt;&gt;$A$3,$A$4=0)),AND(EN$1=$IT43-1,OR(EN$3&lt;&gt;$A$3,$A$4=0)))))),1,0)</f>
        <v/>
      </c>
      <c r="EO93">
        <f>IF(AND(EO$4=1,EO43=0,OR($IT43=0,AND($IT43&gt;0,EO$2=$IU43,OR(AND(EO$1=$IT43+1,OR(EO$3-1&lt;&gt;$A$3,$A$4=0)),AND(EO$1=$IT43-1,OR(EO$3&lt;&gt;$A$3,$A$4=0)))))),1,0)</f>
        <v/>
      </c>
      <c r="EP93">
        <f>IF(AND(EP$4=1,EP43=0,OR($IT43=0,AND($IT43&gt;0,EP$2=$IU43,OR(AND(EP$1=$IT43+1,OR(EP$3-1&lt;&gt;$A$3,$A$4=0)),AND(EP$1=$IT43-1,OR(EP$3&lt;&gt;$A$3,$A$4=0)))))),1,0)</f>
        <v/>
      </c>
      <c r="EQ93">
        <f>IF(AND(EQ$4=1,EQ43=0,OR($IT43=0,AND($IT43&gt;0,EQ$2=$IU43,OR(AND(EQ$1=$IT43+1,OR(EQ$3-1&lt;&gt;$A$3,$A$4=0)),AND(EQ$1=$IT43-1,OR(EQ$3&lt;&gt;$A$3,$A$4=0)))))),1,0)</f>
        <v/>
      </c>
      <c r="ER93">
        <f>IF(AND(ER$4=1,ER43=0,OR($IT43=0,AND($IT43&gt;0,ER$2=$IU43,OR(AND(ER$1=$IT43+1,OR(ER$3-1&lt;&gt;$A$3,$A$4=0)),AND(ER$1=$IT43-1,OR(ER$3&lt;&gt;$A$3,$A$4=0)))))),1,0)</f>
        <v/>
      </c>
      <c r="ES93">
        <f>IF(AND(ES$4=1,ES43=0,OR($IT43=0,AND($IT43&gt;0,ES$2=$IU43,OR(AND(ES$1=$IT43+1,OR(ES$3-1&lt;&gt;$A$3,$A$4=0)),AND(ES$1=$IT43-1,OR(ES$3&lt;&gt;$A$3,$A$4=0)))))),1,0)</f>
        <v/>
      </c>
      <c r="ET93">
        <f>IF(AND(ET$4=1,ET43=0,OR($IT43=0,AND($IT43&gt;0,ET$2=$IU43,OR(AND(ET$1=$IT43+1,OR(ET$3-1&lt;&gt;$A$3,$A$4=0)),AND(ET$1=$IT43-1,OR(ET$3&lt;&gt;$A$3,$A$4=0)))))),1,0)</f>
        <v/>
      </c>
      <c r="EU93">
        <f>IF(AND(EU$4=1,EU43=0,OR($IT43=0,AND($IT43&gt;0,EU$2=$IU43,OR(AND(EU$1=$IT43+1,OR(EU$3-1&lt;&gt;$A$3,$A$4=0)),AND(EU$1=$IT43-1,OR(EU$3&lt;&gt;$A$3,$A$4=0)))))),1,0)</f>
        <v/>
      </c>
      <c r="EV93">
        <f>IF(AND(EV$4=1,EV43=0,OR($IT43=0,AND($IT43&gt;0,EV$2=$IU43,OR(AND(EV$1=$IT43+1,OR(EV$3-1&lt;&gt;$A$3,$A$4=0)),AND(EV$1=$IT43-1,OR(EV$3&lt;&gt;$A$3,$A$4=0)))))),1,0)</f>
        <v/>
      </c>
      <c r="EW93">
        <f>IF(AND(EW$4=1,EW43=0,OR($IT43=0,AND($IT43&gt;0,EW$2=$IU43,OR(AND(EW$1=$IT43+1,OR(EW$3-1&lt;&gt;$A$3,$A$4=0)),AND(EW$1=$IT43-1,OR(EW$3&lt;&gt;$A$3,$A$4=0)))))),1,0)</f>
        <v/>
      </c>
      <c r="EX93">
        <f>IF(AND(EX$4=1,EX43=0,OR($IT43=0,AND($IT43&gt;0,EX$2=$IU43,OR(AND(EX$1=$IT43+1,OR(EX$3-1&lt;&gt;$A$3,$A$4=0)),AND(EX$1=$IT43-1,OR(EX$3&lt;&gt;$A$3,$A$4=0)))))),1,0)</f>
        <v/>
      </c>
      <c r="EY93">
        <f>IF(AND(EY$4=1,EY43=0,OR($IT43=0,AND($IT43&gt;0,EY$2=$IU43,OR(AND(EY$1=$IT43+1,OR(EY$3-1&lt;&gt;$A$3,$A$4=0)),AND(EY$1=$IT43-1,OR(EY$3&lt;&gt;$A$3,$A$4=0)))))),1,0)</f>
        <v/>
      </c>
      <c r="EZ93">
        <f>IF(AND(EZ$4=1,EZ43=0,OR($IT43=0,AND($IT43&gt;0,EZ$2=$IU43,OR(AND(EZ$1=$IT43+1,OR(EZ$3-1&lt;&gt;$A$3,$A$4=0)),AND(EZ$1=$IT43-1,OR(EZ$3&lt;&gt;$A$3,$A$4=0)))))),1,0)</f>
        <v/>
      </c>
      <c r="FA93">
        <f>IF(AND(FA$4=1,FA43=0,OR($IT43=0,AND($IT43&gt;0,FA$2=$IU43,OR(AND(FA$1=$IT43+1,OR(FA$3-1&lt;&gt;$A$3,$A$4=0)),AND(FA$1=$IT43-1,OR(FA$3&lt;&gt;$A$3,$A$4=0)))))),1,0)</f>
        <v/>
      </c>
      <c r="FB93">
        <f>IF(AND(FB$4=1,FB43=0,OR($IT43=0,AND($IT43&gt;0,FB$2=$IU43,OR(AND(FB$1=$IT43+1,OR(FB$3-1&lt;&gt;$A$3,$A$4=0)),AND(FB$1=$IT43-1,OR(FB$3&lt;&gt;$A$3,$A$4=0)))))),1,0)</f>
        <v/>
      </c>
      <c r="FC93">
        <f>IF(AND(FC$4=1,FC43=0,OR($IT43=0,AND($IT43&gt;0,FC$2=$IU43,OR(AND(FC$1=$IT43+1,OR(FC$3-1&lt;&gt;$A$3,$A$4=0)),AND(FC$1=$IT43-1,OR(FC$3&lt;&gt;$A$3,$A$4=0)))))),1,0)</f>
        <v/>
      </c>
      <c r="FD93">
        <f>IF(AND(FD$4=1,FD43=0,OR($IT43=0,AND($IT43&gt;0,FD$2=$IU43,OR(AND(FD$1=$IT43+1,OR(FD$3-1&lt;&gt;$A$3,$A$4=0)),AND(FD$1=$IT43-1,OR(FD$3&lt;&gt;$A$3,$A$4=0)))))),1,0)</f>
        <v/>
      </c>
      <c r="FE93">
        <f>IF(AND(FE$4=1,FE43=0,OR($IT43=0,AND($IT43&gt;0,FE$2=$IU43,OR(AND(FE$1=$IT43+1,OR(FE$3-1&lt;&gt;$A$3,$A$4=0)),AND(FE$1=$IT43-1,OR(FE$3&lt;&gt;$A$3,$A$4=0)))))),1,0)</f>
        <v/>
      </c>
      <c r="FF93">
        <f>IF(AND(FF$4=1,FF43=0,OR($IT43=0,AND($IT43&gt;0,FF$2=$IU43,OR(AND(FF$1=$IT43+1,OR(FF$3-1&lt;&gt;$A$3,$A$4=0)),AND(FF$1=$IT43-1,OR(FF$3&lt;&gt;$A$3,$A$4=0)))))),1,0)</f>
        <v/>
      </c>
      <c r="FG93">
        <f>IF(AND(FG$4=1,FG43=0,OR($IT43=0,AND($IT43&gt;0,FG$2=$IU43,OR(AND(FG$1=$IT43+1,OR(FG$3-1&lt;&gt;$A$3,$A$4=0)),AND(FG$1=$IT43-1,OR(FG$3&lt;&gt;$A$3,$A$4=0)))))),1,0)</f>
        <v/>
      </c>
      <c r="FH93">
        <f>IF(AND(FH$4=1,FH43=0,OR($IT43=0,AND($IT43&gt;0,FH$2=$IU43,OR(AND(FH$1=$IT43+1,OR(FH$3-1&lt;&gt;$A$3,$A$4=0)),AND(FH$1=$IT43-1,OR(FH$3&lt;&gt;$A$3,$A$4=0)))))),1,0)</f>
        <v/>
      </c>
      <c r="FI93">
        <f>IF(AND(FI$4=1,FI43=0,OR($IT43=0,AND($IT43&gt;0,FI$2=$IU43,OR(AND(FI$1=$IT43+1,OR(FI$3-1&lt;&gt;$A$3,$A$4=0)),AND(FI$1=$IT43-1,OR(FI$3&lt;&gt;$A$3,$A$4=0)))))),1,0)</f>
        <v/>
      </c>
      <c r="FJ93">
        <f>IF(AND(FJ$4=1,FJ43=0,OR($IT43=0,AND($IT43&gt;0,FJ$2=$IU43,OR(AND(FJ$1=$IT43+1,OR(FJ$3-1&lt;&gt;$A$3,$A$4=0)),AND(FJ$1=$IT43-1,OR(FJ$3&lt;&gt;$A$3,$A$4=0)))))),1,0)</f>
        <v/>
      </c>
      <c r="FK93">
        <f>IF(AND(FK$4=1,FK43=0,OR($IT43=0,AND($IT43&gt;0,FK$2=$IU43,OR(AND(FK$1=$IT43+1,OR(FK$3-1&lt;&gt;$A$3,$A$4=0)),AND(FK$1=$IT43-1,OR(FK$3&lt;&gt;$A$3,$A$4=0)))))),1,0)</f>
        <v/>
      </c>
      <c r="FL93">
        <f>IF(AND(FL$4=1,FL43=0,OR($IT43=0,AND($IT43&gt;0,FL$2=$IU43,OR(AND(FL$1=$IT43+1,OR(FL$3-1&lt;&gt;$A$3,$A$4=0)),AND(FL$1=$IT43-1,OR(FL$3&lt;&gt;$A$3,$A$4=0)))))),1,0)</f>
        <v/>
      </c>
      <c r="FM93">
        <f>IF(AND(FM$4=1,FM43=0,OR($IT43=0,AND($IT43&gt;0,FM$2=$IU43,OR(AND(FM$1=$IT43+1,OR(FM$3-1&lt;&gt;$A$3,$A$4=0)),AND(FM$1=$IT43-1,OR(FM$3&lt;&gt;$A$3,$A$4=0)))))),1,0)</f>
        <v/>
      </c>
      <c r="FN93">
        <f>IF(AND(FN$4=1,FN43=0,OR($IT43=0,AND($IT43&gt;0,FN$2=$IU43,OR(AND(FN$1=$IT43+1,OR(FN$3-1&lt;&gt;$A$3,$A$4=0)),AND(FN$1=$IT43-1,OR(FN$3&lt;&gt;$A$3,$A$4=0)))))),1,0)</f>
        <v/>
      </c>
      <c r="FO93">
        <f>IF(AND(FO$4=1,FO43=0,OR($IT43=0,AND($IT43&gt;0,FO$2=$IU43,OR(AND(FO$1=$IT43+1,OR(FO$3-1&lt;&gt;$A$3,$A$4=0)),AND(FO$1=$IT43-1,OR(FO$3&lt;&gt;$A$3,$A$4=0)))))),1,0)</f>
        <v/>
      </c>
      <c r="FP93">
        <f>IF(AND(FP$4=1,FP43=0,OR($IT43=0,AND($IT43&gt;0,FP$2=$IU43,OR(AND(FP$1=$IT43+1,OR(FP$3-1&lt;&gt;$A$3,$A$4=0)),AND(FP$1=$IT43-1,OR(FP$3&lt;&gt;$A$3,$A$4=0)))))),1,0)</f>
        <v/>
      </c>
      <c r="FQ93">
        <f>IF(AND(FQ$4=1,FQ43=0,OR($IT43=0,AND($IT43&gt;0,FQ$2=$IU43,OR(AND(FQ$1=$IT43+1,OR(FQ$3-1&lt;&gt;$A$3,$A$4=0)),AND(FQ$1=$IT43-1,OR(FQ$3&lt;&gt;$A$3,$A$4=0)))))),1,0)</f>
        <v/>
      </c>
      <c r="FR93">
        <f>IF(AND(FR$4=1,FR43=0,OR($IT43=0,AND($IT43&gt;0,FR$2=$IU43,OR(AND(FR$1=$IT43+1,OR(FR$3-1&lt;&gt;$A$3,$A$4=0)),AND(FR$1=$IT43-1,OR(FR$3&lt;&gt;$A$3,$A$4=0)))))),1,0)</f>
        <v/>
      </c>
      <c r="FS93">
        <f>IF(AND(FS$4=1,FS43=0,OR($IT43=0,AND($IT43&gt;0,FS$2=$IU43,OR(AND(FS$1=$IT43+1,OR(FS$3-1&lt;&gt;$A$3,$A$4=0)),AND(FS$1=$IT43-1,OR(FS$3&lt;&gt;$A$3,$A$4=0)))))),1,0)</f>
        <v/>
      </c>
      <c r="FT93">
        <f>IF(AND(FT$4=1,FT43=0,OR($IT43=0,AND($IT43&gt;0,FT$2=$IU43,OR(AND(FT$1=$IT43+1,OR(FT$3-1&lt;&gt;$A$3,$A$4=0)),AND(FT$1=$IT43-1,OR(FT$3&lt;&gt;$A$3,$A$4=0)))))),1,0)</f>
        <v/>
      </c>
      <c r="FU93">
        <f>IF(AND(FU$4=1,FU43=0,OR($IT43=0,AND($IT43&gt;0,FU$2=$IU43,OR(AND(FU$1=$IT43+1,OR(FU$3-1&lt;&gt;$A$3,$A$4=0)),AND(FU$1=$IT43-1,OR(FU$3&lt;&gt;$A$3,$A$4=0)))))),1,0)</f>
        <v/>
      </c>
      <c r="FV93">
        <f>IF(AND(FV$4=1,FV43=0,OR($IT43=0,AND($IT43&gt;0,FV$2=$IU43,OR(AND(FV$1=$IT43+1,OR(FV$3-1&lt;&gt;$A$3,$A$4=0)),AND(FV$1=$IT43-1,OR(FV$3&lt;&gt;$A$3,$A$4=0)))))),1,0)</f>
        <v/>
      </c>
      <c r="FW93">
        <f>IF(AND(FW$4=1,FW43=0,OR($IT43=0,AND($IT43&gt;0,FW$2=$IU43,OR(AND(FW$1=$IT43+1,OR(FW$3-1&lt;&gt;$A$3,$A$4=0)),AND(FW$1=$IT43-1,OR(FW$3&lt;&gt;$A$3,$A$4=0)))))),1,0)</f>
        <v/>
      </c>
      <c r="FX93">
        <f>IF(AND(FX$4=1,FX43=0,OR($IT43=0,AND($IT43&gt;0,FX$2=$IU43,OR(AND(FX$1=$IT43+1,OR(FX$3-1&lt;&gt;$A$3,$A$4=0)),AND(FX$1=$IT43-1,OR(FX$3&lt;&gt;$A$3,$A$4=0)))))),1,0)</f>
        <v/>
      </c>
      <c r="FY93">
        <f>IF(AND(FY$4=1,FY43=0,OR($IT43=0,AND($IT43&gt;0,FY$2=$IU43,OR(AND(FY$1=$IT43+1,OR(FY$3-1&lt;&gt;$A$3,$A$4=0)),AND(FY$1=$IT43-1,OR(FY$3&lt;&gt;$A$3,$A$4=0)))))),1,0)</f>
        <v/>
      </c>
      <c r="FZ93">
        <f>IF(AND(FZ$4=1,FZ43=0,OR($IT43=0,AND($IT43&gt;0,FZ$2=$IU43,OR(AND(FZ$1=$IT43+1,OR(FZ$3-1&lt;&gt;$A$3,$A$4=0)),AND(FZ$1=$IT43-1,OR(FZ$3&lt;&gt;$A$3,$A$4=0)))))),1,0)</f>
        <v/>
      </c>
      <c r="GA93">
        <f>IF(AND(GA$4=1,GA43=0,OR($IT43=0,AND($IT43&gt;0,GA$2=$IU43,OR(AND(GA$1=$IT43+1,OR(GA$3-1&lt;&gt;$A$3,$A$4=0)),AND(GA$1=$IT43-1,OR(GA$3&lt;&gt;$A$3,$A$4=0)))))),1,0)</f>
        <v/>
      </c>
      <c r="GB93">
        <f>IF(AND(GB$4=1,GB43=0,OR($IT43=0,AND($IT43&gt;0,GB$2=$IU43,OR(AND(GB$1=$IT43+1,OR(GB$3-1&lt;&gt;$A$3,$A$4=0)),AND(GB$1=$IT43-1,OR(GB$3&lt;&gt;$A$3,$A$4=0)))))),1,0)</f>
        <v/>
      </c>
      <c r="GC93">
        <f>IF(AND(GC$4=1,GC43=0,OR($IT43=0,AND($IT43&gt;0,GC$2=$IU43,OR(AND(GC$1=$IT43+1,OR(GC$3-1&lt;&gt;$A$3,$A$4=0)),AND(GC$1=$IT43-1,OR(GC$3&lt;&gt;$A$3,$A$4=0)))))),1,0)</f>
        <v/>
      </c>
      <c r="GD93">
        <f>IF(AND(GD$4=1,GD43=0,OR($IT43=0,AND($IT43&gt;0,GD$2=$IU43,OR(AND(GD$1=$IT43+1,OR(GD$3-1&lt;&gt;$A$3,$A$4=0)),AND(GD$1=$IT43-1,OR(GD$3&lt;&gt;$A$3,$A$4=0)))))),1,0)</f>
        <v/>
      </c>
      <c r="GE93">
        <f>IF(AND(GE$4=1,GE43=0,OR($IT43=0,AND($IT43&gt;0,GE$2=$IU43,OR(AND(GE$1=$IT43+1,OR(GE$3-1&lt;&gt;$A$3,$A$4=0)),AND(GE$1=$IT43-1,OR(GE$3&lt;&gt;$A$3,$A$4=0)))))),1,0)</f>
        <v/>
      </c>
      <c r="GF93">
        <f>IF(AND(GF$4=1,GF43=0,OR($IT43=0,AND($IT43&gt;0,GF$2=$IU43,OR(AND(GF$1=$IT43+1,OR(GF$3-1&lt;&gt;$A$3,$A$4=0)),AND(GF$1=$IT43-1,OR(GF$3&lt;&gt;$A$3,$A$4=0)))))),1,0)</f>
        <v/>
      </c>
      <c r="GG93">
        <f>IF(AND(GG$4=1,GG43=0,OR($IT43=0,AND($IT43&gt;0,GG$2=$IU43,OR(AND(GG$1=$IT43+1,OR(GG$3-1&lt;&gt;$A$3,$A$4=0)),AND(GG$1=$IT43-1,OR(GG$3&lt;&gt;$A$3,$A$4=0)))))),1,0)</f>
        <v/>
      </c>
      <c r="GH93">
        <f>IF(AND(GH$4=1,GH43=0,OR($IT43=0,AND($IT43&gt;0,GH$2=$IU43,OR(AND(GH$1=$IT43+1,OR(GH$3-1&lt;&gt;$A$3,$A$4=0)),AND(GH$1=$IT43-1,OR(GH$3&lt;&gt;$A$3,$A$4=0)))))),1,0)</f>
        <v/>
      </c>
      <c r="GI93">
        <f>IF(AND(GI$4=1,GI43=0,OR($IT43=0,AND($IT43&gt;0,GI$2=$IU43,OR(AND(GI$1=$IT43+1,OR(GI$3-1&lt;&gt;$A$3,$A$4=0)),AND(GI$1=$IT43-1,OR(GI$3&lt;&gt;$A$3,$A$4=0)))))),1,0)</f>
        <v/>
      </c>
      <c r="GJ93">
        <f>IF(AND(GJ$4=1,GJ43=0,OR($IT43=0,AND($IT43&gt;0,GJ$2=$IU43,OR(AND(GJ$1=$IT43+1,OR(GJ$3-1&lt;&gt;$A$3,$A$4=0)),AND(GJ$1=$IT43-1,OR(GJ$3&lt;&gt;$A$3,$A$4=0)))))),1,0)</f>
        <v/>
      </c>
      <c r="GK93">
        <f>IF(AND(GK$4=1,GK43=0,OR($IT43=0,AND($IT43&gt;0,GK$2=$IU43,OR(AND(GK$1=$IT43+1,OR(GK$3-1&lt;&gt;$A$3,$A$4=0)),AND(GK$1=$IT43-1,OR(GK$3&lt;&gt;$A$3,$A$4=0)))))),1,0)</f>
        <v/>
      </c>
      <c r="GL93">
        <f>IF(AND(GL$4=1,GL43=0,OR($IT43=0,AND($IT43&gt;0,GL$2=$IU43,OR(AND(GL$1=$IT43+1,OR(GL$3-1&lt;&gt;$A$3,$A$4=0)),AND(GL$1=$IT43-1,OR(GL$3&lt;&gt;$A$3,$A$4=0)))))),1,0)</f>
        <v/>
      </c>
      <c r="GM93">
        <f>IF(AND(GM$4=1,GM43=0,OR($IT43=0,AND($IT43&gt;0,GM$2=$IU43,OR(AND(GM$1=$IT43+1,OR(GM$3-1&lt;&gt;$A$3,$A$4=0)),AND(GM$1=$IT43-1,OR(GM$3&lt;&gt;$A$3,$A$4=0)))))),1,0)</f>
        <v/>
      </c>
      <c r="GN93">
        <f>IF(AND(GN$4=1,GN43=0,OR($IT43=0,AND($IT43&gt;0,GN$2=$IU43,OR(AND(GN$1=$IT43+1,OR(GN$3-1&lt;&gt;$A$3,$A$4=0)),AND(GN$1=$IT43-1,OR(GN$3&lt;&gt;$A$3,$A$4=0)))))),1,0)</f>
        <v/>
      </c>
      <c r="GO93">
        <f>IF(AND(GO$4=1,GO43=0,OR($IT43=0,AND($IT43&gt;0,GO$2=$IU43,OR(AND(GO$1=$IT43+1,OR(GO$3-1&lt;&gt;$A$3,$A$4=0)),AND(GO$1=$IT43-1,OR(GO$3&lt;&gt;$A$3,$A$4=0)))))),1,0)</f>
        <v/>
      </c>
      <c r="GP93">
        <f>IF(AND(GP$4=1,GP43=0,OR($IT43=0,AND($IT43&gt;0,GP$2=$IU43,OR(AND(GP$1=$IT43+1,OR(GP$3-1&lt;&gt;$A$3,$A$4=0)),AND(GP$1=$IT43-1,OR(GP$3&lt;&gt;$A$3,$A$4=0)))))),1,0)</f>
        <v/>
      </c>
      <c r="GQ93">
        <f>IF(AND(GQ$4=1,GQ43=0,OR($IT43=0,AND($IT43&gt;0,GQ$2=$IU43,OR(AND(GQ$1=$IT43+1,OR(GQ$3-1&lt;&gt;$A$3,$A$4=0)),AND(GQ$1=$IT43-1,OR(GQ$3&lt;&gt;$A$3,$A$4=0)))))),1,0)</f>
        <v/>
      </c>
      <c r="GR93">
        <f>IF(AND(GR$4=1,GR43=0,OR($IT43=0,AND($IT43&gt;0,GR$2=$IU43,OR(AND(GR$1=$IT43+1,OR(GR$3-1&lt;&gt;$A$3,$A$4=0)),AND(GR$1=$IT43-1,OR(GR$3&lt;&gt;$A$3,$A$4=0)))))),1,0)</f>
        <v/>
      </c>
      <c r="GS93">
        <f>IF(AND(GS$4=1,GS43=0,OR($IT43=0,AND($IT43&gt;0,GS$2=$IU43,OR(AND(GS$1=$IT43+1,OR(GS$3-1&lt;&gt;$A$3,$A$4=0)),AND(GS$1=$IT43-1,OR(GS$3&lt;&gt;$A$3,$A$4=0)))))),1,0)</f>
        <v/>
      </c>
      <c r="GT93">
        <f>IF(AND(GT$4=1,GT43=0,OR($IT43=0,AND($IT43&gt;0,GT$2=$IU43,OR(AND(GT$1=$IT43+1,OR(GT$3-1&lt;&gt;$A$3,$A$4=0)),AND(GT$1=$IT43-1,OR(GT$3&lt;&gt;$A$3,$A$4=0)))))),1,0)</f>
        <v/>
      </c>
      <c r="GU93">
        <f>IF(AND(GU$4=1,GU43=0,OR($IT43=0,AND($IT43&gt;0,GU$2=$IU43,OR(AND(GU$1=$IT43+1,OR(GU$3-1&lt;&gt;$A$3,$A$4=0)),AND(GU$1=$IT43-1,OR(GU$3&lt;&gt;$A$3,$A$4=0)))))),1,0)</f>
        <v/>
      </c>
      <c r="GV93">
        <f>IF(AND(GV$4=1,GV43=0,OR($IT43=0,AND($IT43&gt;0,GV$2=$IU43,OR(AND(GV$1=$IT43+1,OR(GV$3-1&lt;&gt;$A$3,$A$4=0)),AND(GV$1=$IT43-1,OR(GV$3&lt;&gt;$A$3,$A$4=0)))))),1,0)</f>
        <v/>
      </c>
      <c r="GW93">
        <f>IF(AND(GW$4=1,GW43=0,OR($IT43=0,AND($IT43&gt;0,GW$2=$IU43,OR(AND(GW$1=$IT43+1,OR(GW$3-1&lt;&gt;$A$3,$A$4=0)),AND(GW$1=$IT43-1,OR(GW$3&lt;&gt;$A$3,$A$4=0)))))),1,0)</f>
        <v/>
      </c>
      <c r="GX93">
        <f>IF(AND(GX$4=1,GX43=0,OR($IT43=0,AND($IT43&gt;0,GX$2=$IU43,OR(AND(GX$1=$IT43+1,OR(GX$3-1&lt;&gt;$A$3,$A$4=0)),AND(GX$1=$IT43-1,OR(GX$3&lt;&gt;$A$3,$A$4=0)))))),1,0)</f>
        <v/>
      </c>
      <c r="GY93">
        <f>IF(AND(GY$4=1,GY43=0,OR($IT43=0,AND($IT43&gt;0,GY$2=$IU43,OR(AND(GY$1=$IT43+1,OR(GY$3-1&lt;&gt;$A$3,$A$4=0)),AND(GY$1=$IT43-1,OR(GY$3&lt;&gt;$A$3,$A$4=0)))))),1,0)</f>
        <v/>
      </c>
      <c r="GZ93">
        <f>IF(AND(GZ$4=1,GZ43=0,OR($IT43=0,AND($IT43&gt;0,GZ$2=$IU43,OR(AND(GZ$1=$IT43+1,OR(GZ$3-1&lt;&gt;$A$3,$A$4=0)),AND(GZ$1=$IT43-1,OR(GZ$3&lt;&gt;$A$3,$A$4=0)))))),1,0)</f>
        <v/>
      </c>
      <c r="HA93">
        <f>IF(AND(HA$4=1,HA43=0,OR($IT43=0,AND($IT43&gt;0,HA$2=$IU43,OR(AND(HA$1=$IT43+1,OR(HA$3-1&lt;&gt;$A$3,$A$4=0)),AND(HA$1=$IT43-1,OR(HA$3&lt;&gt;$A$3,$A$4=0)))))),1,0)</f>
        <v/>
      </c>
      <c r="HB93">
        <f>IF(AND(HB$4=1,HB43=0,OR($IT43=0,AND($IT43&gt;0,HB$2=$IU43,OR(AND(HB$1=$IT43+1,OR(HB$3-1&lt;&gt;$A$3,$A$4=0)),AND(HB$1=$IT43-1,OR(HB$3&lt;&gt;$A$3,$A$4=0)))))),1,0)</f>
        <v/>
      </c>
      <c r="HC93">
        <f>IF(AND(HC$4=1,HC43=0,OR($IT43=0,AND($IT43&gt;0,HC$2=$IU43,OR(AND(HC$1=$IT43+1,OR(HC$3-1&lt;&gt;$A$3,$A$4=0)),AND(HC$1=$IT43-1,OR(HC$3&lt;&gt;$A$3,$A$4=0)))))),1,0)</f>
        <v/>
      </c>
      <c r="HD93">
        <f>IF(AND(HD$4=1,HD43=0,OR($IT43=0,AND($IT43&gt;0,HD$2=$IU43,OR(AND(HD$1=$IT43+1,OR(HD$3-1&lt;&gt;$A$3,$A$4=0)),AND(HD$1=$IT43-1,OR(HD$3&lt;&gt;$A$3,$A$4=0)))))),1,0)</f>
        <v/>
      </c>
      <c r="HE93">
        <f>IF(AND(HE$4=1,HE43=0,OR($IT43=0,AND($IT43&gt;0,HE$2=$IU43,OR(AND(HE$1=$IT43+1,OR(HE$3-1&lt;&gt;$A$3,$A$4=0)),AND(HE$1=$IT43-1,OR(HE$3&lt;&gt;$A$3,$A$4=0)))))),1,0)</f>
        <v/>
      </c>
      <c r="HF93">
        <f>IF(AND(HF$4=1,HF43=0,OR($IT43=0,AND($IT43&gt;0,HF$2=$IU43,OR(AND(HF$1=$IT43+1,OR(HF$3-1&lt;&gt;$A$3,$A$4=0)),AND(HF$1=$IT43-1,OR(HF$3&lt;&gt;$A$3,$A$4=0)))))),1,0)</f>
        <v/>
      </c>
      <c r="HG93">
        <f>IF(AND(HG$4=1,HG43=0,OR($IT43=0,AND($IT43&gt;0,HG$2=$IU43,OR(AND(HG$1=$IT43+1,OR(HG$3-1&lt;&gt;$A$3,$A$4=0)),AND(HG$1=$IT43-1,OR(HG$3&lt;&gt;$A$3,$A$4=0)))))),1,0)</f>
        <v/>
      </c>
      <c r="HH93">
        <f>IF(AND(HH$4=1,HH43=0,OR($IT43=0,AND($IT43&gt;0,HH$2=$IU43,OR(AND(HH$1=$IT43+1,OR(HH$3-1&lt;&gt;$A$3,$A$4=0)),AND(HH$1=$IT43-1,OR(HH$3&lt;&gt;$A$3,$A$4=0)))))),1,0)</f>
        <v/>
      </c>
      <c r="HI93">
        <f>IF(AND(HI$4=1,HI43=0,OR($IT43=0,AND($IT43&gt;0,HI$2=$IU43,OR(AND(HI$1=$IT43+1,OR(HI$3-1&lt;&gt;$A$3,$A$4=0)),AND(HI$1=$IT43-1,OR(HI$3&lt;&gt;$A$3,$A$4=0)))))),1,0)</f>
        <v/>
      </c>
      <c r="HJ93">
        <f>IF(AND(HJ$4=1,HJ43=0,OR($IT43=0,AND($IT43&gt;0,HJ$2=$IU43,OR(AND(HJ$1=$IT43+1,OR(HJ$3-1&lt;&gt;$A$3,$A$4=0)),AND(HJ$1=$IT43-1,OR(HJ$3&lt;&gt;$A$3,$A$4=0)))))),1,0)</f>
        <v/>
      </c>
      <c r="HK93">
        <f>IF(AND(HK$4=1,HK43=0,OR($IT43=0,AND($IT43&gt;0,HK$2=$IU43,OR(AND(HK$1=$IT43+1,OR(HK$3-1&lt;&gt;$A$3,$A$4=0)),AND(HK$1=$IT43-1,OR(HK$3&lt;&gt;$A$3,$A$4=0)))))),1,0)</f>
        <v/>
      </c>
      <c r="HL93">
        <f>IF(AND(HL$4=1,HL43=0,OR($IT43=0,AND($IT43&gt;0,HL$2=$IU43,OR(AND(HL$1=$IT43+1,OR(HL$3-1&lt;&gt;$A$3,$A$4=0)),AND(HL$1=$IT43-1,OR(HL$3&lt;&gt;$A$3,$A$4=0)))))),1,0)</f>
        <v/>
      </c>
      <c r="HM93">
        <f>IF(AND(HM$4=1,HM43=0,OR($IT43=0,AND($IT43&gt;0,HM$2=$IU43,OR(AND(HM$1=$IT43+1,OR(HM$3-1&lt;&gt;$A$3,$A$4=0)),AND(HM$1=$IT43-1,OR(HM$3&lt;&gt;$A$3,$A$4=0)))))),1,0)</f>
        <v/>
      </c>
      <c r="HN93">
        <f>IF(AND(HN$4=1,HN43=0,OR($IT43=0,AND($IT43&gt;0,HN$2=$IU43,OR(AND(HN$1=$IT43+1,OR(HN$3-1&lt;&gt;$A$3,$A$4=0)),AND(HN$1=$IT43-1,OR(HN$3&lt;&gt;$A$3,$A$4=0)))))),1,0)</f>
        <v/>
      </c>
      <c r="HO93">
        <f>IF(AND(HO$4=1,HO43=0,OR($IT43=0,AND($IT43&gt;0,HO$2=$IU43,OR(AND(HO$1=$IT43+1,OR(HO$3-1&lt;&gt;$A$3,$A$4=0)),AND(HO$1=$IT43-1,OR(HO$3&lt;&gt;$A$3,$A$4=0)))))),1,0)</f>
        <v/>
      </c>
      <c r="HP93">
        <f>IF(AND(HP$4=1,HP43=0,OR($IT43=0,AND($IT43&gt;0,HP$2=$IU43,OR(AND(HP$1=$IT43+1,OR(HP$3-1&lt;&gt;$A$3,$A$4=0)),AND(HP$1=$IT43-1,OR(HP$3&lt;&gt;$A$3,$A$4=0)))))),1,0)</f>
        <v/>
      </c>
      <c r="HQ93">
        <f>IF(AND(HQ$4=1,HQ43=0,OR($IT43=0,AND($IT43&gt;0,HQ$2=$IU43,OR(AND(HQ$1=$IT43+1,OR(HQ$3-1&lt;&gt;$A$3,$A$4=0)),AND(HQ$1=$IT43-1,OR(HQ$3&lt;&gt;$A$3,$A$4=0)))))),1,0)</f>
        <v/>
      </c>
      <c r="HR93">
        <f>IF(AND(HR$4=1,HR43=0,OR($IT43=0,AND($IT43&gt;0,HR$2=$IU43,OR(AND(HR$1=$IT43+1,OR(HR$3-1&lt;&gt;$A$3,$A$4=0)),AND(HR$1=$IT43-1,OR(HR$3&lt;&gt;$A$3,$A$4=0)))))),1,0)</f>
        <v/>
      </c>
      <c r="HS93">
        <f>IF(AND(HS$4=1,HS43=0,OR($IT43=0,AND($IT43&gt;0,HS$2=$IU43,OR(AND(HS$1=$IT43+1,OR(HS$3-1&lt;&gt;$A$3,$A$4=0)),AND(HS$1=$IT43-1,OR(HS$3&lt;&gt;$A$3,$A$4=0)))))),1,0)</f>
        <v/>
      </c>
      <c r="HT93">
        <f>IF(AND(HT$4=1,HT43=0,OR($IT43=0,AND($IT43&gt;0,HT$2=$IU43,OR(AND(HT$1=$IT43+1,OR(HT$3-1&lt;&gt;$A$3,$A$4=0)),AND(HT$1=$IT43-1,OR(HT$3&lt;&gt;$A$3,$A$4=0)))))),1,0)</f>
        <v/>
      </c>
      <c r="HU93">
        <f>IF(AND(HU$4=1,HU43=0,OR($IT43=0,AND($IT43&gt;0,HU$2=$IU43,OR(AND(HU$1=$IT43+1,OR(HU$3-1&lt;&gt;$A$3,$A$4=0)),AND(HU$1=$IT43-1,OR(HU$3&lt;&gt;$A$3,$A$4=0)))))),1,0)</f>
        <v/>
      </c>
      <c r="HV93">
        <f>IF(AND(HV$4=1,HV43=0,OR($IT43=0,AND($IT43&gt;0,HV$2=$IU43,OR(AND(HV$1=$IT43+1,OR(HV$3-1&lt;&gt;$A$3,$A$4=0)),AND(HV$1=$IT43-1,OR(HV$3&lt;&gt;$A$3,$A$4=0)))))),1,0)</f>
        <v/>
      </c>
      <c r="HW93">
        <f>IF(AND(HW$4=1,HW43=0,OR($IT43=0,AND($IT43&gt;0,HW$2=$IU43,OR(AND(HW$1=$IT43+1,OR(HW$3-1&lt;&gt;$A$3,$A$4=0)),AND(HW$1=$IT43-1,OR(HW$3&lt;&gt;$A$3,$A$4=0)))))),1,0)</f>
        <v/>
      </c>
      <c r="HX93">
        <f>IF(AND(HX$4=1,HX43=0,OR($IT43=0,AND($IT43&gt;0,HX$2=$IU43,OR(AND(HX$1=$IT43+1,OR(HX$3-1&lt;&gt;$A$3,$A$4=0)),AND(HX$1=$IT43-1,OR(HX$3&lt;&gt;$A$3,$A$4=0)))))),1,0)</f>
        <v/>
      </c>
      <c r="HY93">
        <f>IF(AND(HY$4=1,HY43=0,OR($IT43=0,AND($IT43&gt;0,HY$2=$IU43,OR(AND(HY$1=$IT43+1,OR(HY$3-1&lt;&gt;$A$3,$A$4=0)),AND(HY$1=$IT43-1,OR(HY$3&lt;&gt;$A$3,$A$4=0)))))),1,0)</f>
        <v/>
      </c>
      <c r="HZ93">
        <f>IF(AND(HZ$4=1,HZ43=0,OR($IT43=0,AND($IT43&gt;0,HZ$2=$IU43,OR(AND(HZ$1=$IT43+1,OR(HZ$3-1&lt;&gt;$A$3,$A$4=0)),AND(HZ$1=$IT43-1,OR(HZ$3&lt;&gt;$A$3,$A$4=0)))))),1,0)</f>
        <v/>
      </c>
      <c r="IA93">
        <f>IF(AND(IA$4=1,IA43=0,OR($IT43=0,AND($IT43&gt;0,IA$2=$IU43,OR(AND(IA$1=$IT43+1,OR(IA$3-1&lt;&gt;$A$3,$A$4=0)),AND(IA$1=$IT43-1,OR(IA$3&lt;&gt;$A$3,$A$4=0)))))),1,0)</f>
        <v/>
      </c>
      <c r="IB93">
        <f>IF(AND(IB$4=1,IB43=0,OR($IT43=0,AND($IT43&gt;0,IB$2=$IU43,OR(AND(IB$1=$IT43+1,OR(IB$3-1&lt;&gt;$A$3,$A$4=0)),AND(IB$1=$IT43-1,OR(IB$3&lt;&gt;$A$3,$A$4=0)))))),1,0)</f>
        <v/>
      </c>
      <c r="IC93">
        <f>IF(AND(IC$4=1,IC43=0,OR($IT43=0,AND($IT43&gt;0,IC$2=$IU43,OR(AND(IC$1=$IT43+1,OR(IC$3-1&lt;&gt;$A$3,$A$4=0)),AND(IC$1=$IT43-1,OR(IC$3&lt;&gt;$A$3,$A$4=0)))))),1,0)</f>
        <v/>
      </c>
      <c r="ID93">
        <f>IF(AND(ID$4=1,ID43=0,OR($IT43=0,AND($IT43&gt;0,ID$2=$IU43,OR(AND(ID$1=$IT43+1,OR(ID$3-1&lt;&gt;$A$3,$A$4=0)),AND(ID$1=$IT43-1,OR(ID$3&lt;&gt;$A$3,$A$4=0)))))),1,0)</f>
        <v/>
      </c>
      <c r="IE93">
        <f>IF(AND(IE$4=1,IE43=0,OR($IT43=0,AND($IT43&gt;0,IE$2=$IU43,OR(AND(IE$1=$IT43+1,OR(IE$3-1&lt;&gt;$A$3,$A$4=0)),AND(IE$1=$IT43-1,OR(IE$3&lt;&gt;$A$3,$A$4=0)))))),1,0)</f>
        <v/>
      </c>
      <c r="IF93">
        <f>IF(AND(IF$4=1,IF43=0,OR($IT43=0,AND($IT43&gt;0,IF$2=$IU43,OR(AND(IF$1=$IT43+1,OR(IF$3-1&lt;&gt;$A$3,$A$4=0)),AND(IF$1=$IT43-1,OR(IF$3&lt;&gt;$A$3,$A$4=0)))))),1,0)</f>
        <v/>
      </c>
      <c r="IG93">
        <f>IF(AND(IG$4=1,IG43=0,OR($IT43=0,AND($IT43&gt;0,IG$2=$IU43,OR(AND(IG$1=$IT43+1,OR(IG$3-1&lt;&gt;$A$3,$A$4=0)),AND(IG$1=$IT43-1,OR(IG$3&lt;&gt;$A$3,$A$4=0)))))),1,0)</f>
        <v/>
      </c>
      <c r="IH93">
        <f>IF(AND(IH$4=1,IH43=0,OR($IT43=0,AND($IT43&gt;0,IH$2=$IU43,OR(AND(IH$1=$IT43+1,OR(IH$3-1&lt;&gt;$A$3,$A$4=0)),AND(IH$1=$IT43-1,OR(IH$3&lt;&gt;$A$3,$A$4=0)))))),1,0)</f>
        <v/>
      </c>
      <c r="II93">
        <f>IF(AND(II$4=1,II43=0,OR($IT43=0,AND($IT43&gt;0,II$2=$IU43,OR(AND(II$1=$IT43+1,OR(II$3-1&lt;&gt;$A$3,$A$4=0)),AND(II$1=$IT43-1,OR(II$3&lt;&gt;$A$3,$A$4=0)))))),1,0)</f>
        <v/>
      </c>
    </row>
    <row r="94">
      <c r="A94" t="n">
        <v>35</v>
      </c>
      <c r="D94">
        <f>IF(AND(D$4=1,D44=0,OR($IT44=0,AND($IT44&gt;0,D$2=$IU44,OR(AND(D$1=$IT44+1,OR(D$3-1&lt;&gt;$A$3,$A$4=0)),AND(D$1=$IT44-1,OR(D$3&lt;&gt;$A$3,$A$4=0)))))),1,0)</f>
        <v/>
      </c>
      <c r="E94">
        <f>IF(AND(E$4=1,E44=0,OR($IT44=0,AND($IT44&gt;0,E$2=$IU44,OR(AND(E$1=$IT44+1,OR(E$3-1&lt;&gt;$A$3,$A$4=0)),AND(E$1=$IT44-1,OR(E$3&lt;&gt;$A$3,$A$4=0)))))),1,0)</f>
        <v/>
      </c>
      <c r="F94">
        <f>IF(AND(F$4=1,F44=0,OR($IT44=0,AND($IT44&gt;0,F$2=$IU44,OR(AND(F$1=$IT44+1,OR(F$3-1&lt;&gt;$A$3,$A$4=0)),AND(F$1=$IT44-1,OR(F$3&lt;&gt;$A$3,$A$4=0)))))),1,0)</f>
        <v/>
      </c>
      <c r="G94">
        <f>IF(AND(G$4=1,G44=0,OR($IT44=0,AND($IT44&gt;0,G$2=$IU44,OR(AND(G$1=$IT44+1,OR(G$3-1&lt;&gt;$A$3,$A$4=0)),AND(G$1=$IT44-1,OR(G$3&lt;&gt;$A$3,$A$4=0)))))),1,0)</f>
        <v/>
      </c>
      <c r="H94">
        <f>IF(AND(H$4=1,H44=0,OR($IT44=0,AND($IT44&gt;0,H$2=$IU44,OR(AND(H$1=$IT44+1,OR(H$3-1&lt;&gt;$A$3,$A$4=0)),AND(H$1=$IT44-1,OR(H$3&lt;&gt;$A$3,$A$4=0)))))),1,0)</f>
        <v/>
      </c>
      <c r="I94">
        <f>IF(AND(I$4=1,I44=0,OR($IT44=0,AND($IT44&gt;0,I$2=$IU44,OR(AND(I$1=$IT44+1,OR(I$3-1&lt;&gt;$A$3,$A$4=0)),AND(I$1=$IT44-1,OR(I$3&lt;&gt;$A$3,$A$4=0)))))),1,0)</f>
        <v/>
      </c>
      <c r="J94">
        <f>IF(AND(J$4=1,J44=0,OR($IT44=0,AND($IT44&gt;0,J$2=$IU44,OR(AND(J$1=$IT44+1,OR(J$3-1&lt;&gt;$A$3,$A$4=0)),AND(J$1=$IT44-1,OR(J$3&lt;&gt;$A$3,$A$4=0)))))),1,0)</f>
        <v/>
      </c>
      <c r="K94">
        <f>IF(AND(K$4=1,K44=0,OR($IT44=0,AND($IT44&gt;0,K$2=$IU44,OR(AND(K$1=$IT44+1,OR(K$3-1&lt;&gt;$A$3,$A$4=0)),AND(K$1=$IT44-1,OR(K$3&lt;&gt;$A$3,$A$4=0)))))),1,0)</f>
        <v/>
      </c>
      <c r="L94">
        <f>IF(AND(L$4=1,L44=0,OR($IT44=0,AND($IT44&gt;0,L$2=$IU44,OR(AND(L$1=$IT44+1,OR(L$3-1&lt;&gt;$A$3,$A$4=0)),AND(L$1=$IT44-1,OR(L$3&lt;&gt;$A$3,$A$4=0)))))),1,0)</f>
        <v/>
      </c>
      <c r="M94">
        <f>IF(AND(M$4=1,M44=0,OR($IT44=0,AND($IT44&gt;0,M$2=$IU44,OR(AND(M$1=$IT44+1,OR(M$3-1&lt;&gt;$A$3,$A$4=0)),AND(M$1=$IT44-1,OR(M$3&lt;&gt;$A$3,$A$4=0)))))),1,0)</f>
        <v/>
      </c>
      <c r="N94">
        <f>IF(AND(N$4=1,N44=0,OR($IT44=0,AND($IT44&gt;0,N$2=$IU44,OR(AND(N$1=$IT44+1,OR(N$3-1&lt;&gt;$A$3,$A$4=0)),AND(N$1=$IT44-1,OR(N$3&lt;&gt;$A$3,$A$4=0)))))),1,0)</f>
        <v/>
      </c>
      <c r="O94">
        <f>IF(AND(O$4=1,O44=0,OR($IT44=0,AND($IT44&gt;0,O$2=$IU44,OR(AND(O$1=$IT44+1,OR(O$3-1&lt;&gt;$A$3,$A$4=0)),AND(O$1=$IT44-1,OR(O$3&lt;&gt;$A$3,$A$4=0)))))),1,0)</f>
        <v/>
      </c>
      <c r="P94">
        <f>IF(AND(P$4=1,P44=0,OR($IT44=0,AND($IT44&gt;0,P$2=$IU44,OR(AND(P$1=$IT44+1,OR(P$3-1&lt;&gt;$A$3,$A$4=0)),AND(P$1=$IT44-1,OR(P$3&lt;&gt;$A$3,$A$4=0)))))),1,0)</f>
        <v/>
      </c>
      <c r="Q94">
        <f>IF(AND(Q$4=1,Q44=0,OR($IT44=0,AND($IT44&gt;0,Q$2=$IU44,OR(AND(Q$1=$IT44+1,OR(Q$3-1&lt;&gt;$A$3,$A$4=0)),AND(Q$1=$IT44-1,OR(Q$3&lt;&gt;$A$3,$A$4=0)))))),1,0)</f>
        <v/>
      </c>
      <c r="R94">
        <f>IF(AND(R$4=1,R44=0,OR($IT44=0,AND($IT44&gt;0,R$2=$IU44,OR(AND(R$1=$IT44+1,OR(R$3-1&lt;&gt;$A$3,$A$4=0)),AND(R$1=$IT44-1,OR(R$3&lt;&gt;$A$3,$A$4=0)))))),1,0)</f>
        <v/>
      </c>
      <c r="S94">
        <f>IF(AND(S$4=1,S44=0,OR($IT44=0,AND($IT44&gt;0,S$2=$IU44,OR(AND(S$1=$IT44+1,OR(S$3-1&lt;&gt;$A$3,$A$4=0)),AND(S$1=$IT44-1,OR(S$3&lt;&gt;$A$3,$A$4=0)))))),1,0)</f>
        <v/>
      </c>
      <c r="T94">
        <f>IF(AND(T$4=1,T44=0,OR($IT44=0,AND($IT44&gt;0,T$2=$IU44,OR(AND(T$1=$IT44+1,OR(T$3-1&lt;&gt;$A$3,$A$4=0)),AND(T$1=$IT44-1,OR(T$3&lt;&gt;$A$3,$A$4=0)))))),1,0)</f>
        <v/>
      </c>
      <c r="U94">
        <f>IF(AND(U$4=1,U44=0,OR($IT44=0,AND($IT44&gt;0,U$2=$IU44,OR(AND(U$1=$IT44+1,OR(U$3-1&lt;&gt;$A$3,$A$4=0)),AND(U$1=$IT44-1,OR(U$3&lt;&gt;$A$3,$A$4=0)))))),1,0)</f>
        <v/>
      </c>
      <c r="V94">
        <f>IF(AND(V$4=1,V44=0,OR($IT44=0,AND($IT44&gt;0,V$2=$IU44,OR(AND(V$1=$IT44+1,OR(V$3-1&lt;&gt;$A$3,$A$4=0)),AND(V$1=$IT44-1,OR(V$3&lt;&gt;$A$3,$A$4=0)))))),1,0)</f>
        <v/>
      </c>
      <c r="W94">
        <f>IF(AND(W$4=1,W44=0,OR($IT44=0,AND($IT44&gt;0,W$2=$IU44,OR(AND(W$1=$IT44+1,OR(W$3-1&lt;&gt;$A$3,$A$4=0)),AND(W$1=$IT44-1,OR(W$3&lt;&gt;$A$3,$A$4=0)))))),1,0)</f>
        <v/>
      </c>
      <c r="X94">
        <f>IF(AND(X$4=1,X44=0,OR($IT44=0,AND($IT44&gt;0,X$2=$IU44,OR(AND(X$1=$IT44+1,OR(X$3-1&lt;&gt;$A$3,$A$4=0)),AND(X$1=$IT44-1,OR(X$3&lt;&gt;$A$3,$A$4=0)))))),1,0)</f>
        <v/>
      </c>
      <c r="Y94">
        <f>IF(AND(Y$4=1,Y44=0,OR($IT44=0,AND($IT44&gt;0,Y$2=$IU44,OR(AND(Y$1=$IT44+1,OR(Y$3-1&lt;&gt;$A$3,$A$4=0)),AND(Y$1=$IT44-1,OR(Y$3&lt;&gt;$A$3,$A$4=0)))))),1,0)</f>
        <v/>
      </c>
      <c r="Z94">
        <f>IF(AND(Z$4=1,Z44=0,OR($IT44=0,AND($IT44&gt;0,Z$2=$IU44,OR(AND(Z$1=$IT44+1,OR(Z$3-1&lt;&gt;$A$3,$A$4=0)),AND(Z$1=$IT44-1,OR(Z$3&lt;&gt;$A$3,$A$4=0)))))),1,0)</f>
        <v/>
      </c>
      <c r="AA94">
        <f>IF(AND(AA$4=1,AA44=0,OR($IT44=0,AND($IT44&gt;0,AA$2=$IU44,OR(AND(AA$1=$IT44+1,OR(AA$3-1&lt;&gt;$A$3,$A$4=0)),AND(AA$1=$IT44-1,OR(AA$3&lt;&gt;$A$3,$A$4=0)))))),1,0)</f>
        <v/>
      </c>
      <c r="AB94">
        <f>IF(AND(AB$4=1,AB44=0,OR($IT44=0,AND($IT44&gt;0,AB$2=$IU44,OR(AND(AB$1=$IT44+1,OR(AB$3-1&lt;&gt;$A$3,$A$4=0)),AND(AB$1=$IT44-1,OR(AB$3&lt;&gt;$A$3,$A$4=0)))))),1,0)</f>
        <v/>
      </c>
      <c r="AC94">
        <f>IF(AND(AC$4=1,AC44=0,OR($IT44=0,AND($IT44&gt;0,AC$2=$IU44,OR(AND(AC$1=$IT44+1,OR(AC$3-1&lt;&gt;$A$3,$A$4=0)),AND(AC$1=$IT44-1,OR(AC$3&lt;&gt;$A$3,$A$4=0)))))),1,0)</f>
        <v/>
      </c>
      <c r="AD94">
        <f>IF(AND(AD$4=1,AD44=0,OR($IT44=0,AND($IT44&gt;0,AD$2=$IU44,OR(AND(AD$1=$IT44+1,OR(AD$3-1&lt;&gt;$A$3,$A$4=0)),AND(AD$1=$IT44-1,OR(AD$3&lt;&gt;$A$3,$A$4=0)))))),1,0)</f>
        <v/>
      </c>
      <c r="AE94">
        <f>IF(AND(AE$4=1,AE44=0,OR($IT44=0,AND($IT44&gt;0,AE$2=$IU44,OR(AND(AE$1=$IT44+1,OR(AE$3-1&lt;&gt;$A$3,$A$4=0)),AND(AE$1=$IT44-1,OR(AE$3&lt;&gt;$A$3,$A$4=0)))))),1,0)</f>
        <v/>
      </c>
      <c r="AF94">
        <f>IF(AND(AF$4=1,AF44=0,OR($IT44=0,AND($IT44&gt;0,AF$2=$IU44,OR(AND(AF$1=$IT44+1,OR(AF$3-1&lt;&gt;$A$3,$A$4=0)),AND(AF$1=$IT44-1,OR(AF$3&lt;&gt;$A$3,$A$4=0)))))),1,0)</f>
        <v/>
      </c>
      <c r="AG94">
        <f>IF(AND(AG$4=1,AG44=0,OR($IT44=0,AND($IT44&gt;0,AG$2=$IU44,OR(AND(AG$1=$IT44+1,OR(AG$3-1&lt;&gt;$A$3,$A$4=0)),AND(AG$1=$IT44-1,OR(AG$3&lt;&gt;$A$3,$A$4=0)))))),1,0)</f>
        <v/>
      </c>
      <c r="AH94">
        <f>IF(AND(AH$4=1,AH44=0,OR($IT44=0,AND($IT44&gt;0,AH$2=$IU44,OR(AND(AH$1=$IT44+1,OR(AH$3-1&lt;&gt;$A$3,$A$4=0)),AND(AH$1=$IT44-1,OR(AH$3&lt;&gt;$A$3,$A$4=0)))))),1,0)</f>
        <v/>
      </c>
      <c r="AI94">
        <f>IF(AND(AI$4=1,AI44=0,OR($IT44=0,AND($IT44&gt;0,AI$2=$IU44,OR(AND(AI$1=$IT44+1,OR(AI$3-1&lt;&gt;$A$3,$A$4=0)),AND(AI$1=$IT44-1,OR(AI$3&lt;&gt;$A$3,$A$4=0)))))),1,0)</f>
        <v/>
      </c>
      <c r="AJ94">
        <f>IF(AND(AJ$4=1,AJ44=0,OR($IT44=0,AND($IT44&gt;0,AJ$2=$IU44,OR(AND(AJ$1=$IT44+1,OR(AJ$3-1&lt;&gt;$A$3,$A$4=0)),AND(AJ$1=$IT44-1,OR(AJ$3&lt;&gt;$A$3,$A$4=0)))))),1,0)</f>
        <v/>
      </c>
      <c r="AK94">
        <f>IF(AND(AK$4=1,AK44=0,OR($IT44=0,AND($IT44&gt;0,AK$2=$IU44,OR(AND(AK$1=$IT44+1,OR(AK$3-1&lt;&gt;$A$3,$A$4=0)),AND(AK$1=$IT44-1,OR(AK$3&lt;&gt;$A$3,$A$4=0)))))),1,0)</f>
        <v/>
      </c>
      <c r="AL94">
        <f>IF(AND(AL$4=1,AL44=0,OR($IT44=0,AND($IT44&gt;0,AL$2=$IU44,OR(AND(AL$1=$IT44+1,OR(AL$3-1&lt;&gt;$A$3,$A$4=0)),AND(AL$1=$IT44-1,OR(AL$3&lt;&gt;$A$3,$A$4=0)))))),1,0)</f>
        <v/>
      </c>
      <c r="AM94">
        <f>IF(AND(AM$4=1,AM44=0,OR($IT44=0,AND($IT44&gt;0,AM$2=$IU44,OR(AND(AM$1=$IT44+1,OR(AM$3-1&lt;&gt;$A$3,$A$4=0)),AND(AM$1=$IT44-1,OR(AM$3&lt;&gt;$A$3,$A$4=0)))))),1,0)</f>
        <v/>
      </c>
      <c r="AN94">
        <f>IF(AND(AN$4=1,AN44=0,OR($IT44=0,AND($IT44&gt;0,AN$2=$IU44,OR(AND(AN$1=$IT44+1,OR(AN$3-1&lt;&gt;$A$3,$A$4=0)),AND(AN$1=$IT44-1,OR(AN$3&lt;&gt;$A$3,$A$4=0)))))),1,0)</f>
        <v/>
      </c>
      <c r="AO94">
        <f>IF(AND(AO$4=1,AO44=0,OR($IT44=0,AND($IT44&gt;0,AO$2=$IU44,OR(AND(AO$1=$IT44+1,OR(AO$3-1&lt;&gt;$A$3,$A$4=0)),AND(AO$1=$IT44-1,OR(AO$3&lt;&gt;$A$3,$A$4=0)))))),1,0)</f>
        <v/>
      </c>
      <c r="AP94">
        <f>IF(AND(AP$4=1,AP44=0,OR($IT44=0,AND($IT44&gt;0,AP$2=$IU44,OR(AND(AP$1=$IT44+1,OR(AP$3-1&lt;&gt;$A$3,$A$4=0)),AND(AP$1=$IT44-1,OR(AP$3&lt;&gt;$A$3,$A$4=0)))))),1,0)</f>
        <v/>
      </c>
      <c r="AQ94">
        <f>IF(AND(AQ$4=1,AQ44=0,OR($IT44=0,AND($IT44&gt;0,AQ$2=$IU44,OR(AND(AQ$1=$IT44+1,OR(AQ$3-1&lt;&gt;$A$3,$A$4=0)),AND(AQ$1=$IT44-1,OR(AQ$3&lt;&gt;$A$3,$A$4=0)))))),1,0)</f>
        <v/>
      </c>
      <c r="AR94">
        <f>IF(AND(AR$4=1,AR44=0,OR($IT44=0,AND($IT44&gt;0,AR$2=$IU44,OR(AND(AR$1=$IT44+1,OR(AR$3-1&lt;&gt;$A$3,$A$4=0)),AND(AR$1=$IT44-1,OR(AR$3&lt;&gt;$A$3,$A$4=0)))))),1,0)</f>
        <v/>
      </c>
      <c r="AS94">
        <f>IF(AND(AS$4=1,AS44=0,OR($IT44=0,AND($IT44&gt;0,AS$2=$IU44,OR(AND(AS$1=$IT44+1,OR(AS$3-1&lt;&gt;$A$3,$A$4=0)),AND(AS$1=$IT44-1,OR(AS$3&lt;&gt;$A$3,$A$4=0)))))),1,0)</f>
        <v/>
      </c>
      <c r="AT94">
        <f>IF(AND(AT$4=1,AT44=0,OR($IT44=0,AND($IT44&gt;0,AT$2=$IU44,OR(AND(AT$1=$IT44+1,OR(AT$3-1&lt;&gt;$A$3,$A$4=0)),AND(AT$1=$IT44-1,OR(AT$3&lt;&gt;$A$3,$A$4=0)))))),1,0)</f>
        <v/>
      </c>
      <c r="AU94">
        <f>IF(AND(AU$4=1,AU44=0,OR($IT44=0,AND($IT44&gt;0,AU$2=$IU44,OR(AND(AU$1=$IT44+1,OR(AU$3-1&lt;&gt;$A$3,$A$4=0)),AND(AU$1=$IT44-1,OR(AU$3&lt;&gt;$A$3,$A$4=0)))))),1,0)</f>
        <v/>
      </c>
      <c r="AV94">
        <f>IF(AND(AV$4=1,AV44=0,OR($IT44=0,AND($IT44&gt;0,AV$2=$IU44,OR(AND(AV$1=$IT44+1,OR(AV$3-1&lt;&gt;$A$3,$A$4=0)),AND(AV$1=$IT44-1,OR(AV$3&lt;&gt;$A$3,$A$4=0)))))),1,0)</f>
        <v/>
      </c>
      <c r="AW94">
        <f>IF(AND(AW$4=1,AW44=0,OR($IT44=0,AND($IT44&gt;0,AW$2=$IU44,OR(AND(AW$1=$IT44+1,OR(AW$3-1&lt;&gt;$A$3,$A$4=0)),AND(AW$1=$IT44-1,OR(AW$3&lt;&gt;$A$3,$A$4=0)))))),1,0)</f>
        <v/>
      </c>
      <c r="AX94">
        <f>IF(AND(AX$4=1,AX44=0,OR($IT44=0,AND($IT44&gt;0,AX$2=$IU44,OR(AND(AX$1=$IT44+1,OR(AX$3-1&lt;&gt;$A$3,$A$4=0)),AND(AX$1=$IT44-1,OR(AX$3&lt;&gt;$A$3,$A$4=0)))))),1,0)</f>
        <v/>
      </c>
      <c r="AY94">
        <f>IF(AND(AY$4=1,AY44=0,OR($IT44=0,AND($IT44&gt;0,AY$2=$IU44,OR(AND(AY$1=$IT44+1,OR(AY$3-1&lt;&gt;$A$3,$A$4=0)),AND(AY$1=$IT44-1,OR(AY$3&lt;&gt;$A$3,$A$4=0)))))),1,0)</f>
        <v/>
      </c>
      <c r="AZ94">
        <f>IF(AND(AZ$4=1,AZ44=0,OR($IT44=0,AND($IT44&gt;0,AZ$2=$IU44,OR(AND(AZ$1=$IT44+1,OR(AZ$3-1&lt;&gt;$A$3,$A$4=0)),AND(AZ$1=$IT44-1,OR(AZ$3&lt;&gt;$A$3,$A$4=0)))))),1,0)</f>
        <v/>
      </c>
      <c r="BA94">
        <f>IF(AND(BA$4=1,BA44=0,OR($IT44=0,AND($IT44&gt;0,BA$2=$IU44,OR(AND(BA$1=$IT44+1,OR(BA$3-1&lt;&gt;$A$3,$A$4=0)),AND(BA$1=$IT44-1,OR(BA$3&lt;&gt;$A$3,$A$4=0)))))),1,0)</f>
        <v/>
      </c>
      <c r="BB94">
        <f>IF(AND(BB$4=1,BB44=0,OR($IT44=0,AND($IT44&gt;0,BB$2=$IU44,OR(AND(BB$1=$IT44+1,OR(BB$3-1&lt;&gt;$A$3,$A$4=0)),AND(BB$1=$IT44-1,OR(BB$3&lt;&gt;$A$3,$A$4=0)))))),1,0)</f>
        <v/>
      </c>
      <c r="BC94">
        <f>IF(AND(BC$4=1,BC44=0,OR($IT44=0,AND($IT44&gt;0,BC$2=$IU44,OR(AND(BC$1=$IT44+1,OR(BC$3-1&lt;&gt;$A$3,$A$4=0)),AND(BC$1=$IT44-1,OR(BC$3&lt;&gt;$A$3,$A$4=0)))))),1,0)</f>
        <v/>
      </c>
      <c r="BD94">
        <f>IF(AND(BD$4=1,BD44=0,OR($IT44=0,AND($IT44&gt;0,BD$2=$IU44,OR(AND(BD$1=$IT44+1,OR(BD$3-1&lt;&gt;$A$3,$A$4=0)),AND(BD$1=$IT44-1,OR(BD$3&lt;&gt;$A$3,$A$4=0)))))),1,0)</f>
        <v/>
      </c>
      <c r="BE94">
        <f>IF(AND(BE$4=1,BE44=0,OR($IT44=0,AND($IT44&gt;0,BE$2=$IU44,OR(AND(BE$1=$IT44+1,OR(BE$3-1&lt;&gt;$A$3,$A$4=0)),AND(BE$1=$IT44-1,OR(BE$3&lt;&gt;$A$3,$A$4=0)))))),1,0)</f>
        <v/>
      </c>
      <c r="BF94">
        <f>IF(AND(BF$4=1,BF44=0,OR($IT44=0,AND($IT44&gt;0,BF$2=$IU44,OR(AND(BF$1=$IT44+1,OR(BF$3-1&lt;&gt;$A$3,$A$4=0)),AND(BF$1=$IT44-1,OR(BF$3&lt;&gt;$A$3,$A$4=0)))))),1,0)</f>
        <v/>
      </c>
      <c r="BG94">
        <f>IF(AND(BG$4=1,BG44=0,OR($IT44=0,AND($IT44&gt;0,BG$2=$IU44,OR(AND(BG$1=$IT44+1,OR(BG$3-1&lt;&gt;$A$3,$A$4=0)),AND(BG$1=$IT44-1,OR(BG$3&lt;&gt;$A$3,$A$4=0)))))),1,0)</f>
        <v/>
      </c>
      <c r="BH94">
        <f>IF(AND(BH$4=1,BH44=0,OR($IT44=0,AND($IT44&gt;0,BH$2=$IU44,OR(AND(BH$1=$IT44+1,OR(BH$3-1&lt;&gt;$A$3,$A$4=0)),AND(BH$1=$IT44-1,OR(BH$3&lt;&gt;$A$3,$A$4=0)))))),1,0)</f>
        <v/>
      </c>
      <c r="BI94">
        <f>IF(AND(BI$4=1,BI44=0,OR($IT44=0,AND($IT44&gt;0,BI$2=$IU44,OR(AND(BI$1=$IT44+1,OR(BI$3-1&lt;&gt;$A$3,$A$4=0)),AND(BI$1=$IT44-1,OR(BI$3&lt;&gt;$A$3,$A$4=0)))))),1,0)</f>
        <v/>
      </c>
      <c r="BJ94">
        <f>IF(AND(BJ$4=1,BJ44=0,OR($IT44=0,AND($IT44&gt;0,BJ$2=$IU44,OR(AND(BJ$1=$IT44+1,OR(BJ$3-1&lt;&gt;$A$3,$A$4=0)),AND(BJ$1=$IT44-1,OR(BJ$3&lt;&gt;$A$3,$A$4=0)))))),1,0)</f>
        <v/>
      </c>
      <c r="BK94">
        <f>IF(AND(BK$4=1,BK44=0,OR($IT44=0,AND($IT44&gt;0,BK$2=$IU44,OR(AND(BK$1=$IT44+1,OR(BK$3-1&lt;&gt;$A$3,$A$4=0)),AND(BK$1=$IT44-1,OR(BK$3&lt;&gt;$A$3,$A$4=0)))))),1,0)</f>
        <v/>
      </c>
      <c r="BL94">
        <f>IF(AND(BL$4=1,BL44=0,OR($IT44=0,AND($IT44&gt;0,BL$2=$IU44,OR(AND(BL$1=$IT44+1,OR(BL$3-1&lt;&gt;$A$3,$A$4=0)),AND(BL$1=$IT44-1,OR(BL$3&lt;&gt;$A$3,$A$4=0)))))),1,0)</f>
        <v/>
      </c>
      <c r="BM94">
        <f>IF(AND(BM$4=1,BM44=0,OR($IT44=0,AND($IT44&gt;0,BM$2=$IU44,OR(AND(BM$1=$IT44+1,OR(BM$3-1&lt;&gt;$A$3,$A$4=0)),AND(BM$1=$IT44-1,OR(BM$3&lt;&gt;$A$3,$A$4=0)))))),1,0)</f>
        <v/>
      </c>
      <c r="BN94">
        <f>IF(AND(BN$4=1,BN44=0,OR($IT44=0,AND($IT44&gt;0,BN$2=$IU44,OR(AND(BN$1=$IT44+1,OR(BN$3-1&lt;&gt;$A$3,$A$4=0)),AND(BN$1=$IT44-1,OR(BN$3&lt;&gt;$A$3,$A$4=0)))))),1,0)</f>
        <v/>
      </c>
      <c r="BO94">
        <f>IF(AND(BO$4=1,BO44=0,OR($IT44=0,AND($IT44&gt;0,BO$2=$IU44,OR(AND(BO$1=$IT44+1,OR(BO$3-1&lt;&gt;$A$3,$A$4=0)),AND(BO$1=$IT44-1,OR(BO$3&lt;&gt;$A$3,$A$4=0)))))),1,0)</f>
        <v/>
      </c>
      <c r="BP94">
        <f>IF(AND(BP$4=1,BP44=0,OR($IT44=0,AND($IT44&gt;0,BP$2=$IU44,OR(AND(BP$1=$IT44+1,OR(BP$3-1&lt;&gt;$A$3,$A$4=0)),AND(BP$1=$IT44-1,OR(BP$3&lt;&gt;$A$3,$A$4=0)))))),1,0)</f>
        <v/>
      </c>
      <c r="BQ94">
        <f>IF(AND(BQ$4=1,BQ44=0,OR($IT44=0,AND($IT44&gt;0,BQ$2=$IU44,OR(AND(BQ$1=$IT44+1,OR(BQ$3-1&lt;&gt;$A$3,$A$4=0)),AND(BQ$1=$IT44-1,OR(BQ$3&lt;&gt;$A$3,$A$4=0)))))),1,0)</f>
        <v/>
      </c>
      <c r="BR94">
        <f>IF(AND(BR$4=1,BR44=0,OR($IT44=0,AND($IT44&gt;0,BR$2=$IU44,OR(AND(BR$1=$IT44+1,OR(BR$3-1&lt;&gt;$A$3,$A$4=0)),AND(BR$1=$IT44-1,OR(BR$3&lt;&gt;$A$3,$A$4=0)))))),1,0)</f>
        <v/>
      </c>
      <c r="BS94">
        <f>IF(AND(BS$4=1,BS44=0,OR($IT44=0,AND($IT44&gt;0,BS$2=$IU44,OR(AND(BS$1=$IT44+1,OR(BS$3-1&lt;&gt;$A$3,$A$4=0)),AND(BS$1=$IT44-1,OR(BS$3&lt;&gt;$A$3,$A$4=0)))))),1,0)</f>
        <v/>
      </c>
      <c r="BT94">
        <f>IF(AND(BT$4=1,BT44=0,OR($IT44=0,AND($IT44&gt;0,BT$2=$IU44,OR(AND(BT$1=$IT44+1,OR(BT$3-1&lt;&gt;$A$3,$A$4=0)),AND(BT$1=$IT44-1,OR(BT$3&lt;&gt;$A$3,$A$4=0)))))),1,0)</f>
        <v/>
      </c>
      <c r="BU94">
        <f>IF(AND(BU$4=1,BU44=0,OR($IT44=0,AND($IT44&gt;0,BU$2=$IU44,OR(AND(BU$1=$IT44+1,OR(BU$3-1&lt;&gt;$A$3,$A$4=0)),AND(BU$1=$IT44-1,OR(BU$3&lt;&gt;$A$3,$A$4=0)))))),1,0)</f>
        <v/>
      </c>
      <c r="BV94">
        <f>IF(AND(BV$4=1,BV44=0,OR($IT44=0,AND($IT44&gt;0,BV$2=$IU44,OR(AND(BV$1=$IT44+1,OR(BV$3-1&lt;&gt;$A$3,$A$4=0)),AND(BV$1=$IT44-1,OR(BV$3&lt;&gt;$A$3,$A$4=0)))))),1,0)</f>
        <v/>
      </c>
      <c r="BW94">
        <f>IF(AND(BW$4=1,BW44=0,OR($IT44=0,AND($IT44&gt;0,BW$2=$IU44,OR(AND(BW$1=$IT44+1,OR(BW$3-1&lt;&gt;$A$3,$A$4=0)),AND(BW$1=$IT44-1,OR(BW$3&lt;&gt;$A$3,$A$4=0)))))),1,0)</f>
        <v/>
      </c>
      <c r="BX94">
        <f>IF(AND(BX$4=1,BX44=0,OR($IT44=0,AND($IT44&gt;0,BX$2=$IU44,OR(AND(BX$1=$IT44+1,OR(BX$3-1&lt;&gt;$A$3,$A$4=0)),AND(BX$1=$IT44-1,OR(BX$3&lt;&gt;$A$3,$A$4=0)))))),1,0)</f>
        <v/>
      </c>
      <c r="BY94">
        <f>IF(AND(BY$4=1,BY44=0,OR($IT44=0,AND($IT44&gt;0,BY$2=$IU44,OR(AND(BY$1=$IT44+1,OR(BY$3-1&lt;&gt;$A$3,$A$4=0)),AND(BY$1=$IT44-1,OR(BY$3&lt;&gt;$A$3,$A$4=0)))))),1,0)</f>
        <v/>
      </c>
      <c r="BZ94">
        <f>IF(AND(BZ$4=1,BZ44=0,OR($IT44=0,AND($IT44&gt;0,BZ$2=$IU44,OR(AND(BZ$1=$IT44+1,OR(BZ$3-1&lt;&gt;$A$3,$A$4=0)),AND(BZ$1=$IT44-1,OR(BZ$3&lt;&gt;$A$3,$A$4=0)))))),1,0)</f>
        <v/>
      </c>
      <c r="CA94">
        <f>IF(AND(CA$4=1,CA44=0,OR($IT44=0,AND($IT44&gt;0,CA$2=$IU44,OR(AND(CA$1=$IT44+1,OR(CA$3-1&lt;&gt;$A$3,$A$4=0)),AND(CA$1=$IT44-1,OR(CA$3&lt;&gt;$A$3,$A$4=0)))))),1,0)</f>
        <v/>
      </c>
      <c r="CB94">
        <f>IF(AND(CB$4=1,CB44=0,OR($IT44=0,AND($IT44&gt;0,CB$2=$IU44,OR(AND(CB$1=$IT44+1,OR(CB$3-1&lt;&gt;$A$3,$A$4=0)),AND(CB$1=$IT44-1,OR(CB$3&lt;&gt;$A$3,$A$4=0)))))),1,0)</f>
        <v/>
      </c>
      <c r="CC94">
        <f>IF(AND(CC$4=1,CC44=0,OR($IT44=0,AND($IT44&gt;0,CC$2=$IU44,OR(AND(CC$1=$IT44+1,OR(CC$3-1&lt;&gt;$A$3,$A$4=0)),AND(CC$1=$IT44-1,OR(CC$3&lt;&gt;$A$3,$A$4=0)))))),1,0)</f>
        <v/>
      </c>
      <c r="CD94">
        <f>IF(AND(CD$4=1,CD44=0,OR($IT44=0,AND($IT44&gt;0,CD$2=$IU44,OR(AND(CD$1=$IT44+1,OR(CD$3-1&lt;&gt;$A$3,$A$4=0)),AND(CD$1=$IT44-1,OR(CD$3&lt;&gt;$A$3,$A$4=0)))))),1,0)</f>
        <v/>
      </c>
      <c r="CE94">
        <f>IF(AND(CE$4=1,CE44=0,OR($IT44=0,AND($IT44&gt;0,CE$2=$IU44,OR(AND(CE$1=$IT44+1,OR(CE$3-1&lt;&gt;$A$3,$A$4=0)),AND(CE$1=$IT44-1,OR(CE$3&lt;&gt;$A$3,$A$4=0)))))),1,0)</f>
        <v/>
      </c>
      <c r="CF94">
        <f>IF(AND(CF$4=1,CF44=0,OR($IT44=0,AND($IT44&gt;0,CF$2=$IU44,OR(AND(CF$1=$IT44+1,OR(CF$3-1&lt;&gt;$A$3,$A$4=0)),AND(CF$1=$IT44-1,OR(CF$3&lt;&gt;$A$3,$A$4=0)))))),1,0)</f>
        <v/>
      </c>
      <c r="CG94">
        <f>IF(AND(CG$4=1,CG44=0,OR($IT44=0,AND($IT44&gt;0,CG$2=$IU44,OR(AND(CG$1=$IT44+1,OR(CG$3-1&lt;&gt;$A$3,$A$4=0)),AND(CG$1=$IT44-1,OR(CG$3&lt;&gt;$A$3,$A$4=0)))))),1,0)</f>
        <v/>
      </c>
      <c r="CH94">
        <f>IF(AND(CH$4=1,CH44=0,OR($IT44=0,AND($IT44&gt;0,CH$2=$IU44,OR(AND(CH$1=$IT44+1,OR(CH$3-1&lt;&gt;$A$3,$A$4=0)),AND(CH$1=$IT44-1,OR(CH$3&lt;&gt;$A$3,$A$4=0)))))),1,0)</f>
        <v/>
      </c>
      <c r="CI94">
        <f>IF(AND(CI$4=1,CI44=0,OR($IT44=0,AND($IT44&gt;0,CI$2=$IU44,OR(AND(CI$1=$IT44+1,OR(CI$3-1&lt;&gt;$A$3,$A$4=0)),AND(CI$1=$IT44-1,OR(CI$3&lt;&gt;$A$3,$A$4=0)))))),1,0)</f>
        <v/>
      </c>
      <c r="CJ94">
        <f>IF(AND(CJ$4=1,CJ44=0,OR($IT44=0,AND($IT44&gt;0,CJ$2=$IU44,OR(AND(CJ$1=$IT44+1,OR(CJ$3-1&lt;&gt;$A$3,$A$4=0)),AND(CJ$1=$IT44-1,OR(CJ$3&lt;&gt;$A$3,$A$4=0)))))),1,0)</f>
        <v/>
      </c>
      <c r="CK94">
        <f>IF(AND(CK$4=1,CK44=0,OR($IT44=0,AND($IT44&gt;0,CK$2=$IU44,OR(AND(CK$1=$IT44+1,OR(CK$3-1&lt;&gt;$A$3,$A$4=0)),AND(CK$1=$IT44-1,OR(CK$3&lt;&gt;$A$3,$A$4=0)))))),1,0)</f>
        <v/>
      </c>
      <c r="CL94">
        <f>IF(AND(CL$4=1,CL44=0,OR($IT44=0,AND($IT44&gt;0,CL$2=$IU44,OR(AND(CL$1=$IT44+1,OR(CL$3-1&lt;&gt;$A$3,$A$4=0)),AND(CL$1=$IT44-1,OR(CL$3&lt;&gt;$A$3,$A$4=0)))))),1,0)</f>
        <v/>
      </c>
      <c r="CM94">
        <f>IF(AND(CM$4=1,CM44=0,OR($IT44=0,AND($IT44&gt;0,CM$2=$IU44,OR(AND(CM$1=$IT44+1,OR(CM$3-1&lt;&gt;$A$3,$A$4=0)),AND(CM$1=$IT44-1,OR(CM$3&lt;&gt;$A$3,$A$4=0)))))),1,0)</f>
        <v/>
      </c>
      <c r="CN94">
        <f>IF(AND(CN$4=1,CN44=0,OR($IT44=0,AND($IT44&gt;0,CN$2=$IU44,OR(AND(CN$1=$IT44+1,OR(CN$3-1&lt;&gt;$A$3,$A$4=0)),AND(CN$1=$IT44-1,OR(CN$3&lt;&gt;$A$3,$A$4=0)))))),1,0)</f>
        <v/>
      </c>
      <c r="CO94">
        <f>IF(AND(CO$4=1,CO44=0,OR($IT44=0,AND($IT44&gt;0,CO$2=$IU44,OR(AND(CO$1=$IT44+1,OR(CO$3-1&lt;&gt;$A$3,$A$4=0)),AND(CO$1=$IT44-1,OR(CO$3&lt;&gt;$A$3,$A$4=0)))))),1,0)</f>
        <v/>
      </c>
      <c r="CP94">
        <f>IF(AND(CP$4=1,CP44=0,OR($IT44=0,AND($IT44&gt;0,CP$2=$IU44,OR(AND(CP$1=$IT44+1,OR(CP$3-1&lt;&gt;$A$3,$A$4=0)),AND(CP$1=$IT44-1,OR(CP$3&lt;&gt;$A$3,$A$4=0)))))),1,0)</f>
        <v/>
      </c>
      <c r="CQ94">
        <f>IF(AND(CQ$4=1,CQ44=0,OR($IT44=0,AND($IT44&gt;0,CQ$2=$IU44,OR(AND(CQ$1=$IT44+1,OR(CQ$3-1&lt;&gt;$A$3,$A$4=0)),AND(CQ$1=$IT44-1,OR(CQ$3&lt;&gt;$A$3,$A$4=0)))))),1,0)</f>
        <v/>
      </c>
      <c r="CR94">
        <f>IF(AND(CR$4=1,CR44=0,OR($IT44=0,AND($IT44&gt;0,CR$2=$IU44,OR(AND(CR$1=$IT44+1,OR(CR$3-1&lt;&gt;$A$3,$A$4=0)),AND(CR$1=$IT44-1,OR(CR$3&lt;&gt;$A$3,$A$4=0)))))),1,0)</f>
        <v/>
      </c>
      <c r="CS94">
        <f>IF(AND(CS$4=1,CS44=0,OR($IT44=0,AND($IT44&gt;0,CS$2=$IU44,OR(AND(CS$1=$IT44+1,OR(CS$3-1&lt;&gt;$A$3,$A$4=0)),AND(CS$1=$IT44-1,OR(CS$3&lt;&gt;$A$3,$A$4=0)))))),1,0)</f>
        <v/>
      </c>
      <c r="CT94">
        <f>IF(AND(CT$4=1,CT44=0,OR($IT44=0,AND($IT44&gt;0,CT$2=$IU44,OR(AND(CT$1=$IT44+1,OR(CT$3-1&lt;&gt;$A$3,$A$4=0)),AND(CT$1=$IT44-1,OR(CT$3&lt;&gt;$A$3,$A$4=0)))))),1,0)</f>
        <v/>
      </c>
      <c r="CU94">
        <f>IF(AND(CU$4=1,CU44=0,OR($IT44=0,AND($IT44&gt;0,CU$2=$IU44,OR(AND(CU$1=$IT44+1,OR(CU$3-1&lt;&gt;$A$3,$A$4=0)),AND(CU$1=$IT44-1,OR(CU$3&lt;&gt;$A$3,$A$4=0)))))),1,0)</f>
        <v/>
      </c>
      <c r="CV94">
        <f>IF(AND(CV$4=1,CV44=0,OR($IT44=0,AND($IT44&gt;0,CV$2=$IU44,OR(AND(CV$1=$IT44+1,OR(CV$3-1&lt;&gt;$A$3,$A$4=0)),AND(CV$1=$IT44-1,OR(CV$3&lt;&gt;$A$3,$A$4=0)))))),1,0)</f>
        <v/>
      </c>
      <c r="CW94">
        <f>IF(AND(CW$4=1,CW44=0,OR($IT44=0,AND($IT44&gt;0,CW$2=$IU44,OR(AND(CW$1=$IT44+1,OR(CW$3-1&lt;&gt;$A$3,$A$4=0)),AND(CW$1=$IT44-1,OR(CW$3&lt;&gt;$A$3,$A$4=0)))))),1,0)</f>
        <v/>
      </c>
      <c r="CX94">
        <f>IF(AND(CX$4=1,CX44=0,OR($IT44=0,AND($IT44&gt;0,CX$2=$IU44,OR(AND(CX$1=$IT44+1,OR(CX$3-1&lt;&gt;$A$3,$A$4=0)),AND(CX$1=$IT44-1,OR(CX$3&lt;&gt;$A$3,$A$4=0)))))),1,0)</f>
        <v/>
      </c>
      <c r="CY94">
        <f>IF(AND(CY$4=1,CY44=0,OR($IT44=0,AND($IT44&gt;0,CY$2=$IU44,OR(AND(CY$1=$IT44+1,OR(CY$3-1&lt;&gt;$A$3,$A$4=0)),AND(CY$1=$IT44-1,OR(CY$3&lt;&gt;$A$3,$A$4=0)))))),1,0)</f>
        <v/>
      </c>
      <c r="CZ94">
        <f>IF(AND(CZ$4=1,CZ44=0,OR($IT44=0,AND($IT44&gt;0,CZ$2=$IU44,OR(AND(CZ$1=$IT44+1,OR(CZ$3-1&lt;&gt;$A$3,$A$4=0)),AND(CZ$1=$IT44-1,OR(CZ$3&lt;&gt;$A$3,$A$4=0)))))),1,0)</f>
        <v/>
      </c>
      <c r="DA94">
        <f>IF(AND(DA$4=1,DA44=0,OR($IT44=0,AND($IT44&gt;0,DA$2=$IU44,OR(AND(DA$1=$IT44+1,OR(DA$3-1&lt;&gt;$A$3,$A$4=0)),AND(DA$1=$IT44-1,OR(DA$3&lt;&gt;$A$3,$A$4=0)))))),1,0)</f>
        <v/>
      </c>
      <c r="DB94">
        <f>IF(AND(DB$4=1,DB44=0,OR($IT44=0,AND($IT44&gt;0,DB$2=$IU44,OR(AND(DB$1=$IT44+1,OR(DB$3-1&lt;&gt;$A$3,$A$4=0)),AND(DB$1=$IT44-1,OR(DB$3&lt;&gt;$A$3,$A$4=0)))))),1,0)</f>
        <v/>
      </c>
      <c r="DC94">
        <f>IF(AND(DC$4=1,DC44=0,OR($IT44=0,AND($IT44&gt;0,DC$2=$IU44,OR(AND(DC$1=$IT44+1,OR(DC$3-1&lt;&gt;$A$3,$A$4=0)),AND(DC$1=$IT44-1,OR(DC$3&lt;&gt;$A$3,$A$4=0)))))),1,0)</f>
        <v/>
      </c>
      <c r="DD94">
        <f>IF(AND(DD$4=1,DD44=0,OR($IT44=0,AND($IT44&gt;0,DD$2=$IU44,OR(AND(DD$1=$IT44+1,OR(DD$3-1&lt;&gt;$A$3,$A$4=0)),AND(DD$1=$IT44-1,OR(DD$3&lt;&gt;$A$3,$A$4=0)))))),1,0)</f>
        <v/>
      </c>
      <c r="DE94">
        <f>IF(AND(DE$4=1,DE44=0,OR($IT44=0,AND($IT44&gt;0,DE$2=$IU44,OR(AND(DE$1=$IT44+1,OR(DE$3-1&lt;&gt;$A$3,$A$4=0)),AND(DE$1=$IT44-1,OR(DE$3&lt;&gt;$A$3,$A$4=0)))))),1,0)</f>
        <v/>
      </c>
      <c r="DF94">
        <f>IF(AND(DF$4=1,DF44=0,OR($IT44=0,AND($IT44&gt;0,DF$2=$IU44,OR(AND(DF$1=$IT44+1,OR(DF$3-1&lt;&gt;$A$3,$A$4=0)),AND(DF$1=$IT44-1,OR(DF$3&lt;&gt;$A$3,$A$4=0)))))),1,0)</f>
        <v/>
      </c>
      <c r="DG94">
        <f>IF(AND(DG$4=1,DG44=0,OR($IT44=0,AND($IT44&gt;0,DG$2=$IU44,OR(AND(DG$1=$IT44+1,OR(DG$3-1&lt;&gt;$A$3,$A$4=0)),AND(DG$1=$IT44-1,OR(DG$3&lt;&gt;$A$3,$A$4=0)))))),1,0)</f>
        <v/>
      </c>
      <c r="DH94">
        <f>IF(AND(DH$4=1,DH44=0,OR($IT44=0,AND($IT44&gt;0,DH$2=$IU44,OR(AND(DH$1=$IT44+1,OR(DH$3-1&lt;&gt;$A$3,$A$4=0)),AND(DH$1=$IT44-1,OR(DH$3&lt;&gt;$A$3,$A$4=0)))))),1,0)</f>
        <v/>
      </c>
      <c r="DI94">
        <f>IF(AND(DI$4=1,DI44=0,OR($IT44=0,AND($IT44&gt;0,DI$2=$IU44,OR(AND(DI$1=$IT44+1,OR(DI$3-1&lt;&gt;$A$3,$A$4=0)),AND(DI$1=$IT44-1,OR(DI$3&lt;&gt;$A$3,$A$4=0)))))),1,0)</f>
        <v/>
      </c>
      <c r="DJ94">
        <f>IF(AND(DJ$4=1,DJ44=0,OR($IT44=0,AND($IT44&gt;0,DJ$2=$IU44,OR(AND(DJ$1=$IT44+1,OR(DJ$3-1&lt;&gt;$A$3,$A$4=0)),AND(DJ$1=$IT44-1,OR(DJ$3&lt;&gt;$A$3,$A$4=0)))))),1,0)</f>
        <v/>
      </c>
      <c r="DK94">
        <f>IF(AND(DK$4=1,DK44=0,OR($IT44=0,AND($IT44&gt;0,DK$2=$IU44,OR(AND(DK$1=$IT44+1,OR(DK$3-1&lt;&gt;$A$3,$A$4=0)),AND(DK$1=$IT44-1,OR(DK$3&lt;&gt;$A$3,$A$4=0)))))),1,0)</f>
        <v/>
      </c>
      <c r="DL94">
        <f>IF(AND(DL$4=1,DL44=0,OR($IT44=0,AND($IT44&gt;0,DL$2=$IU44,OR(AND(DL$1=$IT44+1,OR(DL$3-1&lt;&gt;$A$3,$A$4=0)),AND(DL$1=$IT44-1,OR(DL$3&lt;&gt;$A$3,$A$4=0)))))),1,0)</f>
        <v/>
      </c>
      <c r="DM94">
        <f>IF(AND(DM$4=1,DM44=0,OR($IT44=0,AND($IT44&gt;0,DM$2=$IU44,OR(AND(DM$1=$IT44+1,OR(DM$3-1&lt;&gt;$A$3,$A$4=0)),AND(DM$1=$IT44-1,OR(DM$3&lt;&gt;$A$3,$A$4=0)))))),1,0)</f>
        <v/>
      </c>
      <c r="DN94">
        <f>IF(AND(DN$4=1,DN44=0,OR($IT44=0,AND($IT44&gt;0,DN$2=$IU44,OR(AND(DN$1=$IT44+1,OR(DN$3-1&lt;&gt;$A$3,$A$4=0)),AND(DN$1=$IT44-1,OR(DN$3&lt;&gt;$A$3,$A$4=0)))))),1,0)</f>
        <v/>
      </c>
      <c r="DO94">
        <f>IF(AND(DO$4=1,DO44=0,OR($IT44=0,AND($IT44&gt;0,DO$2=$IU44,OR(AND(DO$1=$IT44+1,OR(DO$3-1&lt;&gt;$A$3,$A$4=0)),AND(DO$1=$IT44-1,OR(DO$3&lt;&gt;$A$3,$A$4=0)))))),1,0)</f>
        <v/>
      </c>
      <c r="DP94">
        <f>IF(AND(DP$4=1,DP44=0,OR($IT44=0,AND($IT44&gt;0,DP$2=$IU44,OR(AND(DP$1=$IT44+1,OR(DP$3-1&lt;&gt;$A$3,$A$4=0)),AND(DP$1=$IT44-1,OR(DP$3&lt;&gt;$A$3,$A$4=0)))))),1,0)</f>
        <v/>
      </c>
      <c r="DQ94">
        <f>IF(AND(DQ$4=1,DQ44=0,OR($IT44=0,AND($IT44&gt;0,DQ$2=$IU44,OR(AND(DQ$1=$IT44+1,OR(DQ$3-1&lt;&gt;$A$3,$A$4=0)),AND(DQ$1=$IT44-1,OR(DQ$3&lt;&gt;$A$3,$A$4=0)))))),1,0)</f>
        <v/>
      </c>
      <c r="DR94">
        <f>IF(AND(DR$4=1,DR44=0,OR($IT44=0,AND($IT44&gt;0,DR$2=$IU44,OR(AND(DR$1=$IT44+1,OR(DR$3-1&lt;&gt;$A$3,$A$4=0)),AND(DR$1=$IT44-1,OR(DR$3&lt;&gt;$A$3,$A$4=0)))))),1,0)</f>
        <v/>
      </c>
      <c r="DS94">
        <f>IF(AND(DS$4=1,DS44=0,OR($IT44=0,AND($IT44&gt;0,DS$2=$IU44,OR(AND(DS$1=$IT44+1,OR(DS$3-1&lt;&gt;$A$3,$A$4=0)),AND(DS$1=$IT44-1,OR(DS$3&lt;&gt;$A$3,$A$4=0)))))),1,0)</f>
        <v/>
      </c>
      <c r="DT94">
        <f>IF(AND(DT$4=1,DT44=0,OR($IT44=0,AND($IT44&gt;0,DT$2=$IU44,OR(AND(DT$1=$IT44+1,OR(DT$3-1&lt;&gt;$A$3,$A$4=0)),AND(DT$1=$IT44-1,OR(DT$3&lt;&gt;$A$3,$A$4=0)))))),1,0)</f>
        <v/>
      </c>
      <c r="DU94">
        <f>IF(AND(DU$4=1,DU44=0,OR($IT44=0,AND($IT44&gt;0,DU$2=$IU44,OR(AND(DU$1=$IT44+1,OR(DU$3-1&lt;&gt;$A$3,$A$4=0)),AND(DU$1=$IT44-1,OR(DU$3&lt;&gt;$A$3,$A$4=0)))))),1,0)</f>
        <v/>
      </c>
      <c r="DV94">
        <f>IF(AND(DV$4=1,DV44=0,OR($IT44=0,AND($IT44&gt;0,DV$2=$IU44,OR(AND(DV$1=$IT44+1,OR(DV$3-1&lt;&gt;$A$3,$A$4=0)),AND(DV$1=$IT44-1,OR(DV$3&lt;&gt;$A$3,$A$4=0)))))),1,0)</f>
        <v/>
      </c>
      <c r="DW94">
        <f>IF(AND(DW$4=1,DW44=0,OR($IT44=0,AND($IT44&gt;0,DW$2=$IU44,OR(AND(DW$1=$IT44+1,OR(DW$3-1&lt;&gt;$A$3,$A$4=0)),AND(DW$1=$IT44-1,OR(DW$3&lt;&gt;$A$3,$A$4=0)))))),1,0)</f>
        <v/>
      </c>
      <c r="DX94">
        <f>IF(AND(DX$4=1,DX44=0,OR($IT44=0,AND($IT44&gt;0,DX$2=$IU44,OR(AND(DX$1=$IT44+1,OR(DX$3-1&lt;&gt;$A$3,$A$4=0)),AND(DX$1=$IT44-1,OR(DX$3&lt;&gt;$A$3,$A$4=0)))))),1,0)</f>
        <v/>
      </c>
      <c r="DY94">
        <f>IF(AND(DY$4=1,DY44=0,OR($IT44=0,AND($IT44&gt;0,DY$2=$IU44,OR(AND(DY$1=$IT44+1,OR(DY$3-1&lt;&gt;$A$3,$A$4=0)),AND(DY$1=$IT44-1,OR(DY$3&lt;&gt;$A$3,$A$4=0)))))),1,0)</f>
        <v/>
      </c>
      <c r="DZ94">
        <f>IF(AND(DZ$4=1,DZ44=0,OR($IT44=0,AND($IT44&gt;0,DZ$2=$IU44,OR(AND(DZ$1=$IT44+1,OR(DZ$3-1&lt;&gt;$A$3,$A$4=0)),AND(DZ$1=$IT44-1,OR(DZ$3&lt;&gt;$A$3,$A$4=0)))))),1,0)</f>
        <v/>
      </c>
      <c r="EA94">
        <f>IF(AND(EA$4=1,EA44=0,OR($IT44=0,AND($IT44&gt;0,EA$2=$IU44,OR(AND(EA$1=$IT44+1,OR(EA$3-1&lt;&gt;$A$3,$A$4=0)),AND(EA$1=$IT44-1,OR(EA$3&lt;&gt;$A$3,$A$4=0)))))),1,0)</f>
        <v/>
      </c>
      <c r="EB94">
        <f>IF(AND(EB$4=1,EB44=0,OR($IT44=0,AND($IT44&gt;0,EB$2=$IU44,OR(AND(EB$1=$IT44+1,OR(EB$3-1&lt;&gt;$A$3,$A$4=0)),AND(EB$1=$IT44-1,OR(EB$3&lt;&gt;$A$3,$A$4=0)))))),1,0)</f>
        <v/>
      </c>
      <c r="EC94">
        <f>IF(AND(EC$4=1,EC44=0,OR($IT44=0,AND($IT44&gt;0,EC$2=$IU44,OR(AND(EC$1=$IT44+1,OR(EC$3-1&lt;&gt;$A$3,$A$4=0)),AND(EC$1=$IT44-1,OR(EC$3&lt;&gt;$A$3,$A$4=0)))))),1,0)</f>
        <v/>
      </c>
      <c r="ED94">
        <f>IF(AND(ED$4=1,ED44=0,OR($IT44=0,AND($IT44&gt;0,ED$2=$IU44,OR(AND(ED$1=$IT44+1,OR(ED$3-1&lt;&gt;$A$3,$A$4=0)),AND(ED$1=$IT44-1,OR(ED$3&lt;&gt;$A$3,$A$4=0)))))),1,0)</f>
        <v/>
      </c>
      <c r="EE94">
        <f>IF(AND(EE$4=1,EE44=0,OR($IT44=0,AND($IT44&gt;0,EE$2=$IU44,OR(AND(EE$1=$IT44+1,OR(EE$3-1&lt;&gt;$A$3,$A$4=0)),AND(EE$1=$IT44-1,OR(EE$3&lt;&gt;$A$3,$A$4=0)))))),1,0)</f>
        <v/>
      </c>
      <c r="EF94">
        <f>IF(AND(EF$4=1,EF44=0,OR($IT44=0,AND($IT44&gt;0,EF$2=$IU44,OR(AND(EF$1=$IT44+1,OR(EF$3-1&lt;&gt;$A$3,$A$4=0)),AND(EF$1=$IT44-1,OR(EF$3&lt;&gt;$A$3,$A$4=0)))))),1,0)</f>
        <v/>
      </c>
      <c r="EG94">
        <f>IF(AND(EG$4=1,EG44=0,OR($IT44=0,AND($IT44&gt;0,EG$2=$IU44,OR(AND(EG$1=$IT44+1,OR(EG$3-1&lt;&gt;$A$3,$A$4=0)),AND(EG$1=$IT44-1,OR(EG$3&lt;&gt;$A$3,$A$4=0)))))),1,0)</f>
        <v/>
      </c>
      <c r="EH94">
        <f>IF(AND(EH$4=1,EH44=0,OR($IT44=0,AND($IT44&gt;0,EH$2=$IU44,OR(AND(EH$1=$IT44+1,OR(EH$3-1&lt;&gt;$A$3,$A$4=0)),AND(EH$1=$IT44-1,OR(EH$3&lt;&gt;$A$3,$A$4=0)))))),1,0)</f>
        <v/>
      </c>
      <c r="EI94">
        <f>IF(AND(EI$4=1,EI44=0,OR($IT44=0,AND($IT44&gt;0,EI$2=$IU44,OR(AND(EI$1=$IT44+1,OR(EI$3-1&lt;&gt;$A$3,$A$4=0)),AND(EI$1=$IT44-1,OR(EI$3&lt;&gt;$A$3,$A$4=0)))))),1,0)</f>
        <v/>
      </c>
      <c r="EJ94">
        <f>IF(AND(EJ$4=1,EJ44=0,OR($IT44=0,AND($IT44&gt;0,EJ$2=$IU44,OR(AND(EJ$1=$IT44+1,OR(EJ$3-1&lt;&gt;$A$3,$A$4=0)),AND(EJ$1=$IT44-1,OR(EJ$3&lt;&gt;$A$3,$A$4=0)))))),1,0)</f>
        <v/>
      </c>
      <c r="EK94">
        <f>IF(AND(EK$4=1,EK44=0,OR($IT44=0,AND($IT44&gt;0,EK$2=$IU44,OR(AND(EK$1=$IT44+1,OR(EK$3-1&lt;&gt;$A$3,$A$4=0)),AND(EK$1=$IT44-1,OR(EK$3&lt;&gt;$A$3,$A$4=0)))))),1,0)</f>
        <v/>
      </c>
      <c r="EL94">
        <f>IF(AND(EL$4=1,EL44=0,OR($IT44=0,AND($IT44&gt;0,EL$2=$IU44,OR(AND(EL$1=$IT44+1,OR(EL$3-1&lt;&gt;$A$3,$A$4=0)),AND(EL$1=$IT44-1,OR(EL$3&lt;&gt;$A$3,$A$4=0)))))),1,0)</f>
        <v/>
      </c>
      <c r="EM94">
        <f>IF(AND(EM$4=1,EM44=0,OR($IT44=0,AND($IT44&gt;0,EM$2=$IU44,OR(AND(EM$1=$IT44+1,OR(EM$3-1&lt;&gt;$A$3,$A$4=0)),AND(EM$1=$IT44-1,OR(EM$3&lt;&gt;$A$3,$A$4=0)))))),1,0)</f>
        <v/>
      </c>
      <c r="EN94">
        <f>IF(AND(EN$4=1,EN44=0,OR($IT44=0,AND($IT44&gt;0,EN$2=$IU44,OR(AND(EN$1=$IT44+1,OR(EN$3-1&lt;&gt;$A$3,$A$4=0)),AND(EN$1=$IT44-1,OR(EN$3&lt;&gt;$A$3,$A$4=0)))))),1,0)</f>
        <v/>
      </c>
      <c r="EO94">
        <f>IF(AND(EO$4=1,EO44=0,OR($IT44=0,AND($IT44&gt;0,EO$2=$IU44,OR(AND(EO$1=$IT44+1,OR(EO$3-1&lt;&gt;$A$3,$A$4=0)),AND(EO$1=$IT44-1,OR(EO$3&lt;&gt;$A$3,$A$4=0)))))),1,0)</f>
        <v/>
      </c>
      <c r="EP94">
        <f>IF(AND(EP$4=1,EP44=0,OR($IT44=0,AND($IT44&gt;0,EP$2=$IU44,OR(AND(EP$1=$IT44+1,OR(EP$3-1&lt;&gt;$A$3,$A$4=0)),AND(EP$1=$IT44-1,OR(EP$3&lt;&gt;$A$3,$A$4=0)))))),1,0)</f>
        <v/>
      </c>
      <c r="EQ94">
        <f>IF(AND(EQ$4=1,EQ44=0,OR($IT44=0,AND($IT44&gt;0,EQ$2=$IU44,OR(AND(EQ$1=$IT44+1,OR(EQ$3-1&lt;&gt;$A$3,$A$4=0)),AND(EQ$1=$IT44-1,OR(EQ$3&lt;&gt;$A$3,$A$4=0)))))),1,0)</f>
        <v/>
      </c>
      <c r="ER94">
        <f>IF(AND(ER$4=1,ER44=0,OR($IT44=0,AND($IT44&gt;0,ER$2=$IU44,OR(AND(ER$1=$IT44+1,OR(ER$3-1&lt;&gt;$A$3,$A$4=0)),AND(ER$1=$IT44-1,OR(ER$3&lt;&gt;$A$3,$A$4=0)))))),1,0)</f>
        <v/>
      </c>
      <c r="ES94">
        <f>IF(AND(ES$4=1,ES44=0,OR($IT44=0,AND($IT44&gt;0,ES$2=$IU44,OR(AND(ES$1=$IT44+1,OR(ES$3-1&lt;&gt;$A$3,$A$4=0)),AND(ES$1=$IT44-1,OR(ES$3&lt;&gt;$A$3,$A$4=0)))))),1,0)</f>
        <v/>
      </c>
      <c r="ET94">
        <f>IF(AND(ET$4=1,ET44=0,OR($IT44=0,AND($IT44&gt;0,ET$2=$IU44,OR(AND(ET$1=$IT44+1,OR(ET$3-1&lt;&gt;$A$3,$A$4=0)),AND(ET$1=$IT44-1,OR(ET$3&lt;&gt;$A$3,$A$4=0)))))),1,0)</f>
        <v/>
      </c>
      <c r="EU94">
        <f>IF(AND(EU$4=1,EU44=0,OR($IT44=0,AND($IT44&gt;0,EU$2=$IU44,OR(AND(EU$1=$IT44+1,OR(EU$3-1&lt;&gt;$A$3,$A$4=0)),AND(EU$1=$IT44-1,OR(EU$3&lt;&gt;$A$3,$A$4=0)))))),1,0)</f>
        <v/>
      </c>
      <c r="EV94">
        <f>IF(AND(EV$4=1,EV44=0,OR($IT44=0,AND($IT44&gt;0,EV$2=$IU44,OR(AND(EV$1=$IT44+1,OR(EV$3-1&lt;&gt;$A$3,$A$4=0)),AND(EV$1=$IT44-1,OR(EV$3&lt;&gt;$A$3,$A$4=0)))))),1,0)</f>
        <v/>
      </c>
      <c r="EW94">
        <f>IF(AND(EW$4=1,EW44=0,OR($IT44=0,AND($IT44&gt;0,EW$2=$IU44,OR(AND(EW$1=$IT44+1,OR(EW$3-1&lt;&gt;$A$3,$A$4=0)),AND(EW$1=$IT44-1,OR(EW$3&lt;&gt;$A$3,$A$4=0)))))),1,0)</f>
        <v/>
      </c>
      <c r="EX94">
        <f>IF(AND(EX$4=1,EX44=0,OR($IT44=0,AND($IT44&gt;0,EX$2=$IU44,OR(AND(EX$1=$IT44+1,OR(EX$3-1&lt;&gt;$A$3,$A$4=0)),AND(EX$1=$IT44-1,OR(EX$3&lt;&gt;$A$3,$A$4=0)))))),1,0)</f>
        <v/>
      </c>
      <c r="EY94">
        <f>IF(AND(EY$4=1,EY44=0,OR($IT44=0,AND($IT44&gt;0,EY$2=$IU44,OR(AND(EY$1=$IT44+1,OR(EY$3-1&lt;&gt;$A$3,$A$4=0)),AND(EY$1=$IT44-1,OR(EY$3&lt;&gt;$A$3,$A$4=0)))))),1,0)</f>
        <v/>
      </c>
      <c r="EZ94">
        <f>IF(AND(EZ$4=1,EZ44=0,OR($IT44=0,AND($IT44&gt;0,EZ$2=$IU44,OR(AND(EZ$1=$IT44+1,OR(EZ$3-1&lt;&gt;$A$3,$A$4=0)),AND(EZ$1=$IT44-1,OR(EZ$3&lt;&gt;$A$3,$A$4=0)))))),1,0)</f>
        <v/>
      </c>
      <c r="FA94">
        <f>IF(AND(FA$4=1,FA44=0,OR($IT44=0,AND($IT44&gt;0,FA$2=$IU44,OR(AND(FA$1=$IT44+1,OR(FA$3-1&lt;&gt;$A$3,$A$4=0)),AND(FA$1=$IT44-1,OR(FA$3&lt;&gt;$A$3,$A$4=0)))))),1,0)</f>
        <v/>
      </c>
      <c r="FB94">
        <f>IF(AND(FB$4=1,FB44=0,OR($IT44=0,AND($IT44&gt;0,FB$2=$IU44,OR(AND(FB$1=$IT44+1,OR(FB$3-1&lt;&gt;$A$3,$A$4=0)),AND(FB$1=$IT44-1,OR(FB$3&lt;&gt;$A$3,$A$4=0)))))),1,0)</f>
        <v/>
      </c>
      <c r="FC94">
        <f>IF(AND(FC$4=1,FC44=0,OR($IT44=0,AND($IT44&gt;0,FC$2=$IU44,OR(AND(FC$1=$IT44+1,OR(FC$3-1&lt;&gt;$A$3,$A$4=0)),AND(FC$1=$IT44-1,OR(FC$3&lt;&gt;$A$3,$A$4=0)))))),1,0)</f>
        <v/>
      </c>
      <c r="FD94">
        <f>IF(AND(FD$4=1,FD44=0,OR($IT44=0,AND($IT44&gt;0,FD$2=$IU44,OR(AND(FD$1=$IT44+1,OR(FD$3-1&lt;&gt;$A$3,$A$4=0)),AND(FD$1=$IT44-1,OR(FD$3&lt;&gt;$A$3,$A$4=0)))))),1,0)</f>
        <v/>
      </c>
      <c r="FE94">
        <f>IF(AND(FE$4=1,FE44=0,OR($IT44=0,AND($IT44&gt;0,FE$2=$IU44,OR(AND(FE$1=$IT44+1,OR(FE$3-1&lt;&gt;$A$3,$A$4=0)),AND(FE$1=$IT44-1,OR(FE$3&lt;&gt;$A$3,$A$4=0)))))),1,0)</f>
        <v/>
      </c>
      <c r="FF94">
        <f>IF(AND(FF$4=1,FF44=0,OR($IT44=0,AND($IT44&gt;0,FF$2=$IU44,OR(AND(FF$1=$IT44+1,OR(FF$3-1&lt;&gt;$A$3,$A$4=0)),AND(FF$1=$IT44-1,OR(FF$3&lt;&gt;$A$3,$A$4=0)))))),1,0)</f>
        <v/>
      </c>
      <c r="FG94">
        <f>IF(AND(FG$4=1,FG44=0,OR($IT44=0,AND($IT44&gt;0,FG$2=$IU44,OR(AND(FG$1=$IT44+1,OR(FG$3-1&lt;&gt;$A$3,$A$4=0)),AND(FG$1=$IT44-1,OR(FG$3&lt;&gt;$A$3,$A$4=0)))))),1,0)</f>
        <v/>
      </c>
      <c r="FH94">
        <f>IF(AND(FH$4=1,FH44=0,OR($IT44=0,AND($IT44&gt;0,FH$2=$IU44,OR(AND(FH$1=$IT44+1,OR(FH$3-1&lt;&gt;$A$3,$A$4=0)),AND(FH$1=$IT44-1,OR(FH$3&lt;&gt;$A$3,$A$4=0)))))),1,0)</f>
        <v/>
      </c>
      <c r="FI94">
        <f>IF(AND(FI$4=1,FI44=0,OR($IT44=0,AND($IT44&gt;0,FI$2=$IU44,OR(AND(FI$1=$IT44+1,OR(FI$3-1&lt;&gt;$A$3,$A$4=0)),AND(FI$1=$IT44-1,OR(FI$3&lt;&gt;$A$3,$A$4=0)))))),1,0)</f>
        <v/>
      </c>
      <c r="FJ94">
        <f>IF(AND(FJ$4=1,FJ44=0,OR($IT44=0,AND($IT44&gt;0,FJ$2=$IU44,OR(AND(FJ$1=$IT44+1,OR(FJ$3-1&lt;&gt;$A$3,$A$4=0)),AND(FJ$1=$IT44-1,OR(FJ$3&lt;&gt;$A$3,$A$4=0)))))),1,0)</f>
        <v/>
      </c>
      <c r="FK94">
        <f>IF(AND(FK$4=1,FK44=0,OR($IT44=0,AND($IT44&gt;0,FK$2=$IU44,OR(AND(FK$1=$IT44+1,OR(FK$3-1&lt;&gt;$A$3,$A$4=0)),AND(FK$1=$IT44-1,OR(FK$3&lt;&gt;$A$3,$A$4=0)))))),1,0)</f>
        <v/>
      </c>
      <c r="FL94">
        <f>IF(AND(FL$4=1,FL44=0,OR($IT44=0,AND($IT44&gt;0,FL$2=$IU44,OR(AND(FL$1=$IT44+1,OR(FL$3-1&lt;&gt;$A$3,$A$4=0)),AND(FL$1=$IT44-1,OR(FL$3&lt;&gt;$A$3,$A$4=0)))))),1,0)</f>
        <v/>
      </c>
      <c r="FM94">
        <f>IF(AND(FM$4=1,FM44=0,OR($IT44=0,AND($IT44&gt;0,FM$2=$IU44,OR(AND(FM$1=$IT44+1,OR(FM$3-1&lt;&gt;$A$3,$A$4=0)),AND(FM$1=$IT44-1,OR(FM$3&lt;&gt;$A$3,$A$4=0)))))),1,0)</f>
        <v/>
      </c>
      <c r="FN94">
        <f>IF(AND(FN$4=1,FN44=0,OR($IT44=0,AND($IT44&gt;0,FN$2=$IU44,OR(AND(FN$1=$IT44+1,OR(FN$3-1&lt;&gt;$A$3,$A$4=0)),AND(FN$1=$IT44-1,OR(FN$3&lt;&gt;$A$3,$A$4=0)))))),1,0)</f>
        <v/>
      </c>
      <c r="FO94">
        <f>IF(AND(FO$4=1,FO44=0,OR($IT44=0,AND($IT44&gt;0,FO$2=$IU44,OR(AND(FO$1=$IT44+1,OR(FO$3-1&lt;&gt;$A$3,$A$4=0)),AND(FO$1=$IT44-1,OR(FO$3&lt;&gt;$A$3,$A$4=0)))))),1,0)</f>
        <v/>
      </c>
      <c r="FP94">
        <f>IF(AND(FP$4=1,FP44=0,OR($IT44=0,AND($IT44&gt;0,FP$2=$IU44,OR(AND(FP$1=$IT44+1,OR(FP$3-1&lt;&gt;$A$3,$A$4=0)),AND(FP$1=$IT44-1,OR(FP$3&lt;&gt;$A$3,$A$4=0)))))),1,0)</f>
        <v/>
      </c>
      <c r="FQ94">
        <f>IF(AND(FQ$4=1,FQ44=0,OR($IT44=0,AND($IT44&gt;0,FQ$2=$IU44,OR(AND(FQ$1=$IT44+1,OR(FQ$3-1&lt;&gt;$A$3,$A$4=0)),AND(FQ$1=$IT44-1,OR(FQ$3&lt;&gt;$A$3,$A$4=0)))))),1,0)</f>
        <v/>
      </c>
      <c r="FR94">
        <f>IF(AND(FR$4=1,FR44=0,OR($IT44=0,AND($IT44&gt;0,FR$2=$IU44,OR(AND(FR$1=$IT44+1,OR(FR$3-1&lt;&gt;$A$3,$A$4=0)),AND(FR$1=$IT44-1,OR(FR$3&lt;&gt;$A$3,$A$4=0)))))),1,0)</f>
        <v/>
      </c>
      <c r="FS94">
        <f>IF(AND(FS$4=1,FS44=0,OR($IT44=0,AND($IT44&gt;0,FS$2=$IU44,OR(AND(FS$1=$IT44+1,OR(FS$3-1&lt;&gt;$A$3,$A$4=0)),AND(FS$1=$IT44-1,OR(FS$3&lt;&gt;$A$3,$A$4=0)))))),1,0)</f>
        <v/>
      </c>
      <c r="FT94">
        <f>IF(AND(FT$4=1,FT44=0,OR($IT44=0,AND($IT44&gt;0,FT$2=$IU44,OR(AND(FT$1=$IT44+1,OR(FT$3-1&lt;&gt;$A$3,$A$4=0)),AND(FT$1=$IT44-1,OR(FT$3&lt;&gt;$A$3,$A$4=0)))))),1,0)</f>
        <v/>
      </c>
      <c r="FU94">
        <f>IF(AND(FU$4=1,FU44=0,OR($IT44=0,AND($IT44&gt;0,FU$2=$IU44,OR(AND(FU$1=$IT44+1,OR(FU$3-1&lt;&gt;$A$3,$A$4=0)),AND(FU$1=$IT44-1,OR(FU$3&lt;&gt;$A$3,$A$4=0)))))),1,0)</f>
        <v/>
      </c>
      <c r="FV94">
        <f>IF(AND(FV$4=1,FV44=0,OR($IT44=0,AND($IT44&gt;0,FV$2=$IU44,OR(AND(FV$1=$IT44+1,OR(FV$3-1&lt;&gt;$A$3,$A$4=0)),AND(FV$1=$IT44-1,OR(FV$3&lt;&gt;$A$3,$A$4=0)))))),1,0)</f>
        <v/>
      </c>
      <c r="FW94">
        <f>IF(AND(FW$4=1,FW44=0,OR($IT44=0,AND($IT44&gt;0,FW$2=$IU44,OR(AND(FW$1=$IT44+1,OR(FW$3-1&lt;&gt;$A$3,$A$4=0)),AND(FW$1=$IT44-1,OR(FW$3&lt;&gt;$A$3,$A$4=0)))))),1,0)</f>
        <v/>
      </c>
      <c r="FX94">
        <f>IF(AND(FX$4=1,FX44=0,OR($IT44=0,AND($IT44&gt;0,FX$2=$IU44,OR(AND(FX$1=$IT44+1,OR(FX$3-1&lt;&gt;$A$3,$A$4=0)),AND(FX$1=$IT44-1,OR(FX$3&lt;&gt;$A$3,$A$4=0)))))),1,0)</f>
        <v/>
      </c>
      <c r="FY94">
        <f>IF(AND(FY$4=1,FY44=0,OR($IT44=0,AND($IT44&gt;0,FY$2=$IU44,OR(AND(FY$1=$IT44+1,OR(FY$3-1&lt;&gt;$A$3,$A$4=0)),AND(FY$1=$IT44-1,OR(FY$3&lt;&gt;$A$3,$A$4=0)))))),1,0)</f>
        <v/>
      </c>
      <c r="FZ94">
        <f>IF(AND(FZ$4=1,FZ44=0,OR($IT44=0,AND($IT44&gt;0,FZ$2=$IU44,OR(AND(FZ$1=$IT44+1,OR(FZ$3-1&lt;&gt;$A$3,$A$4=0)),AND(FZ$1=$IT44-1,OR(FZ$3&lt;&gt;$A$3,$A$4=0)))))),1,0)</f>
        <v/>
      </c>
      <c r="GA94">
        <f>IF(AND(GA$4=1,GA44=0,OR($IT44=0,AND($IT44&gt;0,GA$2=$IU44,OR(AND(GA$1=$IT44+1,OR(GA$3-1&lt;&gt;$A$3,$A$4=0)),AND(GA$1=$IT44-1,OR(GA$3&lt;&gt;$A$3,$A$4=0)))))),1,0)</f>
        <v/>
      </c>
      <c r="GB94">
        <f>IF(AND(GB$4=1,GB44=0,OR($IT44=0,AND($IT44&gt;0,GB$2=$IU44,OR(AND(GB$1=$IT44+1,OR(GB$3-1&lt;&gt;$A$3,$A$4=0)),AND(GB$1=$IT44-1,OR(GB$3&lt;&gt;$A$3,$A$4=0)))))),1,0)</f>
        <v/>
      </c>
      <c r="GC94">
        <f>IF(AND(GC$4=1,GC44=0,OR($IT44=0,AND($IT44&gt;0,GC$2=$IU44,OR(AND(GC$1=$IT44+1,OR(GC$3-1&lt;&gt;$A$3,$A$4=0)),AND(GC$1=$IT44-1,OR(GC$3&lt;&gt;$A$3,$A$4=0)))))),1,0)</f>
        <v/>
      </c>
      <c r="GD94">
        <f>IF(AND(GD$4=1,GD44=0,OR($IT44=0,AND($IT44&gt;0,GD$2=$IU44,OR(AND(GD$1=$IT44+1,OR(GD$3-1&lt;&gt;$A$3,$A$4=0)),AND(GD$1=$IT44-1,OR(GD$3&lt;&gt;$A$3,$A$4=0)))))),1,0)</f>
        <v/>
      </c>
      <c r="GE94">
        <f>IF(AND(GE$4=1,GE44=0,OR($IT44=0,AND($IT44&gt;0,GE$2=$IU44,OR(AND(GE$1=$IT44+1,OR(GE$3-1&lt;&gt;$A$3,$A$4=0)),AND(GE$1=$IT44-1,OR(GE$3&lt;&gt;$A$3,$A$4=0)))))),1,0)</f>
        <v/>
      </c>
      <c r="GF94">
        <f>IF(AND(GF$4=1,GF44=0,OR($IT44=0,AND($IT44&gt;0,GF$2=$IU44,OR(AND(GF$1=$IT44+1,OR(GF$3-1&lt;&gt;$A$3,$A$4=0)),AND(GF$1=$IT44-1,OR(GF$3&lt;&gt;$A$3,$A$4=0)))))),1,0)</f>
        <v/>
      </c>
      <c r="GG94">
        <f>IF(AND(GG$4=1,GG44=0,OR($IT44=0,AND($IT44&gt;0,GG$2=$IU44,OR(AND(GG$1=$IT44+1,OR(GG$3-1&lt;&gt;$A$3,$A$4=0)),AND(GG$1=$IT44-1,OR(GG$3&lt;&gt;$A$3,$A$4=0)))))),1,0)</f>
        <v/>
      </c>
      <c r="GH94">
        <f>IF(AND(GH$4=1,GH44=0,OR($IT44=0,AND($IT44&gt;0,GH$2=$IU44,OR(AND(GH$1=$IT44+1,OR(GH$3-1&lt;&gt;$A$3,$A$4=0)),AND(GH$1=$IT44-1,OR(GH$3&lt;&gt;$A$3,$A$4=0)))))),1,0)</f>
        <v/>
      </c>
      <c r="GI94">
        <f>IF(AND(GI$4=1,GI44=0,OR($IT44=0,AND($IT44&gt;0,GI$2=$IU44,OR(AND(GI$1=$IT44+1,OR(GI$3-1&lt;&gt;$A$3,$A$4=0)),AND(GI$1=$IT44-1,OR(GI$3&lt;&gt;$A$3,$A$4=0)))))),1,0)</f>
        <v/>
      </c>
      <c r="GJ94">
        <f>IF(AND(GJ$4=1,GJ44=0,OR($IT44=0,AND($IT44&gt;0,GJ$2=$IU44,OR(AND(GJ$1=$IT44+1,OR(GJ$3-1&lt;&gt;$A$3,$A$4=0)),AND(GJ$1=$IT44-1,OR(GJ$3&lt;&gt;$A$3,$A$4=0)))))),1,0)</f>
        <v/>
      </c>
      <c r="GK94">
        <f>IF(AND(GK$4=1,GK44=0,OR($IT44=0,AND($IT44&gt;0,GK$2=$IU44,OR(AND(GK$1=$IT44+1,OR(GK$3-1&lt;&gt;$A$3,$A$4=0)),AND(GK$1=$IT44-1,OR(GK$3&lt;&gt;$A$3,$A$4=0)))))),1,0)</f>
        <v/>
      </c>
      <c r="GL94">
        <f>IF(AND(GL$4=1,GL44=0,OR($IT44=0,AND($IT44&gt;0,GL$2=$IU44,OR(AND(GL$1=$IT44+1,OR(GL$3-1&lt;&gt;$A$3,$A$4=0)),AND(GL$1=$IT44-1,OR(GL$3&lt;&gt;$A$3,$A$4=0)))))),1,0)</f>
        <v/>
      </c>
      <c r="GM94">
        <f>IF(AND(GM$4=1,GM44=0,OR($IT44=0,AND($IT44&gt;0,GM$2=$IU44,OR(AND(GM$1=$IT44+1,OR(GM$3-1&lt;&gt;$A$3,$A$4=0)),AND(GM$1=$IT44-1,OR(GM$3&lt;&gt;$A$3,$A$4=0)))))),1,0)</f>
        <v/>
      </c>
      <c r="GN94">
        <f>IF(AND(GN$4=1,GN44=0,OR($IT44=0,AND($IT44&gt;0,GN$2=$IU44,OR(AND(GN$1=$IT44+1,OR(GN$3-1&lt;&gt;$A$3,$A$4=0)),AND(GN$1=$IT44-1,OR(GN$3&lt;&gt;$A$3,$A$4=0)))))),1,0)</f>
        <v/>
      </c>
      <c r="GO94">
        <f>IF(AND(GO$4=1,GO44=0,OR($IT44=0,AND($IT44&gt;0,GO$2=$IU44,OR(AND(GO$1=$IT44+1,OR(GO$3-1&lt;&gt;$A$3,$A$4=0)),AND(GO$1=$IT44-1,OR(GO$3&lt;&gt;$A$3,$A$4=0)))))),1,0)</f>
        <v/>
      </c>
      <c r="GP94">
        <f>IF(AND(GP$4=1,GP44=0,OR($IT44=0,AND($IT44&gt;0,GP$2=$IU44,OR(AND(GP$1=$IT44+1,OR(GP$3-1&lt;&gt;$A$3,$A$4=0)),AND(GP$1=$IT44-1,OR(GP$3&lt;&gt;$A$3,$A$4=0)))))),1,0)</f>
        <v/>
      </c>
      <c r="GQ94">
        <f>IF(AND(GQ$4=1,GQ44=0,OR($IT44=0,AND($IT44&gt;0,GQ$2=$IU44,OR(AND(GQ$1=$IT44+1,OR(GQ$3-1&lt;&gt;$A$3,$A$4=0)),AND(GQ$1=$IT44-1,OR(GQ$3&lt;&gt;$A$3,$A$4=0)))))),1,0)</f>
        <v/>
      </c>
      <c r="GR94">
        <f>IF(AND(GR$4=1,GR44=0,OR($IT44=0,AND($IT44&gt;0,GR$2=$IU44,OR(AND(GR$1=$IT44+1,OR(GR$3-1&lt;&gt;$A$3,$A$4=0)),AND(GR$1=$IT44-1,OR(GR$3&lt;&gt;$A$3,$A$4=0)))))),1,0)</f>
        <v/>
      </c>
      <c r="GS94">
        <f>IF(AND(GS$4=1,GS44=0,OR($IT44=0,AND($IT44&gt;0,GS$2=$IU44,OR(AND(GS$1=$IT44+1,OR(GS$3-1&lt;&gt;$A$3,$A$4=0)),AND(GS$1=$IT44-1,OR(GS$3&lt;&gt;$A$3,$A$4=0)))))),1,0)</f>
        <v/>
      </c>
      <c r="GT94">
        <f>IF(AND(GT$4=1,GT44=0,OR($IT44=0,AND($IT44&gt;0,GT$2=$IU44,OR(AND(GT$1=$IT44+1,OR(GT$3-1&lt;&gt;$A$3,$A$4=0)),AND(GT$1=$IT44-1,OR(GT$3&lt;&gt;$A$3,$A$4=0)))))),1,0)</f>
        <v/>
      </c>
      <c r="GU94">
        <f>IF(AND(GU$4=1,GU44=0,OR($IT44=0,AND($IT44&gt;0,GU$2=$IU44,OR(AND(GU$1=$IT44+1,OR(GU$3-1&lt;&gt;$A$3,$A$4=0)),AND(GU$1=$IT44-1,OR(GU$3&lt;&gt;$A$3,$A$4=0)))))),1,0)</f>
        <v/>
      </c>
      <c r="GV94">
        <f>IF(AND(GV$4=1,GV44=0,OR($IT44=0,AND($IT44&gt;0,GV$2=$IU44,OR(AND(GV$1=$IT44+1,OR(GV$3-1&lt;&gt;$A$3,$A$4=0)),AND(GV$1=$IT44-1,OR(GV$3&lt;&gt;$A$3,$A$4=0)))))),1,0)</f>
        <v/>
      </c>
      <c r="GW94">
        <f>IF(AND(GW$4=1,GW44=0,OR($IT44=0,AND($IT44&gt;0,GW$2=$IU44,OR(AND(GW$1=$IT44+1,OR(GW$3-1&lt;&gt;$A$3,$A$4=0)),AND(GW$1=$IT44-1,OR(GW$3&lt;&gt;$A$3,$A$4=0)))))),1,0)</f>
        <v/>
      </c>
      <c r="GX94">
        <f>IF(AND(GX$4=1,GX44=0,OR($IT44=0,AND($IT44&gt;0,GX$2=$IU44,OR(AND(GX$1=$IT44+1,OR(GX$3-1&lt;&gt;$A$3,$A$4=0)),AND(GX$1=$IT44-1,OR(GX$3&lt;&gt;$A$3,$A$4=0)))))),1,0)</f>
        <v/>
      </c>
      <c r="GY94">
        <f>IF(AND(GY$4=1,GY44=0,OR($IT44=0,AND($IT44&gt;0,GY$2=$IU44,OR(AND(GY$1=$IT44+1,OR(GY$3-1&lt;&gt;$A$3,$A$4=0)),AND(GY$1=$IT44-1,OR(GY$3&lt;&gt;$A$3,$A$4=0)))))),1,0)</f>
        <v/>
      </c>
      <c r="GZ94">
        <f>IF(AND(GZ$4=1,GZ44=0,OR($IT44=0,AND($IT44&gt;0,GZ$2=$IU44,OR(AND(GZ$1=$IT44+1,OR(GZ$3-1&lt;&gt;$A$3,$A$4=0)),AND(GZ$1=$IT44-1,OR(GZ$3&lt;&gt;$A$3,$A$4=0)))))),1,0)</f>
        <v/>
      </c>
      <c r="HA94">
        <f>IF(AND(HA$4=1,HA44=0,OR($IT44=0,AND($IT44&gt;0,HA$2=$IU44,OR(AND(HA$1=$IT44+1,OR(HA$3-1&lt;&gt;$A$3,$A$4=0)),AND(HA$1=$IT44-1,OR(HA$3&lt;&gt;$A$3,$A$4=0)))))),1,0)</f>
        <v/>
      </c>
      <c r="HB94">
        <f>IF(AND(HB$4=1,HB44=0,OR($IT44=0,AND($IT44&gt;0,HB$2=$IU44,OR(AND(HB$1=$IT44+1,OR(HB$3-1&lt;&gt;$A$3,$A$4=0)),AND(HB$1=$IT44-1,OR(HB$3&lt;&gt;$A$3,$A$4=0)))))),1,0)</f>
        <v/>
      </c>
      <c r="HC94">
        <f>IF(AND(HC$4=1,HC44=0,OR($IT44=0,AND($IT44&gt;0,HC$2=$IU44,OR(AND(HC$1=$IT44+1,OR(HC$3-1&lt;&gt;$A$3,$A$4=0)),AND(HC$1=$IT44-1,OR(HC$3&lt;&gt;$A$3,$A$4=0)))))),1,0)</f>
        <v/>
      </c>
      <c r="HD94">
        <f>IF(AND(HD$4=1,HD44=0,OR($IT44=0,AND($IT44&gt;0,HD$2=$IU44,OR(AND(HD$1=$IT44+1,OR(HD$3-1&lt;&gt;$A$3,$A$4=0)),AND(HD$1=$IT44-1,OR(HD$3&lt;&gt;$A$3,$A$4=0)))))),1,0)</f>
        <v/>
      </c>
      <c r="HE94">
        <f>IF(AND(HE$4=1,HE44=0,OR($IT44=0,AND($IT44&gt;0,HE$2=$IU44,OR(AND(HE$1=$IT44+1,OR(HE$3-1&lt;&gt;$A$3,$A$4=0)),AND(HE$1=$IT44-1,OR(HE$3&lt;&gt;$A$3,$A$4=0)))))),1,0)</f>
        <v/>
      </c>
      <c r="HF94">
        <f>IF(AND(HF$4=1,HF44=0,OR($IT44=0,AND($IT44&gt;0,HF$2=$IU44,OR(AND(HF$1=$IT44+1,OR(HF$3-1&lt;&gt;$A$3,$A$4=0)),AND(HF$1=$IT44-1,OR(HF$3&lt;&gt;$A$3,$A$4=0)))))),1,0)</f>
        <v/>
      </c>
      <c r="HG94">
        <f>IF(AND(HG$4=1,HG44=0,OR($IT44=0,AND($IT44&gt;0,HG$2=$IU44,OR(AND(HG$1=$IT44+1,OR(HG$3-1&lt;&gt;$A$3,$A$4=0)),AND(HG$1=$IT44-1,OR(HG$3&lt;&gt;$A$3,$A$4=0)))))),1,0)</f>
        <v/>
      </c>
      <c r="HH94">
        <f>IF(AND(HH$4=1,HH44=0,OR($IT44=0,AND($IT44&gt;0,HH$2=$IU44,OR(AND(HH$1=$IT44+1,OR(HH$3-1&lt;&gt;$A$3,$A$4=0)),AND(HH$1=$IT44-1,OR(HH$3&lt;&gt;$A$3,$A$4=0)))))),1,0)</f>
        <v/>
      </c>
      <c r="HI94">
        <f>IF(AND(HI$4=1,HI44=0,OR($IT44=0,AND($IT44&gt;0,HI$2=$IU44,OR(AND(HI$1=$IT44+1,OR(HI$3-1&lt;&gt;$A$3,$A$4=0)),AND(HI$1=$IT44-1,OR(HI$3&lt;&gt;$A$3,$A$4=0)))))),1,0)</f>
        <v/>
      </c>
      <c r="HJ94">
        <f>IF(AND(HJ$4=1,HJ44=0,OR($IT44=0,AND($IT44&gt;0,HJ$2=$IU44,OR(AND(HJ$1=$IT44+1,OR(HJ$3-1&lt;&gt;$A$3,$A$4=0)),AND(HJ$1=$IT44-1,OR(HJ$3&lt;&gt;$A$3,$A$4=0)))))),1,0)</f>
        <v/>
      </c>
      <c r="HK94">
        <f>IF(AND(HK$4=1,HK44=0,OR($IT44=0,AND($IT44&gt;0,HK$2=$IU44,OR(AND(HK$1=$IT44+1,OR(HK$3-1&lt;&gt;$A$3,$A$4=0)),AND(HK$1=$IT44-1,OR(HK$3&lt;&gt;$A$3,$A$4=0)))))),1,0)</f>
        <v/>
      </c>
      <c r="HL94">
        <f>IF(AND(HL$4=1,HL44=0,OR($IT44=0,AND($IT44&gt;0,HL$2=$IU44,OR(AND(HL$1=$IT44+1,OR(HL$3-1&lt;&gt;$A$3,$A$4=0)),AND(HL$1=$IT44-1,OR(HL$3&lt;&gt;$A$3,$A$4=0)))))),1,0)</f>
        <v/>
      </c>
      <c r="HM94">
        <f>IF(AND(HM$4=1,HM44=0,OR($IT44=0,AND($IT44&gt;0,HM$2=$IU44,OR(AND(HM$1=$IT44+1,OR(HM$3-1&lt;&gt;$A$3,$A$4=0)),AND(HM$1=$IT44-1,OR(HM$3&lt;&gt;$A$3,$A$4=0)))))),1,0)</f>
        <v/>
      </c>
      <c r="HN94">
        <f>IF(AND(HN$4=1,HN44=0,OR($IT44=0,AND($IT44&gt;0,HN$2=$IU44,OR(AND(HN$1=$IT44+1,OR(HN$3-1&lt;&gt;$A$3,$A$4=0)),AND(HN$1=$IT44-1,OR(HN$3&lt;&gt;$A$3,$A$4=0)))))),1,0)</f>
        <v/>
      </c>
      <c r="HO94">
        <f>IF(AND(HO$4=1,HO44=0,OR($IT44=0,AND($IT44&gt;0,HO$2=$IU44,OR(AND(HO$1=$IT44+1,OR(HO$3-1&lt;&gt;$A$3,$A$4=0)),AND(HO$1=$IT44-1,OR(HO$3&lt;&gt;$A$3,$A$4=0)))))),1,0)</f>
        <v/>
      </c>
      <c r="HP94">
        <f>IF(AND(HP$4=1,HP44=0,OR($IT44=0,AND($IT44&gt;0,HP$2=$IU44,OR(AND(HP$1=$IT44+1,OR(HP$3-1&lt;&gt;$A$3,$A$4=0)),AND(HP$1=$IT44-1,OR(HP$3&lt;&gt;$A$3,$A$4=0)))))),1,0)</f>
        <v/>
      </c>
      <c r="HQ94">
        <f>IF(AND(HQ$4=1,HQ44=0,OR($IT44=0,AND($IT44&gt;0,HQ$2=$IU44,OR(AND(HQ$1=$IT44+1,OR(HQ$3-1&lt;&gt;$A$3,$A$4=0)),AND(HQ$1=$IT44-1,OR(HQ$3&lt;&gt;$A$3,$A$4=0)))))),1,0)</f>
        <v/>
      </c>
      <c r="HR94">
        <f>IF(AND(HR$4=1,HR44=0,OR($IT44=0,AND($IT44&gt;0,HR$2=$IU44,OR(AND(HR$1=$IT44+1,OR(HR$3-1&lt;&gt;$A$3,$A$4=0)),AND(HR$1=$IT44-1,OR(HR$3&lt;&gt;$A$3,$A$4=0)))))),1,0)</f>
        <v/>
      </c>
      <c r="HS94">
        <f>IF(AND(HS$4=1,HS44=0,OR($IT44=0,AND($IT44&gt;0,HS$2=$IU44,OR(AND(HS$1=$IT44+1,OR(HS$3-1&lt;&gt;$A$3,$A$4=0)),AND(HS$1=$IT44-1,OR(HS$3&lt;&gt;$A$3,$A$4=0)))))),1,0)</f>
        <v/>
      </c>
      <c r="HT94">
        <f>IF(AND(HT$4=1,HT44=0,OR($IT44=0,AND($IT44&gt;0,HT$2=$IU44,OR(AND(HT$1=$IT44+1,OR(HT$3-1&lt;&gt;$A$3,$A$4=0)),AND(HT$1=$IT44-1,OR(HT$3&lt;&gt;$A$3,$A$4=0)))))),1,0)</f>
        <v/>
      </c>
      <c r="HU94">
        <f>IF(AND(HU$4=1,HU44=0,OR($IT44=0,AND($IT44&gt;0,HU$2=$IU44,OR(AND(HU$1=$IT44+1,OR(HU$3-1&lt;&gt;$A$3,$A$4=0)),AND(HU$1=$IT44-1,OR(HU$3&lt;&gt;$A$3,$A$4=0)))))),1,0)</f>
        <v/>
      </c>
      <c r="HV94">
        <f>IF(AND(HV$4=1,HV44=0,OR($IT44=0,AND($IT44&gt;0,HV$2=$IU44,OR(AND(HV$1=$IT44+1,OR(HV$3-1&lt;&gt;$A$3,$A$4=0)),AND(HV$1=$IT44-1,OR(HV$3&lt;&gt;$A$3,$A$4=0)))))),1,0)</f>
        <v/>
      </c>
      <c r="HW94">
        <f>IF(AND(HW$4=1,HW44=0,OR($IT44=0,AND($IT44&gt;0,HW$2=$IU44,OR(AND(HW$1=$IT44+1,OR(HW$3-1&lt;&gt;$A$3,$A$4=0)),AND(HW$1=$IT44-1,OR(HW$3&lt;&gt;$A$3,$A$4=0)))))),1,0)</f>
        <v/>
      </c>
      <c r="HX94">
        <f>IF(AND(HX$4=1,HX44=0,OR($IT44=0,AND($IT44&gt;0,HX$2=$IU44,OR(AND(HX$1=$IT44+1,OR(HX$3-1&lt;&gt;$A$3,$A$4=0)),AND(HX$1=$IT44-1,OR(HX$3&lt;&gt;$A$3,$A$4=0)))))),1,0)</f>
        <v/>
      </c>
      <c r="HY94">
        <f>IF(AND(HY$4=1,HY44=0,OR($IT44=0,AND($IT44&gt;0,HY$2=$IU44,OR(AND(HY$1=$IT44+1,OR(HY$3-1&lt;&gt;$A$3,$A$4=0)),AND(HY$1=$IT44-1,OR(HY$3&lt;&gt;$A$3,$A$4=0)))))),1,0)</f>
        <v/>
      </c>
      <c r="HZ94">
        <f>IF(AND(HZ$4=1,HZ44=0,OR($IT44=0,AND($IT44&gt;0,HZ$2=$IU44,OR(AND(HZ$1=$IT44+1,OR(HZ$3-1&lt;&gt;$A$3,$A$4=0)),AND(HZ$1=$IT44-1,OR(HZ$3&lt;&gt;$A$3,$A$4=0)))))),1,0)</f>
        <v/>
      </c>
      <c r="IA94">
        <f>IF(AND(IA$4=1,IA44=0,OR($IT44=0,AND($IT44&gt;0,IA$2=$IU44,OR(AND(IA$1=$IT44+1,OR(IA$3-1&lt;&gt;$A$3,$A$4=0)),AND(IA$1=$IT44-1,OR(IA$3&lt;&gt;$A$3,$A$4=0)))))),1,0)</f>
        <v/>
      </c>
      <c r="IB94">
        <f>IF(AND(IB$4=1,IB44=0,OR($IT44=0,AND($IT44&gt;0,IB$2=$IU44,OR(AND(IB$1=$IT44+1,OR(IB$3-1&lt;&gt;$A$3,$A$4=0)),AND(IB$1=$IT44-1,OR(IB$3&lt;&gt;$A$3,$A$4=0)))))),1,0)</f>
        <v/>
      </c>
      <c r="IC94">
        <f>IF(AND(IC$4=1,IC44=0,OR($IT44=0,AND($IT44&gt;0,IC$2=$IU44,OR(AND(IC$1=$IT44+1,OR(IC$3-1&lt;&gt;$A$3,$A$4=0)),AND(IC$1=$IT44-1,OR(IC$3&lt;&gt;$A$3,$A$4=0)))))),1,0)</f>
        <v/>
      </c>
      <c r="ID94">
        <f>IF(AND(ID$4=1,ID44=0,OR($IT44=0,AND($IT44&gt;0,ID$2=$IU44,OR(AND(ID$1=$IT44+1,OR(ID$3-1&lt;&gt;$A$3,$A$4=0)),AND(ID$1=$IT44-1,OR(ID$3&lt;&gt;$A$3,$A$4=0)))))),1,0)</f>
        <v/>
      </c>
      <c r="IE94">
        <f>IF(AND(IE$4=1,IE44=0,OR($IT44=0,AND($IT44&gt;0,IE$2=$IU44,OR(AND(IE$1=$IT44+1,OR(IE$3-1&lt;&gt;$A$3,$A$4=0)),AND(IE$1=$IT44-1,OR(IE$3&lt;&gt;$A$3,$A$4=0)))))),1,0)</f>
        <v/>
      </c>
      <c r="IF94">
        <f>IF(AND(IF$4=1,IF44=0,OR($IT44=0,AND($IT44&gt;0,IF$2=$IU44,OR(AND(IF$1=$IT44+1,OR(IF$3-1&lt;&gt;$A$3,$A$4=0)),AND(IF$1=$IT44-1,OR(IF$3&lt;&gt;$A$3,$A$4=0)))))),1,0)</f>
        <v/>
      </c>
      <c r="IG94">
        <f>IF(AND(IG$4=1,IG44=0,OR($IT44=0,AND($IT44&gt;0,IG$2=$IU44,OR(AND(IG$1=$IT44+1,OR(IG$3-1&lt;&gt;$A$3,$A$4=0)),AND(IG$1=$IT44-1,OR(IG$3&lt;&gt;$A$3,$A$4=0)))))),1,0)</f>
        <v/>
      </c>
      <c r="IH94">
        <f>IF(AND(IH$4=1,IH44=0,OR($IT44=0,AND($IT44&gt;0,IH$2=$IU44,OR(AND(IH$1=$IT44+1,OR(IH$3-1&lt;&gt;$A$3,$A$4=0)),AND(IH$1=$IT44-1,OR(IH$3&lt;&gt;$A$3,$A$4=0)))))),1,0)</f>
        <v/>
      </c>
      <c r="II94">
        <f>IF(AND(II$4=1,II44=0,OR($IT44=0,AND($IT44&gt;0,II$2=$IU44,OR(AND(II$1=$IT44+1,OR(II$3-1&lt;&gt;$A$3,$A$4=0)),AND(II$1=$IT44-1,OR(II$3&lt;&gt;$A$3,$A$4=0)))))),1,0)</f>
        <v/>
      </c>
    </row>
    <row r="95">
      <c r="A95" t="n">
        <v>36</v>
      </c>
      <c r="D95">
        <f>IF(AND(D$4=1,D45=0,OR($IT45=0,AND($IT45&gt;0,D$2=$IU45,OR(AND(D$1=$IT45+1,OR(D$3-1&lt;&gt;$A$3,$A$4=0)),AND(D$1=$IT45-1,OR(D$3&lt;&gt;$A$3,$A$4=0)))))),1,0)</f>
        <v/>
      </c>
      <c r="E95">
        <f>IF(AND(E$4=1,E45=0,OR($IT45=0,AND($IT45&gt;0,E$2=$IU45,OR(AND(E$1=$IT45+1,OR(E$3-1&lt;&gt;$A$3,$A$4=0)),AND(E$1=$IT45-1,OR(E$3&lt;&gt;$A$3,$A$4=0)))))),1,0)</f>
        <v/>
      </c>
      <c r="F95">
        <f>IF(AND(F$4=1,F45=0,OR($IT45=0,AND($IT45&gt;0,F$2=$IU45,OR(AND(F$1=$IT45+1,OR(F$3-1&lt;&gt;$A$3,$A$4=0)),AND(F$1=$IT45-1,OR(F$3&lt;&gt;$A$3,$A$4=0)))))),1,0)</f>
        <v/>
      </c>
      <c r="G95">
        <f>IF(AND(G$4=1,G45=0,OR($IT45=0,AND($IT45&gt;0,G$2=$IU45,OR(AND(G$1=$IT45+1,OR(G$3-1&lt;&gt;$A$3,$A$4=0)),AND(G$1=$IT45-1,OR(G$3&lt;&gt;$A$3,$A$4=0)))))),1,0)</f>
        <v/>
      </c>
      <c r="H95">
        <f>IF(AND(H$4=1,H45=0,OR($IT45=0,AND($IT45&gt;0,H$2=$IU45,OR(AND(H$1=$IT45+1,OR(H$3-1&lt;&gt;$A$3,$A$4=0)),AND(H$1=$IT45-1,OR(H$3&lt;&gt;$A$3,$A$4=0)))))),1,0)</f>
        <v/>
      </c>
      <c r="I95">
        <f>IF(AND(I$4=1,I45=0,OR($IT45=0,AND($IT45&gt;0,I$2=$IU45,OR(AND(I$1=$IT45+1,OR(I$3-1&lt;&gt;$A$3,$A$4=0)),AND(I$1=$IT45-1,OR(I$3&lt;&gt;$A$3,$A$4=0)))))),1,0)</f>
        <v/>
      </c>
      <c r="J95">
        <f>IF(AND(J$4=1,J45=0,OR($IT45=0,AND($IT45&gt;0,J$2=$IU45,OR(AND(J$1=$IT45+1,OR(J$3-1&lt;&gt;$A$3,$A$4=0)),AND(J$1=$IT45-1,OR(J$3&lt;&gt;$A$3,$A$4=0)))))),1,0)</f>
        <v/>
      </c>
      <c r="K95">
        <f>IF(AND(K$4=1,K45=0,OR($IT45=0,AND($IT45&gt;0,K$2=$IU45,OR(AND(K$1=$IT45+1,OR(K$3-1&lt;&gt;$A$3,$A$4=0)),AND(K$1=$IT45-1,OR(K$3&lt;&gt;$A$3,$A$4=0)))))),1,0)</f>
        <v/>
      </c>
      <c r="L95">
        <f>IF(AND(L$4=1,L45=0,OR($IT45=0,AND($IT45&gt;0,L$2=$IU45,OR(AND(L$1=$IT45+1,OR(L$3-1&lt;&gt;$A$3,$A$4=0)),AND(L$1=$IT45-1,OR(L$3&lt;&gt;$A$3,$A$4=0)))))),1,0)</f>
        <v/>
      </c>
      <c r="M95">
        <f>IF(AND(M$4=1,M45=0,OR($IT45=0,AND($IT45&gt;0,M$2=$IU45,OR(AND(M$1=$IT45+1,OR(M$3-1&lt;&gt;$A$3,$A$4=0)),AND(M$1=$IT45-1,OR(M$3&lt;&gt;$A$3,$A$4=0)))))),1,0)</f>
        <v/>
      </c>
      <c r="N95">
        <f>IF(AND(N$4=1,N45=0,OR($IT45=0,AND($IT45&gt;0,N$2=$IU45,OR(AND(N$1=$IT45+1,OR(N$3-1&lt;&gt;$A$3,$A$4=0)),AND(N$1=$IT45-1,OR(N$3&lt;&gt;$A$3,$A$4=0)))))),1,0)</f>
        <v/>
      </c>
      <c r="O95">
        <f>IF(AND(O$4=1,O45=0,OR($IT45=0,AND($IT45&gt;0,O$2=$IU45,OR(AND(O$1=$IT45+1,OR(O$3-1&lt;&gt;$A$3,$A$4=0)),AND(O$1=$IT45-1,OR(O$3&lt;&gt;$A$3,$A$4=0)))))),1,0)</f>
        <v/>
      </c>
      <c r="P95">
        <f>IF(AND(P$4=1,P45=0,OR($IT45=0,AND($IT45&gt;0,P$2=$IU45,OR(AND(P$1=$IT45+1,OR(P$3-1&lt;&gt;$A$3,$A$4=0)),AND(P$1=$IT45-1,OR(P$3&lt;&gt;$A$3,$A$4=0)))))),1,0)</f>
        <v/>
      </c>
      <c r="Q95">
        <f>IF(AND(Q$4=1,Q45=0,OR($IT45=0,AND($IT45&gt;0,Q$2=$IU45,OR(AND(Q$1=$IT45+1,OR(Q$3-1&lt;&gt;$A$3,$A$4=0)),AND(Q$1=$IT45-1,OR(Q$3&lt;&gt;$A$3,$A$4=0)))))),1,0)</f>
        <v/>
      </c>
      <c r="R95">
        <f>IF(AND(R$4=1,R45=0,OR($IT45=0,AND($IT45&gt;0,R$2=$IU45,OR(AND(R$1=$IT45+1,OR(R$3-1&lt;&gt;$A$3,$A$4=0)),AND(R$1=$IT45-1,OR(R$3&lt;&gt;$A$3,$A$4=0)))))),1,0)</f>
        <v/>
      </c>
      <c r="S95">
        <f>IF(AND(S$4=1,S45=0,OR($IT45=0,AND($IT45&gt;0,S$2=$IU45,OR(AND(S$1=$IT45+1,OR(S$3-1&lt;&gt;$A$3,$A$4=0)),AND(S$1=$IT45-1,OR(S$3&lt;&gt;$A$3,$A$4=0)))))),1,0)</f>
        <v/>
      </c>
      <c r="T95">
        <f>IF(AND(T$4=1,T45=0,OR($IT45=0,AND($IT45&gt;0,T$2=$IU45,OR(AND(T$1=$IT45+1,OR(T$3-1&lt;&gt;$A$3,$A$4=0)),AND(T$1=$IT45-1,OR(T$3&lt;&gt;$A$3,$A$4=0)))))),1,0)</f>
        <v/>
      </c>
      <c r="U95">
        <f>IF(AND(U$4=1,U45=0,OR($IT45=0,AND($IT45&gt;0,U$2=$IU45,OR(AND(U$1=$IT45+1,OR(U$3-1&lt;&gt;$A$3,$A$4=0)),AND(U$1=$IT45-1,OR(U$3&lt;&gt;$A$3,$A$4=0)))))),1,0)</f>
        <v/>
      </c>
      <c r="V95">
        <f>IF(AND(V$4=1,V45=0,OR($IT45=0,AND($IT45&gt;0,V$2=$IU45,OR(AND(V$1=$IT45+1,OR(V$3-1&lt;&gt;$A$3,$A$4=0)),AND(V$1=$IT45-1,OR(V$3&lt;&gt;$A$3,$A$4=0)))))),1,0)</f>
        <v/>
      </c>
      <c r="W95">
        <f>IF(AND(W$4=1,W45=0,OR($IT45=0,AND($IT45&gt;0,W$2=$IU45,OR(AND(W$1=$IT45+1,OR(W$3-1&lt;&gt;$A$3,$A$4=0)),AND(W$1=$IT45-1,OR(W$3&lt;&gt;$A$3,$A$4=0)))))),1,0)</f>
        <v/>
      </c>
      <c r="X95">
        <f>IF(AND(X$4=1,X45=0,OR($IT45=0,AND($IT45&gt;0,X$2=$IU45,OR(AND(X$1=$IT45+1,OR(X$3-1&lt;&gt;$A$3,$A$4=0)),AND(X$1=$IT45-1,OR(X$3&lt;&gt;$A$3,$A$4=0)))))),1,0)</f>
        <v/>
      </c>
      <c r="Y95">
        <f>IF(AND(Y$4=1,Y45=0,OR($IT45=0,AND($IT45&gt;0,Y$2=$IU45,OR(AND(Y$1=$IT45+1,OR(Y$3-1&lt;&gt;$A$3,$A$4=0)),AND(Y$1=$IT45-1,OR(Y$3&lt;&gt;$A$3,$A$4=0)))))),1,0)</f>
        <v/>
      </c>
      <c r="Z95">
        <f>IF(AND(Z$4=1,Z45=0,OR($IT45=0,AND($IT45&gt;0,Z$2=$IU45,OR(AND(Z$1=$IT45+1,OR(Z$3-1&lt;&gt;$A$3,$A$4=0)),AND(Z$1=$IT45-1,OR(Z$3&lt;&gt;$A$3,$A$4=0)))))),1,0)</f>
        <v/>
      </c>
      <c r="AA95">
        <f>IF(AND(AA$4=1,AA45=0,OR($IT45=0,AND($IT45&gt;0,AA$2=$IU45,OR(AND(AA$1=$IT45+1,OR(AA$3-1&lt;&gt;$A$3,$A$4=0)),AND(AA$1=$IT45-1,OR(AA$3&lt;&gt;$A$3,$A$4=0)))))),1,0)</f>
        <v/>
      </c>
      <c r="AB95">
        <f>IF(AND(AB$4=1,AB45=0,OR($IT45=0,AND($IT45&gt;0,AB$2=$IU45,OR(AND(AB$1=$IT45+1,OR(AB$3-1&lt;&gt;$A$3,$A$4=0)),AND(AB$1=$IT45-1,OR(AB$3&lt;&gt;$A$3,$A$4=0)))))),1,0)</f>
        <v/>
      </c>
      <c r="AC95">
        <f>IF(AND(AC$4=1,AC45=0,OR($IT45=0,AND($IT45&gt;0,AC$2=$IU45,OR(AND(AC$1=$IT45+1,OR(AC$3-1&lt;&gt;$A$3,$A$4=0)),AND(AC$1=$IT45-1,OR(AC$3&lt;&gt;$A$3,$A$4=0)))))),1,0)</f>
        <v/>
      </c>
      <c r="AD95">
        <f>IF(AND(AD$4=1,AD45=0,OR($IT45=0,AND($IT45&gt;0,AD$2=$IU45,OR(AND(AD$1=$IT45+1,OR(AD$3-1&lt;&gt;$A$3,$A$4=0)),AND(AD$1=$IT45-1,OR(AD$3&lt;&gt;$A$3,$A$4=0)))))),1,0)</f>
        <v/>
      </c>
      <c r="AE95">
        <f>IF(AND(AE$4=1,AE45=0,OR($IT45=0,AND($IT45&gt;0,AE$2=$IU45,OR(AND(AE$1=$IT45+1,OR(AE$3-1&lt;&gt;$A$3,$A$4=0)),AND(AE$1=$IT45-1,OR(AE$3&lt;&gt;$A$3,$A$4=0)))))),1,0)</f>
        <v/>
      </c>
      <c r="AF95">
        <f>IF(AND(AF$4=1,AF45=0,OR($IT45=0,AND($IT45&gt;0,AF$2=$IU45,OR(AND(AF$1=$IT45+1,OR(AF$3-1&lt;&gt;$A$3,$A$4=0)),AND(AF$1=$IT45-1,OR(AF$3&lt;&gt;$A$3,$A$4=0)))))),1,0)</f>
        <v/>
      </c>
      <c r="AG95">
        <f>IF(AND(AG$4=1,AG45=0,OR($IT45=0,AND($IT45&gt;0,AG$2=$IU45,OR(AND(AG$1=$IT45+1,OR(AG$3-1&lt;&gt;$A$3,$A$4=0)),AND(AG$1=$IT45-1,OR(AG$3&lt;&gt;$A$3,$A$4=0)))))),1,0)</f>
        <v/>
      </c>
      <c r="AH95">
        <f>IF(AND(AH$4=1,AH45=0,OR($IT45=0,AND($IT45&gt;0,AH$2=$IU45,OR(AND(AH$1=$IT45+1,OR(AH$3-1&lt;&gt;$A$3,$A$4=0)),AND(AH$1=$IT45-1,OR(AH$3&lt;&gt;$A$3,$A$4=0)))))),1,0)</f>
        <v/>
      </c>
      <c r="AI95">
        <f>IF(AND(AI$4=1,AI45=0,OR($IT45=0,AND($IT45&gt;0,AI$2=$IU45,OR(AND(AI$1=$IT45+1,OR(AI$3-1&lt;&gt;$A$3,$A$4=0)),AND(AI$1=$IT45-1,OR(AI$3&lt;&gt;$A$3,$A$4=0)))))),1,0)</f>
        <v/>
      </c>
      <c r="AJ95">
        <f>IF(AND(AJ$4=1,AJ45=0,OR($IT45=0,AND($IT45&gt;0,AJ$2=$IU45,OR(AND(AJ$1=$IT45+1,OR(AJ$3-1&lt;&gt;$A$3,$A$4=0)),AND(AJ$1=$IT45-1,OR(AJ$3&lt;&gt;$A$3,$A$4=0)))))),1,0)</f>
        <v/>
      </c>
      <c r="AK95">
        <f>IF(AND(AK$4=1,AK45=0,OR($IT45=0,AND($IT45&gt;0,AK$2=$IU45,OR(AND(AK$1=$IT45+1,OR(AK$3-1&lt;&gt;$A$3,$A$4=0)),AND(AK$1=$IT45-1,OR(AK$3&lt;&gt;$A$3,$A$4=0)))))),1,0)</f>
        <v/>
      </c>
      <c r="AL95">
        <f>IF(AND(AL$4=1,AL45=0,OR($IT45=0,AND($IT45&gt;0,AL$2=$IU45,OR(AND(AL$1=$IT45+1,OR(AL$3-1&lt;&gt;$A$3,$A$4=0)),AND(AL$1=$IT45-1,OR(AL$3&lt;&gt;$A$3,$A$4=0)))))),1,0)</f>
        <v/>
      </c>
      <c r="AM95">
        <f>IF(AND(AM$4=1,AM45=0,OR($IT45=0,AND($IT45&gt;0,AM$2=$IU45,OR(AND(AM$1=$IT45+1,OR(AM$3-1&lt;&gt;$A$3,$A$4=0)),AND(AM$1=$IT45-1,OR(AM$3&lt;&gt;$A$3,$A$4=0)))))),1,0)</f>
        <v/>
      </c>
      <c r="AN95">
        <f>IF(AND(AN$4=1,AN45=0,OR($IT45=0,AND($IT45&gt;0,AN$2=$IU45,OR(AND(AN$1=$IT45+1,OR(AN$3-1&lt;&gt;$A$3,$A$4=0)),AND(AN$1=$IT45-1,OR(AN$3&lt;&gt;$A$3,$A$4=0)))))),1,0)</f>
        <v/>
      </c>
      <c r="AO95">
        <f>IF(AND(AO$4=1,AO45=0,OR($IT45=0,AND($IT45&gt;0,AO$2=$IU45,OR(AND(AO$1=$IT45+1,OR(AO$3-1&lt;&gt;$A$3,$A$4=0)),AND(AO$1=$IT45-1,OR(AO$3&lt;&gt;$A$3,$A$4=0)))))),1,0)</f>
        <v/>
      </c>
      <c r="AP95">
        <f>IF(AND(AP$4=1,AP45=0,OR($IT45=0,AND($IT45&gt;0,AP$2=$IU45,OR(AND(AP$1=$IT45+1,OR(AP$3-1&lt;&gt;$A$3,$A$4=0)),AND(AP$1=$IT45-1,OR(AP$3&lt;&gt;$A$3,$A$4=0)))))),1,0)</f>
        <v/>
      </c>
      <c r="AQ95">
        <f>IF(AND(AQ$4=1,AQ45=0,OR($IT45=0,AND($IT45&gt;0,AQ$2=$IU45,OR(AND(AQ$1=$IT45+1,OR(AQ$3-1&lt;&gt;$A$3,$A$4=0)),AND(AQ$1=$IT45-1,OR(AQ$3&lt;&gt;$A$3,$A$4=0)))))),1,0)</f>
        <v/>
      </c>
      <c r="AR95">
        <f>IF(AND(AR$4=1,AR45=0,OR($IT45=0,AND($IT45&gt;0,AR$2=$IU45,OR(AND(AR$1=$IT45+1,OR(AR$3-1&lt;&gt;$A$3,$A$4=0)),AND(AR$1=$IT45-1,OR(AR$3&lt;&gt;$A$3,$A$4=0)))))),1,0)</f>
        <v/>
      </c>
      <c r="AS95">
        <f>IF(AND(AS$4=1,AS45=0,OR($IT45=0,AND($IT45&gt;0,AS$2=$IU45,OR(AND(AS$1=$IT45+1,OR(AS$3-1&lt;&gt;$A$3,$A$4=0)),AND(AS$1=$IT45-1,OR(AS$3&lt;&gt;$A$3,$A$4=0)))))),1,0)</f>
        <v/>
      </c>
      <c r="AT95">
        <f>IF(AND(AT$4=1,AT45=0,OR($IT45=0,AND($IT45&gt;0,AT$2=$IU45,OR(AND(AT$1=$IT45+1,OR(AT$3-1&lt;&gt;$A$3,$A$4=0)),AND(AT$1=$IT45-1,OR(AT$3&lt;&gt;$A$3,$A$4=0)))))),1,0)</f>
        <v/>
      </c>
      <c r="AU95">
        <f>IF(AND(AU$4=1,AU45=0,OR($IT45=0,AND($IT45&gt;0,AU$2=$IU45,OR(AND(AU$1=$IT45+1,OR(AU$3-1&lt;&gt;$A$3,$A$4=0)),AND(AU$1=$IT45-1,OR(AU$3&lt;&gt;$A$3,$A$4=0)))))),1,0)</f>
        <v/>
      </c>
      <c r="AV95">
        <f>IF(AND(AV$4=1,AV45=0,OR($IT45=0,AND($IT45&gt;0,AV$2=$IU45,OR(AND(AV$1=$IT45+1,OR(AV$3-1&lt;&gt;$A$3,$A$4=0)),AND(AV$1=$IT45-1,OR(AV$3&lt;&gt;$A$3,$A$4=0)))))),1,0)</f>
        <v/>
      </c>
      <c r="AW95">
        <f>IF(AND(AW$4=1,AW45=0,OR($IT45=0,AND($IT45&gt;0,AW$2=$IU45,OR(AND(AW$1=$IT45+1,OR(AW$3-1&lt;&gt;$A$3,$A$4=0)),AND(AW$1=$IT45-1,OR(AW$3&lt;&gt;$A$3,$A$4=0)))))),1,0)</f>
        <v/>
      </c>
      <c r="AX95">
        <f>IF(AND(AX$4=1,AX45=0,OR($IT45=0,AND($IT45&gt;0,AX$2=$IU45,OR(AND(AX$1=$IT45+1,OR(AX$3-1&lt;&gt;$A$3,$A$4=0)),AND(AX$1=$IT45-1,OR(AX$3&lt;&gt;$A$3,$A$4=0)))))),1,0)</f>
        <v/>
      </c>
      <c r="AY95">
        <f>IF(AND(AY$4=1,AY45=0,OR($IT45=0,AND($IT45&gt;0,AY$2=$IU45,OR(AND(AY$1=$IT45+1,OR(AY$3-1&lt;&gt;$A$3,$A$4=0)),AND(AY$1=$IT45-1,OR(AY$3&lt;&gt;$A$3,$A$4=0)))))),1,0)</f>
        <v/>
      </c>
      <c r="AZ95">
        <f>IF(AND(AZ$4=1,AZ45=0,OR($IT45=0,AND($IT45&gt;0,AZ$2=$IU45,OR(AND(AZ$1=$IT45+1,OR(AZ$3-1&lt;&gt;$A$3,$A$4=0)),AND(AZ$1=$IT45-1,OR(AZ$3&lt;&gt;$A$3,$A$4=0)))))),1,0)</f>
        <v/>
      </c>
      <c r="BA95">
        <f>IF(AND(BA$4=1,BA45=0,OR($IT45=0,AND($IT45&gt;0,BA$2=$IU45,OR(AND(BA$1=$IT45+1,OR(BA$3-1&lt;&gt;$A$3,$A$4=0)),AND(BA$1=$IT45-1,OR(BA$3&lt;&gt;$A$3,$A$4=0)))))),1,0)</f>
        <v/>
      </c>
      <c r="BB95">
        <f>IF(AND(BB$4=1,BB45=0,OR($IT45=0,AND($IT45&gt;0,BB$2=$IU45,OR(AND(BB$1=$IT45+1,OR(BB$3-1&lt;&gt;$A$3,$A$4=0)),AND(BB$1=$IT45-1,OR(BB$3&lt;&gt;$A$3,$A$4=0)))))),1,0)</f>
        <v/>
      </c>
      <c r="BC95">
        <f>IF(AND(BC$4=1,BC45=0,OR($IT45=0,AND($IT45&gt;0,BC$2=$IU45,OR(AND(BC$1=$IT45+1,OR(BC$3-1&lt;&gt;$A$3,$A$4=0)),AND(BC$1=$IT45-1,OR(BC$3&lt;&gt;$A$3,$A$4=0)))))),1,0)</f>
        <v/>
      </c>
      <c r="BD95">
        <f>IF(AND(BD$4=1,BD45=0,OR($IT45=0,AND($IT45&gt;0,BD$2=$IU45,OR(AND(BD$1=$IT45+1,OR(BD$3-1&lt;&gt;$A$3,$A$4=0)),AND(BD$1=$IT45-1,OR(BD$3&lt;&gt;$A$3,$A$4=0)))))),1,0)</f>
        <v/>
      </c>
      <c r="BE95">
        <f>IF(AND(BE$4=1,BE45=0,OR($IT45=0,AND($IT45&gt;0,BE$2=$IU45,OR(AND(BE$1=$IT45+1,OR(BE$3-1&lt;&gt;$A$3,$A$4=0)),AND(BE$1=$IT45-1,OR(BE$3&lt;&gt;$A$3,$A$4=0)))))),1,0)</f>
        <v/>
      </c>
      <c r="BF95">
        <f>IF(AND(BF$4=1,BF45=0,OR($IT45=0,AND($IT45&gt;0,BF$2=$IU45,OR(AND(BF$1=$IT45+1,OR(BF$3-1&lt;&gt;$A$3,$A$4=0)),AND(BF$1=$IT45-1,OR(BF$3&lt;&gt;$A$3,$A$4=0)))))),1,0)</f>
        <v/>
      </c>
      <c r="BG95">
        <f>IF(AND(BG$4=1,BG45=0,OR($IT45=0,AND($IT45&gt;0,BG$2=$IU45,OR(AND(BG$1=$IT45+1,OR(BG$3-1&lt;&gt;$A$3,$A$4=0)),AND(BG$1=$IT45-1,OR(BG$3&lt;&gt;$A$3,$A$4=0)))))),1,0)</f>
        <v/>
      </c>
      <c r="BH95">
        <f>IF(AND(BH$4=1,BH45=0,OR($IT45=0,AND($IT45&gt;0,BH$2=$IU45,OR(AND(BH$1=$IT45+1,OR(BH$3-1&lt;&gt;$A$3,$A$4=0)),AND(BH$1=$IT45-1,OR(BH$3&lt;&gt;$A$3,$A$4=0)))))),1,0)</f>
        <v/>
      </c>
      <c r="BI95">
        <f>IF(AND(BI$4=1,BI45=0,OR($IT45=0,AND($IT45&gt;0,BI$2=$IU45,OR(AND(BI$1=$IT45+1,OR(BI$3-1&lt;&gt;$A$3,$A$4=0)),AND(BI$1=$IT45-1,OR(BI$3&lt;&gt;$A$3,$A$4=0)))))),1,0)</f>
        <v/>
      </c>
      <c r="BJ95">
        <f>IF(AND(BJ$4=1,BJ45=0,OR($IT45=0,AND($IT45&gt;0,BJ$2=$IU45,OR(AND(BJ$1=$IT45+1,OR(BJ$3-1&lt;&gt;$A$3,$A$4=0)),AND(BJ$1=$IT45-1,OR(BJ$3&lt;&gt;$A$3,$A$4=0)))))),1,0)</f>
        <v/>
      </c>
      <c r="BK95">
        <f>IF(AND(BK$4=1,BK45=0,OR($IT45=0,AND($IT45&gt;0,BK$2=$IU45,OR(AND(BK$1=$IT45+1,OR(BK$3-1&lt;&gt;$A$3,$A$4=0)),AND(BK$1=$IT45-1,OR(BK$3&lt;&gt;$A$3,$A$4=0)))))),1,0)</f>
        <v/>
      </c>
      <c r="BL95">
        <f>IF(AND(BL$4=1,BL45=0,OR($IT45=0,AND($IT45&gt;0,BL$2=$IU45,OR(AND(BL$1=$IT45+1,OR(BL$3-1&lt;&gt;$A$3,$A$4=0)),AND(BL$1=$IT45-1,OR(BL$3&lt;&gt;$A$3,$A$4=0)))))),1,0)</f>
        <v/>
      </c>
      <c r="BM95">
        <f>IF(AND(BM$4=1,BM45=0,OR($IT45=0,AND($IT45&gt;0,BM$2=$IU45,OR(AND(BM$1=$IT45+1,OR(BM$3-1&lt;&gt;$A$3,$A$4=0)),AND(BM$1=$IT45-1,OR(BM$3&lt;&gt;$A$3,$A$4=0)))))),1,0)</f>
        <v/>
      </c>
      <c r="BN95">
        <f>IF(AND(BN$4=1,BN45=0,OR($IT45=0,AND($IT45&gt;0,BN$2=$IU45,OR(AND(BN$1=$IT45+1,OR(BN$3-1&lt;&gt;$A$3,$A$4=0)),AND(BN$1=$IT45-1,OR(BN$3&lt;&gt;$A$3,$A$4=0)))))),1,0)</f>
        <v/>
      </c>
      <c r="BO95">
        <f>IF(AND(BO$4=1,BO45=0,OR($IT45=0,AND($IT45&gt;0,BO$2=$IU45,OR(AND(BO$1=$IT45+1,OR(BO$3-1&lt;&gt;$A$3,$A$4=0)),AND(BO$1=$IT45-1,OR(BO$3&lt;&gt;$A$3,$A$4=0)))))),1,0)</f>
        <v/>
      </c>
      <c r="BP95">
        <f>IF(AND(BP$4=1,BP45=0,OR($IT45=0,AND($IT45&gt;0,BP$2=$IU45,OR(AND(BP$1=$IT45+1,OR(BP$3-1&lt;&gt;$A$3,$A$4=0)),AND(BP$1=$IT45-1,OR(BP$3&lt;&gt;$A$3,$A$4=0)))))),1,0)</f>
        <v/>
      </c>
      <c r="BQ95">
        <f>IF(AND(BQ$4=1,BQ45=0,OR($IT45=0,AND($IT45&gt;0,BQ$2=$IU45,OR(AND(BQ$1=$IT45+1,OR(BQ$3-1&lt;&gt;$A$3,$A$4=0)),AND(BQ$1=$IT45-1,OR(BQ$3&lt;&gt;$A$3,$A$4=0)))))),1,0)</f>
        <v/>
      </c>
      <c r="BR95">
        <f>IF(AND(BR$4=1,BR45=0,OR($IT45=0,AND($IT45&gt;0,BR$2=$IU45,OR(AND(BR$1=$IT45+1,OR(BR$3-1&lt;&gt;$A$3,$A$4=0)),AND(BR$1=$IT45-1,OR(BR$3&lt;&gt;$A$3,$A$4=0)))))),1,0)</f>
        <v/>
      </c>
      <c r="BS95">
        <f>IF(AND(BS$4=1,BS45=0,OR($IT45=0,AND($IT45&gt;0,BS$2=$IU45,OR(AND(BS$1=$IT45+1,OR(BS$3-1&lt;&gt;$A$3,$A$4=0)),AND(BS$1=$IT45-1,OR(BS$3&lt;&gt;$A$3,$A$4=0)))))),1,0)</f>
        <v/>
      </c>
      <c r="BT95">
        <f>IF(AND(BT$4=1,BT45=0,OR($IT45=0,AND($IT45&gt;0,BT$2=$IU45,OR(AND(BT$1=$IT45+1,OR(BT$3-1&lt;&gt;$A$3,$A$4=0)),AND(BT$1=$IT45-1,OR(BT$3&lt;&gt;$A$3,$A$4=0)))))),1,0)</f>
        <v/>
      </c>
      <c r="BU95">
        <f>IF(AND(BU$4=1,BU45=0,OR($IT45=0,AND($IT45&gt;0,BU$2=$IU45,OR(AND(BU$1=$IT45+1,OR(BU$3-1&lt;&gt;$A$3,$A$4=0)),AND(BU$1=$IT45-1,OR(BU$3&lt;&gt;$A$3,$A$4=0)))))),1,0)</f>
        <v/>
      </c>
      <c r="BV95">
        <f>IF(AND(BV$4=1,BV45=0,OR($IT45=0,AND($IT45&gt;0,BV$2=$IU45,OR(AND(BV$1=$IT45+1,OR(BV$3-1&lt;&gt;$A$3,$A$4=0)),AND(BV$1=$IT45-1,OR(BV$3&lt;&gt;$A$3,$A$4=0)))))),1,0)</f>
        <v/>
      </c>
      <c r="BW95">
        <f>IF(AND(BW$4=1,BW45=0,OR($IT45=0,AND($IT45&gt;0,BW$2=$IU45,OR(AND(BW$1=$IT45+1,OR(BW$3-1&lt;&gt;$A$3,$A$4=0)),AND(BW$1=$IT45-1,OR(BW$3&lt;&gt;$A$3,$A$4=0)))))),1,0)</f>
        <v/>
      </c>
      <c r="BX95">
        <f>IF(AND(BX$4=1,BX45=0,OR($IT45=0,AND($IT45&gt;0,BX$2=$IU45,OR(AND(BX$1=$IT45+1,OR(BX$3-1&lt;&gt;$A$3,$A$4=0)),AND(BX$1=$IT45-1,OR(BX$3&lt;&gt;$A$3,$A$4=0)))))),1,0)</f>
        <v/>
      </c>
      <c r="BY95">
        <f>IF(AND(BY$4=1,BY45=0,OR($IT45=0,AND($IT45&gt;0,BY$2=$IU45,OR(AND(BY$1=$IT45+1,OR(BY$3-1&lt;&gt;$A$3,$A$4=0)),AND(BY$1=$IT45-1,OR(BY$3&lt;&gt;$A$3,$A$4=0)))))),1,0)</f>
        <v/>
      </c>
      <c r="BZ95">
        <f>IF(AND(BZ$4=1,BZ45=0,OR($IT45=0,AND($IT45&gt;0,BZ$2=$IU45,OR(AND(BZ$1=$IT45+1,OR(BZ$3-1&lt;&gt;$A$3,$A$4=0)),AND(BZ$1=$IT45-1,OR(BZ$3&lt;&gt;$A$3,$A$4=0)))))),1,0)</f>
        <v/>
      </c>
      <c r="CA95">
        <f>IF(AND(CA$4=1,CA45=0,OR($IT45=0,AND($IT45&gt;0,CA$2=$IU45,OR(AND(CA$1=$IT45+1,OR(CA$3-1&lt;&gt;$A$3,$A$4=0)),AND(CA$1=$IT45-1,OR(CA$3&lt;&gt;$A$3,$A$4=0)))))),1,0)</f>
        <v/>
      </c>
      <c r="CB95">
        <f>IF(AND(CB$4=1,CB45=0,OR($IT45=0,AND($IT45&gt;0,CB$2=$IU45,OR(AND(CB$1=$IT45+1,OR(CB$3-1&lt;&gt;$A$3,$A$4=0)),AND(CB$1=$IT45-1,OR(CB$3&lt;&gt;$A$3,$A$4=0)))))),1,0)</f>
        <v/>
      </c>
      <c r="CC95">
        <f>IF(AND(CC$4=1,CC45=0,OR($IT45=0,AND($IT45&gt;0,CC$2=$IU45,OR(AND(CC$1=$IT45+1,OR(CC$3-1&lt;&gt;$A$3,$A$4=0)),AND(CC$1=$IT45-1,OR(CC$3&lt;&gt;$A$3,$A$4=0)))))),1,0)</f>
        <v/>
      </c>
      <c r="CD95">
        <f>IF(AND(CD$4=1,CD45=0,OR($IT45=0,AND($IT45&gt;0,CD$2=$IU45,OR(AND(CD$1=$IT45+1,OR(CD$3-1&lt;&gt;$A$3,$A$4=0)),AND(CD$1=$IT45-1,OR(CD$3&lt;&gt;$A$3,$A$4=0)))))),1,0)</f>
        <v/>
      </c>
      <c r="CE95">
        <f>IF(AND(CE$4=1,CE45=0,OR($IT45=0,AND($IT45&gt;0,CE$2=$IU45,OR(AND(CE$1=$IT45+1,OR(CE$3-1&lt;&gt;$A$3,$A$4=0)),AND(CE$1=$IT45-1,OR(CE$3&lt;&gt;$A$3,$A$4=0)))))),1,0)</f>
        <v/>
      </c>
      <c r="CF95">
        <f>IF(AND(CF$4=1,CF45=0,OR($IT45=0,AND($IT45&gt;0,CF$2=$IU45,OR(AND(CF$1=$IT45+1,OR(CF$3-1&lt;&gt;$A$3,$A$4=0)),AND(CF$1=$IT45-1,OR(CF$3&lt;&gt;$A$3,$A$4=0)))))),1,0)</f>
        <v/>
      </c>
      <c r="CG95">
        <f>IF(AND(CG$4=1,CG45=0,OR($IT45=0,AND($IT45&gt;0,CG$2=$IU45,OR(AND(CG$1=$IT45+1,OR(CG$3-1&lt;&gt;$A$3,$A$4=0)),AND(CG$1=$IT45-1,OR(CG$3&lt;&gt;$A$3,$A$4=0)))))),1,0)</f>
        <v/>
      </c>
      <c r="CH95">
        <f>IF(AND(CH$4=1,CH45=0,OR($IT45=0,AND($IT45&gt;0,CH$2=$IU45,OR(AND(CH$1=$IT45+1,OR(CH$3-1&lt;&gt;$A$3,$A$4=0)),AND(CH$1=$IT45-1,OR(CH$3&lt;&gt;$A$3,$A$4=0)))))),1,0)</f>
        <v/>
      </c>
      <c r="CI95">
        <f>IF(AND(CI$4=1,CI45=0,OR($IT45=0,AND($IT45&gt;0,CI$2=$IU45,OR(AND(CI$1=$IT45+1,OR(CI$3-1&lt;&gt;$A$3,$A$4=0)),AND(CI$1=$IT45-1,OR(CI$3&lt;&gt;$A$3,$A$4=0)))))),1,0)</f>
        <v/>
      </c>
      <c r="CJ95">
        <f>IF(AND(CJ$4=1,CJ45=0,OR($IT45=0,AND($IT45&gt;0,CJ$2=$IU45,OR(AND(CJ$1=$IT45+1,OR(CJ$3-1&lt;&gt;$A$3,$A$4=0)),AND(CJ$1=$IT45-1,OR(CJ$3&lt;&gt;$A$3,$A$4=0)))))),1,0)</f>
        <v/>
      </c>
      <c r="CK95">
        <f>IF(AND(CK$4=1,CK45=0,OR($IT45=0,AND($IT45&gt;0,CK$2=$IU45,OR(AND(CK$1=$IT45+1,OR(CK$3-1&lt;&gt;$A$3,$A$4=0)),AND(CK$1=$IT45-1,OR(CK$3&lt;&gt;$A$3,$A$4=0)))))),1,0)</f>
        <v/>
      </c>
      <c r="CL95">
        <f>IF(AND(CL$4=1,CL45=0,OR($IT45=0,AND($IT45&gt;0,CL$2=$IU45,OR(AND(CL$1=$IT45+1,OR(CL$3-1&lt;&gt;$A$3,$A$4=0)),AND(CL$1=$IT45-1,OR(CL$3&lt;&gt;$A$3,$A$4=0)))))),1,0)</f>
        <v/>
      </c>
      <c r="CM95">
        <f>IF(AND(CM$4=1,CM45=0,OR($IT45=0,AND($IT45&gt;0,CM$2=$IU45,OR(AND(CM$1=$IT45+1,OR(CM$3-1&lt;&gt;$A$3,$A$4=0)),AND(CM$1=$IT45-1,OR(CM$3&lt;&gt;$A$3,$A$4=0)))))),1,0)</f>
        <v/>
      </c>
      <c r="CN95">
        <f>IF(AND(CN$4=1,CN45=0,OR($IT45=0,AND($IT45&gt;0,CN$2=$IU45,OR(AND(CN$1=$IT45+1,OR(CN$3-1&lt;&gt;$A$3,$A$4=0)),AND(CN$1=$IT45-1,OR(CN$3&lt;&gt;$A$3,$A$4=0)))))),1,0)</f>
        <v/>
      </c>
      <c r="CO95">
        <f>IF(AND(CO$4=1,CO45=0,OR($IT45=0,AND($IT45&gt;0,CO$2=$IU45,OR(AND(CO$1=$IT45+1,OR(CO$3-1&lt;&gt;$A$3,$A$4=0)),AND(CO$1=$IT45-1,OR(CO$3&lt;&gt;$A$3,$A$4=0)))))),1,0)</f>
        <v/>
      </c>
      <c r="CP95">
        <f>IF(AND(CP$4=1,CP45=0,OR($IT45=0,AND($IT45&gt;0,CP$2=$IU45,OR(AND(CP$1=$IT45+1,OR(CP$3-1&lt;&gt;$A$3,$A$4=0)),AND(CP$1=$IT45-1,OR(CP$3&lt;&gt;$A$3,$A$4=0)))))),1,0)</f>
        <v/>
      </c>
      <c r="CQ95">
        <f>IF(AND(CQ$4=1,CQ45=0,OR($IT45=0,AND($IT45&gt;0,CQ$2=$IU45,OR(AND(CQ$1=$IT45+1,OR(CQ$3-1&lt;&gt;$A$3,$A$4=0)),AND(CQ$1=$IT45-1,OR(CQ$3&lt;&gt;$A$3,$A$4=0)))))),1,0)</f>
        <v/>
      </c>
      <c r="CR95">
        <f>IF(AND(CR$4=1,CR45=0,OR($IT45=0,AND($IT45&gt;0,CR$2=$IU45,OR(AND(CR$1=$IT45+1,OR(CR$3-1&lt;&gt;$A$3,$A$4=0)),AND(CR$1=$IT45-1,OR(CR$3&lt;&gt;$A$3,$A$4=0)))))),1,0)</f>
        <v/>
      </c>
      <c r="CS95">
        <f>IF(AND(CS$4=1,CS45=0,OR($IT45=0,AND($IT45&gt;0,CS$2=$IU45,OR(AND(CS$1=$IT45+1,OR(CS$3-1&lt;&gt;$A$3,$A$4=0)),AND(CS$1=$IT45-1,OR(CS$3&lt;&gt;$A$3,$A$4=0)))))),1,0)</f>
        <v/>
      </c>
      <c r="CT95">
        <f>IF(AND(CT$4=1,CT45=0,OR($IT45=0,AND($IT45&gt;0,CT$2=$IU45,OR(AND(CT$1=$IT45+1,OR(CT$3-1&lt;&gt;$A$3,$A$4=0)),AND(CT$1=$IT45-1,OR(CT$3&lt;&gt;$A$3,$A$4=0)))))),1,0)</f>
        <v/>
      </c>
      <c r="CU95">
        <f>IF(AND(CU$4=1,CU45=0,OR($IT45=0,AND($IT45&gt;0,CU$2=$IU45,OR(AND(CU$1=$IT45+1,OR(CU$3-1&lt;&gt;$A$3,$A$4=0)),AND(CU$1=$IT45-1,OR(CU$3&lt;&gt;$A$3,$A$4=0)))))),1,0)</f>
        <v/>
      </c>
      <c r="CV95">
        <f>IF(AND(CV$4=1,CV45=0,OR($IT45=0,AND($IT45&gt;0,CV$2=$IU45,OR(AND(CV$1=$IT45+1,OR(CV$3-1&lt;&gt;$A$3,$A$4=0)),AND(CV$1=$IT45-1,OR(CV$3&lt;&gt;$A$3,$A$4=0)))))),1,0)</f>
        <v/>
      </c>
      <c r="CW95">
        <f>IF(AND(CW$4=1,CW45=0,OR($IT45=0,AND($IT45&gt;0,CW$2=$IU45,OR(AND(CW$1=$IT45+1,OR(CW$3-1&lt;&gt;$A$3,$A$4=0)),AND(CW$1=$IT45-1,OR(CW$3&lt;&gt;$A$3,$A$4=0)))))),1,0)</f>
        <v/>
      </c>
      <c r="CX95">
        <f>IF(AND(CX$4=1,CX45=0,OR($IT45=0,AND($IT45&gt;0,CX$2=$IU45,OR(AND(CX$1=$IT45+1,OR(CX$3-1&lt;&gt;$A$3,$A$4=0)),AND(CX$1=$IT45-1,OR(CX$3&lt;&gt;$A$3,$A$4=0)))))),1,0)</f>
        <v/>
      </c>
      <c r="CY95">
        <f>IF(AND(CY$4=1,CY45=0,OR($IT45=0,AND($IT45&gt;0,CY$2=$IU45,OR(AND(CY$1=$IT45+1,OR(CY$3-1&lt;&gt;$A$3,$A$4=0)),AND(CY$1=$IT45-1,OR(CY$3&lt;&gt;$A$3,$A$4=0)))))),1,0)</f>
        <v/>
      </c>
      <c r="CZ95">
        <f>IF(AND(CZ$4=1,CZ45=0,OR($IT45=0,AND($IT45&gt;0,CZ$2=$IU45,OR(AND(CZ$1=$IT45+1,OR(CZ$3-1&lt;&gt;$A$3,$A$4=0)),AND(CZ$1=$IT45-1,OR(CZ$3&lt;&gt;$A$3,$A$4=0)))))),1,0)</f>
        <v/>
      </c>
      <c r="DA95">
        <f>IF(AND(DA$4=1,DA45=0,OR($IT45=0,AND($IT45&gt;0,DA$2=$IU45,OR(AND(DA$1=$IT45+1,OR(DA$3-1&lt;&gt;$A$3,$A$4=0)),AND(DA$1=$IT45-1,OR(DA$3&lt;&gt;$A$3,$A$4=0)))))),1,0)</f>
        <v/>
      </c>
      <c r="DB95">
        <f>IF(AND(DB$4=1,DB45=0,OR($IT45=0,AND($IT45&gt;0,DB$2=$IU45,OR(AND(DB$1=$IT45+1,OR(DB$3-1&lt;&gt;$A$3,$A$4=0)),AND(DB$1=$IT45-1,OR(DB$3&lt;&gt;$A$3,$A$4=0)))))),1,0)</f>
        <v/>
      </c>
      <c r="DC95">
        <f>IF(AND(DC$4=1,DC45=0,OR($IT45=0,AND($IT45&gt;0,DC$2=$IU45,OR(AND(DC$1=$IT45+1,OR(DC$3-1&lt;&gt;$A$3,$A$4=0)),AND(DC$1=$IT45-1,OR(DC$3&lt;&gt;$A$3,$A$4=0)))))),1,0)</f>
        <v/>
      </c>
      <c r="DD95">
        <f>IF(AND(DD$4=1,DD45=0,OR($IT45=0,AND($IT45&gt;0,DD$2=$IU45,OR(AND(DD$1=$IT45+1,OR(DD$3-1&lt;&gt;$A$3,$A$4=0)),AND(DD$1=$IT45-1,OR(DD$3&lt;&gt;$A$3,$A$4=0)))))),1,0)</f>
        <v/>
      </c>
      <c r="DE95">
        <f>IF(AND(DE$4=1,DE45=0,OR($IT45=0,AND($IT45&gt;0,DE$2=$IU45,OR(AND(DE$1=$IT45+1,OR(DE$3-1&lt;&gt;$A$3,$A$4=0)),AND(DE$1=$IT45-1,OR(DE$3&lt;&gt;$A$3,$A$4=0)))))),1,0)</f>
        <v/>
      </c>
      <c r="DF95">
        <f>IF(AND(DF$4=1,DF45=0,OR($IT45=0,AND($IT45&gt;0,DF$2=$IU45,OR(AND(DF$1=$IT45+1,OR(DF$3-1&lt;&gt;$A$3,$A$4=0)),AND(DF$1=$IT45-1,OR(DF$3&lt;&gt;$A$3,$A$4=0)))))),1,0)</f>
        <v/>
      </c>
      <c r="DG95">
        <f>IF(AND(DG$4=1,DG45=0,OR($IT45=0,AND($IT45&gt;0,DG$2=$IU45,OR(AND(DG$1=$IT45+1,OR(DG$3-1&lt;&gt;$A$3,$A$4=0)),AND(DG$1=$IT45-1,OR(DG$3&lt;&gt;$A$3,$A$4=0)))))),1,0)</f>
        <v/>
      </c>
      <c r="DH95">
        <f>IF(AND(DH$4=1,DH45=0,OR($IT45=0,AND($IT45&gt;0,DH$2=$IU45,OR(AND(DH$1=$IT45+1,OR(DH$3-1&lt;&gt;$A$3,$A$4=0)),AND(DH$1=$IT45-1,OR(DH$3&lt;&gt;$A$3,$A$4=0)))))),1,0)</f>
        <v/>
      </c>
      <c r="DI95">
        <f>IF(AND(DI$4=1,DI45=0,OR($IT45=0,AND($IT45&gt;0,DI$2=$IU45,OR(AND(DI$1=$IT45+1,OR(DI$3-1&lt;&gt;$A$3,$A$4=0)),AND(DI$1=$IT45-1,OR(DI$3&lt;&gt;$A$3,$A$4=0)))))),1,0)</f>
        <v/>
      </c>
      <c r="DJ95">
        <f>IF(AND(DJ$4=1,DJ45=0,OR($IT45=0,AND($IT45&gt;0,DJ$2=$IU45,OR(AND(DJ$1=$IT45+1,OR(DJ$3-1&lt;&gt;$A$3,$A$4=0)),AND(DJ$1=$IT45-1,OR(DJ$3&lt;&gt;$A$3,$A$4=0)))))),1,0)</f>
        <v/>
      </c>
      <c r="DK95">
        <f>IF(AND(DK$4=1,DK45=0,OR($IT45=0,AND($IT45&gt;0,DK$2=$IU45,OR(AND(DK$1=$IT45+1,OR(DK$3-1&lt;&gt;$A$3,$A$4=0)),AND(DK$1=$IT45-1,OR(DK$3&lt;&gt;$A$3,$A$4=0)))))),1,0)</f>
        <v/>
      </c>
      <c r="DL95">
        <f>IF(AND(DL$4=1,DL45=0,OR($IT45=0,AND($IT45&gt;0,DL$2=$IU45,OR(AND(DL$1=$IT45+1,OR(DL$3-1&lt;&gt;$A$3,$A$4=0)),AND(DL$1=$IT45-1,OR(DL$3&lt;&gt;$A$3,$A$4=0)))))),1,0)</f>
        <v/>
      </c>
      <c r="DM95">
        <f>IF(AND(DM$4=1,DM45=0,OR($IT45=0,AND($IT45&gt;0,DM$2=$IU45,OR(AND(DM$1=$IT45+1,OR(DM$3-1&lt;&gt;$A$3,$A$4=0)),AND(DM$1=$IT45-1,OR(DM$3&lt;&gt;$A$3,$A$4=0)))))),1,0)</f>
        <v/>
      </c>
      <c r="DN95">
        <f>IF(AND(DN$4=1,DN45=0,OR($IT45=0,AND($IT45&gt;0,DN$2=$IU45,OR(AND(DN$1=$IT45+1,OR(DN$3-1&lt;&gt;$A$3,$A$4=0)),AND(DN$1=$IT45-1,OR(DN$3&lt;&gt;$A$3,$A$4=0)))))),1,0)</f>
        <v/>
      </c>
      <c r="DO95">
        <f>IF(AND(DO$4=1,DO45=0,OR($IT45=0,AND($IT45&gt;0,DO$2=$IU45,OR(AND(DO$1=$IT45+1,OR(DO$3-1&lt;&gt;$A$3,$A$4=0)),AND(DO$1=$IT45-1,OR(DO$3&lt;&gt;$A$3,$A$4=0)))))),1,0)</f>
        <v/>
      </c>
      <c r="DP95">
        <f>IF(AND(DP$4=1,DP45=0,OR($IT45=0,AND($IT45&gt;0,DP$2=$IU45,OR(AND(DP$1=$IT45+1,OR(DP$3-1&lt;&gt;$A$3,$A$4=0)),AND(DP$1=$IT45-1,OR(DP$3&lt;&gt;$A$3,$A$4=0)))))),1,0)</f>
        <v/>
      </c>
      <c r="DQ95">
        <f>IF(AND(DQ$4=1,DQ45=0,OR($IT45=0,AND($IT45&gt;0,DQ$2=$IU45,OR(AND(DQ$1=$IT45+1,OR(DQ$3-1&lt;&gt;$A$3,$A$4=0)),AND(DQ$1=$IT45-1,OR(DQ$3&lt;&gt;$A$3,$A$4=0)))))),1,0)</f>
        <v/>
      </c>
      <c r="DR95">
        <f>IF(AND(DR$4=1,DR45=0,OR($IT45=0,AND($IT45&gt;0,DR$2=$IU45,OR(AND(DR$1=$IT45+1,OR(DR$3-1&lt;&gt;$A$3,$A$4=0)),AND(DR$1=$IT45-1,OR(DR$3&lt;&gt;$A$3,$A$4=0)))))),1,0)</f>
        <v/>
      </c>
      <c r="DS95">
        <f>IF(AND(DS$4=1,DS45=0,OR($IT45=0,AND($IT45&gt;0,DS$2=$IU45,OR(AND(DS$1=$IT45+1,OR(DS$3-1&lt;&gt;$A$3,$A$4=0)),AND(DS$1=$IT45-1,OR(DS$3&lt;&gt;$A$3,$A$4=0)))))),1,0)</f>
        <v/>
      </c>
      <c r="DT95">
        <f>IF(AND(DT$4=1,DT45=0,OR($IT45=0,AND($IT45&gt;0,DT$2=$IU45,OR(AND(DT$1=$IT45+1,OR(DT$3-1&lt;&gt;$A$3,$A$4=0)),AND(DT$1=$IT45-1,OR(DT$3&lt;&gt;$A$3,$A$4=0)))))),1,0)</f>
        <v/>
      </c>
      <c r="DU95">
        <f>IF(AND(DU$4=1,DU45=0,OR($IT45=0,AND($IT45&gt;0,DU$2=$IU45,OR(AND(DU$1=$IT45+1,OR(DU$3-1&lt;&gt;$A$3,$A$4=0)),AND(DU$1=$IT45-1,OR(DU$3&lt;&gt;$A$3,$A$4=0)))))),1,0)</f>
        <v/>
      </c>
      <c r="DV95">
        <f>IF(AND(DV$4=1,DV45=0,OR($IT45=0,AND($IT45&gt;0,DV$2=$IU45,OR(AND(DV$1=$IT45+1,OR(DV$3-1&lt;&gt;$A$3,$A$4=0)),AND(DV$1=$IT45-1,OR(DV$3&lt;&gt;$A$3,$A$4=0)))))),1,0)</f>
        <v/>
      </c>
      <c r="DW95">
        <f>IF(AND(DW$4=1,DW45=0,OR($IT45=0,AND($IT45&gt;0,DW$2=$IU45,OR(AND(DW$1=$IT45+1,OR(DW$3-1&lt;&gt;$A$3,$A$4=0)),AND(DW$1=$IT45-1,OR(DW$3&lt;&gt;$A$3,$A$4=0)))))),1,0)</f>
        <v/>
      </c>
      <c r="DX95">
        <f>IF(AND(DX$4=1,DX45=0,OR($IT45=0,AND($IT45&gt;0,DX$2=$IU45,OR(AND(DX$1=$IT45+1,OR(DX$3-1&lt;&gt;$A$3,$A$4=0)),AND(DX$1=$IT45-1,OR(DX$3&lt;&gt;$A$3,$A$4=0)))))),1,0)</f>
        <v/>
      </c>
      <c r="DY95">
        <f>IF(AND(DY$4=1,DY45=0,OR($IT45=0,AND($IT45&gt;0,DY$2=$IU45,OR(AND(DY$1=$IT45+1,OR(DY$3-1&lt;&gt;$A$3,$A$4=0)),AND(DY$1=$IT45-1,OR(DY$3&lt;&gt;$A$3,$A$4=0)))))),1,0)</f>
        <v/>
      </c>
      <c r="DZ95">
        <f>IF(AND(DZ$4=1,DZ45=0,OR($IT45=0,AND($IT45&gt;0,DZ$2=$IU45,OR(AND(DZ$1=$IT45+1,OR(DZ$3-1&lt;&gt;$A$3,$A$4=0)),AND(DZ$1=$IT45-1,OR(DZ$3&lt;&gt;$A$3,$A$4=0)))))),1,0)</f>
        <v/>
      </c>
      <c r="EA95">
        <f>IF(AND(EA$4=1,EA45=0,OR($IT45=0,AND($IT45&gt;0,EA$2=$IU45,OR(AND(EA$1=$IT45+1,OR(EA$3-1&lt;&gt;$A$3,$A$4=0)),AND(EA$1=$IT45-1,OR(EA$3&lt;&gt;$A$3,$A$4=0)))))),1,0)</f>
        <v/>
      </c>
      <c r="EB95">
        <f>IF(AND(EB$4=1,EB45=0,OR($IT45=0,AND($IT45&gt;0,EB$2=$IU45,OR(AND(EB$1=$IT45+1,OR(EB$3-1&lt;&gt;$A$3,$A$4=0)),AND(EB$1=$IT45-1,OR(EB$3&lt;&gt;$A$3,$A$4=0)))))),1,0)</f>
        <v/>
      </c>
      <c r="EC95">
        <f>IF(AND(EC$4=1,EC45=0,OR($IT45=0,AND($IT45&gt;0,EC$2=$IU45,OR(AND(EC$1=$IT45+1,OR(EC$3-1&lt;&gt;$A$3,$A$4=0)),AND(EC$1=$IT45-1,OR(EC$3&lt;&gt;$A$3,$A$4=0)))))),1,0)</f>
        <v/>
      </c>
      <c r="ED95">
        <f>IF(AND(ED$4=1,ED45=0,OR($IT45=0,AND($IT45&gt;0,ED$2=$IU45,OR(AND(ED$1=$IT45+1,OR(ED$3-1&lt;&gt;$A$3,$A$4=0)),AND(ED$1=$IT45-1,OR(ED$3&lt;&gt;$A$3,$A$4=0)))))),1,0)</f>
        <v/>
      </c>
      <c r="EE95">
        <f>IF(AND(EE$4=1,EE45=0,OR($IT45=0,AND($IT45&gt;0,EE$2=$IU45,OR(AND(EE$1=$IT45+1,OR(EE$3-1&lt;&gt;$A$3,$A$4=0)),AND(EE$1=$IT45-1,OR(EE$3&lt;&gt;$A$3,$A$4=0)))))),1,0)</f>
        <v/>
      </c>
      <c r="EF95">
        <f>IF(AND(EF$4=1,EF45=0,OR($IT45=0,AND($IT45&gt;0,EF$2=$IU45,OR(AND(EF$1=$IT45+1,OR(EF$3-1&lt;&gt;$A$3,$A$4=0)),AND(EF$1=$IT45-1,OR(EF$3&lt;&gt;$A$3,$A$4=0)))))),1,0)</f>
        <v/>
      </c>
      <c r="EG95">
        <f>IF(AND(EG$4=1,EG45=0,OR($IT45=0,AND($IT45&gt;0,EG$2=$IU45,OR(AND(EG$1=$IT45+1,OR(EG$3-1&lt;&gt;$A$3,$A$4=0)),AND(EG$1=$IT45-1,OR(EG$3&lt;&gt;$A$3,$A$4=0)))))),1,0)</f>
        <v/>
      </c>
      <c r="EH95">
        <f>IF(AND(EH$4=1,EH45=0,OR($IT45=0,AND($IT45&gt;0,EH$2=$IU45,OR(AND(EH$1=$IT45+1,OR(EH$3-1&lt;&gt;$A$3,$A$4=0)),AND(EH$1=$IT45-1,OR(EH$3&lt;&gt;$A$3,$A$4=0)))))),1,0)</f>
        <v/>
      </c>
      <c r="EI95">
        <f>IF(AND(EI$4=1,EI45=0,OR($IT45=0,AND($IT45&gt;0,EI$2=$IU45,OR(AND(EI$1=$IT45+1,OR(EI$3-1&lt;&gt;$A$3,$A$4=0)),AND(EI$1=$IT45-1,OR(EI$3&lt;&gt;$A$3,$A$4=0)))))),1,0)</f>
        <v/>
      </c>
      <c r="EJ95">
        <f>IF(AND(EJ$4=1,EJ45=0,OR($IT45=0,AND($IT45&gt;0,EJ$2=$IU45,OR(AND(EJ$1=$IT45+1,OR(EJ$3-1&lt;&gt;$A$3,$A$4=0)),AND(EJ$1=$IT45-1,OR(EJ$3&lt;&gt;$A$3,$A$4=0)))))),1,0)</f>
        <v/>
      </c>
      <c r="EK95">
        <f>IF(AND(EK$4=1,EK45=0,OR($IT45=0,AND($IT45&gt;0,EK$2=$IU45,OR(AND(EK$1=$IT45+1,OR(EK$3-1&lt;&gt;$A$3,$A$4=0)),AND(EK$1=$IT45-1,OR(EK$3&lt;&gt;$A$3,$A$4=0)))))),1,0)</f>
        <v/>
      </c>
      <c r="EL95">
        <f>IF(AND(EL$4=1,EL45=0,OR($IT45=0,AND($IT45&gt;0,EL$2=$IU45,OR(AND(EL$1=$IT45+1,OR(EL$3-1&lt;&gt;$A$3,$A$4=0)),AND(EL$1=$IT45-1,OR(EL$3&lt;&gt;$A$3,$A$4=0)))))),1,0)</f>
        <v/>
      </c>
      <c r="EM95">
        <f>IF(AND(EM$4=1,EM45=0,OR($IT45=0,AND($IT45&gt;0,EM$2=$IU45,OR(AND(EM$1=$IT45+1,OR(EM$3-1&lt;&gt;$A$3,$A$4=0)),AND(EM$1=$IT45-1,OR(EM$3&lt;&gt;$A$3,$A$4=0)))))),1,0)</f>
        <v/>
      </c>
      <c r="EN95">
        <f>IF(AND(EN$4=1,EN45=0,OR($IT45=0,AND($IT45&gt;0,EN$2=$IU45,OR(AND(EN$1=$IT45+1,OR(EN$3-1&lt;&gt;$A$3,$A$4=0)),AND(EN$1=$IT45-1,OR(EN$3&lt;&gt;$A$3,$A$4=0)))))),1,0)</f>
        <v/>
      </c>
      <c r="EO95">
        <f>IF(AND(EO$4=1,EO45=0,OR($IT45=0,AND($IT45&gt;0,EO$2=$IU45,OR(AND(EO$1=$IT45+1,OR(EO$3-1&lt;&gt;$A$3,$A$4=0)),AND(EO$1=$IT45-1,OR(EO$3&lt;&gt;$A$3,$A$4=0)))))),1,0)</f>
        <v/>
      </c>
      <c r="EP95">
        <f>IF(AND(EP$4=1,EP45=0,OR($IT45=0,AND($IT45&gt;0,EP$2=$IU45,OR(AND(EP$1=$IT45+1,OR(EP$3-1&lt;&gt;$A$3,$A$4=0)),AND(EP$1=$IT45-1,OR(EP$3&lt;&gt;$A$3,$A$4=0)))))),1,0)</f>
        <v/>
      </c>
      <c r="EQ95">
        <f>IF(AND(EQ$4=1,EQ45=0,OR($IT45=0,AND($IT45&gt;0,EQ$2=$IU45,OR(AND(EQ$1=$IT45+1,OR(EQ$3-1&lt;&gt;$A$3,$A$4=0)),AND(EQ$1=$IT45-1,OR(EQ$3&lt;&gt;$A$3,$A$4=0)))))),1,0)</f>
        <v/>
      </c>
      <c r="ER95">
        <f>IF(AND(ER$4=1,ER45=0,OR($IT45=0,AND($IT45&gt;0,ER$2=$IU45,OR(AND(ER$1=$IT45+1,OR(ER$3-1&lt;&gt;$A$3,$A$4=0)),AND(ER$1=$IT45-1,OR(ER$3&lt;&gt;$A$3,$A$4=0)))))),1,0)</f>
        <v/>
      </c>
      <c r="ES95">
        <f>IF(AND(ES$4=1,ES45=0,OR($IT45=0,AND($IT45&gt;0,ES$2=$IU45,OR(AND(ES$1=$IT45+1,OR(ES$3-1&lt;&gt;$A$3,$A$4=0)),AND(ES$1=$IT45-1,OR(ES$3&lt;&gt;$A$3,$A$4=0)))))),1,0)</f>
        <v/>
      </c>
      <c r="ET95">
        <f>IF(AND(ET$4=1,ET45=0,OR($IT45=0,AND($IT45&gt;0,ET$2=$IU45,OR(AND(ET$1=$IT45+1,OR(ET$3-1&lt;&gt;$A$3,$A$4=0)),AND(ET$1=$IT45-1,OR(ET$3&lt;&gt;$A$3,$A$4=0)))))),1,0)</f>
        <v/>
      </c>
      <c r="EU95">
        <f>IF(AND(EU$4=1,EU45=0,OR($IT45=0,AND($IT45&gt;0,EU$2=$IU45,OR(AND(EU$1=$IT45+1,OR(EU$3-1&lt;&gt;$A$3,$A$4=0)),AND(EU$1=$IT45-1,OR(EU$3&lt;&gt;$A$3,$A$4=0)))))),1,0)</f>
        <v/>
      </c>
      <c r="EV95">
        <f>IF(AND(EV$4=1,EV45=0,OR($IT45=0,AND($IT45&gt;0,EV$2=$IU45,OR(AND(EV$1=$IT45+1,OR(EV$3-1&lt;&gt;$A$3,$A$4=0)),AND(EV$1=$IT45-1,OR(EV$3&lt;&gt;$A$3,$A$4=0)))))),1,0)</f>
        <v/>
      </c>
      <c r="EW95">
        <f>IF(AND(EW$4=1,EW45=0,OR($IT45=0,AND($IT45&gt;0,EW$2=$IU45,OR(AND(EW$1=$IT45+1,OR(EW$3-1&lt;&gt;$A$3,$A$4=0)),AND(EW$1=$IT45-1,OR(EW$3&lt;&gt;$A$3,$A$4=0)))))),1,0)</f>
        <v/>
      </c>
      <c r="EX95">
        <f>IF(AND(EX$4=1,EX45=0,OR($IT45=0,AND($IT45&gt;0,EX$2=$IU45,OR(AND(EX$1=$IT45+1,OR(EX$3-1&lt;&gt;$A$3,$A$4=0)),AND(EX$1=$IT45-1,OR(EX$3&lt;&gt;$A$3,$A$4=0)))))),1,0)</f>
        <v/>
      </c>
      <c r="EY95">
        <f>IF(AND(EY$4=1,EY45=0,OR($IT45=0,AND($IT45&gt;0,EY$2=$IU45,OR(AND(EY$1=$IT45+1,OR(EY$3-1&lt;&gt;$A$3,$A$4=0)),AND(EY$1=$IT45-1,OR(EY$3&lt;&gt;$A$3,$A$4=0)))))),1,0)</f>
        <v/>
      </c>
      <c r="EZ95">
        <f>IF(AND(EZ$4=1,EZ45=0,OR($IT45=0,AND($IT45&gt;0,EZ$2=$IU45,OR(AND(EZ$1=$IT45+1,OR(EZ$3-1&lt;&gt;$A$3,$A$4=0)),AND(EZ$1=$IT45-1,OR(EZ$3&lt;&gt;$A$3,$A$4=0)))))),1,0)</f>
        <v/>
      </c>
      <c r="FA95">
        <f>IF(AND(FA$4=1,FA45=0,OR($IT45=0,AND($IT45&gt;0,FA$2=$IU45,OR(AND(FA$1=$IT45+1,OR(FA$3-1&lt;&gt;$A$3,$A$4=0)),AND(FA$1=$IT45-1,OR(FA$3&lt;&gt;$A$3,$A$4=0)))))),1,0)</f>
        <v/>
      </c>
      <c r="FB95">
        <f>IF(AND(FB$4=1,FB45=0,OR($IT45=0,AND($IT45&gt;0,FB$2=$IU45,OR(AND(FB$1=$IT45+1,OR(FB$3-1&lt;&gt;$A$3,$A$4=0)),AND(FB$1=$IT45-1,OR(FB$3&lt;&gt;$A$3,$A$4=0)))))),1,0)</f>
        <v/>
      </c>
      <c r="FC95">
        <f>IF(AND(FC$4=1,FC45=0,OR($IT45=0,AND($IT45&gt;0,FC$2=$IU45,OR(AND(FC$1=$IT45+1,OR(FC$3-1&lt;&gt;$A$3,$A$4=0)),AND(FC$1=$IT45-1,OR(FC$3&lt;&gt;$A$3,$A$4=0)))))),1,0)</f>
        <v/>
      </c>
      <c r="FD95">
        <f>IF(AND(FD$4=1,FD45=0,OR($IT45=0,AND($IT45&gt;0,FD$2=$IU45,OR(AND(FD$1=$IT45+1,OR(FD$3-1&lt;&gt;$A$3,$A$4=0)),AND(FD$1=$IT45-1,OR(FD$3&lt;&gt;$A$3,$A$4=0)))))),1,0)</f>
        <v/>
      </c>
      <c r="FE95">
        <f>IF(AND(FE$4=1,FE45=0,OR($IT45=0,AND($IT45&gt;0,FE$2=$IU45,OR(AND(FE$1=$IT45+1,OR(FE$3-1&lt;&gt;$A$3,$A$4=0)),AND(FE$1=$IT45-1,OR(FE$3&lt;&gt;$A$3,$A$4=0)))))),1,0)</f>
        <v/>
      </c>
      <c r="FF95">
        <f>IF(AND(FF$4=1,FF45=0,OR($IT45=0,AND($IT45&gt;0,FF$2=$IU45,OR(AND(FF$1=$IT45+1,OR(FF$3-1&lt;&gt;$A$3,$A$4=0)),AND(FF$1=$IT45-1,OR(FF$3&lt;&gt;$A$3,$A$4=0)))))),1,0)</f>
        <v/>
      </c>
      <c r="FG95">
        <f>IF(AND(FG$4=1,FG45=0,OR($IT45=0,AND($IT45&gt;0,FG$2=$IU45,OR(AND(FG$1=$IT45+1,OR(FG$3-1&lt;&gt;$A$3,$A$4=0)),AND(FG$1=$IT45-1,OR(FG$3&lt;&gt;$A$3,$A$4=0)))))),1,0)</f>
        <v/>
      </c>
      <c r="FH95">
        <f>IF(AND(FH$4=1,FH45=0,OR($IT45=0,AND($IT45&gt;0,FH$2=$IU45,OR(AND(FH$1=$IT45+1,OR(FH$3-1&lt;&gt;$A$3,$A$4=0)),AND(FH$1=$IT45-1,OR(FH$3&lt;&gt;$A$3,$A$4=0)))))),1,0)</f>
        <v/>
      </c>
      <c r="FI95">
        <f>IF(AND(FI$4=1,FI45=0,OR($IT45=0,AND($IT45&gt;0,FI$2=$IU45,OR(AND(FI$1=$IT45+1,OR(FI$3-1&lt;&gt;$A$3,$A$4=0)),AND(FI$1=$IT45-1,OR(FI$3&lt;&gt;$A$3,$A$4=0)))))),1,0)</f>
        <v/>
      </c>
      <c r="FJ95">
        <f>IF(AND(FJ$4=1,FJ45=0,OR($IT45=0,AND($IT45&gt;0,FJ$2=$IU45,OR(AND(FJ$1=$IT45+1,OR(FJ$3-1&lt;&gt;$A$3,$A$4=0)),AND(FJ$1=$IT45-1,OR(FJ$3&lt;&gt;$A$3,$A$4=0)))))),1,0)</f>
        <v/>
      </c>
      <c r="FK95">
        <f>IF(AND(FK$4=1,FK45=0,OR($IT45=0,AND($IT45&gt;0,FK$2=$IU45,OR(AND(FK$1=$IT45+1,OR(FK$3-1&lt;&gt;$A$3,$A$4=0)),AND(FK$1=$IT45-1,OR(FK$3&lt;&gt;$A$3,$A$4=0)))))),1,0)</f>
        <v/>
      </c>
      <c r="FL95">
        <f>IF(AND(FL$4=1,FL45=0,OR($IT45=0,AND($IT45&gt;0,FL$2=$IU45,OR(AND(FL$1=$IT45+1,OR(FL$3-1&lt;&gt;$A$3,$A$4=0)),AND(FL$1=$IT45-1,OR(FL$3&lt;&gt;$A$3,$A$4=0)))))),1,0)</f>
        <v/>
      </c>
      <c r="FM95">
        <f>IF(AND(FM$4=1,FM45=0,OR($IT45=0,AND($IT45&gt;0,FM$2=$IU45,OR(AND(FM$1=$IT45+1,OR(FM$3-1&lt;&gt;$A$3,$A$4=0)),AND(FM$1=$IT45-1,OR(FM$3&lt;&gt;$A$3,$A$4=0)))))),1,0)</f>
        <v/>
      </c>
      <c r="FN95">
        <f>IF(AND(FN$4=1,FN45=0,OR($IT45=0,AND($IT45&gt;0,FN$2=$IU45,OR(AND(FN$1=$IT45+1,OR(FN$3-1&lt;&gt;$A$3,$A$4=0)),AND(FN$1=$IT45-1,OR(FN$3&lt;&gt;$A$3,$A$4=0)))))),1,0)</f>
        <v/>
      </c>
      <c r="FO95">
        <f>IF(AND(FO$4=1,FO45=0,OR($IT45=0,AND($IT45&gt;0,FO$2=$IU45,OR(AND(FO$1=$IT45+1,OR(FO$3-1&lt;&gt;$A$3,$A$4=0)),AND(FO$1=$IT45-1,OR(FO$3&lt;&gt;$A$3,$A$4=0)))))),1,0)</f>
        <v/>
      </c>
      <c r="FP95">
        <f>IF(AND(FP$4=1,FP45=0,OR($IT45=0,AND($IT45&gt;0,FP$2=$IU45,OR(AND(FP$1=$IT45+1,OR(FP$3-1&lt;&gt;$A$3,$A$4=0)),AND(FP$1=$IT45-1,OR(FP$3&lt;&gt;$A$3,$A$4=0)))))),1,0)</f>
        <v/>
      </c>
      <c r="FQ95">
        <f>IF(AND(FQ$4=1,FQ45=0,OR($IT45=0,AND($IT45&gt;0,FQ$2=$IU45,OR(AND(FQ$1=$IT45+1,OR(FQ$3-1&lt;&gt;$A$3,$A$4=0)),AND(FQ$1=$IT45-1,OR(FQ$3&lt;&gt;$A$3,$A$4=0)))))),1,0)</f>
        <v/>
      </c>
      <c r="FR95">
        <f>IF(AND(FR$4=1,FR45=0,OR($IT45=0,AND($IT45&gt;0,FR$2=$IU45,OR(AND(FR$1=$IT45+1,OR(FR$3-1&lt;&gt;$A$3,$A$4=0)),AND(FR$1=$IT45-1,OR(FR$3&lt;&gt;$A$3,$A$4=0)))))),1,0)</f>
        <v/>
      </c>
      <c r="FS95">
        <f>IF(AND(FS$4=1,FS45=0,OR($IT45=0,AND($IT45&gt;0,FS$2=$IU45,OR(AND(FS$1=$IT45+1,OR(FS$3-1&lt;&gt;$A$3,$A$4=0)),AND(FS$1=$IT45-1,OR(FS$3&lt;&gt;$A$3,$A$4=0)))))),1,0)</f>
        <v/>
      </c>
      <c r="FT95">
        <f>IF(AND(FT$4=1,FT45=0,OR($IT45=0,AND($IT45&gt;0,FT$2=$IU45,OR(AND(FT$1=$IT45+1,OR(FT$3-1&lt;&gt;$A$3,$A$4=0)),AND(FT$1=$IT45-1,OR(FT$3&lt;&gt;$A$3,$A$4=0)))))),1,0)</f>
        <v/>
      </c>
      <c r="FU95">
        <f>IF(AND(FU$4=1,FU45=0,OR($IT45=0,AND($IT45&gt;0,FU$2=$IU45,OR(AND(FU$1=$IT45+1,OR(FU$3-1&lt;&gt;$A$3,$A$4=0)),AND(FU$1=$IT45-1,OR(FU$3&lt;&gt;$A$3,$A$4=0)))))),1,0)</f>
        <v/>
      </c>
      <c r="FV95">
        <f>IF(AND(FV$4=1,FV45=0,OR($IT45=0,AND($IT45&gt;0,FV$2=$IU45,OR(AND(FV$1=$IT45+1,OR(FV$3-1&lt;&gt;$A$3,$A$4=0)),AND(FV$1=$IT45-1,OR(FV$3&lt;&gt;$A$3,$A$4=0)))))),1,0)</f>
        <v/>
      </c>
      <c r="FW95">
        <f>IF(AND(FW$4=1,FW45=0,OR($IT45=0,AND($IT45&gt;0,FW$2=$IU45,OR(AND(FW$1=$IT45+1,OR(FW$3-1&lt;&gt;$A$3,$A$4=0)),AND(FW$1=$IT45-1,OR(FW$3&lt;&gt;$A$3,$A$4=0)))))),1,0)</f>
        <v/>
      </c>
      <c r="FX95">
        <f>IF(AND(FX$4=1,FX45=0,OR($IT45=0,AND($IT45&gt;0,FX$2=$IU45,OR(AND(FX$1=$IT45+1,OR(FX$3-1&lt;&gt;$A$3,$A$4=0)),AND(FX$1=$IT45-1,OR(FX$3&lt;&gt;$A$3,$A$4=0)))))),1,0)</f>
        <v/>
      </c>
      <c r="FY95">
        <f>IF(AND(FY$4=1,FY45=0,OR($IT45=0,AND($IT45&gt;0,FY$2=$IU45,OR(AND(FY$1=$IT45+1,OR(FY$3-1&lt;&gt;$A$3,$A$4=0)),AND(FY$1=$IT45-1,OR(FY$3&lt;&gt;$A$3,$A$4=0)))))),1,0)</f>
        <v/>
      </c>
      <c r="FZ95">
        <f>IF(AND(FZ$4=1,FZ45=0,OR($IT45=0,AND($IT45&gt;0,FZ$2=$IU45,OR(AND(FZ$1=$IT45+1,OR(FZ$3-1&lt;&gt;$A$3,$A$4=0)),AND(FZ$1=$IT45-1,OR(FZ$3&lt;&gt;$A$3,$A$4=0)))))),1,0)</f>
        <v/>
      </c>
      <c r="GA95">
        <f>IF(AND(GA$4=1,GA45=0,OR($IT45=0,AND($IT45&gt;0,GA$2=$IU45,OR(AND(GA$1=$IT45+1,OR(GA$3-1&lt;&gt;$A$3,$A$4=0)),AND(GA$1=$IT45-1,OR(GA$3&lt;&gt;$A$3,$A$4=0)))))),1,0)</f>
        <v/>
      </c>
      <c r="GB95">
        <f>IF(AND(GB$4=1,GB45=0,OR($IT45=0,AND($IT45&gt;0,GB$2=$IU45,OR(AND(GB$1=$IT45+1,OR(GB$3-1&lt;&gt;$A$3,$A$4=0)),AND(GB$1=$IT45-1,OR(GB$3&lt;&gt;$A$3,$A$4=0)))))),1,0)</f>
        <v/>
      </c>
      <c r="GC95">
        <f>IF(AND(GC$4=1,GC45=0,OR($IT45=0,AND($IT45&gt;0,GC$2=$IU45,OR(AND(GC$1=$IT45+1,OR(GC$3-1&lt;&gt;$A$3,$A$4=0)),AND(GC$1=$IT45-1,OR(GC$3&lt;&gt;$A$3,$A$4=0)))))),1,0)</f>
        <v/>
      </c>
      <c r="GD95">
        <f>IF(AND(GD$4=1,GD45=0,OR($IT45=0,AND($IT45&gt;0,GD$2=$IU45,OR(AND(GD$1=$IT45+1,OR(GD$3-1&lt;&gt;$A$3,$A$4=0)),AND(GD$1=$IT45-1,OR(GD$3&lt;&gt;$A$3,$A$4=0)))))),1,0)</f>
        <v/>
      </c>
      <c r="GE95">
        <f>IF(AND(GE$4=1,GE45=0,OR($IT45=0,AND($IT45&gt;0,GE$2=$IU45,OR(AND(GE$1=$IT45+1,OR(GE$3-1&lt;&gt;$A$3,$A$4=0)),AND(GE$1=$IT45-1,OR(GE$3&lt;&gt;$A$3,$A$4=0)))))),1,0)</f>
        <v/>
      </c>
      <c r="GF95">
        <f>IF(AND(GF$4=1,GF45=0,OR($IT45=0,AND($IT45&gt;0,GF$2=$IU45,OR(AND(GF$1=$IT45+1,OR(GF$3-1&lt;&gt;$A$3,$A$4=0)),AND(GF$1=$IT45-1,OR(GF$3&lt;&gt;$A$3,$A$4=0)))))),1,0)</f>
        <v/>
      </c>
      <c r="GG95">
        <f>IF(AND(GG$4=1,GG45=0,OR($IT45=0,AND($IT45&gt;0,GG$2=$IU45,OR(AND(GG$1=$IT45+1,OR(GG$3-1&lt;&gt;$A$3,$A$4=0)),AND(GG$1=$IT45-1,OR(GG$3&lt;&gt;$A$3,$A$4=0)))))),1,0)</f>
        <v/>
      </c>
      <c r="GH95">
        <f>IF(AND(GH$4=1,GH45=0,OR($IT45=0,AND($IT45&gt;0,GH$2=$IU45,OR(AND(GH$1=$IT45+1,OR(GH$3-1&lt;&gt;$A$3,$A$4=0)),AND(GH$1=$IT45-1,OR(GH$3&lt;&gt;$A$3,$A$4=0)))))),1,0)</f>
        <v/>
      </c>
      <c r="GI95">
        <f>IF(AND(GI$4=1,GI45=0,OR($IT45=0,AND($IT45&gt;0,GI$2=$IU45,OR(AND(GI$1=$IT45+1,OR(GI$3-1&lt;&gt;$A$3,$A$4=0)),AND(GI$1=$IT45-1,OR(GI$3&lt;&gt;$A$3,$A$4=0)))))),1,0)</f>
        <v/>
      </c>
      <c r="GJ95">
        <f>IF(AND(GJ$4=1,GJ45=0,OR($IT45=0,AND($IT45&gt;0,GJ$2=$IU45,OR(AND(GJ$1=$IT45+1,OR(GJ$3-1&lt;&gt;$A$3,$A$4=0)),AND(GJ$1=$IT45-1,OR(GJ$3&lt;&gt;$A$3,$A$4=0)))))),1,0)</f>
        <v/>
      </c>
      <c r="GK95">
        <f>IF(AND(GK$4=1,GK45=0,OR($IT45=0,AND($IT45&gt;0,GK$2=$IU45,OR(AND(GK$1=$IT45+1,OR(GK$3-1&lt;&gt;$A$3,$A$4=0)),AND(GK$1=$IT45-1,OR(GK$3&lt;&gt;$A$3,$A$4=0)))))),1,0)</f>
        <v/>
      </c>
      <c r="GL95">
        <f>IF(AND(GL$4=1,GL45=0,OR($IT45=0,AND($IT45&gt;0,GL$2=$IU45,OR(AND(GL$1=$IT45+1,OR(GL$3-1&lt;&gt;$A$3,$A$4=0)),AND(GL$1=$IT45-1,OR(GL$3&lt;&gt;$A$3,$A$4=0)))))),1,0)</f>
        <v/>
      </c>
      <c r="GM95">
        <f>IF(AND(GM$4=1,GM45=0,OR($IT45=0,AND($IT45&gt;0,GM$2=$IU45,OR(AND(GM$1=$IT45+1,OR(GM$3-1&lt;&gt;$A$3,$A$4=0)),AND(GM$1=$IT45-1,OR(GM$3&lt;&gt;$A$3,$A$4=0)))))),1,0)</f>
        <v/>
      </c>
      <c r="GN95">
        <f>IF(AND(GN$4=1,GN45=0,OR($IT45=0,AND($IT45&gt;0,GN$2=$IU45,OR(AND(GN$1=$IT45+1,OR(GN$3-1&lt;&gt;$A$3,$A$4=0)),AND(GN$1=$IT45-1,OR(GN$3&lt;&gt;$A$3,$A$4=0)))))),1,0)</f>
        <v/>
      </c>
      <c r="GO95">
        <f>IF(AND(GO$4=1,GO45=0,OR($IT45=0,AND($IT45&gt;0,GO$2=$IU45,OR(AND(GO$1=$IT45+1,OR(GO$3-1&lt;&gt;$A$3,$A$4=0)),AND(GO$1=$IT45-1,OR(GO$3&lt;&gt;$A$3,$A$4=0)))))),1,0)</f>
        <v/>
      </c>
      <c r="GP95">
        <f>IF(AND(GP$4=1,GP45=0,OR($IT45=0,AND($IT45&gt;0,GP$2=$IU45,OR(AND(GP$1=$IT45+1,OR(GP$3-1&lt;&gt;$A$3,$A$4=0)),AND(GP$1=$IT45-1,OR(GP$3&lt;&gt;$A$3,$A$4=0)))))),1,0)</f>
        <v/>
      </c>
      <c r="GQ95">
        <f>IF(AND(GQ$4=1,GQ45=0,OR($IT45=0,AND($IT45&gt;0,GQ$2=$IU45,OR(AND(GQ$1=$IT45+1,OR(GQ$3-1&lt;&gt;$A$3,$A$4=0)),AND(GQ$1=$IT45-1,OR(GQ$3&lt;&gt;$A$3,$A$4=0)))))),1,0)</f>
        <v/>
      </c>
      <c r="GR95">
        <f>IF(AND(GR$4=1,GR45=0,OR($IT45=0,AND($IT45&gt;0,GR$2=$IU45,OR(AND(GR$1=$IT45+1,OR(GR$3-1&lt;&gt;$A$3,$A$4=0)),AND(GR$1=$IT45-1,OR(GR$3&lt;&gt;$A$3,$A$4=0)))))),1,0)</f>
        <v/>
      </c>
      <c r="GS95">
        <f>IF(AND(GS$4=1,GS45=0,OR($IT45=0,AND($IT45&gt;0,GS$2=$IU45,OR(AND(GS$1=$IT45+1,OR(GS$3-1&lt;&gt;$A$3,$A$4=0)),AND(GS$1=$IT45-1,OR(GS$3&lt;&gt;$A$3,$A$4=0)))))),1,0)</f>
        <v/>
      </c>
      <c r="GT95">
        <f>IF(AND(GT$4=1,GT45=0,OR($IT45=0,AND($IT45&gt;0,GT$2=$IU45,OR(AND(GT$1=$IT45+1,OR(GT$3-1&lt;&gt;$A$3,$A$4=0)),AND(GT$1=$IT45-1,OR(GT$3&lt;&gt;$A$3,$A$4=0)))))),1,0)</f>
        <v/>
      </c>
      <c r="GU95">
        <f>IF(AND(GU$4=1,GU45=0,OR($IT45=0,AND($IT45&gt;0,GU$2=$IU45,OR(AND(GU$1=$IT45+1,OR(GU$3-1&lt;&gt;$A$3,$A$4=0)),AND(GU$1=$IT45-1,OR(GU$3&lt;&gt;$A$3,$A$4=0)))))),1,0)</f>
        <v/>
      </c>
      <c r="GV95">
        <f>IF(AND(GV$4=1,GV45=0,OR($IT45=0,AND($IT45&gt;0,GV$2=$IU45,OR(AND(GV$1=$IT45+1,OR(GV$3-1&lt;&gt;$A$3,$A$4=0)),AND(GV$1=$IT45-1,OR(GV$3&lt;&gt;$A$3,$A$4=0)))))),1,0)</f>
        <v/>
      </c>
      <c r="GW95">
        <f>IF(AND(GW$4=1,GW45=0,OR($IT45=0,AND($IT45&gt;0,GW$2=$IU45,OR(AND(GW$1=$IT45+1,OR(GW$3-1&lt;&gt;$A$3,$A$4=0)),AND(GW$1=$IT45-1,OR(GW$3&lt;&gt;$A$3,$A$4=0)))))),1,0)</f>
        <v/>
      </c>
      <c r="GX95">
        <f>IF(AND(GX$4=1,GX45=0,OR($IT45=0,AND($IT45&gt;0,GX$2=$IU45,OR(AND(GX$1=$IT45+1,OR(GX$3-1&lt;&gt;$A$3,$A$4=0)),AND(GX$1=$IT45-1,OR(GX$3&lt;&gt;$A$3,$A$4=0)))))),1,0)</f>
        <v/>
      </c>
      <c r="GY95">
        <f>IF(AND(GY$4=1,GY45=0,OR($IT45=0,AND($IT45&gt;0,GY$2=$IU45,OR(AND(GY$1=$IT45+1,OR(GY$3-1&lt;&gt;$A$3,$A$4=0)),AND(GY$1=$IT45-1,OR(GY$3&lt;&gt;$A$3,$A$4=0)))))),1,0)</f>
        <v/>
      </c>
      <c r="GZ95">
        <f>IF(AND(GZ$4=1,GZ45=0,OR($IT45=0,AND($IT45&gt;0,GZ$2=$IU45,OR(AND(GZ$1=$IT45+1,OR(GZ$3-1&lt;&gt;$A$3,$A$4=0)),AND(GZ$1=$IT45-1,OR(GZ$3&lt;&gt;$A$3,$A$4=0)))))),1,0)</f>
        <v/>
      </c>
      <c r="HA95">
        <f>IF(AND(HA$4=1,HA45=0,OR($IT45=0,AND($IT45&gt;0,HA$2=$IU45,OR(AND(HA$1=$IT45+1,OR(HA$3-1&lt;&gt;$A$3,$A$4=0)),AND(HA$1=$IT45-1,OR(HA$3&lt;&gt;$A$3,$A$4=0)))))),1,0)</f>
        <v/>
      </c>
      <c r="HB95">
        <f>IF(AND(HB$4=1,HB45=0,OR($IT45=0,AND($IT45&gt;0,HB$2=$IU45,OR(AND(HB$1=$IT45+1,OR(HB$3-1&lt;&gt;$A$3,$A$4=0)),AND(HB$1=$IT45-1,OR(HB$3&lt;&gt;$A$3,$A$4=0)))))),1,0)</f>
        <v/>
      </c>
      <c r="HC95">
        <f>IF(AND(HC$4=1,HC45=0,OR($IT45=0,AND($IT45&gt;0,HC$2=$IU45,OR(AND(HC$1=$IT45+1,OR(HC$3-1&lt;&gt;$A$3,$A$4=0)),AND(HC$1=$IT45-1,OR(HC$3&lt;&gt;$A$3,$A$4=0)))))),1,0)</f>
        <v/>
      </c>
      <c r="HD95">
        <f>IF(AND(HD$4=1,HD45=0,OR($IT45=0,AND($IT45&gt;0,HD$2=$IU45,OR(AND(HD$1=$IT45+1,OR(HD$3-1&lt;&gt;$A$3,$A$4=0)),AND(HD$1=$IT45-1,OR(HD$3&lt;&gt;$A$3,$A$4=0)))))),1,0)</f>
        <v/>
      </c>
      <c r="HE95">
        <f>IF(AND(HE$4=1,HE45=0,OR($IT45=0,AND($IT45&gt;0,HE$2=$IU45,OR(AND(HE$1=$IT45+1,OR(HE$3-1&lt;&gt;$A$3,$A$4=0)),AND(HE$1=$IT45-1,OR(HE$3&lt;&gt;$A$3,$A$4=0)))))),1,0)</f>
        <v/>
      </c>
      <c r="HF95">
        <f>IF(AND(HF$4=1,HF45=0,OR($IT45=0,AND($IT45&gt;0,HF$2=$IU45,OR(AND(HF$1=$IT45+1,OR(HF$3-1&lt;&gt;$A$3,$A$4=0)),AND(HF$1=$IT45-1,OR(HF$3&lt;&gt;$A$3,$A$4=0)))))),1,0)</f>
        <v/>
      </c>
      <c r="HG95">
        <f>IF(AND(HG$4=1,HG45=0,OR($IT45=0,AND($IT45&gt;0,HG$2=$IU45,OR(AND(HG$1=$IT45+1,OR(HG$3-1&lt;&gt;$A$3,$A$4=0)),AND(HG$1=$IT45-1,OR(HG$3&lt;&gt;$A$3,$A$4=0)))))),1,0)</f>
        <v/>
      </c>
      <c r="HH95">
        <f>IF(AND(HH$4=1,HH45=0,OR($IT45=0,AND($IT45&gt;0,HH$2=$IU45,OR(AND(HH$1=$IT45+1,OR(HH$3-1&lt;&gt;$A$3,$A$4=0)),AND(HH$1=$IT45-1,OR(HH$3&lt;&gt;$A$3,$A$4=0)))))),1,0)</f>
        <v/>
      </c>
      <c r="HI95">
        <f>IF(AND(HI$4=1,HI45=0,OR($IT45=0,AND($IT45&gt;0,HI$2=$IU45,OR(AND(HI$1=$IT45+1,OR(HI$3-1&lt;&gt;$A$3,$A$4=0)),AND(HI$1=$IT45-1,OR(HI$3&lt;&gt;$A$3,$A$4=0)))))),1,0)</f>
        <v/>
      </c>
      <c r="HJ95">
        <f>IF(AND(HJ$4=1,HJ45=0,OR($IT45=0,AND($IT45&gt;0,HJ$2=$IU45,OR(AND(HJ$1=$IT45+1,OR(HJ$3-1&lt;&gt;$A$3,$A$4=0)),AND(HJ$1=$IT45-1,OR(HJ$3&lt;&gt;$A$3,$A$4=0)))))),1,0)</f>
        <v/>
      </c>
      <c r="HK95">
        <f>IF(AND(HK$4=1,HK45=0,OR($IT45=0,AND($IT45&gt;0,HK$2=$IU45,OR(AND(HK$1=$IT45+1,OR(HK$3-1&lt;&gt;$A$3,$A$4=0)),AND(HK$1=$IT45-1,OR(HK$3&lt;&gt;$A$3,$A$4=0)))))),1,0)</f>
        <v/>
      </c>
      <c r="HL95">
        <f>IF(AND(HL$4=1,HL45=0,OR($IT45=0,AND($IT45&gt;0,HL$2=$IU45,OR(AND(HL$1=$IT45+1,OR(HL$3-1&lt;&gt;$A$3,$A$4=0)),AND(HL$1=$IT45-1,OR(HL$3&lt;&gt;$A$3,$A$4=0)))))),1,0)</f>
        <v/>
      </c>
      <c r="HM95">
        <f>IF(AND(HM$4=1,HM45=0,OR($IT45=0,AND($IT45&gt;0,HM$2=$IU45,OR(AND(HM$1=$IT45+1,OR(HM$3-1&lt;&gt;$A$3,$A$4=0)),AND(HM$1=$IT45-1,OR(HM$3&lt;&gt;$A$3,$A$4=0)))))),1,0)</f>
        <v/>
      </c>
      <c r="HN95">
        <f>IF(AND(HN$4=1,HN45=0,OR($IT45=0,AND($IT45&gt;0,HN$2=$IU45,OR(AND(HN$1=$IT45+1,OR(HN$3-1&lt;&gt;$A$3,$A$4=0)),AND(HN$1=$IT45-1,OR(HN$3&lt;&gt;$A$3,$A$4=0)))))),1,0)</f>
        <v/>
      </c>
      <c r="HO95">
        <f>IF(AND(HO$4=1,HO45=0,OR($IT45=0,AND($IT45&gt;0,HO$2=$IU45,OR(AND(HO$1=$IT45+1,OR(HO$3-1&lt;&gt;$A$3,$A$4=0)),AND(HO$1=$IT45-1,OR(HO$3&lt;&gt;$A$3,$A$4=0)))))),1,0)</f>
        <v/>
      </c>
      <c r="HP95">
        <f>IF(AND(HP$4=1,HP45=0,OR($IT45=0,AND($IT45&gt;0,HP$2=$IU45,OR(AND(HP$1=$IT45+1,OR(HP$3-1&lt;&gt;$A$3,$A$4=0)),AND(HP$1=$IT45-1,OR(HP$3&lt;&gt;$A$3,$A$4=0)))))),1,0)</f>
        <v/>
      </c>
      <c r="HQ95">
        <f>IF(AND(HQ$4=1,HQ45=0,OR($IT45=0,AND($IT45&gt;0,HQ$2=$IU45,OR(AND(HQ$1=$IT45+1,OR(HQ$3-1&lt;&gt;$A$3,$A$4=0)),AND(HQ$1=$IT45-1,OR(HQ$3&lt;&gt;$A$3,$A$4=0)))))),1,0)</f>
        <v/>
      </c>
      <c r="HR95">
        <f>IF(AND(HR$4=1,HR45=0,OR($IT45=0,AND($IT45&gt;0,HR$2=$IU45,OR(AND(HR$1=$IT45+1,OR(HR$3-1&lt;&gt;$A$3,$A$4=0)),AND(HR$1=$IT45-1,OR(HR$3&lt;&gt;$A$3,$A$4=0)))))),1,0)</f>
        <v/>
      </c>
      <c r="HS95">
        <f>IF(AND(HS$4=1,HS45=0,OR($IT45=0,AND($IT45&gt;0,HS$2=$IU45,OR(AND(HS$1=$IT45+1,OR(HS$3-1&lt;&gt;$A$3,$A$4=0)),AND(HS$1=$IT45-1,OR(HS$3&lt;&gt;$A$3,$A$4=0)))))),1,0)</f>
        <v/>
      </c>
      <c r="HT95">
        <f>IF(AND(HT$4=1,HT45=0,OR($IT45=0,AND($IT45&gt;0,HT$2=$IU45,OR(AND(HT$1=$IT45+1,OR(HT$3-1&lt;&gt;$A$3,$A$4=0)),AND(HT$1=$IT45-1,OR(HT$3&lt;&gt;$A$3,$A$4=0)))))),1,0)</f>
        <v/>
      </c>
      <c r="HU95">
        <f>IF(AND(HU$4=1,HU45=0,OR($IT45=0,AND($IT45&gt;0,HU$2=$IU45,OR(AND(HU$1=$IT45+1,OR(HU$3-1&lt;&gt;$A$3,$A$4=0)),AND(HU$1=$IT45-1,OR(HU$3&lt;&gt;$A$3,$A$4=0)))))),1,0)</f>
        <v/>
      </c>
      <c r="HV95">
        <f>IF(AND(HV$4=1,HV45=0,OR($IT45=0,AND($IT45&gt;0,HV$2=$IU45,OR(AND(HV$1=$IT45+1,OR(HV$3-1&lt;&gt;$A$3,$A$4=0)),AND(HV$1=$IT45-1,OR(HV$3&lt;&gt;$A$3,$A$4=0)))))),1,0)</f>
        <v/>
      </c>
      <c r="HW95">
        <f>IF(AND(HW$4=1,HW45=0,OR($IT45=0,AND($IT45&gt;0,HW$2=$IU45,OR(AND(HW$1=$IT45+1,OR(HW$3-1&lt;&gt;$A$3,$A$4=0)),AND(HW$1=$IT45-1,OR(HW$3&lt;&gt;$A$3,$A$4=0)))))),1,0)</f>
        <v/>
      </c>
      <c r="HX95">
        <f>IF(AND(HX$4=1,HX45=0,OR($IT45=0,AND($IT45&gt;0,HX$2=$IU45,OR(AND(HX$1=$IT45+1,OR(HX$3-1&lt;&gt;$A$3,$A$4=0)),AND(HX$1=$IT45-1,OR(HX$3&lt;&gt;$A$3,$A$4=0)))))),1,0)</f>
        <v/>
      </c>
      <c r="HY95">
        <f>IF(AND(HY$4=1,HY45=0,OR($IT45=0,AND($IT45&gt;0,HY$2=$IU45,OR(AND(HY$1=$IT45+1,OR(HY$3-1&lt;&gt;$A$3,$A$4=0)),AND(HY$1=$IT45-1,OR(HY$3&lt;&gt;$A$3,$A$4=0)))))),1,0)</f>
        <v/>
      </c>
      <c r="HZ95">
        <f>IF(AND(HZ$4=1,HZ45=0,OR($IT45=0,AND($IT45&gt;0,HZ$2=$IU45,OR(AND(HZ$1=$IT45+1,OR(HZ$3-1&lt;&gt;$A$3,$A$4=0)),AND(HZ$1=$IT45-1,OR(HZ$3&lt;&gt;$A$3,$A$4=0)))))),1,0)</f>
        <v/>
      </c>
      <c r="IA95">
        <f>IF(AND(IA$4=1,IA45=0,OR($IT45=0,AND($IT45&gt;0,IA$2=$IU45,OR(AND(IA$1=$IT45+1,OR(IA$3-1&lt;&gt;$A$3,$A$4=0)),AND(IA$1=$IT45-1,OR(IA$3&lt;&gt;$A$3,$A$4=0)))))),1,0)</f>
        <v/>
      </c>
      <c r="IB95">
        <f>IF(AND(IB$4=1,IB45=0,OR($IT45=0,AND($IT45&gt;0,IB$2=$IU45,OR(AND(IB$1=$IT45+1,OR(IB$3-1&lt;&gt;$A$3,$A$4=0)),AND(IB$1=$IT45-1,OR(IB$3&lt;&gt;$A$3,$A$4=0)))))),1,0)</f>
        <v/>
      </c>
      <c r="IC95">
        <f>IF(AND(IC$4=1,IC45=0,OR($IT45=0,AND($IT45&gt;0,IC$2=$IU45,OR(AND(IC$1=$IT45+1,OR(IC$3-1&lt;&gt;$A$3,$A$4=0)),AND(IC$1=$IT45-1,OR(IC$3&lt;&gt;$A$3,$A$4=0)))))),1,0)</f>
        <v/>
      </c>
      <c r="ID95">
        <f>IF(AND(ID$4=1,ID45=0,OR($IT45=0,AND($IT45&gt;0,ID$2=$IU45,OR(AND(ID$1=$IT45+1,OR(ID$3-1&lt;&gt;$A$3,$A$4=0)),AND(ID$1=$IT45-1,OR(ID$3&lt;&gt;$A$3,$A$4=0)))))),1,0)</f>
        <v/>
      </c>
      <c r="IE95">
        <f>IF(AND(IE$4=1,IE45=0,OR($IT45=0,AND($IT45&gt;0,IE$2=$IU45,OR(AND(IE$1=$IT45+1,OR(IE$3-1&lt;&gt;$A$3,$A$4=0)),AND(IE$1=$IT45-1,OR(IE$3&lt;&gt;$A$3,$A$4=0)))))),1,0)</f>
        <v/>
      </c>
      <c r="IF95">
        <f>IF(AND(IF$4=1,IF45=0,OR($IT45=0,AND($IT45&gt;0,IF$2=$IU45,OR(AND(IF$1=$IT45+1,OR(IF$3-1&lt;&gt;$A$3,$A$4=0)),AND(IF$1=$IT45-1,OR(IF$3&lt;&gt;$A$3,$A$4=0)))))),1,0)</f>
        <v/>
      </c>
      <c r="IG95">
        <f>IF(AND(IG$4=1,IG45=0,OR($IT45=0,AND($IT45&gt;0,IG$2=$IU45,OR(AND(IG$1=$IT45+1,OR(IG$3-1&lt;&gt;$A$3,$A$4=0)),AND(IG$1=$IT45-1,OR(IG$3&lt;&gt;$A$3,$A$4=0)))))),1,0)</f>
        <v/>
      </c>
      <c r="IH95">
        <f>IF(AND(IH$4=1,IH45=0,OR($IT45=0,AND($IT45&gt;0,IH$2=$IU45,OR(AND(IH$1=$IT45+1,OR(IH$3-1&lt;&gt;$A$3,$A$4=0)),AND(IH$1=$IT45-1,OR(IH$3&lt;&gt;$A$3,$A$4=0)))))),1,0)</f>
        <v/>
      </c>
      <c r="II95">
        <f>IF(AND(II$4=1,II45=0,OR($IT45=0,AND($IT45&gt;0,II$2=$IU45,OR(AND(II$1=$IT45+1,OR(II$3-1&lt;&gt;$A$3,$A$4=0)),AND(II$1=$IT45-1,OR(II$3&lt;&gt;$A$3,$A$4=0)))))),1,0)</f>
        <v/>
      </c>
    </row>
    <row r="96">
      <c r="A96" t="n">
        <v>37</v>
      </c>
      <c r="D96">
        <f>IF(AND(D$4=1,D46=0,OR($IT46=0,AND($IT46&gt;0,D$2=$IU46,OR(AND(D$1=$IT46+1,OR(D$3-1&lt;&gt;$A$3,$A$4=0)),AND(D$1=$IT46-1,OR(D$3&lt;&gt;$A$3,$A$4=0)))))),1,0)</f>
        <v/>
      </c>
      <c r="E96">
        <f>IF(AND(E$4=1,E46=0,OR($IT46=0,AND($IT46&gt;0,E$2=$IU46,OR(AND(E$1=$IT46+1,OR(E$3-1&lt;&gt;$A$3,$A$4=0)),AND(E$1=$IT46-1,OR(E$3&lt;&gt;$A$3,$A$4=0)))))),1,0)</f>
        <v/>
      </c>
      <c r="F96">
        <f>IF(AND(F$4=1,F46=0,OR($IT46=0,AND($IT46&gt;0,F$2=$IU46,OR(AND(F$1=$IT46+1,OR(F$3-1&lt;&gt;$A$3,$A$4=0)),AND(F$1=$IT46-1,OR(F$3&lt;&gt;$A$3,$A$4=0)))))),1,0)</f>
        <v/>
      </c>
      <c r="G96">
        <f>IF(AND(G$4=1,G46=0,OR($IT46=0,AND($IT46&gt;0,G$2=$IU46,OR(AND(G$1=$IT46+1,OR(G$3-1&lt;&gt;$A$3,$A$4=0)),AND(G$1=$IT46-1,OR(G$3&lt;&gt;$A$3,$A$4=0)))))),1,0)</f>
        <v/>
      </c>
      <c r="H96">
        <f>IF(AND(H$4=1,H46=0,OR($IT46=0,AND($IT46&gt;0,H$2=$IU46,OR(AND(H$1=$IT46+1,OR(H$3-1&lt;&gt;$A$3,$A$4=0)),AND(H$1=$IT46-1,OR(H$3&lt;&gt;$A$3,$A$4=0)))))),1,0)</f>
        <v/>
      </c>
      <c r="I96">
        <f>IF(AND(I$4=1,I46=0,OR($IT46=0,AND($IT46&gt;0,I$2=$IU46,OR(AND(I$1=$IT46+1,OR(I$3-1&lt;&gt;$A$3,$A$4=0)),AND(I$1=$IT46-1,OR(I$3&lt;&gt;$A$3,$A$4=0)))))),1,0)</f>
        <v/>
      </c>
      <c r="J96">
        <f>IF(AND(J$4=1,J46=0,OR($IT46=0,AND($IT46&gt;0,J$2=$IU46,OR(AND(J$1=$IT46+1,OR(J$3-1&lt;&gt;$A$3,$A$4=0)),AND(J$1=$IT46-1,OR(J$3&lt;&gt;$A$3,$A$4=0)))))),1,0)</f>
        <v/>
      </c>
      <c r="K96">
        <f>IF(AND(K$4=1,K46=0,OR($IT46=0,AND($IT46&gt;0,K$2=$IU46,OR(AND(K$1=$IT46+1,OR(K$3-1&lt;&gt;$A$3,$A$4=0)),AND(K$1=$IT46-1,OR(K$3&lt;&gt;$A$3,$A$4=0)))))),1,0)</f>
        <v/>
      </c>
      <c r="L96">
        <f>IF(AND(L$4=1,L46=0,OR($IT46=0,AND($IT46&gt;0,L$2=$IU46,OR(AND(L$1=$IT46+1,OR(L$3-1&lt;&gt;$A$3,$A$4=0)),AND(L$1=$IT46-1,OR(L$3&lt;&gt;$A$3,$A$4=0)))))),1,0)</f>
        <v/>
      </c>
      <c r="M96">
        <f>IF(AND(M$4=1,M46=0,OR($IT46=0,AND($IT46&gt;0,M$2=$IU46,OR(AND(M$1=$IT46+1,OR(M$3-1&lt;&gt;$A$3,$A$4=0)),AND(M$1=$IT46-1,OR(M$3&lt;&gt;$A$3,$A$4=0)))))),1,0)</f>
        <v/>
      </c>
      <c r="N96">
        <f>IF(AND(N$4=1,N46=0,OR($IT46=0,AND($IT46&gt;0,N$2=$IU46,OR(AND(N$1=$IT46+1,OR(N$3-1&lt;&gt;$A$3,$A$4=0)),AND(N$1=$IT46-1,OR(N$3&lt;&gt;$A$3,$A$4=0)))))),1,0)</f>
        <v/>
      </c>
      <c r="O96">
        <f>IF(AND(O$4=1,O46=0,OR($IT46=0,AND($IT46&gt;0,O$2=$IU46,OR(AND(O$1=$IT46+1,OR(O$3-1&lt;&gt;$A$3,$A$4=0)),AND(O$1=$IT46-1,OR(O$3&lt;&gt;$A$3,$A$4=0)))))),1,0)</f>
        <v/>
      </c>
      <c r="P96">
        <f>IF(AND(P$4=1,P46=0,OR($IT46=0,AND($IT46&gt;0,P$2=$IU46,OR(AND(P$1=$IT46+1,OR(P$3-1&lt;&gt;$A$3,$A$4=0)),AND(P$1=$IT46-1,OR(P$3&lt;&gt;$A$3,$A$4=0)))))),1,0)</f>
        <v/>
      </c>
      <c r="Q96">
        <f>IF(AND(Q$4=1,Q46=0,OR($IT46=0,AND($IT46&gt;0,Q$2=$IU46,OR(AND(Q$1=$IT46+1,OR(Q$3-1&lt;&gt;$A$3,$A$4=0)),AND(Q$1=$IT46-1,OR(Q$3&lt;&gt;$A$3,$A$4=0)))))),1,0)</f>
        <v/>
      </c>
      <c r="R96">
        <f>IF(AND(R$4=1,R46=0,OR($IT46=0,AND($IT46&gt;0,R$2=$IU46,OR(AND(R$1=$IT46+1,OR(R$3-1&lt;&gt;$A$3,$A$4=0)),AND(R$1=$IT46-1,OR(R$3&lt;&gt;$A$3,$A$4=0)))))),1,0)</f>
        <v/>
      </c>
      <c r="S96">
        <f>IF(AND(S$4=1,S46=0,OR($IT46=0,AND($IT46&gt;0,S$2=$IU46,OR(AND(S$1=$IT46+1,OR(S$3-1&lt;&gt;$A$3,$A$4=0)),AND(S$1=$IT46-1,OR(S$3&lt;&gt;$A$3,$A$4=0)))))),1,0)</f>
        <v/>
      </c>
      <c r="T96">
        <f>IF(AND(T$4=1,T46=0,OR($IT46=0,AND($IT46&gt;0,T$2=$IU46,OR(AND(T$1=$IT46+1,OR(T$3-1&lt;&gt;$A$3,$A$4=0)),AND(T$1=$IT46-1,OR(T$3&lt;&gt;$A$3,$A$4=0)))))),1,0)</f>
        <v/>
      </c>
      <c r="U96">
        <f>IF(AND(U$4=1,U46=0,OR($IT46=0,AND($IT46&gt;0,U$2=$IU46,OR(AND(U$1=$IT46+1,OR(U$3-1&lt;&gt;$A$3,$A$4=0)),AND(U$1=$IT46-1,OR(U$3&lt;&gt;$A$3,$A$4=0)))))),1,0)</f>
        <v/>
      </c>
      <c r="V96">
        <f>IF(AND(V$4=1,V46=0,OR($IT46=0,AND($IT46&gt;0,V$2=$IU46,OR(AND(V$1=$IT46+1,OR(V$3-1&lt;&gt;$A$3,$A$4=0)),AND(V$1=$IT46-1,OR(V$3&lt;&gt;$A$3,$A$4=0)))))),1,0)</f>
        <v/>
      </c>
      <c r="W96">
        <f>IF(AND(W$4=1,W46=0,OR($IT46=0,AND($IT46&gt;0,W$2=$IU46,OR(AND(W$1=$IT46+1,OR(W$3-1&lt;&gt;$A$3,$A$4=0)),AND(W$1=$IT46-1,OR(W$3&lt;&gt;$A$3,$A$4=0)))))),1,0)</f>
        <v/>
      </c>
      <c r="X96">
        <f>IF(AND(X$4=1,X46=0,OR($IT46=0,AND($IT46&gt;0,X$2=$IU46,OR(AND(X$1=$IT46+1,OR(X$3-1&lt;&gt;$A$3,$A$4=0)),AND(X$1=$IT46-1,OR(X$3&lt;&gt;$A$3,$A$4=0)))))),1,0)</f>
        <v/>
      </c>
      <c r="Y96">
        <f>IF(AND(Y$4=1,Y46=0,OR($IT46=0,AND($IT46&gt;0,Y$2=$IU46,OR(AND(Y$1=$IT46+1,OR(Y$3-1&lt;&gt;$A$3,$A$4=0)),AND(Y$1=$IT46-1,OR(Y$3&lt;&gt;$A$3,$A$4=0)))))),1,0)</f>
        <v/>
      </c>
      <c r="Z96">
        <f>IF(AND(Z$4=1,Z46=0,OR($IT46=0,AND($IT46&gt;0,Z$2=$IU46,OR(AND(Z$1=$IT46+1,OR(Z$3-1&lt;&gt;$A$3,$A$4=0)),AND(Z$1=$IT46-1,OR(Z$3&lt;&gt;$A$3,$A$4=0)))))),1,0)</f>
        <v/>
      </c>
      <c r="AA96">
        <f>IF(AND(AA$4=1,AA46=0,OR($IT46=0,AND($IT46&gt;0,AA$2=$IU46,OR(AND(AA$1=$IT46+1,OR(AA$3-1&lt;&gt;$A$3,$A$4=0)),AND(AA$1=$IT46-1,OR(AA$3&lt;&gt;$A$3,$A$4=0)))))),1,0)</f>
        <v/>
      </c>
      <c r="AB96">
        <f>IF(AND(AB$4=1,AB46=0,OR($IT46=0,AND($IT46&gt;0,AB$2=$IU46,OR(AND(AB$1=$IT46+1,OR(AB$3-1&lt;&gt;$A$3,$A$4=0)),AND(AB$1=$IT46-1,OR(AB$3&lt;&gt;$A$3,$A$4=0)))))),1,0)</f>
        <v/>
      </c>
      <c r="AC96">
        <f>IF(AND(AC$4=1,AC46=0,OR($IT46=0,AND($IT46&gt;0,AC$2=$IU46,OR(AND(AC$1=$IT46+1,OR(AC$3-1&lt;&gt;$A$3,$A$4=0)),AND(AC$1=$IT46-1,OR(AC$3&lt;&gt;$A$3,$A$4=0)))))),1,0)</f>
        <v/>
      </c>
      <c r="AD96">
        <f>IF(AND(AD$4=1,AD46=0,OR($IT46=0,AND($IT46&gt;0,AD$2=$IU46,OR(AND(AD$1=$IT46+1,OR(AD$3-1&lt;&gt;$A$3,$A$4=0)),AND(AD$1=$IT46-1,OR(AD$3&lt;&gt;$A$3,$A$4=0)))))),1,0)</f>
        <v/>
      </c>
      <c r="AE96">
        <f>IF(AND(AE$4=1,AE46=0,OR($IT46=0,AND($IT46&gt;0,AE$2=$IU46,OR(AND(AE$1=$IT46+1,OR(AE$3-1&lt;&gt;$A$3,$A$4=0)),AND(AE$1=$IT46-1,OR(AE$3&lt;&gt;$A$3,$A$4=0)))))),1,0)</f>
        <v/>
      </c>
      <c r="AF96">
        <f>IF(AND(AF$4=1,AF46=0,OR($IT46=0,AND($IT46&gt;0,AF$2=$IU46,OR(AND(AF$1=$IT46+1,OR(AF$3-1&lt;&gt;$A$3,$A$4=0)),AND(AF$1=$IT46-1,OR(AF$3&lt;&gt;$A$3,$A$4=0)))))),1,0)</f>
        <v/>
      </c>
      <c r="AG96">
        <f>IF(AND(AG$4=1,AG46=0,OR($IT46=0,AND($IT46&gt;0,AG$2=$IU46,OR(AND(AG$1=$IT46+1,OR(AG$3-1&lt;&gt;$A$3,$A$4=0)),AND(AG$1=$IT46-1,OR(AG$3&lt;&gt;$A$3,$A$4=0)))))),1,0)</f>
        <v/>
      </c>
      <c r="AH96">
        <f>IF(AND(AH$4=1,AH46=0,OR($IT46=0,AND($IT46&gt;0,AH$2=$IU46,OR(AND(AH$1=$IT46+1,OR(AH$3-1&lt;&gt;$A$3,$A$4=0)),AND(AH$1=$IT46-1,OR(AH$3&lt;&gt;$A$3,$A$4=0)))))),1,0)</f>
        <v/>
      </c>
      <c r="AI96">
        <f>IF(AND(AI$4=1,AI46=0,OR($IT46=0,AND($IT46&gt;0,AI$2=$IU46,OR(AND(AI$1=$IT46+1,OR(AI$3-1&lt;&gt;$A$3,$A$4=0)),AND(AI$1=$IT46-1,OR(AI$3&lt;&gt;$A$3,$A$4=0)))))),1,0)</f>
        <v/>
      </c>
      <c r="AJ96">
        <f>IF(AND(AJ$4=1,AJ46=0,OR($IT46=0,AND($IT46&gt;0,AJ$2=$IU46,OR(AND(AJ$1=$IT46+1,OR(AJ$3-1&lt;&gt;$A$3,$A$4=0)),AND(AJ$1=$IT46-1,OR(AJ$3&lt;&gt;$A$3,$A$4=0)))))),1,0)</f>
        <v/>
      </c>
      <c r="AK96">
        <f>IF(AND(AK$4=1,AK46=0,OR($IT46=0,AND($IT46&gt;0,AK$2=$IU46,OR(AND(AK$1=$IT46+1,OR(AK$3-1&lt;&gt;$A$3,$A$4=0)),AND(AK$1=$IT46-1,OR(AK$3&lt;&gt;$A$3,$A$4=0)))))),1,0)</f>
        <v/>
      </c>
      <c r="AL96">
        <f>IF(AND(AL$4=1,AL46=0,OR($IT46=0,AND($IT46&gt;0,AL$2=$IU46,OR(AND(AL$1=$IT46+1,OR(AL$3-1&lt;&gt;$A$3,$A$4=0)),AND(AL$1=$IT46-1,OR(AL$3&lt;&gt;$A$3,$A$4=0)))))),1,0)</f>
        <v/>
      </c>
      <c r="AM96">
        <f>IF(AND(AM$4=1,AM46=0,OR($IT46=0,AND($IT46&gt;0,AM$2=$IU46,OR(AND(AM$1=$IT46+1,OR(AM$3-1&lt;&gt;$A$3,$A$4=0)),AND(AM$1=$IT46-1,OR(AM$3&lt;&gt;$A$3,$A$4=0)))))),1,0)</f>
        <v/>
      </c>
      <c r="AN96">
        <f>IF(AND(AN$4=1,AN46=0,OR($IT46=0,AND($IT46&gt;0,AN$2=$IU46,OR(AND(AN$1=$IT46+1,OR(AN$3-1&lt;&gt;$A$3,$A$4=0)),AND(AN$1=$IT46-1,OR(AN$3&lt;&gt;$A$3,$A$4=0)))))),1,0)</f>
        <v/>
      </c>
      <c r="AO96">
        <f>IF(AND(AO$4=1,AO46=0,OR($IT46=0,AND($IT46&gt;0,AO$2=$IU46,OR(AND(AO$1=$IT46+1,OR(AO$3-1&lt;&gt;$A$3,$A$4=0)),AND(AO$1=$IT46-1,OR(AO$3&lt;&gt;$A$3,$A$4=0)))))),1,0)</f>
        <v/>
      </c>
      <c r="AP96">
        <f>IF(AND(AP$4=1,AP46=0,OR($IT46=0,AND($IT46&gt;0,AP$2=$IU46,OR(AND(AP$1=$IT46+1,OR(AP$3-1&lt;&gt;$A$3,$A$4=0)),AND(AP$1=$IT46-1,OR(AP$3&lt;&gt;$A$3,$A$4=0)))))),1,0)</f>
        <v/>
      </c>
      <c r="AQ96">
        <f>IF(AND(AQ$4=1,AQ46=0,OR($IT46=0,AND($IT46&gt;0,AQ$2=$IU46,OR(AND(AQ$1=$IT46+1,OR(AQ$3-1&lt;&gt;$A$3,$A$4=0)),AND(AQ$1=$IT46-1,OR(AQ$3&lt;&gt;$A$3,$A$4=0)))))),1,0)</f>
        <v/>
      </c>
      <c r="AR96">
        <f>IF(AND(AR$4=1,AR46=0,OR($IT46=0,AND($IT46&gt;0,AR$2=$IU46,OR(AND(AR$1=$IT46+1,OR(AR$3-1&lt;&gt;$A$3,$A$4=0)),AND(AR$1=$IT46-1,OR(AR$3&lt;&gt;$A$3,$A$4=0)))))),1,0)</f>
        <v/>
      </c>
      <c r="AS96">
        <f>IF(AND(AS$4=1,AS46=0,OR($IT46=0,AND($IT46&gt;0,AS$2=$IU46,OR(AND(AS$1=$IT46+1,OR(AS$3-1&lt;&gt;$A$3,$A$4=0)),AND(AS$1=$IT46-1,OR(AS$3&lt;&gt;$A$3,$A$4=0)))))),1,0)</f>
        <v/>
      </c>
      <c r="AT96">
        <f>IF(AND(AT$4=1,AT46=0,OR($IT46=0,AND($IT46&gt;0,AT$2=$IU46,OR(AND(AT$1=$IT46+1,OR(AT$3-1&lt;&gt;$A$3,$A$4=0)),AND(AT$1=$IT46-1,OR(AT$3&lt;&gt;$A$3,$A$4=0)))))),1,0)</f>
        <v/>
      </c>
      <c r="AU96">
        <f>IF(AND(AU$4=1,AU46=0,OR($IT46=0,AND($IT46&gt;0,AU$2=$IU46,OR(AND(AU$1=$IT46+1,OR(AU$3-1&lt;&gt;$A$3,$A$4=0)),AND(AU$1=$IT46-1,OR(AU$3&lt;&gt;$A$3,$A$4=0)))))),1,0)</f>
        <v/>
      </c>
      <c r="AV96">
        <f>IF(AND(AV$4=1,AV46=0,OR($IT46=0,AND($IT46&gt;0,AV$2=$IU46,OR(AND(AV$1=$IT46+1,OR(AV$3-1&lt;&gt;$A$3,$A$4=0)),AND(AV$1=$IT46-1,OR(AV$3&lt;&gt;$A$3,$A$4=0)))))),1,0)</f>
        <v/>
      </c>
      <c r="AW96">
        <f>IF(AND(AW$4=1,AW46=0,OR($IT46=0,AND($IT46&gt;0,AW$2=$IU46,OR(AND(AW$1=$IT46+1,OR(AW$3-1&lt;&gt;$A$3,$A$4=0)),AND(AW$1=$IT46-1,OR(AW$3&lt;&gt;$A$3,$A$4=0)))))),1,0)</f>
        <v/>
      </c>
      <c r="AX96">
        <f>IF(AND(AX$4=1,AX46=0,OR($IT46=0,AND($IT46&gt;0,AX$2=$IU46,OR(AND(AX$1=$IT46+1,OR(AX$3-1&lt;&gt;$A$3,$A$4=0)),AND(AX$1=$IT46-1,OR(AX$3&lt;&gt;$A$3,$A$4=0)))))),1,0)</f>
        <v/>
      </c>
      <c r="AY96">
        <f>IF(AND(AY$4=1,AY46=0,OR($IT46=0,AND($IT46&gt;0,AY$2=$IU46,OR(AND(AY$1=$IT46+1,OR(AY$3-1&lt;&gt;$A$3,$A$4=0)),AND(AY$1=$IT46-1,OR(AY$3&lt;&gt;$A$3,$A$4=0)))))),1,0)</f>
        <v/>
      </c>
      <c r="AZ96">
        <f>IF(AND(AZ$4=1,AZ46=0,OR($IT46=0,AND($IT46&gt;0,AZ$2=$IU46,OR(AND(AZ$1=$IT46+1,OR(AZ$3-1&lt;&gt;$A$3,$A$4=0)),AND(AZ$1=$IT46-1,OR(AZ$3&lt;&gt;$A$3,$A$4=0)))))),1,0)</f>
        <v/>
      </c>
      <c r="BA96">
        <f>IF(AND(BA$4=1,BA46=0,OR($IT46=0,AND($IT46&gt;0,BA$2=$IU46,OR(AND(BA$1=$IT46+1,OR(BA$3-1&lt;&gt;$A$3,$A$4=0)),AND(BA$1=$IT46-1,OR(BA$3&lt;&gt;$A$3,$A$4=0)))))),1,0)</f>
        <v/>
      </c>
      <c r="BB96">
        <f>IF(AND(BB$4=1,BB46=0,OR($IT46=0,AND($IT46&gt;0,BB$2=$IU46,OR(AND(BB$1=$IT46+1,OR(BB$3-1&lt;&gt;$A$3,$A$4=0)),AND(BB$1=$IT46-1,OR(BB$3&lt;&gt;$A$3,$A$4=0)))))),1,0)</f>
        <v/>
      </c>
      <c r="BC96">
        <f>IF(AND(BC$4=1,BC46=0,OR($IT46=0,AND($IT46&gt;0,BC$2=$IU46,OR(AND(BC$1=$IT46+1,OR(BC$3-1&lt;&gt;$A$3,$A$4=0)),AND(BC$1=$IT46-1,OR(BC$3&lt;&gt;$A$3,$A$4=0)))))),1,0)</f>
        <v/>
      </c>
      <c r="BD96">
        <f>IF(AND(BD$4=1,BD46=0,OR($IT46=0,AND($IT46&gt;0,BD$2=$IU46,OR(AND(BD$1=$IT46+1,OR(BD$3-1&lt;&gt;$A$3,$A$4=0)),AND(BD$1=$IT46-1,OR(BD$3&lt;&gt;$A$3,$A$4=0)))))),1,0)</f>
        <v/>
      </c>
      <c r="BE96">
        <f>IF(AND(BE$4=1,BE46=0,OR($IT46=0,AND($IT46&gt;0,BE$2=$IU46,OR(AND(BE$1=$IT46+1,OR(BE$3-1&lt;&gt;$A$3,$A$4=0)),AND(BE$1=$IT46-1,OR(BE$3&lt;&gt;$A$3,$A$4=0)))))),1,0)</f>
        <v/>
      </c>
      <c r="BF96">
        <f>IF(AND(BF$4=1,BF46=0,OR($IT46=0,AND($IT46&gt;0,BF$2=$IU46,OR(AND(BF$1=$IT46+1,OR(BF$3-1&lt;&gt;$A$3,$A$4=0)),AND(BF$1=$IT46-1,OR(BF$3&lt;&gt;$A$3,$A$4=0)))))),1,0)</f>
        <v/>
      </c>
      <c r="BG96">
        <f>IF(AND(BG$4=1,BG46=0,OR($IT46=0,AND($IT46&gt;0,BG$2=$IU46,OR(AND(BG$1=$IT46+1,OR(BG$3-1&lt;&gt;$A$3,$A$4=0)),AND(BG$1=$IT46-1,OR(BG$3&lt;&gt;$A$3,$A$4=0)))))),1,0)</f>
        <v/>
      </c>
      <c r="BH96">
        <f>IF(AND(BH$4=1,BH46=0,OR($IT46=0,AND($IT46&gt;0,BH$2=$IU46,OR(AND(BH$1=$IT46+1,OR(BH$3-1&lt;&gt;$A$3,$A$4=0)),AND(BH$1=$IT46-1,OR(BH$3&lt;&gt;$A$3,$A$4=0)))))),1,0)</f>
        <v/>
      </c>
      <c r="BI96">
        <f>IF(AND(BI$4=1,BI46=0,OR($IT46=0,AND($IT46&gt;0,BI$2=$IU46,OR(AND(BI$1=$IT46+1,OR(BI$3-1&lt;&gt;$A$3,$A$4=0)),AND(BI$1=$IT46-1,OR(BI$3&lt;&gt;$A$3,$A$4=0)))))),1,0)</f>
        <v/>
      </c>
      <c r="BJ96">
        <f>IF(AND(BJ$4=1,BJ46=0,OR($IT46=0,AND($IT46&gt;0,BJ$2=$IU46,OR(AND(BJ$1=$IT46+1,OR(BJ$3-1&lt;&gt;$A$3,$A$4=0)),AND(BJ$1=$IT46-1,OR(BJ$3&lt;&gt;$A$3,$A$4=0)))))),1,0)</f>
        <v/>
      </c>
      <c r="BK96">
        <f>IF(AND(BK$4=1,BK46=0,OR($IT46=0,AND($IT46&gt;0,BK$2=$IU46,OR(AND(BK$1=$IT46+1,OR(BK$3-1&lt;&gt;$A$3,$A$4=0)),AND(BK$1=$IT46-1,OR(BK$3&lt;&gt;$A$3,$A$4=0)))))),1,0)</f>
        <v/>
      </c>
      <c r="BL96">
        <f>IF(AND(BL$4=1,BL46=0,OR($IT46=0,AND($IT46&gt;0,BL$2=$IU46,OR(AND(BL$1=$IT46+1,OR(BL$3-1&lt;&gt;$A$3,$A$4=0)),AND(BL$1=$IT46-1,OR(BL$3&lt;&gt;$A$3,$A$4=0)))))),1,0)</f>
        <v/>
      </c>
      <c r="BM96">
        <f>IF(AND(BM$4=1,BM46=0,OR($IT46=0,AND($IT46&gt;0,BM$2=$IU46,OR(AND(BM$1=$IT46+1,OR(BM$3-1&lt;&gt;$A$3,$A$4=0)),AND(BM$1=$IT46-1,OR(BM$3&lt;&gt;$A$3,$A$4=0)))))),1,0)</f>
        <v/>
      </c>
      <c r="BN96">
        <f>IF(AND(BN$4=1,BN46=0,OR($IT46=0,AND($IT46&gt;0,BN$2=$IU46,OR(AND(BN$1=$IT46+1,OR(BN$3-1&lt;&gt;$A$3,$A$4=0)),AND(BN$1=$IT46-1,OR(BN$3&lt;&gt;$A$3,$A$4=0)))))),1,0)</f>
        <v/>
      </c>
      <c r="BO96">
        <f>IF(AND(BO$4=1,BO46=0,OR($IT46=0,AND($IT46&gt;0,BO$2=$IU46,OR(AND(BO$1=$IT46+1,OR(BO$3-1&lt;&gt;$A$3,$A$4=0)),AND(BO$1=$IT46-1,OR(BO$3&lt;&gt;$A$3,$A$4=0)))))),1,0)</f>
        <v/>
      </c>
      <c r="BP96">
        <f>IF(AND(BP$4=1,BP46=0,OR($IT46=0,AND($IT46&gt;0,BP$2=$IU46,OR(AND(BP$1=$IT46+1,OR(BP$3-1&lt;&gt;$A$3,$A$4=0)),AND(BP$1=$IT46-1,OR(BP$3&lt;&gt;$A$3,$A$4=0)))))),1,0)</f>
        <v/>
      </c>
      <c r="BQ96">
        <f>IF(AND(BQ$4=1,BQ46=0,OR($IT46=0,AND($IT46&gt;0,BQ$2=$IU46,OR(AND(BQ$1=$IT46+1,OR(BQ$3-1&lt;&gt;$A$3,$A$4=0)),AND(BQ$1=$IT46-1,OR(BQ$3&lt;&gt;$A$3,$A$4=0)))))),1,0)</f>
        <v/>
      </c>
      <c r="BR96">
        <f>IF(AND(BR$4=1,BR46=0,OR($IT46=0,AND($IT46&gt;0,BR$2=$IU46,OR(AND(BR$1=$IT46+1,OR(BR$3-1&lt;&gt;$A$3,$A$4=0)),AND(BR$1=$IT46-1,OR(BR$3&lt;&gt;$A$3,$A$4=0)))))),1,0)</f>
        <v/>
      </c>
      <c r="BS96">
        <f>IF(AND(BS$4=1,BS46=0,OR($IT46=0,AND($IT46&gt;0,BS$2=$IU46,OR(AND(BS$1=$IT46+1,OR(BS$3-1&lt;&gt;$A$3,$A$4=0)),AND(BS$1=$IT46-1,OR(BS$3&lt;&gt;$A$3,$A$4=0)))))),1,0)</f>
        <v/>
      </c>
      <c r="BT96">
        <f>IF(AND(BT$4=1,BT46=0,OR($IT46=0,AND($IT46&gt;0,BT$2=$IU46,OR(AND(BT$1=$IT46+1,OR(BT$3-1&lt;&gt;$A$3,$A$4=0)),AND(BT$1=$IT46-1,OR(BT$3&lt;&gt;$A$3,$A$4=0)))))),1,0)</f>
        <v/>
      </c>
      <c r="BU96">
        <f>IF(AND(BU$4=1,BU46=0,OR($IT46=0,AND($IT46&gt;0,BU$2=$IU46,OR(AND(BU$1=$IT46+1,OR(BU$3-1&lt;&gt;$A$3,$A$4=0)),AND(BU$1=$IT46-1,OR(BU$3&lt;&gt;$A$3,$A$4=0)))))),1,0)</f>
        <v/>
      </c>
      <c r="BV96">
        <f>IF(AND(BV$4=1,BV46=0,OR($IT46=0,AND($IT46&gt;0,BV$2=$IU46,OR(AND(BV$1=$IT46+1,OR(BV$3-1&lt;&gt;$A$3,$A$4=0)),AND(BV$1=$IT46-1,OR(BV$3&lt;&gt;$A$3,$A$4=0)))))),1,0)</f>
        <v/>
      </c>
      <c r="BW96">
        <f>IF(AND(BW$4=1,BW46=0,OR($IT46=0,AND($IT46&gt;0,BW$2=$IU46,OR(AND(BW$1=$IT46+1,OR(BW$3-1&lt;&gt;$A$3,$A$4=0)),AND(BW$1=$IT46-1,OR(BW$3&lt;&gt;$A$3,$A$4=0)))))),1,0)</f>
        <v/>
      </c>
      <c r="BX96">
        <f>IF(AND(BX$4=1,BX46=0,OR($IT46=0,AND($IT46&gt;0,BX$2=$IU46,OR(AND(BX$1=$IT46+1,OR(BX$3-1&lt;&gt;$A$3,$A$4=0)),AND(BX$1=$IT46-1,OR(BX$3&lt;&gt;$A$3,$A$4=0)))))),1,0)</f>
        <v/>
      </c>
      <c r="BY96">
        <f>IF(AND(BY$4=1,BY46=0,OR($IT46=0,AND($IT46&gt;0,BY$2=$IU46,OR(AND(BY$1=$IT46+1,OR(BY$3-1&lt;&gt;$A$3,$A$4=0)),AND(BY$1=$IT46-1,OR(BY$3&lt;&gt;$A$3,$A$4=0)))))),1,0)</f>
        <v/>
      </c>
      <c r="BZ96">
        <f>IF(AND(BZ$4=1,BZ46=0,OR($IT46=0,AND($IT46&gt;0,BZ$2=$IU46,OR(AND(BZ$1=$IT46+1,OR(BZ$3-1&lt;&gt;$A$3,$A$4=0)),AND(BZ$1=$IT46-1,OR(BZ$3&lt;&gt;$A$3,$A$4=0)))))),1,0)</f>
        <v/>
      </c>
      <c r="CA96">
        <f>IF(AND(CA$4=1,CA46=0,OR($IT46=0,AND($IT46&gt;0,CA$2=$IU46,OR(AND(CA$1=$IT46+1,OR(CA$3-1&lt;&gt;$A$3,$A$4=0)),AND(CA$1=$IT46-1,OR(CA$3&lt;&gt;$A$3,$A$4=0)))))),1,0)</f>
        <v/>
      </c>
      <c r="CB96">
        <f>IF(AND(CB$4=1,CB46=0,OR($IT46=0,AND($IT46&gt;0,CB$2=$IU46,OR(AND(CB$1=$IT46+1,OR(CB$3-1&lt;&gt;$A$3,$A$4=0)),AND(CB$1=$IT46-1,OR(CB$3&lt;&gt;$A$3,$A$4=0)))))),1,0)</f>
        <v/>
      </c>
      <c r="CC96">
        <f>IF(AND(CC$4=1,CC46=0,OR($IT46=0,AND($IT46&gt;0,CC$2=$IU46,OR(AND(CC$1=$IT46+1,OR(CC$3-1&lt;&gt;$A$3,$A$4=0)),AND(CC$1=$IT46-1,OR(CC$3&lt;&gt;$A$3,$A$4=0)))))),1,0)</f>
        <v/>
      </c>
      <c r="CD96">
        <f>IF(AND(CD$4=1,CD46=0,OR($IT46=0,AND($IT46&gt;0,CD$2=$IU46,OR(AND(CD$1=$IT46+1,OR(CD$3-1&lt;&gt;$A$3,$A$4=0)),AND(CD$1=$IT46-1,OR(CD$3&lt;&gt;$A$3,$A$4=0)))))),1,0)</f>
        <v/>
      </c>
      <c r="CE96">
        <f>IF(AND(CE$4=1,CE46=0,OR($IT46=0,AND($IT46&gt;0,CE$2=$IU46,OR(AND(CE$1=$IT46+1,OR(CE$3-1&lt;&gt;$A$3,$A$4=0)),AND(CE$1=$IT46-1,OR(CE$3&lt;&gt;$A$3,$A$4=0)))))),1,0)</f>
        <v/>
      </c>
      <c r="CF96">
        <f>IF(AND(CF$4=1,CF46=0,OR($IT46=0,AND($IT46&gt;0,CF$2=$IU46,OR(AND(CF$1=$IT46+1,OR(CF$3-1&lt;&gt;$A$3,$A$4=0)),AND(CF$1=$IT46-1,OR(CF$3&lt;&gt;$A$3,$A$4=0)))))),1,0)</f>
        <v/>
      </c>
      <c r="CG96">
        <f>IF(AND(CG$4=1,CG46=0,OR($IT46=0,AND($IT46&gt;0,CG$2=$IU46,OR(AND(CG$1=$IT46+1,OR(CG$3-1&lt;&gt;$A$3,$A$4=0)),AND(CG$1=$IT46-1,OR(CG$3&lt;&gt;$A$3,$A$4=0)))))),1,0)</f>
        <v/>
      </c>
      <c r="CH96">
        <f>IF(AND(CH$4=1,CH46=0,OR($IT46=0,AND($IT46&gt;0,CH$2=$IU46,OR(AND(CH$1=$IT46+1,OR(CH$3-1&lt;&gt;$A$3,$A$4=0)),AND(CH$1=$IT46-1,OR(CH$3&lt;&gt;$A$3,$A$4=0)))))),1,0)</f>
        <v/>
      </c>
      <c r="CI96">
        <f>IF(AND(CI$4=1,CI46=0,OR($IT46=0,AND($IT46&gt;0,CI$2=$IU46,OR(AND(CI$1=$IT46+1,OR(CI$3-1&lt;&gt;$A$3,$A$4=0)),AND(CI$1=$IT46-1,OR(CI$3&lt;&gt;$A$3,$A$4=0)))))),1,0)</f>
        <v/>
      </c>
      <c r="CJ96">
        <f>IF(AND(CJ$4=1,CJ46=0,OR($IT46=0,AND($IT46&gt;0,CJ$2=$IU46,OR(AND(CJ$1=$IT46+1,OR(CJ$3-1&lt;&gt;$A$3,$A$4=0)),AND(CJ$1=$IT46-1,OR(CJ$3&lt;&gt;$A$3,$A$4=0)))))),1,0)</f>
        <v/>
      </c>
      <c r="CK96">
        <f>IF(AND(CK$4=1,CK46=0,OR($IT46=0,AND($IT46&gt;0,CK$2=$IU46,OR(AND(CK$1=$IT46+1,OR(CK$3-1&lt;&gt;$A$3,$A$4=0)),AND(CK$1=$IT46-1,OR(CK$3&lt;&gt;$A$3,$A$4=0)))))),1,0)</f>
        <v/>
      </c>
      <c r="CL96">
        <f>IF(AND(CL$4=1,CL46=0,OR($IT46=0,AND($IT46&gt;0,CL$2=$IU46,OR(AND(CL$1=$IT46+1,OR(CL$3-1&lt;&gt;$A$3,$A$4=0)),AND(CL$1=$IT46-1,OR(CL$3&lt;&gt;$A$3,$A$4=0)))))),1,0)</f>
        <v/>
      </c>
      <c r="CM96">
        <f>IF(AND(CM$4=1,CM46=0,OR($IT46=0,AND($IT46&gt;0,CM$2=$IU46,OR(AND(CM$1=$IT46+1,OR(CM$3-1&lt;&gt;$A$3,$A$4=0)),AND(CM$1=$IT46-1,OR(CM$3&lt;&gt;$A$3,$A$4=0)))))),1,0)</f>
        <v/>
      </c>
      <c r="CN96">
        <f>IF(AND(CN$4=1,CN46=0,OR($IT46=0,AND($IT46&gt;0,CN$2=$IU46,OR(AND(CN$1=$IT46+1,OR(CN$3-1&lt;&gt;$A$3,$A$4=0)),AND(CN$1=$IT46-1,OR(CN$3&lt;&gt;$A$3,$A$4=0)))))),1,0)</f>
        <v/>
      </c>
      <c r="CO96">
        <f>IF(AND(CO$4=1,CO46=0,OR($IT46=0,AND($IT46&gt;0,CO$2=$IU46,OR(AND(CO$1=$IT46+1,OR(CO$3-1&lt;&gt;$A$3,$A$4=0)),AND(CO$1=$IT46-1,OR(CO$3&lt;&gt;$A$3,$A$4=0)))))),1,0)</f>
        <v/>
      </c>
      <c r="CP96">
        <f>IF(AND(CP$4=1,CP46=0,OR($IT46=0,AND($IT46&gt;0,CP$2=$IU46,OR(AND(CP$1=$IT46+1,OR(CP$3-1&lt;&gt;$A$3,$A$4=0)),AND(CP$1=$IT46-1,OR(CP$3&lt;&gt;$A$3,$A$4=0)))))),1,0)</f>
        <v/>
      </c>
      <c r="CQ96">
        <f>IF(AND(CQ$4=1,CQ46=0,OR($IT46=0,AND($IT46&gt;0,CQ$2=$IU46,OR(AND(CQ$1=$IT46+1,OR(CQ$3-1&lt;&gt;$A$3,$A$4=0)),AND(CQ$1=$IT46-1,OR(CQ$3&lt;&gt;$A$3,$A$4=0)))))),1,0)</f>
        <v/>
      </c>
      <c r="CR96">
        <f>IF(AND(CR$4=1,CR46=0,OR($IT46=0,AND($IT46&gt;0,CR$2=$IU46,OR(AND(CR$1=$IT46+1,OR(CR$3-1&lt;&gt;$A$3,$A$4=0)),AND(CR$1=$IT46-1,OR(CR$3&lt;&gt;$A$3,$A$4=0)))))),1,0)</f>
        <v/>
      </c>
      <c r="CS96">
        <f>IF(AND(CS$4=1,CS46=0,OR($IT46=0,AND($IT46&gt;0,CS$2=$IU46,OR(AND(CS$1=$IT46+1,OR(CS$3-1&lt;&gt;$A$3,$A$4=0)),AND(CS$1=$IT46-1,OR(CS$3&lt;&gt;$A$3,$A$4=0)))))),1,0)</f>
        <v/>
      </c>
      <c r="CT96">
        <f>IF(AND(CT$4=1,CT46=0,OR($IT46=0,AND($IT46&gt;0,CT$2=$IU46,OR(AND(CT$1=$IT46+1,OR(CT$3-1&lt;&gt;$A$3,$A$4=0)),AND(CT$1=$IT46-1,OR(CT$3&lt;&gt;$A$3,$A$4=0)))))),1,0)</f>
        <v/>
      </c>
      <c r="CU96">
        <f>IF(AND(CU$4=1,CU46=0,OR($IT46=0,AND($IT46&gt;0,CU$2=$IU46,OR(AND(CU$1=$IT46+1,OR(CU$3-1&lt;&gt;$A$3,$A$4=0)),AND(CU$1=$IT46-1,OR(CU$3&lt;&gt;$A$3,$A$4=0)))))),1,0)</f>
        <v/>
      </c>
      <c r="CV96">
        <f>IF(AND(CV$4=1,CV46=0,OR($IT46=0,AND($IT46&gt;0,CV$2=$IU46,OR(AND(CV$1=$IT46+1,OR(CV$3-1&lt;&gt;$A$3,$A$4=0)),AND(CV$1=$IT46-1,OR(CV$3&lt;&gt;$A$3,$A$4=0)))))),1,0)</f>
        <v/>
      </c>
      <c r="CW96">
        <f>IF(AND(CW$4=1,CW46=0,OR($IT46=0,AND($IT46&gt;0,CW$2=$IU46,OR(AND(CW$1=$IT46+1,OR(CW$3-1&lt;&gt;$A$3,$A$4=0)),AND(CW$1=$IT46-1,OR(CW$3&lt;&gt;$A$3,$A$4=0)))))),1,0)</f>
        <v/>
      </c>
      <c r="CX96">
        <f>IF(AND(CX$4=1,CX46=0,OR($IT46=0,AND($IT46&gt;0,CX$2=$IU46,OR(AND(CX$1=$IT46+1,OR(CX$3-1&lt;&gt;$A$3,$A$4=0)),AND(CX$1=$IT46-1,OR(CX$3&lt;&gt;$A$3,$A$4=0)))))),1,0)</f>
        <v/>
      </c>
      <c r="CY96">
        <f>IF(AND(CY$4=1,CY46=0,OR($IT46=0,AND($IT46&gt;0,CY$2=$IU46,OR(AND(CY$1=$IT46+1,OR(CY$3-1&lt;&gt;$A$3,$A$4=0)),AND(CY$1=$IT46-1,OR(CY$3&lt;&gt;$A$3,$A$4=0)))))),1,0)</f>
        <v/>
      </c>
      <c r="CZ96">
        <f>IF(AND(CZ$4=1,CZ46=0,OR($IT46=0,AND($IT46&gt;0,CZ$2=$IU46,OR(AND(CZ$1=$IT46+1,OR(CZ$3-1&lt;&gt;$A$3,$A$4=0)),AND(CZ$1=$IT46-1,OR(CZ$3&lt;&gt;$A$3,$A$4=0)))))),1,0)</f>
        <v/>
      </c>
      <c r="DA96">
        <f>IF(AND(DA$4=1,DA46=0,OR($IT46=0,AND($IT46&gt;0,DA$2=$IU46,OR(AND(DA$1=$IT46+1,OR(DA$3-1&lt;&gt;$A$3,$A$4=0)),AND(DA$1=$IT46-1,OR(DA$3&lt;&gt;$A$3,$A$4=0)))))),1,0)</f>
        <v/>
      </c>
      <c r="DB96">
        <f>IF(AND(DB$4=1,DB46=0,OR($IT46=0,AND($IT46&gt;0,DB$2=$IU46,OR(AND(DB$1=$IT46+1,OR(DB$3-1&lt;&gt;$A$3,$A$4=0)),AND(DB$1=$IT46-1,OR(DB$3&lt;&gt;$A$3,$A$4=0)))))),1,0)</f>
        <v/>
      </c>
      <c r="DC96">
        <f>IF(AND(DC$4=1,DC46=0,OR($IT46=0,AND($IT46&gt;0,DC$2=$IU46,OR(AND(DC$1=$IT46+1,OR(DC$3-1&lt;&gt;$A$3,$A$4=0)),AND(DC$1=$IT46-1,OR(DC$3&lt;&gt;$A$3,$A$4=0)))))),1,0)</f>
        <v/>
      </c>
      <c r="DD96">
        <f>IF(AND(DD$4=1,DD46=0,OR($IT46=0,AND($IT46&gt;0,DD$2=$IU46,OR(AND(DD$1=$IT46+1,OR(DD$3-1&lt;&gt;$A$3,$A$4=0)),AND(DD$1=$IT46-1,OR(DD$3&lt;&gt;$A$3,$A$4=0)))))),1,0)</f>
        <v/>
      </c>
      <c r="DE96">
        <f>IF(AND(DE$4=1,DE46=0,OR($IT46=0,AND($IT46&gt;0,DE$2=$IU46,OR(AND(DE$1=$IT46+1,OR(DE$3-1&lt;&gt;$A$3,$A$4=0)),AND(DE$1=$IT46-1,OR(DE$3&lt;&gt;$A$3,$A$4=0)))))),1,0)</f>
        <v/>
      </c>
      <c r="DF96">
        <f>IF(AND(DF$4=1,DF46=0,OR($IT46=0,AND($IT46&gt;0,DF$2=$IU46,OR(AND(DF$1=$IT46+1,OR(DF$3-1&lt;&gt;$A$3,$A$4=0)),AND(DF$1=$IT46-1,OR(DF$3&lt;&gt;$A$3,$A$4=0)))))),1,0)</f>
        <v/>
      </c>
      <c r="DG96">
        <f>IF(AND(DG$4=1,DG46=0,OR($IT46=0,AND($IT46&gt;0,DG$2=$IU46,OR(AND(DG$1=$IT46+1,OR(DG$3-1&lt;&gt;$A$3,$A$4=0)),AND(DG$1=$IT46-1,OR(DG$3&lt;&gt;$A$3,$A$4=0)))))),1,0)</f>
        <v/>
      </c>
      <c r="DH96">
        <f>IF(AND(DH$4=1,DH46=0,OR($IT46=0,AND($IT46&gt;0,DH$2=$IU46,OR(AND(DH$1=$IT46+1,OR(DH$3-1&lt;&gt;$A$3,$A$4=0)),AND(DH$1=$IT46-1,OR(DH$3&lt;&gt;$A$3,$A$4=0)))))),1,0)</f>
        <v/>
      </c>
      <c r="DI96">
        <f>IF(AND(DI$4=1,DI46=0,OR($IT46=0,AND($IT46&gt;0,DI$2=$IU46,OR(AND(DI$1=$IT46+1,OR(DI$3-1&lt;&gt;$A$3,$A$4=0)),AND(DI$1=$IT46-1,OR(DI$3&lt;&gt;$A$3,$A$4=0)))))),1,0)</f>
        <v/>
      </c>
      <c r="DJ96">
        <f>IF(AND(DJ$4=1,DJ46=0,OR($IT46=0,AND($IT46&gt;0,DJ$2=$IU46,OR(AND(DJ$1=$IT46+1,OR(DJ$3-1&lt;&gt;$A$3,$A$4=0)),AND(DJ$1=$IT46-1,OR(DJ$3&lt;&gt;$A$3,$A$4=0)))))),1,0)</f>
        <v/>
      </c>
      <c r="DK96">
        <f>IF(AND(DK$4=1,DK46=0,OR($IT46=0,AND($IT46&gt;0,DK$2=$IU46,OR(AND(DK$1=$IT46+1,OR(DK$3-1&lt;&gt;$A$3,$A$4=0)),AND(DK$1=$IT46-1,OR(DK$3&lt;&gt;$A$3,$A$4=0)))))),1,0)</f>
        <v/>
      </c>
      <c r="DL96">
        <f>IF(AND(DL$4=1,DL46=0,OR($IT46=0,AND($IT46&gt;0,DL$2=$IU46,OR(AND(DL$1=$IT46+1,OR(DL$3-1&lt;&gt;$A$3,$A$4=0)),AND(DL$1=$IT46-1,OR(DL$3&lt;&gt;$A$3,$A$4=0)))))),1,0)</f>
        <v/>
      </c>
      <c r="DM96">
        <f>IF(AND(DM$4=1,DM46=0,OR($IT46=0,AND($IT46&gt;0,DM$2=$IU46,OR(AND(DM$1=$IT46+1,OR(DM$3-1&lt;&gt;$A$3,$A$4=0)),AND(DM$1=$IT46-1,OR(DM$3&lt;&gt;$A$3,$A$4=0)))))),1,0)</f>
        <v/>
      </c>
      <c r="DN96">
        <f>IF(AND(DN$4=1,DN46=0,OR($IT46=0,AND($IT46&gt;0,DN$2=$IU46,OR(AND(DN$1=$IT46+1,OR(DN$3-1&lt;&gt;$A$3,$A$4=0)),AND(DN$1=$IT46-1,OR(DN$3&lt;&gt;$A$3,$A$4=0)))))),1,0)</f>
        <v/>
      </c>
      <c r="DO96">
        <f>IF(AND(DO$4=1,DO46=0,OR($IT46=0,AND($IT46&gt;0,DO$2=$IU46,OR(AND(DO$1=$IT46+1,OR(DO$3-1&lt;&gt;$A$3,$A$4=0)),AND(DO$1=$IT46-1,OR(DO$3&lt;&gt;$A$3,$A$4=0)))))),1,0)</f>
        <v/>
      </c>
      <c r="DP96">
        <f>IF(AND(DP$4=1,DP46=0,OR($IT46=0,AND($IT46&gt;0,DP$2=$IU46,OR(AND(DP$1=$IT46+1,OR(DP$3-1&lt;&gt;$A$3,$A$4=0)),AND(DP$1=$IT46-1,OR(DP$3&lt;&gt;$A$3,$A$4=0)))))),1,0)</f>
        <v/>
      </c>
      <c r="DQ96">
        <f>IF(AND(DQ$4=1,DQ46=0,OR($IT46=0,AND($IT46&gt;0,DQ$2=$IU46,OR(AND(DQ$1=$IT46+1,OR(DQ$3-1&lt;&gt;$A$3,$A$4=0)),AND(DQ$1=$IT46-1,OR(DQ$3&lt;&gt;$A$3,$A$4=0)))))),1,0)</f>
        <v/>
      </c>
      <c r="DR96">
        <f>IF(AND(DR$4=1,DR46=0,OR($IT46=0,AND($IT46&gt;0,DR$2=$IU46,OR(AND(DR$1=$IT46+1,OR(DR$3-1&lt;&gt;$A$3,$A$4=0)),AND(DR$1=$IT46-1,OR(DR$3&lt;&gt;$A$3,$A$4=0)))))),1,0)</f>
        <v/>
      </c>
      <c r="DS96">
        <f>IF(AND(DS$4=1,DS46=0,OR($IT46=0,AND($IT46&gt;0,DS$2=$IU46,OR(AND(DS$1=$IT46+1,OR(DS$3-1&lt;&gt;$A$3,$A$4=0)),AND(DS$1=$IT46-1,OR(DS$3&lt;&gt;$A$3,$A$4=0)))))),1,0)</f>
        <v/>
      </c>
      <c r="DT96">
        <f>IF(AND(DT$4=1,DT46=0,OR($IT46=0,AND($IT46&gt;0,DT$2=$IU46,OR(AND(DT$1=$IT46+1,OR(DT$3-1&lt;&gt;$A$3,$A$4=0)),AND(DT$1=$IT46-1,OR(DT$3&lt;&gt;$A$3,$A$4=0)))))),1,0)</f>
        <v/>
      </c>
      <c r="DU96">
        <f>IF(AND(DU$4=1,DU46=0,OR($IT46=0,AND($IT46&gt;0,DU$2=$IU46,OR(AND(DU$1=$IT46+1,OR(DU$3-1&lt;&gt;$A$3,$A$4=0)),AND(DU$1=$IT46-1,OR(DU$3&lt;&gt;$A$3,$A$4=0)))))),1,0)</f>
        <v/>
      </c>
      <c r="DV96">
        <f>IF(AND(DV$4=1,DV46=0,OR($IT46=0,AND($IT46&gt;0,DV$2=$IU46,OR(AND(DV$1=$IT46+1,OR(DV$3-1&lt;&gt;$A$3,$A$4=0)),AND(DV$1=$IT46-1,OR(DV$3&lt;&gt;$A$3,$A$4=0)))))),1,0)</f>
        <v/>
      </c>
      <c r="DW96">
        <f>IF(AND(DW$4=1,DW46=0,OR($IT46=0,AND($IT46&gt;0,DW$2=$IU46,OR(AND(DW$1=$IT46+1,OR(DW$3-1&lt;&gt;$A$3,$A$4=0)),AND(DW$1=$IT46-1,OR(DW$3&lt;&gt;$A$3,$A$4=0)))))),1,0)</f>
        <v/>
      </c>
      <c r="DX96">
        <f>IF(AND(DX$4=1,DX46=0,OR($IT46=0,AND($IT46&gt;0,DX$2=$IU46,OR(AND(DX$1=$IT46+1,OR(DX$3-1&lt;&gt;$A$3,$A$4=0)),AND(DX$1=$IT46-1,OR(DX$3&lt;&gt;$A$3,$A$4=0)))))),1,0)</f>
        <v/>
      </c>
      <c r="DY96">
        <f>IF(AND(DY$4=1,DY46=0,OR($IT46=0,AND($IT46&gt;0,DY$2=$IU46,OR(AND(DY$1=$IT46+1,OR(DY$3-1&lt;&gt;$A$3,$A$4=0)),AND(DY$1=$IT46-1,OR(DY$3&lt;&gt;$A$3,$A$4=0)))))),1,0)</f>
        <v/>
      </c>
      <c r="DZ96">
        <f>IF(AND(DZ$4=1,DZ46=0,OR($IT46=0,AND($IT46&gt;0,DZ$2=$IU46,OR(AND(DZ$1=$IT46+1,OR(DZ$3-1&lt;&gt;$A$3,$A$4=0)),AND(DZ$1=$IT46-1,OR(DZ$3&lt;&gt;$A$3,$A$4=0)))))),1,0)</f>
        <v/>
      </c>
      <c r="EA96">
        <f>IF(AND(EA$4=1,EA46=0,OR($IT46=0,AND($IT46&gt;0,EA$2=$IU46,OR(AND(EA$1=$IT46+1,OR(EA$3-1&lt;&gt;$A$3,$A$4=0)),AND(EA$1=$IT46-1,OR(EA$3&lt;&gt;$A$3,$A$4=0)))))),1,0)</f>
        <v/>
      </c>
      <c r="EB96">
        <f>IF(AND(EB$4=1,EB46=0,OR($IT46=0,AND($IT46&gt;0,EB$2=$IU46,OR(AND(EB$1=$IT46+1,OR(EB$3-1&lt;&gt;$A$3,$A$4=0)),AND(EB$1=$IT46-1,OR(EB$3&lt;&gt;$A$3,$A$4=0)))))),1,0)</f>
        <v/>
      </c>
      <c r="EC96">
        <f>IF(AND(EC$4=1,EC46=0,OR($IT46=0,AND($IT46&gt;0,EC$2=$IU46,OR(AND(EC$1=$IT46+1,OR(EC$3-1&lt;&gt;$A$3,$A$4=0)),AND(EC$1=$IT46-1,OR(EC$3&lt;&gt;$A$3,$A$4=0)))))),1,0)</f>
        <v/>
      </c>
      <c r="ED96">
        <f>IF(AND(ED$4=1,ED46=0,OR($IT46=0,AND($IT46&gt;0,ED$2=$IU46,OR(AND(ED$1=$IT46+1,OR(ED$3-1&lt;&gt;$A$3,$A$4=0)),AND(ED$1=$IT46-1,OR(ED$3&lt;&gt;$A$3,$A$4=0)))))),1,0)</f>
        <v/>
      </c>
      <c r="EE96">
        <f>IF(AND(EE$4=1,EE46=0,OR($IT46=0,AND($IT46&gt;0,EE$2=$IU46,OR(AND(EE$1=$IT46+1,OR(EE$3-1&lt;&gt;$A$3,$A$4=0)),AND(EE$1=$IT46-1,OR(EE$3&lt;&gt;$A$3,$A$4=0)))))),1,0)</f>
        <v/>
      </c>
      <c r="EF96">
        <f>IF(AND(EF$4=1,EF46=0,OR($IT46=0,AND($IT46&gt;0,EF$2=$IU46,OR(AND(EF$1=$IT46+1,OR(EF$3-1&lt;&gt;$A$3,$A$4=0)),AND(EF$1=$IT46-1,OR(EF$3&lt;&gt;$A$3,$A$4=0)))))),1,0)</f>
        <v/>
      </c>
      <c r="EG96">
        <f>IF(AND(EG$4=1,EG46=0,OR($IT46=0,AND($IT46&gt;0,EG$2=$IU46,OR(AND(EG$1=$IT46+1,OR(EG$3-1&lt;&gt;$A$3,$A$4=0)),AND(EG$1=$IT46-1,OR(EG$3&lt;&gt;$A$3,$A$4=0)))))),1,0)</f>
        <v/>
      </c>
      <c r="EH96">
        <f>IF(AND(EH$4=1,EH46=0,OR($IT46=0,AND($IT46&gt;0,EH$2=$IU46,OR(AND(EH$1=$IT46+1,OR(EH$3-1&lt;&gt;$A$3,$A$4=0)),AND(EH$1=$IT46-1,OR(EH$3&lt;&gt;$A$3,$A$4=0)))))),1,0)</f>
        <v/>
      </c>
      <c r="EI96">
        <f>IF(AND(EI$4=1,EI46=0,OR($IT46=0,AND($IT46&gt;0,EI$2=$IU46,OR(AND(EI$1=$IT46+1,OR(EI$3-1&lt;&gt;$A$3,$A$4=0)),AND(EI$1=$IT46-1,OR(EI$3&lt;&gt;$A$3,$A$4=0)))))),1,0)</f>
        <v/>
      </c>
      <c r="EJ96">
        <f>IF(AND(EJ$4=1,EJ46=0,OR($IT46=0,AND($IT46&gt;0,EJ$2=$IU46,OR(AND(EJ$1=$IT46+1,OR(EJ$3-1&lt;&gt;$A$3,$A$4=0)),AND(EJ$1=$IT46-1,OR(EJ$3&lt;&gt;$A$3,$A$4=0)))))),1,0)</f>
        <v/>
      </c>
      <c r="EK96">
        <f>IF(AND(EK$4=1,EK46=0,OR($IT46=0,AND($IT46&gt;0,EK$2=$IU46,OR(AND(EK$1=$IT46+1,OR(EK$3-1&lt;&gt;$A$3,$A$4=0)),AND(EK$1=$IT46-1,OR(EK$3&lt;&gt;$A$3,$A$4=0)))))),1,0)</f>
        <v/>
      </c>
      <c r="EL96">
        <f>IF(AND(EL$4=1,EL46=0,OR($IT46=0,AND($IT46&gt;0,EL$2=$IU46,OR(AND(EL$1=$IT46+1,OR(EL$3-1&lt;&gt;$A$3,$A$4=0)),AND(EL$1=$IT46-1,OR(EL$3&lt;&gt;$A$3,$A$4=0)))))),1,0)</f>
        <v/>
      </c>
      <c r="EM96">
        <f>IF(AND(EM$4=1,EM46=0,OR($IT46=0,AND($IT46&gt;0,EM$2=$IU46,OR(AND(EM$1=$IT46+1,OR(EM$3-1&lt;&gt;$A$3,$A$4=0)),AND(EM$1=$IT46-1,OR(EM$3&lt;&gt;$A$3,$A$4=0)))))),1,0)</f>
        <v/>
      </c>
      <c r="EN96">
        <f>IF(AND(EN$4=1,EN46=0,OR($IT46=0,AND($IT46&gt;0,EN$2=$IU46,OR(AND(EN$1=$IT46+1,OR(EN$3-1&lt;&gt;$A$3,$A$4=0)),AND(EN$1=$IT46-1,OR(EN$3&lt;&gt;$A$3,$A$4=0)))))),1,0)</f>
        <v/>
      </c>
      <c r="EO96">
        <f>IF(AND(EO$4=1,EO46=0,OR($IT46=0,AND($IT46&gt;0,EO$2=$IU46,OR(AND(EO$1=$IT46+1,OR(EO$3-1&lt;&gt;$A$3,$A$4=0)),AND(EO$1=$IT46-1,OR(EO$3&lt;&gt;$A$3,$A$4=0)))))),1,0)</f>
        <v/>
      </c>
      <c r="EP96">
        <f>IF(AND(EP$4=1,EP46=0,OR($IT46=0,AND($IT46&gt;0,EP$2=$IU46,OR(AND(EP$1=$IT46+1,OR(EP$3-1&lt;&gt;$A$3,$A$4=0)),AND(EP$1=$IT46-1,OR(EP$3&lt;&gt;$A$3,$A$4=0)))))),1,0)</f>
        <v/>
      </c>
      <c r="EQ96">
        <f>IF(AND(EQ$4=1,EQ46=0,OR($IT46=0,AND($IT46&gt;0,EQ$2=$IU46,OR(AND(EQ$1=$IT46+1,OR(EQ$3-1&lt;&gt;$A$3,$A$4=0)),AND(EQ$1=$IT46-1,OR(EQ$3&lt;&gt;$A$3,$A$4=0)))))),1,0)</f>
        <v/>
      </c>
      <c r="ER96">
        <f>IF(AND(ER$4=1,ER46=0,OR($IT46=0,AND($IT46&gt;0,ER$2=$IU46,OR(AND(ER$1=$IT46+1,OR(ER$3-1&lt;&gt;$A$3,$A$4=0)),AND(ER$1=$IT46-1,OR(ER$3&lt;&gt;$A$3,$A$4=0)))))),1,0)</f>
        <v/>
      </c>
      <c r="ES96">
        <f>IF(AND(ES$4=1,ES46=0,OR($IT46=0,AND($IT46&gt;0,ES$2=$IU46,OR(AND(ES$1=$IT46+1,OR(ES$3-1&lt;&gt;$A$3,$A$4=0)),AND(ES$1=$IT46-1,OR(ES$3&lt;&gt;$A$3,$A$4=0)))))),1,0)</f>
        <v/>
      </c>
      <c r="ET96">
        <f>IF(AND(ET$4=1,ET46=0,OR($IT46=0,AND($IT46&gt;0,ET$2=$IU46,OR(AND(ET$1=$IT46+1,OR(ET$3-1&lt;&gt;$A$3,$A$4=0)),AND(ET$1=$IT46-1,OR(ET$3&lt;&gt;$A$3,$A$4=0)))))),1,0)</f>
        <v/>
      </c>
      <c r="EU96">
        <f>IF(AND(EU$4=1,EU46=0,OR($IT46=0,AND($IT46&gt;0,EU$2=$IU46,OR(AND(EU$1=$IT46+1,OR(EU$3-1&lt;&gt;$A$3,$A$4=0)),AND(EU$1=$IT46-1,OR(EU$3&lt;&gt;$A$3,$A$4=0)))))),1,0)</f>
        <v/>
      </c>
      <c r="EV96">
        <f>IF(AND(EV$4=1,EV46=0,OR($IT46=0,AND($IT46&gt;0,EV$2=$IU46,OR(AND(EV$1=$IT46+1,OR(EV$3-1&lt;&gt;$A$3,$A$4=0)),AND(EV$1=$IT46-1,OR(EV$3&lt;&gt;$A$3,$A$4=0)))))),1,0)</f>
        <v/>
      </c>
      <c r="EW96">
        <f>IF(AND(EW$4=1,EW46=0,OR($IT46=0,AND($IT46&gt;0,EW$2=$IU46,OR(AND(EW$1=$IT46+1,OR(EW$3-1&lt;&gt;$A$3,$A$4=0)),AND(EW$1=$IT46-1,OR(EW$3&lt;&gt;$A$3,$A$4=0)))))),1,0)</f>
        <v/>
      </c>
      <c r="EX96">
        <f>IF(AND(EX$4=1,EX46=0,OR($IT46=0,AND($IT46&gt;0,EX$2=$IU46,OR(AND(EX$1=$IT46+1,OR(EX$3-1&lt;&gt;$A$3,$A$4=0)),AND(EX$1=$IT46-1,OR(EX$3&lt;&gt;$A$3,$A$4=0)))))),1,0)</f>
        <v/>
      </c>
      <c r="EY96">
        <f>IF(AND(EY$4=1,EY46=0,OR($IT46=0,AND($IT46&gt;0,EY$2=$IU46,OR(AND(EY$1=$IT46+1,OR(EY$3-1&lt;&gt;$A$3,$A$4=0)),AND(EY$1=$IT46-1,OR(EY$3&lt;&gt;$A$3,$A$4=0)))))),1,0)</f>
        <v/>
      </c>
      <c r="EZ96">
        <f>IF(AND(EZ$4=1,EZ46=0,OR($IT46=0,AND($IT46&gt;0,EZ$2=$IU46,OR(AND(EZ$1=$IT46+1,OR(EZ$3-1&lt;&gt;$A$3,$A$4=0)),AND(EZ$1=$IT46-1,OR(EZ$3&lt;&gt;$A$3,$A$4=0)))))),1,0)</f>
        <v/>
      </c>
      <c r="FA96">
        <f>IF(AND(FA$4=1,FA46=0,OR($IT46=0,AND($IT46&gt;0,FA$2=$IU46,OR(AND(FA$1=$IT46+1,OR(FA$3-1&lt;&gt;$A$3,$A$4=0)),AND(FA$1=$IT46-1,OR(FA$3&lt;&gt;$A$3,$A$4=0)))))),1,0)</f>
        <v/>
      </c>
      <c r="FB96">
        <f>IF(AND(FB$4=1,FB46=0,OR($IT46=0,AND($IT46&gt;0,FB$2=$IU46,OR(AND(FB$1=$IT46+1,OR(FB$3-1&lt;&gt;$A$3,$A$4=0)),AND(FB$1=$IT46-1,OR(FB$3&lt;&gt;$A$3,$A$4=0)))))),1,0)</f>
        <v/>
      </c>
      <c r="FC96">
        <f>IF(AND(FC$4=1,FC46=0,OR($IT46=0,AND($IT46&gt;0,FC$2=$IU46,OR(AND(FC$1=$IT46+1,OR(FC$3-1&lt;&gt;$A$3,$A$4=0)),AND(FC$1=$IT46-1,OR(FC$3&lt;&gt;$A$3,$A$4=0)))))),1,0)</f>
        <v/>
      </c>
      <c r="FD96">
        <f>IF(AND(FD$4=1,FD46=0,OR($IT46=0,AND($IT46&gt;0,FD$2=$IU46,OR(AND(FD$1=$IT46+1,OR(FD$3-1&lt;&gt;$A$3,$A$4=0)),AND(FD$1=$IT46-1,OR(FD$3&lt;&gt;$A$3,$A$4=0)))))),1,0)</f>
        <v/>
      </c>
      <c r="FE96">
        <f>IF(AND(FE$4=1,FE46=0,OR($IT46=0,AND($IT46&gt;0,FE$2=$IU46,OR(AND(FE$1=$IT46+1,OR(FE$3-1&lt;&gt;$A$3,$A$4=0)),AND(FE$1=$IT46-1,OR(FE$3&lt;&gt;$A$3,$A$4=0)))))),1,0)</f>
        <v/>
      </c>
      <c r="FF96">
        <f>IF(AND(FF$4=1,FF46=0,OR($IT46=0,AND($IT46&gt;0,FF$2=$IU46,OR(AND(FF$1=$IT46+1,OR(FF$3-1&lt;&gt;$A$3,$A$4=0)),AND(FF$1=$IT46-1,OR(FF$3&lt;&gt;$A$3,$A$4=0)))))),1,0)</f>
        <v/>
      </c>
      <c r="FG96">
        <f>IF(AND(FG$4=1,FG46=0,OR($IT46=0,AND($IT46&gt;0,FG$2=$IU46,OR(AND(FG$1=$IT46+1,OR(FG$3-1&lt;&gt;$A$3,$A$4=0)),AND(FG$1=$IT46-1,OR(FG$3&lt;&gt;$A$3,$A$4=0)))))),1,0)</f>
        <v/>
      </c>
      <c r="FH96">
        <f>IF(AND(FH$4=1,FH46=0,OR($IT46=0,AND($IT46&gt;0,FH$2=$IU46,OR(AND(FH$1=$IT46+1,OR(FH$3-1&lt;&gt;$A$3,$A$4=0)),AND(FH$1=$IT46-1,OR(FH$3&lt;&gt;$A$3,$A$4=0)))))),1,0)</f>
        <v/>
      </c>
      <c r="FI96">
        <f>IF(AND(FI$4=1,FI46=0,OR($IT46=0,AND($IT46&gt;0,FI$2=$IU46,OR(AND(FI$1=$IT46+1,OR(FI$3-1&lt;&gt;$A$3,$A$4=0)),AND(FI$1=$IT46-1,OR(FI$3&lt;&gt;$A$3,$A$4=0)))))),1,0)</f>
        <v/>
      </c>
      <c r="FJ96">
        <f>IF(AND(FJ$4=1,FJ46=0,OR($IT46=0,AND($IT46&gt;0,FJ$2=$IU46,OR(AND(FJ$1=$IT46+1,OR(FJ$3-1&lt;&gt;$A$3,$A$4=0)),AND(FJ$1=$IT46-1,OR(FJ$3&lt;&gt;$A$3,$A$4=0)))))),1,0)</f>
        <v/>
      </c>
      <c r="FK96">
        <f>IF(AND(FK$4=1,FK46=0,OR($IT46=0,AND($IT46&gt;0,FK$2=$IU46,OR(AND(FK$1=$IT46+1,OR(FK$3-1&lt;&gt;$A$3,$A$4=0)),AND(FK$1=$IT46-1,OR(FK$3&lt;&gt;$A$3,$A$4=0)))))),1,0)</f>
        <v/>
      </c>
      <c r="FL96">
        <f>IF(AND(FL$4=1,FL46=0,OR($IT46=0,AND($IT46&gt;0,FL$2=$IU46,OR(AND(FL$1=$IT46+1,OR(FL$3-1&lt;&gt;$A$3,$A$4=0)),AND(FL$1=$IT46-1,OR(FL$3&lt;&gt;$A$3,$A$4=0)))))),1,0)</f>
        <v/>
      </c>
      <c r="FM96">
        <f>IF(AND(FM$4=1,FM46=0,OR($IT46=0,AND($IT46&gt;0,FM$2=$IU46,OR(AND(FM$1=$IT46+1,OR(FM$3-1&lt;&gt;$A$3,$A$4=0)),AND(FM$1=$IT46-1,OR(FM$3&lt;&gt;$A$3,$A$4=0)))))),1,0)</f>
        <v/>
      </c>
      <c r="FN96">
        <f>IF(AND(FN$4=1,FN46=0,OR($IT46=0,AND($IT46&gt;0,FN$2=$IU46,OR(AND(FN$1=$IT46+1,OR(FN$3-1&lt;&gt;$A$3,$A$4=0)),AND(FN$1=$IT46-1,OR(FN$3&lt;&gt;$A$3,$A$4=0)))))),1,0)</f>
        <v/>
      </c>
      <c r="FO96">
        <f>IF(AND(FO$4=1,FO46=0,OR($IT46=0,AND($IT46&gt;0,FO$2=$IU46,OR(AND(FO$1=$IT46+1,OR(FO$3-1&lt;&gt;$A$3,$A$4=0)),AND(FO$1=$IT46-1,OR(FO$3&lt;&gt;$A$3,$A$4=0)))))),1,0)</f>
        <v/>
      </c>
      <c r="FP96">
        <f>IF(AND(FP$4=1,FP46=0,OR($IT46=0,AND($IT46&gt;0,FP$2=$IU46,OR(AND(FP$1=$IT46+1,OR(FP$3-1&lt;&gt;$A$3,$A$4=0)),AND(FP$1=$IT46-1,OR(FP$3&lt;&gt;$A$3,$A$4=0)))))),1,0)</f>
        <v/>
      </c>
      <c r="FQ96">
        <f>IF(AND(FQ$4=1,FQ46=0,OR($IT46=0,AND($IT46&gt;0,FQ$2=$IU46,OR(AND(FQ$1=$IT46+1,OR(FQ$3-1&lt;&gt;$A$3,$A$4=0)),AND(FQ$1=$IT46-1,OR(FQ$3&lt;&gt;$A$3,$A$4=0)))))),1,0)</f>
        <v/>
      </c>
      <c r="FR96">
        <f>IF(AND(FR$4=1,FR46=0,OR($IT46=0,AND($IT46&gt;0,FR$2=$IU46,OR(AND(FR$1=$IT46+1,OR(FR$3-1&lt;&gt;$A$3,$A$4=0)),AND(FR$1=$IT46-1,OR(FR$3&lt;&gt;$A$3,$A$4=0)))))),1,0)</f>
        <v/>
      </c>
      <c r="FS96">
        <f>IF(AND(FS$4=1,FS46=0,OR($IT46=0,AND($IT46&gt;0,FS$2=$IU46,OR(AND(FS$1=$IT46+1,OR(FS$3-1&lt;&gt;$A$3,$A$4=0)),AND(FS$1=$IT46-1,OR(FS$3&lt;&gt;$A$3,$A$4=0)))))),1,0)</f>
        <v/>
      </c>
      <c r="FT96">
        <f>IF(AND(FT$4=1,FT46=0,OR($IT46=0,AND($IT46&gt;0,FT$2=$IU46,OR(AND(FT$1=$IT46+1,OR(FT$3-1&lt;&gt;$A$3,$A$4=0)),AND(FT$1=$IT46-1,OR(FT$3&lt;&gt;$A$3,$A$4=0)))))),1,0)</f>
        <v/>
      </c>
      <c r="FU96">
        <f>IF(AND(FU$4=1,FU46=0,OR($IT46=0,AND($IT46&gt;0,FU$2=$IU46,OR(AND(FU$1=$IT46+1,OR(FU$3-1&lt;&gt;$A$3,$A$4=0)),AND(FU$1=$IT46-1,OR(FU$3&lt;&gt;$A$3,$A$4=0)))))),1,0)</f>
        <v/>
      </c>
      <c r="FV96">
        <f>IF(AND(FV$4=1,FV46=0,OR($IT46=0,AND($IT46&gt;0,FV$2=$IU46,OR(AND(FV$1=$IT46+1,OR(FV$3-1&lt;&gt;$A$3,$A$4=0)),AND(FV$1=$IT46-1,OR(FV$3&lt;&gt;$A$3,$A$4=0)))))),1,0)</f>
        <v/>
      </c>
      <c r="FW96">
        <f>IF(AND(FW$4=1,FW46=0,OR($IT46=0,AND($IT46&gt;0,FW$2=$IU46,OR(AND(FW$1=$IT46+1,OR(FW$3-1&lt;&gt;$A$3,$A$4=0)),AND(FW$1=$IT46-1,OR(FW$3&lt;&gt;$A$3,$A$4=0)))))),1,0)</f>
        <v/>
      </c>
      <c r="FX96">
        <f>IF(AND(FX$4=1,FX46=0,OR($IT46=0,AND($IT46&gt;0,FX$2=$IU46,OR(AND(FX$1=$IT46+1,OR(FX$3-1&lt;&gt;$A$3,$A$4=0)),AND(FX$1=$IT46-1,OR(FX$3&lt;&gt;$A$3,$A$4=0)))))),1,0)</f>
        <v/>
      </c>
      <c r="FY96">
        <f>IF(AND(FY$4=1,FY46=0,OR($IT46=0,AND($IT46&gt;0,FY$2=$IU46,OR(AND(FY$1=$IT46+1,OR(FY$3-1&lt;&gt;$A$3,$A$4=0)),AND(FY$1=$IT46-1,OR(FY$3&lt;&gt;$A$3,$A$4=0)))))),1,0)</f>
        <v/>
      </c>
      <c r="FZ96">
        <f>IF(AND(FZ$4=1,FZ46=0,OR($IT46=0,AND($IT46&gt;0,FZ$2=$IU46,OR(AND(FZ$1=$IT46+1,OR(FZ$3-1&lt;&gt;$A$3,$A$4=0)),AND(FZ$1=$IT46-1,OR(FZ$3&lt;&gt;$A$3,$A$4=0)))))),1,0)</f>
        <v/>
      </c>
      <c r="GA96">
        <f>IF(AND(GA$4=1,GA46=0,OR($IT46=0,AND($IT46&gt;0,GA$2=$IU46,OR(AND(GA$1=$IT46+1,OR(GA$3-1&lt;&gt;$A$3,$A$4=0)),AND(GA$1=$IT46-1,OR(GA$3&lt;&gt;$A$3,$A$4=0)))))),1,0)</f>
        <v/>
      </c>
      <c r="GB96">
        <f>IF(AND(GB$4=1,GB46=0,OR($IT46=0,AND($IT46&gt;0,GB$2=$IU46,OR(AND(GB$1=$IT46+1,OR(GB$3-1&lt;&gt;$A$3,$A$4=0)),AND(GB$1=$IT46-1,OR(GB$3&lt;&gt;$A$3,$A$4=0)))))),1,0)</f>
        <v/>
      </c>
      <c r="GC96">
        <f>IF(AND(GC$4=1,GC46=0,OR($IT46=0,AND($IT46&gt;0,GC$2=$IU46,OR(AND(GC$1=$IT46+1,OR(GC$3-1&lt;&gt;$A$3,$A$4=0)),AND(GC$1=$IT46-1,OR(GC$3&lt;&gt;$A$3,$A$4=0)))))),1,0)</f>
        <v/>
      </c>
      <c r="GD96">
        <f>IF(AND(GD$4=1,GD46=0,OR($IT46=0,AND($IT46&gt;0,GD$2=$IU46,OR(AND(GD$1=$IT46+1,OR(GD$3-1&lt;&gt;$A$3,$A$4=0)),AND(GD$1=$IT46-1,OR(GD$3&lt;&gt;$A$3,$A$4=0)))))),1,0)</f>
        <v/>
      </c>
      <c r="GE96">
        <f>IF(AND(GE$4=1,GE46=0,OR($IT46=0,AND($IT46&gt;0,GE$2=$IU46,OR(AND(GE$1=$IT46+1,OR(GE$3-1&lt;&gt;$A$3,$A$4=0)),AND(GE$1=$IT46-1,OR(GE$3&lt;&gt;$A$3,$A$4=0)))))),1,0)</f>
        <v/>
      </c>
      <c r="GF96">
        <f>IF(AND(GF$4=1,GF46=0,OR($IT46=0,AND($IT46&gt;0,GF$2=$IU46,OR(AND(GF$1=$IT46+1,OR(GF$3-1&lt;&gt;$A$3,$A$4=0)),AND(GF$1=$IT46-1,OR(GF$3&lt;&gt;$A$3,$A$4=0)))))),1,0)</f>
        <v/>
      </c>
      <c r="GG96">
        <f>IF(AND(GG$4=1,GG46=0,OR($IT46=0,AND($IT46&gt;0,GG$2=$IU46,OR(AND(GG$1=$IT46+1,OR(GG$3-1&lt;&gt;$A$3,$A$4=0)),AND(GG$1=$IT46-1,OR(GG$3&lt;&gt;$A$3,$A$4=0)))))),1,0)</f>
        <v/>
      </c>
      <c r="GH96">
        <f>IF(AND(GH$4=1,GH46=0,OR($IT46=0,AND($IT46&gt;0,GH$2=$IU46,OR(AND(GH$1=$IT46+1,OR(GH$3-1&lt;&gt;$A$3,$A$4=0)),AND(GH$1=$IT46-1,OR(GH$3&lt;&gt;$A$3,$A$4=0)))))),1,0)</f>
        <v/>
      </c>
      <c r="GI96">
        <f>IF(AND(GI$4=1,GI46=0,OR($IT46=0,AND($IT46&gt;0,GI$2=$IU46,OR(AND(GI$1=$IT46+1,OR(GI$3-1&lt;&gt;$A$3,$A$4=0)),AND(GI$1=$IT46-1,OR(GI$3&lt;&gt;$A$3,$A$4=0)))))),1,0)</f>
        <v/>
      </c>
      <c r="GJ96">
        <f>IF(AND(GJ$4=1,GJ46=0,OR($IT46=0,AND($IT46&gt;0,GJ$2=$IU46,OR(AND(GJ$1=$IT46+1,OR(GJ$3-1&lt;&gt;$A$3,$A$4=0)),AND(GJ$1=$IT46-1,OR(GJ$3&lt;&gt;$A$3,$A$4=0)))))),1,0)</f>
        <v/>
      </c>
      <c r="GK96">
        <f>IF(AND(GK$4=1,GK46=0,OR($IT46=0,AND($IT46&gt;0,GK$2=$IU46,OR(AND(GK$1=$IT46+1,OR(GK$3-1&lt;&gt;$A$3,$A$4=0)),AND(GK$1=$IT46-1,OR(GK$3&lt;&gt;$A$3,$A$4=0)))))),1,0)</f>
        <v/>
      </c>
      <c r="GL96">
        <f>IF(AND(GL$4=1,GL46=0,OR($IT46=0,AND($IT46&gt;0,GL$2=$IU46,OR(AND(GL$1=$IT46+1,OR(GL$3-1&lt;&gt;$A$3,$A$4=0)),AND(GL$1=$IT46-1,OR(GL$3&lt;&gt;$A$3,$A$4=0)))))),1,0)</f>
        <v/>
      </c>
      <c r="GM96">
        <f>IF(AND(GM$4=1,GM46=0,OR($IT46=0,AND($IT46&gt;0,GM$2=$IU46,OR(AND(GM$1=$IT46+1,OR(GM$3-1&lt;&gt;$A$3,$A$4=0)),AND(GM$1=$IT46-1,OR(GM$3&lt;&gt;$A$3,$A$4=0)))))),1,0)</f>
        <v/>
      </c>
      <c r="GN96">
        <f>IF(AND(GN$4=1,GN46=0,OR($IT46=0,AND($IT46&gt;0,GN$2=$IU46,OR(AND(GN$1=$IT46+1,OR(GN$3-1&lt;&gt;$A$3,$A$4=0)),AND(GN$1=$IT46-1,OR(GN$3&lt;&gt;$A$3,$A$4=0)))))),1,0)</f>
        <v/>
      </c>
      <c r="GO96">
        <f>IF(AND(GO$4=1,GO46=0,OR($IT46=0,AND($IT46&gt;0,GO$2=$IU46,OR(AND(GO$1=$IT46+1,OR(GO$3-1&lt;&gt;$A$3,$A$4=0)),AND(GO$1=$IT46-1,OR(GO$3&lt;&gt;$A$3,$A$4=0)))))),1,0)</f>
        <v/>
      </c>
      <c r="GP96">
        <f>IF(AND(GP$4=1,GP46=0,OR($IT46=0,AND($IT46&gt;0,GP$2=$IU46,OR(AND(GP$1=$IT46+1,OR(GP$3-1&lt;&gt;$A$3,$A$4=0)),AND(GP$1=$IT46-1,OR(GP$3&lt;&gt;$A$3,$A$4=0)))))),1,0)</f>
        <v/>
      </c>
      <c r="GQ96">
        <f>IF(AND(GQ$4=1,GQ46=0,OR($IT46=0,AND($IT46&gt;0,GQ$2=$IU46,OR(AND(GQ$1=$IT46+1,OR(GQ$3-1&lt;&gt;$A$3,$A$4=0)),AND(GQ$1=$IT46-1,OR(GQ$3&lt;&gt;$A$3,$A$4=0)))))),1,0)</f>
        <v/>
      </c>
      <c r="GR96">
        <f>IF(AND(GR$4=1,GR46=0,OR($IT46=0,AND($IT46&gt;0,GR$2=$IU46,OR(AND(GR$1=$IT46+1,OR(GR$3-1&lt;&gt;$A$3,$A$4=0)),AND(GR$1=$IT46-1,OR(GR$3&lt;&gt;$A$3,$A$4=0)))))),1,0)</f>
        <v/>
      </c>
      <c r="GS96">
        <f>IF(AND(GS$4=1,GS46=0,OR($IT46=0,AND($IT46&gt;0,GS$2=$IU46,OR(AND(GS$1=$IT46+1,OR(GS$3-1&lt;&gt;$A$3,$A$4=0)),AND(GS$1=$IT46-1,OR(GS$3&lt;&gt;$A$3,$A$4=0)))))),1,0)</f>
        <v/>
      </c>
      <c r="GT96">
        <f>IF(AND(GT$4=1,GT46=0,OR($IT46=0,AND($IT46&gt;0,GT$2=$IU46,OR(AND(GT$1=$IT46+1,OR(GT$3-1&lt;&gt;$A$3,$A$4=0)),AND(GT$1=$IT46-1,OR(GT$3&lt;&gt;$A$3,$A$4=0)))))),1,0)</f>
        <v/>
      </c>
      <c r="GU96">
        <f>IF(AND(GU$4=1,GU46=0,OR($IT46=0,AND($IT46&gt;0,GU$2=$IU46,OR(AND(GU$1=$IT46+1,OR(GU$3-1&lt;&gt;$A$3,$A$4=0)),AND(GU$1=$IT46-1,OR(GU$3&lt;&gt;$A$3,$A$4=0)))))),1,0)</f>
        <v/>
      </c>
      <c r="GV96">
        <f>IF(AND(GV$4=1,GV46=0,OR($IT46=0,AND($IT46&gt;0,GV$2=$IU46,OR(AND(GV$1=$IT46+1,OR(GV$3-1&lt;&gt;$A$3,$A$4=0)),AND(GV$1=$IT46-1,OR(GV$3&lt;&gt;$A$3,$A$4=0)))))),1,0)</f>
        <v/>
      </c>
      <c r="GW96">
        <f>IF(AND(GW$4=1,GW46=0,OR($IT46=0,AND($IT46&gt;0,GW$2=$IU46,OR(AND(GW$1=$IT46+1,OR(GW$3-1&lt;&gt;$A$3,$A$4=0)),AND(GW$1=$IT46-1,OR(GW$3&lt;&gt;$A$3,$A$4=0)))))),1,0)</f>
        <v/>
      </c>
      <c r="GX96">
        <f>IF(AND(GX$4=1,GX46=0,OR($IT46=0,AND($IT46&gt;0,GX$2=$IU46,OR(AND(GX$1=$IT46+1,OR(GX$3-1&lt;&gt;$A$3,$A$4=0)),AND(GX$1=$IT46-1,OR(GX$3&lt;&gt;$A$3,$A$4=0)))))),1,0)</f>
        <v/>
      </c>
      <c r="GY96">
        <f>IF(AND(GY$4=1,GY46=0,OR($IT46=0,AND($IT46&gt;0,GY$2=$IU46,OR(AND(GY$1=$IT46+1,OR(GY$3-1&lt;&gt;$A$3,$A$4=0)),AND(GY$1=$IT46-1,OR(GY$3&lt;&gt;$A$3,$A$4=0)))))),1,0)</f>
        <v/>
      </c>
      <c r="GZ96">
        <f>IF(AND(GZ$4=1,GZ46=0,OR($IT46=0,AND($IT46&gt;0,GZ$2=$IU46,OR(AND(GZ$1=$IT46+1,OR(GZ$3-1&lt;&gt;$A$3,$A$4=0)),AND(GZ$1=$IT46-1,OR(GZ$3&lt;&gt;$A$3,$A$4=0)))))),1,0)</f>
        <v/>
      </c>
      <c r="HA96">
        <f>IF(AND(HA$4=1,HA46=0,OR($IT46=0,AND($IT46&gt;0,HA$2=$IU46,OR(AND(HA$1=$IT46+1,OR(HA$3-1&lt;&gt;$A$3,$A$4=0)),AND(HA$1=$IT46-1,OR(HA$3&lt;&gt;$A$3,$A$4=0)))))),1,0)</f>
        <v/>
      </c>
      <c r="HB96">
        <f>IF(AND(HB$4=1,HB46=0,OR($IT46=0,AND($IT46&gt;0,HB$2=$IU46,OR(AND(HB$1=$IT46+1,OR(HB$3-1&lt;&gt;$A$3,$A$4=0)),AND(HB$1=$IT46-1,OR(HB$3&lt;&gt;$A$3,$A$4=0)))))),1,0)</f>
        <v/>
      </c>
      <c r="HC96">
        <f>IF(AND(HC$4=1,HC46=0,OR($IT46=0,AND($IT46&gt;0,HC$2=$IU46,OR(AND(HC$1=$IT46+1,OR(HC$3-1&lt;&gt;$A$3,$A$4=0)),AND(HC$1=$IT46-1,OR(HC$3&lt;&gt;$A$3,$A$4=0)))))),1,0)</f>
        <v/>
      </c>
      <c r="HD96">
        <f>IF(AND(HD$4=1,HD46=0,OR($IT46=0,AND($IT46&gt;0,HD$2=$IU46,OR(AND(HD$1=$IT46+1,OR(HD$3-1&lt;&gt;$A$3,$A$4=0)),AND(HD$1=$IT46-1,OR(HD$3&lt;&gt;$A$3,$A$4=0)))))),1,0)</f>
        <v/>
      </c>
      <c r="HE96">
        <f>IF(AND(HE$4=1,HE46=0,OR($IT46=0,AND($IT46&gt;0,HE$2=$IU46,OR(AND(HE$1=$IT46+1,OR(HE$3-1&lt;&gt;$A$3,$A$4=0)),AND(HE$1=$IT46-1,OR(HE$3&lt;&gt;$A$3,$A$4=0)))))),1,0)</f>
        <v/>
      </c>
      <c r="HF96">
        <f>IF(AND(HF$4=1,HF46=0,OR($IT46=0,AND($IT46&gt;0,HF$2=$IU46,OR(AND(HF$1=$IT46+1,OR(HF$3-1&lt;&gt;$A$3,$A$4=0)),AND(HF$1=$IT46-1,OR(HF$3&lt;&gt;$A$3,$A$4=0)))))),1,0)</f>
        <v/>
      </c>
      <c r="HG96">
        <f>IF(AND(HG$4=1,HG46=0,OR($IT46=0,AND($IT46&gt;0,HG$2=$IU46,OR(AND(HG$1=$IT46+1,OR(HG$3-1&lt;&gt;$A$3,$A$4=0)),AND(HG$1=$IT46-1,OR(HG$3&lt;&gt;$A$3,$A$4=0)))))),1,0)</f>
        <v/>
      </c>
      <c r="HH96">
        <f>IF(AND(HH$4=1,HH46=0,OR($IT46=0,AND($IT46&gt;0,HH$2=$IU46,OR(AND(HH$1=$IT46+1,OR(HH$3-1&lt;&gt;$A$3,$A$4=0)),AND(HH$1=$IT46-1,OR(HH$3&lt;&gt;$A$3,$A$4=0)))))),1,0)</f>
        <v/>
      </c>
      <c r="HI96">
        <f>IF(AND(HI$4=1,HI46=0,OR($IT46=0,AND($IT46&gt;0,HI$2=$IU46,OR(AND(HI$1=$IT46+1,OR(HI$3-1&lt;&gt;$A$3,$A$4=0)),AND(HI$1=$IT46-1,OR(HI$3&lt;&gt;$A$3,$A$4=0)))))),1,0)</f>
        <v/>
      </c>
      <c r="HJ96">
        <f>IF(AND(HJ$4=1,HJ46=0,OR($IT46=0,AND($IT46&gt;0,HJ$2=$IU46,OR(AND(HJ$1=$IT46+1,OR(HJ$3-1&lt;&gt;$A$3,$A$4=0)),AND(HJ$1=$IT46-1,OR(HJ$3&lt;&gt;$A$3,$A$4=0)))))),1,0)</f>
        <v/>
      </c>
      <c r="HK96">
        <f>IF(AND(HK$4=1,HK46=0,OR($IT46=0,AND($IT46&gt;0,HK$2=$IU46,OR(AND(HK$1=$IT46+1,OR(HK$3-1&lt;&gt;$A$3,$A$4=0)),AND(HK$1=$IT46-1,OR(HK$3&lt;&gt;$A$3,$A$4=0)))))),1,0)</f>
        <v/>
      </c>
      <c r="HL96">
        <f>IF(AND(HL$4=1,HL46=0,OR($IT46=0,AND($IT46&gt;0,HL$2=$IU46,OR(AND(HL$1=$IT46+1,OR(HL$3-1&lt;&gt;$A$3,$A$4=0)),AND(HL$1=$IT46-1,OR(HL$3&lt;&gt;$A$3,$A$4=0)))))),1,0)</f>
        <v/>
      </c>
      <c r="HM96">
        <f>IF(AND(HM$4=1,HM46=0,OR($IT46=0,AND($IT46&gt;0,HM$2=$IU46,OR(AND(HM$1=$IT46+1,OR(HM$3-1&lt;&gt;$A$3,$A$4=0)),AND(HM$1=$IT46-1,OR(HM$3&lt;&gt;$A$3,$A$4=0)))))),1,0)</f>
        <v/>
      </c>
      <c r="HN96">
        <f>IF(AND(HN$4=1,HN46=0,OR($IT46=0,AND($IT46&gt;0,HN$2=$IU46,OR(AND(HN$1=$IT46+1,OR(HN$3-1&lt;&gt;$A$3,$A$4=0)),AND(HN$1=$IT46-1,OR(HN$3&lt;&gt;$A$3,$A$4=0)))))),1,0)</f>
        <v/>
      </c>
      <c r="HO96">
        <f>IF(AND(HO$4=1,HO46=0,OR($IT46=0,AND($IT46&gt;0,HO$2=$IU46,OR(AND(HO$1=$IT46+1,OR(HO$3-1&lt;&gt;$A$3,$A$4=0)),AND(HO$1=$IT46-1,OR(HO$3&lt;&gt;$A$3,$A$4=0)))))),1,0)</f>
        <v/>
      </c>
      <c r="HP96">
        <f>IF(AND(HP$4=1,HP46=0,OR($IT46=0,AND($IT46&gt;0,HP$2=$IU46,OR(AND(HP$1=$IT46+1,OR(HP$3-1&lt;&gt;$A$3,$A$4=0)),AND(HP$1=$IT46-1,OR(HP$3&lt;&gt;$A$3,$A$4=0)))))),1,0)</f>
        <v/>
      </c>
      <c r="HQ96">
        <f>IF(AND(HQ$4=1,HQ46=0,OR($IT46=0,AND($IT46&gt;0,HQ$2=$IU46,OR(AND(HQ$1=$IT46+1,OR(HQ$3-1&lt;&gt;$A$3,$A$4=0)),AND(HQ$1=$IT46-1,OR(HQ$3&lt;&gt;$A$3,$A$4=0)))))),1,0)</f>
        <v/>
      </c>
      <c r="HR96">
        <f>IF(AND(HR$4=1,HR46=0,OR($IT46=0,AND($IT46&gt;0,HR$2=$IU46,OR(AND(HR$1=$IT46+1,OR(HR$3-1&lt;&gt;$A$3,$A$4=0)),AND(HR$1=$IT46-1,OR(HR$3&lt;&gt;$A$3,$A$4=0)))))),1,0)</f>
        <v/>
      </c>
      <c r="HS96">
        <f>IF(AND(HS$4=1,HS46=0,OR($IT46=0,AND($IT46&gt;0,HS$2=$IU46,OR(AND(HS$1=$IT46+1,OR(HS$3-1&lt;&gt;$A$3,$A$4=0)),AND(HS$1=$IT46-1,OR(HS$3&lt;&gt;$A$3,$A$4=0)))))),1,0)</f>
        <v/>
      </c>
      <c r="HT96">
        <f>IF(AND(HT$4=1,HT46=0,OR($IT46=0,AND($IT46&gt;0,HT$2=$IU46,OR(AND(HT$1=$IT46+1,OR(HT$3-1&lt;&gt;$A$3,$A$4=0)),AND(HT$1=$IT46-1,OR(HT$3&lt;&gt;$A$3,$A$4=0)))))),1,0)</f>
        <v/>
      </c>
      <c r="HU96">
        <f>IF(AND(HU$4=1,HU46=0,OR($IT46=0,AND($IT46&gt;0,HU$2=$IU46,OR(AND(HU$1=$IT46+1,OR(HU$3-1&lt;&gt;$A$3,$A$4=0)),AND(HU$1=$IT46-1,OR(HU$3&lt;&gt;$A$3,$A$4=0)))))),1,0)</f>
        <v/>
      </c>
      <c r="HV96">
        <f>IF(AND(HV$4=1,HV46=0,OR($IT46=0,AND($IT46&gt;0,HV$2=$IU46,OR(AND(HV$1=$IT46+1,OR(HV$3-1&lt;&gt;$A$3,$A$4=0)),AND(HV$1=$IT46-1,OR(HV$3&lt;&gt;$A$3,$A$4=0)))))),1,0)</f>
        <v/>
      </c>
      <c r="HW96">
        <f>IF(AND(HW$4=1,HW46=0,OR($IT46=0,AND($IT46&gt;0,HW$2=$IU46,OR(AND(HW$1=$IT46+1,OR(HW$3-1&lt;&gt;$A$3,$A$4=0)),AND(HW$1=$IT46-1,OR(HW$3&lt;&gt;$A$3,$A$4=0)))))),1,0)</f>
        <v/>
      </c>
      <c r="HX96">
        <f>IF(AND(HX$4=1,HX46=0,OR($IT46=0,AND($IT46&gt;0,HX$2=$IU46,OR(AND(HX$1=$IT46+1,OR(HX$3-1&lt;&gt;$A$3,$A$4=0)),AND(HX$1=$IT46-1,OR(HX$3&lt;&gt;$A$3,$A$4=0)))))),1,0)</f>
        <v/>
      </c>
      <c r="HY96">
        <f>IF(AND(HY$4=1,HY46=0,OR($IT46=0,AND($IT46&gt;0,HY$2=$IU46,OR(AND(HY$1=$IT46+1,OR(HY$3-1&lt;&gt;$A$3,$A$4=0)),AND(HY$1=$IT46-1,OR(HY$3&lt;&gt;$A$3,$A$4=0)))))),1,0)</f>
        <v/>
      </c>
      <c r="HZ96">
        <f>IF(AND(HZ$4=1,HZ46=0,OR($IT46=0,AND($IT46&gt;0,HZ$2=$IU46,OR(AND(HZ$1=$IT46+1,OR(HZ$3-1&lt;&gt;$A$3,$A$4=0)),AND(HZ$1=$IT46-1,OR(HZ$3&lt;&gt;$A$3,$A$4=0)))))),1,0)</f>
        <v/>
      </c>
      <c r="IA96">
        <f>IF(AND(IA$4=1,IA46=0,OR($IT46=0,AND($IT46&gt;0,IA$2=$IU46,OR(AND(IA$1=$IT46+1,OR(IA$3-1&lt;&gt;$A$3,$A$4=0)),AND(IA$1=$IT46-1,OR(IA$3&lt;&gt;$A$3,$A$4=0)))))),1,0)</f>
        <v/>
      </c>
      <c r="IB96">
        <f>IF(AND(IB$4=1,IB46=0,OR($IT46=0,AND($IT46&gt;0,IB$2=$IU46,OR(AND(IB$1=$IT46+1,OR(IB$3-1&lt;&gt;$A$3,$A$4=0)),AND(IB$1=$IT46-1,OR(IB$3&lt;&gt;$A$3,$A$4=0)))))),1,0)</f>
        <v/>
      </c>
      <c r="IC96">
        <f>IF(AND(IC$4=1,IC46=0,OR($IT46=0,AND($IT46&gt;0,IC$2=$IU46,OR(AND(IC$1=$IT46+1,OR(IC$3-1&lt;&gt;$A$3,$A$4=0)),AND(IC$1=$IT46-1,OR(IC$3&lt;&gt;$A$3,$A$4=0)))))),1,0)</f>
        <v/>
      </c>
      <c r="ID96">
        <f>IF(AND(ID$4=1,ID46=0,OR($IT46=0,AND($IT46&gt;0,ID$2=$IU46,OR(AND(ID$1=$IT46+1,OR(ID$3-1&lt;&gt;$A$3,$A$4=0)),AND(ID$1=$IT46-1,OR(ID$3&lt;&gt;$A$3,$A$4=0)))))),1,0)</f>
        <v/>
      </c>
      <c r="IE96">
        <f>IF(AND(IE$4=1,IE46=0,OR($IT46=0,AND($IT46&gt;0,IE$2=$IU46,OR(AND(IE$1=$IT46+1,OR(IE$3-1&lt;&gt;$A$3,$A$4=0)),AND(IE$1=$IT46-1,OR(IE$3&lt;&gt;$A$3,$A$4=0)))))),1,0)</f>
        <v/>
      </c>
      <c r="IF96">
        <f>IF(AND(IF$4=1,IF46=0,OR($IT46=0,AND($IT46&gt;0,IF$2=$IU46,OR(AND(IF$1=$IT46+1,OR(IF$3-1&lt;&gt;$A$3,$A$4=0)),AND(IF$1=$IT46-1,OR(IF$3&lt;&gt;$A$3,$A$4=0)))))),1,0)</f>
        <v/>
      </c>
      <c r="IG96">
        <f>IF(AND(IG$4=1,IG46=0,OR($IT46=0,AND($IT46&gt;0,IG$2=$IU46,OR(AND(IG$1=$IT46+1,OR(IG$3-1&lt;&gt;$A$3,$A$4=0)),AND(IG$1=$IT46-1,OR(IG$3&lt;&gt;$A$3,$A$4=0)))))),1,0)</f>
        <v/>
      </c>
      <c r="IH96">
        <f>IF(AND(IH$4=1,IH46=0,OR($IT46=0,AND($IT46&gt;0,IH$2=$IU46,OR(AND(IH$1=$IT46+1,OR(IH$3-1&lt;&gt;$A$3,$A$4=0)),AND(IH$1=$IT46-1,OR(IH$3&lt;&gt;$A$3,$A$4=0)))))),1,0)</f>
        <v/>
      </c>
      <c r="II96">
        <f>IF(AND(II$4=1,II46=0,OR($IT46=0,AND($IT46&gt;0,II$2=$IU46,OR(AND(II$1=$IT46+1,OR(II$3-1&lt;&gt;$A$3,$A$4=0)),AND(II$1=$IT46-1,OR(II$3&lt;&gt;$A$3,$A$4=0)))))),1,0)</f>
        <v/>
      </c>
    </row>
    <row r="97">
      <c r="A97" t="n">
        <v>38</v>
      </c>
      <c r="D97">
        <f>IF(AND(D$4=1,D47=0,OR($IT47=0,AND($IT47&gt;0,D$2=$IU47,OR(AND(D$1=$IT47+1,OR(D$3-1&lt;&gt;$A$3,$A$4=0)),AND(D$1=$IT47-1,OR(D$3&lt;&gt;$A$3,$A$4=0)))))),1,0)</f>
        <v/>
      </c>
      <c r="E97">
        <f>IF(AND(E$4=1,E47=0,OR($IT47=0,AND($IT47&gt;0,E$2=$IU47,OR(AND(E$1=$IT47+1,OR(E$3-1&lt;&gt;$A$3,$A$4=0)),AND(E$1=$IT47-1,OR(E$3&lt;&gt;$A$3,$A$4=0)))))),1,0)</f>
        <v/>
      </c>
      <c r="F97">
        <f>IF(AND(F$4=1,F47=0,OR($IT47=0,AND($IT47&gt;0,F$2=$IU47,OR(AND(F$1=$IT47+1,OR(F$3-1&lt;&gt;$A$3,$A$4=0)),AND(F$1=$IT47-1,OR(F$3&lt;&gt;$A$3,$A$4=0)))))),1,0)</f>
        <v/>
      </c>
      <c r="G97">
        <f>IF(AND(G$4=1,G47=0,OR($IT47=0,AND($IT47&gt;0,G$2=$IU47,OR(AND(G$1=$IT47+1,OR(G$3-1&lt;&gt;$A$3,$A$4=0)),AND(G$1=$IT47-1,OR(G$3&lt;&gt;$A$3,$A$4=0)))))),1,0)</f>
        <v/>
      </c>
      <c r="H97">
        <f>IF(AND(H$4=1,H47=0,OR($IT47=0,AND($IT47&gt;0,H$2=$IU47,OR(AND(H$1=$IT47+1,OR(H$3-1&lt;&gt;$A$3,$A$4=0)),AND(H$1=$IT47-1,OR(H$3&lt;&gt;$A$3,$A$4=0)))))),1,0)</f>
        <v/>
      </c>
      <c r="I97">
        <f>IF(AND(I$4=1,I47=0,OR($IT47=0,AND($IT47&gt;0,I$2=$IU47,OR(AND(I$1=$IT47+1,OR(I$3-1&lt;&gt;$A$3,$A$4=0)),AND(I$1=$IT47-1,OR(I$3&lt;&gt;$A$3,$A$4=0)))))),1,0)</f>
        <v/>
      </c>
      <c r="J97">
        <f>IF(AND(J$4=1,J47=0,OR($IT47=0,AND($IT47&gt;0,J$2=$IU47,OR(AND(J$1=$IT47+1,OR(J$3-1&lt;&gt;$A$3,$A$4=0)),AND(J$1=$IT47-1,OR(J$3&lt;&gt;$A$3,$A$4=0)))))),1,0)</f>
        <v/>
      </c>
      <c r="K97">
        <f>IF(AND(K$4=1,K47=0,OR($IT47=0,AND($IT47&gt;0,K$2=$IU47,OR(AND(K$1=$IT47+1,OR(K$3-1&lt;&gt;$A$3,$A$4=0)),AND(K$1=$IT47-1,OR(K$3&lt;&gt;$A$3,$A$4=0)))))),1,0)</f>
        <v/>
      </c>
      <c r="L97">
        <f>IF(AND(L$4=1,L47=0,OR($IT47=0,AND($IT47&gt;0,L$2=$IU47,OR(AND(L$1=$IT47+1,OR(L$3-1&lt;&gt;$A$3,$A$4=0)),AND(L$1=$IT47-1,OR(L$3&lt;&gt;$A$3,$A$4=0)))))),1,0)</f>
        <v/>
      </c>
      <c r="M97">
        <f>IF(AND(M$4=1,M47=0,OR($IT47=0,AND($IT47&gt;0,M$2=$IU47,OR(AND(M$1=$IT47+1,OR(M$3-1&lt;&gt;$A$3,$A$4=0)),AND(M$1=$IT47-1,OR(M$3&lt;&gt;$A$3,$A$4=0)))))),1,0)</f>
        <v/>
      </c>
      <c r="N97">
        <f>IF(AND(N$4=1,N47=0,OR($IT47=0,AND($IT47&gt;0,N$2=$IU47,OR(AND(N$1=$IT47+1,OR(N$3-1&lt;&gt;$A$3,$A$4=0)),AND(N$1=$IT47-1,OR(N$3&lt;&gt;$A$3,$A$4=0)))))),1,0)</f>
        <v/>
      </c>
      <c r="O97">
        <f>IF(AND(O$4=1,O47=0,OR($IT47=0,AND($IT47&gt;0,O$2=$IU47,OR(AND(O$1=$IT47+1,OR(O$3-1&lt;&gt;$A$3,$A$4=0)),AND(O$1=$IT47-1,OR(O$3&lt;&gt;$A$3,$A$4=0)))))),1,0)</f>
        <v/>
      </c>
      <c r="P97">
        <f>IF(AND(P$4=1,P47=0,OR($IT47=0,AND($IT47&gt;0,P$2=$IU47,OR(AND(P$1=$IT47+1,OR(P$3-1&lt;&gt;$A$3,$A$4=0)),AND(P$1=$IT47-1,OR(P$3&lt;&gt;$A$3,$A$4=0)))))),1,0)</f>
        <v/>
      </c>
      <c r="Q97">
        <f>IF(AND(Q$4=1,Q47=0,OR($IT47=0,AND($IT47&gt;0,Q$2=$IU47,OR(AND(Q$1=$IT47+1,OR(Q$3-1&lt;&gt;$A$3,$A$4=0)),AND(Q$1=$IT47-1,OR(Q$3&lt;&gt;$A$3,$A$4=0)))))),1,0)</f>
        <v/>
      </c>
      <c r="R97">
        <f>IF(AND(R$4=1,R47=0,OR($IT47=0,AND($IT47&gt;0,R$2=$IU47,OR(AND(R$1=$IT47+1,OR(R$3-1&lt;&gt;$A$3,$A$4=0)),AND(R$1=$IT47-1,OR(R$3&lt;&gt;$A$3,$A$4=0)))))),1,0)</f>
        <v/>
      </c>
      <c r="S97">
        <f>IF(AND(S$4=1,S47=0,OR($IT47=0,AND($IT47&gt;0,S$2=$IU47,OR(AND(S$1=$IT47+1,OR(S$3-1&lt;&gt;$A$3,$A$4=0)),AND(S$1=$IT47-1,OR(S$3&lt;&gt;$A$3,$A$4=0)))))),1,0)</f>
        <v/>
      </c>
      <c r="T97">
        <f>IF(AND(T$4=1,T47=0,OR($IT47=0,AND($IT47&gt;0,T$2=$IU47,OR(AND(T$1=$IT47+1,OR(T$3-1&lt;&gt;$A$3,$A$4=0)),AND(T$1=$IT47-1,OR(T$3&lt;&gt;$A$3,$A$4=0)))))),1,0)</f>
        <v/>
      </c>
      <c r="U97">
        <f>IF(AND(U$4=1,U47=0,OR($IT47=0,AND($IT47&gt;0,U$2=$IU47,OR(AND(U$1=$IT47+1,OR(U$3-1&lt;&gt;$A$3,$A$4=0)),AND(U$1=$IT47-1,OR(U$3&lt;&gt;$A$3,$A$4=0)))))),1,0)</f>
        <v/>
      </c>
      <c r="V97">
        <f>IF(AND(V$4=1,V47=0,OR($IT47=0,AND($IT47&gt;0,V$2=$IU47,OR(AND(V$1=$IT47+1,OR(V$3-1&lt;&gt;$A$3,$A$4=0)),AND(V$1=$IT47-1,OR(V$3&lt;&gt;$A$3,$A$4=0)))))),1,0)</f>
        <v/>
      </c>
      <c r="W97">
        <f>IF(AND(W$4=1,W47=0,OR($IT47=0,AND($IT47&gt;0,W$2=$IU47,OR(AND(W$1=$IT47+1,OR(W$3-1&lt;&gt;$A$3,$A$4=0)),AND(W$1=$IT47-1,OR(W$3&lt;&gt;$A$3,$A$4=0)))))),1,0)</f>
        <v/>
      </c>
      <c r="X97">
        <f>IF(AND(X$4=1,X47=0,OR($IT47=0,AND($IT47&gt;0,X$2=$IU47,OR(AND(X$1=$IT47+1,OR(X$3-1&lt;&gt;$A$3,$A$4=0)),AND(X$1=$IT47-1,OR(X$3&lt;&gt;$A$3,$A$4=0)))))),1,0)</f>
        <v/>
      </c>
      <c r="Y97">
        <f>IF(AND(Y$4=1,Y47=0,OR($IT47=0,AND($IT47&gt;0,Y$2=$IU47,OR(AND(Y$1=$IT47+1,OR(Y$3-1&lt;&gt;$A$3,$A$4=0)),AND(Y$1=$IT47-1,OR(Y$3&lt;&gt;$A$3,$A$4=0)))))),1,0)</f>
        <v/>
      </c>
      <c r="Z97">
        <f>IF(AND(Z$4=1,Z47=0,OR($IT47=0,AND($IT47&gt;0,Z$2=$IU47,OR(AND(Z$1=$IT47+1,OR(Z$3-1&lt;&gt;$A$3,$A$4=0)),AND(Z$1=$IT47-1,OR(Z$3&lt;&gt;$A$3,$A$4=0)))))),1,0)</f>
        <v/>
      </c>
      <c r="AA97">
        <f>IF(AND(AA$4=1,AA47=0,OR($IT47=0,AND($IT47&gt;0,AA$2=$IU47,OR(AND(AA$1=$IT47+1,OR(AA$3-1&lt;&gt;$A$3,$A$4=0)),AND(AA$1=$IT47-1,OR(AA$3&lt;&gt;$A$3,$A$4=0)))))),1,0)</f>
        <v/>
      </c>
      <c r="AB97">
        <f>IF(AND(AB$4=1,AB47=0,OR($IT47=0,AND($IT47&gt;0,AB$2=$IU47,OR(AND(AB$1=$IT47+1,OR(AB$3-1&lt;&gt;$A$3,$A$4=0)),AND(AB$1=$IT47-1,OR(AB$3&lt;&gt;$A$3,$A$4=0)))))),1,0)</f>
        <v/>
      </c>
      <c r="AC97">
        <f>IF(AND(AC$4=1,AC47=0,OR($IT47=0,AND($IT47&gt;0,AC$2=$IU47,OR(AND(AC$1=$IT47+1,OR(AC$3-1&lt;&gt;$A$3,$A$4=0)),AND(AC$1=$IT47-1,OR(AC$3&lt;&gt;$A$3,$A$4=0)))))),1,0)</f>
        <v/>
      </c>
      <c r="AD97">
        <f>IF(AND(AD$4=1,AD47=0,OR($IT47=0,AND($IT47&gt;0,AD$2=$IU47,OR(AND(AD$1=$IT47+1,OR(AD$3-1&lt;&gt;$A$3,$A$4=0)),AND(AD$1=$IT47-1,OR(AD$3&lt;&gt;$A$3,$A$4=0)))))),1,0)</f>
        <v/>
      </c>
      <c r="AE97">
        <f>IF(AND(AE$4=1,AE47=0,OR($IT47=0,AND($IT47&gt;0,AE$2=$IU47,OR(AND(AE$1=$IT47+1,OR(AE$3-1&lt;&gt;$A$3,$A$4=0)),AND(AE$1=$IT47-1,OR(AE$3&lt;&gt;$A$3,$A$4=0)))))),1,0)</f>
        <v/>
      </c>
      <c r="AF97">
        <f>IF(AND(AF$4=1,AF47=0,OR($IT47=0,AND($IT47&gt;0,AF$2=$IU47,OR(AND(AF$1=$IT47+1,OR(AF$3-1&lt;&gt;$A$3,$A$4=0)),AND(AF$1=$IT47-1,OR(AF$3&lt;&gt;$A$3,$A$4=0)))))),1,0)</f>
        <v/>
      </c>
      <c r="AG97">
        <f>IF(AND(AG$4=1,AG47=0,OR($IT47=0,AND($IT47&gt;0,AG$2=$IU47,OR(AND(AG$1=$IT47+1,OR(AG$3-1&lt;&gt;$A$3,$A$4=0)),AND(AG$1=$IT47-1,OR(AG$3&lt;&gt;$A$3,$A$4=0)))))),1,0)</f>
        <v/>
      </c>
      <c r="AH97">
        <f>IF(AND(AH$4=1,AH47=0,OR($IT47=0,AND($IT47&gt;0,AH$2=$IU47,OR(AND(AH$1=$IT47+1,OR(AH$3-1&lt;&gt;$A$3,$A$4=0)),AND(AH$1=$IT47-1,OR(AH$3&lt;&gt;$A$3,$A$4=0)))))),1,0)</f>
        <v/>
      </c>
      <c r="AI97">
        <f>IF(AND(AI$4=1,AI47=0,OR($IT47=0,AND($IT47&gt;0,AI$2=$IU47,OR(AND(AI$1=$IT47+1,OR(AI$3-1&lt;&gt;$A$3,$A$4=0)),AND(AI$1=$IT47-1,OR(AI$3&lt;&gt;$A$3,$A$4=0)))))),1,0)</f>
        <v/>
      </c>
      <c r="AJ97">
        <f>IF(AND(AJ$4=1,AJ47=0,OR($IT47=0,AND($IT47&gt;0,AJ$2=$IU47,OR(AND(AJ$1=$IT47+1,OR(AJ$3-1&lt;&gt;$A$3,$A$4=0)),AND(AJ$1=$IT47-1,OR(AJ$3&lt;&gt;$A$3,$A$4=0)))))),1,0)</f>
        <v/>
      </c>
      <c r="AK97">
        <f>IF(AND(AK$4=1,AK47=0,OR($IT47=0,AND($IT47&gt;0,AK$2=$IU47,OR(AND(AK$1=$IT47+1,OR(AK$3-1&lt;&gt;$A$3,$A$4=0)),AND(AK$1=$IT47-1,OR(AK$3&lt;&gt;$A$3,$A$4=0)))))),1,0)</f>
        <v/>
      </c>
      <c r="AL97">
        <f>IF(AND(AL$4=1,AL47=0,OR($IT47=0,AND($IT47&gt;0,AL$2=$IU47,OR(AND(AL$1=$IT47+1,OR(AL$3-1&lt;&gt;$A$3,$A$4=0)),AND(AL$1=$IT47-1,OR(AL$3&lt;&gt;$A$3,$A$4=0)))))),1,0)</f>
        <v/>
      </c>
      <c r="AM97">
        <f>IF(AND(AM$4=1,AM47=0,OR($IT47=0,AND($IT47&gt;0,AM$2=$IU47,OR(AND(AM$1=$IT47+1,OR(AM$3-1&lt;&gt;$A$3,$A$4=0)),AND(AM$1=$IT47-1,OR(AM$3&lt;&gt;$A$3,$A$4=0)))))),1,0)</f>
        <v/>
      </c>
      <c r="AN97">
        <f>IF(AND(AN$4=1,AN47=0,OR($IT47=0,AND($IT47&gt;0,AN$2=$IU47,OR(AND(AN$1=$IT47+1,OR(AN$3-1&lt;&gt;$A$3,$A$4=0)),AND(AN$1=$IT47-1,OR(AN$3&lt;&gt;$A$3,$A$4=0)))))),1,0)</f>
        <v/>
      </c>
      <c r="AO97">
        <f>IF(AND(AO$4=1,AO47=0,OR($IT47=0,AND($IT47&gt;0,AO$2=$IU47,OR(AND(AO$1=$IT47+1,OR(AO$3-1&lt;&gt;$A$3,$A$4=0)),AND(AO$1=$IT47-1,OR(AO$3&lt;&gt;$A$3,$A$4=0)))))),1,0)</f>
        <v/>
      </c>
      <c r="AP97">
        <f>IF(AND(AP$4=1,AP47=0,OR($IT47=0,AND($IT47&gt;0,AP$2=$IU47,OR(AND(AP$1=$IT47+1,OR(AP$3-1&lt;&gt;$A$3,$A$4=0)),AND(AP$1=$IT47-1,OR(AP$3&lt;&gt;$A$3,$A$4=0)))))),1,0)</f>
        <v/>
      </c>
      <c r="AQ97">
        <f>IF(AND(AQ$4=1,AQ47=0,OR($IT47=0,AND($IT47&gt;0,AQ$2=$IU47,OR(AND(AQ$1=$IT47+1,OR(AQ$3-1&lt;&gt;$A$3,$A$4=0)),AND(AQ$1=$IT47-1,OR(AQ$3&lt;&gt;$A$3,$A$4=0)))))),1,0)</f>
        <v/>
      </c>
      <c r="AR97">
        <f>IF(AND(AR$4=1,AR47=0,OR($IT47=0,AND($IT47&gt;0,AR$2=$IU47,OR(AND(AR$1=$IT47+1,OR(AR$3-1&lt;&gt;$A$3,$A$4=0)),AND(AR$1=$IT47-1,OR(AR$3&lt;&gt;$A$3,$A$4=0)))))),1,0)</f>
        <v/>
      </c>
      <c r="AS97">
        <f>IF(AND(AS$4=1,AS47=0,OR($IT47=0,AND($IT47&gt;0,AS$2=$IU47,OR(AND(AS$1=$IT47+1,OR(AS$3-1&lt;&gt;$A$3,$A$4=0)),AND(AS$1=$IT47-1,OR(AS$3&lt;&gt;$A$3,$A$4=0)))))),1,0)</f>
        <v/>
      </c>
      <c r="AT97">
        <f>IF(AND(AT$4=1,AT47=0,OR($IT47=0,AND($IT47&gt;0,AT$2=$IU47,OR(AND(AT$1=$IT47+1,OR(AT$3-1&lt;&gt;$A$3,$A$4=0)),AND(AT$1=$IT47-1,OR(AT$3&lt;&gt;$A$3,$A$4=0)))))),1,0)</f>
        <v/>
      </c>
      <c r="AU97">
        <f>IF(AND(AU$4=1,AU47=0,OR($IT47=0,AND($IT47&gt;0,AU$2=$IU47,OR(AND(AU$1=$IT47+1,OR(AU$3-1&lt;&gt;$A$3,$A$4=0)),AND(AU$1=$IT47-1,OR(AU$3&lt;&gt;$A$3,$A$4=0)))))),1,0)</f>
        <v/>
      </c>
      <c r="AV97">
        <f>IF(AND(AV$4=1,AV47=0,OR($IT47=0,AND($IT47&gt;0,AV$2=$IU47,OR(AND(AV$1=$IT47+1,OR(AV$3-1&lt;&gt;$A$3,$A$4=0)),AND(AV$1=$IT47-1,OR(AV$3&lt;&gt;$A$3,$A$4=0)))))),1,0)</f>
        <v/>
      </c>
      <c r="AW97">
        <f>IF(AND(AW$4=1,AW47=0,OR($IT47=0,AND($IT47&gt;0,AW$2=$IU47,OR(AND(AW$1=$IT47+1,OR(AW$3-1&lt;&gt;$A$3,$A$4=0)),AND(AW$1=$IT47-1,OR(AW$3&lt;&gt;$A$3,$A$4=0)))))),1,0)</f>
        <v/>
      </c>
      <c r="AX97">
        <f>IF(AND(AX$4=1,AX47=0,OR($IT47=0,AND($IT47&gt;0,AX$2=$IU47,OR(AND(AX$1=$IT47+1,OR(AX$3-1&lt;&gt;$A$3,$A$4=0)),AND(AX$1=$IT47-1,OR(AX$3&lt;&gt;$A$3,$A$4=0)))))),1,0)</f>
        <v/>
      </c>
      <c r="AY97">
        <f>IF(AND(AY$4=1,AY47=0,OR($IT47=0,AND($IT47&gt;0,AY$2=$IU47,OR(AND(AY$1=$IT47+1,OR(AY$3-1&lt;&gt;$A$3,$A$4=0)),AND(AY$1=$IT47-1,OR(AY$3&lt;&gt;$A$3,$A$4=0)))))),1,0)</f>
        <v/>
      </c>
      <c r="AZ97">
        <f>IF(AND(AZ$4=1,AZ47=0,OR($IT47=0,AND($IT47&gt;0,AZ$2=$IU47,OR(AND(AZ$1=$IT47+1,OR(AZ$3-1&lt;&gt;$A$3,$A$4=0)),AND(AZ$1=$IT47-1,OR(AZ$3&lt;&gt;$A$3,$A$4=0)))))),1,0)</f>
        <v/>
      </c>
      <c r="BA97">
        <f>IF(AND(BA$4=1,BA47=0,OR($IT47=0,AND($IT47&gt;0,BA$2=$IU47,OR(AND(BA$1=$IT47+1,OR(BA$3-1&lt;&gt;$A$3,$A$4=0)),AND(BA$1=$IT47-1,OR(BA$3&lt;&gt;$A$3,$A$4=0)))))),1,0)</f>
        <v/>
      </c>
      <c r="BB97">
        <f>IF(AND(BB$4=1,BB47=0,OR($IT47=0,AND($IT47&gt;0,BB$2=$IU47,OR(AND(BB$1=$IT47+1,OR(BB$3-1&lt;&gt;$A$3,$A$4=0)),AND(BB$1=$IT47-1,OR(BB$3&lt;&gt;$A$3,$A$4=0)))))),1,0)</f>
        <v/>
      </c>
      <c r="BC97">
        <f>IF(AND(BC$4=1,BC47=0,OR($IT47=0,AND($IT47&gt;0,BC$2=$IU47,OR(AND(BC$1=$IT47+1,OR(BC$3-1&lt;&gt;$A$3,$A$4=0)),AND(BC$1=$IT47-1,OR(BC$3&lt;&gt;$A$3,$A$4=0)))))),1,0)</f>
        <v/>
      </c>
      <c r="BD97">
        <f>IF(AND(BD$4=1,BD47=0,OR($IT47=0,AND($IT47&gt;0,BD$2=$IU47,OR(AND(BD$1=$IT47+1,OR(BD$3-1&lt;&gt;$A$3,$A$4=0)),AND(BD$1=$IT47-1,OR(BD$3&lt;&gt;$A$3,$A$4=0)))))),1,0)</f>
        <v/>
      </c>
      <c r="BE97">
        <f>IF(AND(BE$4=1,BE47=0,OR($IT47=0,AND($IT47&gt;0,BE$2=$IU47,OR(AND(BE$1=$IT47+1,OR(BE$3-1&lt;&gt;$A$3,$A$4=0)),AND(BE$1=$IT47-1,OR(BE$3&lt;&gt;$A$3,$A$4=0)))))),1,0)</f>
        <v/>
      </c>
      <c r="BF97">
        <f>IF(AND(BF$4=1,BF47=0,OR($IT47=0,AND($IT47&gt;0,BF$2=$IU47,OR(AND(BF$1=$IT47+1,OR(BF$3-1&lt;&gt;$A$3,$A$4=0)),AND(BF$1=$IT47-1,OR(BF$3&lt;&gt;$A$3,$A$4=0)))))),1,0)</f>
        <v/>
      </c>
      <c r="BG97">
        <f>IF(AND(BG$4=1,BG47=0,OR($IT47=0,AND($IT47&gt;0,BG$2=$IU47,OR(AND(BG$1=$IT47+1,OR(BG$3-1&lt;&gt;$A$3,$A$4=0)),AND(BG$1=$IT47-1,OR(BG$3&lt;&gt;$A$3,$A$4=0)))))),1,0)</f>
        <v/>
      </c>
      <c r="BH97">
        <f>IF(AND(BH$4=1,BH47=0,OR($IT47=0,AND($IT47&gt;0,BH$2=$IU47,OR(AND(BH$1=$IT47+1,OR(BH$3-1&lt;&gt;$A$3,$A$4=0)),AND(BH$1=$IT47-1,OR(BH$3&lt;&gt;$A$3,$A$4=0)))))),1,0)</f>
        <v/>
      </c>
      <c r="BI97">
        <f>IF(AND(BI$4=1,BI47=0,OR($IT47=0,AND($IT47&gt;0,BI$2=$IU47,OR(AND(BI$1=$IT47+1,OR(BI$3-1&lt;&gt;$A$3,$A$4=0)),AND(BI$1=$IT47-1,OR(BI$3&lt;&gt;$A$3,$A$4=0)))))),1,0)</f>
        <v/>
      </c>
      <c r="BJ97">
        <f>IF(AND(BJ$4=1,BJ47=0,OR($IT47=0,AND($IT47&gt;0,BJ$2=$IU47,OR(AND(BJ$1=$IT47+1,OR(BJ$3-1&lt;&gt;$A$3,$A$4=0)),AND(BJ$1=$IT47-1,OR(BJ$3&lt;&gt;$A$3,$A$4=0)))))),1,0)</f>
        <v/>
      </c>
      <c r="BK97">
        <f>IF(AND(BK$4=1,BK47=0,OR($IT47=0,AND($IT47&gt;0,BK$2=$IU47,OR(AND(BK$1=$IT47+1,OR(BK$3-1&lt;&gt;$A$3,$A$4=0)),AND(BK$1=$IT47-1,OR(BK$3&lt;&gt;$A$3,$A$4=0)))))),1,0)</f>
        <v/>
      </c>
      <c r="BL97">
        <f>IF(AND(BL$4=1,BL47=0,OR($IT47=0,AND($IT47&gt;0,BL$2=$IU47,OR(AND(BL$1=$IT47+1,OR(BL$3-1&lt;&gt;$A$3,$A$4=0)),AND(BL$1=$IT47-1,OR(BL$3&lt;&gt;$A$3,$A$4=0)))))),1,0)</f>
        <v/>
      </c>
      <c r="BM97">
        <f>IF(AND(BM$4=1,BM47=0,OR($IT47=0,AND($IT47&gt;0,BM$2=$IU47,OR(AND(BM$1=$IT47+1,OR(BM$3-1&lt;&gt;$A$3,$A$4=0)),AND(BM$1=$IT47-1,OR(BM$3&lt;&gt;$A$3,$A$4=0)))))),1,0)</f>
        <v/>
      </c>
      <c r="BN97">
        <f>IF(AND(BN$4=1,BN47=0,OR($IT47=0,AND($IT47&gt;0,BN$2=$IU47,OR(AND(BN$1=$IT47+1,OR(BN$3-1&lt;&gt;$A$3,$A$4=0)),AND(BN$1=$IT47-1,OR(BN$3&lt;&gt;$A$3,$A$4=0)))))),1,0)</f>
        <v/>
      </c>
      <c r="BO97">
        <f>IF(AND(BO$4=1,BO47=0,OR($IT47=0,AND($IT47&gt;0,BO$2=$IU47,OR(AND(BO$1=$IT47+1,OR(BO$3-1&lt;&gt;$A$3,$A$4=0)),AND(BO$1=$IT47-1,OR(BO$3&lt;&gt;$A$3,$A$4=0)))))),1,0)</f>
        <v/>
      </c>
      <c r="BP97">
        <f>IF(AND(BP$4=1,BP47=0,OR($IT47=0,AND($IT47&gt;0,BP$2=$IU47,OR(AND(BP$1=$IT47+1,OR(BP$3-1&lt;&gt;$A$3,$A$4=0)),AND(BP$1=$IT47-1,OR(BP$3&lt;&gt;$A$3,$A$4=0)))))),1,0)</f>
        <v/>
      </c>
      <c r="BQ97">
        <f>IF(AND(BQ$4=1,BQ47=0,OR($IT47=0,AND($IT47&gt;0,BQ$2=$IU47,OR(AND(BQ$1=$IT47+1,OR(BQ$3-1&lt;&gt;$A$3,$A$4=0)),AND(BQ$1=$IT47-1,OR(BQ$3&lt;&gt;$A$3,$A$4=0)))))),1,0)</f>
        <v/>
      </c>
      <c r="BR97">
        <f>IF(AND(BR$4=1,BR47=0,OR($IT47=0,AND($IT47&gt;0,BR$2=$IU47,OR(AND(BR$1=$IT47+1,OR(BR$3-1&lt;&gt;$A$3,$A$4=0)),AND(BR$1=$IT47-1,OR(BR$3&lt;&gt;$A$3,$A$4=0)))))),1,0)</f>
        <v/>
      </c>
      <c r="BS97">
        <f>IF(AND(BS$4=1,BS47=0,OR($IT47=0,AND($IT47&gt;0,BS$2=$IU47,OR(AND(BS$1=$IT47+1,OR(BS$3-1&lt;&gt;$A$3,$A$4=0)),AND(BS$1=$IT47-1,OR(BS$3&lt;&gt;$A$3,$A$4=0)))))),1,0)</f>
        <v/>
      </c>
      <c r="BT97">
        <f>IF(AND(BT$4=1,BT47=0,OR($IT47=0,AND($IT47&gt;0,BT$2=$IU47,OR(AND(BT$1=$IT47+1,OR(BT$3-1&lt;&gt;$A$3,$A$4=0)),AND(BT$1=$IT47-1,OR(BT$3&lt;&gt;$A$3,$A$4=0)))))),1,0)</f>
        <v/>
      </c>
      <c r="BU97">
        <f>IF(AND(BU$4=1,BU47=0,OR($IT47=0,AND($IT47&gt;0,BU$2=$IU47,OR(AND(BU$1=$IT47+1,OR(BU$3-1&lt;&gt;$A$3,$A$4=0)),AND(BU$1=$IT47-1,OR(BU$3&lt;&gt;$A$3,$A$4=0)))))),1,0)</f>
        <v/>
      </c>
      <c r="BV97">
        <f>IF(AND(BV$4=1,BV47=0,OR($IT47=0,AND($IT47&gt;0,BV$2=$IU47,OR(AND(BV$1=$IT47+1,OR(BV$3-1&lt;&gt;$A$3,$A$4=0)),AND(BV$1=$IT47-1,OR(BV$3&lt;&gt;$A$3,$A$4=0)))))),1,0)</f>
        <v/>
      </c>
      <c r="BW97">
        <f>IF(AND(BW$4=1,BW47=0,OR($IT47=0,AND($IT47&gt;0,BW$2=$IU47,OR(AND(BW$1=$IT47+1,OR(BW$3-1&lt;&gt;$A$3,$A$4=0)),AND(BW$1=$IT47-1,OR(BW$3&lt;&gt;$A$3,$A$4=0)))))),1,0)</f>
        <v/>
      </c>
      <c r="BX97">
        <f>IF(AND(BX$4=1,BX47=0,OR($IT47=0,AND($IT47&gt;0,BX$2=$IU47,OR(AND(BX$1=$IT47+1,OR(BX$3-1&lt;&gt;$A$3,$A$4=0)),AND(BX$1=$IT47-1,OR(BX$3&lt;&gt;$A$3,$A$4=0)))))),1,0)</f>
        <v/>
      </c>
      <c r="BY97">
        <f>IF(AND(BY$4=1,BY47=0,OR($IT47=0,AND($IT47&gt;0,BY$2=$IU47,OR(AND(BY$1=$IT47+1,OR(BY$3-1&lt;&gt;$A$3,$A$4=0)),AND(BY$1=$IT47-1,OR(BY$3&lt;&gt;$A$3,$A$4=0)))))),1,0)</f>
        <v/>
      </c>
      <c r="BZ97">
        <f>IF(AND(BZ$4=1,BZ47=0,OR($IT47=0,AND($IT47&gt;0,BZ$2=$IU47,OR(AND(BZ$1=$IT47+1,OR(BZ$3-1&lt;&gt;$A$3,$A$4=0)),AND(BZ$1=$IT47-1,OR(BZ$3&lt;&gt;$A$3,$A$4=0)))))),1,0)</f>
        <v/>
      </c>
      <c r="CA97">
        <f>IF(AND(CA$4=1,CA47=0,OR($IT47=0,AND($IT47&gt;0,CA$2=$IU47,OR(AND(CA$1=$IT47+1,OR(CA$3-1&lt;&gt;$A$3,$A$4=0)),AND(CA$1=$IT47-1,OR(CA$3&lt;&gt;$A$3,$A$4=0)))))),1,0)</f>
        <v/>
      </c>
      <c r="CB97">
        <f>IF(AND(CB$4=1,CB47=0,OR($IT47=0,AND($IT47&gt;0,CB$2=$IU47,OR(AND(CB$1=$IT47+1,OR(CB$3-1&lt;&gt;$A$3,$A$4=0)),AND(CB$1=$IT47-1,OR(CB$3&lt;&gt;$A$3,$A$4=0)))))),1,0)</f>
        <v/>
      </c>
      <c r="CC97">
        <f>IF(AND(CC$4=1,CC47=0,OR($IT47=0,AND($IT47&gt;0,CC$2=$IU47,OR(AND(CC$1=$IT47+1,OR(CC$3-1&lt;&gt;$A$3,$A$4=0)),AND(CC$1=$IT47-1,OR(CC$3&lt;&gt;$A$3,$A$4=0)))))),1,0)</f>
        <v/>
      </c>
      <c r="CD97">
        <f>IF(AND(CD$4=1,CD47=0,OR($IT47=0,AND($IT47&gt;0,CD$2=$IU47,OR(AND(CD$1=$IT47+1,OR(CD$3-1&lt;&gt;$A$3,$A$4=0)),AND(CD$1=$IT47-1,OR(CD$3&lt;&gt;$A$3,$A$4=0)))))),1,0)</f>
        <v/>
      </c>
      <c r="CE97">
        <f>IF(AND(CE$4=1,CE47=0,OR($IT47=0,AND($IT47&gt;0,CE$2=$IU47,OR(AND(CE$1=$IT47+1,OR(CE$3-1&lt;&gt;$A$3,$A$4=0)),AND(CE$1=$IT47-1,OR(CE$3&lt;&gt;$A$3,$A$4=0)))))),1,0)</f>
        <v/>
      </c>
      <c r="CF97">
        <f>IF(AND(CF$4=1,CF47=0,OR($IT47=0,AND($IT47&gt;0,CF$2=$IU47,OR(AND(CF$1=$IT47+1,OR(CF$3-1&lt;&gt;$A$3,$A$4=0)),AND(CF$1=$IT47-1,OR(CF$3&lt;&gt;$A$3,$A$4=0)))))),1,0)</f>
        <v/>
      </c>
      <c r="CG97">
        <f>IF(AND(CG$4=1,CG47=0,OR($IT47=0,AND($IT47&gt;0,CG$2=$IU47,OR(AND(CG$1=$IT47+1,OR(CG$3-1&lt;&gt;$A$3,$A$4=0)),AND(CG$1=$IT47-1,OR(CG$3&lt;&gt;$A$3,$A$4=0)))))),1,0)</f>
        <v/>
      </c>
      <c r="CH97">
        <f>IF(AND(CH$4=1,CH47=0,OR($IT47=0,AND($IT47&gt;0,CH$2=$IU47,OR(AND(CH$1=$IT47+1,OR(CH$3-1&lt;&gt;$A$3,$A$4=0)),AND(CH$1=$IT47-1,OR(CH$3&lt;&gt;$A$3,$A$4=0)))))),1,0)</f>
        <v/>
      </c>
      <c r="CI97">
        <f>IF(AND(CI$4=1,CI47=0,OR($IT47=0,AND($IT47&gt;0,CI$2=$IU47,OR(AND(CI$1=$IT47+1,OR(CI$3-1&lt;&gt;$A$3,$A$4=0)),AND(CI$1=$IT47-1,OR(CI$3&lt;&gt;$A$3,$A$4=0)))))),1,0)</f>
        <v/>
      </c>
      <c r="CJ97">
        <f>IF(AND(CJ$4=1,CJ47=0,OR($IT47=0,AND($IT47&gt;0,CJ$2=$IU47,OR(AND(CJ$1=$IT47+1,OR(CJ$3-1&lt;&gt;$A$3,$A$4=0)),AND(CJ$1=$IT47-1,OR(CJ$3&lt;&gt;$A$3,$A$4=0)))))),1,0)</f>
        <v/>
      </c>
      <c r="CK97">
        <f>IF(AND(CK$4=1,CK47=0,OR($IT47=0,AND($IT47&gt;0,CK$2=$IU47,OR(AND(CK$1=$IT47+1,OR(CK$3-1&lt;&gt;$A$3,$A$4=0)),AND(CK$1=$IT47-1,OR(CK$3&lt;&gt;$A$3,$A$4=0)))))),1,0)</f>
        <v/>
      </c>
      <c r="CL97">
        <f>IF(AND(CL$4=1,CL47=0,OR($IT47=0,AND($IT47&gt;0,CL$2=$IU47,OR(AND(CL$1=$IT47+1,OR(CL$3-1&lt;&gt;$A$3,$A$4=0)),AND(CL$1=$IT47-1,OR(CL$3&lt;&gt;$A$3,$A$4=0)))))),1,0)</f>
        <v/>
      </c>
      <c r="CM97">
        <f>IF(AND(CM$4=1,CM47=0,OR($IT47=0,AND($IT47&gt;0,CM$2=$IU47,OR(AND(CM$1=$IT47+1,OR(CM$3-1&lt;&gt;$A$3,$A$4=0)),AND(CM$1=$IT47-1,OR(CM$3&lt;&gt;$A$3,$A$4=0)))))),1,0)</f>
        <v/>
      </c>
      <c r="CN97">
        <f>IF(AND(CN$4=1,CN47=0,OR($IT47=0,AND($IT47&gt;0,CN$2=$IU47,OR(AND(CN$1=$IT47+1,OR(CN$3-1&lt;&gt;$A$3,$A$4=0)),AND(CN$1=$IT47-1,OR(CN$3&lt;&gt;$A$3,$A$4=0)))))),1,0)</f>
        <v/>
      </c>
      <c r="CO97">
        <f>IF(AND(CO$4=1,CO47=0,OR($IT47=0,AND($IT47&gt;0,CO$2=$IU47,OR(AND(CO$1=$IT47+1,OR(CO$3-1&lt;&gt;$A$3,$A$4=0)),AND(CO$1=$IT47-1,OR(CO$3&lt;&gt;$A$3,$A$4=0)))))),1,0)</f>
        <v/>
      </c>
      <c r="CP97">
        <f>IF(AND(CP$4=1,CP47=0,OR($IT47=0,AND($IT47&gt;0,CP$2=$IU47,OR(AND(CP$1=$IT47+1,OR(CP$3-1&lt;&gt;$A$3,$A$4=0)),AND(CP$1=$IT47-1,OR(CP$3&lt;&gt;$A$3,$A$4=0)))))),1,0)</f>
        <v/>
      </c>
      <c r="CQ97">
        <f>IF(AND(CQ$4=1,CQ47=0,OR($IT47=0,AND($IT47&gt;0,CQ$2=$IU47,OR(AND(CQ$1=$IT47+1,OR(CQ$3-1&lt;&gt;$A$3,$A$4=0)),AND(CQ$1=$IT47-1,OR(CQ$3&lt;&gt;$A$3,$A$4=0)))))),1,0)</f>
        <v/>
      </c>
      <c r="CR97">
        <f>IF(AND(CR$4=1,CR47=0,OR($IT47=0,AND($IT47&gt;0,CR$2=$IU47,OR(AND(CR$1=$IT47+1,OR(CR$3-1&lt;&gt;$A$3,$A$4=0)),AND(CR$1=$IT47-1,OR(CR$3&lt;&gt;$A$3,$A$4=0)))))),1,0)</f>
        <v/>
      </c>
      <c r="CS97">
        <f>IF(AND(CS$4=1,CS47=0,OR($IT47=0,AND($IT47&gt;0,CS$2=$IU47,OR(AND(CS$1=$IT47+1,OR(CS$3-1&lt;&gt;$A$3,$A$4=0)),AND(CS$1=$IT47-1,OR(CS$3&lt;&gt;$A$3,$A$4=0)))))),1,0)</f>
        <v/>
      </c>
      <c r="CT97">
        <f>IF(AND(CT$4=1,CT47=0,OR($IT47=0,AND($IT47&gt;0,CT$2=$IU47,OR(AND(CT$1=$IT47+1,OR(CT$3-1&lt;&gt;$A$3,$A$4=0)),AND(CT$1=$IT47-1,OR(CT$3&lt;&gt;$A$3,$A$4=0)))))),1,0)</f>
        <v/>
      </c>
      <c r="CU97">
        <f>IF(AND(CU$4=1,CU47=0,OR($IT47=0,AND($IT47&gt;0,CU$2=$IU47,OR(AND(CU$1=$IT47+1,OR(CU$3-1&lt;&gt;$A$3,$A$4=0)),AND(CU$1=$IT47-1,OR(CU$3&lt;&gt;$A$3,$A$4=0)))))),1,0)</f>
        <v/>
      </c>
      <c r="CV97">
        <f>IF(AND(CV$4=1,CV47=0,OR($IT47=0,AND($IT47&gt;0,CV$2=$IU47,OR(AND(CV$1=$IT47+1,OR(CV$3-1&lt;&gt;$A$3,$A$4=0)),AND(CV$1=$IT47-1,OR(CV$3&lt;&gt;$A$3,$A$4=0)))))),1,0)</f>
        <v/>
      </c>
      <c r="CW97">
        <f>IF(AND(CW$4=1,CW47=0,OR($IT47=0,AND($IT47&gt;0,CW$2=$IU47,OR(AND(CW$1=$IT47+1,OR(CW$3-1&lt;&gt;$A$3,$A$4=0)),AND(CW$1=$IT47-1,OR(CW$3&lt;&gt;$A$3,$A$4=0)))))),1,0)</f>
        <v/>
      </c>
      <c r="CX97">
        <f>IF(AND(CX$4=1,CX47=0,OR($IT47=0,AND($IT47&gt;0,CX$2=$IU47,OR(AND(CX$1=$IT47+1,OR(CX$3-1&lt;&gt;$A$3,$A$4=0)),AND(CX$1=$IT47-1,OR(CX$3&lt;&gt;$A$3,$A$4=0)))))),1,0)</f>
        <v/>
      </c>
      <c r="CY97">
        <f>IF(AND(CY$4=1,CY47=0,OR($IT47=0,AND($IT47&gt;0,CY$2=$IU47,OR(AND(CY$1=$IT47+1,OR(CY$3-1&lt;&gt;$A$3,$A$4=0)),AND(CY$1=$IT47-1,OR(CY$3&lt;&gt;$A$3,$A$4=0)))))),1,0)</f>
        <v/>
      </c>
      <c r="CZ97">
        <f>IF(AND(CZ$4=1,CZ47=0,OR($IT47=0,AND($IT47&gt;0,CZ$2=$IU47,OR(AND(CZ$1=$IT47+1,OR(CZ$3-1&lt;&gt;$A$3,$A$4=0)),AND(CZ$1=$IT47-1,OR(CZ$3&lt;&gt;$A$3,$A$4=0)))))),1,0)</f>
        <v/>
      </c>
      <c r="DA97">
        <f>IF(AND(DA$4=1,DA47=0,OR($IT47=0,AND($IT47&gt;0,DA$2=$IU47,OR(AND(DA$1=$IT47+1,OR(DA$3-1&lt;&gt;$A$3,$A$4=0)),AND(DA$1=$IT47-1,OR(DA$3&lt;&gt;$A$3,$A$4=0)))))),1,0)</f>
        <v/>
      </c>
      <c r="DB97">
        <f>IF(AND(DB$4=1,DB47=0,OR($IT47=0,AND($IT47&gt;0,DB$2=$IU47,OR(AND(DB$1=$IT47+1,OR(DB$3-1&lt;&gt;$A$3,$A$4=0)),AND(DB$1=$IT47-1,OR(DB$3&lt;&gt;$A$3,$A$4=0)))))),1,0)</f>
        <v/>
      </c>
      <c r="DC97">
        <f>IF(AND(DC$4=1,DC47=0,OR($IT47=0,AND($IT47&gt;0,DC$2=$IU47,OR(AND(DC$1=$IT47+1,OR(DC$3-1&lt;&gt;$A$3,$A$4=0)),AND(DC$1=$IT47-1,OR(DC$3&lt;&gt;$A$3,$A$4=0)))))),1,0)</f>
        <v/>
      </c>
      <c r="DD97">
        <f>IF(AND(DD$4=1,DD47=0,OR($IT47=0,AND($IT47&gt;0,DD$2=$IU47,OR(AND(DD$1=$IT47+1,OR(DD$3-1&lt;&gt;$A$3,$A$4=0)),AND(DD$1=$IT47-1,OR(DD$3&lt;&gt;$A$3,$A$4=0)))))),1,0)</f>
        <v/>
      </c>
      <c r="DE97">
        <f>IF(AND(DE$4=1,DE47=0,OR($IT47=0,AND($IT47&gt;0,DE$2=$IU47,OR(AND(DE$1=$IT47+1,OR(DE$3-1&lt;&gt;$A$3,$A$4=0)),AND(DE$1=$IT47-1,OR(DE$3&lt;&gt;$A$3,$A$4=0)))))),1,0)</f>
        <v/>
      </c>
      <c r="DF97">
        <f>IF(AND(DF$4=1,DF47=0,OR($IT47=0,AND($IT47&gt;0,DF$2=$IU47,OR(AND(DF$1=$IT47+1,OR(DF$3-1&lt;&gt;$A$3,$A$4=0)),AND(DF$1=$IT47-1,OR(DF$3&lt;&gt;$A$3,$A$4=0)))))),1,0)</f>
        <v/>
      </c>
      <c r="DG97">
        <f>IF(AND(DG$4=1,DG47=0,OR($IT47=0,AND($IT47&gt;0,DG$2=$IU47,OR(AND(DG$1=$IT47+1,OR(DG$3-1&lt;&gt;$A$3,$A$4=0)),AND(DG$1=$IT47-1,OR(DG$3&lt;&gt;$A$3,$A$4=0)))))),1,0)</f>
        <v/>
      </c>
      <c r="DH97">
        <f>IF(AND(DH$4=1,DH47=0,OR($IT47=0,AND($IT47&gt;0,DH$2=$IU47,OR(AND(DH$1=$IT47+1,OR(DH$3-1&lt;&gt;$A$3,$A$4=0)),AND(DH$1=$IT47-1,OR(DH$3&lt;&gt;$A$3,$A$4=0)))))),1,0)</f>
        <v/>
      </c>
      <c r="DI97">
        <f>IF(AND(DI$4=1,DI47=0,OR($IT47=0,AND($IT47&gt;0,DI$2=$IU47,OR(AND(DI$1=$IT47+1,OR(DI$3-1&lt;&gt;$A$3,$A$4=0)),AND(DI$1=$IT47-1,OR(DI$3&lt;&gt;$A$3,$A$4=0)))))),1,0)</f>
        <v/>
      </c>
      <c r="DJ97">
        <f>IF(AND(DJ$4=1,DJ47=0,OR($IT47=0,AND($IT47&gt;0,DJ$2=$IU47,OR(AND(DJ$1=$IT47+1,OR(DJ$3-1&lt;&gt;$A$3,$A$4=0)),AND(DJ$1=$IT47-1,OR(DJ$3&lt;&gt;$A$3,$A$4=0)))))),1,0)</f>
        <v/>
      </c>
      <c r="DK97">
        <f>IF(AND(DK$4=1,DK47=0,OR($IT47=0,AND($IT47&gt;0,DK$2=$IU47,OR(AND(DK$1=$IT47+1,OR(DK$3-1&lt;&gt;$A$3,$A$4=0)),AND(DK$1=$IT47-1,OR(DK$3&lt;&gt;$A$3,$A$4=0)))))),1,0)</f>
        <v/>
      </c>
      <c r="DL97">
        <f>IF(AND(DL$4=1,DL47=0,OR($IT47=0,AND($IT47&gt;0,DL$2=$IU47,OR(AND(DL$1=$IT47+1,OR(DL$3-1&lt;&gt;$A$3,$A$4=0)),AND(DL$1=$IT47-1,OR(DL$3&lt;&gt;$A$3,$A$4=0)))))),1,0)</f>
        <v/>
      </c>
      <c r="DM97">
        <f>IF(AND(DM$4=1,DM47=0,OR($IT47=0,AND($IT47&gt;0,DM$2=$IU47,OR(AND(DM$1=$IT47+1,OR(DM$3-1&lt;&gt;$A$3,$A$4=0)),AND(DM$1=$IT47-1,OR(DM$3&lt;&gt;$A$3,$A$4=0)))))),1,0)</f>
        <v/>
      </c>
      <c r="DN97">
        <f>IF(AND(DN$4=1,DN47=0,OR($IT47=0,AND($IT47&gt;0,DN$2=$IU47,OR(AND(DN$1=$IT47+1,OR(DN$3-1&lt;&gt;$A$3,$A$4=0)),AND(DN$1=$IT47-1,OR(DN$3&lt;&gt;$A$3,$A$4=0)))))),1,0)</f>
        <v/>
      </c>
      <c r="DO97">
        <f>IF(AND(DO$4=1,DO47=0,OR($IT47=0,AND($IT47&gt;0,DO$2=$IU47,OR(AND(DO$1=$IT47+1,OR(DO$3-1&lt;&gt;$A$3,$A$4=0)),AND(DO$1=$IT47-1,OR(DO$3&lt;&gt;$A$3,$A$4=0)))))),1,0)</f>
        <v/>
      </c>
      <c r="DP97">
        <f>IF(AND(DP$4=1,DP47=0,OR($IT47=0,AND($IT47&gt;0,DP$2=$IU47,OR(AND(DP$1=$IT47+1,OR(DP$3-1&lt;&gt;$A$3,$A$4=0)),AND(DP$1=$IT47-1,OR(DP$3&lt;&gt;$A$3,$A$4=0)))))),1,0)</f>
        <v/>
      </c>
      <c r="DQ97">
        <f>IF(AND(DQ$4=1,DQ47=0,OR($IT47=0,AND($IT47&gt;0,DQ$2=$IU47,OR(AND(DQ$1=$IT47+1,OR(DQ$3-1&lt;&gt;$A$3,$A$4=0)),AND(DQ$1=$IT47-1,OR(DQ$3&lt;&gt;$A$3,$A$4=0)))))),1,0)</f>
        <v/>
      </c>
      <c r="DR97">
        <f>IF(AND(DR$4=1,DR47=0,OR($IT47=0,AND($IT47&gt;0,DR$2=$IU47,OR(AND(DR$1=$IT47+1,OR(DR$3-1&lt;&gt;$A$3,$A$4=0)),AND(DR$1=$IT47-1,OR(DR$3&lt;&gt;$A$3,$A$4=0)))))),1,0)</f>
        <v/>
      </c>
      <c r="DS97">
        <f>IF(AND(DS$4=1,DS47=0,OR($IT47=0,AND($IT47&gt;0,DS$2=$IU47,OR(AND(DS$1=$IT47+1,OR(DS$3-1&lt;&gt;$A$3,$A$4=0)),AND(DS$1=$IT47-1,OR(DS$3&lt;&gt;$A$3,$A$4=0)))))),1,0)</f>
        <v/>
      </c>
      <c r="DT97">
        <f>IF(AND(DT$4=1,DT47=0,OR($IT47=0,AND($IT47&gt;0,DT$2=$IU47,OR(AND(DT$1=$IT47+1,OR(DT$3-1&lt;&gt;$A$3,$A$4=0)),AND(DT$1=$IT47-1,OR(DT$3&lt;&gt;$A$3,$A$4=0)))))),1,0)</f>
        <v/>
      </c>
      <c r="DU97">
        <f>IF(AND(DU$4=1,DU47=0,OR($IT47=0,AND($IT47&gt;0,DU$2=$IU47,OR(AND(DU$1=$IT47+1,OR(DU$3-1&lt;&gt;$A$3,$A$4=0)),AND(DU$1=$IT47-1,OR(DU$3&lt;&gt;$A$3,$A$4=0)))))),1,0)</f>
        <v/>
      </c>
      <c r="DV97">
        <f>IF(AND(DV$4=1,DV47=0,OR($IT47=0,AND($IT47&gt;0,DV$2=$IU47,OR(AND(DV$1=$IT47+1,OR(DV$3-1&lt;&gt;$A$3,$A$4=0)),AND(DV$1=$IT47-1,OR(DV$3&lt;&gt;$A$3,$A$4=0)))))),1,0)</f>
        <v/>
      </c>
      <c r="DW97">
        <f>IF(AND(DW$4=1,DW47=0,OR($IT47=0,AND($IT47&gt;0,DW$2=$IU47,OR(AND(DW$1=$IT47+1,OR(DW$3-1&lt;&gt;$A$3,$A$4=0)),AND(DW$1=$IT47-1,OR(DW$3&lt;&gt;$A$3,$A$4=0)))))),1,0)</f>
        <v/>
      </c>
      <c r="DX97">
        <f>IF(AND(DX$4=1,DX47=0,OR($IT47=0,AND($IT47&gt;0,DX$2=$IU47,OR(AND(DX$1=$IT47+1,OR(DX$3-1&lt;&gt;$A$3,$A$4=0)),AND(DX$1=$IT47-1,OR(DX$3&lt;&gt;$A$3,$A$4=0)))))),1,0)</f>
        <v/>
      </c>
      <c r="DY97">
        <f>IF(AND(DY$4=1,DY47=0,OR($IT47=0,AND($IT47&gt;0,DY$2=$IU47,OR(AND(DY$1=$IT47+1,OR(DY$3-1&lt;&gt;$A$3,$A$4=0)),AND(DY$1=$IT47-1,OR(DY$3&lt;&gt;$A$3,$A$4=0)))))),1,0)</f>
        <v/>
      </c>
      <c r="DZ97">
        <f>IF(AND(DZ$4=1,DZ47=0,OR($IT47=0,AND($IT47&gt;0,DZ$2=$IU47,OR(AND(DZ$1=$IT47+1,OR(DZ$3-1&lt;&gt;$A$3,$A$4=0)),AND(DZ$1=$IT47-1,OR(DZ$3&lt;&gt;$A$3,$A$4=0)))))),1,0)</f>
        <v/>
      </c>
      <c r="EA97">
        <f>IF(AND(EA$4=1,EA47=0,OR($IT47=0,AND($IT47&gt;0,EA$2=$IU47,OR(AND(EA$1=$IT47+1,OR(EA$3-1&lt;&gt;$A$3,$A$4=0)),AND(EA$1=$IT47-1,OR(EA$3&lt;&gt;$A$3,$A$4=0)))))),1,0)</f>
        <v/>
      </c>
      <c r="EB97">
        <f>IF(AND(EB$4=1,EB47=0,OR($IT47=0,AND($IT47&gt;0,EB$2=$IU47,OR(AND(EB$1=$IT47+1,OR(EB$3-1&lt;&gt;$A$3,$A$4=0)),AND(EB$1=$IT47-1,OR(EB$3&lt;&gt;$A$3,$A$4=0)))))),1,0)</f>
        <v/>
      </c>
      <c r="EC97">
        <f>IF(AND(EC$4=1,EC47=0,OR($IT47=0,AND($IT47&gt;0,EC$2=$IU47,OR(AND(EC$1=$IT47+1,OR(EC$3-1&lt;&gt;$A$3,$A$4=0)),AND(EC$1=$IT47-1,OR(EC$3&lt;&gt;$A$3,$A$4=0)))))),1,0)</f>
        <v/>
      </c>
      <c r="ED97">
        <f>IF(AND(ED$4=1,ED47=0,OR($IT47=0,AND($IT47&gt;0,ED$2=$IU47,OR(AND(ED$1=$IT47+1,OR(ED$3-1&lt;&gt;$A$3,$A$4=0)),AND(ED$1=$IT47-1,OR(ED$3&lt;&gt;$A$3,$A$4=0)))))),1,0)</f>
        <v/>
      </c>
      <c r="EE97">
        <f>IF(AND(EE$4=1,EE47=0,OR($IT47=0,AND($IT47&gt;0,EE$2=$IU47,OR(AND(EE$1=$IT47+1,OR(EE$3-1&lt;&gt;$A$3,$A$4=0)),AND(EE$1=$IT47-1,OR(EE$3&lt;&gt;$A$3,$A$4=0)))))),1,0)</f>
        <v/>
      </c>
      <c r="EF97">
        <f>IF(AND(EF$4=1,EF47=0,OR($IT47=0,AND($IT47&gt;0,EF$2=$IU47,OR(AND(EF$1=$IT47+1,OR(EF$3-1&lt;&gt;$A$3,$A$4=0)),AND(EF$1=$IT47-1,OR(EF$3&lt;&gt;$A$3,$A$4=0)))))),1,0)</f>
        <v/>
      </c>
      <c r="EG97">
        <f>IF(AND(EG$4=1,EG47=0,OR($IT47=0,AND($IT47&gt;0,EG$2=$IU47,OR(AND(EG$1=$IT47+1,OR(EG$3-1&lt;&gt;$A$3,$A$4=0)),AND(EG$1=$IT47-1,OR(EG$3&lt;&gt;$A$3,$A$4=0)))))),1,0)</f>
        <v/>
      </c>
      <c r="EH97">
        <f>IF(AND(EH$4=1,EH47=0,OR($IT47=0,AND($IT47&gt;0,EH$2=$IU47,OR(AND(EH$1=$IT47+1,OR(EH$3-1&lt;&gt;$A$3,$A$4=0)),AND(EH$1=$IT47-1,OR(EH$3&lt;&gt;$A$3,$A$4=0)))))),1,0)</f>
        <v/>
      </c>
      <c r="EI97">
        <f>IF(AND(EI$4=1,EI47=0,OR($IT47=0,AND($IT47&gt;0,EI$2=$IU47,OR(AND(EI$1=$IT47+1,OR(EI$3-1&lt;&gt;$A$3,$A$4=0)),AND(EI$1=$IT47-1,OR(EI$3&lt;&gt;$A$3,$A$4=0)))))),1,0)</f>
        <v/>
      </c>
      <c r="EJ97">
        <f>IF(AND(EJ$4=1,EJ47=0,OR($IT47=0,AND($IT47&gt;0,EJ$2=$IU47,OR(AND(EJ$1=$IT47+1,OR(EJ$3-1&lt;&gt;$A$3,$A$4=0)),AND(EJ$1=$IT47-1,OR(EJ$3&lt;&gt;$A$3,$A$4=0)))))),1,0)</f>
        <v/>
      </c>
      <c r="EK97">
        <f>IF(AND(EK$4=1,EK47=0,OR($IT47=0,AND($IT47&gt;0,EK$2=$IU47,OR(AND(EK$1=$IT47+1,OR(EK$3-1&lt;&gt;$A$3,$A$4=0)),AND(EK$1=$IT47-1,OR(EK$3&lt;&gt;$A$3,$A$4=0)))))),1,0)</f>
        <v/>
      </c>
      <c r="EL97">
        <f>IF(AND(EL$4=1,EL47=0,OR($IT47=0,AND($IT47&gt;0,EL$2=$IU47,OR(AND(EL$1=$IT47+1,OR(EL$3-1&lt;&gt;$A$3,$A$4=0)),AND(EL$1=$IT47-1,OR(EL$3&lt;&gt;$A$3,$A$4=0)))))),1,0)</f>
        <v/>
      </c>
      <c r="EM97">
        <f>IF(AND(EM$4=1,EM47=0,OR($IT47=0,AND($IT47&gt;0,EM$2=$IU47,OR(AND(EM$1=$IT47+1,OR(EM$3-1&lt;&gt;$A$3,$A$4=0)),AND(EM$1=$IT47-1,OR(EM$3&lt;&gt;$A$3,$A$4=0)))))),1,0)</f>
        <v/>
      </c>
      <c r="EN97">
        <f>IF(AND(EN$4=1,EN47=0,OR($IT47=0,AND($IT47&gt;0,EN$2=$IU47,OR(AND(EN$1=$IT47+1,OR(EN$3-1&lt;&gt;$A$3,$A$4=0)),AND(EN$1=$IT47-1,OR(EN$3&lt;&gt;$A$3,$A$4=0)))))),1,0)</f>
        <v/>
      </c>
      <c r="EO97">
        <f>IF(AND(EO$4=1,EO47=0,OR($IT47=0,AND($IT47&gt;0,EO$2=$IU47,OR(AND(EO$1=$IT47+1,OR(EO$3-1&lt;&gt;$A$3,$A$4=0)),AND(EO$1=$IT47-1,OR(EO$3&lt;&gt;$A$3,$A$4=0)))))),1,0)</f>
        <v/>
      </c>
      <c r="EP97">
        <f>IF(AND(EP$4=1,EP47=0,OR($IT47=0,AND($IT47&gt;0,EP$2=$IU47,OR(AND(EP$1=$IT47+1,OR(EP$3-1&lt;&gt;$A$3,$A$4=0)),AND(EP$1=$IT47-1,OR(EP$3&lt;&gt;$A$3,$A$4=0)))))),1,0)</f>
        <v/>
      </c>
      <c r="EQ97">
        <f>IF(AND(EQ$4=1,EQ47=0,OR($IT47=0,AND($IT47&gt;0,EQ$2=$IU47,OR(AND(EQ$1=$IT47+1,OR(EQ$3-1&lt;&gt;$A$3,$A$4=0)),AND(EQ$1=$IT47-1,OR(EQ$3&lt;&gt;$A$3,$A$4=0)))))),1,0)</f>
        <v/>
      </c>
      <c r="ER97">
        <f>IF(AND(ER$4=1,ER47=0,OR($IT47=0,AND($IT47&gt;0,ER$2=$IU47,OR(AND(ER$1=$IT47+1,OR(ER$3-1&lt;&gt;$A$3,$A$4=0)),AND(ER$1=$IT47-1,OR(ER$3&lt;&gt;$A$3,$A$4=0)))))),1,0)</f>
        <v/>
      </c>
      <c r="ES97">
        <f>IF(AND(ES$4=1,ES47=0,OR($IT47=0,AND($IT47&gt;0,ES$2=$IU47,OR(AND(ES$1=$IT47+1,OR(ES$3-1&lt;&gt;$A$3,$A$4=0)),AND(ES$1=$IT47-1,OR(ES$3&lt;&gt;$A$3,$A$4=0)))))),1,0)</f>
        <v/>
      </c>
      <c r="ET97">
        <f>IF(AND(ET$4=1,ET47=0,OR($IT47=0,AND($IT47&gt;0,ET$2=$IU47,OR(AND(ET$1=$IT47+1,OR(ET$3-1&lt;&gt;$A$3,$A$4=0)),AND(ET$1=$IT47-1,OR(ET$3&lt;&gt;$A$3,$A$4=0)))))),1,0)</f>
        <v/>
      </c>
      <c r="EU97">
        <f>IF(AND(EU$4=1,EU47=0,OR($IT47=0,AND($IT47&gt;0,EU$2=$IU47,OR(AND(EU$1=$IT47+1,OR(EU$3-1&lt;&gt;$A$3,$A$4=0)),AND(EU$1=$IT47-1,OR(EU$3&lt;&gt;$A$3,$A$4=0)))))),1,0)</f>
        <v/>
      </c>
      <c r="EV97">
        <f>IF(AND(EV$4=1,EV47=0,OR($IT47=0,AND($IT47&gt;0,EV$2=$IU47,OR(AND(EV$1=$IT47+1,OR(EV$3-1&lt;&gt;$A$3,$A$4=0)),AND(EV$1=$IT47-1,OR(EV$3&lt;&gt;$A$3,$A$4=0)))))),1,0)</f>
        <v/>
      </c>
      <c r="EW97">
        <f>IF(AND(EW$4=1,EW47=0,OR($IT47=0,AND($IT47&gt;0,EW$2=$IU47,OR(AND(EW$1=$IT47+1,OR(EW$3-1&lt;&gt;$A$3,$A$4=0)),AND(EW$1=$IT47-1,OR(EW$3&lt;&gt;$A$3,$A$4=0)))))),1,0)</f>
        <v/>
      </c>
      <c r="EX97">
        <f>IF(AND(EX$4=1,EX47=0,OR($IT47=0,AND($IT47&gt;0,EX$2=$IU47,OR(AND(EX$1=$IT47+1,OR(EX$3-1&lt;&gt;$A$3,$A$4=0)),AND(EX$1=$IT47-1,OR(EX$3&lt;&gt;$A$3,$A$4=0)))))),1,0)</f>
        <v/>
      </c>
      <c r="EY97">
        <f>IF(AND(EY$4=1,EY47=0,OR($IT47=0,AND($IT47&gt;0,EY$2=$IU47,OR(AND(EY$1=$IT47+1,OR(EY$3-1&lt;&gt;$A$3,$A$4=0)),AND(EY$1=$IT47-1,OR(EY$3&lt;&gt;$A$3,$A$4=0)))))),1,0)</f>
        <v/>
      </c>
      <c r="EZ97">
        <f>IF(AND(EZ$4=1,EZ47=0,OR($IT47=0,AND($IT47&gt;0,EZ$2=$IU47,OR(AND(EZ$1=$IT47+1,OR(EZ$3-1&lt;&gt;$A$3,$A$4=0)),AND(EZ$1=$IT47-1,OR(EZ$3&lt;&gt;$A$3,$A$4=0)))))),1,0)</f>
        <v/>
      </c>
      <c r="FA97">
        <f>IF(AND(FA$4=1,FA47=0,OR($IT47=0,AND($IT47&gt;0,FA$2=$IU47,OR(AND(FA$1=$IT47+1,OR(FA$3-1&lt;&gt;$A$3,$A$4=0)),AND(FA$1=$IT47-1,OR(FA$3&lt;&gt;$A$3,$A$4=0)))))),1,0)</f>
        <v/>
      </c>
      <c r="FB97">
        <f>IF(AND(FB$4=1,FB47=0,OR($IT47=0,AND($IT47&gt;0,FB$2=$IU47,OR(AND(FB$1=$IT47+1,OR(FB$3-1&lt;&gt;$A$3,$A$4=0)),AND(FB$1=$IT47-1,OR(FB$3&lt;&gt;$A$3,$A$4=0)))))),1,0)</f>
        <v/>
      </c>
      <c r="FC97">
        <f>IF(AND(FC$4=1,FC47=0,OR($IT47=0,AND($IT47&gt;0,FC$2=$IU47,OR(AND(FC$1=$IT47+1,OR(FC$3-1&lt;&gt;$A$3,$A$4=0)),AND(FC$1=$IT47-1,OR(FC$3&lt;&gt;$A$3,$A$4=0)))))),1,0)</f>
        <v/>
      </c>
      <c r="FD97">
        <f>IF(AND(FD$4=1,FD47=0,OR($IT47=0,AND($IT47&gt;0,FD$2=$IU47,OR(AND(FD$1=$IT47+1,OR(FD$3-1&lt;&gt;$A$3,$A$4=0)),AND(FD$1=$IT47-1,OR(FD$3&lt;&gt;$A$3,$A$4=0)))))),1,0)</f>
        <v/>
      </c>
      <c r="FE97">
        <f>IF(AND(FE$4=1,FE47=0,OR($IT47=0,AND($IT47&gt;0,FE$2=$IU47,OR(AND(FE$1=$IT47+1,OR(FE$3-1&lt;&gt;$A$3,$A$4=0)),AND(FE$1=$IT47-1,OR(FE$3&lt;&gt;$A$3,$A$4=0)))))),1,0)</f>
        <v/>
      </c>
      <c r="FF97">
        <f>IF(AND(FF$4=1,FF47=0,OR($IT47=0,AND($IT47&gt;0,FF$2=$IU47,OR(AND(FF$1=$IT47+1,OR(FF$3-1&lt;&gt;$A$3,$A$4=0)),AND(FF$1=$IT47-1,OR(FF$3&lt;&gt;$A$3,$A$4=0)))))),1,0)</f>
        <v/>
      </c>
      <c r="FG97">
        <f>IF(AND(FG$4=1,FG47=0,OR($IT47=0,AND($IT47&gt;0,FG$2=$IU47,OR(AND(FG$1=$IT47+1,OR(FG$3-1&lt;&gt;$A$3,$A$4=0)),AND(FG$1=$IT47-1,OR(FG$3&lt;&gt;$A$3,$A$4=0)))))),1,0)</f>
        <v/>
      </c>
      <c r="FH97">
        <f>IF(AND(FH$4=1,FH47=0,OR($IT47=0,AND($IT47&gt;0,FH$2=$IU47,OR(AND(FH$1=$IT47+1,OR(FH$3-1&lt;&gt;$A$3,$A$4=0)),AND(FH$1=$IT47-1,OR(FH$3&lt;&gt;$A$3,$A$4=0)))))),1,0)</f>
        <v/>
      </c>
      <c r="FI97">
        <f>IF(AND(FI$4=1,FI47=0,OR($IT47=0,AND($IT47&gt;0,FI$2=$IU47,OR(AND(FI$1=$IT47+1,OR(FI$3-1&lt;&gt;$A$3,$A$4=0)),AND(FI$1=$IT47-1,OR(FI$3&lt;&gt;$A$3,$A$4=0)))))),1,0)</f>
        <v/>
      </c>
      <c r="FJ97">
        <f>IF(AND(FJ$4=1,FJ47=0,OR($IT47=0,AND($IT47&gt;0,FJ$2=$IU47,OR(AND(FJ$1=$IT47+1,OR(FJ$3-1&lt;&gt;$A$3,$A$4=0)),AND(FJ$1=$IT47-1,OR(FJ$3&lt;&gt;$A$3,$A$4=0)))))),1,0)</f>
        <v/>
      </c>
      <c r="FK97">
        <f>IF(AND(FK$4=1,FK47=0,OR($IT47=0,AND($IT47&gt;0,FK$2=$IU47,OR(AND(FK$1=$IT47+1,OR(FK$3-1&lt;&gt;$A$3,$A$4=0)),AND(FK$1=$IT47-1,OR(FK$3&lt;&gt;$A$3,$A$4=0)))))),1,0)</f>
        <v/>
      </c>
      <c r="FL97">
        <f>IF(AND(FL$4=1,FL47=0,OR($IT47=0,AND($IT47&gt;0,FL$2=$IU47,OR(AND(FL$1=$IT47+1,OR(FL$3-1&lt;&gt;$A$3,$A$4=0)),AND(FL$1=$IT47-1,OR(FL$3&lt;&gt;$A$3,$A$4=0)))))),1,0)</f>
        <v/>
      </c>
      <c r="FM97">
        <f>IF(AND(FM$4=1,FM47=0,OR($IT47=0,AND($IT47&gt;0,FM$2=$IU47,OR(AND(FM$1=$IT47+1,OR(FM$3-1&lt;&gt;$A$3,$A$4=0)),AND(FM$1=$IT47-1,OR(FM$3&lt;&gt;$A$3,$A$4=0)))))),1,0)</f>
        <v/>
      </c>
      <c r="FN97">
        <f>IF(AND(FN$4=1,FN47=0,OR($IT47=0,AND($IT47&gt;0,FN$2=$IU47,OR(AND(FN$1=$IT47+1,OR(FN$3-1&lt;&gt;$A$3,$A$4=0)),AND(FN$1=$IT47-1,OR(FN$3&lt;&gt;$A$3,$A$4=0)))))),1,0)</f>
        <v/>
      </c>
      <c r="FO97">
        <f>IF(AND(FO$4=1,FO47=0,OR($IT47=0,AND($IT47&gt;0,FO$2=$IU47,OR(AND(FO$1=$IT47+1,OR(FO$3-1&lt;&gt;$A$3,$A$4=0)),AND(FO$1=$IT47-1,OR(FO$3&lt;&gt;$A$3,$A$4=0)))))),1,0)</f>
        <v/>
      </c>
      <c r="FP97">
        <f>IF(AND(FP$4=1,FP47=0,OR($IT47=0,AND($IT47&gt;0,FP$2=$IU47,OR(AND(FP$1=$IT47+1,OR(FP$3-1&lt;&gt;$A$3,$A$4=0)),AND(FP$1=$IT47-1,OR(FP$3&lt;&gt;$A$3,$A$4=0)))))),1,0)</f>
        <v/>
      </c>
      <c r="FQ97">
        <f>IF(AND(FQ$4=1,FQ47=0,OR($IT47=0,AND($IT47&gt;0,FQ$2=$IU47,OR(AND(FQ$1=$IT47+1,OR(FQ$3-1&lt;&gt;$A$3,$A$4=0)),AND(FQ$1=$IT47-1,OR(FQ$3&lt;&gt;$A$3,$A$4=0)))))),1,0)</f>
        <v/>
      </c>
      <c r="FR97">
        <f>IF(AND(FR$4=1,FR47=0,OR($IT47=0,AND($IT47&gt;0,FR$2=$IU47,OR(AND(FR$1=$IT47+1,OR(FR$3-1&lt;&gt;$A$3,$A$4=0)),AND(FR$1=$IT47-1,OR(FR$3&lt;&gt;$A$3,$A$4=0)))))),1,0)</f>
        <v/>
      </c>
      <c r="FS97">
        <f>IF(AND(FS$4=1,FS47=0,OR($IT47=0,AND($IT47&gt;0,FS$2=$IU47,OR(AND(FS$1=$IT47+1,OR(FS$3-1&lt;&gt;$A$3,$A$4=0)),AND(FS$1=$IT47-1,OR(FS$3&lt;&gt;$A$3,$A$4=0)))))),1,0)</f>
        <v/>
      </c>
      <c r="FT97">
        <f>IF(AND(FT$4=1,FT47=0,OR($IT47=0,AND($IT47&gt;0,FT$2=$IU47,OR(AND(FT$1=$IT47+1,OR(FT$3-1&lt;&gt;$A$3,$A$4=0)),AND(FT$1=$IT47-1,OR(FT$3&lt;&gt;$A$3,$A$4=0)))))),1,0)</f>
        <v/>
      </c>
      <c r="FU97">
        <f>IF(AND(FU$4=1,FU47=0,OR($IT47=0,AND($IT47&gt;0,FU$2=$IU47,OR(AND(FU$1=$IT47+1,OR(FU$3-1&lt;&gt;$A$3,$A$4=0)),AND(FU$1=$IT47-1,OR(FU$3&lt;&gt;$A$3,$A$4=0)))))),1,0)</f>
        <v/>
      </c>
      <c r="FV97">
        <f>IF(AND(FV$4=1,FV47=0,OR($IT47=0,AND($IT47&gt;0,FV$2=$IU47,OR(AND(FV$1=$IT47+1,OR(FV$3-1&lt;&gt;$A$3,$A$4=0)),AND(FV$1=$IT47-1,OR(FV$3&lt;&gt;$A$3,$A$4=0)))))),1,0)</f>
        <v/>
      </c>
      <c r="FW97">
        <f>IF(AND(FW$4=1,FW47=0,OR($IT47=0,AND($IT47&gt;0,FW$2=$IU47,OR(AND(FW$1=$IT47+1,OR(FW$3-1&lt;&gt;$A$3,$A$4=0)),AND(FW$1=$IT47-1,OR(FW$3&lt;&gt;$A$3,$A$4=0)))))),1,0)</f>
        <v/>
      </c>
      <c r="FX97">
        <f>IF(AND(FX$4=1,FX47=0,OR($IT47=0,AND($IT47&gt;0,FX$2=$IU47,OR(AND(FX$1=$IT47+1,OR(FX$3-1&lt;&gt;$A$3,$A$4=0)),AND(FX$1=$IT47-1,OR(FX$3&lt;&gt;$A$3,$A$4=0)))))),1,0)</f>
        <v/>
      </c>
      <c r="FY97">
        <f>IF(AND(FY$4=1,FY47=0,OR($IT47=0,AND($IT47&gt;0,FY$2=$IU47,OR(AND(FY$1=$IT47+1,OR(FY$3-1&lt;&gt;$A$3,$A$4=0)),AND(FY$1=$IT47-1,OR(FY$3&lt;&gt;$A$3,$A$4=0)))))),1,0)</f>
        <v/>
      </c>
      <c r="FZ97">
        <f>IF(AND(FZ$4=1,FZ47=0,OR($IT47=0,AND($IT47&gt;0,FZ$2=$IU47,OR(AND(FZ$1=$IT47+1,OR(FZ$3-1&lt;&gt;$A$3,$A$4=0)),AND(FZ$1=$IT47-1,OR(FZ$3&lt;&gt;$A$3,$A$4=0)))))),1,0)</f>
        <v/>
      </c>
      <c r="GA97">
        <f>IF(AND(GA$4=1,GA47=0,OR($IT47=0,AND($IT47&gt;0,GA$2=$IU47,OR(AND(GA$1=$IT47+1,OR(GA$3-1&lt;&gt;$A$3,$A$4=0)),AND(GA$1=$IT47-1,OR(GA$3&lt;&gt;$A$3,$A$4=0)))))),1,0)</f>
        <v/>
      </c>
      <c r="GB97">
        <f>IF(AND(GB$4=1,GB47=0,OR($IT47=0,AND($IT47&gt;0,GB$2=$IU47,OR(AND(GB$1=$IT47+1,OR(GB$3-1&lt;&gt;$A$3,$A$4=0)),AND(GB$1=$IT47-1,OR(GB$3&lt;&gt;$A$3,$A$4=0)))))),1,0)</f>
        <v/>
      </c>
      <c r="GC97">
        <f>IF(AND(GC$4=1,GC47=0,OR($IT47=0,AND($IT47&gt;0,GC$2=$IU47,OR(AND(GC$1=$IT47+1,OR(GC$3-1&lt;&gt;$A$3,$A$4=0)),AND(GC$1=$IT47-1,OR(GC$3&lt;&gt;$A$3,$A$4=0)))))),1,0)</f>
        <v/>
      </c>
      <c r="GD97">
        <f>IF(AND(GD$4=1,GD47=0,OR($IT47=0,AND($IT47&gt;0,GD$2=$IU47,OR(AND(GD$1=$IT47+1,OR(GD$3-1&lt;&gt;$A$3,$A$4=0)),AND(GD$1=$IT47-1,OR(GD$3&lt;&gt;$A$3,$A$4=0)))))),1,0)</f>
        <v/>
      </c>
      <c r="GE97">
        <f>IF(AND(GE$4=1,GE47=0,OR($IT47=0,AND($IT47&gt;0,GE$2=$IU47,OR(AND(GE$1=$IT47+1,OR(GE$3-1&lt;&gt;$A$3,$A$4=0)),AND(GE$1=$IT47-1,OR(GE$3&lt;&gt;$A$3,$A$4=0)))))),1,0)</f>
        <v/>
      </c>
      <c r="GF97">
        <f>IF(AND(GF$4=1,GF47=0,OR($IT47=0,AND($IT47&gt;0,GF$2=$IU47,OR(AND(GF$1=$IT47+1,OR(GF$3-1&lt;&gt;$A$3,$A$4=0)),AND(GF$1=$IT47-1,OR(GF$3&lt;&gt;$A$3,$A$4=0)))))),1,0)</f>
        <v/>
      </c>
      <c r="GG97">
        <f>IF(AND(GG$4=1,GG47=0,OR($IT47=0,AND($IT47&gt;0,GG$2=$IU47,OR(AND(GG$1=$IT47+1,OR(GG$3-1&lt;&gt;$A$3,$A$4=0)),AND(GG$1=$IT47-1,OR(GG$3&lt;&gt;$A$3,$A$4=0)))))),1,0)</f>
        <v/>
      </c>
      <c r="GH97">
        <f>IF(AND(GH$4=1,GH47=0,OR($IT47=0,AND($IT47&gt;0,GH$2=$IU47,OR(AND(GH$1=$IT47+1,OR(GH$3-1&lt;&gt;$A$3,$A$4=0)),AND(GH$1=$IT47-1,OR(GH$3&lt;&gt;$A$3,$A$4=0)))))),1,0)</f>
        <v/>
      </c>
      <c r="GI97">
        <f>IF(AND(GI$4=1,GI47=0,OR($IT47=0,AND($IT47&gt;0,GI$2=$IU47,OR(AND(GI$1=$IT47+1,OR(GI$3-1&lt;&gt;$A$3,$A$4=0)),AND(GI$1=$IT47-1,OR(GI$3&lt;&gt;$A$3,$A$4=0)))))),1,0)</f>
        <v/>
      </c>
      <c r="GJ97">
        <f>IF(AND(GJ$4=1,GJ47=0,OR($IT47=0,AND($IT47&gt;0,GJ$2=$IU47,OR(AND(GJ$1=$IT47+1,OR(GJ$3-1&lt;&gt;$A$3,$A$4=0)),AND(GJ$1=$IT47-1,OR(GJ$3&lt;&gt;$A$3,$A$4=0)))))),1,0)</f>
        <v/>
      </c>
      <c r="GK97">
        <f>IF(AND(GK$4=1,GK47=0,OR($IT47=0,AND($IT47&gt;0,GK$2=$IU47,OR(AND(GK$1=$IT47+1,OR(GK$3-1&lt;&gt;$A$3,$A$4=0)),AND(GK$1=$IT47-1,OR(GK$3&lt;&gt;$A$3,$A$4=0)))))),1,0)</f>
        <v/>
      </c>
      <c r="GL97">
        <f>IF(AND(GL$4=1,GL47=0,OR($IT47=0,AND($IT47&gt;0,GL$2=$IU47,OR(AND(GL$1=$IT47+1,OR(GL$3-1&lt;&gt;$A$3,$A$4=0)),AND(GL$1=$IT47-1,OR(GL$3&lt;&gt;$A$3,$A$4=0)))))),1,0)</f>
        <v/>
      </c>
      <c r="GM97">
        <f>IF(AND(GM$4=1,GM47=0,OR($IT47=0,AND($IT47&gt;0,GM$2=$IU47,OR(AND(GM$1=$IT47+1,OR(GM$3-1&lt;&gt;$A$3,$A$4=0)),AND(GM$1=$IT47-1,OR(GM$3&lt;&gt;$A$3,$A$4=0)))))),1,0)</f>
        <v/>
      </c>
      <c r="GN97">
        <f>IF(AND(GN$4=1,GN47=0,OR($IT47=0,AND($IT47&gt;0,GN$2=$IU47,OR(AND(GN$1=$IT47+1,OR(GN$3-1&lt;&gt;$A$3,$A$4=0)),AND(GN$1=$IT47-1,OR(GN$3&lt;&gt;$A$3,$A$4=0)))))),1,0)</f>
        <v/>
      </c>
      <c r="GO97">
        <f>IF(AND(GO$4=1,GO47=0,OR($IT47=0,AND($IT47&gt;0,GO$2=$IU47,OR(AND(GO$1=$IT47+1,OR(GO$3-1&lt;&gt;$A$3,$A$4=0)),AND(GO$1=$IT47-1,OR(GO$3&lt;&gt;$A$3,$A$4=0)))))),1,0)</f>
        <v/>
      </c>
      <c r="GP97">
        <f>IF(AND(GP$4=1,GP47=0,OR($IT47=0,AND($IT47&gt;0,GP$2=$IU47,OR(AND(GP$1=$IT47+1,OR(GP$3-1&lt;&gt;$A$3,$A$4=0)),AND(GP$1=$IT47-1,OR(GP$3&lt;&gt;$A$3,$A$4=0)))))),1,0)</f>
        <v/>
      </c>
      <c r="GQ97">
        <f>IF(AND(GQ$4=1,GQ47=0,OR($IT47=0,AND($IT47&gt;0,GQ$2=$IU47,OR(AND(GQ$1=$IT47+1,OR(GQ$3-1&lt;&gt;$A$3,$A$4=0)),AND(GQ$1=$IT47-1,OR(GQ$3&lt;&gt;$A$3,$A$4=0)))))),1,0)</f>
        <v/>
      </c>
      <c r="GR97">
        <f>IF(AND(GR$4=1,GR47=0,OR($IT47=0,AND($IT47&gt;0,GR$2=$IU47,OR(AND(GR$1=$IT47+1,OR(GR$3-1&lt;&gt;$A$3,$A$4=0)),AND(GR$1=$IT47-1,OR(GR$3&lt;&gt;$A$3,$A$4=0)))))),1,0)</f>
        <v/>
      </c>
      <c r="GS97">
        <f>IF(AND(GS$4=1,GS47=0,OR($IT47=0,AND($IT47&gt;0,GS$2=$IU47,OR(AND(GS$1=$IT47+1,OR(GS$3-1&lt;&gt;$A$3,$A$4=0)),AND(GS$1=$IT47-1,OR(GS$3&lt;&gt;$A$3,$A$4=0)))))),1,0)</f>
        <v/>
      </c>
      <c r="GT97">
        <f>IF(AND(GT$4=1,GT47=0,OR($IT47=0,AND($IT47&gt;0,GT$2=$IU47,OR(AND(GT$1=$IT47+1,OR(GT$3-1&lt;&gt;$A$3,$A$4=0)),AND(GT$1=$IT47-1,OR(GT$3&lt;&gt;$A$3,$A$4=0)))))),1,0)</f>
        <v/>
      </c>
      <c r="GU97">
        <f>IF(AND(GU$4=1,GU47=0,OR($IT47=0,AND($IT47&gt;0,GU$2=$IU47,OR(AND(GU$1=$IT47+1,OR(GU$3-1&lt;&gt;$A$3,$A$4=0)),AND(GU$1=$IT47-1,OR(GU$3&lt;&gt;$A$3,$A$4=0)))))),1,0)</f>
        <v/>
      </c>
      <c r="GV97">
        <f>IF(AND(GV$4=1,GV47=0,OR($IT47=0,AND($IT47&gt;0,GV$2=$IU47,OR(AND(GV$1=$IT47+1,OR(GV$3-1&lt;&gt;$A$3,$A$4=0)),AND(GV$1=$IT47-1,OR(GV$3&lt;&gt;$A$3,$A$4=0)))))),1,0)</f>
        <v/>
      </c>
      <c r="GW97">
        <f>IF(AND(GW$4=1,GW47=0,OR($IT47=0,AND($IT47&gt;0,GW$2=$IU47,OR(AND(GW$1=$IT47+1,OR(GW$3-1&lt;&gt;$A$3,$A$4=0)),AND(GW$1=$IT47-1,OR(GW$3&lt;&gt;$A$3,$A$4=0)))))),1,0)</f>
        <v/>
      </c>
      <c r="GX97">
        <f>IF(AND(GX$4=1,GX47=0,OR($IT47=0,AND($IT47&gt;0,GX$2=$IU47,OR(AND(GX$1=$IT47+1,OR(GX$3-1&lt;&gt;$A$3,$A$4=0)),AND(GX$1=$IT47-1,OR(GX$3&lt;&gt;$A$3,$A$4=0)))))),1,0)</f>
        <v/>
      </c>
      <c r="GY97">
        <f>IF(AND(GY$4=1,GY47=0,OR($IT47=0,AND($IT47&gt;0,GY$2=$IU47,OR(AND(GY$1=$IT47+1,OR(GY$3-1&lt;&gt;$A$3,$A$4=0)),AND(GY$1=$IT47-1,OR(GY$3&lt;&gt;$A$3,$A$4=0)))))),1,0)</f>
        <v/>
      </c>
      <c r="GZ97">
        <f>IF(AND(GZ$4=1,GZ47=0,OR($IT47=0,AND($IT47&gt;0,GZ$2=$IU47,OR(AND(GZ$1=$IT47+1,OR(GZ$3-1&lt;&gt;$A$3,$A$4=0)),AND(GZ$1=$IT47-1,OR(GZ$3&lt;&gt;$A$3,$A$4=0)))))),1,0)</f>
        <v/>
      </c>
      <c r="HA97">
        <f>IF(AND(HA$4=1,HA47=0,OR($IT47=0,AND($IT47&gt;0,HA$2=$IU47,OR(AND(HA$1=$IT47+1,OR(HA$3-1&lt;&gt;$A$3,$A$4=0)),AND(HA$1=$IT47-1,OR(HA$3&lt;&gt;$A$3,$A$4=0)))))),1,0)</f>
        <v/>
      </c>
      <c r="HB97">
        <f>IF(AND(HB$4=1,HB47=0,OR($IT47=0,AND($IT47&gt;0,HB$2=$IU47,OR(AND(HB$1=$IT47+1,OR(HB$3-1&lt;&gt;$A$3,$A$4=0)),AND(HB$1=$IT47-1,OR(HB$3&lt;&gt;$A$3,$A$4=0)))))),1,0)</f>
        <v/>
      </c>
      <c r="HC97">
        <f>IF(AND(HC$4=1,HC47=0,OR($IT47=0,AND($IT47&gt;0,HC$2=$IU47,OR(AND(HC$1=$IT47+1,OR(HC$3-1&lt;&gt;$A$3,$A$4=0)),AND(HC$1=$IT47-1,OR(HC$3&lt;&gt;$A$3,$A$4=0)))))),1,0)</f>
        <v/>
      </c>
      <c r="HD97">
        <f>IF(AND(HD$4=1,HD47=0,OR($IT47=0,AND($IT47&gt;0,HD$2=$IU47,OR(AND(HD$1=$IT47+1,OR(HD$3-1&lt;&gt;$A$3,$A$4=0)),AND(HD$1=$IT47-1,OR(HD$3&lt;&gt;$A$3,$A$4=0)))))),1,0)</f>
        <v/>
      </c>
      <c r="HE97">
        <f>IF(AND(HE$4=1,HE47=0,OR($IT47=0,AND($IT47&gt;0,HE$2=$IU47,OR(AND(HE$1=$IT47+1,OR(HE$3-1&lt;&gt;$A$3,$A$4=0)),AND(HE$1=$IT47-1,OR(HE$3&lt;&gt;$A$3,$A$4=0)))))),1,0)</f>
        <v/>
      </c>
      <c r="HF97">
        <f>IF(AND(HF$4=1,HF47=0,OR($IT47=0,AND($IT47&gt;0,HF$2=$IU47,OR(AND(HF$1=$IT47+1,OR(HF$3-1&lt;&gt;$A$3,$A$4=0)),AND(HF$1=$IT47-1,OR(HF$3&lt;&gt;$A$3,$A$4=0)))))),1,0)</f>
        <v/>
      </c>
      <c r="HG97">
        <f>IF(AND(HG$4=1,HG47=0,OR($IT47=0,AND($IT47&gt;0,HG$2=$IU47,OR(AND(HG$1=$IT47+1,OR(HG$3-1&lt;&gt;$A$3,$A$4=0)),AND(HG$1=$IT47-1,OR(HG$3&lt;&gt;$A$3,$A$4=0)))))),1,0)</f>
        <v/>
      </c>
      <c r="HH97">
        <f>IF(AND(HH$4=1,HH47=0,OR($IT47=0,AND($IT47&gt;0,HH$2=$IU47,OR(AND(HH$1=$IT47+1,OR(HH$3-1&lt;&gt;$A$3,$A$4=0)),AND(HH$1=$IT47-1,OR(HH$3&lt;&gt;$A$3,$A$4=0)))))),1,0)</f>
        <v/>
      </c>
      <c r="HI97">
        <f>IF(AND(HI$4=1,HI47=0,OR($IT47=0,AND($IT47&gt;0,HI$2=$IU47,OR(AND(HI$1=$IT47+1,OR(HI$3-1&lt;&gt;$A$3,$A$4=0)),AND(HI$1=$IT47-1,OR(HI$3&lt;&gt;$A$3,$A$4=0)))))),1,0)</f>
        <v/>
      </c>
      <c r="HJ97">
        <f>IF(AND(HJ$4=1,HJ47=0,OR($IT47=0,AND($IT47&gt;0,HJ$2=$IU47,OR(AND(HJ$1=$IT47+1,OR(HJ$3-1&lt;&gt;$A$3,$A$4=0)),AND(HJ$1=$IT47-1,OR(HJ$3&lt;&gt;$A$3,$A$4=0)))))),1,0)</f>
        <v/>
      </c>
      <c r="HK97">
        <f>IF(AND(HK$4=1,HK47=0,OR($IT47=0,AND($IT47&gt;0,HK$2=$IU47,OR(AND(HK$1=$IT47+1,OR(HK$3-1&lt;&gt;$A$3,$A$4=0)),AND(HK$1=$IT47-1,OR(HK$3&lt;&gt;$A$3,$A$4=0)))))),1,0)</f>
        <v/>
      </c>
      <c r="HL97">
        <f>IF(AND(HL$4=1,HL47=0,OR($IT47=0,AND($IT47&gt;0,HL$2=$IU47,OR(AND(HL$1=$IT47+1,OR(HL$3-1&lt;&gt;$A$3,$A$4=0)),AND(HL$1=$IT47-1,OR(HL$3&lt;&gt;$A$3,$A$4=0)))))),1,0)</f>
        <v/>
      </c>
      <c r="HM97">
        <f>IF(AND(HM$4=1,HM47=0,OR($IT47=0,AND($IT47&gt;0,HM$2=$IU47,OR(AND(HM$1=$IT47+1,OR(HM$3-1&lt;&gt;$A$3,$A$4=0)),AND(HM$1=$IT47-1,OR(HM$3&lt;&gt;$A$3,$A$4=0)))))),1,0)</f>
        <v/>
      </c>
      <c r="HN97">
        <f>IF(AND(HN$4=1,HN47=0,OR($IT47=0,AND($IT47&gt;0,HN$2=$IU47,OR(AND(HN$1=$IT47+1,OR(HN$3-1&lt;&gt;$A$3,$A$4=0)),AND(HN$1=$IT47-1,OR(HN$3&lt;&gt;$A$3,$A$4=0)))))),1,0)</f>
        <v/>
      </c>
      <c r="HO97">
        <f>IF(AND(HO$4=1,HO47=0,OR($IT47=0,AND($IT47&gt;0,HO$2=$IU47,OR(AND(HO$1=$IT47+1,OR(HO$3-1&lt;&gt;$A$3,$A$4=0)),AND(HO$1=$IT47-1,OR(HO$3&lt;&gt;$A$3,$A$4=0)))))),1,0)</f>
        <v/>
      </c>
      <c r="HP97">
        <f>IF(AND(HP$4=1,HP47=0,OR($IT47=0,AND($IT47&gt;0,HP$2=$IU47,OR(AND(HP$1=$IT47+1,OR(HP$3-1&lt;&gt;$A$3,$A$4=0)),AND(HP$1=$IT47-1,OR(HP$3&lt;&gt;$A$3,$A$4=0)))))),1,0)</f>
        <v/>
      </c>
      <c r="HQ97">
        <f>IF(AND(HQ$4=1,HQ47=0,OR($IT47=0,AND($IT47&gt;0,HQ$2=$IU47,OR(AND(HQ$1=$IT47+1,OR(HQ$3-1&lt;&gt;$A$3,$A$4=0)),AND(HQ$1=$IT47-1,OR(HQ$3&lt;&gt;$A$3,$A$4=0)))))),1,0)</f>
        <v/>
      </c>
      <c r="HR97">
        <f>IF(AND(HR$4=1,HR47=0,OR($IT47=0,AND($IT47&gt;0,HR$2=$IU47,OR(AND(HR$1=$IT47+1,OR(HR$3-1&lt;&gt;$A$3,$A$4=0)),AND(HR$1=$IT47-1,OR(HR$3&lt;&gt;$A$3,$A$4=0)))))),1,0)</f>
        <v/>
      </c>
      <c r="HS97">
        <f>IF(AND(HS$4=1,HS47=0,OR($IT47=0,AND($IT47&gt;0,HS$2=$IU47,OR(AND(HS$1=$IT47+1,OR(HS$3-1&lt;&gt;$A$3,$A$4=0)),AND(HS$1=$IT47-1,OR(HS$3&lt;&gt;$A$3,$A$4=0)))))),1,0)</f>
        <v/>
      </c>
      <c r="HT97">
        <f>IF(AND(HT$4=1,HT47=0,OR($IT47=0,AND($IT47&gt;0,HT$2=$IU47,OR(AND(HT$1=$IT47+1,OR(HT$3-1&lt;&gt;$A$3,$A$4=0)),AND(HT$1=$IT47-1,OR(HT$3&lt;&gt;$A$3,$A$4=0)))))),1,0)</f>
        <v/>
      </c>
      <c r="HU97">
        <f>IF(AND(HU$4=1,HU47=0,OR($IT47=0,AND($IT47&gt;0,HU$2=$IU47,OR(AND(HU$1=$IT47+1,OR(HU$3-1&lt;&gt;$A$3,$A$4=0)),AND(HU$1=$IT47-1,OR(HU$3&lt;&gt;$A$3,$A$4=0)))))),1,0)</f>
        <v/>
      </c>
      <c r="HV97">
        <f>IF(AND(HV$4=1,HV47=0,OR($IT47=0,AND($IT47&gt;0,HV$2=$IU47,OR(AND(HV$1=$IT47+1,OR(HV$3-1&lt;&gt;$A$3,$A$4=0)),AND(HV$1=$IT47-1,OR(HV$3&lt;&gt;$A$3,$A$4=0)))))),1,0)</f>
        <v/>
      </c>
      <c r="HW97">
        <f>IF(AND(HW$4=1,HW47=0,OR($IT47=0,AND($IT47&gt;0,HW$2=$IU47,OR(AND(HW$1=$IT47+1,OR(HW$3-1&lt;&gt;$A$3,$A$4=0)),AND(HW$1=$IT47-1,OR(HW$3&lt;&gt;$A$3,$A$4=0)))))),1,0)</f>
        <v/>
      </c>
      <c r="HX97">
        <f>IF(AND(HX$4=1,HX47=0,OR($IT47=0,AND($IT47&gt;0,HX$2=$IU47,OR(AND(HX$1=$IT47+1,OR(HX$3-1&lt;&gt;$A$3,$A$4=0)),AND(HX$1=$IT47-1,OR(HX$3&lt;&gt;$A$3,$A$4=0)))))),1,0)</f>
        <v/>
      </c>
      <c r="HY97">
        <f>IF(AND(HY$4=1,HY47=0,OR($IT47=0,AND($IT47&gt;0,HY$2=$IU47,OR(AND(HY$1=$IT47+1,OR(HY$3-1&lt;&gt;$A$3,$A$4=0)),AND(HY$1=$IT47-1,OR(HY$3&lt;&gt;$A$3,$A$4=0)))))),1,0)</f>
        <v/>
      </c>
      <c r="HZ97">
        <f>IF(AND(HZ$4=1,HZ47=0,OR($IT47=0,AND($IT47&gt;0,HZ$2=$IU47,OR(AND(HZ$1=$IT47+1,OR(HZ$3-1&lt;&gt;$A$3,$A$4=0)),AND(HZ$1=$IT47-1,OR(HZ$3&lt;&gt;$A$3,$A$4=0)))))),1,0)</f>
        <v/>
      </c>
      <c r="IA97">
        <f>IF(AND(IA$4=1,IA47=0,OR($IT47=0,AND($IT47&gt;0,IA$2=$IU47,OR(AND(IA$1=$IT47+1,OR(IA$3-1&lt;&gt;$A$3,$A$4=0)),AND(IA$1=$IT47-1,OR(IA$3&lt;&gt;$A$3,$A$4=0)))))),1,0)</f>
        <v/>
      </c>
      <c r="IB97">
        <f>IF(AND(IB$4=1,IB47=0,OR($IT47=0,AND($IT47&gt;0,IB$2=$IU47,OR(AND(IB$1=$IT47+1,OR(IB$3-1&lt;&gt;$A$3,$A$4=0)),AND(IB$1=$IT47-1,OR(IB$3&lt;&gt;$A$3,$A$4=0)))))),1,0)</f>
        <v/>
      </c>
      <c r="IC97">
        <f>IF(AND(IC$4=1,IC47=0,OR($IT47=0,AND($IT47&gt;0,IC$2=$IU47,OR(AND(IC$1=$IT47+1,OR(IC$3-1&lt;&gt;$A$3,$A$4=0)),AND(IC$1=$IT47-1,OR(IC$3&lt;&gt;$A$3,$A$4=0)))))),1,0)</f>
        <v/>
      </c>
      <c r="ID97">
        <f>IF(AND(ID$4=1,ID47=0,OR($IT47=0,AND($IT47&gt;0,ID$2=$IU47,OR(AND(ID$1=$IT47+1,OR(ID$3-1&lt;&gt;$A$3,$A$4=0)),AND(ID$1=$IT47-1,OR(ID$3&lt;&gt;$A$3,$A$4=0)))))),1,0)</f>
        <v/>
      </c>
      <c r="IE97">
        <f>IF(AND(IE$4=1,IE47=0,OR($IT47=0,AND($IT47&gt;0,IE$2=$IU47,OR(AND(IE$1=$IT47+1,OR(IE$3-1&lt;&gt;$A$3,$A$4=0)),AND(IE$1=$IT47-1,OR(IE$3&lt;&gt;$A$3,$A$4=0)))))),1,0)</f>
        <v/>
      </c>
      <c r="IF97">
        <f>IF(AND(IF$4=1,IF47=0,OR($IT47=0,AND($IT47&gt;0,IF$2=$IU47,OR(AND(IF$1=$IT47+1,OR(IF$3-1&lt;&gt;$A$3,$A$4=0)),AND(IF$1=$IT47-1,OR(IF$3&lt;&gt;$A$3,$A$4=0)))))),1,0)</f>
        <v/>
      </c>
      <c r="IG97">
        <f>IF(AND(IG$4=1,IG47=0,OR($IT47=0,AND($IT47&gt;0,IG$2=$IU47,OR(AND(IG$1=$IT47+1,OR(IG$3-1&lt;&gt;$A$3,$A$4=0)),AND(IG$1=$IT47-1,OR(IG$3&lt;&gt;$A$3,$A$4=0)))))),1,0)</f>
        <v/>
      </c>
      <c r="IH97">
        <f>IF(AND(IH$4=1,IH47=0,OR($IT47=0,AND($IT47&gt;0,IH$2=$IU47,OR(AND(IH$1=$IT47+1,OR(IH$3-1&lt;&gt;$A$3,$A$4=0)),AND(IH$1=$IT47-1,OR(IH$3&lt;&gt;$A$3,$A$4=0)))))),1,0)</f>
        <v/>
      </c>
      <c r="II97">
        <f>IF(AND(II$4=1,II47=0,OR($IT47=0,AND($IT47&gt;0,II$2=$IU47,OR(AND(II$1=$IT47+1,OR(II$3-1&lt;&gt;$A$3,$A$4=0)),AND(II$1=$IT47-1,OR(II$3&lt;&gt;$A$3,$A$4=0)))))),1,0)</f>
        <v/>
      </c>
    </row>
    <row r="98">
      <c r="A98" t="n">
        <v>39</v>
      </c>
      <c r="D98">
        <f>IF(AND(D$4=1,D48=0,OR($IT48=0,AND($IT48&gt;0,D$2=$IU48,OR(AND(D$1=$IT48+1,OR(D$3-1&lt;&gt;$A$3,$A$4=0)),AND(D$1=$IT48-1,OR(D$3&lt;&gt;$A$3,$A$4=0)))))),1,0)</f>
        <v/>
      </c>
      <c r="E98">
        <f>IF(AND(E$4=1,E48=0,OR($IT48=0,AND($IT48&gt;0,E$2=$IU48,OR(AND(E$1=$IT48+1,OR(E$3-1&lt;&gt;$A$3,$A$4=0)),AND(E$1=$IT48-1,OR(E$3&lt;&gt;$A$3,$A$4=0)))))),1,0)</f>
        <v/>
      </c>
      <c r="F98">
        <f>IF(AND(F$4=1,F48=0,OR($IT48=0,AND($IT48&gt;0,F$2=$IU48,OR(AND(F$1=$IT48+1,OR(F$3-1&lt;&gt;$A$3,$A$4=0)),AND(F$1=$IT48-1,OR(F$3&lt;&gt;$A$3,$A$4=0)))))),1,0)</f>
        <v/>
      </c>
      <c r="G98">
        <f>IF(AND(G$4=1,G48=0,OR($IT48=0,AND($IT48&gt;0,G$2=$IU48,OR(AND(G$1=$IT48+1,OR(G$3-1&lt;&gt;$A$3,$A$4=0)),AND(G$1=$IT48-1,OR(G$3&lt;&gt;$A$3,$A$4=0)))))),1,0)</f>
        <v/>
      </c>
      <c r="H98">
        <f>IF(AND(H$4=1,H48=0,OR($IT48=0,AND($IT48&gt;0,H$2=$IU48,OR(AND(H$1=$IT48+1,OR(H$3-1&lt;&gt;$A$3,$A$4=0)),AND(H$1=$IT48-1,OR(H$3&lt;&gt;$A$3,$A$4=0)))))),1,0)</f>
        <v/>
      </c>
      <c r="I98">
        <f>IF(AND(I$4=1,I48=0,OR($IT48=0,AND($IT48&gt;0,I$2=$IU48,OR(AND(I$1=$IT48+1,OR(I$3-1&lt;&gt;$A$3,$A$4=0)),AND(I$1=$IT48-1,OR(I$3&lt;&gt;$A$3,$A$4=0)))))),1,0)</f>
        <v/>
      </c>
      <c r="J98">
        <f>IF(AND(J$4=1,J48=0,OR($IT48=0,AND($IT48&gt;0,J$2=$IU48,OR(AND(J$1=$IT48+1,OR(J$3-1&lt;&gt;$A$3,$A$4=0)),AND(J$1=$IT48-1,OR(J$3&lt;&gt;$A$3,$A$4=0)))))),1,0)</f>
        <v/>
      </c>
      <c r="K98">
        <f>IF(AND(K$4=1,K48=0,OR($IT48=0,AND($IT48&gt;0,K$2=$IU48,OR(AND(K$1=$IT48+1,OR(K$3-1&lt;&gt;$A$3,$A$4=0)),AND(K$1=$IT48-1,OR(K$3&lt;&gt;$A$3,$A$4=0)))))),1,0)</f>
        <v/>
      </c>
      <c r="L98">
        <f>IF(AND(L$4=1,L48=0,OR($IT48=0,AND($IT48&gt;0,L$2=$IU48,OR(AND(L$1=$IT48+1,OR(L$3-1&lt;&gt;$A$3,$A$4=0)),AND(L$1=$IT48-1,OR(L$3&lt;&gt;$A$3,$A$4=0)))))),1,0)</f>
        <v/>
      </c>
      <c r="M98">
        <f>IF(AND(M$4=1,M48=0,OR($IT48=0,AND($IT48&gt;0,M$2=$IU48,OR(AND(M$1=$IT48+1,OR(M$3-1&lt;&gt;$A$3,$A$4=0)),AND(M$1=$IT48-1,OR(M$3&lt;&gt;$A$3,$A$4=0)))))),1,0)</f>
        <v/>
      </c>
      <c r="N98">
        <f>IF(AND(N$4=1,N48=0,OR($IT48=0,AND($IT48&gt;0,N$2=$IU48,OR(AND(N$1=$IT48+1,OR(N$3-1&lt;&gt;$A$3,$A$4=0)),AND(N$1=$IT48-1,OR(N$3&lt;&gt;$A$3,$A$4=0)))))),1,0)</f>
        <v/>
      </c>
      <c r="O98">
        <f>IF(AND(O$4=1,O48=0,OR($IT48=0,AND($IT48&gt;0,O$2=$IU48,OR(AND(O$1=$IT48+1,OR(O$3-1&lt;&gt;$A$3,$A$4=0)),AND(O$1=$IT48-1,OR(O$3&lt;&gt;$A$3,$A$4=0)))))),1,0)</f>
        <v/>
      </c>
      <c r="P98">
        <f>IF(AND(P$4=1,P48=0,OR($IT48=0,AND($IT48&gt;0,P$2=$IU48,OR(AND(P$1=$IT48+1,OR(P$3-1&lt;&gt;$A$3,$A$4=0)),AND(P$1=$IT48-1,OR(P$3&lt;&gt;$A$3,$A$4=0)))))),1,0)</f>
        <v/>
      </c>
      <c r="Q98">
        <f>IF(AND(Q$4=1,Q48=0,OR($IT48=0,AND($IT48&gt;0,Q$2=$IU48,OR(AND(Q$1=$IT48+1,OR(Q$3-1&lt;&gt;$A$3,$A$4=0)),AND(Q$1=$IT48-1,OR(Q$3&lt;&gt;$A$3,$A$4=0)))))),1,0)</f>
        <v/>
      </c>
      <c r="R98">
        <f>IF(AND(R$4=1,R48=0,OR($IT48=0,AND($IT48&gt;0,R$2=$IU48,OR(AND(R$1=$IT48+1,OR(R$3-1&lt;&gt;$A$3,$A$4=0)),AND(R$1=$IT48-1,OR(R$3&lt;&gt;$A$3,$A$4=0)))))),1,0)</f>
        <v/>
      </c>
      <c r="S98">
        <f>IF(AND(S$4=1,S48=0,OR($IT48=0,AND($IT48&gt;0,S$2=$IU48,OR(AND(S$1=$IT48+1,OR(S$3-1&lt;&gt;$A$3,$A$4=0)),AND(S$1=$IT48-1,OR(S$3&lt;&gt;$A$3,$A$4=0)))))),1,0)</f>
        <v/>
      </c>
      <c r="T98">
        <f>IF(AND(T$4=1,T48=0,OR($IT48=0,AND($IT48&gt;0,T$2=$IU48,OR(AND(T$1=$IT48+1,OR(T$3-1&lt;&gt;$A$3,$A$4=0)),AND(T$1=$IT48-1,OR(T$3&lt;&gt;$A$3,$A$4=0)))))),1,0)</f>
        <v/>
      </c>
      <c r="U98">
        <f>IF(AND(U$4=1,U48=0,OR($IT48=0,AND($IT48&gt;0,U$2=$IU48,OR(AND(U$1=$IT48+1,OR(U$3-1&lt;&gt;$A$3,$A$4=0)),AND(U$1=$IT48-1,OR(U$3&lt;&gt;$A$3,$A$4=0)))))),1,0)</f>
        <v/>
      </c>
      <c r="V98">
        <f>IF(AND(V$4=1,V48=0,OR($IT48=0,AND($IT48&gt;0,V$2=$IU48,OR(AND(V$1=$IT48+1,OR(V$3-1&lt;&gt;$A$3,$A$4=0)),AND(V$1=$IT48-1,OR(V$3&lt;&gt;$A$3,$A$4=0)))))),1,0)</f>
        <v/>
      </c>
      <c r="W98">
        <f>IF(AND(W$4=1,W48=0,OR($IT48=0,AND($IT48&gt;0,W$2=$IU48,OR(AND(W$1=$IT48+1,OR(W$3-1&lt;&gt;$A$3,$A$4=0)),AND(W$1=$IT48-1,OR(W$3&lt;&gt;$A$3,$A$4=0)))))),1,0)</f>
        <v/>
      </c>
      <c r="X98">
        <f>IF(AND(X$4=1,X48=0,OR($IT48=0,AND($IT48&gt;0,X$2=$IU48,OR(AND(X$1=$IT48+1,OR(X$3-1&lt;&gt;$A$3,$A$4=0)),AND(X$1=$IT48-1,OR(X$3&lt;&gt;$A$3,$A$4=0)))))),1,0)</f>
        <v/>
      </c>
      <c r="Y98">
        <f>IF(AND(Y$4=1,Y48=0,OR($IT48=0,AND($IT48&gt;0,Y$2=$IU48,OR(AND(Y$1=$IT48+1,OR(Y$3-1&lt;&gt;$A$3,$A$4=0)),AND(Y$1=$IT48-1,OR(Y$3&lt;&gt;$A$3,$A$4=0)))))),1,0)</f>
        <v/>
      </c>
      <c r="Z98">
        <f>IF(AND(Z$4=1,Z48=0,OR($IT48=0,AND($IT48&gt;0,Z$2=$IU48,OR(AND(Z$1=$IT48+1,OR(Z$3-1&lt;&gt;$A$3,$A$4=0)),AND(Z$1=$IT48-1,OR(Z$3&lt;&gt;$A$3,$A$4=0)))))),1,0)</f>
        <v/>
      </c>
      <c r="AA98">
        <f>IF(AND(AA$4=1,AA48=0,OR($IT48=0,AND($IT48&gt;0,AA$2=$IU48,OR(AND(AA$1=$IT48+1,OR(AA$3-1&lt;&gt;$A$3,$A$4=0)),AND(AA$1=$IT48-1,OR(AA$3&lt;&gt;$A$3,$A$4=0)))))),1,0)</f>
        <v/>
      </c>
      <c r="AB98">
        <f>IF(AND(AB$4=1,AB48=0,OR($IT48=0,AND($IT48&gt;0,AB$2=$IU48,OR(AND(AB$1=$IT48+1,OR(AB$3-1&lt;&gt;$A$3,$A$4=0)),AND(AB$1=$IT48-1,OR(AB$3&lt;&gt;$A$3,$A$4=0)))))),1,0)</f>
        <v/>
      </c>
      <c r="AC98">
        <f>IF(AND(AC$4=1,AC48=0,OR($IT48=0,AND($IT48&gt;0,AC$2=$IU48,OR(AND(AC$1=$IT48+1,OR(AC$3-1&lt;&gt;$A$3,$A$4=0)),AND(AC$1=$IT48-1,OR(AC$3&lt;&gt;$A$3,$A$4=0)))))),1,0)</f>
        <v/>
      </c>
      <c r="AD98">
        <f>IF(AND(AD$4=1,AD48=0,OR($IT48=0,AND($IT48&gt;0,AD$2=$IU48,OR(AND(AD$1=$IT48+1,OR(AD$3-1&lt;&gt;$A$3,$A$4=0)),AND(AD$1=$IT48-1,OR(AD$3&lt;&gt;$A$3,$A$4=0)))))),1,0)</f>
        <v/>
      </c>
      <c r="AE98">
        <f>IF(AND(AE$4=1,AE48=0,OR($IT48=0,AND($IT48&gt;0,AE$2=$IU48,OR(AND(AE$1=$IT48+1,OR(AE$3-1&lt;&gt;$A$3,$A$4=0)),AND(AE$1=$IT48-1,OR(AE$3&lt;&gt;$A$3,$A$4=0)))))),1,0)</f>
        <v/>
      </c>
      <c r="AF98">
        <f>IF(AND(AF$4=1,AF48=0,OR($IT48=0,AND($IT48&gt;0,AF$2=$IU48,OR(AND(AF$1=$IT48+1,OR(AF$3-1&lt;&gt;$A$3,$A$4=0)),AND(AF$1=$IT48-1,OR(AF$3&lt;&gt;$A$3,$A$4=0)))))),1,0)</f>
        <v/>
      </c>
      <c r="AG98">
        <f>IF(AND(AG$4=1,AG48=0,OR($IT48=0,AND($IT48&gt;0,AG$2=$IU48,OR(AND(AG$1=$IT48+1,OR(AG$3-1&lt;&gt;$A$3,$A$4=0)),AND(AG$1=$IT48-1,OR(AG$3&lt;&gt;$A$3,$A$4=0)))))),1,0)</f>
        <v/>
      </c>
      <c r="AH98">
        <f>IF(AND(AH$4=1,AH48=0,OR($IT48=0,AND($IT48&gt;0,AH$2=$IU48,OR(AND(AH$1=$IT48+1,OR(AH$3-1&lt;&gt;$A$3,$A$4=0)),AND(AH$1=$IT48-1,OR(AH$3&lt;&gt;$A$3,$A$4=0)))))),1,0)</f>
        <v/>
      </c>
      <c r="AI98">
        <f>IF(AND(AI$4=1,AI48=0,OR($IT48=0,AND($IT48&gt;0,AI$2=$IU48,OR(AND(AI$1=$IT48+1,OR(AI$3-1&lt;&gt;$A$3,$A$4=0)),AND(AI$1=$IT48-1,OR(AI$3&lt;&gt;$A$3,$A$4=0)))))),1,0)</f>
        <v/>
      </c>
      <c r="AJ98">
        <f>IF(AND(AJ$4=1,AJ48=0,OR($IT48=0,AND($IT48&gt;0,AJ$2=$IU48,OR(AND(AJ$1=$IT48+1,OR(AJ$3-1&lt;&gt;$A$3,$A$4=0)),AND(AJ$1=$IT48-1,OR(AJ$3&lt;&gt;$A$3,$A$4=0)))))),1,0)</f>
        <v/>
      </c>
      <c r="AK98">
        <f>IF(AND(AK$4=1,AK48=0,OR($IT48=0,AND($IT48&gt;0,AK$2=$IU48,OR(AND(AK$1=$IT48+1,OR(AK$3-1&lt;&gt;$A$3,$A$4=0)),AND(AK$1=$IT48-1,OR(AK$3&lt;&gt;$A$3,$A$4=0)))))),1,0)</f>
        <v/>
      </c>
      <c r="AL98">
        <f>IF(AND(AL$4=1,AL48=0,OR($IT48=0,AND($IT48&gt;0,AL$2=$IU48,OR(AND(AL$1=$IT48+1,OR(AL$3-1&lt;&gt;$A$3,$A$4=0)),AND(AL$1=$IT48-1,OR(AL$3&lt;&gt;$A$3,$A$4=0)))))),1,0)</f>
        <v/>
      </c>
      <c r="AM98">
        <f>IF(AND(AM$4=1,AM48=0,OR($IT48=0,AND($IT48&gt;0,AM$2=$IU48,OR(AND(AM$1=$IT48+1,OR(AM$3-1&lt;&gt;$A$3,$A$4=0)),AND(AM$1=$IT48-1,OR(AM$3&lt;&gt;$A$3,$A$4=0)))))),1,0)</f>
        <v/>
      </c>
      <c r="AN98">
        <f>IF(AND(AN$4=1,AN48=0,OR($IT48=0,AND($IT48&gt;0,AN$2=$IU48,OR(AND(AN$1=$IT48+1,OR(AN$3-1&lt;&gt;$A$3,$A$4=0)),AND(AN$1=$IT48-1,OR(AN$3&lt;&gt;$A$3,$A$4=0)))))),1,0)</f>
        <v/>
      </c>
      <c r="AO98">
        <f>IF(AND(AO$4=1,AO48=0,OR($IT48=0,AND($IT48&gt;0,AO$2=$IU48,OR(AND(AO$1=$IT48+1,OR(AO$3-1&lt;&gt;$A$3,$A$4=0)),AND(AO$1=$IT48-1,OR(AO$3&lt;&gt;$A$3,$A$4=0)))))),1,0)</f>
        <v/>
      </c>
      <c r="AP98">
        <f>IF(AND(AP$4=1,AP48=0,OR($IT48=0,AND($IT48&gt;0,AP$2=$IU48,OR(AND(AP$1=$IT48+1,OR(AP$3-1&lt;&gt;$A$3,$A$4=0)),AND(AP$1=$IT48-1,OR(AP$3&lt;&gt;$A$3,$A$4=0)))))),1,0)</f>
        <v/>
      </c>
      <c r="AQ98">
        <f>IF(AND(AQ$4=1,AQ48=0,OR($IT48=0,AND($IT48&gt;0,AQ$2=$IU48,OR(AND(AQ$1=$IT48+1,OR(AQ$3-1&lt;&gt;$A$3,$A$4=0)),AND(AQ$1=$IT48-1,OR(AQ$3&lt;&gt;$A$3,$A$4=0)))))),1,0)</f>
        <v/>
      </c>
      <c r="AR98">
        <f>IF(AND(AR$4=1,AR48=0,OR($IT48=0,AND($IT48&gt;0,AR$2=$IU48,OR(AND(AR$1=$IT48+1,OR(AR$3-1&lt;&gt;$A$3,$A$4=0)),AND(AR$1=$IT48-1,OR(AR$3&lt;&gt;$A$3,$A$4=0)))))),1,0)</f>
        <v/>
      </c>
      <c r="AS98">
        <f>IF(AND(AS$4=1,AS48=0,OR($IT48=0,AND($IT48&gt;0,AS$2=$IU48,OR(AND(AS$1=$IT48+1,OR(AS$3-1&lt;&gt;$A$3,$A$4=0)),AND(AS$1=$IT48-1,OR(AS$3&lt;&gt;$A$3,$A$4=0)))))),1,0)</f>
        <v/>
      </c>
      <c r="AT98">
        <f>IF(AND(AT$4=1,AT48=0,OR($IT48=0,AND($IT48&gt;0,AT$2=$IU48,OR(AND(AT$1=$IT48+1,OR(AT$3-1&lt;&gt;$A$3,$A$4=0)),AND(AT$1=$IT48-1,OR(AT$3&lt;&gt;$A$3,$A$4=0)))))),1,0)</f>
        <v/>
      </c>
      <c r="AU98">
        <f>IF(AND(AU$4=1,AU48=0,OR($IT48=0,AND($IT48&gt;0,AU$2=$IU48,OR(AND(AU$1=$IT48+1,OR(AU$3-1&lt;&gt;$A$3,$A$4=0)),AND(AU$1=$IT48-1,OR(AU$3&lt;&gt;$A$3,$A$4=0)))))),1,0)</f>
        <v/>
      </c>
      <c r="AV98">
        <f>IF(AND(AV$4=1,AV48=0,OR($IT48=0,AND($IT48&gt;0,AV$2=$IU48,OR(AND(AV$1=$IT48+1,OR(AV$3-1&lt;&gt;$A$3,$A$4=0)),AND(AV$1=$IT48-1,OR(AV$3&lt;&gt;$A$3,$A$4=0)))))),1,0)</f>
        <v/>
      </c>
      <c r="AW98">
        <f>IF(AND(AW$4=1,AW48=0,OR($IT48=0,AND($IT48&gt;0,AW$2=$IU48,OR(AND(AW$1=$IT48+1,OR(AW$3-1&lt;&gt;$A$3,$A$4=0)),AND(AW$1=$IT48-1,OR(AW$3&lt;&gt;$A$3,$A$4=0)))))),1,0)</f>
        <v/>
      </c>
      <c r="AX98">
        <f>IF(AND(AX$4=1,AX48=0,OR($IT48=0,AND($IT48&gt;0,AX$2=$IU48,OR(AND(AX$1=$IT48+1,OR(AX$3-1&lt;&gt;$A$3,$A$4=0)),AND(AX$1=$IT48-1,OR(AX$3&lt;&gt;$A$3,$A$4=0)))))),1,0)</f>
        <v/>
      </c>
      <c r="AY98">
        <f>IF(AND(AY$4=1,AY48=0,OR($IT48=0,AND($IT48&gt;0,AY$2=$IU48,OR(AND(AY$1=$IT48+1,OR(AY$3-1&lt;&gt;$A$3,$A$4=0)),AND(AY$1=$IT48-1,OR(AY$3&lt;&gt;$A$3,$A$4=0)))))),1,0)</f>
        <v/>
      </c>
      <c r="AZ98">
        <f>IF(AND(AZ$4=1,AZ48=0,OR($IT48=0,AND($IT48&gt;0,AZ$2=$IU48,OR(AND(AZ$1=$IT48+1,OR(AZ$3-1&lt;&gt;$A$3,$A$4=0)),AND(AZ$1=$IT48-1,OR(AZ$3&lt;&gt;$A$3,$A$4=0)))))),1,0)</f>
        <v/>
      </c>
      <c r="BA98">
        <f>IF(AND(BA$4=1,BA48=0,OR($IT48=0,AND($IT48&gt;0,BA$2=$IU48,OR(AND(BA$1=$IT48+1,OR(BA$3-1&lt;&gt;$A$3,$A$4=0)),AND(BA$1=$IT48-1,OR(BA$3&lt;&gt;$A$3,$A$4=0)))))),1,0)</f>
        <v/>
      </c>
      <c r="BB98">
        <f>IF(AND(BB$4=1,BB48=0,OR($IT48=0,AND($IT48&gt;0,BB$2=$IU48,OR(AND(BB$1=$IT48+1,OR(BB$3-1&lt;&gt;$A$3,$A$4=0)),AND(BB$1=$IT48-1,OR(BB$3&lt;&gt;$A$3,$A$4=0)))))),1,0)</f>
        <v/>
      </c>
      <c r="BC98">
        <f>IF(AND(BC$4=1,BC48=0,OR($IT48=0,AND($IT48&gt;0,BC$2=$IU48,OR(AND(BC$1=$IT48+1,OR(BC$3-1&lt;&gt;$A$3,$A$4=0)),AND(BC$1=$IT48-1,OR(BC$3&lt;&gt;$A$3,$A$4=0)))))),1,0)</f>
        <v/>
      </c>
      <c r="BD98">
        <f>IF(AND(BD$4=1,BD48=0,OR($IT48=0,AND($IT48&gt;0,BD$2=$IU48,OR(AND(BD$1=$IT48+1,OR(BD$3-1&lt;&gt;$A$3,$A$4=0)),AND(BD$1=$IT48-1,OR(BD$3&lt;&gt;$A$3,$A$4=0)))))),1,0)</f>
        <v/>
      </c>
      <c r="BE98">
        <f>IF(AND(BE$4=1,BE48=0,OR($IT48=0,AND($IT48&gt;0,BE$2=$IU48,OR(AND(BE$1=$IT48+1,OR(BE$3-1&lt;&gt;$A$3,$A$4=0)),AND(BE$1=$IT48-1,OR(BE$3&lt;&gt;$A$3,$A$4=0)))))),1,0)</f>
        <v/>
      </c>
      <c r="BF98">
        <f>IF(AND(BF$4=1,BF48=0,OR($IT48=0,AND($IT48&gt;0,BF$2=$IU48,OR(AND(BF$1=$IT48+1,OR(BF$3-1&lt;&gt;$A$3,$A$4=0)),AND(BF$1=$IT48-1,OR(BF$3&lt;&gt;$A$3,$A$4=0)))))),1,0)</f>
        <v/>
      </c>
      <c r="BG98">
        <f>IF(AND(BG$4=1,BG48=0,OR($IT48=0,AND($IT48&gt;0,BG$2=$IU48,OR(AND(BG$1=$IT48+1,OR(BG$3-1&lt;&gt;$A$3,$A$4=0)),AND(BG$1=$IT48-1,OR(BG$3&lt;&gt;$A$3,$A$4=0)))))),1,0)</f>
        <v/>
      </c>
      <c r="BH98">
        <f>IF(AND(BH$4=1,BH48=0,OR($IT48=0,AND($IT48&gt;0,BH$2=$IU48,OR(AND(BH$1=$IT48+1,OR(BH$3-1&lt;&gt;$A$3,$A$4=0)),AND(BH$1=$IT48-1,OR(BH$3&lt;&gt;$A$3,$A$4=0)))))),1,0)</f>
        <v/>
      </c>
      <c r="BI98">
        <f>IF(AND(BI$4=1,BI48=0,OR($IT48=0,AND($IT48&gt;0,BI$2=$IU48,OR(AND(BI$1=$IT48+1,OR(BI$3-1&lt;&gt;$A$3,$A$4=0)),AND(BI$1=$IT48-1,OR(BI$3&lt;&gt;$A$3,$A$4=0)))))),1,0)</f>
        <v/>
      </c>
      <c r="BJ98">
        <f>IF(AND(BJ$4=1,BJ48=0,OR($IT48=0,AND($IT48&gt;0,BJ$2=$IU48,OR(AND(BJ$1=$IT48+1,OR(BJ$3-1&lt;&gt;$A$3,$A$4=0)),AND(BJ$1=$IT48-1,OR(BJ$3&lt;&gt;$A$3,$A$4=0)))))),1,0)</f>
        <v/>
      </c>
      <c r="BK98">
        <f>IF(AND(BK$4=1,BK48=0,OR($IT48=0,AND($IT48&gt;0,BK$2=$IU48,OR(AND(BK$1=$IT48+1,OR(BK$3-1&lt;&gt;$A$3,$A$4=0)),AND(BK$1=$IT48-1,OR(BK$3&lt;&gt;$A$3,$A$4=0)))))),1,0)</f>
        <v/>
      </c>
      <c r="BL98">
        <f>IF(AND(BL$4=1,BL48=0,OR($IT48=0,AND($IT48&gt;0,BL$2=$IU48,OR(AND(BL$1=$IT48+1,OR(BL$3-1&lt;&gt;$A$3,$A$4=0)),AND(BL$1=$IT48-1,OR(BL$3&lt;&gt;$A$3,$A$4=0)))))),1,0)</f>
        <v/>
      </c>
      <c r="BM98">
        <f>IF(AND(BM$4=1,BM48=0,OR($IT48=0,AND($IT48&gt;0,BM$2=$IU48,OR(AND(BM$1=$IT48+1,OR(BM$3-1&lt;&gt;$A$3,$A$4=0)),AND(BM$1=$IT48-1,OR(BM$3&lt;&gt;$A$3,$A$4=0)))))),1,0)</f>
        <v/>
      </c>
      <c r="BN98">
        <f>IF(AND(BN$4=1,BN48=0,OR($IT48=0,AND($IT48&gt;0,BN$2=$IU48,OR(AND(BN$1=$IT48+1,OR(BN$3-1&lt;&gt;$A$3,$A$4=0)),AND(BN$1=$IT48-1,OR(BN$3&lt;&gt;$A$3,$A$4=0)))))),1,0)</f>
        <v/>
      </c>
      <c r="BO98">
        <f>IF(AND(BO$4=1,BO48=0,OR($IT48=0,AND($IT48&gt;0,BO$2=$IU48,OR(AND(BO$1=$IT48+1,OR(BO$3-1&lt;&gt;$A$3,$A$4=0)),AND(BO$1=$IT48-1,OR(BO$3&lt;&gt;$A$3,$A$4=0)))))),1,0)</f>
        <v/>
      </c>
      <c r="BP98">
        <f>IF(AND(BP$4=1,BP48=0,OR($IT48=0,AND($IT48&gt;0,BP$2=$IU48,OR(AND(BP$1=$IT48+1,OR(BP$3-1&lt;&gt;$A$3,$A$4=0)),AND(BP$1=$IT48-1,OR(BP$3&lt;&gt;$A$3,$A$4=0)))))),1,0)</f>
        <v/>
      </c>
      <c r="BQ98">
        <f>IF(AND(BQ$4=1,BQ48=0,OR($IT48=0,AND($IT48&gt;0,BQ$2=$IU48,OR(AND(BQ$1=$IT48+1,OR(BQ$3-1&lt;&gt;$A$3,$A$4=0)),AND(BQ$1=$IT48-1,OR(BQ$3&lt;&gt;$A$3,$A$4=0)))))),1,0)</f>
        <v/>
      </c>
      <c r="BR98">
        <f>IF(AND(BR$4=1,BR48=0,OR($IT48=0,AND($IT48&gt;0,BR$2=$IU48,OR(AND(BR$1=$IT48+1,OR(BR$3-1&lt;&gt;$A$3,$A$4=0)),AND(BR$1=$IT48-1,OR(BR$3&lt;&gt;$A$3,$A$4=0)))))),1,0)</f>
        <v/>
      </c>
      <c r="BS98">
        <f>IF(AND(BS$4=1,BS48=0,OR($IT48=0,AND($IT48&gt;0,BS$2=$IU48,OR(AND(BS$1=$IT48+1,OR(BS$3-1&lt;&gt;$A$3,$A$4=0)),AND(BS$1=$IT48-1,OR(BS$3&lt;&gt;$A$3,$A$4=0)))))),1,0)</f>
        <v/>
      </c>
      <c r="BT98">
        <f>IF(AND(BT$4=1,BT48=0,OR($IT48=0,AND($IT48&gt;0,BT$2=$IU48,OR(AND(BT$1=$IT48+1,OR(BT$3-1&lt;&gt;$A$3,$A$4=0)),AND(BT$1=$IT48-1,OR(BT$3&lt;&gt;$A$3,$A$4=0)))))),1,0)</f>
        <v/>
      </c>
      <c r="BU98">
        <f>IF(AND(BU$4=1,BU48=0,OR($IT48=0,AND($IT48&gt;0,BU$2=$IU48,OR(AND(BU$1=$IT48+1,OR(BU$3-1&lt;&gt;$A$3,$A$4=0)),AND(BU$1=$IT48-1,OR(BU$3&lt;&gt;$A$3,$A$4=0)))))),1,0)</f>
        <v/>
      </c>
      <c r="BV98">
        <f>IF(AND(BV$4=1,BV48=0,OR($IT48=0,AND($IT48&gt;0,BV$2=$IU48,OR(AND(BV$1=$IT48+1,OR(BV$3-1&lt;&gt;$A$3,$A$4=0)),AND(BV$1=$IT48-1,OR(BV$3&lt;&gt;$A$3,$A$4=0)))))),1,0)</f>
        <v/>
      </c>
      <c r="BW98">
        <f>IF(AND(BW$4=1,BW48=0,OR($IT48=0,AND($IT48&gt;0,BW$2=$IU48,OR(AND(BW$1=$IT48+1,OR(BW$3-1&lt;&gt;$A$3,$A$4=0)),AND(BW$1=$IT48-1,OR(BW$3&lt;&gt;$A$3,$A$4=0)))))),1,0)</f>
        <v/>
      </c>
      <c r="BX98">
        <f>IF(AND(BX$4=1,BX48=0,OR($IT48=0,AND($IT48&gt;0,BX$2=$IU48,OR(AND(BX$1=$IT48+1,OR(BX$3-1&lt;&gt;$A$3,$A$4=0)),AND(BX$1=$IT48-1,OR(BX$3&lt;&gt;$A$3,$A$4=0)))))),1,0)</f>
        <v/>
      </c>
      <c r="BY98">
        <f>IF(AND(BY$4=1,BY48=0,OR($IT48=0,AND($IT48&gt;0,BY$2=$IU48,OR(AND(BY$1=$IT48+1,OR(BY$3-1&lt;&gt;$A$3,$A$4=0)),AND(BY$1=$IT48-1,OR(BY$3&lt;&gt;$A$3,$A$4=0)))))),1,0)</f>
        <v/>
      </c>
      <c r="BZ98">
        <f>IF(AND(BZ$4=1,BZ48=0,OR($IT48=0,AND($IT48&gt;0,BZ$2=$IU48,OR(AND(BZ$1=$IT48+1,OR(BZ$3-1&lt;&gt;$A$3,$A$4=0)),AND(BZ$1=$IT48-1,OR(BZ$3&lt;&gt;$A$3,$A$4=0)))))),1,0)</f>
        <v/>
      </c>
      <c r="CA98">
        <f>IF(AND(CA$4=1,CA48=0,OR($IT48=0,AND($IT48&gt;0,CA$2=$IU48,OR(AND(CA$1=$IT48+1,OR(CA$3-1&lt;&gt;$A$3,$A$4=0)),AND(CA$1=$IT48-1,OR(CA$3&lt;&gt;$A$3,$A$4=0)))))),1,0)</f>
        <v/>
      </c>
      <c r="CB98">
        <f>IF(AND(CB$4=1,CB48=0,OR($IT48=0,AND($IT48&gt;0,CB$2=$IU48,OR(AND(CB$1=$IT48+1,OR(CB$3-1&lt;&gt;$A$3,$A$4=0)),AND(CB$1=$IT48-1,OR(CB$3&lt;&gt;$A$3,$A$4=0)))))),1,0)</f>
        <v/>
      </c>
      <c r="CC98">
        <f>IF(AND(CC$4=1,CC48=0,OR($IT48=0,AND($IT48&gt;0,CC$2=$IU48,OR(AND(CC$1=$IT48+1,OR(CC$3-1&lt;&gt;$A$3,$A$4=0)),AND(CC$1=$IT48-1,OR(CC$3&lt;&gt;$A$3,$A$4=0)))))),1,0)</f>
        <v/>
      </c>
      <c r="CD98">
        <f>IF(AND(CD$4=1,CD48=0,OR($IT48=0,AND($IT48&gt;0,CD$2=$IU48,OR(AND(CD$1=$IT48+1,OR(CD$3-1&lt;&gt;$A$3,$A$4=0)),AND(CD$1=$IT48-1,OR(CD$3&lt;&gt;$A$3,$A$4=0)))))),1,0)</f>
        <v/>
      </c>
      <c r="CE98">
        <f>IF(AND(CE$4=1,CE48=0,OR($IT48=0,AND($IT48&gt;0,CE$2=$IU48,OR(AND(CE$1=$IT48+1,OR(CE$3-1&lt;&gt;$A$3,$A$4=0)),AND(CE$1=$IT48-1,OR(CE$3&lt;&gt;$A$3,$A$4=0)))))),1,0)</f>
        <v/>
      </c>
      <c r="CF98">
        <f>IF(AND(CF$4=1,CF48=0,OR($IT48=0,AND($IT48&gt;0,CF$2=$IU48,OR(AND(CF$1=$IT48+1,OR(CF$3-1&lt;&gt;$A$3,$A$4=0)),AND(CF$1=$IT48-1,OR(CF$3&lt;&gt;$A$3,$A$4=0)))))),1,0)</f>
        <v/>
      </c>
      <c r="CG98">
        <f>IF(AND(CG$4=1,CG48=0,OR($IT48=0,AND($IT48&gt;0,CG$2=$IU48,OR(AND(CG$1=$IT48+1,OR(CG$3-1&lt;&gt;$A$3,$A$4=0)),AND(CG$1=$IT48-1,OR(CG$3&lt;&gt;$A$3,$A$4=0)))))),1,0)</f>
        <v/>
      </c>
      <c r="CH98">
        <f>IF(AND(CH$4=1,CH48=0,OR($IT48=0,AND($IT48&gt;0,CH$2=$IU48,OR(AND(CH$1=$IT48+1,OR(CH$3-1&lt;&gt;$A$3,$A$4=0)),AND(CH$1=$IT48-1,OR(CH$3&lt;&gt;$A$3,$A$4=0)))))),1,0)</f>
        <v/>
      </c>
      <c r="CI98">
        <f>IF(AND(CI$4=1,CI48=0,OR($IT48=0,AND($IT48&gt;0,CI$2=$IU48,OR(AND(CI$1=$IT48+1,OR(CI$3-1&lt;&gt;$A$3,$A$4=0)),AND(CI$1=$IT48-1,OR(CI$3&lt;&gt;$A$3,$A$4=0)))))),1,0)</f>
        <v/>
      </c>
      <c r="CJ98">
        <f>IF(AND(CJ$4=1,CJ48=0,OR($IT48=0,AND($IT48&gt;0,CJ$2=$IU48,OR(AND(CJ$1=$IT48+1,OR(CJ$3-1&lt;&gt;$A$3,$A$4=0)),AND(CJ$1=$IT48-1,OR(CJ$3&lt;&gt;$A$3,$A$4=0)))))),1,0)</f>
        <v/>
      </c>
      <c r="CK98">
        <f>IF(AND(CK$4=1,CK48=0,OR($IT48=0,AND($IT48&gt;0,CK$2=$IU48,OR(AND(CK$1=$IT48+1,OR(CK$3-1&lt;&gt;$A$3,$A$4=0)),AND(CK$1=$IT48-1,OR(CK$3&lt;&gt;$A$3,$A$4=0)))))),1,0)</f>
        <v/>
      </c>
      <c r="CL98">
        <f>IF(AND(CL$4=1,CL48=0,OR($IT48=0,AND($IT48&gt;0,CL$2=$IU48,OR(AND(CL$1=$IT48+1,OR(CL$3-1&lt;&gt;$A$3,$A$4=0)),AND(CL$1=$IT48-1,OR(CL$3&lt;&gt;$A$3,$A$4=0)))))),1,0)</f>
        <v/>
      </c>
      <c r="CM98">
        <f>IF(AND(CM$4=1,CM48=0,OR($IT48=0,AND($IT48&gt;0,CM$2=$IU48,OR(AND(CM$1=$IT48+1,OR(CM$3-1&lt;&gt;$A$3,$A$4=0)),AND(CM$1=$IT48-1,OR(CM$3&lt;&gt;$A$3,$A$4=0)))))),1,0)</f>
        <v/>
      </c>
      <c r="CN98">
        <f>IF(AND(CN$4=1,CN48=0,OR($IT48=0,AND($IT48&gt;0,CN$2=$IU48,OR(AND(CN$1=$IT48+1,OR(CN$3-1&lt;&gt;$A$3,$A$4=0)),AND(CN$1=$IT48-1,OR(CN$3&lt;&gt;$A$3,$A$4=0)))))),1,0)</f>
        <v/>
      </c>
      <c r="CO98">
        <f>IF(AND(CO$4=1,CO48=0,OR($IT48=0,AND($IT48&gt;0,CO$2=$IU48,OR(AND(CO$1=$IT48+1,OR(CO$3-1&lt;&gt;$A$3,$A$4=0)),AND(CO$1=$IT48-1,OR(CO$3&lt;&gt;$A$3,$A$4=0)))))),1,0)</f>
        <v/>
      </c>
      <c r="CP98">
        <f>IF(AND(CP$4=1,CP48=0,OR($IT48=0,AND($IT48&gt;0,CP$2=$IU48,OR(AND(CP$1=$IT48+1,OR(CP$3-1&lt;&gt;$A$3,$A$4=0)),AND(CP$1=$IT48-1,OR(CP$3&lt;&gt;$A$3,$A$4=0)))))),1,0)</f>
        <v/>
      </c>
      <c r="CQ98">
        <f>IF(AND(CQ$4=1,CQ48=0,OR($IT48=0,AND($IT48&gt;0,CQ$2=$IU48,OR(AND(CQ$1=$IT48+1,OR(CQ$3-1&lt;&gt;$A$3,$A$4=0)),AND(CQ$1=$IT48-1,OR(CQ$3&lt;&gt;$A$3,$A$4=0)))))),1,0)</f>
        <v/>
      </c>
      <c r="CR98">
        <f>IF(AND(CR$4=1,CR48=0,OR($IT48=0,AND($IT48&gt;0,CR$2=$IU48,OR(AND(CR$1=$IT48+1,OR(CR$3-1&lt;&gt;$A$3,$A$4=0)),AND(CR$1=$IT48-1,OR(CR$3&lt;&gt;$A$3,$A$4=0)))))),1,0)</f>
        <v/>
      </c>
      <c r="CS98">
        <f>IF(AND(CS$4=1,CS48=0,OR($IT48=0,AND($IT48&gt;0,CS$2=$IU48,OR(AND(CS$1=$IT48+1,OR(CS$3-1&lt;&gt;$A$3,$A$4=0)),AND(CS$1=$IT48-1,OR(CS$3&lt;&gt;$A$3,$A$4=0)))))),1,0)</f>
        <v/>
      </c>
      <c r="CT98">
        <f>IF(AND(CT$4=1,CT48=0,OR($IT48=0,AND($IT48&gt;0,CT$2=$IU48,OR(AND(CT$1=$IT48+1,OR(CT$3-1&lt;&gt;$A$3,$A$4=0)),AND(CT$1=$IT48-1,OR(CT$3&lt;&gt;$A$3,$A$4=0)))))),1,0)</f>
        <v/>
      </c>
      <c r="CU98">
        <f>IF(AND(CU$4=1,CU48=0,OR($IT48=0,AND($IT48&gt;0,CU$2=$IU48,OR(AND(CU$1=$IT48+1,OR(CU$3-1&lt;&gt;$A$3,$A$4=0)),AND(CU$1=$IT48-1,OR(CU$3&lt;&gt;$A$3,$A$4=0)))))),1,0)</f>
        <v/>
      </c>
      <c r="CV98">
        <f>IF(AND(CV$4=1,CV48=0,OR($IT48=0,AND($IT48&gt;0,CV$2=$IU48,OR(AND(CV$1=$IT48+1,OR(CV$3-1&lt;&gt;$A$3,$A$4=0)),AND(CV$1=$IT48-1,OR(CV$3&lt;&gt;$A$3,$A$4=0)))))),1,0)</f>
        <v/>
      </c>
      <c r="CW98">
        <f>IF(AND(CW$4=1,CW48=0,OR($IT48=0,AND($IT48&gt;0,CW$2=$IU48,OR(AND(CW$1=$IT48+1,OR(CW$3-1&lt;&gt;$A$3,$A$4=0)),AND(CW$1=$IT48-1,OR(CW$3&lt;&gt;$A$3,$A$4=0)))))),1,0)</f>
        <v/>
      </c>
      <c r="CX98">
        <f>IF(AND(CX$4=1,CX48=0,OR($IT48=0,AND($IT48&gt;0,CX$2=$IU48,OR(AND(CX$1=$IT48+1,OR(CX$3-1&lt;&gt;$A$3,$A$4=0)),AND(CX$1=$IT48-1,OR(CX$3&lt;&gt;$A$3,$A$4=0)))))),1,0)</f>
        <v/>
      </c>
      <c r="CY98">
        <f>IF(AND(CY$4=1,CY48=0,OR($IT48=0,AND($IT48&gt;0,CY$2=$IU48,OR(AND(CY$1=$IT48+1,OR(CY$3-1&lt;&gt;$A$3,$A$4=0)),AND(CY$1=$IT48-1,OR(CY$3&lt;&gt;$A$3,$A$4=0)))))),1,0)</f>
        <v/>
      </c>
      <c r="CZ98">
        <f>IF(AND(CZ$4=1,CZ48=0,OR($IT48=0,AND($IT48&gt;0,CZ$2=$IU48,OR(AND(CZ$1=$IT48+1,OR(CZ$3-1&lt;&gt;$A$3,$A$4=0)),AND(CZ$1=$IT48-1,OR(CZ$3&lt;&gt;$A$3,$A$4=0)))))),1,0)</f>
        <v/>
      </c>
      <c r="DA98">
        <f>IF(AND(DA$4=1,DA48=0,OR($IT48=0,AND($IT48&gt;0,DA$2=$IU48,OR(AND(DA$1=$IT48+1,OR(DA$3-1&lt;&gt;$A$3,$A$4=0)),AND(DA$1=$IT48-1,OR(DA$3&lt;&gt;$A$3,$A$4=0)))))),1,0)</f>
        <v/>
      </c>
      <c r="DB98">
        <f>IF(AND(DB$4=1,DB48=0,OR($IT48=0,AND($IT48&gt;0,DB$2=$IU48,OR(AND(DB$1=$IT48+1,OR(DB$3-1&lt;&gt;$A$3,$A$4=0)),AND(DB$1=$IT48-1,OR(DB$3&lt;&gt;$A$3,$A$4=0)))))),1,0)</f>
        <v/>
      </c>
      <c r="DC98">
        <f>IF(AND(DC$4=1,DC48=0,OR($IT48=0,AND($IT48&gt;0,DC$2=$IU48,OR(AND(DC$1=$IT48+1,OR(DC$3-1&lt;&gt;$A$3,$A$4=0)),AND(DC$1=$IT48-1,OR(DC$3&lt;&gt;$A$3,$A$4=0)))))),1,0)</f>
        <v/>
      </c>
      <c r="DD98">
        <f>IF(AND(DD$4=1,DD48=0,OR($IT48=0,AND($IT48&gt;0,DD$2=$IU48,OR(AND(DD$1=$IT48+1,OR(DD$3-1&lt;&gt;$A$3,$A$4=0)),AND(DD$1=$IT48-1,OR(DD$3&lt;&gt;$A$3,$A$4=0)))))),1,0)</f>
        <v/>
      </c>
      <c r="DE98">
        <f>IF(AND(DE$4=1,DE48=0,OR($IT48=0,AND($IT48&gt;0,DE$2=$IU48,OR(AND(DE$1=$IT48+1,OR(DE$3-1&lt;&gt;$A$3,$A$4=0)),AND(DE$1=$IT48-1,OR(DE$3&lt;&gt;$A$3,$A$4=0)))))),1,0)</f>
        <v/>
      </c>
      <c r="DF98">
        <f>IF(AND(DF$4=1,DF48=0,OR($IT48=0,AND($IT48&gt;0,DF$2=$IU48,OR(AND(DF$1=$IT48+1,OR(DF$3-1&lt;&gt;$A$3,$A$4=0)),AND(DF$1=$IT48-1,OR(DF$3&lt;&gt;$A$3,$A$4=0)))))),1,0)</f>
        <v/>
      </c>
      <c r="DG98">
        <f>IF(AND(DG$4=1,DG48=0,OR($IT48=0,AND($IT48&gt;0,DG$2=$IU48,OR(AND(DG$1=$IT48+1,OR(DG$3-1&lt;&gt;$A$3,$A$4=0)),AND(DG$1=$IT48-1,OR(DG$3&lt;&gt;$A$3,$A$4=0)))))),1,0)</f>
        <v/>
      </c>
      <c r="DH98">
        <f>IF(AND(DH$4=1,DH48=0,OR($IT48=0,AND($IT48&gt;0,DH$2=$IU48,OR(AND(DH$1=$IT48+1,OR(DH$3-1&lt;&gt;$A$3,$A$4=0)),AND(DH$1=$IT48-1,OR(DH$3&lt;&gt;$A$3,$A$4=0)))))),1,0)</f>
        <v/>
      </c>
      <c r="DI98">
        <f>IF(AND(DI$4=1,DI48=0,OR($IT48=0,AND($IT48&gt;0,DI$2=$IU48,OR(AND(DI$1=$IT48+1,OR(DI$3-1&lt;&gt;$A$3,$A$4=0)),AND(DI$1=$IT48-1,OR(DI$3&lt;&gt;$A$3,$A$4=0)))))),1,0)</f>
        <v/>
      </c>
      <c r="DJ98">
        <f>IF(AND(DJ$4=1,DJ48=0,OR($IT48=0,AND($IT48&gt;0,DJ$2=$IU48,OR(AND(DJ$1=$IT48+1,OR(DJ$3-1&lt;&gt;$A$3,$A$4=0)),AND(DJ$1=$IT48-1,OR(DJ$3&lt;&gt;$A$3,$A$4=0)))))),1,0)</f>
        <v/>
      </c>
      <c r="DK98">
        <f>IF(AND(DK$4=1,DK48=0,OR($IT48=0,AND($IT48&gt;0,DK$2=$IU48,OR(AND(DK$1=$IT48+1,OR(DK$3-1&lt;&gt;$A$3,$A$4=0)),AND(DK$1=$IT48-1,OR(DK$3&lt;&gt;$A$3,$A$4=0)))))),1,0)</f>
        <v/>
      </c>
      <c r="DL98">
        <f>IF(AND(DL$4=1,DL48=0,OR($IT48=0,AND($IT48&gt;0,DL$2=$IU48,OR(AND(DL$1=$IT48+1,OR(DL$3-1&lt;&gt;$A$3,$A$4=0)),AND(DL$1=$IT48-1,OR(DL$3&lt;&gt;$A$3,$A$4=0)))))),1,0)</f>
        <v/>
      </c>
      <c r="DM98">
        <f>IF(AND(DM$4=1,DM48=0,OR($IT48=0,AND($IT48&gt;0,DM$2=$IU48,OR(AND(DM$1=$IT48+1,OR(DM$3-1&lt;&gt;$A$3,$A$4=0)),AND(DM$1=$IT48-1,OR(DM$3&lt;&gt;$A$3,$A$4=0)))))),1,0)</f>
        <v/>
      </c>
      <c r="DN98">
        <f>IF(AND(DN$4=1,DN48=0,OR($IT48=0,AND($IT48&gt;0,DN$2=$IU48,OR(AND(DN$1=$IT48+1,OR(DN$3-1&lt;&gt;$A$3,$A$4=0)),AND(DN$1=$IT48-1,OR(DN$3&lt;&gt;$A$3,$A$4=0)))))),1,0)</f>
        <v/>
      </c>
      <c r="DO98">
        <f>IF(AND(DO$4=1,DO48=0,OR($IT48=0,AND($IT48&gt;0,DO$2=$IU48,OR(AND(DO$1=$IT48+1,OR(DO$3-1&lt;&gt;$A$3,$A$4=0)),AND(DO$1=$IT48-1,OR(DO$3&lt;&gt;$A$3,$A$4=0)))))),1,0)</f>
        <v/>
      </c>
      <c r="DP98">
        <f>IF(AND(DP$4=1,DP48=0,OR($IT48=0,AND($IT48&gt;0,DP$2=$IU48,OR(AND(DP$1=$IT48+1,OR(DP$3-1&lt;&gt;$A$3,$A$4=0)),AND(DP$1=$IT48-1,OR(DP$3&lt;&gt;$A$3,$A$4=0)))))),1,0)</f>
        <v/>
      </c>
      <c r="DQ98">
        <f>IF(AND(DQ$4=1,DQ48=0,OR($IT48=0,AND($IT48&gt;0,DQ$2=$IU48,OR(AND(DQ$1=$IT48+1,OR(DQ$3-1&lt;&gt;$A$3,$A$4=0)),AND(DQ$1=$IT48-1,OR(DQ$3&lt;&gt;$A$3,$A$4=0)))))),1,0)</f>
        <v/>
      </c>
      <c r="DR98">
        <f>IF(AND(DR$4=1,DR48=0,OR($IT48=0,AND($IT48&gt;0,DR$2=$IU48,OR(AND(DR$1=$IT48+1,OR(DR$3-1&lt;&gt;$A$3,$A$4=0)),AND(DR$1=$IT48-1,OR(DR$3&lt;&gt;$A$3,$A$4=0)))))),1,0)</f>
        <v/>
      </c>
      <c r="DS98">
        <f>IF(AND(DS$4=1,DS48=0,OR($IT48=0,AND($IT48&gt;0,DS$2=$IU48,OR(AND(DS$1=$IT48+1,OR(DS$3-1&lt;&gt;$A$3,$A$4=0)),AND(DS$1=$IT48-1,OR(DS$3&lt;&gt;$A$3,$A$4=0)))))),1,0)</f>
        <v/>
      </c>
      <c r="DT98">
        <f>IF(AND(DT$4=1,DT48=0,OR($IT48=0,AND($IT48&gt;0,DT$2=$IU48,OR(AND(DT$1=$IT48+1,OR(DT$3-1&lt;&gt;$A$3,$A$4=0)),AND(DT$1=$IT48-1,OR(DT$3&lt;&gt;$A$3,$A$4=0)))))),1,0)</f>
        <v/>
      </c>
      <c r="DU98">
        <f>IF(AND(DU$4=1,DU48=0,OR($IT48=0,AND($IT48&gt;0,DU$2=$IU48,OR(AND(DU$1=$IT48+1,OR(DU$3-1&lt;&gt;$A$3,$A$4=0)),AND(DU$1=$IT48-1,OR(DU$3&lt;&gt;$A$3,$A$4=0)))))),1,0)</f>
        <v/>
      </c>
      <c r="DV98">
        <f>IF(AND(DV$4=1,DV48=0,OR($IT48=0,AND($IT48&gt;0,DV$2=$IU48,OR(AND(DV$1=$IT48+1,OR(DV$3-1&lt;&gt;$A$3,$A$4=0)),AND(DV$1=$IT48-1,OR(DV$3&lt;&gt;$A$3,$A$4=0)))))),1,0)</f>
        <v/>
      </c>
      <c r="DW98">
        <f>IF(AND(DW$4=1,DW48=0,OR($IT48=0,AND($IT48&gt;0,DW$2=$IU48,OR(AND(DW$1=$IT48+1,OR(DW$3-1&lt;&gt;$A$3,$A$4=0)),AND(DW$1=$IT48-1,OR(DW$3&lt;&gt;$A$3,$A$4=0)))))),1,0)</f>
        <v/>
      </c>
      <c r="DX98">
        <f>IF(AND(DX$4=1,DX48=0,OR($IT48=0,AND($IT48&gt;0,DX$2=$IU48,OR(AND(DX$1=$IT48+1,OR(DX$3-1&lt;&gt;$A$3,$A$4=0)),AND(DX$1=$IT48-1,OR(DX$3&lt;&gt;$A$3,$A$4=0)))))),1,0)</f>
        <v/>
      </c>
      <c r="DY98">
        <f>IF(AND(DY$4=1,DY48=0,OR($IT48=0,AND($IT48&gt;0,DY$2=$IU48,OR(AND(DY$1=$IT48+1,OR(DY$3-1&lt;&gt;$A$3,$A$4=0)),AND(DY$1=$IT48-1,OR(DY$3&lt;&gt;$A$3,$A$4=0)))))),1,0)</f>
        <v/>
      </c>
      <c r="DZ98">
        <f>IF(AND(DZ$4=1,DZ48=0,OR($IT48=0,AND($IT48&gt;0,DZ$2=$IU48,OR(AND(DZ$1=$IT48+1,OR(DZ$3-1&lt;&gt;$A$3,$A$4=0)),AND(DZ$1=$IT48-1,OR(DZ$3&lt;&gt;$A$3,$A$4=0)))))),1,0)</f>
        <v/>
      </c>
      <c r="EA98">
        <f>IF(AND(EA$4=1,EA48=0,OR($IT48=0,AND($IT48&gt;0,EA$2=$IU48,OR(AND(EA$1=$IT48+1,OR(EA$3-1&lt;&gt;$A$3,$A$4=0)),AND(EA$1=$IT48-1,OR(EA$3&lt;&gt;$A$3,$A$4=0)))))),1,0)</f>
        <v/>
      </c>
      <c r="EB98">
        <f>IF(AND(EB$4=1,EB48=0,OR($IT48=0,AND($IT48&gt;0,EB$2=$IU48,OR(AND(EB$1=$IT48+1,OR(EB$3-1&lt;&gt;$A$3,$A$4=0)),AND(EB$1=$IT48-1,OR(EB$3&lt;&gt;$A$3,$A$4=0)))))),1,0)</f>
        <v/>
      </c>
      <c r="EC98">
        <f>IF(AND(EC$4=1,EC48=0,OR($IT48=0,AND($IT48&gt;0,EC$2=$IU48,OR(AND(EC$1=$IT48+1,OR(EC$3-1&lt;&gt;$A$3,$A$4=0)),AND(EC$1=$IT48-1,OR(EC$3&lt;&gt;$A$3,$A$4=0)))))),1,0)</f>
        <v/>
      </c>
      <c r="ED98">
        <f>IF(AND(ED$4=1,ED48=0,OR($IT48=0,AND($IT48&gt;0,ED$2=$IU48,OR(AND(ED$1=$IT48+1,OR(ED$3-1&lt;&gt;$A$3,$A$4=0)),AND(ED$1=$IT48-1,OR(ED$3&lt;&gt;$A$3,$A$4=0)))))),1,0)</f>
        <v/>
      </c>
      <c r="EE98">
        <f>IF(AND(EE$4=1,EE48=0,OR($IT48=0,AND($IT48&gt;0,EE$2=$IU48,OR(AND(EE$1=$IT48+1,OR(EE$3-1&lt;&gt;$A$3,$A$4=0)),AND(EE$1=$IT48-1,OR(EE$3&lt;&gt;$A$3,$A$4=0)))))),1,0)</f>
        <v/>
      </c>
      <c r="EF98">
        <f>IF(AND(EF$4=1,EF48=0,OR($IT48=0,AND($IT48&gt;0,EF$2=$IU48,OR(AND(EF$1=$IT48+1,OR(EF$3-1&lt;&gt;$A$3,$A$4=0)),AND(EF$1=$IT48-1,OR(EF$3&lt;&gt;$A$3,$A$4=0)))))),1,0)</f>
        <v/>
      </c>
      <c r="EG98">
        <f>IF(AND(EG$4=1,EG48=0,OR($IT48=0,AND($IT48&gt;0,EG$2=$IU48,OR(AND(EG$1=$IT48+1,OR(EG$3-1&lt;&gt;$A$3,$A$4=0)),AND(EG$1=$IT48-1,OR(EG$3&lt;&gt;$A$3,$A$4=0)))))),1,0)</f>
        <v/>
      </c>
      <c r="EH98">
        <f>IF(AND(EH$4=1,EH48=0,OR($IT48=0,AND($IT48&gt;0,EH$2=$IU48,OR(AND(EH$1=$IT48+1,OR(EH$3-1&lt;&gt;$A$3,$A$4=0)),AND(EH$1=$IT48-1,OR(EH$3&lt;&gt;$A$3,$A$4=0)))))),1,0)</f>
        <v/>
      </c>
      <c r="EI98">
        <f>IF(AND(EI$4=1,EI48=0,OR($IT48=0,AND($IT48&gt;0,EI$2=$IU48,OR(AND(EI$1=$IT48+1,OR(EI$3-1&lt;&gt;$A$3,$A$4=0)),AND(EI$1=$IT48-1,OR(EI$3&lt;&gt;$A$3,$A$4=0)))))),1,0)</f>
        <v/>
      </c>
      <c r="EJ98">
        <f>IF(AND(EJ$4=1,EJ48=0,OR($IT48=0,AND($IT48&gt;0,EJ$2=$IU48,OR(AND(EJ$1=$IT48+1,OR(EJ$3-1&lt;&gt;$A$3,$A$4=0)),AND(EJ$1=$IT48-1,OR(EJ$3&lt;&gt;$A$3,$A$4=0)))))),1,0)</f>
        <v/>
      </c>
      <c r="EK98">
        <f>IF(AND(EK$4=1,EK48=0,OR($IT48=0,AND($IT48&gt;0,EK$2=$IU48,OR(AND(EK$1=$IT48+1,OR(EK$3-1&lt;&gt;$A$3,$A$4=0)),AND(EK$1=$IT48-1,OR(EK$3&lt;&gt;$A$3,$A$4=0)))))),1,0)</f>
        <v/>
      </c>
      <c r="EL98">
        <f>IF(AND(EL$4=1,EL48=0,OR($IT48=0,AND($IT48&gt;0,EL$2=$IU48,OR(AND(EL$1=$IT48+1,OR(EL$3-1&lt;&gt;$A$3,$A$4=0)),AND(EL$1=$IT48-1,OR(EL$3&lt;&gt;$A$3,$A$4=0)))))),1,0)</f>
        <v/>
      </c>
      <c r="EM98">
        <f>IF(AND(EM$4=1,EM48=0,OR($IT48=0,AND($IT48&gt;0,EM$2=$IU48,OR(AND(EM$1=$IT48+1,OR(EM$3-1&lt;&gt;$A$3,$A$4=0)),AND(EM$1=$IT48-1,OR(EM$3&lt;&gt;$A$3,$A$4=0)))))),1,0)</f>
        <v/>
      </c>
      <c r="EN98">
        <f>IF(AND(EN$4=1,EN48=0,OR($IT48=0,AND($IT48&gt;0,EN$2=$IU48,OR(AND(EN$1=$IT48+1,OR(EN$3-1&lt;&gt;$A$3,$A$4=0)),AND(EN$1=$IT48-1,OR(EN$3&lt;&gt;$A$3,$A$4=0)))))),1,0)</f>
        <v/>
      </c>
      <c r="EO98">
        <f>IF(AND(EO$4=1,EO48=0,OR($IT48=0,AND($IT48&gt;0,EO$2=$IU48,OR(AND(EO$1=$IT48+1,OR(EO$3-1&lt;&gt;$A$3,$A$4=0)),AND(EO$1=$IT48-1,OR(EO$3&lt;&gt;$A$3,$A$4=0)))))),1,0)</f>
        <v/>
      </c>
      <c r="EP98">
        <f>IF(AND(EP$4=1,EP48=0,OR($IT48=0,AND($IT48&gt;0,EP$2=$IU48,OR(AND(EP$1=$IT48+1,OR(EP$3-1&lt;&gt;$A$3,$A$4=0)),AND(EP$1=$IT48-1,OR(EP$3&lt;&gt;$A$3,$A$4=0)))))),1,0)</f>
        <v/>
      </c>
      <c r="EQ98">
        <f>IF(AND(EQ$4=1,EQ48=0,OR($IT48=0,AND($IT48&gt;0,EQ$2=$IU48,OR(AND(EQ$1=$IT48+1,OR(EQ$3-1&lt;&gt;$A$3,$A$4=0)),AND(EQ$1=$IT48-1,OR(EQ$3&lt;&gt;$A$3,$A$4=0)))))),1,0)</f>
        <v/>
      </c>
      <c r="ER98">
        <f>IF(AND(ER$4=1,ER48=0,OR($IT48=0,AND($IT48&gt;0,ER$2=$IU48,OR(AND(ER$1=$IT48+1,OR(ER$3-1&lt;&gt;$A$3,$A$4=0)),AND(ER$1=$IT48-1,OR(ER$3&lt;&gt;$A$3,$A$4=0)))))),1,0)</f>
        <v/>
      </c>
      <c r="ES98">
        <f>IF(AND(ES$4=1,ES48=0,OR($IT48=0,AND($IT48&gt;0,ES$2=$IU48,OR(AND(ES$1=$IT48+1,OR(ES$3-1&lt;&gt;$A$3,$A$4=0)),AND(ES$1=$IT48-1,OR(ES$3&lt;&gt;$A$3,$A$4=0)))))),1,0)</f>
        <v/>
      </c>
      <c r="ET98">
        <f>IF(AND(ET$4=1,ET48=0,OR($IT48=0,AND($IT48&gt;0,ET$2=$IU48,OR(AND(ET$1=$IT48+1,OR(ET$3-1&lt;&gt;$A$3,$A$4=0)),AND(ET$1=$IT48-1,OR(ET$3&lt;&gt;$A$3,$A$4=0)))))),1,0)</f>
        <v/>
      </c>
      <c r="EU98">
        <f>IF(AND(EU$4=1,EU48=0,OR($IT48=0,AND($IT48&gt;0,EU$2=$IU48,OR(AND(EU$1=$IT48+1,OR(EU$3-1&lt;&gt;$A$3,$A$4=0)),AND(EU$1=$IT48-1,OR(EU$3&lt;&gt;$A$3,$A$4=0)))))),1,0)</f>
        <v/>
      </c>
      <c r="EV98">
        <f>IF(AND(EV$4=1,EV48=0,OR($IT48=0,AND($IT48&gt;0,EV$2=$IU48,OR(AND(EV$1=$IT48+1,OR(EV$3-1&lt;&gt;$A$3,$A$4=0)),AND(EV$1=$IT48-1,OR(EV$3&lt;&gt;$A$3,$A$4=0)))))),1,0)</f>
        <v/>
      </c>
      <c r="EW98">
        <f>IF(AND(EW$4=1,EW48=0,OR($IT48=0,AND($IT48&gt;0,EW$2=$IU48,OR(AND(EW$1=$IT48+1,OR(EW$3-1&lt;&gt;$A$3,$A$4=0)),AND(EW$1=$IT48-1,OR(EW$3&lt;&gt;$A$3,$A$4=0)))))),1,0)</f>
        <v/>
      </c>
      <c r="EX98">
        <f>IF(AND(EX$4=1,EX48=0,OR($IT48=0,AND($IT48&gt;0,EX$2=$IU48,OR(AND(EX$1=$IT48+1,OR(EX$3-1&lt;&gt;$A$3,$A$4=0)),AND(EX$1=$IT48-1,OR(EX$3&lt;&gt;$A$3,$A$4=0)))))),1,0)</f>
        <v/>
      </c>
      <c r="EY98">
        <f>IF(AND(EY$4=1,EY48=0,OR($IT48=0,AND($IT48&gt;0,EY$2=$IU48,OR(AND(EY$1=$IT48+1,OR(EY$3-1&lt;&gt;$A$3,$A$4=0)),AND(EY$1=$IT48-1,OR(EY$3&lt;&gt;$A$3,$A$4=0)))))),1,0)</f>
        <v/>
      </c>
      <c r="EZ98">
        <f>IF(AND(EZ$4=1,EZ48=0,OR($IT48=0,AND($IT48&gt;0,EZ$2=$IU48,OR(AND(EZ$1=$IT48+1,OR(EZ$3-1&lt;&gt;$A$3,$A$4=0)),AND(EZ$1=$IT48-1,OR(EZ$3&lt;&gt;$A$3,$A$4=0)))))),1,0)</f>
        <v/>
      </c>
      <c r="FA98">
        <f>IF(AND(FA$4=1,FA48=0,OR($IT48=0,AND($IT48&gt;0,FA$2=$IU48,OR(AND(FA$1=$IT48+1,OR(FA$3-1&lt;&gt;$A$3,$A$4=0)),AND(FA$1=$IT48-1,OR(FA$3&lt;&gt;$A$3,$A$4=0)))))),1,0)</f>
        <v/>
      </c>
      <c r="FB98">
        <f>IF(AND(FB$4=1,FB48=0,OR($IT48=0,AND($IT48&gt;0,FB$2=$IU48,OR(AND(FB$1=$IT48+1,OR(FB$3-1&lt;&gt;$A$3,$A$4=0)),AND(FB$1=$IT48-1,OR(FB$3&lt;&gt;$A$3,$A$4=0)))))),1,0)</f>
        <v/>
      </c>
      <c r="FC98">
        <f>IF(AND(FC$4=1,FC48=0,OR($IT48=0,AND($IT48&gt;0,FC$2=$IU48,OR(AND(FC$1=$IT48+1,OR(FC$3-1&lt;&gt;$A$3,$A$4=0)),AND(FC$1=$IT48-1,OR(FC$3&lt;&gt;$A$3,$A$4=0)))))),1,0)</f>
        <v/>
      </c>
      <c r="FD98">
        <f>IF(AND(FD$4=1,FD48=0,OR($IT48=0,AND($IT48&gt;0,FD$2=$IU48,OR(AND(FD$1=$IT48+1,OR(FD$3-1&lt;&gt;$A$3,$A$4=0)),AND(FD$1=$IT48-1,OR(FD$3&lt;&gt;$A$3,$A$4=0)))))),1,0)</f>
        <v/>
      </c>
      <c r="FE98">
        <f>IF(AND(FE$4=1,FE48=0,OR($IT48=0,AND($IT48&gt;0,FE$2=$IU48,OR(AND(FE$1=$IT48+1,OR(FE$3-1&lt;&gt;$A$3,$A$4=0)),AND(FE$1=$IT48-1,OR(FE$3&lt;&gt;$A$3,$A$4=0)))))),1,0)</f>
        <v/>
      </c>
      <c r="FF98">
        <f>IF(AND(FF$4=1,FF48=0,OR($IT48=0,AND($IT48&gt;0,FF$2=$IU48,OR(AND(FF$1=$IT48+1,OR(FF$3-1&lt;&gt;$A$3,$A$4=0)),AND(FF$1=$IT48-1,OR(FF$3&lt;&gt;$A$3,$A$4=0)))))),1,0)</f>
        <v/>
      </c>
      <c r="FG98">
        <f>IF(AND(FG$4=1,FG48=0,OR($IT48=0,AND($IT48&gt;0,FG$2=$IU48,OR(AND(FG$1=$IT48+1,OR(FG$3-1&lt;&gt;$A$3,$A$4=0)),AND(FG$1=$IT48-1,OR(FG$3&lt;&gt;$A$3,$A$4=0)))))),1,0)</f>
        <v/>
      </c>
      <c r="FH98">
        <f>IF(AND(FH$4=1,FH48=0,OR($IT48=0,AND($IT48&gt;0,FH$2=$IU48,OR(AND(FH$1=$IT48+1,OR(FH$3-1&lt;&gt;$A$3,$A$4=0)),AND(FH$1=$IT48-1,OR(FH$3&lt;&gt;$A$3,$A$4=0)))))),1,0)</f>
        <v/>
      </c>
      <c r="FI98">
        <f>IF(AND(FI$4=1,FI48=0,OR($IT48=0,AND($IT48&gt;0,FI$2=$IU48,OR(AND(FI$1=$IT48+1,OR(FI$3-1&lt;&gt;$A$3,$A$4=0)),AND(FI$1=$IT48-1,OR(FI$3&lt;&gt;$A$3,$A$4=0)))))),1,0)</f>
        <v/>
      </c>
      <c r="FJ98">
        <f>IF(AND(FJ$4=1,FJ48=0,OR($IT48=0,AND($IT48&gt;0,FJ$2=$IU48,OR(AND(FJ$1=$IT48+1,OR(FJ$3-1&lt;&gt;$A$3,$A$4=0)),AND(FJ$1=$IT48-1,OR(FJ$3&lt;&gt;$A$3,$A$4=0)))))),1,0)</f>
        <v/>
      </c>
      <c r="FK98">
        <f>IF(AND(FK$4=1,FK48=0,OR($IT48=0,AND($IT48&gt;0,FK$2=$IU48,OR(AND(FK$1=$IT48+1,OR(FK$3-1&lt;&gt;$A$3,$A$4=0)),AND(FK$1=$IT48-1,OR(FK$3&lt;&gt;$A$3,$A$4=0)))))),1,0)</f>
        <v/>
      </c>
      <c r="FL98">
        <f>IF(AND(FL$4=1,FL48=0,OR($IT48=0,AND($IT48&gt;0,FL$2=$IU48,OR(AND(FL$1=$IT48+1,OR(FL$3-1&lt;&gt;$A$3,$A$4=0)),AND(FL$1=$IT48-1,OR(FL$3&lt;&gt;$A$3,$A$4=0)))))),1,0)</f>
        <v/>
      </c>
      <c r="FM98">
        <f>IF(AND(FM$4=1,FM48=0,OR($IT48=0,AND($IT48&gt;0,FM$2=$IU48,OR(AND(FM$1=$IT48+1,OR(FM$3-1&lt;&gt;$A$3,$A$4=0)),AND(FM$1=$IT48-1,OR(FM$3&lt;&gt;$A$3,$A$4=0)))))),1,0)</f>
        <v/>
      </c>
      <c r="FN98">
        <f>IF(AND(FN$4=1,FN48=0,OR($IT48=0,AND($IT48&gt;0,FN$2=$IU48,OR(AND(FN$1=$IT48+1,OR(FN$3-1&lt;&gt;$A$3,$A$4=0)),AND(FN$1=$IT48-1,OR(FN$3&lt;&gt;$A$3,$A$4=0)))))),1,0)</f>
        <v/>
      </c>
      <c r="FO98">
        <f>IF(AND(FO$4=1,FO48=0,OR($IT48=0,AND($IT48&gt;0,FO$2=$IU48,OR(AND(FO$1=$IT48+1,OR(FO$3-1&lt;&gt;$A$3,$A$4=0)),AND(FO$1=$IT48-1,OR(FO$3&lt;&gt;$A$3,$A$4=0)))))),1,0)</f>
        <v/>
      </c>
      <c r="FP98">
        <f>IF(AND(FP$4=1,FP48=0,OR($IT48=0,AND($IT48&gt;0,FP$2=$IU48,OR(AND(FP$1=$IT48+1,OR(FP$3-1&lt;&gt;$A$3,$A$4=0)),AND(FP$1=$IT48-1,OR(FP$3&lt;&gt;$A$3,$A$4=0)))))),1,0)</f>
        <v/>
      </c>
      <c r="FQ98">
        <f>IF(AND(FQ$4=1,FQ48=0,OR($IT48=0,AND($IT48&gt;0,FQ$2=$IU48,OR(AND(FQ$1=$IT48+1,OR(FQ$3-1&lt;&gt;$A$3,$A$4=0)),AND(FQ$1=$IT48-1,OR(FQ$3&lt;&gt;$A$3,$A$4=0)))))),1,0)</f>
        <v/>
      </c>
      <c r="FR98">
        <f>IF(AND(FR$4=1,FR48=0,OR($IT48=0,AND($IT48&gt;0,FR$2=$IU48,OR(AND(FR$1=$IT48+1,OR(FR$3-1&lt;&gt;$A$3,$A$4=0)),AND(FR$1=$IT48-1,OR(FR$3&lt;&gt;$A$3,$A$4=0)))))),1,0)</f>
        <v/>
      </c>
      <c r="FS98">
        <f>IF(AND(FS$4=1,FS48=0,OR($IT48=0,AND($IT48&gt;0,FS$2=$IU48,OR(AND(FS$1=$IT48+1,OR(FS$3-1&lt;&gt;$A$3,$A$4=0)),AND(FS$1=$IT48-1,OR(FS$3&lt;&gt;$A$3,$A$4=0)))))),1,0)</f>
        <v/>
      </c>
      <c r="FT98">
        <f>IF(AND(FT$4=1,FT48=0,OR($IT48=0,AND($IT48&gt;0,FT$2=$IU48,OR(AND(FT$1=$IT48+1,OR(FT$3-1&lt;&gt;$A$3,$A$4=0)),AND(FT$1=$IT48-1,OR(FT$3&lt;&gt;$A$3,$A$4=0)))))),1,0)</f>
        <v/>
      </c>
      <c r="FU98">
        <f>IF(AND(FU$4=1,FU48=0,OR($IT48=0,AND($IT48&gt;0,FU$2=$IU48,OR(AND(FU$1=$IT48+1,OR(FU$3-1&lt;&gt;$A$3,$A$4=0)),AND(FU$1=$IT48-1,OR(FU$3&lt;&gt;$A$3,$A$4=0)))))),1,0)</f>
        <v/>
      </c>
      <c r="FV98">
        <f>IF(AND(FV$4=1,FV48=0,OR($IT48=0,AND($IT48&gt;0,FV$2=$IU48,OR(AND(FV$1=$IT48+1,OR(FV$3-1&lt;&gt;$A$3,$A$4=0)),AND(FV$1=$IT48-1,OR(FV$3&lt;&gt;$A$3,$A$4=0)))))),1,0)</f>
        <v/>
      </c>
      <c r="FW98">
        <f>IF(AND(FW$4=1,FW48=0,OR($IT48=0,AND($IT48&gt;0,FW$2=$IU48,OR(AND(FW$1=$IT48+1,OR(FW$3-1&lt;&gt;$A$3,$A$4=0)),AND(FW$1=$IT48-1,OR(FW$3&lt;&gt;$A$3,$A$4=0)))))),1,0)</f>
        <v/>
      </c>
      <c r="FX98">
        <f>IF(AND(FX$4=1,FX48=0,OR($IT48=0,AND($IT48&gt;0,FX$2=$IU48,OR(AND(FX$1=$IT48+1,OR(FX$3-1&lt;&gt;$A$3,$A$4=0)),AND(FX$1=$IT48-1,OR(FX$3&lt;&gt;$A$3,$A$4=0)))))),1,0)</f>
        <v/>
      </c>
      <c r="FY98">
        <f>IF(AND(FY$4=1,FY48=0,OR($IT48=0,AND($IT48&gt;0,FY$2=$IU48,OR(AND(FY$1=$IT48+1,OR(FY$3-1&lt;&gt;$A$3,$A$4=0)),AND(FY$1=$IT48-1,OR(FY$3&lt;&gt;$A$3,$A$4=0)))))),1,0)</f>
        <v/>
      </c>
      <c r="FZ98">
        <f>IF(AND(FZ$4=1,FZ48=0,OR($IT48=0,AND($IT48&gt;0,FZ$2=$IU48,OR(AND(FZ$1=$IT48+1,OR(FZ$3-1&lt;&gt;$A$3,$A$4=0)),AND(FZ$1=$IT48-1,OR(FZ$3&lt;&gt;$A$3,$A$4=0)))))),1,0)</f>
        <v/>
      </c>
      <c r="GA98">
        <f>IF(AND(GA$4=1,GA48=0,OR($IT48=0,AND($IT48&gt;0,GA$2=$IU48,OR(AND(GA$1=$IT48+1,OR(GA$3-1&lt;&gt;$A$3,$A$4=0)),AND(GA$1=$IT48-1,OR(GA$3&lt;&gt;$A$3,$A$4=0)))))),1,0)</f>
        <v/>
      </c>
      <c r="GB98">
        <f>IF(AND(GB$4=1,GB48=0,OR($IT48=0,AND($IT48&gt;0,GB$2=$IU48,OR(AND(GB$1=$IT48+1,OR(GB$3-1&lt;&gt;$A$3,$A$4=0)),AND(GB$1=$IT48-1,OR(GB$3&lt;&gt;$A$3,$A$4=0)))))),1,0)</f>
        <v/>
      </c>
      <c r="GC98">
        <f>IF(AND(GC$4=1,GC48=0,OR($IT48=0,AND($IT48&gt;0,GC$2=$IU48,OR(AND(GC$1=$IT48+1,OR(GC$3-1&lt;&gt;$A$3,$A$4=0)),AND(GC$1=$IT48-1,OR(GC$3&lt;&gt;$A$3,$A$4=0)))))),1,0)</f>
        <v/>
      </c>
      <c r="GD98">
        <f>IF(AND(GD$4=1,GD48=0,OR($IT48=0,AND($IT48&gt;0,GD$2=$IU48,OR(AND(GD$1=$IT48+1,OR(GD$3-1&lt;&gt;$A$3,$A$4=0)),AND(GD$1=$IT48-1,OR(GD$3&lt;&gt;$A$3,$A$4=0)))))),1,0)</f>
        <v/>
      </c>
      <c r="GE98">
        <f>IF(AND(GE$4=1,GE48=0,OR($IT48=0,AND($IT48&gt;0,GE$2=$IU48,OR(AND(GE$1=$IT48+1,OR(GE$3-1&lt;&gt;$A$3,$A$4=0)),AND(GE$1=$IT48-1,OR(GE$3&lt;&gt;$A$3,$A$4=0)))))),1,0)</f>
        <v/>
      </c>
      <c r="GF98">
        <f>IF(AND(GF$4=1,GF48=0,OR($IT48=0,AND($IT48&gt;0,GF$2=$IU48,OR(AND(GF$1=$IT48+1,OR(GF$3-1&lt;&gt;$A$3,$A$4=0)),AND(GF$1=$IT48-1,OR(GF$3&lt;&gt;$A$3,$A$4=0)))))),1,0)</f>
        <v/>
      </c>
      <c r="GG98">
        <f>IF(AND(GG$4=1,GG48=0,OR($IT48=0,AND($IT48&gt;0,GG$2=$IU48,OR(AND(GG$1=$IT48+1,OR(GG$3-1&lt;&gt;$A$3,$A$4=0)),AND(GG$1=$IT48-1,OR(GG$3&lt;&gt;$A$3,$A$4=0)))))),1,0)</f>
        <v/>
      </c>
      <c r="GH98">
        <f>IF(AND(GH$4=1,GH48=0,OR($IT48=0,AND($IT48&gt;0,GH$2=$IU48,OR(AND(GH$1=$IT48+1,OR(GH$3-1&lt;&gt;$A$3,$A$4=0)),AND(GH$1=$IT48-1,OR(GH$3&lt;&gt;$A$3,$A$4=0)))))),1,0)</f>
        <v/>
      </c>
      <c r="GI98">
        <f>IF(AND(GI$4=1,GI48=0,OR($IT48=0,AND($IT48&gt;0,GI$2=$IU48,OR(AND(GI$1=$IT48+1,OR(GI$3-1&lt;&gt;$A$3,$A$4=0)),AND(GI$1=$IT48-1,OR(GI$3&lt;&gt;$A$3,$A$4=0)))))),1,0)</f>
        <v/>
      </c>
      <c r="GJ98">
        <f>IF(AND(GJ$4=1,GJ48=0,OR($IT48=0,AND($IT48&gt;0,GJ$2=$IU48,OR(AND(GJ$1=$IT48+1,OR(GJ$3-1&lt;&gt;$A$3,$A$4=0)),AND(GJ$1=$IT48-1,OR(GJ$3&lt;&gt;$A$3,$A$4=0)))))),1,0)</f>
        <v/>
      </c>
      <c r="GK98">
        <f>IF(AND(GK$4=1,GK48=0,OR($IT48=0,AND($IT48&gt;0,GK$2=$IU48,OR(AND(GK$1=$IT48+1,OR(GK$3-1&lt;&gt;$A$3,$A$4=0)),AND(GK$1=$IT48-1,OR(GK$3&lt;&gt;$A$3,$A$4=0)))))),1,0)</f>
        <v/>
      </c>
      <c r="GL98">
        <f>IF(AND(GL$4=1,GL48=0,OR($IT48=0,AND($IT48&gt;0,GL$2=$IU48,OR(AND(GL$1=$IT48+1,OR(GL$3-1&lt;&gt;$A$3,$A$4=0)),AND(GL$1=$IT48-1,OR(GL$3&lt;&gt;$A$3,$A$4=0)))))),1,0)</f>
        <v/>
      </c>
      <c r="GM98">
        <f>IF(AND(GM$4=1,GM48=0,OR($IT48=0,AND($IT48&gt;0,GM$2=$IU48,OR(AND(GM$1=$IT48+1,OR(GM$3-1&lt;&gt;$A$3,$A$4=0)),AND(GM$1=$IT48-1,OR(GM$3&lt;&gt;$A$3,$A$4=0)))))),1,0)</f>
        <v/>
      </c>
      <c r="GN98">
        <f>IF(AND(GN$4=1,GN48=0,OR($IT48=0,AND($IT48&gt;0,GN$2=$IU48,OR(AND(GN$1=$IT48+1,OR(GN$3-1&lt;&gt;$A$3,$A$4=0)),AND(GN$1=$IT48-1,OR(GN$3&lt;&gt;$A$3,$A$4=0)))))),1,0)</f>
        <v/>
      </c>
      <c r="GO98">
        <f>IF(AND(GO$4=1,GO48=0,OR($IT48=0,AND($IT48&gt;0,GO$2=$IU48,OR(AND(GO$1=$IT48+1,OR(GO$3-1&lt;&gt;$A$3,$A$4=0)),AND(GO$1=$IT48-1,OR(GO$3&lt;&gt;$A$3,$A$4=0)))))),1,0)</f>
        <v/>
      </c>
      <c r="GP98">
        <f>IF(AND(GP$4=1,GP48=0,OR($IT48=0,AND($IT48&gt;0,GP$2=$IU48,OR(AND(GP$1=$IT48+1,OR(GP$3-1&lt;&gt;$A$3,$A$4=0)),AND(GP$1=$IT48-1,OR(GP$3&lt;&gt;$A$3,$A$4=0)))))),1,0)</f>
        <v/>
      </c>
      <c r="GQ98">
        <f>IF(AND(GQ$4=1,GQ48=0,OR($IT48=0,AND($IT48&gt;0,GQ$2=$IU48,OR(AND(GQ$1=$IT48+1,OR(GQ$3-1&lt;&gt;$A$3,$A$4=0)),AND(GQ$1=$IT48-1,OR(GQ$3&lt;&gt;$A$3,$A$4=0)))))),1,0)</f>
        <v/>
      </c>
      <c r="GR98">
        <f>IF(AND(GR$4=1,GR48=0,OR($IT48=0,AND($IT48&gt;0,GR$2=$IU48,OR(AND(GR$1=$IT48+1,OR(GR$3-1&lt;&gt;$A$3,$A$4=0)),AND(GR$1=$IT48-1,OR(GR$3&lt;&gt;$A$3,$A$4=0)))))),1,0)</f>
        <v/>
      </c>
      <c r="GS98">
        <f>IF(AND(GS$4=1,GS48=0,OR($IT48=0,AND($IT48&gt;0,GS$2=$IU48,OR(AND(GS$1=$IT48+1,OR(GS$3-1&lt;&gt;$A$3,$A$4=0)),AND(GS$1=$IT48-1,OR(GS$3&lt;&gt;$A$3,$A$4=0)))))),1,0)</f>
        <v/>
      </c>
      <c r="GT98">
        <f>IF(AND(GT$4=1,GT48=0,OR($IT48=0,AND($IT48&gt;0,GT$2=$IU48,OR(AND(GT$1=$IT48+1,OR(GT$3-1&lt;&gt;$A$3,$A$4=0)),AND(GT$1=$IT48-1,OR(GT$3&lt;&gt;$A$3,$A$4=0)))))),1,0)</f>
        <v/>
      </c>
      <c r="GU98">
        <f>IF(AND(GU$4=1,GU48=0,OR($IT48=0,AND($IT48&gt;0,GU$2=$IU48,OR(AND(GU$1=$IT48+1,OR(GU$3-1&lt;&gt;$A$3,$A$4=0)),AND(GU$1=$IT48-1,OR(GU$3&lt;&gt;$A$3,$A$4=0)))))),1,0)</f>
        <v/>
      </c>
      <c r="GV98">
        <f>IF(AND(GV$4=1,GV48=0,OR($IT48=0,AND($IT48&gt;0,GV$2=$IU48,OR(AND(GV$1=$IT48+1,OR(GV$3-1&lt;&gt;$A$3,$A$4=0)),AND(GV$1=$IT48-1,OR(GV$3&lt;&gt;$A$3,$A$4=0)))))),1,0)</f>
        <v/>
      </c>
      <c r="GW98">
        <f>IF(AND(GW$4=1,GW48=0,OR($IT48=0,AND($IT48&gt;0,GW$2=$IU48,OR(AND(GW$1=$IT48+1,OR(GW$3-1&lt;&gt;$A$3,$A$4=0)),AND(GW$1=$IT48-1,OR(GW$3&lt;&gt;$A$3,$A$4=0)))))),1,0)</f>
        <v/>
      </c>
      <c r="GX98">
        <f>IF(AND(GX$4=1,GX48=0,OR($IT48=0,AND($IT48&gt;0,GX$2=$IU48,OR(AND(GX$1=$IT48+1,OR(GX$3-1&lt;&gt;$A$3,$A$4=0)),AND(GX$1=$IT48-1,OR(GX$3&lt;&gt;$A$3,$A$4=0)))))),1,0)</f>
        <v/>
      </c>
      <c r="GY98">
        <f>IF(AND(GY$4=1,GY48=0,OR($IT48=0,AND($IT48&gt;0,GY$2=$IU48,OR(AND(GY$1=$IT48+1,OR(GY$3-1&lt;&gt;$A$3,$A$4=0)),AND(GY$1=$IT48-1,OR(GY$3&lt;&gt;$A$3,$A$4=0)))))),1,0)</f>
        <v/>
      </c>
      <c r="GZ98">
        <f>IF(AND(GZ$4=1,GZ48=0,OR($IT48=0,AND($IT48&gt;0,GZ$2=$IU48,OR(AND(GZ$1=$IT48+1,OR(GZ$3-1&lt;&gt;$A$3,$A$4=0)),AND(GZ$1=$IT48-1,OR(GZ$3&lt;&gt;$A$3,$A$4=0)))))),1,0)</f>
        <v/>
      </c>
      <c r="HA98">
        <f>IF(AND(HA$4=1,HA48=0,OR($IT48=0,AND($IT48&gt;0,HA$2=$IU48,OR(AND(HA$1=$IT48+1,OR(HA$3-1&lt;&gt;$A$3,$A$4=0)),AND(HA$1=$IT48-1,OR(HA$3&lt;&gt;$A$3,$A$4=0)))))),1,0)</f>
        <v/>
      </c>
      <c r="HB98">
        <f>IF(AND(HB$4=1,HB48=0,OR($IT48=0,AND($IT48&gt;0,HB$2=$IU48,OR(AND(HB$1=$IT48+1,OR(HB$3-1&lt;&gt;$A$3,$A$4=0)),AND(HB$1=$IT48-1,OR(HB$3&lt;&gt;$A$3,$A$4=0)))))),1,0)</f>
        <v/>
      </c>
      <c r="HC98">
        <f>IF(AND(HC$4=1,HC48=0,OR($IT48=0,AND($IT48&gt;0,HC$2=$IU48,OR(AND(HC$1=$IT48+1,OR(HC$3-1&lt;&gt;$A$3,$A$4=0)),AND(HC$1=$IT48-1,OR(HC$3&lt;&gt;$A$3,$A$4=0)))))),1,0)</f>
        <v/>
      </c>
      <c r="HD98">
        <f>IF(AND(HD$4=1,HD48=0,OR($IT48=0,AND($IT48&gt;0,HD$2=$IU48,OR(AND(HD$1=$IT48+1,OR(HD$3-1&lt;&gt;$A$3,$A$4=0)),AND(HD$1=$IT48-1,OR(HD$3&lt;&gt;$A$3,$A$4=0)))))),1,0)</f>
        <v/>
      </c>
      <c r="HE98">
        <f>IF(AND(HE$4=1,HE48=0,OR($IT48=0,AND($IT48&gt;0,HE$2=$IU48,OR(AND(HE$1=$IT48+1,OR(HE$3-1&lt;&gt;$A$3,$A$4=0)),AND(HE$1=$IT48-1,OR(HE$3&lt;&gt;$A$3,$A$4=0)))))),1,0)</f>
        <v/>
      </c>
      <c r="HF98">
        <f>IF(AND(HF$4=1,HF48=0,OR($IT48=0,AND($IT48&gt;0,HF$2=$IU48,OR(AND(HF$1=$IT48+1,OR(HF$3-1&lt;&gt;$A$3,$A$4=0)),AND(HF$1=$IT48-1,OR(HF$3&lt;&gt;$A$3,$A$4=0)))))),1,0)</f>
        <v/>
      </c>
      <c r="HG98">
        <f>IF(AND(HG$4=1,HG48=0,OR($IT48=0,AND($IT48&gt;0,HG$2=$IU48,OR(AND(HG$1=$IT48+1,OR(HG$3-1&lt;&gt;$A$3,$A$4=0)),AND(HG$1=$IT48-1,OR(HG$3&lt;&gt;$A$3,$A$4=0)))))),1,0)</f>
        <v/>
      </c>
      <c r="HH98">
        <f>IF(AND(HH$4=1,HH48=0,OR($IT48=0,AND($IT48&gt;0,HH$2=$IU48,OR(AND(HH$1=$IT48+1,OR(HH$3-1&lt;&gt;$A$3,$A$4=0)),AND(HH$1=$IT48-1,OR(HH$3&lt;&gt;$A$3,$A$4=0)))))),1,0)</f>
        <v/>
      </c>
      <c r="HI98">
        <f>IF(AND(HI$4=1,HI48=0,OR($IT48=0,AND($IT48&gt;0,HI$2=$IU48,OR(AND(HI$1=$IT48+1,OR(HI$3-1&lt;&gt;$A$3,$A$4=0)),AND(HI$1=$IT48-1,OR(HI$3&lt;&gt;$A$3,$A$4=0)))))),1,0)</f>
        <v/>
      </c>
      <c r="HJ98">
        <f>IF(AND(HJ$4=1,HJ48=0,OR($IT48=0,AND($IT48&gt;0,HJ$2=$IU48,OR(AND(HJ$1=$IT48+1,OR(HJ$3-1&lt;&gt;$A$3,$A$4=0)),AND(HJ$1=$IT48-1,OR(HJ$3&lt;&gt;$A$3,$A$4=0)))))),1,0)</f>
        <v/>
      </c>
      <c r="HK98">
        <f>IF(AND(HK$4=1,HK48=0,OR($IT48=0,AND($IT48&gt;0,HK$2=$IU48,OR(AND(HK$1=$IT48+1,OR(HK$3-1&lt;&gt;$A$3,$A$4=0)),AND(HK$1=$IT48-1,OR(HK$3&lt;&gt;$A$3,$A$4=0)))))),1,0)</f>
        <v/>
      </c>
      <c r="HL98">
        <f>IF(AND(HL$4=1,HL48=0,OR($IT48=0,AND($IT48&gt;0,HL$2=$IU48,OR(AND(HL$1=$IT48+1,OR(HL$3-1&lt;&gt;$A$3,$A$4=0)),AND(HL$1=$IT48-1,OR(HL$3&lt;&gt;$A$3,$A$4=0)))))),1,0)</f>
        <v/>
      </c>
      <c r="HM98">
        <f>IF(AND(HM$4=1,HM48=0,OR($IT48=0,AND($IT48&gt;0,HM$2=$IU48,OR(AND(HM$1=$IT48+1,OR(HM$3-1&lt;&gt;$A$3,$A$4=0)),AND(HM$1=$IT48-1,OR(HM$3&lt;&gt;$A$3,$A$4=0)))))),1,0)</f>
        <v/>
      </c>
      <c r="HN98">
        <f>IF(AND(HN$4=1,HN48=0,OR($IT48=0,AND($IT48&gt;0,HN$2=$IU48,OR(AND(HN$1=$IT48+1,OR(HN$3-1&lt;&gt;$A$3,$A$4=0)),AND(HN$1=$IT48-1,OR(HN$3&lt;&gt;$A$3,$A$4=0)))))),1,0)</f>
        <v/>
      </c>
      <c r="HO98">
        <f>IF(AND(HO$4=1,HO48=0,OR($IT48=0,AND($IT48&gt;0,HO$2=$IU48,OR(AND(HO$1=$IT48+1,OR(HO$3-1&lt;&gt;$A$3,$A$4=0)),AND(HO$1=$IT48-1,OR(HO$3&lt;&gt;$A$3,$A$4=0)))))),1,0)</f>
        <v/>
      </c>
      <c r="HP98">
        <f>IF(AND(HP$4=1,HP48=0,OR($IT48=0,AND($IT48&gt;0,HP$2=$IU48,OR(AND(HP$1=$IT48+1,OR(HP$3-1&lt;&gt;$A$3,$A$4=0)),AND(HP$1=$IT48-1,OR(HP$3&lt;&gt;$A$3,$A$4=0)))))),1,0)</f>
        <v/>
      </c>
      <c r="HQ98">
        <f>IF(AND(HQ$4=1,HQ48=0,OR($IT48=0,AND($IT48&gt;0,HQ$2=$IU48,OR(AND(HQ$1=$IT48+1,OR(HQ$3-1&lt;&gt;$A$3,$A$4=0)),AND(HQ$1=$IT48-1,OR(HQ$3&lt;&gt;$A$3,$A$4=0)))))),1,0)</f>
        <v/>
      </c>
      <c r="HR98">
        <f>IF(AND(HR$4=1,HR48=0,OR($IT48=0,AND($IT48&gt;0,HR$2=$IU48,OR(AND(HR$1=$IT48+1,OR(HR$3-1&lt;&gt;$A$3,$A$4=0)),AND(HR$1=$IT48-1,OR(HR$3&lt;&gt;$A$3,$A$4=0)))))),1,0)</f>
        <v/>
      </c>
      <c r="HS98">
        <f>IF(AND(HS$4=1,HS48=0,OR($IT48=0,AND($IT48&gt;0,HS$2=$IU48,OR(AND(HS$1=$IT48+1,OR(HS$3-1&lt;&gt;$A$3,$A$4=0)),AND(HS$1=$IT48-1,OR(HS$3&lt;&gt;$A$3,$A$4=0)))))),1,0)</f>
        <v/>
      </c>
      <c r="HT98">
        <f>IF(AND(HT$4=1,HT48=0,OR($IT48=0,AND($IT48&gt;0,HT$2=$IU48,OR(AND(HT$1=$IT48+1,OR(HT$3-1&lt;&gt;$A$3,$A$4=0)),AND(HT$1=$IT48-1,OR(HT$3&lt;&gt;$A$3,$A$4=0)))))),1,0)</f>
        <v/>
      </c>
      <c r="HU98">
        <f>IF(AND(HU$4=1,HU48=0,OR($IT48=0,AND($IT48&gt;0,HU$2=$IU48,OR(AND(HU$1=$IT48+1,OR(HU$3-1&lt;&gt;$A$3,$A$4=0)),AND(HU$1=$IT48-1,OR(HU$3&lt;&gt;$A$3,$A$4=0)))))),1,0)</f>
        <v/>
      </c>
      <c r="HV98">
        <f>IF(AND(HV$4=1,HV48=0,OR($IT48=0,AND($IT48&gt;0,HV$2=$IU48,OR(AND(HV$1=$IT48+1,OR(HV$3-1&lt;&gt;$A$3,$A$4=0)),AND(HV$1=$IT48-1,OR(HV$3&lt;&gt;$A$3,$A$4=0)))))),1,0)</f>
        <v/>
      </c>
      <c r="HW98">
        <f>IF(AND(HW$4=1,HW48=0,OR($IT48=0,AND($IT48&gt;0,HW$2=$IU48,OR(AND(HW$1=$IT48+1,OR(HW$3-1&lt;&gt;$A$3,$A$4=0)),AND(HW$1=$IT48-1,OR(HW$3&lt;&gt;$A$3,$A$4=0)))))),1,0)</f>
        <v/>
      </c>
      <c r="HX98">
        <f>IF(AND(HX$4=1,HX48=0,OR($IT48=0,AND($IT48&gt;0,HX$2=$IU48,OR(AND(HX$1=$IT48+1,OR(HX$3-1&lt;&gt;$A$3,$A$4=0)),AND(HX$1=$IT48-1,OR(HX$3&lt;&gt;$A$3,$A$4=0)))))),1,0)</f>
        <v/>
      </c>
      <c r="HY98">
        <f>IF(AND(HY$4=1,HY48=0,OR($IT48=0,AND($IT48&gt;0,HY$2=$IU48,OR(AND(HY$1=$IT48+1,OR(HY$3-1&lt;&gt;$A$3,$A$4=0)),AND(HY$1=$IT48-1,OR(HY$3&lt;&gt;$A$3,$A$4=0)))))),1,0)</f>
        <v/>
      </c>
      <c r="HZ98">
        <f>IF(AND(HZ$4=1,HZ48=0,OR($IT48=0,AND($IT48&gt;0,HZ$2=$IU48,OR(AND(HZ$1=$IT48+1,OR(HZ$3-1&lt;&gt;$A$3,$A$4=0)),AND(HZ$1=$IT48-1,OR(HZ$3&lt;&gt;$A$3,$A$4=0)))))),1,0)</f>
        <v/>
      </c>
      <c r="IA98">
        <f>IF(AND(IA$4=1,IA48=0,OR($IT48=0,AND($IT48&gt;0,IA$2=$IU48,OR(AND(IA$1=$IT48+1,OR(IA$3-1&lt;&gt;$A$3,$A$4=0)),AND(IA$1=$IT48-1,OR(IA$3&lt;&gt;$A$3,$A$4=0)))))),1,0)</f>
        <v/>
      </c>
      <c r="IB98">
        <f>IF(AND(IB$4=1,IB48=0,OR($IT48=0,AND($IT48&gt;0,IB$2=$IU48,OR(AND(IB$1=$IT48+1,OR(IB$3-1&lt;&gt;$A$3,$A$4=0)),AND(IB$1=$IT48-1,OR(IB$3&lt;&gt;$A$3,$A$4=0)))))),1,0)</f>
        <v/>
      </c>
      <c r="IC98">
        <f>IF(AND(IC$4=1,IC48=0,OR($IT48=0,AND($IT48&gt;0,IC$2=$IU48,OR(AND(IC$1=$IT48+1,OR(IC$3-1&lt;&gt;$A$3,$A$4=0)),AND(IC$1=$IT48-1,OR(IC$3&lt;&gt;$A$3,$A$4=0)))))),1,0)</f>
        <v/>
      </c>
      <c r="ID98">
        <f>IF(AND(ID$4=1,ID48=0,OR($IT48=0,AND($IT48&gt;0,ID$2=$IU48,OR(AND(ID$1=$IT48+1,OR(ID$3-1&lt;&gt;$A$3,$A$4=0)),AND(ID$1=$IT48-1,OR(ID$3&lt;&gt;$A$3,$A$4=0)))))),1,0)</f>
        <v/>
      </c>
      <c r="IE98">
        <f>IF(AND(IE$4=1,IE48=0,OR($IT48=0,AND($IT48&gt;0,IE$2=$IU48,OR(AND(IE$1=$IT48+1,OR(IE$3-1&lt;&gt;$A$3,$A$4=0)),AND(IE$1=$IT48-1,OR(IE$3&lt;&gt;$A$3,$A$4=0)))))),1,0)</f>
        <v/>
      </c>
      <c r="IF98">
        <f>IF(AND(IF$4=1,IF48=0,OR($IT48=0,AND($IT48&gt;0,IF$2=$IU48,OR(AND(IF$1=$IT48+1,OR(IF$3-1&lt;&gt;$A$3,$A$4=0)),AND(IF$1=$IT48-1,OR(IF$3&lt;&gt;$A$3,$A$4=0)))))),1,0)</f>
        <v/>
      </c>
      <c r="IG98">
        <f>IF(AND(IG$4=1,IG48=0,OR($IT48=0,AND($IT48&gt;0,IG$2=$IU48,OR(AND(IG$1=$IT48+1,OR(IG$3-1&lt;&gt;$A$3,$A$4=0)),AND(IG$1=$IT48-1,OR(IG$3&lt;&gt;$A$3,$A$4=0)))))),1,0)</f>
        <v/>
      </c>
      <c r="IH98">
        <f>IF(AND(IH$4=1,IH48=0,OR($IT48=0,AND($IT48&gt;0,IH$2=$IU48,OR(AND(IH$1=$IT48+1,OR(IH$3-1&lt;&gt;$A$3,$A$4=0)),AND(IH$1=$IT48-1,OR(IH$3&lt;&gt;$A$3,$A$4=0)))))),1,0)</f>
        <v/>
      </c>
      <c r="II98">
        <f>IF(AND(II$4=1,II48=0,OR($IT48=0,AND($IT48&gt;0,II$2=$IU48,OR(AND(II$1=$IT48+1,OR(II$3-1&lt;&gt;$A$3,$A$4=0)),AND(II$1=$IT48-1,OR(II$3&lt;&gt;$A$3,$A$4=0)))))),1,0)</f>
        <v/>
      </c>
    </row>
    <row r="99">
      <c r="A99" t="n">
        <v>40</v>
      </c>
      <c r="D99">
        <f>IF(AND(D$4=1,D49=0,OR($IT49=0,AND($IT49&gt;0,D$2=$IU49,OR(AND(D$1=$IT49+1,OR(D$3-1&lt;&gt;$A$3,$A$4=0)),AND(D$1=$IT49-1,OR(D$3&lt;&gt;$A$3,$A$4=0)))))),1,0)</f>
        <v/>
      </c>
      <c r="E99">
        <f>IF(AND(E$4=1,E49=0,OR($IT49=0,AND($IT49&gt;0,E$2=$IU49,OR(AND(E$1=$IT49+1,OR(E$3-1&lt;&gt;$A$3,$A$4=0)),AND(E$1=$IT49-1,OR(E$3&lt;&gt;$A$3,$A$4=0)))))),1,0)</f>
        <v/>
      </c>
      <c r="F99">
        <f>IF(AND(F$4=1,F49=0,OR($IT49=0,AND($IT49&gt;0,F$2=$IU49,OR(AND(F$1=$IT49+1,OR(F$3-1&lt;&gt;$A$3,$A$4=0)),AND(F$1=$IT49-1,OR(F$3&lt;&gt;$A$3,$A$4=0)))))),1,0)</f>
        <v/>
      </c>
      <c r="G99">
        <f>IF(AND(G$4=1,G49=0,OR($IT49=0,AND($IT49&gt;0,G$2=$IU49,OR(AND(G$1=$IT49+1,OR(G$3-1&lt;&gt;$A$3,$A$4=0)),AND(G$1=$IT49-1,OR(G$3&lt;&gt;$A$3,$A$4=0)))))),1,0)</f>
        <v/>
      </c>
      <c r="H99">
        <f>IF(AND(H$4=1,H49=0,OR($IT49=0,AND($IT49&gt;0,H$2=$IU49,OR(AND(H$1=$IT49+1,OR(H$3-1&lt;&gt;$A$3,$A$4=0)),AND(H$1=$IT49-1,OR(H$3&lt;&gt;$A$3,$A$4=0)))))),1,0)</f>
        <v/>
      </c>
      <c r="I99">
        <f>IF(AND(I$4=1,I49=0,OR($IT49=0,AND($IT49&gt;0,I$2=$IU49,OR(AND(I$1=$IT49+1,OR(I$3-1&lt;&gt;$A$3,$A$4=0)),AND(I$1=$IT49-1,OR(I$3&lt;&gt;$A$3,$A$4=0)))))),1,0)</f>
        <v/>
      </c>
      <c r="J99">
        <f>IF(AND(J$4=1,J49=0,OR($IT49=0,AND($IT49&gt;0,J$2=$IU49,OR(AND(J$1=$IT49+1,OR(J$3-1&lt;&gt;$A$3,$A$4=0)),AND(J$1=$IT49-1,OR(J$3&lt;&gt;$A$3,$A$4=0)))))),1,0)</f>
        <v/>
      </c>
      <c r="K99">
        <f>IF(AND(K$4=1,K49=0,OR($IT49=0,AND($IT49&gt;0,K$2=$IU49,OR(AND(K$1=$IT49+1,OR(K$3-1&lt;&gt;$A$3,$A$4=0)),AND(K$1=$IT49-1,OR(K$3&lt;&gt;$A$3,$A$4=0)))))),1,0)</f>
        <v/>
      </c>
      <c r="L99">
        <f>IF(AND(L$4=1,L49=0,OR($IT49=0,AND($IT49&gt;0,L$2=$IU49,OR(AND(L$1=$IT49+1,OR(L$3-1&lt;&gt;$A$3,$A$4=0)),AND(L$1=$IT49-1,OR(L$3&lt;&gt;$A$3,$A$4=0)))))),1,0)</f>
        <v/>
      </c>
      <c r="M99">
        <f>IF(AND(M$4=1,M49=0,OR($IT49=0,AND($IT49&gt;0,M$2=$IU49,OR(AND(M$1=$IT49+1,OR(M$3-1&lt;&gt;$A$3,$A$4=0)),AND(M$1=$IT49-1,OR(M$3&lt;&gt;$A$3,$A$4=0)))))),1,0)</f>
        <v/>
      </c>
      <c r="N99">
        <f>IF(AND(N$4=1,N49=0,OR($IT49=0,AND($IT49&gt;0,N$2=$IU49,OR(AND(N$1=$IT49+1,OR(N$3-1&lt;&gt;$A$3,$A$4=0)),AND(N$1=$IT49-1,OR(N$3&lt;&gt;$A$3,$A$4=0)))))),1,0)</f>
        <v/>
      </c>
      <c r="O99">
        <f>IF(AND(O$4=1,O49=0,OR($IT49=0,AND($IT49&gt;0,O$2=$IU49,OR(AND(O$1=$IT49+1,OR(O$3-1&lt;&gt;$A$3,$A$4=0)),AND(O$1=$IT49-1,OR(O$3&lt;&gt;$A$3,$A$4=0)))))),1,0)</f>
        <v/>
      </c>
      <c r="P99">
        <f>IF(AND(P$4=1,P49=0,OR($IT49=0,AND($IT49&gt;0,P$2=$IU49,OR(AND(P$1=$IT49+1,OR(P$3-1&lt;&gt;$A$3,$A$4=0)),AND(P$1=$IT49-1,OR(P$3&lt;&gt;$A$3,$A$4=0)))))),1,0)</f>
        <v/>
      </c>
      <c r="Q99">
        <f>IF(AND(Q$4=1,Q49=0,OR($IT49=0,AND($IT49&gt;0,Q$2=$IU49,OR(AND(Q$1=$IT49+1,OR(Q$3-1&lt;&gt;$A$3,$A$4=0)),AND(Q$1=$IT49-1,OR(Q$3&lt;&gt;$A$3,$A$4=0)))))),1,0)</f>
        <v/>
      </c>
      <c r="R99">
        <f>IF(AND(R$4=1,R49=0,OR($IT49=0,AND($IT49&gt;0,R$2=$IU49,OR(AND(R$1=$IT49+1,OR(R$3-1&lt;&gt;$A$3,$A$4=0)),AND(R$1=$IT49-1,OR(R$3&lt;&gt;$A$3,$A$4=0)))))),1,0)</f>
        <v/>
      </c>
      <c r="S99">
        <f>IF(AND(S$4=1,S49=0,OR($IT49=0,AND($IT49&gt;0,S$2=$IU49,OR(AND(S$1=$IT49+1,OR(S$3-1&lt;&gt;$A$3,$A$4=0)),AND(S$1=$IT49-1,OR(S$3&lt;&gt;$A$3,$A$4=0)))))),1,0)</f>
        <v/>
      </c>
      <c r="T99">
        <f>IF(AND(T$4=1,T49=0,OR($IT49=0,AND($IT49&gt;0,T$2=$IU49,OR(AND(T$1=$IT49+1,OR(T$3-1&lt;&gt;$A$3,$A$4=0)),AND(T$1=$IT49-1,OR(T$3&lt;&gt;$A$3,$A$4=0)))))),1,0)</f>
        <v/>
      </c>
      <c r="U99">
        <f>IF(AND(U$4=1,U49=0,OR($IT49=0,AND($IT49&gt;0,U$2=$IU49,OR(AND(U$1=$IT49+1,OR(U$3-1&lt;&gt;$A$3,$A$4=0)),AND(U$1=$IT49-1,OR(U$3&lt;&gt;$A$3,$A$4=0)))))),1,0)</f>
        <v/>
      </c>
      <c r="V99">
        <f>IF(AND(V$4=1,V49=0,OR($IT49=0,AND($IT49&gt;0,V$2=$IU49,OR(AND(V$1=$IT49+1,OR(V$3-1&lt;&gt;$A$3,$A$4=0)),AND(V$1=$IT49-1,OR(V$3&lt;&gt;$A$3,$A$4=0)))))),1,0)</f>
        <v/>
      </c>
      <c r="W99">
        <f>IF(AND(W$4=1,W49=0,OR($IT49=0,AND($IT49&gt;0,W$2=$IU49,OR(AND(W$1=$IT49+1,OR(W$3-1&lt;&gt;$A$3,$A$4=0)),AND(W$1=$IT49-1,OR(W$3&lt;&gt;$A$3,$A$4=0)))))),1,0)</f>
        <v/>
      </c>
      <c r="X99">
        <f>IF(AND(X$4=1,X49=0,OR($IT49=0,AND($IT49&gt;0,X$2=$IU49,OR(AND(X$1=$IT49+1,OR(X$3-1&lt;&gt;$A$3,$A$4=0)),AND(X$1=$IT49-1,OR(X$3&lt;&gt;$A$3,$A$4=0)))))),1,0)</f>
        <v/>
      </c>
      <c r="Y99">
        <f>IF(AND(Y$4=1,Y49=0,OR($IT49=0,AND($IT49&gt;0,Y$2=$IU49,OR(AND(Y$1=$IT49+1,OR(Y$3-1&lt;&gt;$A$3,$A$4=0)),AND(Y$1=$IT49-1,OR(Y$3&lt;&gt;$A$3,$A$4=0)))))),1,0)</f>
        <v/>
      </c>
      <c r="Z99">
        <f>IF(AND(Z$4=1,Z49=0,OR($IT49=0,AND($IT49&gt;0,Z$2=$IU49,OR(AND(Z$1=$IT49+1,OR(Z$3-1&lt;&gt;$A$3,$A$4=0)),AND(Z$1=$IT49-1,OR(Z$3&lt;&gt;$A$3,$A$4=0)))))),1,0)</f>
        <v/>
      </c>
      <c r="AA99">
        <f>IF(AND(AA$4=1,AA49=0,OR($IT49=0,AND($IT49&gt;0,AA$2=$IU49,OR(AND(AA$1=$IT49+1,OR(AA$3-1&lt;&gt;$A$3,$A$4=0)),AND(AA$1=$IT49-1,OR(AA$3&lt;&gt;$A$3,$A$4=0)))))),1,0)</f>
        <v/>
      </c>
      <c r="AB99">
        <f>IF(AND(AB$4=1,AB49=0,OR($IT49=0,AND($IT49&gt;0,AB$2=$IU49,OR(AND(AB$1=$IT49+1,OR(AB$3-1&lt;&gt;$A$3,$A$4=0)),AND(AB$1=$IT49-1,OR(AB$3&lt;&gt;$A$3,$A$4=0)))))),1,0)</f>
        <v/>
      </c>
      <c r="AC99">
        <f>IF(AND(AC$4=1,AC49=0,OR($IT49=0,AND($IT49&gt;0,AC$2=$IU49,OR(AND(AC$1=$IT49+1,OR(AC$3-1&lt;&gt;$A$3,$A$4=0)),AND(AC$1=$IT49-1,OR(AC$3&lt;&gt;$A$3,$A$4=0)))))),1,0)</f>
        <v/>
      </c>
      <c r="AD99">
        <f>IF(AND(AD$4=1,AD49=0,OR($IT49=0,AND($IT49&gt;0,AD$2=$IU49,OR(AND(AD$1=$IT49+1,OR(AD$3-1&lt;&gt;$A$3,$A$4=0)),AND(AD$1=$IT49-1,OR(AD$3&lt;&gt;$A$3,$A$4=0)))))),1,0)</f>
        <v/>
      </c>
      <c r="AE99">
        <f>IF(AND(AE$4=1,AE49=0,OR($IT49=0,AND($IT49&gt;0,AE$2=$IU49,OR(AND(AE$1=$IT49+1,OR(AE$3-1&lt;&gt;$A$3,$A$4=0)),AND(AE$1=$IT49-1,OR(AE$3&lt;&gt;$A$3,$A$4=0)))))),1,0)</f>
        <v/>
      </c>
      <c r="AF99">
        <f>IF(AND(AF$4=1,AF49=0,OR($IT49=0,AND($IT49&gt;0,AF$2=$IU49,OR(AND(AF$1=$IT49+1,OR(AF$3-1&lt;&gt;$A$3,$A$4=0)),AND(AF$1=$IT49-1,OR(AF$3&lt;&gt;$A$3,$A$4=0)))))),1,0)</f>
        <v/>
      </c>
      <c r="AG99">
        <f>IF(AND(AG$4=1,AG49=0,OR($IT49=0,AND($IT49&gt;0,AG$2=$IU49,OR(AND(AG$1=$IT49+1,OR(AG$3-1&lt;&gt;$A$3,$A$4=0)),AND(AG$1=$IT49-1,OR(AG$3&lt;&gt;$A$3,$A$4=0)))))),1,0)</f>
        <v/>
      </c>
      <c r="AH99">
        <f>IF(AND(AH$4=1,AH49=0,OR($IT49=0,AND($IT49&gt;0,AH$2=$IU49,OR(AND(AH$1=$IT49+1,OR(AH$3-1&lt;&gt;$A$3,$A$4=0)),AND(AH$1=$IT49-1,OR(AH$3&lt;&gt;$A$3,$A$4=0)))))),1,0)</f>
        <v/>
      </c>
      <c r="AI99">
        <f>IF(AND(AI$4=1,AI49=0,OR($IT49=0,AND($IT49&gt;0,AI$2=$IU49,OR(AND(AI$1=$IT49+1,OR(AI$3-1&lt;&gt;$A$3,$A$4=0)),AND(AI$1=$IT49-1,OR(AI$3&lt;&gt;$A$3,$A$4=0)))))),1,0)</f>
        <v/>
      </c>
      <c r="AJ99">
        <f>IF(AND(AJ$4=1,AJ49=0,OR($IT49=0,AND($IT49&gt;0,AJ$2=$IU49,OR(AND(AJ$1=$IT49+1,OR(AJ$3-1&lt;&gt;$A$3,$A$4=0)),AND(AJ$1=$IT49-1,OR(AJ$3&lt;&gt;$A$3,$A$4=0)))))),1,0)</f>
        <v/>
      </c>
      <c r="AK99">
        <f>IF(AND(AK$4=1,AK49=0,OR($IT49=0,AND($IT49&gt;0,AK$2=$IU49,OR(AND(AK$1=$IT49+1,OR(AK$3-1&lt;&gt;$A$3,$A$4=0)),AND(AK$1=$IT49-1,OR(AK$3&lt;&gt;$A$3,$A$4=0)))))),1,0)</f>
        <v/>
      </c>
      <c r="AL99">
        <f>IF(AND(AL$4=1,AL49=0,OR($IT49=0,AND($IT49&gt;0,AL$2=$IU49,OR(AND(AL$1=$IT49+1,OR(AL$3-1&lt;&gt;$A$3,$A$4=0)),AND(AL$1=$IT49-1,OR(AL$3&lt;&gt;$A$3,$A$4=0)))))),1,0)</f>
        <v/>
      </c>
      <c r="AM99">
        <f>IF(AND(AM$4=1,AM49=0,OR($IT49=0,AND($IT49&gt;0,AM$2=$IU49,OR(AND(AM$1=$IT49+1,OR(AM$3-1&lt;&gt;$A$3,$A$4=0)),AND(AM$1=$IT49-1,OR(AM$3&lt;&gt;$A$3,$A$4=0)))))),1,0)</f>
        <v/>
      </c>
      <c r="AN99">
        <f>IF(AND(AN$4=1,AN49=0,OR($IT49=0,AND($IT49&gt;0,AN$2=$IU49,OR(AND(AN$1=$IT49+1,OR(AN$3-1&lt;&gt;$A$3,$A$4=0)),AND(AN$1=$IT49-1,OR(AN$3&lt;&gt;$A$3,$A$4=0)))))),1,0)</f>
        <v/>
      </c>
      <c r="AO99">
        <f>IF(AND(AO$4=1,AO49=0,OR($IT49=0,AND($IT49&gt;0,AO$2=$IU49,OR(AND(AO$1=$IT49+1,OR(AO$3-1&lt;&gt;$A$3,$A$4=0)),AND(AO$1=$IT49-1,OR(AO$3&lt;&gt;$A$3,$A$4=0)))))),1,0)</f>
        <v/>
      </c>
      <c r="AP99">
        <f>IF(AND(AP$4=1,AP49=0,OR($IT49=0,AND($IT49&gt;0,AP$2=$IU49,OR(AND(AP$1=$IT49+1,OR(AP$3-1&lt;&gt;$A$3,$A$4=0)),AND(AP$1=$IT49-1,OR(AP$3&lt;&gt;$A$3,$A$4=0)))))),1,0)</f>
        <v/>
      </c>
      <c r="AQ99">
        <f>IF(AND(AQ$4=1,AQ49=0,OR($IT49=0,AND($IT49&gt;0,AQ$2=$IU49,OR(AND(AQ$1=$IT49+1,OR(AQ$3-1&lt;&gt;$A$3,$A$4=0)),AND(AQ$1=$IT49-1,OR(AQ$3&lt;&gt;$A$3,$A$4=0)))))),1,0)</f>
        <v/>
      </c>
      <c r="AR99">
        <f>IF(AND(AR$4=1,AR49=0,OR($IT49=0,AND($IT49&gt;0,AR$2=$IU49,OR(AND(AR$1=$IT49+1,OR(AR$3-1&lt;&gt;$A$3,$A$4=0)),AND(AR$1=$IT49-1,OR(AR$3&lt;&gt;$A$3,$A$4=0)))))),1,0)</f>
        <v/>
      </c>
      <c r="AS99">
        <f>IF(AND(AS$4=1,AS49=0,OR($IT49=0,AND($IT49&gt;0,AS$2=$IU49,OR(AND(AS$1=$IT49+1,OR(AS$3-1&lt;&gt;$A$3,$A$4=0)),AND(AS$1=$IT49-1,OR(AS$3&lt;&gt;$A$3,$A$4=0)))))),1,0)</f>
        <v/>
      </c>
      <c r="AT99">
        <f>IF(AND(AT$4=1,AT49=0,OR($IT49=0,AND($IT49&gt;0,AT$2=$IU49,OR(AND(AT$1=$IT49+1,OR(AT$3-1&lt;&gt;$A$3,$A$4=0)),AND(AT$1=$IT49-1,OR(AT$3&lt;&gt;$A$3,$A$4=0)))))),1,0)</f>
        <v/>
      </c>
      <c r="AU99">
        <f>IF(AND(AU$4=1,AU49=0,OR($IT49=0,AND($IT49&gt;0,AU$2=$IU49,OR(AND(AU$1=$IT49+1,OR(AU$3-1&lt;&gt;$A$3,$A$4=0)),AND(AU$1=$IT49-1,OR(AU$3&lt;&gt;$A$3,$A$4=0)))))),1,0)</f>
        <v/>
      </c>
      <c r="AV99">
        <f>IF(AND(AV$4=1,AV49=0,OR($IT49=0,AND($IT49&gt;0,AV$2=$IU49,OR(AND(AV$1=$IT49+1,OR(AV$3-1&lt;&gt;$A$3,$A$4=0)),AND(AV$1=$IT49-1,OR(AV$3&lt;&gt;$A$3,$A$4=0)))))),1,0)</f>
        <v/>
      </c>
      <c r="AW99">
        <f>IF(AND(AW$4=1,AW49=0,OR($IT49=0,AND($IT49&gt;0,AW$2=$IU49,OR(AND(AW$1=$IT49+1,OR(AW$3-1&lt;&gt;$A$3,$A$4=0)),AND(AW$1=$IT49-1,OR(AW$3&lt;&gt;$A$3,$A$4=0)))))),1,0)</f>
        <v/>
      </c>
      <c r="AX99">
        <f>IF(AND(AX$4=1,AX49=0,OR($IT49=0,AND($IT49&gt;0,AX$2=$IU49,OR(AND(AX$1=$IT49+1,OR(AX$3-1&lt;&gt;$A$3,$A$4=0)),AND(AX$1=$IT49-1,OR(AX$3&lt;&gt;$A$3,$A$4=0)))))),1,0)</f>
        <v/>
      </c>
      <c r="AY99">
        <f>IF(AND(AY$4=1,AY49=0,OR($IT49=0,AND($IT49&gt;0,AY$2=$IU49,OR(AND(AY$1=$IT49+1,OR(AY$3-1&lt;&gt;$A$3,$A$4=0)),AND(AY$1=$IT49-1,OR(AY$3&lt;&gt;$A$3,$A$4=0)))))),1,0)</f>
        <v/>
      </c>
      <c r="AZ99">
        <f>IF(AND(AZ$4=1,AZ49=0,OR($IT49=0,AND($IT49&gt;0,AZ$2=$IU49,OR(AND(AZ$1=$IT49+1,OR(AZ$3-1&lt;&gt;$A$3,$A$4=0)),AND(AZ$1=$IT49-1,OR(AZ$3&lt;&gt;$A$3,$A$4=0)))))),1,0)</f>
        <v/>
      </c>
      <c r="BA99">
        <f>IF(AND(BA$4=1,BA49=0,OR($IT49=0,AND($IT49&gt;0,BA$2=$IU49,OR(AND(BA$1=$IT49+1,OR(BA$3-1&lt;&gt;$A$3,$A$4=0)),AND(BA$1=$IT49-1,OR(BA$3&lt;&gt;$A$3,$A$4=0)))))),1,0)</f>
        <v/>
      </c>
      <c r="BB99">
        <f>IF(AND(BB$4=1,BB49=0,OR($IT49=0,AND($IT49&gt;0,BB$2=$IU49,OR(AND(BB$1=$IT49+1,OR(BB$3-1&lt;&gt;$A$3,$A$4=0)),AND(BB$1=$IT49-1,OR(BB$3&lt;&gt;$A$3,$A$4=0)))))),1,0)</f>
        <v/>
      </c>
      <c r="BC99">
        <f>IF(AND(BC$4=1,BC49=0,OR($IT49=0,AND($IT49&gt;0,BC$2=$IU49,OR(AND(BC$1=$IT49+1,OR(BC$3-1&lt;&gt;$A$3,$A$4=0)),AND(BC$1=$IT49-1,OR(BC$3&lt;&gt;$A$3,$A$4=0)))))),1,0)</f>
        <v/>
      </c>
      <c r="BD99">
        <f>IF(AND(BD$4=1,BD49=0,OR($IT49=0,AND($IT49&gt;0,BD$2=$IU49,OR(AND(BD$1=$IT49+1,OR(BD$3-1&lt;&gt;$A$3,$A$4=0)),AND(BD$1=$IT49-1,OR(BD$3&lt;&gt;$A$3,$A$4=0)))))),1,0)</f>
        <v/>
      </c>
      <c r="BE99">
        <f>IF(AND(BE$4=1,BE49=0,OR($IT49=0,AND($IT49&gt;0,BE$2=$IU49,OR(AND(BE$1=$IT49+1,OR(BE$3-1&lt;&gt;$A$3,$A$4=0)),AND(BE$1=$IT49-1,OR(BE$3&lt;&gt;$A$3,$A$4=0)))))),1,0)</f>
        <v/>
      </c>
      <c r="BF99">
        <f>IF(AND(BF$4=1,BF49=0,OR($IT49=0,AND($IT49&gt;0,BF$2=$IU49,OR(AND(BF$1=$IT49+1,OR(BF$3-1&lt;&gt;$A$3,$A$4=0)),AND(BF$1=$IT49-1,OR(BF$3&lt;&gt;$A$3,$A$4=0)))))),1,0)</f>
        <v/>
      </c>
      <c r="BG99">
        <f>IF(AND(BG$4=1,BG49=0,OR($IT49=0,AND($IT49&gt;0,BG$2=$IU49,OR(AND(BG$1=$IT49+1,OR(BG$3-1&lt;&gt;$A$3,$A$4=0)),AND(BG$1=$IT49-1,OR(BG$3&lt;&gt;$A$3,$A$4=0)))))),1,0)</f>
        <v/>
      </c>
      <c r="BH99">
        <f>IF(AND(BH$4=1,BH49=0,OR($IT49=0,AND($IT49&gt;0,BH$2=$IU49,OR(AND(BH$1=$IT49+1,OR(BH$3-1&lt;&gt;$A$3,$A$4=0)),AND(BH$1=$IT49-1,OR(BH$3&lt;&gt;$A$3,$A$4=0)))))),1,0)</f>
        <v/>
      </c>
      <c r="BI99">
        <f>IF(AND(BI$4=1,BI49=0,OR($IT49=0,AND($IT49&gt;0,BI$2=$IU49,OR(AND(BI$1=$IT49+1,OR(BI$3-1&lt;&gt;$A$3,$A$4=0)),AND(BI$1=$IT49-1,OR(BI$3&lt;&gt;$A$3,$A$4=0)))))),1,0)</f>
        <v/>
      </c>
      <c r="BJ99">
        <f>IF(AND(BJ$4=1,BJ49=0,OR($IT49=0,AND($IT49&gt;0,BJ$2=$IU49,OR(AND(BJ$1=$IT49+1,OR(BJ$3-1&lt;&gt;$A$3,$A$4=0)),AND(BJ$1=$IT49-1,OR(BJ$3&lt;&gt;$A$3,$A$4=0)))))),1,0)</f>
        <v/>
      </c>
      <c r="BK99">
        <f>IF(AND(BK$4=1,BK49=0,OR($IT49=0,AND($IT49&gt;0,BK$2=$IU49,OR(AND(BK$1=$IT49+1,OR(BK$3-1&lt;&gt;$A$3,$A$4=0)),AND(BK$1=$IT49-1,OR(BK$3&lt;&gt;$A$3,$A$4=0)))))),1,0)</f>
        <v/>
      </c>
      <c r="BL99">
        <f>IF(AND(BL$4=1,BL49=0,OR($IT49=0,AND($IT49&gt;0,BL$2=$IU49,OR(AND(BL$1=$IT49+1,OR(BL$3-1&lt;&gt;$A$3,$A$4=0)),AND(BL$1=$IT49-1,OR(BL$3&lt;&gt;$A$3,$A$4=0)))))),1,0)</f>
        <v/>
      </c>
      <c r="BM99">
        <f>IF(AND(BM$4=1,BM49=0,OR($IT49=0,AND($IT49&gt;0,BM$2=$IU49,OR(AND(BM$1=$IT49+1,OR(BM$3-1&lt;&gt;$A$3,$A$4=0)),AND(BM$1=$IT49-1,OR(BM$3&lt;&gt;$A$3,$A$4=0)))))),1,0)</f>
        <v/>
      </c>
      <c r="BN99">
        <f>IF(AND(BN$4=1,BN49=0,OR($IT49=0,AND($IT49&gt;0,BN$2=$IU49,OR(AND(BN$1=$IT49+1,OR(BN$3-1&lt;&gt;$A$3,$A$4=0)),AND(BN$1=$IT49-1,OR(BN$3&lt;&gt;$A$3,$A$4=0)))))),1,0)</f>
        <v/>
      </c>
      <c r="BO99">
        <f>IF(AND(BO$4=1,BO49=0,OR($IT49=0,AND($IT49&gt;0,BO$2=$IU49,OR(AND(BO$1=$IT49+1,OR(BO$3-1&lt;&gt;$A$3,$A$4=0)),AND(BO$1=$IT49-1,OR(BO$3&lt;&gt;$A$3,$A$4=0)))))),1,0)</f>
        <v/>
      </c>
      <c r="BP99">
        <f>IF(AND(BP$4=1,BP49=0,OR($IT49=0,AND($IT49&gt;0,BP$2=$IU49,OR(AND(BP$1=$IT49+1,OR(BP$3-1&lt;&gt;$A$3,$A$4=0)),AND(BP$1=$IT49-1,OR(BP$3&lt;&gt;$A$3,$A$4=0)))))),1,0)</f>
        <v/>
      </c>
      <c r="BQ99">
        <f>IF(AND(BQ$4=1,BQ49=0,OR($IT49=0,AND($IT49&gt;0,BQ$2=$IU49,OR(AND(BQ$1=$IT49+1,OR(BQ$3-1&lt;&gt;$A$3,$A$4=0)),AND(BQ$1=$IT49-1,OR(BQ$3&lt;&gt;$A$3,$A$4=0)))))),1,0)</f>
        <v/>
      </c>
      <c r="BR99">
        <f>IF(AND(BR$4=1,BR49=0,OR($IT49=0,AND($IT49&gt;0,BR$2=$IU49,OR(AND(BR$1=$IT49+1,OR(BR$3-1&lt;&gt;$A$3,$A$4=0)),AND(BR$1=$IT49-1,OR(BR$3&lt;&gt;$A$3,$A$4=0)))))),1,0)</f>
        <v/>
      </c>
      <c r="BS99">
        <f>IF(AND(BS$4=1,BS49=0,OR($IT49=0,AND($IT49&gt;0,BS$2=$IU49,OR(AND(BS$1=$IT49+1,OR(BS$3-1&lt;&gt;$A$3,$A$4=0)),AND(BS$1=$IT49-1,OR(BS$3&lt;&gt;$A$3,$A$4=0)))))),1,0)</f>
        <v/>
      </c>
      <c r="BT99">
        <f>IF(AND(BT$4=1,BT49=0,OR($IT49=0,AND($IT49&gt;0,BT$2=$IU49,OR(AND(BT$1=$IT49+1,OR(BT$3-1&lt;&gt;$A$3,$A$4=0)),AND(BT$1=$IT49-1,OR(BT$3&lt;&gt;$A$3,$A$4=0)))))),1,0)</f>
        <v/>
      </c>
      <c r="BU99">
        <f>IF(AND(BU$4=1,BU49=0,OR($IT49=0,AND($IT49&gt;0,BU$2=$IU49,OR(AND(BU$1=$IT49+1,OR(BU$3-1&lt;&gt;$A$3,$A$4=0)),AND(BU$1=$IT49-1,OR(BU$3&lt;&gt;$A$3,$A$4=0)))))),1,0)</f>
        <v/>
      </c>
      <c r="BV99">
        <f>IF(AND(BV$4=1,BV49=0,OR($IT49=0,AND($IT49&gt;0,BV$2=$IU49,OR(AND(BV$1=$IT49+1,OR(BV$3-1&lt;&gt;$A$3,$A$4=0)),AND(BV$1=$IT49-1,OR(BV$3&lt;&gt;$A$3,$A$4=0)))))),1,0)</f>
        <v/>
      </c>
      <c r="BW99">
        <f>IF(AND(BW$4=1,BW49=0,OR($IT49=0,AND($IT49&gt;0,BW$2=$IU49,OR(AND(BW$1=$IT49+1,OR(BW$3-1&lt;&gt;$A$3,$A$4=0)),AND(BW$1=$IT49-1,OR(BW$3&lt;&gt;$A$3,$A$4=0)))))),1,0)</f>
        <v/>
      </c>
      <c r="BX99">
        <f>IF(AND(BX$4=1,BX49=0,OR($IT49=0,AND($IT49&gt;0,BX$2=$IU49,OR(AND(BX$1=$IT49+1,OR(BX$3-1&lt;&gt;$A$3,$A$4=0)),AND(BX$1=$IT49-1,OR(BX$3&lt;&gt;$A$3,$A$4=0)))))),1,0)</f>
        <v/>
      </c>
      <c r="BY99">
        <f>IF(AND(BY$4=1,BY49=0,OR($IT49=0,AND($IT49&gt;0,BY$2=$IU49,OR(AND(BY$1=$IT49+1,OR(BY$3-1&lt;&gt;$A$3,$A$4=0)),AND(BY$1=$IT49-1,OR(BY$3&lt;&gt;$A$3,$A$4=0)))))),1,0)</f>
        <v/>
      </c>
      <c r="BZ99">
        <f>IF(AND(BZ$4=1,BZ49=0,OR($IT49=0,AND($IT49&gt;0,BZ$2=$IU49,OR(AND(BZ$1=$IT49+1,OR(BZ$3-1&lt;&gt;$A$3,$A$4=0)),AND(BZ$1=$IT49-1,OR(BZ$3&lt;&gt;$A$3,$A$4=0)))))),1,0)</f>
        <v/>
      </c>
      <c r="CA99">
        <f>IF(AND(CA$4=1,CA49=0,OR($IT49=0,AND($IT49&gt;0,CA$2=$IU49,OR(AND(CA$1=$IT49+1,OR(CA$3-1&lt;&gt;$A$3,$A$4=0)),AND(CA$1=$IT49-1,OR(CA$3&lt;&gt;$A$3,$A$4=0)))))),1,0)</f>
        <v/>
      </c>
      <c r="CB99">
        <f>IF(AND(CB$4=1,CB49=0,OR($IT49=0,AND($IT49&gt;0,CB$2=$IU49,OR(AND(CB$1=$IT49+1,OR(CB$3-1&lt;&gt;$A$3,$A$4=0)),AND(CB$1=$IT49-1,OR(CB$3&lt;&gt;$A$3,$A$4=0)))))),1,0)</f>
        <v/>
      </c>
      <c r="CC99">
        <f>IF(AND(CC$4=1,CC49=0,OR($IT49=0,AND($IT49&gt;0,CC$2=$IU49,OR(AND(CC$1=$IT49+1,OR(CC$3-1&lt;&gt;$A$3,$A$4=0)),AND(CC$1=$IT49-1,OR(CC$3&lt;&gt;$A$3,$A$4=0)))))),1,0)</f>
        <v/>
      </c>
      <c r="CD99">
        <f>IF(AND(CD$4=1,CD49=0,OR($IT49=0,AND($IT49&gt;0,CD$2=$IU49,OR(AND(CD$1=$IT49+1,OR(CD$3-1&lt;&gt;$A$3,$A$4=0)),AND(CD$1=$IT49-1,OR(CD$3&lt;&gt;$A$3,$A$4=0)))))),1,0)</f>
        <v/>
      </c>
      <c r="CE99">
        <f>IF(AND(CE$4=1,CE49=0,OR($IT49=0,AND($IT49&gt;0,CE$2=$IU49,OR(AND(CE$1=$IT49+1,OR(CE$3-1&lt;&gt;$A$3,$A$4=0)),AND(CE$1=$IT49-1,OR(CE$3&lt;&gt;$A$3,$A$4=0)))))),1,0)</f>
        <v/>
      </c>
      <c r="CF99">
        <f>IF(AND(CF$4=1,CF49=0,OR($IT49=0,AND($IT49&gt;0,CF$2=$IU49,OR(AND(CF$1=$IT49+1,OR(CF$3-1&lt;&gt;$A$3,$A$4=0)),AND(CF$1=$IT49-1,OR(CF$3&lt;&gt;$A$3,$A$4=0)))))),1,0)</f>
        <v/>
      </c>
      <c r="CG99">
        <f>IF(AND(CG$4=1,CG49=0,OR($IT49=0,AND($IT49&gt;0,CG$2=$IU49,OR(AND(CG$1=$IT49+1,OR(CG$3-1&lt;&gt;$A$3,$A$4=0)),AND(CG$1=$IT49-1,OR(CG$3&lt;&gt;$A$3,$A$4=0)))))),1,0)</f>
        <v/>
      </c>
      <c r="CH99">
        <f>IF(AND(CH$4=1,CH49=0,OR($IT49=0,AND($IT49&gt;0,CH$2=$IU49,OR(AND(CH$1=$IT49+1,OR(CH$3-1&lt;&gt;$A$3,$A$4=0)),AND(CH$1=$IT49-1,OR(CH$3&lt;&gt;$A$3,$A$4=0)))))),1,0)</f>
        <v/>
      </c>
      <c r="CI99">
        <f>IF(AND(CI$4=1,CI49=0,OR($IT49=0,AND($IT49&gt;0,CI$2=$IU49,OR(AND(CI$1=$IT49+1,OR(CI$3-1&lt;&gt;$A$3,$A$4=0)),AND(CI$1=$IT49-1,OR(CI$3&lt;&gt;$A$3,$A$4=0)))))),1,0)</f>
        <v/>
      </c>
      <c r="CJ99">
        <f>IF(AND(CJ$4=1,CJ49=0,OR($IT49=0,AND($IT49&gt;0,CJ$2=$IU49,OR(AND(CJ$1=$IT49+1,OR(CJ$3-1&lt;&gt;$A$3,$A$4=0)),AND(CJ$1=$IT49-1,OR(CJ$3&lt;&gt;$A$3,$A$4=0)))))),1,0)</f>
        <v/>
      </c>
      <c r="CK99">
        <f>IF(AND(CK$4=1,CK49=0,OR($IT49=0,AND($IT49&gt;0,CK$2=$IU49,OR(AND(CK$1=$IT49+1,OR(CK$3-1&lt;&gt;$A$3,$A$4=0)),AND(CK$1=$IT49-1,OR(CK$3&lt;&gt;$A$3,$A$4=0)))))),1,0)</f>
        <v/>
      </c>
      <c r="CL99">
        <f>IF(AND(CL$4=1,CL49=0,OR($IT49=0,AND($IT49&gt;0,CL$2=$IU49,OR(AND(CL$1=$IT49+1,OR(CL$3-1&lt;&gt;$A$3,$A$4=0)),AND(CL$1=$IT49-1,OR(CL$3&lt;&gt;$A$3,$A$4=0)))))),1,0)</f>
        <v/>
      </c>
      <c r="CM99">
        <f>IF(AND(CM$4=1,CM49=0,OR($IT49=0,AND($IT49&gt;0,CM$2=$IU49,OR(AND(CM$1=$IT49+1,OR(CM$3-1&lt;&gt;$A$3,$A$4=0)),AND(CM$1=$IT49-1,OR(CM$3&lt;&gt;$A$3,$A$4=0)))))),1,0)</f>
        <v/>
      </c>
      <c r="CN99">
        <f>IF(AND(CN$4=1,CN49=0,OR($IT49=0,AND($IT49&gt;0,CN$2=$IU49,OR(AND(CN$1=$IT49+1,OR(CN$3-1&lt;&gt;$A$3,$A$4=0)),AND(CN$1=$IT49-1,OR(CN$3&lt;&gt;$A$3,$A$4=0)))))),1,0)</f>
        <v/>
      </c>
      <c r="CO99">
        <f>IF(AND(CO$4=1,CO49=0,OR($IT49=0,AND($IT49&gt;0,CO$2=$IU49,OR(AND(CO$1=$IT49+1,OR(CO$3-1&lt;&gt;$A$3,$A$4=0)),AND(CO$1=$IT49-1,OR(CO$3&lt;&gt;$A$3,$A$4=0)))))),1,0)</f>
        <v/>
      </c>
      <c r="CP99">
        <f>IF(AND(CP$4=1,CP49=0,OR($IT49=0,AND($IT49&gt;0,CP$2=$IU49,OR(AND(CP$1=$IT49+1,OR(CP$3-1&lt;&gt;$A$3,$A$4=0)),AND(CP$1=$IT49-1,OR(CP$3&lt;&gt;$A$3,$A$4=0)))))),1,0)</f>
        <v/>
      </c>
      <c r="CQ99">
        <f>IF(AND(CQ$4=1,CQ49=0,OR($IT49=0,AND($IT49&gt;0,CQ$2=$IU49,OR(AND(CQ$1=$IT49+1,OR(CQ$3-1&lt;&gt;$A$3,$A$4=0)),AND(CQ$1=$IT49-1,OR(CQ$3&lt;&gt;$A$3,$A$4=0)))))),1,0)</f>
        <v/>
      </c>
      <c r="CR99">
        <f>IF(AND(CR$4=1,CR49=0,OR($IT49=0,AND($IT49&gt;0,CR$2=$IU49,OR(AND(CR$1=$IT49+1,OR(CR$3-1&lt;&gt;$A$3,$A$4=0)),AND(CR$1=$IT49-1,OR(CR$3&lt;&gt;$A$3,$A$4=0)))))),1,0)</f>
        <v/>
      </c>
      <c r="CS99">
        <f>IF(AND(CS$4=1,CS49=0,OR($IT49=0,AND($IT49&gt;0,CS$2=$IU49,OR(AND(CS$1=$IT49+1,OR(CS$3-1&lt;&gt;$A$3,$A$4=0)),AND(CS$1=$IT49-1,OR(CS$3&lt;&gt;$A$3,$A$4=0)))))),1,0)</f>
        <v/>
      </c>
      <c r="CT99">
        <f>IF(AND(CT$4=1,CT49=0,OR($IT49=0,AND($IT49&gt;0,CT$2=$IU49,OR(AND(CT$1=$IT49+1,OR(CT$3-1&lt;&gt;$A$3,$A$4=0)),AND(CT$1=$IT49-1,OR(CT$3&lt;&gt;$A$3,$A$4=0)))))),1,0)</f>
        <v/>
      </c>
      <c r="CU99">
        <f>IF(AND(CU$4=1,CU49=0,OR($IT49=0,AND($IT49&gt;0,CU$2=$IU49,OR(AND(CU$1=$IT49+1,OR(CU$3-1&lt;&gt;$A$3,$A$4=0)),AND(CU$1=$IT49-1,OR(CU$3&lt;&gt;$A$3,$A$4=0)))))),1,0)</f>
        <v/>
      </c>
      <c r="CV99">
        <f>IF(AND(CV$4=1,CV49=0,OR($IT49=0,AND($IT49&gt;0,CV$2=$IU49,OR(AND(CV$1=$IT49+1,OR(CV$3-1&lt;&gt;$A$3,$A$4=0)),AND(CV$1=$IT49-1,OR(CV$3&lt;&gt;$A$3,$A$4=0)))))),1,0)</f>
        <v/>
      </c>
      <c r="CW99">
        <f>IF(AND(CW$4=1,CW49=0,OR($IT49=0,AND($IT49&gt;0,CW$2=$IU49,OR(AND(CW$1=$IT49+1,OR(CW$3-1&lt;&gt;$A$3,$A$4=0)),AND(CW$1=$IT49-1,OR(CW$3&lt;&gt;$A$3,$A$4=0)))))),1,0)</f>
        <v/>
      </c>
      <c r="CX99">
        <f>IF(AND(CX$4=1,CX49=0,OR($IT49=0,AND($IT49&gt;0,CX$2=$IU49,OR(AND(CX$1=$IT49+1,OR(CX$3-1&lt;&gt;$A$3,$A$4=0)),AND(CX$1=$IT49-1,OR(CX$3&lt;&gt;$A$3,$A$4=0)))))),1,0)</f>
        <v/>
      </c>
      <c r="CY99">
        <f>IF(AND(CY$4=1,CY49=0,OR($IT49=0,AND($IT49&gt;0,CY$2=$IU49,OR(AND(CY$1=$IT49+1,OR(CY$3-1&lt;&gt;$A$3,$A$4=0)),AND(CY$1=$IT49-1,OR(CY$3&lt;&gt;$A$3,$A$4=0)))))),1,0)</f>
        <v/>
      </c>
      <c r="CZ99">
        <f>IF(AND(CZ$4=1,CZ49=0,OR($IT49=0,AND($IT49&gt;0,CZ$2=$IU49,OR(AND(CZ$1=$IT49+1,OR(CZ$3-1&lt;&gt;$A$3,$A$4=0)),AND(CZ$1=$IT49-1,OR(CZ$3&lt;&gt;$A$3,$A$4=0)))))),1,0)</f>
        <v/>
      </c>
      <c r="DA99">
        <f>IF(AND(DA$4=1,DA49=0,OR($IT49=0,AND($IT49&gt;0,DA$2=$IU49,OR(AND(DA$1=$IT49+1,OR(DA$3-1&lt;&gt;$A$3,$A$4=0)),AND(DA$1=$IT49-1,OR(DA$3&lt;&gt;$A$3,$A$4=0)))))),1,0)</f>
        <v/>
      </c>
      <c r="DB99">
        <f>IF(AND(DB$4=1,DB49=0,OR($IT49=0,AND($IT49&gt;0,DB$2=$IU49,OR(AND(DB$1=$IT49+1,OR(DB$3-1&lt;&gt;$A$3,$A$4=0)),AND(DB$1=$IT49-1,OR(DB$3&lt;&gt;$A$3,$A$4=0)))))),1,0)</f>
        <v/>
      </c>
      <c r="DC99">
        <f>IF(AND(DC$4=1,DC49=0,OR($IT49=0,AND($IT49&gt;0,DC$2=$IU49,OR(AND(DC$1=$IT49+1,OR(DC$3-1&lt;&gt;$A$3,$A$4=0)),AND(DC$1=$IT49-1,OR(DC$3&lt;&gt;$A$3,$A$4=0)))))),1,0)</f>
        <v/>
      </c>
      <c r="DD99">
        <f>IF(AND(DD$4=1,DD49=0,OR($IT49=0,AND($IT49&gt;0,DD$2=$IU49,OR(AND(DD$1=$IT49+1,OR(DD$3-1&lt;&gt;$A$3,$A$4=0)),AND(DD$1=$IT49-1,OR(DD$3&lt;&gt;$A$3,$A$4=0)))))),1,0)</f>
        <v/>
      </c>
      <c r="DE99">
        <f>IF(AND(DE$4=1,DE49=0,OR($IT49=0,AND($IT49&gt;0,DE$2=$IU49,OR(AND(DE$1=$IT49+1,OR(DE$3-1&lt;&gt;$A$3,$A$4=0)),AND(DE$1=$IT49-1,OR(DE$3&lt;&gt;$A$3,$A$4=0)))))),1,0)</f>
        <v/>
      </c>
      <c r="DF99">
        <f>IF(AND(DF$4=1,DF49=0,OR($IT49=0,AND($IT49&gt;0,DF$2=$IU49,OR(AND(DF$1=$IT49+1,OR(DF$3-1&lt;&gt;$A$3,$A$4=0)),AND(DF$1=$IT49-1,OR(DF$3&lt;&gt;$A$3,$A$4=0)))))),1,0)</f>
        <v/>
      </c>
      <c r="DG99">
        <f>IF(AND(DG$4=1,DG49=0,OR($IT49=0,AND($IT49&gt;0,DG$2=$IU49,OR(AND(DG$1=$IT49+1,OR(DG$3-1&lt;&gt;$A$3,$A$4=0)),AND(DG$1=$IT49-1,OR(DG$3&lt;&gt;$A$3,$A$4=0)))))),1,0)</f>
        <v/>
      </c>
      <c r="DH99">
        <f>IF(AND(DH$4=1,DH49=0,OR($IT49=0,AND($IT49&gt;0,DH$2=$IU49,OR(AND(DH$1=$IT49+1,OR(DH$3-1&lt;&gt;$A$3,$A$4=0)),AND(DH$1=$IT49-1,OR(DH$3&lt;&gt;$A$3,$A$4=0)))))),1,0)</f>
        <v/>
      </c>
      <c r="DI99">
        <f>IF(AND(DI$4=1,DI49=0,OR($IT49=0,AND($IT49&gt;0,DI$2=$IU49,OR(AND(DI$1=$IT49+1,OR(DI$3-1&lt;&gt;$A$3,$A$4=0)),AND(DI$1=$IT49-1,OR(DI$3&lt;&gt;$A$3,$A$4=0)))))),1,0)</f>
        <v/>
      </c>
      <c r="DJ99">
        <f>IF(AND(DJ$4=1,DJ49=0,OR($IT49=0,AND($IT49&gt;0,DJ$2=$IU49,OR(AND(DJ$1=$IT49+1,OR(DJ$3-1&lt;&gt;$A$3,$A$4=0)),AND(DJ$1=$IT49-1,OR(DJ$3&lt;&gt;$A$3,$A$4=0)))))),1,0)</f>
        <v/>
      </c>
      <c r="DK99">
        <f>IF(AND(DK$4=1,DK49=0,OR($IT49=0,AND($IT49&gt;0,DK$2=$IU49,OR(AND(DK$1=$IT49+1,OR(DK$3-1&lt;&gt;$A$3,$A$4=0)),AND(DK$1=$IT49-1,OR(DK$3&lt;&gt;$A$3,$A$4=0)))))),1,0)</f>
        <v/>
      </c>
      <c r="DL99">
        <f>IF(AND(DL$4=1,DL49=0,OR($IT49=0,AND($IT49&gt;0,DL$2=$IU49,OR(AND(DL$1=$IT49+1,OR(DL$3-1&lt;&gt;$A$3,$A$4=0)),AND(DL$1=$IT49-1,OR(DL$3&lt;&gt;$A$3,$A$4=0)))))),1,0)</f>
        <v/>
      </c>
      <c r="DM99">
        <f>IF(AND(DM$4=1,DM49=0,OR($IT49=0,AND($IT49&gt;0,DM$2=$IU49,OR(AND(DM$1=$IT49+1,OR(DM$3-1&lt;&gt;$A$3,$A$4=0)),AND(DM$1=$IT49-1,OR(DM$3&lt;&gt;$A$3,$A$4=0)))))),1,0)</f>
        <v/>
      </c>
      <c r="DN99">
        <f>IF(AND(DN$4=1,DN49=0,OR($IT49=0,AND($IT49&gt;0,DN$2=$IU49,OR(AND(DN$1=$IT49+1,OR(DN$3-1&lt;&gt;$A$3,$A$4=0)),AND(DN$1=$IT49-1,OR(DN$3&lt;&gt;$A$3,$A$4=0)))))),1,0)</f>
        <v/>
      </c>
      <c r="DO99">
        <f>IF(AND(DO$4=1,DO49=0,OR($IT49=0,AND($IT49&gt;0,DO$2=$IU49,OR(AND(DO$1=$IT49+1,OR(DO$3-1&lt;&gt;$A$3,$A$4=0)),AND(DO$1=$IT49-1,OR(DO$3&lt;&gt;$A$3,$A$4=0)))))),1,0)</f>
        <v/>
      </c>
      <c r="DP99">
        <f>IF(AND(DP$4=1,DP49=0,OR($IT49=0,AND($IT49&gt;0,DP$2=$IU49,OR(AND(DP$1=$IT49+1,OR(DP$3-1&lt;&gt;$A$3,$A$4=0)),AND(DP$1=$IT49-1,OR(DP$3&lt;&gt;$A$3,$A$4=0)))))),1,0)</f>
        <v/>
      </c>
      <c r="DQ99">
        <f>IF(AND(DQ$4=1,DQ49=0,OR($IT49=0,AND($IT49&gt;0,DQ$2=$IU49,OR(AND(DQ$1=$IT49+1,OR(DQ$3-1&lt;&gt;$A$3,$A$4=0)),AND(DQ$1=$IT49-1,OR(DQ$3&lt;&gt;$A$3,$A$4=0)))))),1,0)</f>
        <v/>
      </c>
      <c r="DR99">
        <f>IF(AND(DR$4=1,DR49=0,OR($IT49=0,AND($IT49&gt;0,DR$2=$IU49,OR(AND(DR$1=$IT49+1,OR(DR$3-1&lt;&gt;$A$3,$A$4=0)),AND(DR$1=$IT49-1,OR(DR$3&lt;&gt;$A$3,$A$4=0)))))),1,0)</f>
        <v/>
      </c>
      <c r="DS99">
        <f>IF(AND(DS$4=1,DS49=0,OR($IT49=0,AND($IT49&gt;0,DS$2=$IU49,OR(AND(DS$1=$IT49+1,OR(DS$3-1&lt;&gt;$A$3,$A$4=0)),AND(DS$1=$IT49-1,OR(DS$3&lt;&gt;$A$3,$A$4=0)))))),1,0)</f>
        <v/>
      </c>
      <c r="DT99">
        <f>IF(AND(DT$4=1,DT49=0,OR($IT49=0,AND($IT49&gt;0,DT$2=$IU49,OR(AND(DT$1=$IT49+1,OR(DT$3-1&lt;&gt;$A$3,$A$4=0)),AND(DT$1=$IT49-1,OR(DT$3&lt;&gt;$A$3,$A$4=0)))))),1,0)</f>
        <v/>
      </c>
      <c r="DU99">
        <f>IF(AND(DU$4=1,DU49=0,OR($IT49=0,AND($IT49&gt;0,DU$2=$IU49,OR(AND(DU$1=$IT49+1,OR(DU$3-1&lt;&gt;$A$3,$A$4=0)),AND(DU$1=$IT49-1,OR(DU$3&lt;&gt;$A$3,$A$4=0)))))),1,0)</f>
        <v/>
      </c>
      <c r="DV99">
        <f>IF(AND(DV$4=1,DV49=0,OR($IT49=0,AND($IT49&gt;0,DV$2=$IU49,OR(AND(DV$1=$IT49+1,OR(DV$3-1&lt;&gt;$A$3,$A$4=0)),AND(DV$1=$IT49-1,OR(DV$3&lt;&gt;$A$3,$A$4=0)))))),1,0)</f>
        <v/>
      </c>
      <c r="DW99">
        <f>IF(AND(DW$4=1,DW49=0,OR($IT49=0,AND($IT49&gt;0,DW$2=$IU49,OR(AND(DW$1=$IT49+1,OR(DW$3-1&lt;&gt;$A$3,$A$4=0)),AND(DW$1=$IT49-1,OR(DW$3&lt;&gt;$A$3,$A$4=0)))))),1,0)</f>
        <v/>
      </c>
      <c r="DX99">
        <f>IF(AND(DX$4=1,DX49=0,OR($IT49=0,AND($IT49&gt;0,DX$2=$IU49,OR(AND(DX$1=$IT49+1,OR(DX$3-1&lt;&gt;$A$3,$A$4=0)),AND(DX$1=$IT49-1,OR(DX$3&lt;&gt;$A$3,$A$4=0)))))),1,0)</f>
        <v/>
      </c>
      <c r="DY99">
        <f>IF(AND(DY$4=1,DY49=0,OR($IT49=0,AND($IT49&gt;0,DY$2=$IU49,OR(AND(DY$1=$IT49+1,OR(DY$3-1&lt;&gt;$A$3,$A$4=0)),AND(DY$1=$IT49-1,OR(DY$3&lt;&gt;$A$3,$A$4=0)))))),1,0)</f>
        <v/>
      </c>
      <c r="DZ99">
        <f>IF(AND(DZ$4=1,DZ49=0,OR($IT49=0,AND($IT49&gt;0,DZ$2=$IU49,OR(AND(DZ$1=$IT49+1,OR(DZ$3-1&lt;&gt;$A$3,$A$4=0)),AND(DZ$1=$IT49-1,OR(DZ$3&lt;&gt;$A$3,$A$4=0)))))),1,0)</f>
        <v/>
      </c>
      <c r="EA99">
        <f>IF(AND(EA$4=1,EA49=0,OR($IT49=0,AND($IT49&gt;0,EA$2=$IU49,OR(AND(EA$1=$IT49+1,OR(EA$3-1&lt;&gt;$A$3,$A$4=0)),AND(EA$1=$IT49-1,OR(EA$3&lt;&gt;$A$3,$A$4=0)))))),1,0)</f>
        <v/>
      </c>
      <c r="EB99">
        <f>IF(AND(EB$4=1,EB49=0,OR($IT49=0,AND($IT49&gt;0,EB$2=$IU49,OR(AND(EB$1=$IT49+1,OR(EB$3-1&lt;&gt;$A$3,$A$4=0)),AND(EB$1=$IT49-1,OR(EB$3&lt;&gt;$A$3,$A$4=0)))))),1,0)</f>
        <v/>
      </c>
      <c r="EC99">
        <f>IF(AND(EC$4=1,EC49=0,OR($IT49=0,AND($IT49&gt;0,EC$2=$IU49,OR(AND(EC$1=$IT49+1,OR(EC$3-1&lt;&gt;$A$3,$A$4=0)),AND(EC$1=$IT49-1,OR(EC$3&lt;&gt;$A$3,$A$4=0)))))),1,0)</f>
        <v/>
      </c>
      <c r="ED99">
        <f>IF(AND(ED$4=1,ED49=0,OR($IT49=0,AND($IT49&gt;0,ED$2=$IU49,OR(AND(ED$1=$IT49+1,OR(ED$3-1&lt;&gt;$A$3,$A$4=0)),AND(ED$1=$IT49-1,OR(ED$3&lt;&gt;$A$3,$A$4=0)))))),1,0)</f>
        <v/>
      </c>
      <c r="EE99">
        <f>IF(AND(EE$4=1,EE49=0,OR($IT49=0,AND($IT49&gt;0,EE$2=$IU49,OR(AND(EE$1=$IT49+1,OR(EE$3-1&lt;&gt;$A$3,$A$4=0)),AND(EE$1=$IT49-1,OR(EE$3&lt;&gt;$A$3,$A$4=0)))))),1,0)</f>
        <v/>
      </c>
      <c r="EF99">
        <f>IF(AND(EF$4=1,EF49=0,OR($IT49=0,AND($IT49&gt;0,EF$2=$IU49,OR(AND(EF$1=$IT49+1,OR(EF$3-1&lt;&gt;$A$3,$A$4=0)),AND(EF$1=$IT49-1,OR(EF$3&lt;&gt;$A$3,$A$4=0)))))),1,0)</f>
        <v/>
      </c>
      <c r="EG99">
        <f>IF(AND(EG$4=1,EG49=0,OR($IT49=0,AND($IT49&gt;0,EG$2=$IU49,OR(AND(EG$1=$IT49+1,OR(EG$3-1&lt;&gt;$A$3,$A$4=0)),AND(EG$1=$IT49-1,OR(EG$3&lt;&gt;$A$3,$A$4=0)))))),1,0)</f>
        <v/>
      </c>
      <c r="EH99">
        <f>IF(AND(EH$4=1,EH49=0,OR($IT49=0,AND($IT49&gt;0,EH$2=$IU49,OR(AND(EH$1=$IT49+1,OR(EH$3-1&lt;&gt;$A$3,$A$4=0)),AND(EH$1=$IT49-1,OR(EH$3&lt;&gt;$A$3,$A$4=0)))))),1,0)</f>
        <v/>
      </c>
      <c r="EI99">
        <f>IF(AND(EI$4=1,EI49=0,OR($IT49=0,AND($IT49&gt;0,EI$2=$IU49,OR(AND(EI$1=$IT49+1,OR(EI$3-1&lt;&gt;$A$3,$A$4=0)),AND(EI$1=$IT49-1,OR(EI$3&lt;&gt;$A$3,$A$4=0)))))),1,0)</f>
        <v/>
      </c>
      <c r="EJ99">
        <f>IF(AND(EJ$4=1,EJ49=0,OR($IT49=0,AND($IT49&gt;0,EJ$2=$IU49,OR(AND(EJ$1=$IT49+1,OR(EJ$3-1&lt;&gt;$A$3,$A$4=0)),AND(EJ$1=$IT49-1,OR(EJ$3&lt;&gt;$A$3,$A$4=0)))))),1,0)</f>
        <v/>
      </c>
      <c r="EK99">
        <f>IF(AND(EK$4=1,EK49=0,OR($IT49=0,AND($IT49&gt;0,EK$2=$IU49,OR(AND(EK$1=$IT49+1,OR(EK$3-1&lt;&gt;$A$3,$A$4=0)),AND(EK$1=$IT49-1,OR(EK$3&lt;&gt;$A$3,$A$4=0)))))),1,0)</f>
        <v/>
      </c>
      <c r="EL99">
        <f>IF(AND(EL$4=1,EL49=0,OR($IT49=0,AND($IT49&gt;0,EL$2=$IU49,OR(AND(EL$1=$IT49+1,OR(EL$3-1&lt;&gt;$A$3,$A$4=0)),AND(EL$1=$IT49-1,OR(EL$3&lt;&gt;$A$3,$A$4=0)))))),1,0)</f>
        <v/>
      </c>
      <c r="EM99">
        <f>IF(AND(EM$4=1,EM49=0,OR($IT49=0,AND($IT49&gt;0,EM$2=$IU49,OR(AND(EM$1=$IT49+1,OR(EM$3-1&lt;&gt;$A$3,$A$4=0)),AND(EM$1=$IT49-1,OR(EM$3&lt;&gt;$A$3,$A$4=0)))))),1,0)</f>
        <v/>
      </c>
      <c r="EN99">
        <f>IF(AND(EN$4=1,EN49=0,OR($IT49=0,AND($IT49&gt;0,EN$2=$IU49,OR(AND(EN$1=$IT49+1,OR(EN$3-1&lt;&gt;$A$3,$A$4=0)),AND(EN$1=$IT49-1,OR(EN$3&lt;&gt;$A$3,$A$4=0)))))),1,0)</f>
        <v/>
      </c>
      <c r="EO99">
        <f>IF(AND(EO$4=1,EO49=0,OR($IT49=0,AND($IT49&gt;0,EO$2=$IU49,OR(AND(EO$1=$IT49+1,OR(EO$3-1&lt;&gt;$A$3,$A$4=0)),AND(EO$1=$IT49-1,OR(EO$3&lt;&gt;$A$3,$A$4=0)))))),1,0)</f>
        <v/>
      </c>
      <c r="EP99">
        <f>IF(AND(EP$4=1,EP49=0,OR($IT49=0,AND($IT49&gt;0,EP$2=$IU49,OR(AND(EP$1=$IT49+1,OR(EP$3-1&lt;&gt;$A$3,$A$4=0)),AND(EP$1=$IT49-1,OR(EP$3&lt;&gt;$A$3,$A$4=0)))))),1,0)</f>
        <v/>
      </c>
      <c r="EQ99">
        <f>IF(AND(EQ$4=1,EQ49=0,OR($IT49=0,AND($IT49&gt;0,EQ$2=$IU49,OR(AND(EQ$1=$IT49+1,OR(EQ$3-1&lt;&gt;$A$3,$A$4=0)),AND(EQ$1=$IT49-1,OR(EQ$3&lt;&gt;$A$3,$A$4=0)))))),1,0)</f>
        <v/>
      </c>
      <c r="ER99">
        <f>IF(AND(ER$4=1,ER49=0,OR($IT49=0,AND($IT49&gt;0,ER$2=$IU49,OR(AND(ER$1=$IT49+1,OR(ER$3-1&lt;&gt;$A$3,$A$4=0)),AND(ER$1=$IT49-1,OR(ER$3&lt;&gt;$A$3,$A$4=0)))))),1,0)</f>
        <v/>
      </c>
      <c r="ES99">
        <f>IF(AND(ES$4=1,ES49=0,OR($IT49=0,AND($IT49&gt;0,ES$2=$IU49,OR(AND(ES$1=$IT49+1,OR(ES$3-1&lt;&gt;$A$3,$A$4=0)),AND(ES$1=$IT49-1,OR(ES$3&lt;&gt;$A$3,$A$4=0)))))),1,0)</f>
        <v/>
      </c>
      <c r="ET99">
        <f>IF(AND(ET$4=1,ET49=0,OR($IT49=0,AND($IT49&gt;0,ET$2=$IU49,OR(AND(ET$1=$IT49+1,OR(ET$3-1&lt;&gt;$A$3,$A$4=0)),AND(ET$1=$IT49-1,OR(ET$3&lt;&gt;$A$3,$A$4=0)))))),1,0)</f>
        <v/>
      </c>
      <c r="EU99">
        <f>IF(AND(EU$4=1,EU49=0,OR($IT49=0,AND($IT49&gt;0,EU$2=$IU49,OR(AND(EU$1=$IT49+1,OR(EU$3-1&lt;&gt;$A$3,$A$4=0)),AND(EU$1=$IT49-1,OR(EU$3&lt;&gt;$A$3,$A$4=0)))))),1,0)</f>
        <v/>
      </c>
      <c r="EV99">
        <f>IF(AND(EV$4=1,EV49=0,OR($IT49=0,AND($IT49&gt;0,EV$2=$IU49,OR(AND(EV$1=$IT49+1,OR(EV$3-1&lt;&gt;$A$3,$A$4=0)),AND(EV$1=$IT49-1,OR(EV$3&lt;&gt;$A$3,$A$4=0)))))),1,0)</f>
        <v/>
      </c>
      <c r="EW99">
        <f>IF(AND(EW$4=1,EW49=0,OR($IT49=0,AND($IT49&gt;0,EW$2=$IU49,OR(AND(EW$1=$IT49+1,OR(EW$3-1&lt;&gt;$A$3,$A$4=0)),AND(EW$1=$IT49-1,OR(EW$3&lt;&gt;$A$3,$A$4=0)))))),1,0)</f>
        <v/>
      </c>
      <c r="EX99">
        <f>IF(AND(EX$4=1,EX49=0,OR($IT49=0,AND($IT49&gt;0,EX$2=$IU49,OR(AND(EX$1=$IT49+1,OR(EX$3-1&lt;&gt;$A$3,$A$4=0)),AND(EX$1=$IT49-1,OR(EX$3&lt;&gt;$A$3,$A$4=0)))))),1,0)</f>
        <v/>
      </c>
      <c r="EY99">
        <f>IF(AND(EY$4=1,EY49=0,OR($IT49=0,AND($IT49&gt;0,EY$2=$IU49,OR(AND(EY$1=$IT49+1,OR(EY$3-1&lt;&gt;$A$3,$A$4=0)),AND(EY$1=$IT49-1,OR(EY$3&lt;&gt;$A$3,$A$4=0)))))),1,0)</f>
        <v/>
      </c>
      <c r="EZ99">
        <f>IF(AND(EZ$4=1,EZ49=0,OR($IT49=0,AND($IT49&gt;0,EZ$2=$IU49,OR(AND(EZ$1=$IT49+1,OR(EZ$3-1&lt;&gt;$A$3,$A$4=0)),AND(EZ$1=$IT49-1,OR(EZ$3&lt;&gt;$A$3,$A$4=0)))))),1,0)</f>
        <v/>
      </c>
      <c r="FA99">
        <f>IF(AND(FA$4=1,FA49=0,OR($IT49=0,AND($IT49&gt;0,FA$2=$IU49,OR(AND(FA$1=$IT49+1,OR(FA$3-1&lt;&gt;$A$3,$A$4=0)),AND(FA$1=$IT49-1,OR(FA$3&lt;&gt;$A$3,$A$4=0)))))),1,0)</f>
        <v/>
      </c>
      <c r="FB99">
        <f>IF(AND(FB$4=1,FB49=0,OR($IT49=0,AND($IT49&gt;0,FB$2=$IU49,OR(AND(FB$1=$IT49+1,OR(FB$3-1&lt;&gt;$A$3,$A$4=0)),AND(FB$1=$IT49-1,OR(FB$3&lt;&gt;$A$3,$A$4=0)))))),1,0)</f>
        <v/>
      </c>
      <c r="FC99">
        <f>IF(AND(FC$4=1,FC49=0,OR($IT49=0,AND($IT49&gt;0,FC$2=$IU49,OR(AND(FC$1=$IT49+1,OR(FC$3-1&lt;&gt;$A$3,$A$4=0)),AND(FC$1=$IT49-1,OR(FC$3&lt;&gt;$A$3,$A$4=0)))))),1,0)</f>
        <v/>
      </c>
      <c r="FD99">
        <f>IF(AND(FD$4=1,FD49=0,OR($IT49=0,AND($IT49&gt;0,FD$2=$IU49,OR(AND(FD$1=$IT49+1,OR(FD$3-1&lt;&gt;$A$3,$A$4=0)),AND(FD$1=$IT49-1,OR(FD$3&lt;&gt;$A$3,$A$4=0)))))),1,0)</f>
        <v/>
      </c>
      <c r="FE99">
        <f>IF(AND(FE$4=1,FE49=0,OR($IT49=0,AND($IT49&gt;0,FE$2=$IU49,OR(AND(FE$1=$IT49+1,OR(FE$3-1&lt;&gt;$A$3,$A$4=0)),AND(FE$1=$IT49-1,OR(FE$3&lt;&gt;$A$3,$A$4=0)))))),1,0)</f>
        <v/>
      </c>
      <c r="FF99">
        <f>IF(AND(FF$4=1,FF49=0,OR($IT49=0,AND($IT49&gt;0,FF$2=$IU49,OR(AND(FF$1=$IT49+1,OR(FF$3-1&lt;&gt;$A$3,$A$4=0)),AND(FF$1=$IT49-1,OR(FF$3&lt;&gt;$A$3,$A$4=0)))))),1,0)</f>
        <v/>
      </c>
      <c r="FG99">
        <f>IF(AND(FG$4=1,FG49=0,OR($IT49=0,AND($IT49&gt;0,FG$2=$IU49,OR(AND(FG$1=$IT49+1,OR(FG$3-1&lt;&gt;$A$3,$A$4=0)),AND(FG$1=$IT49-1,OR(FG$3&lt;&gt;$A$3,$A$4=0)))))),1,0)</f>
        <v/>
      </c>
      <c r="FH99">
        <f>IF(AND(FH$4=1,FH49=0,OR($IT49=0,AND($IT49&gt;0,FH$2=$IU49,OR(AND(FH$1=$IT49+1,OR(FH$3-1&lt;&gt;$A$3,$A$4=0)),AND(FH$1=$IT49-1,OR(FH$3&lt;&gt;$A$3,$A$4=0)))))),1,0)</f>
        <v/>
      </c>
      <c r="FI99">
        <f>IF(AND(FI$4=1,FI49=0,OR($IT49=0,AND($IT49&gt;0,FI$2=$IU49,OR(AND(FI$1=$IT49+1,OR(FI$3-1&lt;&gt;$A$3,$A$4=0)),AND(FI$1=$IT49-1,OR(FI$3&lt;&gt;$A$3,$A$4=0)))))),1,0)</f>
        <v/>
      </c>
      <c r="FJ99">
        <f>IF(AND(FJ$4=1,FJ49=0,OR($IT49=0,AND($IT49&gt;0,FJ$2=$IU49,OR(AND(FJ$1=$IT49+1,OR(FJ$3-1&lt;&gt;$A$3,$A$4=0)),AND(FJ$1=$IT49-1,OR(FJ$3&lt;&gt;$A$3,$A$4=0)))))),1,0)</f>
        <v/>
      </c>
      <c r="FK99">
        <f>IF(AND(FK$4=1,FK49=0,OR($IT49=0,AND($IT49&gt;0,FK$2=$IU49,OR(AND(FK$1=$IT49+1,OR(FK$3-1&lt;&gt;$A$3,$A$4=0)),AND(FK$1=$IT49-1,OR(FK$3&lt;&gt;$A$3,$A$4=0)))))),1,0)</f>
        <v/>
      </c>
      <c r="FL99">
        <f>IF(AND(FL$4=1,FL49=0,OR($IT49=0,AND($IT49&gt;0,FL$2=$IU49,OR(AND(FL$1=$IT49+1,OR(FL$3-1&lt;&gt;$A$3,$A$4=0)),AND(FL$1=$IT49-1,OR(FL$3&lt;&gt;$A$3,$A$4=0)))))),1,0)</f>
        <v/>
      </c>
      <c r="FM99">
        <f>IF(AND(FM$4=1,FM49=0,OR($IT49=0,AND($IT49&gt;0,FM$2=$IU49,OR(AND(FM$1=$IT49+1,OR(FM$3-1&lt;&gt;$A$3,$A$4=0)),AND(FM$1=$IT49-1,OR(FM$3&lt;&gt;$A$3,$A$4=0)))))),1,0)</f>
        <v/>
      </c>
      <c r="FN99">
        <f>IF(AND(FN$4=1,FN49=0,OR($IT49=0,AND($IT49&gt;0,FN$2=$IU49,OR(AND(FN$1=$IT49+1,OR(FN$3-1&lt;&gt;$A$3,$A$4=0)),AND(FN$1=$IT49-1,OR(FN$3&lt;&gt;$A$3,$A$4=0)))))),1,0)</f>
        <v/>
      </c>
      <c r="FO99">
        <f>IF(AND(FO$4=1,FO49=0,OR($IT49=0,AND($IT49&gt;0,FO$2=$IU49,OR(AND(FO$1=$IT49+1,OR(FO$3-1&lt;&gt;$A$3,$A$4=0)),AND(FO$1=$IT49-1,OR(FO$3&lt;&gt;$A$3,$A$4=0)))))),1,0)</f>
        <v/>
      </c>
      <c r="FP99">
        <f>IF(AND(FP$4=1,FP49=0,OR($IT49=0,AND($IT49&gt;0,FP$2=$IU49,OR(AND(FP$1=$IT49+1,OR(FP$3-1&lt;&gt;$A$3,$A$4=0)),AND(FP$1=$IT49-1,OR(FP$3&lt;&gt;$A$3,$A$4=0)))))),1,0)</f>
        <v/>
      </c>
      <c r="FQ99">
        <f>IF(AND(FQ$4=1,FQ49=0,OR($IT49=0,AND($IT49&gt;0,FQ$2=$IU49,OR(AND(FQ$1=$IT49+1,OR(FQ$3-1&lt;&gt;$A$3,$A$4=0)),AND(FQ$1=$IT49-1,OR(FQ$3&lt;&gt;$A$3,$A$4=0)))))),1,0)</f>
        <v/>
      </c>
      <c r="FR99">
        <f>IF(AND(FR$4=1,FR49=0,OR($IT49=0,AND($IT49&gt;0,FR$2=$IU49,OR(AND(FR$1=$IT49+1,OR(FR$3-1&lt;&gt;$A$3,$A$4=0)),AND(FR$1=$IT49-1,OR(FR$3&lt;&gt;$A$3,$A$4=0)))))),1,0)</f>
        <v/>
      </c>
      <c r="FS99">
        <f>IF(AND(FS$4=1,FS49=0,OR($IT49=0,AND($IT49&gt;0,FS$2=$IU49,OR(AND(FS$1=$IT49+1,OR(FS$3-1&lt;&gt;$A$3,$A$4=0)),AND(FS$1=$IT49-1,OR(FS$3&lt;&gt;$A$3,$A$4=0)))))),1,0)</f>
        <v/>
      </c>
      <c r="FT99">
        <f>IF(AND(FT$4=1,FT49=0,OR($IT49=0,AND($IT49&gt;0,FT$2=$IU49,OR(AND(FT$1=$IT49+1,OR(FT$3-1&lt;&gt;$A$3,$A$4=0)),AND(FT$1=$IT49-1,OR(FT$3&lt;&gt;$A$3,$A$4=0)))))),1,0)</f>
        <v/>
      </c>
      <c r="FU99">
        <f>IF(AND(FU$4=1,FU49=0,OR($IT49=0,AND($IT49&gt;0,FU$2=$IU49,OR(AND(FU$1=$IT49+1,OR(FU$3-1&lt;&gt;$A$3,$A$4=0)),AND(FU$1=$IT49-1,OR(FU$3&lt;&gt;$A$3,$A$4=0)))))),1,0)</f>
        <v/>
      </c>
      <c r="FV99">
        <f>IF(AND(FV$4=1,FV49=0,OR($IT49=0,AND($IT49&gt;0,FV$2=$IU49,OR(AND(FV$1=$IT49+1,OR(FV$3-1&lt;&gt;$A$3,$A$4=0)),AND(FV$1=$IT49-1,OR(FV$3&lt;&gt;$A$3,$A$4=0)))))),1,0)</f>
        <v/>
      </c>
      <c r="FW99">
        <f>IF(AND(FW$4=1,FW49=0,OR($IT49=0,AND($IT49&gt;0,FW$2=$IU49,OR(AND(FW$1=$IT49+1,OR(FW$3-1&lt;&gt;$A$3,$A$4=0)),AND(FW$1=$IT49-1,OR(FW$3&lt;&gt;$A$3,$A$4=0)))))),1,0)</f>
        <v/>
      </c>
      <c r="FX99">
        <f>IF(AND(FX$4=1,FX49=0,OR($IT49=0,AND($IT49&gt;0,FX$2=$IU49,OR(AND(FX$1=$IT49+1,OR(FX$3-1&lt;&gt;$A$3,$A$4=0)),AND(FX$1=$IT49-1,OR(FX$3&lt;&gt;$A$3,$A$4=0)))))),1,0)</f>
        <v/>
      </c>
      <c r="FY99">
        <f>IF(AND(FY$4=1,FY49=0,OR($IT49=0,AND($IT49&gt;0,FY$2=$IU49,OR(AND(FY$1=$IT49+1,OR(FY$3-1&lt;&gt;$A$3,$A$4=0)),AND(FY$1=$IT49-1,OR(FY$3&lt;&gt;$A$3,$A$4=0)))))),1,0)</f>
        <v/>
      </c>
      <c r="FZ99">
        <f>IF(AND(FZ$4=1,FZ49=0,OR($IT49=0,AND($IT49&gt;0,FZ$2=$IU49,OR(AND(FZ$1=$IT49+1,OR(FZ$3-1&lt;&gt;$A$3,$A$4=0)),AND(FZ$1=$IT49-1,OR(FZ$3&lt;&gt;$A$3,$A$4=0)))))),1,0)</f>
        <v/>
      </c>
      <c r="GA99">
        <f>IF(AND(GA$4=1,GA49=0,OR($IT49=0,AND($IT49&gt;0,GA$2=$IU49,OR(AND(GA$1=$IT49+1,OR(GA$3-1&lt;&gt;$A$3,$A$4=0)),AND(GA$1=$IT49-1,OR(GA$3&lt;&gt;$A$3,$A$4=0)))))),1,0)</f>
        <v/>
      </c>
      <c r="GB99">
        <f>IF(AND(GB$4=1,GB49=0,OR($IT49=0,AND($IT49&gt;0,GB$2=$IU49,OR(AND(GB$1=$IT49+1,OR(GB$3-1&lt;&gt;$A$3,$A$4=0)),AND(GB$1=$IT49-1,OR(GB$3&lt;&gt;$A$3,$A$4=0)))))),1,0)</f>
        <v/>
      </c>
      <c r="GC99">
        <f>IF(AND(GC$4=1,GC49=0,OR($IT49=0,AND($IT49&gt;0,GC$2=$IU49,OR(AND(GC$1=$IT49+1,OR(GC$3-1&lt;&gt;$A$3,$A$4=0)),AND(GC$1=$IT49-1,OR(GC$3&lt;&gt;$A$3,$A$4=0)))))),1,0)</f>
        <v/>
      </c>
      <c r="GD99">
        <f>IF(AND(GD$4=1,GD49=0,OR($IT49=0,AND($IT49&gt;0,GD$2=$IU49,OR(AND(GD$1=$IT49+1,OR(GD$3-1&lt;&gt;$A$3,$A$4=0)),AND(GD$1=$IT49-1,OR(GD$3&lt;&gt;$A$3,$A$4=0)))))),1,0)</f>
        <v/>
      </c>
      <c r="GE99">
        <f>IF(AND(GE$4=1,GE49=0,OR($IT49=0,AND($IT49&gt;0,GE$2=$IU49,OR(AND(GE$1=$IT49+1,OR(GE$3-1&lt;&gt;$A$3,$A$4=0)),AND(GE$1=$IT49-1,OR(GE$3&lt;&gt;$A$3,$A$4=0)))))),1,0)</f>
        <v/>
      </c>
      <c r="GF99">
        <f>IF(AND(GF$4=1,GF49=0,OR($IT49=0,AND($IT49&gt;0,GF$2=$IU49,OR(AND(GF$1=$IT49+1,OR(GF$3-1&lt;&gt;$A$3,$A$4=0)),AND(GF$1=$IT49-1,OR(GF$3&lt;&gt;$A$3,$A$4=0)))))),1,0)</f>
        <v/>
      </c>
      <c r="GG99">
        <f>IF(AND(GG$4=1,GG49=0,OR($IT49=0,AND($IT49&gt;0,GG$2=$IU49,OR(AND(GG$1=$IT49+1,OR(GG$3-1&lt;&gt;$A$3,$A$4=0)),AND(GG$1=$IT49-1,OR(GG$3&lt;&gt;$A$3,$A$4=0)))))),1,0)</f>
        <v/>
      </c>
      <c r="GH99">
        <f>IF(AND(GH$4=1,GH49=0,OR($IT49=0,AND($IT49&gt;0,GH$2=$IU49,OR(AND(GH$1=$IT49+1,OR(GH$3-1&lt;&gt;$A$3,$A$4=0)),AND(GH$1=$IT49-1,OR(GH$3&lt;&gt;$A$3,$A$4=0)))))),1,0)</f>
        <v/>
      </c>
      <c r="GI99">
        <f>IF(AND(GI$4=1,GI49=0,OR($IT49=0,AND($IT49&gt;0,GI$2=$IU49,OR(AND(GI$1=$IT49+1,OR(GI$3-1&lt;&gt;$A$3,$A$4=0)),AND(GI$1=$IT49-1,OR(GI$3&lt;&gt;$A$3,$A$4=0)))))),1,0)</f>
        <v/>
      </c>
      <c r="GJ99">
        <f>IF(AND(GJ$4=1,GJ49=0,OR($IT49=0,AND($IT49&gt;0,GJ$2=$IU49,OR(AND(GJ$1=$IT49+1,OR(GJ$3-1&lt;&gt;$A$3,$A$4=0)),AND(GJ$1=$IT49-1,OR(GJ$3&lt;&gt;$A$3,$A$4=0)))))),1,0)</f>
        <v/>
      </c>
      <c r="GK99">
        <f>IF(AND(GK$4=1,GK49=0,OR($IT49=0,AND($IT49&gt;0,GK$2=$IU49,OR(AND(GK$1=$IT49+1,OR(GK$3-1&lt;&gt;$A$3,$A$4=0)),AND(GK$1=$IT49-1,OR(GK$3&lt;&gt;$A$3,$A$4=0)))))),1,0)</f>
        <v/>
      </c>
      <c r="GL99">
        <f>IF(AND(GL$4=1,GL49=0,OR($IT49=0,AND($IT49&gt;0,GL$2=$IU49,OR(AND(GL$1=$IT49+1,OR(GL$3-1&lt;&gt;$A$3,$A$4=0)),AND(GL$1=$IT49-1,OR(GL$3&lt;&gt;$A$3,$A$4=0)))))),1,0)</f>
        <v/>
      </c>
      <c r="GM99">
        <f>IF(AND(GM$4=1,GM49=0,OR($IT49=0,AND($IT49&gt;0,GM$2=$IU49,OR(AND(GM$1=$IT49+1,OR(GM$3-1&lt;&gt;$A$3,$A$4=0)),AND(GM$1=$IT49-1,OR(GM$3&lt;&gt;$A$3,$A$4=0)))))),1,0)</f>
        <v/>
      </c>
      <c r="GN99">
        <f>IF(AND(GN$4=1,GN49=0,OR($IT49=0,AND($IT49&gt;0,GN$2=$IU49,OR(AND(GN$1=$IT49+1,OR(GN$3-1&lt;&gt;$A$3,$A$4=0)),AND(GN$1=$IT49-1,OR(GN$3&lt;&gt;$A$3,$A$4=0)))))),1,0)</f>
        <v/>
      </c>
      <c r="GO99">
        <f>IF(AND(GO$4=1,GO49=0,OR($IT49=0,AND($IT49&gt;0,GO$2=$IU49,OR(AND(GO$1=$IT49+1,OR(GO$3-1&lt;&gt;$A$3,$A$4=0)),AND(GO$1=$IT49-1,OR(GO$3&lt;&gt;$A$3,$A$4=0)))))),1,0)</f>
        <v/>
      </c>
      <c r="GP99">
        <f>IF(AND(GP$4=1,GP49=0,OR($IT49=0,AND($IT49&gt;0,GP$2=$IU49,OR(AND(GP$1=$IT49+1,OR(GP$3-1&lt;&gt;$A$3,$A$4=0)),AND(GP$1=$IT49-1,OR(GP$3&lt;&gt;$A$3,$A$4=0)))))),1,0)</f>
        <v/>
      </c>
      <c r="GQ99">
        <f>IF(AND(GQ$4=1,GQ49=0,OR($IT49=0,AND($IT49&gt;0,GQ$2=$IU49,OR(AND(GQ$1=$IT49+1,OR(GQ$3-1&lt;&gt;$A$3,$A$4=0)),AND(GQ$1=$IT49-1,OR(GQ$3&lt;&gt;$A$3,$A$4=0)))))),1,0)</f>
        <v/>
      </c>
      <c r="GR99">
        <f>IF(AND(GR$4=1,GR49=0,OR($IT49=0,AND($IT49&gt;0,GR$2=$IU49,OR(AND(GR$1=$IT49+1,OR(GR$3-1&lt;&gt;$A$3,$A$4=0)),AND(GR$1=$IT49-1,OR(GR$3&lt;&gt;$A$3,$A$4=0)))))),1,0)</f>
        <v/>
      </c>
      <c r="GS99">
        <f>IF(AND(GS$4=1,GS49=0,OR($IT49=0,AND($IT49&gt;0,GS$2=$IU49,OR(AND(GS$1=$IT49+1,OR(GS$3-1&lt;&gt;$A$3,$A$4=0)),AND(GS$1=$IT49-1,OR(GS$3&lt;&gt;$A$3,$A$4=0)))))),1,0)</f>
        <v/>
      </c>
      <c r="GT99">
        <f>IF(AND(GT$4=1,GT49=0,OR($IT49=0,AND($IT49&gt;0,GT$2=$IU49,OR(AND(GT$1=$IT49+1,OR(GT$3-1&lt;&gt;$A$3,$A$4=0)),AND(GT$1=$IT49-1,OR(GT$3&lt;&gt;$A$3,$A$4=0)))))),1,0)</f>
        <v/>
      </c>
      <c r="GU99">
        <f>IF(AND(GU$4=1,GU49=0,OR($IT49=0,AND($IT49&gt;0,GU$2=$IU49,OR(AND(GU$1=$IT49+1,OR(GU$3-1&lt;&gt;$A$3,$A$4=0)),AND(GU$1=$IT49-1,OR(GU$3&lt;&gt;$A$3,$A$4=0)))))),1,0)</f>
        <v/>
      </c>
      <c r="GV99">
        <f>IF(AND(GV$4=1,GV49=0,OR($IT49=0,AND($IT49&gt;0,GV$2=$IU49,OR(AND(GV$1=$IT49+1,OR(GV$3-1&lt;&gt;$A$3,$A$4=0)),AND(GV$1=$IT49-1,OR(GV$3&lt;&gt;$A$3,$A$4=0)))))),1,0)</f>
        <v/>
      </c>
      <c r="GW99">
        <f>IF(AND(GW$4=1,GW49=0,OR($IT49=0,AND($IT49&gt;0,GW$2=$IU49,OR(AND(GW$1=$IT49+1,OR(GW$3-1&lt;&gt;$A$3,$A$4=0)),AND(GW$1=$IT49-1,OR(GW$3&lt;&gt;$A$3,$A$4=0)))))),1,0)</f>
        <v/>
      </c>
      <c r="GX99">
        <f>IF(AND(GX$4=1,GX49=0,OR($IT49=0,AND($IT49&gt;0,GX$2=$IU49,OR(AND(GX$1=$IT49+1,OR(GX$3-1&lt;&gt;$A$3,$A$4=0)),AND(GX$1=$IT49-1,OR(GX$3&lt;&gt;$A$3,$A$4=0)))))),1,0)</f>
        <v/>
      </c>
      <c r="GY99">
        <f>IF(AND(GY$4=1,GY49=0,OR($IT49=0,AND($IT49&gt;0,GY$2=$IU49,OR(AND(GY$1=$IT49+1,OR(GY$3-1&lt;&gt;$A$3,$A$4=0)),AND(GY$1=$IT49-1,OR(GY$3&lt;&gt;$A$3,$A$4=0)))))),1,0)</f>
        <v/>
      </c>
      <c r="GZ99">
        <f>IF(AND(GZ$4=1,GZ49=0,OR($IT49=0,AND($IT49&gt;0,GZ$2=$IU49,OR(AND(GZ$1=$IT49+1,OR(GZ$3-1&lt;&gt;$A$3,$A$4=0)),AND(GZ$1=$IT49-1,OR(GZ$3&lt;&gt;$A$3,$A$4=0)))))),1,0)</f>
        <v/>
      </c>
      <c r="HA99">
        <f>IF(AND(HA$4=1,HA49=0,OR($IT49=0,AND($IT49&gt;0,HA$2=$IU49,OR(AND(HA$1=$IT49+1,OR(HA$3-1&lt;&gt;$A$3,$A$4=0)),AND(HA$1=$IT49-1,OR(HA$3&lt;&gt;$A$3,$A$4=0)))))),1,0)</f>
        <v/>
      </c>
      <c r="HB99">
        <f>IF(AND(HB$4=1,HB49=0,OR($IT49=0,AND($IT49&gt;0,HB$2=$IU49,OR(AND(HB$1=$IT49+1,OR(HB$3-1&lt;&gt;$A$3,$A$4=0)),AND(HB$1=$IT49-1,OR(HB$3&lt;&gt;$A$3,$A$4=0)))))),1,0)</f>
        <v/>
      </c>
      <c r="HC99">
        <f>IF(AND(HC$4=1,HC49=0,OR($IT49=0,AND($IT49&gt;0,HC$2=$IU49,OR(AND(HC$1=$IT49+1,OR(HC$3-1&lt;&gt;$A$3,$A$4=0)),AND(HC$1=$IT49-1,OR(HC$3&lt;&gt;$A$3,$A$4=0)))))),1,0)</f>
        <v/>
      </c>
      <c r="HD99">
        <f>IF(AND(HD$4=1,HD49=0,OR($IT49=0,AND($IT49&gt;0,HD$2=$IU49,OR(AND(HD$1=$IT49+1,OR(HD$3-1&lt;&gt;$A$3,$A$4=0)),AND(HD$1=$IT49-1,OR(HD$3&lt;&gt;$A$3,$A$4=0)))))),1,0)</f>
        <v/>
      </c>
      <c r="HE99">
        <f>IF(AND(HE$4=1,HE49=0,OR($IT49=0,AND($IT49&gt;0,HE$2=$IU49,OR(AND(HE$1=$IT49+1,OR(HE$3-1&lt;&gt;$A$3,$A$4=0)),AND(HE$1=$IT49-1,OR(HE$3&lt;&gt;$A$3,$A$4=0)))))),1,0)</f>
        <v/>
      </c>
      <c r="HF99">
        <f>IF(AND(HF$4=1,HF49=0,OR($IT49=0,AND($IT49&gt;0,HF$2=$IU49,OR(AND(HF$1=$IT49+1,OR(HF$3-1&lt;&gt;$A$3,$A$4=0)),AND(HF$1=$IT49-1,OR(HF$3&lt;&gt;$A$3,$A$4=0)))))),1,0)</f>
        <v/>
      </c>
      <c r="HG99">
        <f>IF(AND(HG$4=1,HG49=0,OR($IT49=0,AND($IT49&gt;0,HG$2=$IU49,OR(AND(HG$1=$IT49+1,OR(HG$3-1&lt;&gt;$A$3,$A$4=0)),AND(HG$1=$IT49-1,OR(HG$3&lt;&gt;$A$3,$A$4=0)))))),1,0)</f>
        <v/>
      </c>
      <c r="HH99">
        <f>IF(AND(HH$4=1,HH49=0,OR($IT49=0,AND($IT49&gt;0,HH$2=$IU49,OR(AND(HH$1=$IT49+1,OR(HH$3-1&lt;&gt;$A$3,$A$4=0)),AND(HH$1=$IT49-1,OR(HH$3&lt;&gt;$A$3,$A$4=0)))))),1,0)</f>
        <v/>
      </c>
      <c r="HI99">
        <f>IF(AND(HI$4=1,HI49=0,OR($IT49=0,AND($IT49&gt;0,HI$2=$IU49,OR(AND(HI$1=$IT49+1,OR(HI$3-1&lt;&gt;$A$3,$A$4=0)),AND(HI$1=$IT49-1,OR(HI$3&lt;&gt;$A$3,$A$4=0)))))),1,0)</f>
        <v/>
      </c>
      <c r="HJ99">
        <f>IF(AND(HJ$4=1,HJ49=0,OR($IT49=0,AND($IT49&gt;0,HJ$2=$IU49,OR(AND(HJ$1=$IT49+1,OR(HJ$3-1&lt;&gt;$A$3,$A$4=0)),AND(HJ$1=$IT49-1,OR(HJ$3&lt;&gt;$A$3,$A$4=0)))))),1,0)</f>
        <v/>
      </c>
      <c r="HK99">
        <f>IF(AND(HK$4=1,HK49=0,OR($IT49=0,AND($IT49&gt;0,HK$2=$IU49,OR(AND(HK$1=$IT49+1,OR(HK$3-1&lt;&gt;$A$3,$A$4=0)),AND(HK$1=$IT49-1,OR(HK$3&lt;&gt;$A$3,$A$4=0)))))),1,0)</f>
        <v/>
      </c>
      <c r="HL99">
        <f>IF(AND(HL$4=1,HL49=0,OR($IT49=0,AND($IT49&gt;0,HL$2=$IU49,OR(AND(HL$1=$IT49+1,OR(HL$3-1&lt;&gt;$A$3,$A$4=0)),AND(HL$1=$IT49-1,OR(HL$3&lt;&gt;$A$3,$A$4=0)))))),1,0)</f>
        <v/>
      </c>
      <c r="HM99">
        <f>IF(AND(HM$4=1,HM49=0,OR($IT49=0,AND($IT49&gt;0,HM$2=$IU49,OR(AND(HM$1=$IT49+1,OR(HM$3-1&lt;&gt;$A$3,$A$4=0)),AND(HM$1=$IT49-1,OR(HM$3&lt;&gt;$A$3,$A$4=0)))))),1,0)</f>
        <v/>
      </c>
      <c r="HN99">
        <f>IF(AND(HN$4=1,HN49=0,OR($IT49=0,AND($IT49&gt;0,HN$2=$IU49,OR(AND(HN$1=$IT49+1,OR(HN$3-1&lt;&gt;$A$3,$A$4=0)),AND(HN$1=$IT49-1,OR(HN$3&lt;&gt;$A$3,$A$4=0)))))),1,0)</f>
        <v/>
      </c>
      <c r="HO99">
        <f>IF(AND(HO$4=1,HO49=0,OR($IT49=0,AND($IT49&gt;0,HO$2=$IU49,OR(AND(HO$1=$IT49+1,OR(HO$3-1&lt;&gt;$A$3,$A$4=0)),AND(HO$1=$IT49-1,OR(HO$3&lt;&gt;$A$3,$A$4=0)))))),1,0)</f>
        <v/>
      </c>
      <c r="HP99">
        <f>IF(AND(HP$4=1,HP49=0,OR($IT49=0,AND($IT49&gt;0,HP$2=$IU49,OR(AND(HP$1=$IT49+1,OR(HP$3-1&lt;&gt;$A$3,$A$4=0)),AND(HP$1=$IT49-1,OR(HP$3&lt;&gt;$A$3,$A$4=0)))))),1,0)</f>
        <v/>
      </c>
      <c r="HQ99">
        <f>IF(AND(HQ$4=1,HQ49=0,OR($IT49=0,AND($IT49&gt;0,HQ$2=$IU49,OR(AND(HQ$1=$IT49+1,OR(HQ$3-1&lt;&gt;$A$3,$A$4=0)),AND(HQ$1=$IT49-1,OR(HQ$3&lt;&gt;$A$3,$A$4=0)))))),1,0)</f>
        <v/>
      </c>
      <c r="HR99">
        <f>IF(AND(HR$4=1,HR49=0,OR($IT49=0,AND($IT49&gt;0,HR$2=$IU49,OR(AND(HR$1=$IT49+1,OR(HR$3-1&lt;&gt;$A$3,$A$4=0)),AND(HR$1=$IT49-1,OR(HR$3&lt;&gt;$A$3,$A$4=0)))))),1,0)</f>
        <v/>
      </c>
      <c r="HS99">
        <f>IF(AND(HS$4=1,HS49=0,OR($IT49=0,AND($IT49&gt;0,HS$2=$IU49,OR(AND(HS$1=$IT49+1,OR(HS$3-1&lt;&gt;$A$3,$A$4=0)),AND(HS$1=$IT49-1,OR(HS$3&lt;&gt;$A$3,$A$4=0)))))),1,0)</f>
        <v/>
      </c>
      <c r="HT99">
        <f>IF(AND(HT$4=1,HT49=0,OR($IT49=0,AND($IT49&gt;0,HT$2=$IU49,OR(AND(HT$1=$IT49+1,OR(HT$3-1&lt;&gt;$A$3,$A$4=0)),AND(HT$1=$IT49-1,OR(HT$3&lt;&gt;$A$3,$A$4=0)))))),1,0)</f>
        <v/>
      </c>
      <c r="HU99">
        <f>IF(AND(HU$4=1,HU49=0,OR($IT49=0,AND($IT49&gt;0,HU$2=$IU49,OR(AND(HU$1=$IT49+1,OR(HU$3-1&lt;&gt;$A$3,$A$4=0)),AND(HU$1=$IT49-1,OR(HU$3&lt;&gt;$A$3,$A$4=0)))))),1,0)</f>
        <v/>
      </c>
      <c r="HV99">
        <f>IF(AND(HV$4=1,HV49=0,OR($IT49=0,AND($IT49&gt;0,HV$2=$IU49,OR(AND(HV$1=$IT49+1,OR(HV$3-1&lt;&gt;$A$3,$A$4=0)),AND(HV$1=$IT49-1,OR(HV$3&lt;&gt;$A$3,$A$4=0)))))),1,0)</f>
        <v/>
      </c>
      <c r="HW99">
        <f>IF(AND(HW$4=1,HW49=0,OR($IT49=0,AND($IT49&gt;0,HW$2=$IU49,OR(AND(HW$1=$IT49+1,OR(HW$3-1&lt;&gt;$A$3,$A$4=0)),AND(HW$1=$IT49-1,OR(HW$3&lt;&gt;$A$3,$A$4=0)))))),1,0)</f>
        <v/>
      </c>
      <c r="HX99">
        <f>IF(AND(HX$4=1,HX49=0,OR($IT49=0,AND($IT49&gt;0,HX$2=$IU49,OR(AND(HX$1=$IT49+1,OR(HX$3-1&lt;&gt;$A$3,$A$4=0)),AND(HX$1=$IT49-1,OR(HX$3&lt;&gt;$A$3,$A$4=0)))))),1,0)</f>
        <v/>
      </c>
      <c r="HY99">
        <f>IF(AND(HY$4=1,HY49=0,OR($IT49=0,AND($IT49&gt;0,HY$2=$IU49,OR(AND(HY$1=$IT49+1,OR(HY$3-1&lt;&gt;$A$3,$A$4=0)),AND(HY$1=$IT49-1,OR(HY$3&lt;&gt;$A$3,$A$4=0)))))),1,0)</f>
        <v/>
      </c>
      <c r="HZ99">
        <f>IF(AND(HZ$4=1,HZ49=0,OR($IT49=0,AND($IT49&gt;0,HZ$2=$IU49,OR(AND(HZ$1=$IT49+1,OR(HZ$3-1&lt;&gt;$A$3,$A$4=0)),AND(HZ$1=$IT49-1,OR(HZ$3&lt;&gt;$A$3,$A$4=0)))))),1,0)</f>
        <v/>
      </c>
      <c r="IA99">
        <f>IF(AND(IA$4=1,IA49=0,OR($IT49=0,AND($IT49&gt;0,IA$2=$IU49,OR(AND(IA$1=$IT49+1,OR(IA$3-1&lt;&gt;$A$3,$A$4=0)),AND(IA$1=$IT49-1,OR(IA$3&lt;&gt;$A$3,$A$4=0)))))),1,0)</f>
        <v/>
      </c>
      <c r="IB99">
        <f>IF(AND(IB$4=1,IB49=0,OR($IT49=0,AND($IT49&gt;0,IB$2=$IU49,OR(AND(IB$1=$IT49+1,OR(IB$3-1&lt;&gt;$A$3,$A$4=0)),AND(IB$1=$IT49-1,OR(IB$3&lt;&gt;$A$3,$A$4=0)))))),1,0)</f>
        <v/>
      </c>
      <c r="IC99">
        <f>IF(AND(IC$4=1,IC49=0,OR($IT49=0,AND($IT49&gt;0,IC$2=$IU49,OR(AND(IC$1=$IT49+1,OR(IC$3-1&lt;&gt;$A$3,$A$4=0)),AND(IC$1=$IT49-1,OR(IC$3&lt;&gt;$A$3,$A$4=0)))))),1,0)</f>
        <v/>
      </c>
      <c r="ID99">
        <f>IF(AND(ID$4=1,ID49=0,OR($IT49=0,AND($IT49&gt;0,ID$2=$IU49,OR(AND(ID$1=$IT49+1,OR(ID$3-1&lt;&gt;$A$3,$A$4=0)),AND(ID$1=$IT49-1,OR(ID$3&lt;&gt;$A$3,$A$4=0)))))),1,0)</f>
        <v/>
      </c>
      <c r="IE99">
        <f>IF(AND(IE$4=1,IE49=0,OR($IT49=0,AND($IT49&gt;0,IE$2=$IU49,OR(AND(IE$1=$IT49+1,OR(IE$3-1&lt;&gt;$A$3,$A$4=0)),AND(IE$1=$IT49-1,OR(IE$3&lt;&gt;$A$3,$A$4=0)))))),1,0)</f>
        <v/>
      </c>
      <c r="IF99">
        <f>IF(AND(IF$4=1,IF49=0,OR($IT49=0,AND($IT49&gt;0,IF$2=$IU49,OR(AND(IF$1=$IT49+1,OR(IF$3-1&lt;&gt;$A$3,$A$4=0)),AND(IF$1=$IT49-1,OR(IF$3&lt;&gt;$A$3,$A$4=0)))))),1,0)</f>
        <v/>
      </c>
      <c r="IG99">
        <f>IF(AND(IG$4=1,IG49=0,OR($IT49=0,AND($IT49&gt;0,IG$2=$IU49,OR(AND(IG$1=$IT49+1,OR(IG$3-1&lt;&gt;$A$3,$A$4=0)),AND(IG$1=$IT49-1,OR(IG$3&lt;&gt;$A$3,$A$4=0)))))),1,0)</f>
        <v/>
      </c>
      <c r="IH99">
        <f>IF(AND(IH$4=1,IH49=0,OR($IT49=0,AND($IT49&gt;0,IH$2=$IU49,OR(AND(IH$1=$IT49+1,OR(IH$3-1&lt;&gt;$A$3,$A$4=0)),AND(IH$1=$IT49-1,OR(IH$3&lt;&gt;$A$3,$A$4=0)))))),1,0)</f>
        <v/>
      </c>
      <c r="II99">
        <f>IF(AND(II$4=1,II49=0,OR($IT49=0,AND($IT49&gt;0,II$2=$IU49,OR(AND(II$1=$IT49+1,OR(II$3-1&lt;&gt;$A$3,$A$4=0)),AND(II$1=$IT49-1,OR(II$3&lt;&gt;$A$3,$A$4=0)))))),1,0)</f>
        <v/>
      </c>
    </row>
    <row r="100">
      <c r="A100" t="n">
        <v>41</v>
      </c>
      <c r="D100">
        <f>IF(AND(D$4=1,D50=0,OR($IT50=0,AND($IT50&gt;0,D$2=$IU50,OR(AND(D$1=$IT50+1,OR(D$3-1&lt;&gt;$A$3,$A$4=0)),AND(D$1=$IT50-1,OR(D$3&lt;&gt;$A$3,$A$4=0)))))),1,0)</f>
        <v/>
      </c>
      <c r="E100">
        <f>IF(AND(E$4=1,E50=0,OR($IT50=0,AND($IT50&gt;0,E$2=$IU50,OR(AND(E$1=$IT50+1,OR(E$3-1&lt;&gt;$A$3,$A$4=0)),AND(E$1=$IT50-1,OR(E$3&lt;&gt;$A$3,$A$4=0)))))),1,0)</f>
        <v/>
      </c>
      <c r="F100">
        <f>IF(AND(F$4=1,F50=0,OR($IT50=0,AND($IT50&gt;0,F$2=$IU50,OR(AND(F$1=$IT50+1,OR(F$3-1&lt;&gt;$A$3,$A$4=0)),AND(F$1=$IT50-1,OR(F$3&lt;&gt;$A$3,$A$4=0)))))),1,0)</f>
        <v/>
      </c>
      <c r="G100">
        <f>IF(AND(G$4=1,G50=0,OR($IT50=0,AND($IT50&gt;0,G$2=$IU50,OR(AND(G$1=$IT50+1,OR(G$3-1&lt;&gt;$A$3,$A$4=0)),AND(G$1=$IT50-1,OR(G$3&lt;&gt;$A$3,$A$4=0)))))),1,0)</f>
        <v/>
      </c>
      <c r="H100">
        <f>IF(AND(H$4=1,H50=0,OR($IT50=0,AND($IT50&gt;0,H$2=$IU50,OR(AND(H$1=$IT50+1,OR(H$3-1&lt;&gt;$A$3,$A$4=0)),AND(H$1=$IT50-1,OR(H$3&lt;&gt;$A$3,$A$4=0)))))),1,0)</f>
        <v/>
      </c>
      <c r="I100">
        <f>IF(AND(I$4=1,I50=0,OR($IT50=0,AND($IT50&gt;0,I$2=$IU50,OR(AND(I$1=$IT50+1,OR(I$3-1&lt;&gt;$A$3,$A$4=0)),AND(I$1=$IT50-1,OR(I$3&lt;&gt;$A$3,$A$4=0)))))),1,0)</f>
        <v/>
      </c>
      <c r="J100">
        <f>IF(AND(J$4=1,J50=0,OR($IT50=0,AND($IT50&gt;0,J$2=$IU50,OR(AND(J$1=$IT50+1,OR(J$3-1&lt;&gt;$A$3,$A$4=0)),AND(J$1=$IT50-1,OR(J$3&lt;&gt;$A$3,$A$4=0)))))),1,0)</f>
        <v/>
      </c>
      <c r="K100">
        <f>IF(AND(K$4=1,K50=0,OR($IT50=0,AND($IT50&gt;0,K$2=$IU50,OR(AND(K$1=$IT50+1,OR(K$3-1&lt;&gt;$A$3,$A$4=0)),AND(K$1=$IT50-1,OR(K$3&lt;&gt;$A$3,$A$4=0)))))),1,0)</f>
        <v/>
      </c>
      <c r="L100">
        <f>IF(AND(L$4=1,L50=0,OR($IT50=0,AND($IT50&gt;0,L$2=$IU50,OR(AND(L$1=$IT50+1,OR(L$3-1&lt;&gt;$A$3,$A$4=0)),AND(L$1=$IT50-1,OR(L$3&lt;&gt;$A$3,$A$4=0)))))),1,0)</f>
        <v/>
      </c>
      <c r="M100">
        <f>IF(AND(M$4=1,M50=0,OR($IT50=0,AND($IT50&gt;0,M$2=$IU50,OR(AND(M$1=$IT50+1,OR(M$3-1&lt;&gt;$A$3,$A$4=0)),AND(M$1=$IT50-1,OR(M$3&lt;&gt;$A$3,$A$4=0)))))),1,0)</f>
        <v/>
      </c>
      <c r="N100">
        <f>IF(AND(N$4=1,N50=0,OR($IT50=0,AND($IT50&gt;0,N$2=$IU50,OR(AND(N$1=$IT50+1,OR(N$3-1&lt;&gt;$A$3,$A$4=0)),AND(N$1=$IT50-1,OR(N$3&lt;&gt;$A$3,$A$4=0)))))),1,0)</f>
        <v/>
      </c>
      <c r="O100">
        <f>IF(AND(O$4=1,O50=0,OR($IT50=0,AND($IT50&gt;0,O$2=$IU50,OR(AND(O$1=$IT50+1,OR(O$3-1&lt;&gt;$A$3,$A$4=0)),AND(O$1=$IT50-1,OR(O$3&lt;&gt;$A$3,$A$4=0)))))),1,0)</f>
        <v/>
      </c>
      <c r="P100">
        <f>IF(AND(P$4=1,P50=0,OR($IT50=0,AND($IT50&gt;0,P$2=$IU50,OR(AND(P$1=$IT50+1,OR(P$3-1&lt;&gt;$A$3,$A$4=0)),AND(P$1=$IT50-1,OR(P$3&lt;&gt;$A$3,$A$4=0)))))),1,0)</f>
        <v/>
      </c>
      <c r="Q100">
        <f>IF(AND(Q$4=1,Q50=0,OR($IT50=0,AND($IT50&gt;0,Q$2=$IU50,OR(AND(Q$1=$IT50+1,OR(Q$3-1&lt;&gt;$A$3,$A$4=0)),AND(Q$1=$IT50-1,OR(Q$3&lt;&gt;$A$3,$A$4=0)))))),1,0)</f>
        <v/>
      </c>
      <c r="R100">
        <f>IF(AND(R$4=1,R50=0,OR($IT50=0,AND($IT50&gt;0,R$2=$IU50,OR(AND(R$1=$IT50+1,OR(R$3-1&lt;&gt;$A$3,$A$4=0)),AND(R$1=$IT50-1,OR(R$3&lt;&gt;$A$3,$A$4=0)))))),1,0)</f>
        <v/>
      </c>
      <c r="S100">
        <f>IF(AND(S$4=1,S50=0,OR($IT50=0,AND($IT50&gt;0,S$2=$IU50,OR(AND(S$1=$IT50+1,OR(S$3-1&lt;&gt;$A$3,$A$4=0)),AND(S$1=$IT50-1,OR(S$3&lt;&gt;$A$3,$A$4=0)))))),1,0)</f>
        <v/>
      </c>
      <c r="T100">
        <f>IF(AND(T$4=1,T50=0,OR($IT50=0,AND($IT50&gt;0,T$2=$IU50,OR(AND(T$1=$IT50+1,OR(T$3-1&lt;&gt;$A$3,$A$4=0)),AND(T$1=$IT50-1,OR(T$3&lt;&gt;$A$3,$A$4=0)))))),1,0)</f>
        <v/>
      </c>
      <c r="U100">
        <f>IF(AND(U$4=1,U50=0,OR($IT50=0,AND($IT50&gt;0,U$2=$IU50,OR(AND(U$1=$IT50+1,OR(U$3-1&lt;&gt;$A$3,$A$4=0)),AND(U$1=$IT50-1,OR(U$3&lt;&gt;$A$3,$A$4=0)))))),1,0)</f>
        <v/>
      </c>
      <c r="V100">
        <f>IF(AND(V$4=1,V50=0,OR($IT50=0,AND($IT50&gt;0,V$2=$IU50,OR(AND(V$1=$IT50+1,OR(V$3-1&lt;&gt;$A$3,$A$4=0)),AND(V$1=$IT50-1,OR(V$3&lt;&gt;$A$3,$A$4=0)))))),1,0)</f>
        <v/>
      </c>
      <c r="W100">
        <f>IF(AND(W$4=1,W50=0,OR($IT50=0,AND($IT50&gt;0,W$2=$IU50,OR(AND(W$1=$IT50+1,OR(W$3-1&lt;&gt;$A$3,$A$4=0)),AND(W$1=$IT50-1,OR(W$3&lt;&gt;$A$3,$A$4=0)))))),1,0)</f>
        <v/>
      </c>
      <c r="X100">
        <f>IF(AND(X$4=1,X50=0,OR($IT50=0,AND($IT50&gt;0,X$2=$IU50,OR(AND(X$1=$IT50+1,OR(X$3-1&lt;&gt;$A$3,$A$4=0)),AND(X$1=$IT50-1,OR(X$3&lt;&gt;$A$3,$A$4=0)))))),1,0)</f>
        <v/>
      </c>
      <c r="Y100">
        <f>IF(AND(Y$4=1,Y50=0,OR($IT50=0,AND($IT50&gt;0,Y$2=$IU50,OR(AND(Y$1=$IT50+1,OR(Y$3-1&lt;&gt;$A$3,$A$4=0)),AND(Y$1=$IT50-1,OR(Y$3&lt;&gt;$A$3,$A$4=0)))))),1,0)</f>
        <v/>
      </c>
      <c r="Z100">
        <f>IF(AND(Z$4=1,Z50=0,OR($IT50=0,AND($IT50&gt;0,Z$2=$IU50,OR(AND(Z$1=$IT50+1,OR(Z$3-1&lt;&gt;$A$3,$A$4=0)),AND(Z$1=$IT50-1,OR(Z$3&lt;&gt;$A$3,$A$4=0)))))),1,0)</f>
        <v/>
      </c>
      <c r="AA100">
        <f>IF(AND(AA$4=1,AA50=0,OR($IT50=0,AND($IT50&gt;0,AA$2=$IU50,OR(AND(AA$1=$IT50+1,OR(AA$3-1&lt;&gt;$A$3,$A$4=0)),AND(AA$1=$IT50-1,OR(AA$3&lt;&gt;$A$3,$A$4=0)))))),1,0)</f>
        <v/>
      </c>
      <c r="AB100">
        <f>IF(AND(AB$4=1,AB50=0,OR($IT50=0,AND($IT50&gt;0,AB$2=$IU50,OR(AND(AB$1=$IT50+1,OR(AB$3-1&lt;&gt;$A$3,$A$4=0)),AND(AB$1=$IT50-1,OR(AB$3&lt;&gt;$A$3,$A$4=0)))))),1,0)</f>
        <v/>
      </c>
      <c r="AC100">
        <f>IF(AND(AC$4=1,AC50=0,OR($IT50=0,AND($IT50&gt;0,AC$2=$IU50,OR(AND(AC$1=$IT50+1,OR(AC$3-1&lt;&gt;$A$3,$A$4=0)),AND(AC$1=$IT50-1,OR(AC$3&lt;&gt;$A$3,$A$4=0)))))),1,0)</f>
        <v/>
      </c>
      <c r="AD100">
        <f>IF(AND(AD$4=1,AD50=0,OR($IT50=0,AND($IT50&gt;0,AD$2=$IU50,OR(AND(AD$1=$IT50+1,OR(AD$3-1&lt;&gt;$A$3,$A$4=0)),AND(AD$1=$IT50-1,OR(AD$3&lt;&gt;$A$3,$A$4=0)))))),1,0)</f>
        <v/>
      </c>
      <c r="AE100">
        <f>IF(AND(AE$4=1,AE50=0,OR($IT50=0,AND($IT50&gt;0,AE$2=$IU50,OR(AND(AE$1=$IT50+1,OR(AE$3-1&lt;&gt;$A$3,$A$4=0)),AND(AE$1=$IT50-1,OR(AE$3&lt;&gt;$A$3,$A$4=0)))))),1,0)</f>
        <v/>
      </c>
      <c r="AF100">
        <f>IF(AND(AF$4=1,AF50=0,OR($IT50=0,AND($IT50&gt;0,AF$2=$IU50,OR(AND(AF$1=$IT50+1,OR(AF$3-1&lt;&gt;$A$3,$A$4=0)),AND(AF$1=$IT50-1,OR(AF$3&lt;&gt;$A$3,$A$4=0)))))),1,0)</f>
        <v/>
      </c>
      <c r="AG100">
        <f>IF(AND(AG$4=1,AG50=0,OR($IT50=0,AND($IT50&gt;0,AG$2=$IU50,OR(AND(AG$1=$IT50+1,OR(AG$3-1&lt;&gt;$A$3,$A$4=0)),AND(AG$1=$IT50-1,OR(AG$3&lt;&gt;$A$3,$A$4=0)))))),1,0)</f>
        <v/>
      </c>
      <c r="AH100">
        <f>IF(AND(AH$4=1,AH50=0,OR($IT50=0,AND($IT50&gt;0,AH$2=$IU50,OR(AND(AH$1=$IT50+1,OR(AH$3-1&lt;&gt;$A$3,$A$4=0)),AND(AH$1=$IT50-1,OR(AH$3&lt;&gt;$A$3,$A$4=0)))))),1,0)</f>
        <v/>
      </c>
      <c r="AI100">
        <f>IF(AND(AI$4=1,AI50=0,OR($IT50=0,AND($IT50&gt;0,AI$2=$IU50,OR(AND(AI$1=$IT50+1,OR(AI$3-1&lt;&gt;$A$3,$A$4=0)),AND(AI$1=$IT50-1,OR(AI$3&lt;&gt;$A$3,$A$4=0)))))),1,0)</f>
        <v/>
      </c>
      <c r="AJ100">
        <f>IF(AND(AJ$4=1,AJ50=0,OR($IT50=0,AND($IT50&gt;0,AJ$2=$IU50,OR(AND(AJ$1=$IT50+1,OR(AJ$3-1&lt;&gt;$A$3,$A$4=0)),AND(AJ$1=$IT50-1,OR(AJ$3&lt;&gt;$A$3,$A$4=0)))))),1,0)</f>
        <v/>
      </c>
      <c r="AK100">
        <f>IF(AND(AK$4=1,AK50=0,OR($IT50=0,AND($IT50&gt;0,AK$2=$IU50,OR(AND(AK$1=$IT50+1,OR(AK$3-1&lt;&gt;$A$3,$A$4=0)),AND(AK$1=$IT50-1,OR(AK$3&lt;&gt;$A$3,$A$4=0)))))),1,0)</f>
        <v/>
      </c>
      <c r="AL100">
        <f>IF(AND(AL$4=1,AL50=0,OR($IT50=0,AND($IT50&gt;0,AL$2=$IU50,OR(AND(AL$1=$IT50+1,OR(AL$3-1&lt;&gt;$A$3,$A$4=0)),AND(AL$1=$IT50-1,OR(AL$3&lt;&gt;$A$3,$A$4=0)))))),1,0)</f>
        <v/>
      </c>
      <c r="AM100">
        <f>IF(AND(AM$4=1,AM50=0,OR($IT50=0,AND($IT50&gt;0,AM$2=$IU50,OR(AND(AM$1=$IT50+1,OR(AM$3-1&lt;&gt;$A$3,$A$4=0)),AND(AM$1=$IT50-1,OR(AM$3&lt;&gt;$A$3,$A$4=0)))))),1,0)</f>
        <v/>
      </c>
      <c r="AN100">
        <f>IF(AND(AN$4=1,AN50=0,OR($IT50=0,AND($IT50&gt;0,AN$2=$IU50,OR(AND(AN$1=$IT50+1,OR(AN$3-1&lt;&gt;$A$3,$A$4=0)),AND(AN$1=$IT50-1,OR(AN$3&lt;&gt;$A$3,$A$4=0)))))),1,0)</f>
        <v/>
      </c>
      <c r="AO100">
        <f>IF(AND(AO$4=1,AO50=0,OR($IT50=0,AND($IT50&gt;0,AO$2=$IU50,OR(AND(AO$1=$IT50+1,OR(AO$3-1&lt;&gt;$A$3,$A$4=0)),AND(AO$1=$IT50-1,OR(AO$3&lt;&gt;$A$3,$A$4=0)))))),1,0)</f>
        <v/>
      </c>
      <c r="AP100">
        <f>IF(AND(AP$4=1,AP50=0,OR($IT50=0,AND($IT50&gt;0,AP$2=$IU50,OR(AND(AP$1=$IT50+1,OR(AP$3-1&lt;&gt;$A$3,$A$4=0)),AND(AP$1=$IT50-1,OR(AP$3&lt;&gt;$A$3,$A$4=0)))))),1,0)</f>
        <v/>
      </c>
      <c r="AQ100">
        <f>IF(AND(AQ$4=1,AQ50=0,OR($IT50=0,AND($IT50&gt;0,AQ$2=$IU50,OR(AND(AQ$1=$IT50+1,OR(AQ$3-1&lt;&gt;$A$3,$A$4=0)),AND(AQ$1=$IT50-1,OR(AQ$3&lt;&gt;$A$3,$A$4=0)))))),1,0)</f>
        <v/>
      </c>
      <c r="AR100">
        <f>IF(AND(AR$4=1,AR50=0,OR($IT50=0,AND($IT50&gt;0,AR$2=$IU50,OR(AND(AR$1=$IT50+1,OR(AR$3-1&lt;&gt;$A$3,$A$4=0)),AND(AR$1=$IT50-1,OR(AR$3&lt;&gt;$A$3,$A$4=0)))))),1,0)</f>
        <v/>
      </c>
      <c r="AS100">
        <f>IF(AND(AS$4=1,AS50=0,OR($IT50=0,AND($IT50&gt;0,AS$2=$IU50,OR(AND(AS$1=$IT50+1,OR(AS$3-1&lt;&gt;$A$3,$A$4=0)),AND(AS$1=$IT50-1,OR(AS$3&lt;&gt;$A$3,$A$4=0)))))),1,0)</f>
        <v/>
      </c>
      <c r="AT100">
        <f>IF(AND(AT$4=1,AT50=0,OR($IT50=0,AND($IT50&gt;0,AT$2=$IU50,OR(AND(AT$1=$IT50+1,OR(AT$3-1&lt;&gt;$A$3,$A$4=0)),AND(AT$1=$IT50-1,OR(AT$3&lt;&gt;$A$3,$A$4=0)))))),1,0)</f>
        <v/>
      </c>
      <c r="AU100">
        <f>IF(AND(AU$4=1,AU50=0,OR($IT50=0,AND($IT50&gt;0,AU$2=$IU50,OR(AND(AU$1=$IT50+1,OR(AU$3-1&lt;&gt;$A$3,$A$4=0)),AND(AU$1=$IT50-1,OR(AU$3&lt;&gt;$A$3,$A$4=0)))))),1,0)</f>
        <v/>
      </c>
      <c r="AV100">
        <f>IF(AND(AV$4=1,AV50=0,OR($IT50=0,AND($IT50&gt;0,AV$2=$IU50,OR(AND(AV$1=$IT50+1,OR(AV$3-1&lt;&gt;$A$3,$A$4=0)),AND(AV$1=$IT50-1,OR(AV$3&lt;&gt;$A$3,$A$4=0)))))),1,0)</f>
        <v/>
      </c>
      <c r="AW100">
        <f>IF(AND(AW$4=1,AW50=0,OR($IT50=0,AND($IT50&gt;0,AW$2=$IU50,OR(AND(AW$1=$IT50+1,OR(AW$3-1&lt;&gt;$A$3,$A$4=0)),AND(AW$1=$IT50-1,OR(AW$3&lt;&gt;$A$3,$A$4=0)))))),1,0)</f>
        <v/>
      </c>
      <c r="AX100">
        <f>IF(AND(AX$4=1,AX50=0,OR($IT50=0,AND($IT50&gt;0,AX$2=$IU50,OR(AND(AX$1=$IT50+1,OR(AX$3-1&lt;&gt;$A$3,$A$4=0)),AND(AX$1=$IT50-1,OR(AX$3&lt;&gt;$A$3,$A$4=0)))))),1,0)</f>
        <v/>
      </c>
      <c r="AY100">
        <f>IF(AND(AY$4=1,AY50=0,OR($IT50=0,AND($IT50&gt;0,AY$2=$IU50,OR(AND(AY$1=$IT50+1,OR(AY$3-1&lt;&gt;$A$3,$A$4=0)),AND(AY$1=$IT50-1,OR(AY$3&lt;&gt;$A$3,$A$4=0)))))),1,0)</f>
        <v/>
      </c>
      <c r="AZ100">
        <f>IF(AND(AZ$4=1,AZ50=0,OR($IT50=0,AND($IT50&gt;0,AZ$2=$IU50,OR(AND(AZ$1=$IT50+1,OR(AZ$3-1&lt;&gt;$A$3,$A$4=0)),AND(AZ$1=$IT50-1,OR(AZ$3&lt;&gt;$A$3,$A$4=0)))))),1,0)</f>
        <v/>
      </c>
      <c r="BA100">
        <f>IF(AND(BA$4=1,BA50=0,OR($IT50=0,AND($IT50&gt;0,BA$2=$IU50,OR(AND(BA$1=$IT50+1,OR(BA$3-1&lt;&gt;$A$3,$A$4=0)),AND(BA$1=$IT50-1,OR(BA$3&lt;&gt;$A$3,$A$4=0)))))),1,0)</f>
        <v/>
      </c>
      <c r="BB100">
        <f>IF(AND(BB$4=1,BB50=0,OR($IT50=0,AND($IT50&gt;0,BB$2=$IU50,OR(AND(BB$1=$IT50+1,OR(BB$3-1&lt;&gt;$A$3,$A$4=0)),AND(BB$1=$IT50-1,OR(BB$3&lt;&gt;$A$3,$A$4=0)))))),1,0)</f>
        <v/>
      </c>
      <c r="BC100">
        <f>IF(AND(BC$4=1,BC50=0,OR($IT50=0,AND($IT50&gt;0,BC$2=$IU50,OR(AND(BC$1=$IT50+1,OR(BC$3-1&lt;&gt;$A$3,$A$4=0)),AND(BC$1=$IT50-1,OR(BC$3&lt;&gt;$A$3,$A$4=0)))))),1,0)</f>
        <v/>
      </c>
      <c r="BD100">
        <f>IF(AND(BD$4=1,BD50=0,OR($IT50=0,AND($IT50&gt;0,BD$2=$IU50,OR(AND(BD$1=$IT50+1,OR(BD$3-1&lt;&gt;$A$3,$A$4=0)),AND(BD$1=$IT50-1,OR(BD$3&lt;&gt;$A$3,$A$4=0)))))),1,0)</f>
        <v/>
      </c>
      <c r="BE100">
        <f>IF(AND(BE$4=1,BE50=0,OR($IT50=0,AND($IT50&gt;0,BE$2=$IU50,OR(AND(BE$1=$IT50+1,OR(BE$3-1&lt;&gt;$A$3,$A$4=0)),AND(BE$1=$IT50-1,OR(BE$3&lt;&gt;$A$3,$A$4=0)))))),1,0)</f>
        <v/>
      </c>
      <c r="BF100">
        <f>IF(AND(BF$4=1,BF50=0,OR($IT50=0,AND($IT50&gt;0,BF$2=$IU50,OR(AND(BF$1=$IT50+1,OR(BF$3-1&lt;&gt;$A$3,$A$4=0)),AND(BF$1=$IT50-1,OR(BF$3&lt;&gt;$A$3,$A$4=0)))))),1,0)</f>
        <v/>
      </c>
      <c r="BG100">
        <f>IF(AND(BG$4=1,BG50=0,OR($IT50=0,AND($IT50&gt;0,BG$2=$IU50,OR(AND(BG$1=$IT50+1,OR(BG$3-1&lt;&gt;$A$3,$A$4=0)),AND(BG$1=$IT50-1,OR(BG$3&lt;&gt;$A$3,$A$4=0)))))),1,0)</f>
        <v/>
      </c>
      <c r="BH100">
        <f>IF(AND(BH$4=1,BH50=0,OR($IT50=0,AND($IT50&gt;0,BH$2=$IU50,OR(AND(BH$1=$IT50+1,OR(BH$3-1&lt;&gt;$A$3,$A$4=0)),AND(BH$1=$IT50-1,OR(BH$3&lt;&gt;$A$3,$A$4=0)))))),1,0)</f>
        <v/>
      </c>
      <c r="BI100">
        <f>IF(AND(BI$4=1,BI50=0,OR($IT50=0,AND($IT50&gt;0,BI$2=$IU50,OR(AND(BI$1=$IT50+1,OR(BI$3-1&lt;&gt;$A$3,$A$4=0)),AND(BI$1=$IT50-1,OR(BI$3&lt;&gt;$A$3,$A$4=0)))))),1,0)</f>
        <v/>
      </c>
      <c r="BJ100">
        <f>IF(AND(BJ$4=1,BJ50=0,OR($IT50=0,AND($IT50&gt;0,BJ$2=$IU50,OR(AND(BJ$1=$IT50+1,OR(BJ$3-1&lt;&gt;$A$3,$A$4=0)),AND(BJ$1=$IT50-1,OR(BJ$3&lt;&gt;$A$3,$A$4=0)))))),1,0)</f>
        <v/>
      </c>
      <c r="BK100">
        <f>IF(AND(BK$4=1,BK50=0,OR($IT50=0,AND($IT50&gt;0,BK$2=$IU50,OR(AND(BK$1=$IT50+1,OR(BK$3-1&lt;&gt;$A$3,$A$4=0)),AND(BK$1=$IT50-1,OR(BK$3&lt;&gt;$A$3,$A$4=0)))))),1,0)</f>
        <v/>
      </c>
      <c r="BL100">
        <f>IF(AND(BL$4=1,BL50=0,OR($IT50=0,AND($IT50&gt;0,BL$2=$IU50,OR(AND(BL$1=$IT50+1,OR(BL$3-1&lt;&gt;$A$3,$A$4=0)),AND(BL$1=$IT50-1,OR(BL$3&lt;&gt;$A$3,$A$4=0)))))),1,0)</f>
        <v/>
      </c>
      <c r="BM100">
        <f>IF(AND(BM$4=1,BM50=0,OR($IT50=0,AND($IT50&gt;0,BM$2=$IU50,OR(AND(BM$1=$IT50+1,OR(BM$3-1&lt;&gt;$A$3,$A$4=0)),AND(BM$1=$IT50-1,OR(BM$3&lt;&gt;$A$3,$A$4=0)))))),1,0)</f>
        <v/>
      </c>
      <c r="BN100">
        <f>IF(AND(BN$4=1,BN50=0,OR($IT50=0,AND($IT50&gt;0,BN$2=$IU50,OR(AND(BN$1=$IT50+1,OR(BN$3-1&lt;&gt;$A$3,$A$4=0)),AND(BN$1=$IT50-1,OR(BN$3&lt;&gt;$A$3,$A$4=0)))))),1,0)</f>
        <v/>
      </c>
      <c r="BO100">
        <f>IF(AND(BO$4=1,BO50=0,OR($IT50=0,AND($IT50&gt;0,BO$2=$IU50,OR(AND(BO$1=$IT50+1,OR(BO$3-1&lt;&gt;$A$3,$A$4=0)),AND(BO$1=$IT50-1,OR(BO$3&lt;&gt;$A$3,$A$4=0)))))),1,0)</f>
        <v/>
      </c>
      <c r="BP100">
        <f>IF(AND(BP$4=1,BP50=0,OR($IT50=0,AND($IT50&gt;0,BP$2=$IU50,OR(AND(BP$1=$IT50+1,OR(BP$3-1&lt;&gt;$A$3,$A$4=0)),AND(BP$1=$IT50-1,OR(BP$3&lt;&gt;$A$3,$A$4=0)))))),1,0)</f>
        <v/>
      </c>
      <c r="BQ100">
        <f>IF(AND(BQ$4=1,BQ50=0,OR($IT50=0,AND($IT50&gt;0,BQ$2=$IU50,OR(AND(BQ$1=$IT50+1,OR(BQ$3-1&lt;&gt;$A$3,$A$4=0)),AND(BQ$1=$IT50-1,OR(BQ$3&lt;&gt;$A$3,$A$4=0)))))),1,0)</f>
        <v/>
      </c>
      <c r="BR100">
        <f>IF(AND(BR$4=1,BR50=0,OR($IT50=0,AND($IT50&gt;0,BR$2=$IU50,OR(AND(BR$1=$IT50+1,OR(BR$3-1&lt;&gt;$A$3,$A$4=0)),AND(BR$1=$IT50-1,OR(BR$3&lt;&gt;$A$3,$A$4=0)))))),1,0)</f>
        <v/>
      </c>
      <c r="BS100">
        <f>IF(AND(BS$4=1,BS50=0,OR($IT50=0,AND($IT50&gt;0,BS$2=$IU50,OR(AND(BS$1=$IT50+1,OR(BS$3-1&lt;&gt;$A$3,$A$4=0)),AND(BS$1=$IT50-1,OR(BS$3&lt;&gt;$A$3,$A$4=0)))))),1,0)</f>
        <v/>
      </c>
      <c r="BT100">
        <f>IF(AND(BT$4=1,BT50=0,OR($IT50=0,AND($IT50&gt;0,BT$2=$IU50,OR(AND(BT$1=$IT50+1,OR(BT$3-1&lt;&gt;$A$3,$A$4=0)),AND(BT$1=$IT50-1,OR(BT$3&lt;&gt;$A$3,$A$4=0)))))),1,0)</f>
        <v/>
      </c>
      <c r="BU100">
        <f>IF(AND(BU$4=1,BU50=0,OR($IT50=0,AND($IT50&gt;0,BU$2=$IU50,OR(AND(BU$1=$IT50+1,OR(BU$3-1&lt;&gt;$A$3,$A$4=0)),AND(BU$1=$IT50-1,OR(BU$3&lt;&gt;$A$3,$A$4=0)))))),1,0)</f>
        <v/>
      </c>
      <c r="BV100">
        <f>IF(AND(BV$4=1,BV50=0,OR($IT50=0,AND($IT50&gt;0,BV$2=$IU50,OR(AND(BV$1=$IT50+1,OR(BV$3-1&lt;&gt;$A$3,$A$4=0)),AND(BV$1=$IT50-1,OR(BV$3&lt;&gt;$A$3,$A$4=0)))))),1,0)</f>
        <v/>
      </c>
      <c r="BW100">
        <f>IF(AND(BW$4=1,BW50=0,OR($IT50=0,AND($IT50&gt;0,BW$2=$IU50,OR(AND(BW$1=$IT50+1,OR(BW$3-1&lt;&gt;$A$3,$A$4=0)),AND(BW$1=$IT50-1,OR(BW$3&lt;&gt;$A$3,$A$4=0)))))),1,0)</f>
        <v/>
      </c>
      <c r="BX100">
        <f>IF(AND(BX$4=1,BX50=0,OR($IT50=0,AND($IT50&gt;0,BX$2=$IU50,OR(AND(BX$1=$IT50+1,OR(BX$3-1&lt;&gt;$A$3,$A$4=0)),AND(BX$1=$IT50-1,OR(BX$3&lt;&gt;$A$3,$A$4=0)))))),1,0)</f>
        <v/>
      </c>
      <c r="BY100">
        <f>IF(AND(BY$4=1,BY50=0,OR($IT50=0,AND($IT50&gt;0,BY$2=$IU50,OR(AND(BY$1=$IT50+1,OR(BY$3-1&lt;&gt;$A$3,$A$4=0)),AND(BY$1=$IT50-1,OR(BY$3&lt;&gt;$A$3,$A$4=0)))))),1,0)</f>
        <v/>
      </c>
      <c r="BZ100">
        <f>IF(AND(BZ$4=1,BZ50=0,OR($IT50=0,AND($IT50&gt;0,BZ$2=$IU50,OR(AND(BZ$1=$IT50+1,OR(BZ$3-1&lt;&gt;$A$3,$A$4=0)),AND(BZ$1=$IT50-1,OR(BZ$3&lt;&gt;$A$3,$A$4=0)))))),1,0)</f>
        <v/>
      </c>
      <c r="CA100">
        <f>IF(AND(CA$4=1,CA50=0,OR($IT50=0,AND($IT50&gt;0,CA$2=$IU50,OR(AND(CA$1=$IT50+1,OR(CA$3-1&lt;&gt;$A$3,$A$4=0)),AND(CA$1=$IT50-1,OR(CA$3&lt;&gt;$A$3,$A$4=0)))))),1,0)</f>
        <v/>
      </c>
      <c r="CB100">
        <f>IF(AND(CB$4=1,CB50=0,OR($IT50=0,AND($IT50&gt;0,CB$2=$IU50,OR(AND(CB$1=$IT50+1,OR(CB$3-1&lt;&gt;$A$3,$A$4=0)),AND(CB$1=$IT50-1,OR(CB$3&lt;&gt;$A$3,$A$4=0)))))),1,0)</f>
        <v/>
      </c>
      <c r="CC100">
        <f>IF(AND(CC$4=1,CC50=0,OR($IT50=0,AND($IT50&gt;0,CC$2=$IU50,OR(AND(CC$1=$IT50+1,OR(CC$3-1&lt;&gt;$A$3,$A$4=0)),AND(CC$1=$IT50-1,OR(CC$3&lt;&gt;$A$3,$A$4=0)))))),1,0)</f>
        <v/>
      </c>
      <c r="CD100">
        <f>IF(AND(CD$4=1,CD50=0,OR($IT50=0,AND($IT50&gt;0,CD$2=$IU50,OR(AND(CD$1=$IT50+1,OR(CD$3-1&lt;&gt;$A$3,$A$4=0)),AND(CD$1=$IT50-1,OR(CD$3&lt;&gt;$A$3,$A$4=0)))))),1,0)</f>
        <v/>
      </c>
      <c r="CE100">
        <f>IF(AND(CE$4=1,CE50=0,OR($IT50=0,AND($IT50&gt;0,CE$2=$IU50,OR(AND(CE$1=$IT50+1,OR(CE$3-1&lt;&gt;$A$3,$A$4=0)),AND(CE$1=$IT50-1,OR(CE$3&lt;&gt;$A$3,$A$4=0)))))),1,0)</f>
        <v/>
      </c>
      <c r="CF100">
        <f>IF(AND(CF$4=1,CF50=0,OR($IT50=0,AND($IT50&gt;0,CF$2=$IU50,OR(AND(CF$1=$IT50+1,OR(CF$3-1&lt;&gt;$A$3,$A$4=0)),AND(CF$1=$IT50-1,OR(CF$3&lt;&gt;$A$3,$A$4=0)))))),1,0)</f>
        <v/>
      </c>
      <c r="CG100">
        <f>IF(AND(CG$4=1,CG50=0,OR($IT50=0,AND($IT50&gt;0,CG$2=$IU50,OR(AND(CG$1=$IT50+1,OR(CG$3-1&lt;&gt;$A$3,$A$4=0)),AND(CG$1=$IT50-1,OR(CG$3&lt;&gt;$A$3,$A$4=0)))))),1,0)</f>
        <v/>
      </c>
      <c r="CH100">
        <f>IF(AND(CH$4=1,CH50=0,OR($IT50=0,AND($IT50&gt;0,CH$2=$IU50,OR(AND(CH$1=$IT50+1,OR(CH$3-1&lt;&gt;$A$3,$A$4=0)),AND(CH$1=$IT50-1,OR(CH$3&lt;&gt;$A$3,$A$4=0)))))),1,0)</f>
        <v/>
      </c>
      <c r="CI100">
        <f>IF(AND(CI$4=1,CI50=0,OR($IT50=0,AND($IT50&gt;0,CI$2=$IU50,OR(AND(CI$1=$IT50+1,OR(CI$3-1&lt;&gt;$A$3,$A$4=0)),AND(CI$1=$IT50-1,OR(CI$3&lt;&gt;$A$3,$A$4=0)))))),1,0)</f>
        <v/>
      </c>
      <c r="CJ100">
        <f>IF(AND(CJ$4=1,CJ50=0,OR($IT50=0,AND($IT50&gt;0,CJ$2=$IU50,OR(AND(CJ$1=$IT50+1,OR(CJ$3-1&lt;&gt;$A$3,$A$4=0)),AND(CJ$1=$IT50-1,OR(CJ$3&lt;&gt;$A$3,$A$4=0)))))),1,0)</f>
        <v/>
      </c>
      <c r="CK100">
        <f>IF(AND(CK$4=1,CK50=0,OR($IT50=0,AND($IT50&gt;0,CK$2=$IU50,OR(AND(CK$1=$IT50+1,OR(CK$3-1&lt;&gt;$A$3,$A$4=0)),AND(CK$1=$IT50-1,OR(CK$3&lt;&gt;$A$3,$A$4=0)))))),1,0)</f>
        <v/>
      </c>
      <c r="CL100">
        <f>IF(AND(CL$4=1,CL50=0,OR($IT50=0,AND($IT50&gt;0,CL$2=$IU50,OR(AND(CL$1=$IT50+1,OR(CL$3-1&lt;&gt;$A$3,$A$4=0)),AND(CL$1=$IT50-1,OR(CL$3&lt;&gt;$A$3,$A$4=0)))))),1,0)</f>
        <v/>
      </c>
      <c r="CM100">
        <f>IF(AND(CM$4=1,CM50=0,OR($IT50=0,AND($IT50&gt;0,CM$2=$IU50,OR(AND(CM$1=$IT50+1,OR(CM$3-1&lt;&gt;$A$3,$A$4=0)),AND(CM$1=$IT50-1,OR(CM$3&lt;&gt;$A$3,$A$4=0)))))),1,0)</f>
        <v/>
      </c>
      <c r="CN100">
        <f>IF(AND(CN$4=1,CN50=0,OR($IT50=0,AND($IT50&gt;0,CN$2=$IU50,OR(AND(CN$1=$IT50+1,OR(CN$3-1&lt;&gt;$A$3,$A$4=0)),AND(CN$1=$IT50-1,OR(CN$3&lt;&gt;$A$3,$A$4=0)))))),1,0)</f>
        <v/>
      </c>
      <c r="CO100">
        <f>IF(AND(CO$4=1,CO50=0,OR($IT50=0,AND($IT50&gt;0,CO$2=$IU50,OR(AND(CO$1=$IT50+1,OR(CO$3-1&lt;&gt;$A$3,$A$4=0)),AND(CO$1=$IT50-1,OR(CO$3&lt;&gt;$A$3,$A$4=0)))))),1,0)</f>
        <v/>
      </c>
      <c r="CP100">
        <f>IF(AND(CP$4=1,CP50=0,OR($IT50=0,AND($IT50&gt;0,CP$2=$IU50,OR(AND(CP$1=$IT50+1,OR(CP$3-1&lt;&gt;$A$3,$A$4=0)),AND(CP$1=$IT50-1,OR(CP$3&lt;&gt;$A$3,$A$4=0)))))),1,0)</f>
        <v/>
      </c>
      <c r="CQ100">
        <f>IF(AND(CQ$4=1,CQ50=0,OR($IT50=0,AND($IT50&gt;0,CQ$2=$IU50,OR(AND(CQ$1=$IT50+1,OR(CQ$3-1&lt;&gt;$A$3,$A$4=0)),AND(CQ$1=$IT50-1,OR(CQ$3&lt;&gt;$A$3,$A$4=0)))))),1,0)</f>
        <v/>
      </c>
      <c r="CR100">
        <f>IF(AND(CR$4=1,CR50=0,OR($IT50=0,AND($IT50&gt;0,CR$2=$IU50,OR(AND(CR$1=$IT50+1,OR(CR$3-1&lt;&gt;$A$3,$A$4=0)),AND(CR$1=$IT50-1,OR(CR$3&lt;&gt;$A$3,$A$4=0)))))),1,0)</f>
        <v/>
      </c>
      <c r="CS100">
        <f>IF(AND(CS$4=1,CS50=0,OR($IT50=0,AND($IT50&gt;0,CS$2=$IU50,OR(AND(CS$1=$IT50+1,OR(CS$3-1&lt;&gt;$A$3,$A$4=0)),AND(CS$1=$IT50-1,OR(CS$3&lt;&gt;$A$3,$A$4=0)))))),1,0)</f>
        <v/>
      </c>
      <c r="CT100">
        <f>IF(AND(CT$4=1,CT50=0,OR($IT50=0,AND($IT50&gt;0,CT$2=$IU50,OR(AND(CT$1=$IT50+1,OR(CT$3-1&lt;&gt;$A$3,$A$4=0)),AND(CT$1=$IT50-1,OR(CT$3&lt;&gt;$A$3,$A$4=0)))))),1,0)</f>
        <v/>
      </c>
      <c r="CU100">
        <f>IF(AND(CU$4=1,CU50=0,OR($IT50=0,AND($IT50&gt;0,CU$2=$IU50,OR(AND(CU$1=$IT50+1,OR(CU$3-1&lt;&gt;$A$3,$A$4=0)),AND(CU$1=$IT50-1,OR(CU$3&lt;&gt;$A$3,$A$4=0)))))),1,0)</f>
        <v/>
      </c>
      <c r="CV100">
        <f>IF(AND(CV$4=1,CV50=0,OR($IT50=0,AND($IT50&gt;0,CV$2=$IU50,OR(AND(CV$1=$IT50+1,OR(CV$3-1&lt;&gt;$A$3,$A$4=0)),AND(CV$1=$IT50-1,OR(CV$3&lt;&gt;$A$3,$A$4=0)))))),1,0)</f>
        <v/>
      </c>
      <c r="CW100">
        <f>IF(AND(CW$4=1,CW50=0,OR($IT50=0,AND($IT50&gt;0,CW$2=$IU50,OR(AND(CW$1=$IT50+1,OR(CW$3-1&lt;&gt;$A$3,$A$4=0)),AND(CW$1=$IT50-1,OR(CW$3&lt;&gt;$A$3,$A$4=0)))))),1,0)</f>
        <v/>
      </c>
      <c r="CX100">
        <f>IF(AND(CX$4=1,CX50=0,OR($IT50=0,AND($IT50&gt;0,CX$2=$IU50,OR(AND(CX$1=$IT50+1,OR(CX$3-1&lt;&gt;$A$3,$A$4=0)),AND(CX$1=$IT50-1,OR(CX$3&lt;&gt;$A$3,$A$4=0)))))),1,0)</f>
        <v/>
      </c>
      <c r="CY100">
        <f>IF(AND(CY$4=1,CY50=0,OR($IT50=0,AND($IT50&gt;0,CY$2=$IU50,OR(AND(CY$1=$IT50+1,OR(CY$3-1&lt;&gt;$A$3,$A$4=0)),AND(CY$1=$IT50-1,OR(CY$3&lt;&gt;$A$3,$A$4=0)))))),1,0)</f>
        <v/>
      </c>
      <c r="CZ100">
        <f>IF(AND(CZ$4=1,CZ50=0,OR($IT50=0,AND($IT50&gt;0,CZ$2=$IU50,OR(AND(CZ$1=$IT50+1,OR(CZ$3-1&lt;&gt;$A$3,$A$4=0)),AND(CZ$1=$IT50-1,OR(CZ$3&lt;&gt;$A$3,$A$4=0)))))),1,0)</f>
        <v/>
      </c>
      <c r="DA100">
        <f>IF(AND(DA$4=1,DA50=0,OR($IT50=0,AND($IT50&gt;0,DA$2=$IU50,OR(AND(DA$1=$IT50+1,OR(DA$3-1&lt;&gt;$A$3,$A$4=0)),AND(DA$1=$IT50-1,OR(DA$3&lt;&gt;$A$3,$A$4=0)))))),1,0)</f>
        <v/>
      </c>
      <c r="DB100">
        <f>IF(AND(DB$4=1,DB50=0,OR($IT50=0,AND($IT50&gt;0,DB$2=$IU50,OR(AND(DB$1=$IT50+1,OR(DB$3-1&lt;&gt;$A$3,$A$4=0)),AND(DB$1=$IT50-1,OR(DB$3&lt;&gt;$A$3,$A$4=0)))))),1,0)</f>
        <v/>
      </c>
      <c r="DC100">
        <f>IF(AND(DC$4=1,DC50=0,OR($IT50=0,AND($IT50&gt;0,DC$2=$IU50,OR(AND(DC$1=$IT50+1,OR(DC$3-1&lt;&gt;$A$3,$A$4=0)),AND(DC$1=$IT50-1,OR(DC$3&lt;&gt;$A$3,$A$4=0)))))),1,0)</f>
        <v/>
      </c>
      <c r="DD100">
        <f>IF(AND(DD$4=1,DD50=0,OR($IT50=0,AND($IT50&gt;0,DD$2=$IU50,OR(AND(DD$1=$IT50+1,OR(DD$3-1&lt;&gt;$A$3,$A$4=0)),AND(DD$1=$IT50-1,OR(DD$3&lt;&gt;$A$3,$A$4=0)))))),1,0)</f>
        <v/>
      </c>
      <c r="DE100">
        <f>IF(AND(DE$4=1,DE50=0,OR($IT50=0,AND($IT50&gt;0,DE$2=$IU50,OR(AND(DE$1=$IT50+1,OR(DE$3-1&lt;&gt;$A$3,$A$4=0)),AND(DE$1=$IT50-1,OR(DE$3&lt;&gt;$A$3,$A$4=0)))))),1,0)</f>
        <v/>
      </c>
      <c r="DF100">
        <f>IF(AND(DF$4=1,DF50=0,OR($IT50=0,AND($IT50&gt;0,DF$2=$IU50,OR(AND(DF$1=$IT50+1,OR(DF$3-1&lt;&gt;$A$3,$A$4=0)),AND(DF$1=$IT50-1,OR(DF$3&lt;&gt;$A$3,$A$4=0)))))),1,0)</f>
        <v/>
      </c>
      <c r="DG100">
        <f>IF(AND(DG$4=1,DG50=0,OR($IT50=0,AND($IT50&gt;0,DG$2=$IU50,OR(AND(DG$1=$IT50+1,OR(DG$3-1&lt;&gt;$A$3,$A$4=0)),AND(DG$1=$IT50-1,OR(DG$3&lt;&gt;$A$3,$A$4=0)))))),1,0)</f>
        <v/>
      </c>
      <c r="DH100">
        <f>IF(AND(DH$4=1,DH50=0,OR($IT50=0,AND($IT50&gt;0,DH$2=$IU50,OR(AND(DH$1=$IT50+1,OR(DH$3-1&lt;&gt;$A$3,$A$4=0)),AND(DH$1=$IT50-1,OR(DH$3&lt;&gt;$A$3,$A$4=0)))))),1,0)</f>
        <v/>
      </c>
      <c r="DI100">
        <f>IF(AND(DI$4=1,DI50=0,OR($IT50=0,AND($IT50&gt;0,DI$2=$IU50,OR(AND(DI$1=$IT50+1,OR(DI$3-1&lt;&gt;$A$3,$A$4=0)),AND(DI$1=$IT50-1,OR(DI$3&lt;&gt;$A$3,$A$4=0)))))),1,0)</f>
        <v/>
      </c>
      <c r="DJ100">
        <f>IF(AND(DJ$4=1,DJ50=0,OR($IT50=0,AND($IT50&gt;0,DJ$2=$IU50,OR(AND(DJ$1=$IT50+1,OR(DJ$3-1&lt;&gt;$A$3,$A$4=0)),AND(DJ$1=$IT50-1,OR(DJ$3&lt;&gt;$A$3,$A$4=0)))))),1,0)</f>
        <v/>
      </c>
      <c r="DK100">
        <f>IF(AND(DK$4=1,DK50=0,OR($IT50=0,AND($IT50&gt;0,DK$2=$IU50,OR(AND(DK$1=$IT50+1,OR(DK$3-1&lt;&gt;$A$3,$A$4=0)),AND(DK$1=$IT50-1,OR(DK$3&lt;&gt;$A$3,$A$4=0)))))),1,0)</f>
        <v/>
      </c>
      <c r="DL100">
        <f>IF(AND(DL$4=1,DL50=0,OR($IT50=0,AND($IT50&gt;0,DL$2=$IU50,OR(AND(DL$1=$IT50+1,OR(DL$3-1&lt;&gt;$A$3,$A$4=0)),AND(DL$1=$IT50-1,OR(DL$3&lt;&gt;$A$3,$A$4=0)))))),1,0)</f>
        <v/>
      </c>
      <c r="DM100">
        <f>IF(AND(DM$4=1,DM50=0,OR($IT50=0,AND($IT50&gt;0,DM$2=$IU50,OR(AND(DM$1=$IT50+1,OR(DM$3-1&lt;&gt;$A$3,$A$4=0)),AND(DM$1=$IT50-1,OR(DM$3&lt;&gt;$A$3,$A$4=0)))))),1,0)</f>
        <v/>
      </c>
      <c r="DN100">
        <f>IF(AND(DN$4=1,DN50=0,OR($IT50=0,AND($IT50&gt;0,DN$2=$IU50,OR(AND(DN$1=$IT50+1,OR(DN$3-1&lt;&gt;$A$3,$A$4=0)),AND(DN$1=$IT50-1,OR(DN$3&lt;&gt;$A$3,$A$4=0)))))),1,0)</f>
        <v/>
      </c>
      <c r="DO100">
        <f>IF(AND(DO$4=1,DO50=0,OR($IT50=0,AND($IT50&gt;0,DO$2=$IU50,OR(AND(DO$1=$IT50+1,OR(DO$3-1&lt;&gt;$A$3,$A$4=0)),AND(DO$1=$IT50-1,OR(DO$3&lt;&gt;$A$3,$A$4=0)))))),1,0)</f>
        <v/>
      </c>
      <c r="DP100">
        <f>IF(AND(DP$4=1,DP50=0,OR($IT50=0,AND($IT50&gt;0,DP$2=$IU50,OR(AND(DP$1=$IT50+1,OR(DP$3-1&lt;&gt;$A$3,$A$4=0)),AND(DP$1=$IT50-1,OR(DP$3&lt;&gt;$A$3,$A$4=0)))))),1,0)</f>
        <v/>
      </c>
      <c r="DQ100">
        <f>IF(AND(DQ$4=1,DQ50=0,OR($IT50=0,AND($IT50&gt;0,DQ$2=$IU50,OR(AND(DQ$1=$IT50+1,OR(DQ$3-1&lt;&gt;$A$3,$A$4=0)),AND(DQ$1=$IT50-1,OR(DQ$3&lt;&gt;$A$3,$A$4=0)))))),1,0)</f>
        <v/>
      </c>
      <c r="DR100">
        <f>IF(AND(DR$4=1,DR50=0,OR($IT50=0,AND($IT50&gt;0,DR$2=$IU50,OR(AND(DR$1=$IT50+1,OR(DR$3-1&lt;&gt;$A$3,$A$4=0)),AND(DR$1=$IT50-1,OR(DR$3&lt;&gt;$A$3,$A$4=0)))))),1,0)</f>
        <v/>
      </c>
      <c r="DS100">
        <f>IF(AND(DS$4=1,DS50=0,OR($IT50=0,AND($IT50&gt;0,DS$2=$IU50,OR(AND(DS$1=$IT50+1,OR(DS$3-1&lt;&gt;$A$3,$A$4=0)),AND(DS$1=$IT50-1,OR(DS$3&lt;&gt;$A$3,$A$4=0)))))),1,0)</f>
        <v/>
      </c>
      <c r="DT100">
        <f>IF(AND(DT$4=1,DT50=0,OR($IT50=0,AND($IT50&gt;0,DT$2=$IU50,OR(AND(DT$1=$IT50+1,OR(DT$3-1&lt;&gt;$A$3,$A$4=0)),AND(DT$1=$IT50-1,OR(DT$3&lt;&gt;$A$3,$A$4=0)))))),1,0)</f>
        <v/>
      </c>
      <c r="DU100">
        <f>IF(AND(DU$4=1,DU50=0,OR($IT50=0,AND($IT50&gt;0,DU$2=$IU50,OR(AND(DU$1=$IT50+1,OR(DU$3-1&lt;&gt;$A$3,$A$4=0)),AND(DU$1=$IT50-1,OR(DU$3&lt;&gt;$A$3,$A$4=0)))))),1,0)</f>
        <v/>
      </c>
      <c r="DV100">
        <f>IF(AND(DV$4=1,DV50=0,OR($IT50=0,AND($IT50&gt;0,DV$2=$IU50,OR(AND(DV$1=$IT50+1,OR(DV$3-1&lt;&gt;$A$3,$A$4=0)),AND(DV$1=$IT50-1,OR(DV$3&lt;&gt;$A$3,$A$4=0)))))),1,0)</f>
        <v/>
      </c>
      <c r="DW100">
        <f>IF(AND(DW$4=1,DW50=0,OR($IT50=0,AND($IT50&gt;0,DW$2=$IU50,OR(AND(DW$1=$IT50+1,OR(DW$3-1&lt;&gt;$A$3,$A$4=0)),AND(DW$1=$IT50-1,OR(DW$3&lt;&gt;$A$3,$A$4=0)))))),1,0)</f>
        <v/>
      </c>
      <c r="DX100">
        <f>IF(AND(DX$4=1,DX50=0,OR($IT50=0,AND($IT50&gt;0,DX$2=$IU50,OR(AND(DX$1=$IT50+1,OR(DX$3-1&lt;&gt;$A$3,$A$4=0)),AND(DX$1=$IT50-1,OR(DX$3&lt;&gt;$A$3,$A$4=0)))))),1,0)</f>
        <v/>
      </c>
      <c r="DY100">
        <f>IF(AND(DY$4=1,DY50=0,OR($IT50=0,AND($IT50&gt;0,DY$2=$IU50,OR(AND(DY$1=$IT50+1,OR(DY$3-1&lt;&gt;$A$3,$A$4=0)),AND(DY$1=$IT50-1,OR(DY$3&lt;&gt;$A$3,$A$4=0)))))),1,0)</f>
        <v/>
      </c>
      <c r="DZ100">
        <f>IF(AND(DZ$4=1,DZ50=0,OR($IT50=0,AND($IT50&gt;0,DZ$2=$IU50,OR(AND(DZ$1=$IT50+1,OR(DZ$3-1&lt;&gt;$A$3,$A$4=0)),AND(DZ$1=$IT50-1,OR(DZ$3&lt;&gt;$A$3,$A$4=0)))))),1,0)</f>
        <v/>
      </c>
      <c r="EA100">
        <f>IF(AND(EA$4=1,EA50=0,OR($IT50=0,AND($IT50&gt;0,EA$2=$IU50,OR(AND(EA$1=$IT50+1,OR(EA$3-1&lt;&gt;$A$3,$A$4=0)),AND(EA$1=$IT50-1,OR(EA$3&lt;&gt;$A$3,$A$4=0)))))),1,0)</f>
        <v/>
      </c>
      <c r="EB100">
        <f>IF(AND(EB$4=1,EB50=0,OR($IT50=0,AND($IT50&gt;0,EB$2=$IU50,OR(AND(EB$1=$IT50+1,OR(EB$3-1&lt;&gt;$A$3,$A$4=0)),AND(EB$1=$IT50-1,OR(EB$3&lt;&gt;$A$3,$A$4=0)))))),1,0)</f>
        <v/>
      </c>
      <c r="EC100">
        <f>IF(AND(EC$4=1,EC50=0,OR($IT50=0,AND($IT50&gt;0,EC$2=$IU50,OR(AND(EC$1=$IT50+1,OR(EC$3-1&lt;&gt;$A$3,$A$4=0)),AND(EC$1=$IT50-1,OR(EC$3&lt;&gt;$A$3,$A$4=0)))))),1,0)</f>
        <v/>
      </c>
      <c r="ED100">
        <f>IF(AND(ED$4=1,ED50=0,OR($IT50=0,AND($IT50&gt;0,ED$2=$IU50,OR(AND(ED$1=$IT50+1,OR(ED$3-1&lt;&gt;$A$3,$A$4=0)),AND(ED$1=$IT50-1,OR(ED$3&lt;&gt;$A$3,$A$4=0)))))),1,0)</f>
        <v/>
      </c>
      <c r="EE100">
        <f>IF(AND(EE$4=1,EE50=0,OR($IT50=0,AND($IT50&gt;0,EE$2=$IU50,OR(AND(EE$1=$IT50+1,OR(EE$3-1&lt;&gt;$A$3,$A$4=0)),AND(EE$1=$IT50-1,OR(EE$3&lt;&gt;$A$3,$A$4=0)))))),1,0)</f>
        <v/>
      </c>
      <c r="EF100">
        <f>IF(AND(EF$4=1,EF50=0,OR($IT50=0,AND($IT50&gt;0,EF$2=$IU50,OR(AND(EF$1=$IT50+1,OR(EF$3-1&lt;&gt;$A$3,$A$4=0)),AND(EF$1=$IT50-1,OR(EF$3&lt;&gt;$A$3,$A$4=0)))))),1,0)</f>
        <v/>
      </c>
      <c r="EG100">
        <f>IF(AND(EG$4=1,EG50=0,OR($IT50=0,AND($IT50&gt;0,EG$2=$IU50,OR(AND(EG$1=$IT50+1,OR(EG$3-1&lt;&gt;$A$3,$A$4=0)),AND(EG$1=$IT50-1,OR(EG$3&lt;&gt;$A$3,$A$4=0)))))),1,0)</f>
        <v/>
      </c>
      <c r="EH100">
        <f>IF(AND(EH$4=1,EH50=0,OR($IT50=0,AND($IT50&gt;0,EH$2=$IU50,OR(AND(EH$1=$IT50+1,OR(EH$3-1&lt;&gt;$A$3,$A$4=0)),AND(EH$1=$IT50-1,OR(EH$3&lt;&gt;$A$3,$A$4=0)))))),1,0)</f>
        <v/>
      </c>
      <c r="EI100">
        <f>IF(AND(EI$4=1,EI50=0,OR($IT50=0,AND($IT50&gt;0,EI$2=$IU50,OR(AND(EI$1=$IT50+1,OR(EI$3-1&lt;&gt;$A$3,$A$4=0)),AND(EI$1=$IT50-1,OR(EI$3&lt;&gt;$A$3,$A$4=0)))))),1,0)</f>
        <v/>
      </c>
      <c r="EJ100">
        <f>IF(AND(EJ$4=1,EJ50=0,OR($IT50=0,AND($IT50&gt;0,EJ$2=$IU50,OR(AND(EJ$1=$IT50+1,OR(EJ$3-1&lt;&gt;$A$3,$A$4=0)),AND(EJ$1=$IT50-1,OR(EJ$3&lt;&gt;$A$3,$A$4=0)))))),1,0)</f>
        <v/>
      </c>
      <c r="EK100">
        <f>IF(AND(EK$4=1,EK50=0,OR($IT50=0,AND($IT50&gt;0,EK$2=$IU50,OR(AND(EK$1=$IT50+1,OR(EK$3-1&lt;&gt;$A$3,$A$4=0)),AND(EK$1=$IT50-1,OR(EK$3&lt;&gt;$A$3,$A$4=0)))))),1,0)</f>
        <v/>
      </c>
      <c r="EL100">
        <f>IF(AND(EL$4=1,EL50=0,OR($IT50=0,AND($IT50&gt;0,EL$2=$IU50,OR(AND(EL$1=$IT50+1,OR(EL$3-1&lt;&gt;$A$3,$A$4=0)),AND(EL$1=$IT50-1,OR(EL$3&lt;&gt;$A$3,$A$4=0)))))),1,0)</f>
        <v/>
      </c>
      <c r="EM100">
        <f>IF(AND(EM$4=1,EM50=0,OR($IT50=0,AND($IT50&gt;0,EM$2=$IU50,OR(AND(EM$1=$IT50+1,OR(EM$3-1&lt;&gt;$A$3,$A$4=0)),AND(EM$1=$IT50-1,OR(EM$3&lt;&gt;$A$3,$A$4=0)))))),1,0)</f>
        <v/>
      </c>
      <c r="EN100">
        <f>IF(AND(EN$4=1,EN50=0,OR($IT50=0,AND($IT50&gt;0,EN$2=$IU50,OR(AND(EN$1=$IT50+1,OR(EN$3-1&lt;&gt;$A$3,$A$4=0)),AND(EN$1=$IT50-1,OR(EN$3&lt;&gt;$A$3,$A$4=0)))))),1,0)</f>
        <v/>
      </c>
      <c r="EO100">
        <f>IF(AND(EO$4=1,EO50=0,OR($IT50=0,AND($IT50&gt;0,EO$2=$IU50,OR(AND(EO$1=$IT50+1,OR(EO$3-1&lt;&gt;$A$3,$A$4=0)),AND(EO$1=$IT50-1,OR(EO$3&lt;&gt;$A$3,$A$4=0)))))),1,0)</f>
        <v/>
      </c>
      <c r="EP100">
        <f>IF(AND(EP$4=1,EP50=0,OR($IT50=0,AND($IT50&gt;0,EP$2=$IU50,OR(AND(EP$1=$IT50+1,OR(EP$3-1&lt;&gt;$A$3,$A$4=0)),AND(EP$1=$IT50-1,OR(EP$3&lt;&gt;$A$3,$A$4=0)))))),1,0)</f>
        <v/>
      </c>
      <c r="EQ100">
        <f>IF(AND(EQ$4=1,EQ50=0,OR($IT50=0,AND($IT50&gt;0,EQ$2=$IU50,OR(AND(EQ$1=$IT50+1,OR(EQ$3-1&lt;&gt;$A$3,$A$4=0)),AND(EQ$1=$IT50-1,OR(EQ$3&lt;&gt;$A$3,$A$4=0)))))),1,0)</f>
        <v/>
      </c>
      <c r="ER100">
        <f>IF(AND(ER$4=1,ER50=0,OR($IT50=0,AND($IT50&gt;0,ER$2=$IU50,OR(AND(ER$1=$IT50+1,OR(ER$3-1&lt;&gt;$A$3,$A$4=0)),AND(ER$1=$IT50-1,OR(ER$3&lt;&gt;$A$3,$A$4=0)))))),1,0)</f>
        <v/>
      </c>
      <c r="ES100">
        <f>IF(AND(ES$4=1,ES50=0,OR($IT50=0,AND($IT50&gt;0,ES$2=$IU50,OR(AND(ES$1=$IT50+1,OR(ES$3-1&lt;&gt;$A$3,$A$4=0)),AND(ES$1=$IT50-1,OR(ES$3&lt;&gt;$A$3,$A$4=0)))))),1,0)</f>
        <v/>
      </c>
      <c r="ET100">
        <f>IF(AND(ET$4=1,ET50=0,OR($IT50=0,AND($IT50&gt;0,ET$2=$IU50,OR(AND(ET$1=$IT50+1,OR(ET$3-1&lt;&gt;$A$3,$A$4=0)),AND(ET$1=$IT50-1,OR(ET$3&lt;&gt;$A$3,$A$4=0)))))),1,0)</f>
        <v/>
      </c>
      <c r="EU100">
        <f>IF(AND(EU$4=1,EU50=0,OR($IT50=0,AND($IT50&gt;0,EU$2=$IU50,OR(AND(EU$1=$IT50+1,OR(EU$3-1&lt;&gt;$A$3,$A$4=0)),AND(EU$1=$IT50-1,OR(EU$3&lt;&gt;$A$3,$A$4=0)))))),1,0)</f>
        <v/>
      </c>
      <c r="EV100">
        <f>IF(AND(EV$4=1,EV50=0,OR($IT50=0,AND($IT50&gt;0,EV$2=$IU50,OR(AND(EV$1=$IT50+1,OR(EV$3-1&lt;&gt;$A$3,$A$4=0)),AND(EV$1=$IT50-1,OR(EV$3&lt;&gt;$A$3,$A$4=0)))))),1,0)</f>
        <v/>
      </c>
      <c r="EW100">
        <f>IF(AND(EW$4=1,EW50=0,OR($IT50=0,AND($IT50&gt;0,EW$2=$IU50,OR(AND(EW$1=$IT50+1,OR(EW$3-1&lt;&gt;$A$3,$A$4=0)),AND(EW$1=$IT50-1,OR(EW$3&lt;&gt;$A$3,$A$4=0)))))),1,0)</f>
        <v/>
      </c>
      <c r="EX100">
        <f>IF(AND(EX$4=1,EX50=0,OR($IT50=0,AND($IT50&gt;0,EX$2=$IU50,OR(AND(EX$1=$IT50+1,OR(EX$3-1&lt;&gt;$A$3,$A$4=0)),AND(EX$1=$IT50-1,OR(EX$3&lt;&gt;$A$3,$A$4=0)))))),1,0)</f>
        <v/>
      </c>
      <c r="EY100">
        <f>IF(AND(EY$4=1,EY50=0,OR($IT50=0,AND($IT50&gt;0,EY$2=$IU50,OR(AND(EY$1=$IT50+1,OR(EY$3-1&lt;&gt;$A$3,$A$4=0)),AND(EY$1=$IT50-1,OR(EY$3&lt;&gt;$A$3,$A$4=0)))))),1,0)</f>
        <v/>
      </c>
      <c r="EZ100">
        <f>IF(AND(EZ$4=1,EZ50=0,OR($IT50=0,AND($IT50&gt;0,EZ$2=$IU50,OR(AND(EZ$1=$IT50+1,OR(EZ$3-1&lt;&gt;$A$3,$A$4=0)),AND(EZ$1=$IT50-1,OR(EZ$3&lt;&gt;$A$3,$A$4=0)))))),1,0)</f>
        <v/>
      </c>
      <c r="FA100">
        <f>IF(AND(FA$4=1,FA50=0,OR($IT50=0,AND($IT50&gt;0,FA$2=$IU50,OR(AND(FA$1=$IT50+1,OR(FA$3-1&lt;&gt;$A$3,$A$4=0)),AND(FA$1=$IT50-1,OR(FA$3&lt;&gt;$A$3,$A$4=0)))))),1,0)</f>
        <v/>
      </c>
      <c r="FB100">
        <f>IF(AND(FB$4=1,FB50=0,OR($IT50=0,AND($IT50&gt;0,FB$2=$IU50,OR(AND(FB$1=$IT50+1,OR(FB$3-1&lt;&gt;$A$3,$A$4=0)),AND(FB$1=$IT50-1,OR(FB$3&lt;&gt;$A$3,$A$4=0)))))),1,0)</f>
        <v/>
      </c>
      <c r="FC100">
        <f>IF(AND(FC$4=1,FC50=0,OR($IT50=0,AND($IT50&gt;0,FC$2=$IU50,OR(AND(FC$1=$IT50+1,OR(FC$3-1&lt;&gt;$A$3,$A$4=0)),AND(FC$1=$IT50-1,OR(FC$3&lt;&gt;$A$3,$A$4=0)))))),1,0)</f>
        <v/>
      </c>
      <c r="FD100">
        <f>IF(AND(FD$4=1,FD50=0,OR($IT50=0,AND($IT50&gt;0,FD$2=$IU50,OR(AND(FD$1=$IT50+1,OR(FD$3-1&lt;&gt;$A$3,$A$4=0)),AND(FD$1=$IT50-1,OR(FD$3&lt;&gt;$A$3,$A$4=0)))))),1,0)</f>
        <v/>
      </c>
      <c r="FE100">
        <f>IF(AND(FE$4=1,FE50=0,OR($IT50=0,AND($IT50&gt;0,FE$2=$IU50,OR(AND(FE$1=$IT50+1,OR(FE$3-1&lt;&gt;$A$3,$A$4=0)),AND(FE$1=$IT50-1,OR(FE$3&lt;&gt;$A$3,$A$4=0)))))),1,0)</f>
        <v/>
      </c>
      <c r="FF100">
        <f>IF(AND(FF$4=1,FF50=0,OR($IT50=0,AND($IT50&gt;0,FF$2=$IU50,OR(AND(FF$1=$IT50+1,OR(FF$3-1&lt;&gt;$A$3,$A$4=0)),AND(FF$1=$IT50-1,OR(FF$3&lt;&gt;$A$3,$A$4=0)))))),1,0)</f>
        <v/>
      </c>
      <c r="FG100">
        <f>IF(AND(FG$4=1,FG50=0,OR($IT50=0,AND($IT50&gt;0,FG$2=$IU50,OR(AND(FG$1=$IT50+1,OR(FG$3-1&lt;&gt;$A$3,$A$4=0)),AND(FG$1=$IT50-1,OR(FG$3&lt;&gt;$A$3,$A$4=0)))))),1,0)</f>
        <v/>
      </c>
      <c r="FH100">
        <f>IF(AND(FH$4=1,FH50=0,OR($IT50=0,AND($IT50&gt;0,FH$2=$IU50,OR(AND(FH$1=$IT50+1,OR(FH$3-1&lt;&gt;$A$3,$A$4=0)),AND(FH$1=$IT50-1,OR(FH$3&lt;&gt;$A$3,$A$4=0)))))),1,0)</f>
        <v/>
      </c>
      <c r="FI100">
        <f>IF(AND(FI$4=1,FI50=0,OR($IT50=0,AND($IT50&gt;0,FI$2=$IU50,OR(AND(FI$1=$IT50+1,OR(FI$3-1&lt;&gt;$A$3,$A$4=0)),AND(FI$1=$IT50-1,OR(FI$3&lt;&gt;$A$3,$A$4=0)))))),1,0)</f>
        <v/>
      </c>
      <c r="FJ100">
        <f>IF(AND(FJ$4=1,FJ50=0,OR($IT50=0,AND($IT50&gt;0,FJ$2=$IU50,OR(AND(FJ$1=$IT50+1,OR(FJ$3-1&lt;&gt;$A$3,$A$4=0)),AND(FJ$1=$IT50-1,OR(FJ$3&lt;&gt;$A$3,$A$4=0)))))),1,0)</f>
        <v/>
      </c>
      <c r="FK100">
        <f>IF(AND(FK$4=1,FK50=0,OR($IT50=0,AND($IT50&gt;0,FK$2=$IU50,OR(AND(FK$1=$IT50+1,OR(FK$3-1&lt;&gt;$A$3,$A$4=0)),AND(FK$1=$IT50-1,OR(FK$3&lt;&gt;$A$3,$A$4=0)))))),1,0)</f>
        <v/>
      </c>
      <c r="FL100">
        <f>IF(AND(FL$4=1,FL50=0,OR($IT50=0,AND($IT50&gt;0,FL$2=$IU50,OR(AND(FL$1=$IT50+1,OR(FL$3-1&lt;&gt;$A$3,$A$4=0)),AND(FL$1=$IT50-1,OR(FL$3&lt;&gt;$A$3,$A$4=0)))))),1,0)</f>
        <v/>
      </c>
      <c r="FM100">
        <f>IF(AND(FM$4=1,FM50=0,OR($IT50=0,AND($IT50&gt;0,FM$2=$IU50,OR(AND(FM$1=$IT50+1,OR(FM$3-1&lt;&gt;$A$3,$A$4=0)),AND(FM$1=$IT50-1,OR(FM$3&lt;&gt;$A$3,$A$4=0)))))),1,0)</f>
        <v/>
      </c>
      <c r="FN100">
        <f>IF(AND(FN$4=1,FN50=0,OR($IT50=0,AND($IT50&gt;0,FN$2=$IU50,OR(AND(FN$1=$IT50+1,OR(FN$3-1&lt;&gt;$A$3,$A$4=0)),AND(FN$1=$IT50-1,OR(FN$3&lt;&gt;$A$3,$A$4=0)))))),1,0)</f>
        <v/>
      </c>
      <c r="FO100">
        <f>IF(AND(FO$4=1,FO50=0,OR($IT50=0,AND($IT50&gt;0,FO$2=$IU50,OR(AND(FO$1=$IT50+1,OR(FO$3-1&lt;&gt;$A$3,$A$4=0)),AND(FO$1=$IT50-1,OR(FO$3&lt;&gt;$A$3,$A$4=0)))))),1,0)</f>
        <v/>
      </c>
      <c r="FP100">
        <f>IF(AND(FP$4=1,FP50=0,OR($IT50=0,AND($IT50&gt;0,FP$2=$IU50,OR(AND(FP$1=$IT50+1,OR(FP$3-1&lt;&gt;$A$3,$A$4=0)),AND(FP$1=$IT50-1,OR(FP$3&lt;&gt;$A$3,$A$4=0)))))),1,0)</f>
        <v/>
      </c>
      <c r="FQ100">
        <f>IF(AND(FQ$4=1,FQ50=0,OR($IT50=0,AND($IT50&gt;0,FQ$2=$IU50,OR(AND(FQ$1=$IT50+1,OR(FQ$3-1&lt;&gt;$A$3,$A$4=0)),AND(FQ$1=$IT50-1,OR(FQ$3&lt;&gt;$A$3,$A$4=0)))))),1,0)</f>
        <v/>
      </c>
      <c r="FR100">
        <f>IF(AND(FR$4=1,FR50=0,OR($IT50=0,AND($IT50&gt;0,FR$2=$IU50,OR(AND(FR$1=$IT50+1,OR(FR$3-1&lt;&gt;$A$3,$A$4=0)),AND(FR$1=$IT50-1,OR(FR$3&lt;&gt;$A$3,$A$4=0)))))),1,0)</f>
        <v/>
      </c>
      <c r="FS100">
        <f>IF(AND(FS$4=1,FS50=0,OR($IT50=0,AND($IT50&gt;0,FS$2=$IU50,OR(AND(FS$1=$IT50+1,OR(FS$3-1&lt;&gt;$A$3,$A$4=0)),AND(FS$1=$IT50-1,OR(FS$3&lt;&gt;$A$3,$A$4=0)))))),1,0)</f>
        <v/>
      </c>
      <c r="FT100">
        <f>IF(AND(FT$4=1,FT50=0,OR($IT50=0,AND($IT50&gt;0,FT$2=$IU50,OR(AND(FT$1=$IT50+1,OR(FT$3-1&lt;&gt;$A$3,$A$4=0)),AND(FT$1=$IT50-1,OR(FT$3&lt;&gt;$A$3,$A$4=0)))))),1,0)</f>
        <v/>
      </c>
      <c r="FU100">
        <f>IF(AND(FU$4=1,FU50=0,OR($IT50=0,AND($IT50&gt;0,FU$2=$IU50,OR(AND(FU$1=$IT50+1,OR(FU$3-1&lt;&gt;$A$3,$A$4=0)),AND(FU$1=$IT50-1,OR(FU$3&lt;&gt;$A$3,$A$4=0)))))),1,0)</f>
        <v/>
      </c>
      <c r="FV100">
        <f>IF(AND(FV$4=1,FV50=0,OR($IT50=0,AND($IT50&gt;0,FV$2=$IU50,OR(AND(FV$1=$IT50+1,OR(FV$3-1&lt;&gt;$A$3,$A$4=0)),AND(FV$1=$IT50-1,OR(FV$3&lt;&gt;$A$3,$A$4=0)))))),1,0)</f>
        <v/>
      </c>
      <c r="FW100">
        <f>IF(AND(FW$4=1,FW50=0,OR($IT50=0,AND($IT50&gt;0,FW$2=$IU50,OR(AND(FW$1=$IT50+1,OR(FW$3-1&lt;&gt;$A$3,$A$4=0)),AND(FW$1=$IT50-1,OR(FW$3&lt;&gt;$A$3,$A$4=0)))))),1,0)</f>
        <v/>
      </c>
      <c r="FX100">
        <f>IF(AND(FX$4=1,FX50=0,OR($IT50=0,AND($IT50&gt;0,FX$2=$IU50,OR(AND(FX$1=$IT50+1,OR(FX$3-1&lt;&gt;$A$3,$A$4=0)),AND(FX$1=$IT50-1,OR(FX$3&lt;&gt;$A$3,$A$4=0)))))),1,0)</f>
        <v/>
      </c>
      <c r="FY100">
        <f>IF(AND(FY$4=1,FY50=0,OR($IT50=0,AND($IT50&gt;0,FY$2=$IU50,OR(AND(FY$1=$IT50+1,OR(FY$3-1&lt;&gt;$A$3,$A$4=0)),AND(FY$1=$IT50-1,OR(FY$3&lt;&gt;$A$3,$A$4=0)))))),1,0)</f>
        <v/>
      </c>
      <c r="FZ100">
        <f>IF(AND(FZ$4=1,FZ50=0,OR($IT50=0,AND($IT50&gt;0,FZ$2=$IU50,OR(AND(FZ$1=$IT50+1,OR(FZ$3-1&lt;&gt;$A$3,$A$4=0)),AND(FZ$1=$IT50-1,OR(FZ$3&lt;&gt;$A$3,$A$4=0)))))),1,0)</f>
        <v/>
      </c>
      <c r="GA100">
        <f>IF(AND(GA$4=1,GA50=0,OR($IT50=0,AND($IT50&gt;0,GA$2=$IU50,OR(AND(GA$1=$IT50+1,OR(GA$3-1&lt;&gt;$A$3,$A$4=0)),AND(GA$1=$IT50-1,OR(GA$3&lt;&gt;$A$3,$A$4=0)))))),1,0)</f>
        <v/>
      </c>
      <c r="GB100">
        <f>IF(AND(GB$4=1,GB50=0,OR($IT50=0,AND($IT50&gt;0,GB$2=$IU50,OR(AND(GB$1=$IT50+1,OR(GB$3-1&lt;&gt;$A$3,$A$4=0)),AND(GB$1=$IT50-1,OR(GB$3&lt;&gt;$A$3,$A$4=0)))))),1,0)</f>
        <v/>
      </c>
      <c r="GC100">
        <f>IF(AND(GC$4=1,GC50=0,OR($IT50=0,AND($IT50&gt;0,GC$2=$IU50,OR(AND(GC$1=$IT50+1,OR(GC$3-1&lt;&gt;$A$3,$A$4=0)),AND(GC$1=$IT50-1,OR(GC$3&lt;&gt;$A$3,$A$4=0)))))),1,0)</f>
        <v/>
      </c>
      <c r="GD100">
        <f>IF(AND(GD$4=1,GD50=0,OR($IT50=0,AND($IT50&gt;0,GD$2=$IU50,OR(AND(GD$1=$IT50+1,OR(GD$3-1&lt;&gt;$A$3,$A$4=0)),AND(GD$1=$IT50-1,OR(GD$3&lt;&gt;$A$3,$A$4=0)))))),1,0)</f>
        <v/>
      </c>
      <c r="GE100">
        <f>IF(AND(GE$4=1,GE50=0,OR($IT50=0,AND($IT50&gt;0,GE$2=$IU50,OR(AND(GE$1=$IT50+1,OR(GE$3-1&lt;&gt;$A$3,$A$4=0)),AND(GE$1=$IT50-1,OR(GE$3&lt;&gt;$A$3,$A$4=0)))))),1,0)</f>
        <v/>
      </c>
      <c r="GF100">
        <f>IF(AND(GF$4=1,GF50=0,OR($IT50=0,AND($IT50&gt;0,GF$2=$IU50,OR(AND(GF$1=$IT50+1,OR(GF$3-1&lt;&gt;$A$3,$A$4=0)),AND(GF$1=$IT50-1,OR(GF$3&lt;&gt;$A$3,$A$4=0)))))),1,0)</f>
        <v/>
      </c>
      <c r="GG100">
        <f>IF(AND(GG$4=1,GG50=0,OR($IT50=0,AND($IT50&gt;0,GG$2=$IU50,OR(AND(GG$1=$IT50+1,OR(GG$3-1&lt;&gt;$A$3,$A$4=0)),AND(GG$1=$IT50-1,OR(GG$3&lt;&gt;$A$3,$A$4=0)))))),1,0)</f>
        <v/>
      </c>
      <c r="GH100">
        <f>IF(AND(GH$4=1,GH50=0,OR($IT50=0,AND($IT50&gt;0,GH$2=$IU50,OR(AND(GH$1=$IT50+1,OR(GH$3-1&lt;&gt;$A$3,$A$4=0)),AND(GH$1=$IT50-1,OR(GH$3&lt;&gt;$A$3,$A$4=0)))))),1,0)</f>
        <v/>
      </c>
      <c r="GI100">
        <f>IF(AND(GI$4=1,GI50=0,OR($IT50=0,AND($IT50&gt;0,GI$2=$IU50,OR(AND(GI$1=$IT50+1,OR(GI$3-1&lt;&gt;$A$3,$A$4=0)),AND(GI$1=$IT50-1,OR(GI$3&lt;&gt;$A$3,$A$4=0)))))),1,0)</f>
        <v/>
      </c>
      <c r="GJ100">
        <f>IF(AND(GJ$4=1,GJ50=0,OR($IT50=0,AND($IT50&gt;0,GJ$2=$IU50,OR(AND(GJ$1=$IT50+1,OR(GJ$3-1&lt;&gt;$A$3,$A$4=0)),AND(GJ$1=$IT50-1,OR(GJ$3&lt;&gt;$A$3,$A$4=0)))))),1,0)</f>
        <v/>
      </c>
      <c r="GK100">
        <f>IF(AND(GK$4=1,GK50=0,OR($IT50=0,AND($IT50&gt;0,GK$2=$IU50,OR(AND(GK$1=$IT50+1,OR(GK$3-1&lt;&gt;$A$3,$A$4=0)),AND(GK$1=$IT50-1,OR(GK$3&lt;&gt;$A$3,$A$4=0)))))),1,0)</f>
        <v/>
      </c>
      <c r="GL100">
        <f>IF(AND(GL$4=1,GL50=0,OR($IT50=0,AND($IT50&gt;0,GL$2=$IU50,OR(AND(GL$1=$IT50+1,OR(GL$3-1&lt;&gt;$A$3,$A$4=0)),AND(GL$1=$IT50-1,OR(GL$3&lt;&gt;$A$3,$A$4=0)))))),1,0)</f>
        <v/>
      </c>
      <c r="GM100">
        <f>IF(AND(GM$4=1,GM50=0,OR($IT50=0,AND($IT50&gt;0,GM$2=$IU50,OR(AND(GM$1=$IT50+1,OR(GM$3-1&lt;&gt;$A$3,$A$4=0)),AND(GM$1=$IT50-1,OR(GM$3&lt;&gt;$A$3,$A$4=0)))))),1,0)</f>
        <v/>
      </c>
      <c r="GN100">
        <f>IF(AND(GN$4=1,GN50=0,OR($IT50=0,AND($IT50&gt;0,GN$2=$IU50,OR(AND(GN$1=$IT50+1,OR(GN$3-1&lt;&gt;$A$3,$A$4=0)),AND(GN$1=$IT50-1,OR(GN$3&lt;&gt;$A$3,$A$4=0)))))),1,0)</f>
        <v/>
      </c>
      <c r="GO100">
        <f>IF(AND(GO$4=1,GO50=0,OR($IT50=0,AND($IT50&gt;0,GO$2=$IU50,OR(AND(GO$1=$IT50+1,OR(GO$3-1&lt;&gt;$A$3,$A$4=0)),AND(GO$1=$IT50-1,OR(GO$3&lt;&gt;$A$3,$A$4=0)))))),1,0)</f>
        <v/>
      </c>
      <c r="GP100">
        <f>IF(AND(GP$4=1,GP50=0,OR($IT50=0,AND($IT50&gt;0,GP$2=$IU50,OR(AND(GP$1=$IT50+1,OR(GP$3-1&lt;&gt;$A$3,$A$4=0)),AND(GP$1=$IT50-1,OR(GP$3&lt;&gt;$A$3,$A$4=0)))))),1,0)</f>
        <v/>
      </c>
      <c r="GQ100">
        <f>IF(AND(GQ$4=1,GQ50=0,OR($IT50=0,AND($IT50&gt;0,GQ$2=$IU50,OR(AND(GQ$1=$IT50+1,OR(GQ$3-1&lt;&gt;$A$3,$A$4=0)),AND(GQ$1=$IT50-1,OR(GQ$3&lt;&gt;$A$3,$A$4=0)))))),1,0)</f>
        <v/>
      </c>
      <c r="GR100">
        <f>IF(AND(GR$4=1,GR50=0,OR($IT50=0,AND($IT50&gt;0,GR$2=$IU50,OR(AND(GR$1=$IT50+1,OR(GR$3-1&lt;&gt;$A$3,$A$4=0)),AND(GR$1=$IT50-1,OR(GR$3&lt;&gt;$A$3,$A$4=0)))))),1,0)</f>
        <v/>
      </c>
      <c r="GS100">
        <f>IF(AND(GS$4=1,GS50=0,OR($IT50=0,AND($IT50&gt;0,GS$2=$IU50,OR(AND(GS$1=$IT50+1,OR(GS$3-1&lt;&gt;$A$3,$A$4=0)),AND(GS$1=$IT50-1,OR(GS$3&lt;&gt;$A$3,$A$4=0)))))),1,0)</f>
        <v/>
      </c>
      <c r="GT100">
        <f>IF(AND(GT$4=1,GT50=0,OR($IT50=0,AND($IT50&gt;0,GT$2=$IU50,OR(AND(GT$1=$IT50+1,OR(GT$3-1&lt;&gt;$A$3,$A$4=0)),AND(GT$1=$IT50-1,OR(GT$3&lt;&gt;$A$3,$A$4=0)))))),1,0)</f>
        <v/>
      </c>
      <c r="GU100">
        <f>IF(AND(GU$4=1,GU50=0,OR($IT50=0,AND($IT50&gt;0,GU$2=$IU50,OR(AND(GU$1=$IT50+1,OR(GU$3-1&lt;&gt;$A$3,$A$4=0)),AND(GU$1=$IT50-1,OR(GU$3&lt;&gt;$A$3,$A$4=0)))))),1,0)</f>
        <v/>
      </c>
      <c r="GV100">
        <f>IF(AND(GV$4=1,GV50=0,OR($IT50=0,AND($IT50&gt;0,GV$2=$IU50,OR(AND(GV$1=$IT50+1,OR(GV$3-1&lt;&gt;$A$3,$A$4=0)),AND(GV$1=$IT50-1,OR(GV$3&lt;&gt;$A$3,$A$4=0)))))),1,0)</f>
        <v/>
      </c>
      <c r="GW100">
        <f>IF(AND(GW$4=1,GW50=0,OR($IT50=0,AND($IT50&gt;0,GW$2=$IU50,OR(AND(GW$1=$IT50+1,OR(GW$3-1&lt;&gt;$A$3,$A$4=0)),AND(GW$1=$IT50-1,OR(GW$3&lt;&gt;$A$3,$A$4=0)))))),1,0)</f>
        <v/>
      </c>
      <c r="GX100">
        <f>IF(AND(GX$4=1,GX50=0,OR($IT50=0,AND($IT50&gt;0,GX$2=$IU50,OR(AND(GX$1=$IT50+1,OR(GX$3-1&lt;&gt;$A$3,$A$4=0)),AND(GX$1=$IT50-1,OR(GX$3&lt;&gt;$A$3,$A$4=0)))))),1,0)</f>
        <v/>
      </c>
      <c r="GY100">
        <f>IF(AND(GY$4=1,GY50=0,OR($IT50=0,AND($IT50&gt;0,GY$2=$IU50,OR(AND(GY$1=$IT50+1,OR(GY$3-1&lt;&gt;$A$3,$A$4=0)),AND(GY$1=$IT50-1,OR(GY$3&lt;&gt;$A$3,$A$4=0)))))),1,0)</f>
        <v/>
      </c>
      <c r="GZ100">
        <f>IF(AND(GZ$4=1,GZ50=0,OR($IT50=0,AND($IT50&gt;0,GZ$2=$IU50,OR(AND(GZ$1=$IT50+1,OR(GZ$3-1&lt;&gt;$A$3,$A$4=0)),AND(GZ$1=$IT50-1,OR(GZ$3&lt;&gt;$A$3,$A$4=0)))))),1,0)</f>
        <v/>
      </c>
      <c r="HA100">
        <f>IF(AND(HA$4=1,HA50=0,OR($IT50=0,AND($IT50&gt;0,HA$2=$IU50,OR(AND(HA$1=$IT50+1,OR(HA$3-1&lt;&gt;$A$3,$A$4=0)),AND(HA$1=$IT50-1,OR(HA$3&lt;&gt;$A$3,$A$4=0)))))),1,0)</f>
        <v/>
      </c>
      <c r="HB100">
        <f>IF(AND(HB$4=1,HB50=0,OR($IT50=0,AND($IT50&gt;0,HB$2=$IU50,OR(AND(HB$1=$IT50+1,OR(HB$3-1&lt;&gt;$A$3,$A$4=0)),AND(HB$1=$IT50-1,OR(HB$3&lt;&gt;$A$3,$A$4=0)))))),1,0)</f>
        <v/>
      </c>
      <c r="HC100">
        <f>IF(AND(HC$4=1,HC50=0,OR($IT50=0,AND($IT50&gt;0,HC$2=$IU50,OR(AND(HC$1=$IT50+1,OR(HC$3-1&lt;&gt;$A$3,$A$4=0)),AND(HC$1=$IT50-1,OR(HC$3&lt;&gt;$A$3,$A$4=0)))))),1,0)</f>
        <v/>
      </c>
      <c r="HD100">
        <f>IF(AND(HD$4=1,HD50=0,OR($IT50=0,AND($IT50&gt;0,HD$2=$IU50,OR(AND(HD$1=$IT50+1,OR(HD$3-1&lt;&gt;$A$3,$A$4=0)),AND(HD$1=$IT50-1,OR(HD$3&lt;&gt;$A$3,$A$4=0)))))),1,0)</f>
        <v/>
      </c>
      <c r="HE100">
        <f>IF(AND(HE$4=1,HE50=0,OR($IT50=0,AND($IT50&gt;0,HE$2=$IU50,OR(AND(HE$1=$IT50+1,OR(HE$3-1&lt;&gt;$A$3,$A$4=0)),AND(HE$1=$IT50-1,OR(HE$3&lt;&gt;$A$3,$A$4=0)))))),1,0)</f>
        <v/>
      </c>
      <c r="HF100">
        <f>IF(AND(HF$4=1,HF50=0,OR($IT50=0,AND($IT50&gt;0,HF$2=$IU50,OR(AND(HF$1=$IT50+1,OR(HF$3-1&lt;&gt;$A$3,$A$4=0)),AND(HF$1=$IT50-1,OR(HF$3&lt;&gt;$A$3,$A$4=0)))))),1,0)</f>
        <v/>
      </c>
      <c r="HG100">
        <f>IF(AND(HG$4=1,HG50=0,OR($IT50=0,AND($IT50&gt;0,HG$2=$IU50,OR(AND(HG$1=$IT50+1,OR(HG$3-1&lt;&gt;$A$3,$A$4=0)),AND(HG$1=$IT50-1,OR(HG$3&lt;&gt;$A$3,$A$4=0)))))),1,0)</f>
        <v/>
      </c>
      <c r="HH100">
        <f>IF(AND(HH$4=1,HH50=0,OR($IT50=0,AND($IT50&gt;0,HH$2=$IU50,OR(AND(HH$1=$IT50+1,OR(HH$3-1&lt;&gt;$A$3,$A$4=0)),AND(HH$1=$IT50-1,OR(HH$3&lt;&gt;$A$3,$A$4=0)))))),1,0)</f>
        <v/>
      </c>
      <c r="HI100">
        <f>IF(AND(HI$4=1,HI50=0,OR($IT50=0,AND($IT50&gt;0,HI$2=$IU50,OR(AND(HI$1=$IT50+1,OR(HI$3-1&lt;&gt;$A$3,$A$4=0)),AND(HI$1=$IT50-1,OR(HI$3&lt;&gt;$A$3,$A$4=0)))))),1,0)</f>
        <v/>
      </c>
      <c r="HJ100">
        <f>IF(AND(HJ$4=1,HJ50=0,OR($IT50=0,AND($IT50&gt;0,HJ$2=$IU50,OR(AND(HJ$1=$IT50+1,OR(HJ$3-1&lt;&gt;$A$3,$A$4=0)),AND(HJ$1=$IT50-1,OR(HJ$3&lt;&gt;$A$3,$A$4=0)))))),1,0)</f>
        <v/>
      </c>
      <c r="HK100">
        <f>IF(AND(HK$4=1,HK50=0,OR($IT50=0,AND($IT50&gt;0,HK$2=$IU50,OR(AND(HK$1=$IT50+1,OR(HK$3-1&lt;&gt;$A$3,$A$4=0)),AND(HK$1=$IT50-1,OR(HK$3&lt;&gt;$A$3,$A$4=0)))))),1,0)</f>
        <v/>
      </c>
      <c r="HL100">
        <f>IF(AND(HL$4=1,HL50=0,OR($IT50=0,AND($IT50&gt;0,HL$2=$IU50,OR(AND(HL$1=$IT50+1,OR(HL$3-1&lt;&gt;$A$3,$A$4=0)),AND(HL$1=$IT50-1,OR(HL$3&lt;&gt;$A$3,$A$4=0)))))),1,0)</f>
        <v/>
      </c>
      <c r="HM100">
        <f>IF(AND(HM$4=1,HM50=0,OR($IT50=0,AND($IT50&gt;0,HM$2=$IU50,OR(AND(HM$1=$IT50+1,OR(HM$3-1&lt;&gt;$A$3,$A$4=0)),AND(HM$1=$IT50-1,OR(HM$3&lt;&gt;$A$3,$A$4=0)))))),1,0)</f>
        <v/>
      </c>
      <c r="HN100">
        <f>IF(AND(HN$4=1,HN50=0,OR($IT50=0,AND($IT50&gt;0,HN$2=$IU50,OR(AND(HN$1=$IT50+1,OR(HN$3-1&lt;&gt;$A$3,$A$4=0)),AND(HN$1=$IT50-1,OR(HN$3&lt;&gt;$A$3,$A$4=0)))))),1,0)</f>
        <v/>
      </c>
      <c r="HO100">
        <f>IF(AND(HO$4=1,HO50=0,OR($IT50=0,AND($IT50&gt;0,HO$2=$IU50,OR(AND(HO$1=$IT50+1,OR(HO$3-1&lt;&gt;$A$3,$A$4=0)),AND(HO$1=$IT50-1,OR(HO$3&lt;&gt;$A$3,$A$4=0)))))),1,0)</f>
        <v/>
      </c>
      <c r="HP100">
        <f>IF(AND(HP$4=1,HP50=0,OR($IT50=0,AND($IT50&gt;0,HP$2=$IU50,OR(AND(HP$1=$IT50+1,OR(HP$3-1&lt;&gt;$A$3,$A$4=0)),AND(HP$1=$IT50-1,OR(HP$3&lt;&gt;$A$3,$A$4=0)))))),1,0)</f>
        <v/>
      </c>
      <c r="HQ100">
        <f>IF(AND(HQ$4=1,HQ50=0,OR($IT50=0,AND($IT50&gt;0,HQ$2=$IU50,OR(AND(HQ$1=$IT50+1,OR(HQ$3-1&lt;&gt;$A$3,$A$4=0)),AND(HQ$1=$IT50-1,OR(HQ$3&lt;&gt;$A$3,$A$4=0)))))),1,0)</f>
        <v/>
      </c>
      <c r="HR100">
        <f>IF(AND(HR$4=1,HR50=0,OR($IT50=0,AND($IT50&gt;0,HR$2=$IU50,OR(AND(HR$1=$IT50+1,OR(HR$3-1&lt;&gt;$A$3,$A$4=0)),AND(HR$1=$IT50-1,OR(HR$3&lt;&gt;$A$3,$A$4=0)))))),1,0)</f>
        <v/>
      </c>
      <c r="HS100">
        <f>IF(AND(HS$4=1,HS50=0,OR($IT50=0,AND($IT50&gt;0,HS$2=$IU50,OR(AND(HS$1=$IT50+1,OR(HS$3-1&lt;&gt;$A$3,$A$4=0)),AND(HS$1=$IT50-1,OR(HS$3&lt;&gt;$A$3,$A$4=0)))))),1,0)</f>
        <v/>
      </c>
      <c r="HT100">
        <f>IF(AND(HT$4=1,HT50=0,OR($IT50=0,AND($IT50&gt;0,HT$2=$IU50,OR(AND(HT$1=$IT50+1,OR(HT$3-1&lt;&gt;$A$3,$A$4=0)),AND(HT$1=$IT50-1,OR(HT$3&lt;&gt;$A$3,$A$4=0)))))),1,0)</f>
        <v/>
      </c>
      <c r="HU100">
        <f>IF(AND(HU$4=1,HU50=0,OR($IT50=0,AND($IT50&gt;0,HU$2=$IU50,OR(AND(HU$1=$IT50+1,OR(HU$3-1&lt;&gt;$A$3,$A$4=0)),AND(HU$1=$IT50-1,OR(HU$3&lt;&gt;$A$3,$A$4=0)))))),1,0)</f>
        <v/>
      </c>
      <c r="HV100">
        <f>IF(AND(HV$4=1,HV50=0,OR($IT50=0,AND($IT50&gt;0,HV$2=$IU50,OR(AND(HV$1=$IT50+1,OR(HV$3-1&lt;&gt;$A$3,$A$4=0)),AND(HV$1=$IT50-1,OR(HV$3&lt;&gt;$A$3,$A$4=0)))))),1,0)</f>
        <v/>
      </c>
      <c r="HW100">
        <f>IF(AND(HW$4=1,HW50=0,OR($IT50=0,AND($IT50&gt;0,HW$2=$IU50,OR(AND(HW$1=$IT50+1,OR(HW$3-1&lt;&gt;$A$3,$A$4=0)),AND(HW$1=$IT50-1,OR(HW$3&lt;&gt;$A$3,$A$4=0)))))),1,0)</f>
        <v/>
      </c>
      <c r="HX100">
        <f>IF(AND(HX$4=1,HX50=0,OR($IT50=0,AND($IT50&gt;0,HX$2=$IU50,OR(AND(HX$1=$IT50+1,OR(HX$3-1&lt;&gt;$A$3,$A$4=0)),AND(HX$1=$IT50-1,OR(HX$3&lt;&gt;$A$3,$A$4=0)))))),1,0)</f>
        <v/>
      </c>
      <c r="HY100">
        <f>IF(AND(HY$4=1,HY50=0,OR($IT50=0,AND($IT50&gt;0,HY$2=$IU50,OR(AND(HY$1=$IT50+1,OR(HY$3-1&lt;&gt;$A$3,$A$4=0)),AND(HY$1=$IT50-1,OR(HY$3&lt;&gt;$A$3,$A$4=0)))))),1,0)</f>
        <v/>
      </c>
      <c r="HZ100">
        <f>IF(AND(HZ$4=1,HZ50=0,OR($IT50=0,AND($IT50&gt;0,HZ$2=$IU50,OR(AND(HZ$1=$IT50+1,OR(HZ$3-1&lt;&gt;$A$3,$A$4=0)),AND(HZ$1=$IT50-1,OR(HZ$3&lt;&gt;$A$3,$A$4=0)))))),1,0)</f>
        <v/>
      </c>
      <c r="IA100">
        <f>IF(AND(IA$4=1,IA50=0,OR($IT50=0,AND($IT50&gt;0,IA$2=$IU50,OR(AND(IA$1=$IT50+1,OR(IA$3-1&lt;&gt;$A$3,$A$4=0)),AND(IA$1=$IT50-1,OR(IA$3&lt;&gt;$A$3,$A$4=0)))))),1,0)</f>
        <v/>
      </c>
      <c r="IB100">
        <f>IF(AND(IB$4=1,IB50=0,OR($IT50=0,AND($IT50&gt;0,IB$2=$IU50,OR(AND(IB$1=$IT50+1,OR(IB$3-1&lt;&gt;$A$3,$A$4=0)),AND(IB$1=$IT50-1,OR(IB$3&lt;&gt;$A$3,$A$4=0)))))),1,0)</f>
        <v/>
      </c>
      <c r="IC100">
        <f>IF(AND(IC$4=1,IC50=0,OR($IT50=0,AND($IT50&gt;0,IC$2=$IU50,OR(AND(IC$1=$IT50+1,OR(IC$3-1&lt;&gt;$A$3,$A$4=0)),AND(IC$1=$IT50-1,OR(IC$3&lt;&gt;$A$3,$A$4=0)))))),1,0)</f>
        <v/>
      </c>
      <c r="ID100">
        <f>IF(AND(ID$4=1,ID50=0,OR($IT50=0,AND($IT50&gt;0,ID$2=$IU50,OR(AND(ID$1=$IT50+1,OR(ID$3-1&lt;&gt;$A$3,$A$4=0)),AND(ID$1=$IT50-1,OR(ID$3&lt;&gt;$A$3,$A$4=0)))))),1,0)</f>
        <v/>
      </c>
      <c r="IE100">
        <f>IF(AND(IE$4=1,IE50=0,OR($IT50=0,AND($IT50&gt;0,IE$2=$IU50,OR(AND(IE$1=$IT50+1,OR(IE$3-1&lt;&gt;$A$3,$A$4=0)),AND(IE$1=$IT50-1,OR(IE$3&lt;&gt;$A$3,$A$4=0)))))),1,0)</f>
        <v/>
      </c>
      <c r="IF100">
        <f>IF(AND(IF$4=1,IF50=0,OR($IT50=0,AND($IT50&gt;0,IF$2=$IU50,OR(AND(IF$1=$IT50+1,OR(IF$3-1&lt;&gt;$A$3,$A$4=0)),AND(IF$1=$IT50-1,OR(IF$3&lt;&gt;$A$3,$A$4=0)))))),1,0)</f>
        <v/>
      </c>
      <c r="IG100">
        <f>IF(AND(IG$4=1,IG50=0,OR($IT50=0,AND($IT50&gt;0,IG$2=$IU50,OR(AND(IG$1=$IT50+1,OR(IG$3-1&lt;&gt;$A$3,$A$4=0)),AND(IG$1=$IT50-1,OR(IG$3&lt;&gt;$A$3,$A$4=0)))))),1,0)</f>
        <v/>
      </c>
      <c r="IH100">
        <f>IF(AND(IH$4=1,IH50=0,OR($IT50=0,AND($IT50&gt;0,IH$2=$IU50,OR(AND(IH$1=$IT50+1,OR(IH$3-1&lt;&gt;$A$3,$A$4=0)),AND(IH$1=$IT50-1,OR(IH$3&lt;&gt;$A$3,$A$4=0)))))),1,0)</f>
        <v/>
      </c>
      <c r="II100">
        <f>IF(AND(II$4=1,II50=0,OR($IT50=0,AND($IT50&gt;0,II$2=$IU50,OR(AND(II$1=$IT50+1,OR(II$3-1&lt;&gt;$A$3,$A$4=0)),AND(II$1=$IT50-1,OR(II$3&lt;&gt;$A$3,$A$4=0)))))),1,0)</f>
        <v/>
      </c>
    </row>
    <row r="101">
      <c r="A101" t="n">
        <v>42</v>
      </c>
      <c r="D101">
        <f>IF(AND(D$4=1,D51=0,OR($IT51=0,AND($IT51&gt;0,D$2=$IU51,OR(AND(D$1=$IT51+1,OR(D$3-1&lt;&gt;$A$3,$A$4=0)),AND(D$1=$IT51-1,OR(D$3&lt;&gt;$A$3,$A$4=0)))))),1,0)</f>
        <v/>
      </c>
      <c r="E101">
        <f>IF(AND(E$4=1,E51=0,OR($IT51=0,AND($IT51&gt;0,E$2=$IU51,OR(AND(E$1=$IT51+1,OR(E$3-1&lt;&gt;$A$3,$A$4=0)),AND(E$1=$IT51-1,OR(E$3&lt;&gt;$A$3,$A$4=0)))))),1,0)</f>
        <v/>
      </c>
      <c r="F101">
        <f>IF(AND(F$4=1,F51=0,OR($IT51=0,AND($IT51&gt;0,F$2=$IU51,OR(AND(F$1=$IT51+1,OR(F$3-1&lt;&gt;$A$3,$A$4=0)),AND(F$1=$IT51-1,OR(F$3&lt;&gt;$A$3,$A$4=0)))))),1,0)</f>
        <v/>
      </c>
      <c r="G101">
        <f>IF(AND(G$4=1,G51=0,OR($IT51=0,AND($IT51&gt;0,G$2=$IU51,OR(AND(G$1=$IT51+1,OR(G$3-1&lt;&gt;$A$3,$A$4=0)),AND(G$1=$IT51-1,OR(G$3&lt;&gt;$A$3,$A$4=0)))))),1,0)</f>
        <v/>
      </c>
      <c r="H101">
        <f>IF(AND(H$4=1,H51=0,OR($IT51=0,AND($IT51&gt;0,H$2=$IU51,OR(AND(H$1=$IT51+1,OR(H$3-1&lt;&gt;$A$3,$A$4=0)),AND(H$1=$IT51-1,OR(H$3&lt;&gt;$A$3,$A$4=0)))))),1,0)</f>
        <v/>
      </c>
      <c r="I101">
        <f>IF(AND(I$4=1,I51=0,OR($IT51=0,AND($IT51&gt;0,I$2=$IU51,OR(AND(I$1=$IT51+1,OR(I$3-1&lt;&gt;$A$3,$A$4=0)),AND(I$1=$IT51-1,OR(I$3&lt;&gt;$A$3,$A$4=0)))))),1,0)</f>
        <v/>
      </c>
      <c r="J101">
        <f>IF(AND(J$4=1,J51=0,OR($IT51=0,AND($IT51&gt;0,J$2=$IU51,OR(AND(J$1=$IT51+1,OR(J$3-1&lt;&gt;$A$3,$A$4=0)),AND(J$1=$IT51-1,OR(J$3&lt;&gt;$A$3,$A$4=0)))))),1,0)</f>
        <v/>
      </c>
      <c r="K101">
        <f>IF(AND(K$4=1,K51=0,OR($IT51=0,AND($IT51&gt;0,K$2=$IU51,OR(AND(K$1=$IT51+1,OR(K$3-1&lt;&gt;$A$3,$A$4=0)),AND(K$1=$IT51-1,OR(K$3&lt;&gt;$A$3,$A$4=0)))))),1,0)</f>
        <v/>
      </c>
      <c r="L101">
        <f>IF(AND(L$4=1,L51=0,OR($IT51=0,AND($IT51&gt;0,L$2=$IU51,OR(AND(L$1=$IT51+1,OR(L$3-1&lt;&gt;$A$3,$A$4=0)),AND(L$1=$IT51-1,OR(L$3&lt;&gt;$A$3,$A$4=0)))))),1,0)</f>
        <v/>
      </c>
      <c r="M101">
        <f>IF(AND(M$4=1,M51=0,OR($IT51=0,AND($IT51&gt;0,M$2=$IU51,OR(AND(M$1=$IT51+1,OR(M$3-1&lt;&gt;$A$3,$A$4=0)),AND(M$1=$IT51-1,OR(M$3&lt;&gt;$A$3,$A$4=0)))))),1,0)</f>
        <v/>
      </c>
      <c r="N101">
        <f>IF(AND(N$4=1,N51=0,OR($IT51=0,AND($IT51&gt;0,N$2=$IU51,OR(AND(N$1=$IT51+1,OR(N$3-1&lt;&gt;$A$3,$A$4=0)),AND(N$1=$IT51-1,OR(N$3&lt;&gt;$A$3,$A$4=0)))))),1,0)</f>
        <v/>
      </c>
      <c r="O101">
        <f>IF(AND(O$4=1,O51=0,OR($IT51=0,AND($IT51&gt;0,O$2=$IU51,OR(AND(O$1=$IT51+1,OR(O$3-1&lt;&gt;$A$3,$A$4=0)),AND(O$1=$IT51-1,OR(O$3&lt;&gt;$A$3,$A$4=0)))))),1,0)</f>
        <v/>
      </c>
      <c r="P101">
        <f>IF(AND(P$4=1,P51=0,OR($IT51=0,AND($IT51&gt;0,P$2=$IU51,OR(AND(P$1=$IT51+1,OR(P$3-1&lt;&gt;$A$3,$A$4=0)),AND(P$1=$IT51-1,OR(P$3&lt;&gt;$A$3,$A$4=0)))))),1,0)</f>
        <v/>
      </c>
      <c r="Q101">
        <f>IF(AND(Q$4=1,Q51=0,OR($IT51=0,AND($IT51&gt;0,Q$2=$IU51,OR(AND(Q$1=$IT51+1,OR(Q$3-1&lt;&gt;$A$3,$A$4=0)),AND(Q$1=$IT51-1,OR(Q$3&lt;&gt;$A$3,$A$4=0)))))),1,0)</f>
        <v/>
      </c>
      <c r="R101">
        <f>IF(AND(R$4=1,R51=0,OR($IT51=0,AND($IT51&gt;0,R$2=$IU51,OR(AND(R$1=$IT51+1,OR(R$3-1&lt;&gt;$A$3,$A$4=0)),AND(R$1=$IT51-1,OR(R$3&lt;&gt;$A$3,$A$4=0)))))),1,0)</f>
        <v/>
      </c>
      <c r="S101">
        <f>IF(AND(S$4=1,S51=0,OR($IT51=0,AND($IT51&gt;0,S$2=$IU51,OR(AND(S$1=$IT51+1,OR(S$3-1&lt;&gt;$A$3,$A$4=0)),AND(S$1=$IT51-1,OR(S$3&lt;&gt;$A$3,$A$4=0)))))),1,0)</f>
        <v/>
      </c>
      <c r="T101">
        <f>IF(AND(T$4=1,T51=0,OR($IT51=0,AND($IT51&gt;0,T$2=$IU51,OR(AND(T$1=$IT51+1,OR(T$3-1&lt;&gt;$A$3,$A$4=0)),AND(T$1=$IT51-1,OR(T$3&lt;&gt;$A$3,$A$4=0)))))),1,0)</f>
        <v/>
      </c>
      <c r="U101">
        <f>IF(AND(U$4=1,U51=0,OR($IT51=0,AND($IT51&gt;0,U$2=$IU51,OR(AND(U$1=$IT51+1,OR(U$3-1&lt;&gt;$A$3,$A$4=0)),AND(U$1=$IT51-1,OR(U$3&lt;&gt;$A$3,$A$4=0)))))),1,0)</f>
        <v/>
      </c>
      <c r="V101">
        <f>IF(AND(V$4=1,V51=0,OR($IT51=0,AND($IT51&gt;0,V$2=$IU51,OR(AND(V$1=$IT51+1,OR(V$3-1&lt;&gt;$A$3,$A$4=0)),AND(V$1=$IT51-1,OR(V$3&lt;&gt;$A$3,$A$4=0)))))),1,0)</f>
        <v/>
      </c>
      <c r="W101">
        <f>IF(AND(W$4=1,W51=0,OR($IT51=0,AND($IT51&gt;0,W$2=$IU51,OR(AND(W$1=$IT51+1,OR(W$3-1&lt;&gt;$A$3,$A$4=0)),AND(W$1=$IT51-1,OR(W$3&lt;&gt;$A$3,$A$4=0)))))),1,0)</f>
        <v/>
      </c>
      <c r="X101">
        <f>IF(AND(X$4=1,X51=0,OR($IT51=0,AND($IT51&gt;0,X$2=$IU51,OR(AND(X$1=$IT51+1,OR(X$3-1&lt;&gt;$A$3,$A$4=0)),AND(X$1=$IT51-1,OR(X$3&lt;&gt;$A$3,$A$4=0)))))),1,0)</f>
        <v/>
      </c>
      <c r="Y101">
        <f>IF(AND(Y$4=1,Y51=0,OR($IT51=0,AND($IT51&gt;0,Y$2=$IU51,OR(AND(Y$1=$IT51+1,OR(Y$3-1&lt;&gt;$A$3,$A$4=0)),AND(Y$1=$IT51-1,OR(Y$3&lt;&gt;$A$3,$A$4=0)))))),1,0)</f>
        <v/>
      </c>
      <c r="Z101">
        <f>IF(AND(Z$4=1,Z51=0,OR($IT51=0,AND($IT51&gt;0,Z$2=$IU51,OR(AND(Z$1=$IT51+1,OR(Z$3-1&lt;&gt;$A$3,$A$4=0)),AND(Z$1=$IT51-1,OR(Z$3&lt;&gt;$A$3,$A$4=0)))))),1,0)</f>
        <v/>
      </c>
      <c r="AA101">
        <f>IF(AND(AA$4=1,AA51=0,OR($IT51=0,AND($IT51&gt;0,AA$2=$IU51,OR(AND(AA$1=$IT51+1,OR(AA$3-1&lt;&gt;$A$3,$A$4=0)),AND(AA$1=$IT51-1,OR(AA$3&lt;&gt;$A$3,$A$4=0)))))),1,0)</f>
        <v/>
      </c>
      <c r="AB101">
        <f>IF(AND(AB$4=1,AB51=0,OR($IT51=0,AND($IT51&gt;0,AB$2=$IU51,OR(AND(AB$1=$IT51+1,OR(AB$3-1&lt;&gt;$A$3,$A$4=0)),AND(AB$1=$IT51-1,OR(AB$3&lt;&gt;$A$3,$A$4=0)))))),1,0)</f>
        <v/>
      </c>
      <c r="AC101">
        <f>IF(AND(AC$4=1,AC51=0,OR($IT51=0,AND($IT51&gt;0,AC$2=$IU51,OR(AND(AC$1=$IT51+1,OR(AC$3-1&lt;&gt;$A$3,$A$4=0)),AND(AC$1=$IT51-1,OR(AC$3&lt;&gt;$A$3,$A$4=0)))))),1,0)</f>
        <v/>
      </c>
      <c r="AD101">
        <f>IF(AND(AD$4=1,AD51=0,OR($IT51=0,AND($IT51&gt;0,AD$2=$IU51,OR(AND(AD$1=$IT51+1,OR(AD$3-1&lt;&gt;$A$3,$A$4=0)),AND(AD$1=$IT51-1,OR(AD$3&lt;&gt;$A$3,$A$4=0)))))),1,0)</f>
        <v/>
      </c>
      <c r="AE101">
        <f>IF(AND(AE$4=1,AE51=0,OR($IT51=0,AND($IT51&gt;0,AE$2=$IU51,OR(AND(AE$1=$IT51+1,OR(AE$3-1&lt;&gt;$A$3,$A$4=0)),AND(AE$1=$IT51-1,OR(AE$3&lt;&gt;$A$3,$A$4=0)))))),1,0)</f>
        <v/>
      </c>
      <c r="AF101">
        <f>IF(AND(AF$4=1,AF51=0,OR($IT51=0,AND($IT51&gt;0,AF$2=$IU51,OR(AND(AF$1=$IT51+1,OR(AF$3-1&lt;&gt;$A$3,$A$4=0)),AND(AF$1=$IT51-1,OR(AF$3&lt;&gt;$A$3,$A$4=0)))))),1,0)</f>
        <v/>
      </c>
      <c r="AG101">
        <f>IF(AND(AG$4=1,AG51=0,OR($IT51=0,AND($IT51&gt;0,AG$2=$IU51,OR(AND(AG$1=$IT51+1,OR(AG$3-1&lt;&gt;$A$3,$A$4=0)),AND(AG$1=$IT51-1,OR(AG$3&lt;&gt;$A$3,$A$4=0)))))),1,0)</f>
        <v/>
      </c>
      <c r="AH101">
        <f>IF(AND(AH$4=1,AH51=0,OR($IT51=0,AND($IT51&gt;0,AH$2=$IU51,OR(AND(AH$1=$IT51+1,OR(AH$3-1&lt;&gt;$A$3,$A$4=0)),AND(AH$1=$IT51-1,OR(AH$3&lt;&gt;$A$3,$A$4=0)))))),1,0)</f>
        <v/>
      </c>
      <c r="AI101">
        <f>IF(AND(AI$4=1,AI51=0,OR($IT51=0,AND($IT51&gt;0,AI$2=$IU51,OR(AND(AI$1=$IT51+1,OR(AI$3-1&lt;&gt;$A$3,$A$4=0)),AND(AI$1=$IT51-1,OR(AI$3&lt;&gt;$A$3,$A$4=0)))))),1,0)</f>
        <v/>
      </c>
      <c r="AJ101">
        <f>IF(AND(AJ$4=1,AJ51=0,OR($IT51=0,AND($IT51&gt;0,AJ$2=$IU51,OR(AND(AJ$1=$IT51+1,OR(AJ$3-1&lt;&gt;$A$3,$A$4=0)),AND(AJ$1=$IT51-1,OR(AJ$3&lt;&gt;$A$3,$A$4=0)))))),1,0)</f>
        <v/>
      </c>
      <c r="AK101">
        <f>IF(AND(AK$4=1,AK51=0,OR($IT51=0,AND($IT51&gt;0,AK$2=$IU51,OR(AND(AK$1=$IT51+1,OR(AK$3-1&lt;&gt;$A$3,$A$4=0)),AND(AK$1=$IT51-1,OR(AK$3&lt;&gt;$A$3,$A$4=0)))))),1,0)</f>
        <v/>
      </c>
      <c r="AL101">
        <f>IF(AND(AL$4=1,AL51=0,OR($IT51=0,AND($IT51&gt;0,AL$2=$IU51,OR(AND(AL$1=$IT51+1,OR(AL$3-1&lt;&gt;$A$3,$A$4=0)),AND(AL$1=$IT51-1,OR(AL$3&lt;&gt;$A$3,$A$4=0)))))),1,0)</f>
        <v/>
      </c>
      <c r="AM101">
        <f>IF(AND(AM$4=1,AM51=0,OR($IT51=0,AND($IT51&gt;0,AM$2=$IU51,OR(AND(AM$1=$IT51+1,OR(AM$3-1&lt;&gt;$A$3,$A$4=0)),AND(AM$1=$IT51-1,OR(AM$3&lt;&gt;$A$3,$A$4=0)))))),1,0)</f>
        <v/>
      </c>
      <c r="AN101">
        <f>IF(AND(AN$4=1,AN51=0,OR($IT51=0,AND($IT51&gt;0,AN$2=$IU51,OR(AND(AN$1=$IT51+1,OR(AN$3-1&lt;&gt;$A$3,$A$4=0)),AND(AN$1=$IT51-1,OR(AN$3&lt;&gt;$A$3,$A$4=0)))))),1,0)</f>
        <v/>
      </c>
      <c r="AO101">
        <f>IF(AND(AO$4=1,AO51=0,OR($IT51=0,AND($IT51&gt;0,AO$2=$IU51,OR(AND(AO$1=$IT51+1,OR(AO$3-1&lt;&gt;$A$3,$A$4=0)),AND(AO$1=$IT51-1,OR(AO$3&lt;&gt;$A$3,$A$4=0)))))),1,0)</f>
        <v/>
      </c>
      <c r="AP101">
        <f>IF(AND(AP$4=1,AP51=0,OR($IT51=0,AND($IT51&gt;0,AP$2=$IU51,OR(AND(AP$1=$IT51+1,OR(AP$3-1&lt;&gt;$A$3,$A$4=0)),AND(AP$1=$IT51-1,OR(AP$3&lt;&gt;$A$3,$A$4=0)))))),1,0)</f>
        <v/>
      </c>
      <c r="AQ101">
        <f>IF(AND(AQ$4=1,AQ51=0,OR($IT51=0,AND($IT51&gt;0,AQ$2=$IU51,OR(AND(AQ$1=$IT51+1,OR(AQ$3-1&lt;&gt;$A$3,$A$4=0)),AND(AQ$1=$IT51-1,OR(AQ$3&lt;&gt;$A$3,$A$4=0)))))),1,0)</f>
        <v/>
      </c>
      <c r="AR101">
        <f>IF(AND(AR$4=1,AR51=0,OR($IT51=0,AND($IT51&gt;0,AR$2=$IU51,OR(AND(AR$1=$IT51+1,OR(AR$3-1&lt;&gt;$A$3,$A$4=0)),AND(AR$1=$IT51-1,OR(AR$3&lt;&gt;$A$3,$A$4=0)))))),1,0)</f>
        <v/>
      </c>
      <c r="AS101">
        <f>IF(AND(AS$4=1,AS51=0,OR($IT51=0,AND($IT51&gt;0,AS$2=$IU51,OR(AND(AS$1=$IT51+1,OR(AS$3-1&lt;&gt;$A$3,$A$4=0)),AND(AS$1=$IT51-1,OR(AS$3&lt;&gt;$A$3,$A$4=0)))))),1,0)</f>
        <v/>
      </c>
      <c r="AT101">
        <f>IF(AND(AT$4=1,AT51=0,OR($IT51=0,AND($IT51&gt;0,AT$2=$IU51,OR(AND(AT$1=$IT51+1,OR(AT$3-1&lt;&gt;$A$3,$A$4=0)),AND(AT$1=$IT51-1,OR(AT$3&lt;&gt;$A$3,$A$4=0)))))),1,0)</f>
        <v/>
      </c>
      <c r="AU101">
        <f>IF(AND(AU$4=1,AU51=0,OR($IT51=0,AND($IT51&gt;0,AU$2=$IU51,OR(AND(AU$1=$IT51+1,OR(AU$3-1&lt;&gt;$A$3,$A$4=0)),AND(AU$1=$IT51-1,OR(AU$3&lt;&gt;$A$3,$A$4=0)))))),1,0)</f>
        <v/>
      </c>
      <c r="AV101">
        <f>IF(AND(AV$4=1,AV51=0,OR($IT51=0,AND($IT51&gt;0,AV$2=$IU51,OR(AND(AV$1=$IT51+1,OR(AV$3-1&lt;&gt;$A$3,$A$4=0)),AND(AV$1=$IT51-1,OR(AV$3&lt;&gt;$A$3,$A$4=0)))))),1,0)</f>
        <v/>
      </c>
      <c r="AW101">
        <f>IF(AND(AW$4=1,AW51=0,OR($IT51=0,AND($IT51&gt;0,AW$2=$IU51,OR(AND(AW$1=$IT51+1,OR(AW$3-1&lt;&gt;$A$3,$A$4=0)),AND(AW$1=$IT51-1,OR(AW$3&lt;&gt;$A$3,$A$4=0)))))),1,0)</f>
        <v/>
      </c>
      <c r="AX101">
        <f>IF(AND(AX$4=1,AX51=0,OR($IT51=0,AND($IT51&gt;0,AX$2=$IU51,OR(AND(AX$1=$IT51+1,OR(AX$3-1&lt;&gt;$A$3,$A$4=0)),AND(AX$1=$IT51-1,OR(AX$3&lt;&gt;$A$3,$A$4=0)))))),1,0)</f>
        <v/>
      </c>
      <c r="AY101">
        <f>IF(AND(AY$4=1,AY51=0,OR($IT51=0,AND($IT51&gt;0,AY$2=$IU51,OR(AND(AY$1=$IT51+1,OR(AY$3-1&lt;&gt;$A$3,$A$4=0)),AND(AY$1=$IT51-1,OR(AY$3&lt;&gt;$A$3,$A$4=0)))))),1,0)</f>
        <v/>
      </c>
      <c r="AZ101">
        <f>IF(AND(AZ$4=1,AZ51=0,OR($IT51=0,AND($IT51&gt;0,AZ$2=$IU51,OR(AND(AZ$1=$IT51+1,OR(AZ$3-1&lt;&gt;$A$3,$A$4=0)),AND(AZ$1=$IT51-1,OR(AZ$3&lt;&gt;$A$3,$A$4=0)))))),1,0)</f>
        <v/>
      </c>
      <c r="BA101">
        <f>IF(AND(BA$4=1,BA51=0,OR($IT51=0,AND($IT51&gt;0,BA$2=$IU51,OR(AND(BA$1=$IT51+1,OR(BA$3-1&lt;&gt;$A$3,$A$4=0)),AND(BA$1=$IT51-1,OR(BA$3&lt;&gt;$A$3,$A$4=0)))))),1,0)</f>
        <v/>
      </c>
      <c r="BB101">
        <f>IF(AND(BB$4=1,BB51=0,OR($IT51=0,AND($IT51&gt;0,BB$2=$IU51,OR(AND(BB$1=$IT51+1,OR(BB$3-1&lt;&gt;$A$3,$A$4=0)),AND(BB$1=$IT51-1,OR(BB$3&lt;&gt;$A$3,$A$4=0)))))),1,0)</f>
        <v/>
      </c>
      <c r="BC101">
        <f>IF(AND(BC$4=1,BC51=0,OR($IT51=0,AND($IT51&gt;0,BC$2=$IU51,OR(AND(BC$1=$IT51+1,OR(BC$3-1&lt;&gt;$A$3,$A$4=0)),AND(BC$1=$IT51-1,OR(BC$3&lt;&gt;$A$3,$A$4=0)))))),1,0)</f>
        <v/>
      </c>
      <c r="BD101">
        <f>IF(AND(BD$4=1,BD51=0,OR($IT51=0,AND($IT51&gt;0,BD$2=$IU51,OR(AND(BD$1=$IT51+1,OR(BD$3-1&lt;&gt;$A$3,$A$4=0)),AND(BD$1=$IT51-1,OR(BD$3&lt;&gt;$A$3,$A$4=0)))))),1,0)</f>
        <v/>
      </c>
      <c r="BE101">
        <f>IF(AND(BE$4=1,BE51=0,OR($IT51=0,AND($IT51&gt;0,BE$2=$IU51,OR(AND(BE$1=$IT51+1,OR(BE$3-1&lt;&gt;$A$3,$A$4=0)),AND(BE$1=$IT51-1,OR(BE$3&lt;&gt;$A$3,$A$4=0)))))),1,0)</f>
        <v/>
      </c>
      <c r="BF101">
        <f>IF(AND(BF$4=1,BF51=0,OR($IT51=0,AND($IT51&gt;0,BF$2=$IU51,OR(AND(BF$1=$IT51+1,OR(BF$3-1&lt;&gt;$A$3,$A$4=0)),AND(BF$1=$IT51-1,OR(BF$3&lt;&gt;$A$3,$A$4=0)))))),1,0)</f>
        <v/>
      </c>
      <c r="BG101">
        <f>IF(AND(BG$4=1,BG51=0,OR($IT51=0,AND($IT51&gt;0,BG$2=$IU51,OR(AND(BG$1=$IT51+1,OR(BG$3-1&lt;&gt;$A$3,$A$4=0)),AND(BG$1=$IT51-1,OR(BG$3&lt;&gt;$A$3,$A$4=0)))))),1,0)</f>
        <v/>
      </c>
      <c r="BH101">
        <f>IF(AND(BH$4=1,BH51=0,OR($IT51=0,AND($IT51&gt;0,BH$2=$IU51,OR(AND(BH$1=$IT51+1,OR(BH$3-1&lt;&gt;$A$3,$A$4=0)),AND(BH$1=$IT51-1,OR(BH$3&lt;&gt;$A$3,$A$4=0)))))),1,0)</f>
        <v/>
      </c>
      <c r="BI101">
        <f>IF(AND(BI$4=1,BI51=0,OR($IT51=0,AND($IT51&gt;0,BI$2=$IU51,OR(AND(BI$1=$IT51+1,OR(BI$3-1&lt;&gt;$A$3,$A$4=0)),AND(BI$1=$IT51-1,OR(BI$3&lt;&gt;$A$3,$A$4=0)))))),1,0)</f>
        <v/>
      </c>
      <c r="BJ101">
        <f>IF(AND(BJ$4=1,BJ51=0,OR($IT51=0,AND($IT51&gt;0,BJ$2=$IU51,OR(AND(BJ$1=$IT51+1,OR(BJ$3-1&lt;&gt;$A$3,$A$4=0)),AND(BJ$1=$IT51-1,OR(BJ$3&lt;&gt;$A$3,$A$4=0)))))),1,0)</f>
        <v/>
      </c>
      <c r="BK101">
        <f>IF(AND(BK$4=1,BK51=0,OR($IT51=0,AND($IT51&gt;0,BK$2=$IU51,OR(AND(BK$1=$IT51+1,OR(BK$3-1&lt;&gt;$A$3,$A$4=0)),AND(BK$1=$IT51-1,OR(BK$3&lt;&gt;$A$3,$A$4=0)))))),1,0)</f>
        <v/>
      </c>
      <c r="BL101">
        <f>IF(AND(BL$4=1,BL51=0,OR($IT51=0,AND($IT51&gt;0,BL$2=$IU51,OR(AND(BL$1=$IT51+1,OR(BL$3-1&lt;&gt;$A$3,$A$4=0)),AND(BL$1=$IT51-1,OR(BL$3&lt;&gt;$A$3,$A$4=0)))))),1,0)</f>
        <v/>
      </c>
      <c r="BM101">
        <f>IF(AND(BM$4=1,BM51=0,OR($IT51=0,AND($IT51&gt;0,BM$2=$IU51,OR(AND(BM$1=$IT51+1,OR(BM$3-1&lt;&gt;$A$3,$A$4=0)),AND(BM$1=$IT51-1,OR(BM$3&lt;&gt;$A$3,$A$4=0)))))),1,0)</f>
        <v/>
      </c>
      <c r="BN101">
        <f>IF(AND(BN$4=1,BN51=0,OR($IT51=0,AND($IT51&gt;0,BN$2=$IU51,OR(AND(BN$1=$IT51+1,OR(BN$3-1&lt;&gt;$A$3,$A$4=0)),AND(BN$1=$IT51-1,OR(BN$3&lt;&gt;$A$3,$A$4=0)))))),1,0)</f>
        <v/>
      </c>
      <c r="BO101">
        <f>IF(AND(BO$4=1,BO51=0,OR($IT51=0,AND($IT51&gt;0,BO$2=$IU51,OR(AND(BO$1=$IT51+1,OR(BO$3-1&lt;&gt;$A$3,$A$4=0)),AND(BO$1=$IT51-1,OR(BO$3&lt;&gt;$A$3,$A$4=0)))))),1,0)</f>
        <v/>
      </c>
      <c r="BP101">
        <f>IF(AND(BP$4=1,BP51=0,OR($IT51=0,AND($IT51&gt;0,BP$2=$IU51,OR(AND(BP$1=$IT51+1,OR(BP$3-1&lt;&gt;$A$3,$A$4=0)),AND(BP$1=$IT51-1,OR(BP$3&lt;&gt;$A$3,$A$4=0)))))),1,0)</f>
        <v/>
      </c>
      <c r="BQ101">
        <f>IF(AND(BQ$4=1,BQ51=0,OR($IT51=0,AND($IT51&gt;0,BQ$2=$IU51,OR(AND(BQ$1=$IT51+1,OR(BQ$3-1&lt;&gt;$A$3,$A$4=0)),AND(BQ$1=$IT51-1,OR(BQ$3&lt;&gt;$A$3,$A$4=0)))))),1,0)</f>
        <v/>
      </c>
      <c r="BR101">
        <f>IF(AND(BR$4=1,BR51=0,OR($IT51=0,AND($IT51&gt;0,BR$2=$IU51,OR(AND(BR$1=$IT51+1,OR(BR$3-1&lt;&gt;$A$3,$A$4=0)),AND(BR$1=$IT51-1,OR(BR$3&lt;&gt;$A$3,$A$4=0)))))),1,0)</f>
        <v/>
      </c>
      <c r="BS101">
        <f>IF(AND(BS$4=1,BS51=0,OR($IT51=0,AND($IT51&gt;0,BS$2=$IU51,OR(AND(BS$1=$IT51+1,OR(BS$3-1&lt;&gt;$A$3,$A$4=0)),AND(BS$1=$IT51-1,OR(BS$3&lt;&gt;$A$3,$A$4=0)))))),1,0)</f>
        <v/>
      </c>
      <c r="BT101">
        <f>IF(AND(BT$4=1,BT51=0,OR($IT51=0,AND($IT51&gt;0,BT$2=$IU51,OR(AND(BT$1=$IT51+1,OR(BT$3-1&lt;&gt;$A$3,$A$4=0)),AND(BT$1=$IT51-1,OR(BT$3&lt;&gt;$A$3,$A$4=0)))))),1,0)</f>
        <v/>
      </c>
      <c r="BU101">
        <f>IF(AND(BU$4=1,BU51=0,OR($IT51=0,AND($IT51&gt;0,BU$2=$IU51,OR(AND(BU$1=$IT51+1,OR(BU$3-1&lt;&gt;$A$3,$A$4=0)),AND(BU$1=$IT51-1,OR(BU$3&lt;&gt;$A$3,$A$4=0)))))),1,0)</f>
        <v/>
      </c>
      <c r="BV101">
        <f>IF(AND(BV$4=1,BV51=0,OR($IT51=0,AND($IT51&gt;0,BV$2=$IU51,OR(AND(BV$1=$IT51+1,OR(BV$3-1&lt;&gt;$A$3,$A$4=0)),AND(BV$1=$IT51-1,OR(BV$3&lt;&gt;$A$3,$A$4=0)))))),1,0)</f>
        <v/>
      </c>
      <c r="BW101">
        <f>IF(AND(BW$4=1,BW51=0,OR($IT51=0,AND($IT51&gt;0,BW$2=$IU51,OR(AND(BW$1=$IT51+1,OR(BW$3-1&lt;&gt;$A$3,$A$4=0)),AND(BW$1=$IT51-1,OR(BW$3&lt;&gt;$A$3,$A$4=0)))))),1,0)</f>
        <v/>
      </c>
      <c r="BX101">
        <f>IF(AND(BX$4=1,BX51=0,OR($IT51=0,AND($IT51&gt;0,BX$2=$IU51,OR(AND(BX$1=$IT51+1,OR(BX$3-1&lt;&gt;$A$3,$A$4=0)),AND(BX$1=$IT51-1,OR(BX$3&lt;&gt;$A$3,$A$4=0)))))),1,0)</f>
        <v/>
      </c>
      <c r="BY101">
        <f>IF(AND(BY$4=1,BY51=0,OR($IT51=0,AND($IT51&gt;0,BY$2=$IU51,OR(AND(BY$1=$IT51+1,OR(BY$3-1&lt;&gt;$A$3,$A$4=0)),AND(BY$1=$IT51-1,OR(BY$3&lt;&gt;$A$3,$A$4=0)))))),1,0)</f>
        <v/>
      </c>
      <c r="BZ101">
        <f>IF(AND(BZ$4=1,BZ51=0,OR($IT51=0,AND($IT51&gt;0,BZ$2=$IU51,OR(AND(BZ$1=$IT51+1,OR(BZ$3-1&lt;&gt;$A$3,$A$4=0)),AND(BZ$1=$IT51-1,OR(BZ$3&lt;&gt;$A$3,$A$4=0)))))),1,0)</f>
        <v/>
      </c>
      <c r="CA101">
        <f>IF(AND(CA$4=1,CA51=0,OR($IT51=0,AND($IT51&gt;0,CA$2=$IU51,OR(AND(CA$1=$IT51+1,OR(CA$3-1&lt;&gt;$A$3,$A$4=0)),AND(CA$1=$IT51-1,OR(CA$3&lt;&gt;$A$3,$A$4=0)))))),1,0)</f>
        <v/>
      </c>
      <c r="CB101">
        <f>IF(AND(CB$4=1,CB51=0,OR($IT51=0,AND($IT51&gt;0,CB$2=$IU51,OR(AND(CB$1=$IT51+1,OR(CB$3-1&lt;&gt;$A$3,$A$4=0)),AND(CB$1=$IT51-1,OR(CB$3&lt;&gt;$A$3,$A$4=0)))))),1,0)</f>
        <v/>
      </c>
      <c r="CC101">
        <f>IF(AND(CC$4=1,CC51=0,OR($IT51=0,AND($IT51&gt;0,CC$2=$IU51,OR(AND(CC$1=$IT51+1,OR(CC$3-1&lt;&gt;$A$3,$A$4=0)),AND(CC$1=$IT51-1,OR(CC$3&lt;&gt;$A$3,$A$4=0)))))),1,0)</f>
        <v/>
      </c>
      <c r="CD101">
        <f>IF(AND(CD$4=1,CD51=0,OR($IT51=0,AND($IT51&gt;0,CD$2=$IU51,OR(AND(CD$1=$IT51+1,OR(CD$3-1&lt;&gt;$A$3,$A$4=0)),AND(CD$1=$IT51-1,OR(CD$3&lt;&gt;$A$3,$A$4=0)))))),1,0)</f>
        <v/>
      </c>
      <c r="CE101">
        <f>IF(AND(CE$4=1,CE51=0,OR($IT51=0,AND($IT51&gt;0,CE$2=$IU51,OR(AND(CE$1=$IT51+1,OR(CE$3-1&lt;&gt;$A$3,$A$4=0)),AND(CE$1=$IT51-1,OR(CE$3&lt;&gt;$A$3,$A$4=0)))))),1,0)</f>
        <v/>
      </c>
      <c r="CF101">
        <f>IF(AND(CF$4=1,CF51=0,OR($IT51=0,AND($IT51&gt;0,CF$2=$IU51,OR(AND(CF$1=$IT51+1,OR(CF$3-1&lt;&gt;$A$3,$A$4=0)),AND(CF$1=$IT51-1,OR(CF$3&lt;&gt;$A$3,$A$4=0)))))),1,0)</f>
        <v/>
      </c>
      <c r="CG101">
        <f>IF(AND(CG$4=1,CG51=0,OR($IT51=0,AND($IT51&gt;0,CG$2=$IU51,OR(AND(CG$1=$IT51+1,OR(CG$3-1&lt;&gt;$A$3,$A$4=0)),AND(CG$1=$IT51-1,OR(CG$3&lt;&gt;$A$3,$A$4=0)))))),1,0)</f>
        <v/>
      </c>
      <c r="CH101">
        <f>IF(AND(CH$4=1,CH51=0,OR($IT51=0,AND($IT51&gt;0,CH$2=$IU51,OR(AND(CH$1=$IT51+1,OR(CH$3-1&lt;&gt;$A$3,$A$4=0)),AND(CH$1=$IT51-1,OR(CH$3&lt;&gt;$A$3,$A$4=0)))))),1,0)</f>
        <v/>
      </c>
      <c r="CI101">
        <f>IF(AND(CI$4=1,CI51=0,OR($IT51=0,AND($IT51&gt;0,CI$2=$IU51,OR(AND(CI$1=$IT51+1,OR(CI$3-1&lt;&gt;$A$3,$A$4=0)),AND(CI$1=$IT51-1,OR(CI$3&lt;&gt;$A$3,$A$4=0)))))),1,0)</f>
        <v/>
      </c>
      <c r="CJ101">
        <f>IF(AND(CJ$4=1,CJ51=0,OR($IT51=0,AND($IT51&gt;0,CJ$2=$IU51,OR(AND(CJ$1=$IT51+1,OR(CJ$3-1&lt;&gt;$A$3,$A$4=0)),AND(CJ$1=$IT51-1,OR(CJ$3&lt;&gt;$A$3,$A$4=0)))))),1,0)</f>
        <v/>
      </c>
      <c r="CK101">
        <f>IF(AND(CK$4=1,CK51=0,OR($IT51=0,AND($IT51&gt;0,CK$2=$IU51,OR(AND(CK$1=$IT51+1,OR(CK$3-1&lt;&gt;$A$3,$A$4=0)),AND(CK$1=$IT51-1,OR(CK$3&lt;&gt;$A$3,$A$4=0)))))),1,0)</f>
        <v/>
      </c>
      <c r="CL101">
        <f>IF(AND(CL$4=1,CL51=0,OR($IT51=0,AND($IT51&gt;0,CL$2=$IU51,OR(AND(CL$1=$IT51+1,OR(CL$3-1&lt;&gt;$A$3,$A$4=0)),AND(CL$1=$IT51-1,OR(CL$3&lt;&gt;$A$3,$A$4=0)))))),1,0)</f>
        <v/>
      </c>
      <c r="CM101">
        <f>IF(AND(CM$4=1,CM51=0,OR($IT51=0,AND($IT51&gt;0,CM$2=$IU51,OR(AND(CM$1=$IT51+1,OR(CM$3-1&lt;&gt;$A$3,$A$4=0)),AND(CM$1=$IT51-1,OR(CM$3&lt;&gt;$A$3,$A$4=0)))))),1,0)</f>
        <v/>
      </c>
      <c r="CN101">
        <f>IF(AND(CN$4=1,CN51=0,OR($IT51=0,AND($IT51&gt;0,CN$2=$IU51,OR(AND(CN$1=$IT51+1,OR(CN$3-1&lt;&gt;$A$3,$A$4=0)),AND(CN$1=$IT51-1,OR(CN$3&lt;&gt;$A$3,$A$4=0)))))),1,0)</f>
        <v/>
      </c>
      <c r="CO101">
        <f>IF(AND(CO$4=1,CO51=0,OR($IT51=0,AND($IT51&gt;0,CO$2=$IU51,OR(AND(CO$1=$IT51+1,OR(CO$3-1&lt;&gt;$A$3,$A$4=0)),AND(CO$1=$IT51-1,OR(CO$3&lt;&gt;$A$3,$A$4=0)))))),1,0)</f>
        <v/>
      </c>
      <c r="CP101">
        <f>IF(AND(CP$4=1,CP51=0,OR($IT51=0,AND($IT51&gt;0,CP$2=$IU51,OR(AND(CP$1=$IT51+1,OR(CP$3-1&lt;&gt;$A$3,$A$4=0)),AND(CP$1=$IT51-1,OR(CP$3&lt;&gt;$A$3,$A$4=0)))))),1,0)</f>
        <v/>
      </c>
      <c r="CQ101">
        <f>IF(AND(CQ$4=1,CQ51=0,OR($IT51=0,AND($IT51&gt;0,CQ$2=$IU51,OR(AND(CQ$1=$IT51+1,OR(CQ$3-1&lt;&gt;$A$3,$A$4=0)),AND(CQ$1=$IT51-1,OR(CQ$3&lt;&gt;$A$3,$A$4=0)))))),1,0)</f>
        <v/>
      </c>
      <c r="CR101">
        <f>IF(AND(CR$4=1,CR51=0,OR($IT51=0,AND($IT51&gt;0,CR$2=$IU51,OR(AND(CR$1=$IT51+1,OR(CR$3-1&lt;&gt;$A$3,$A$4=0)),AND(CR$1=$IT51-1,OR(CR$3&lt;&gt;$A$3,$A$4=0)))))),1,0)</f>
        <v/>
      </c>
      <c r="CS101">
        <f>IF(AND(CS$4=1,CS51=0,OR($IT51=0,AND($IT51&gt;0,CS$2=$IU51,OR(AND(CS$1=$IT51+1,OR(CS$3-1&lt;&gt;$A$3,$A$4=0)),AND(CS$1=$IT51-1,OR(CS$3&lt;&gt;$A$3,$A$4=0)))))),1,0)</f>
        <v/>
      </c>
      <c r="CT101">
        <f>IF(AND(CT$4=1,CT51=0,OR($IT51=0,AND($IT51&gt;0,CT$2=$IU51,OR(AND(CT$1=$IT51+1,OR(CT$3-1&lt;&gt;$A$3,$A$4=0)),AND(CT$1=$IT51-1,OR(CT$3&lt;&gt;$A$3,$A$4=0)))))),1,0)</f>
        <v/>
      </c>
      <c r="CU101">
        <f>IF(AND(CU$4=1,CU51=0,OR($IT51=0,AND($IT51&gt;0,CU$2=$IU51,OR(AND(CU$1=$IT51+1,OR(CU$3-1&lt;&gt;$A$3,$A$4=0)),AND(CU$1=$IT51-1,OR(CU$3&lt;&gt;$A$3,$A$4=0)))))),1,0)</f>
        <v/>
      </c>
      <c r="CV101">
        <f>IF(AND(CV$4=1,CV51=0,OR($IT51=0,AND($IT51&gt;0,CV$2=$IU51,OR(AND(CV$1=$IT51+1,OR(CV$3-1&lt;&gt;$A$3,$A$4=0)),AND(CV$1=$IT51-1,OR(CV$3&lt;&gt;$A$3,$A$4=0)))))),1,0)</f>
        <v/>
      </c>
      <c r="CW101">
        <f>IF(AND(CW$4=1,CW51=0,OR($IT51=0,AND($IT51&gt;0,CW$2=$IU51,OR(AND(CW$1=$IT51+1,OR(CW$3-1&lt;&gt;$A$3,$A$4=0)),AND(CW$1=$IT51-1,OR(CW$3&lt;&gt;$A$3,$A$4=0)))))),1,0)</f>
        <v/>
      </c>
      <c r="CX101">
        <f>IF(AND(CX$4=1,CX51=0,OR($IT51=0,AND($IT51&gt;0,CX$2=$IU51,OR(AND(CX$1=$IT51+1,OR(CX$3-1&lt;&gt;$A$3,$A$4=0)),AND(CX$1=$IT51-1,OR(CX$3&lt;&gt;$A$3,$A$4=0)))))),1,0)</f>
        <v/>
      </c>
      <c r="CY101">
        <f>IF(AND(CY$4=1,CY51=0,OR($IT51=0,AND($IT51&gt;0,CY$2=$IU51,OR(AND(CY$1=$IT51+1,OR(CY$3-1&lt;&gt;$A$3,$A$4=0)),AND(CY$1=$IT51-1,OR(CY$3&lt;&gt;$A$3,$A$4=0)))))),1,0)</f>
        <v/>
      </c>
      <c r="CZ101">
        <f>IF(AND(CZ$4=1,CZ51=0,OR($IT51=0,AND($IT51&gt;0,CZ$2=$IU51,OR(AND(CZ$1=$IT51+1,OR(CZ$3-1&lt;&gt;$A$3,$A$4=0)),AND(CZ$1=$IT51-1,OR(CZ$3&lt;&gt;$A$3,$A$4=0)))))),1,0)</f>
        <v/>
      </c>
      <c r="DA101">
        <f>IF(AND(DA$4=1,DA51=0,OR($IT51=0,AND($IT51&gt;0,DA$2=$IU51,OR(AND(DA$1=$IT51+1,OR(DA$3-1&lt;&gt;$A$3,$A$4=0)),AND(DA$1=$IT51-1,OR(DA$3&lt;&gt;$A$3,$A$4=0)))))),1,0)</f>
        <v/>
      </c>
      <c r="DB101">
        <f>IF(AND(DB$4=1,DB51=0,OR($IT51=0,AND($IT51&gt;0,DB$2=$IU51,OR(AND(DB$1=$IT51+1,OR(DB$3-1&lt;&gt;$A$3,$A$4=0)),AND(DB$1=$IT51-1,OR(DB$3&lt;&gt;$A$3,$A$4=0)))))),1,0)</f>
        <v/>
      </c>
      <c r="DC101">
        <f>IF(AND(DC$4=1,DC51=0,OR($IT51=0,AND($IT51&gt;0,DC$2=$IU51,OR(AND(DC$1=$IT51+1,OR(DC$3-1&lt;&gt;$A$3,$A$4=0)),AND(DC$1=$IT51-1,OR(DC$3&lt;&gt;$A$3,$A$4=0)))))),1,0)</f>
        <v/>
      </c>
      <c r="DD101">
        <f>IF(AND(DD$4=1,DD51=0,OR($IT51=0,AND($IT51&gt;0,DD$2=$IU51,OR(AND(DD$1=$IT51+1,OR(DD$3-1&lt;&gt;$A$3,$A$4=0)),AND(DD$1=$IT51-1,OR(DD$3&lt;&gt;$A$3,$A$4=0)))))),1,0)</f>
        <v/>
      </c>
      <c r="DE101">
        <f>IF(AND(DE$4=1,DE51=0,OR($IT51=0,AND($IT51&gt;0,DE$2=$IU51,OR(AND(DE$1=$IT51+1,OR(DE$3-1&lt;&gt;$A$3,$A$4=0)),AND(DE$1=$IT51-1,OR(DE$3&lt;&gt;$A$3,$A$4=0)))))),1,0)</f>
        <v/>
      </c>
      <c r="DF101">
        <f>IF(AND(DF$4=1,DF51=0,OR($IT51=0,AND($IT51&gt;0,DF$2=$IU51,OR(AND(DF$1=$IT51+1,OR(DF$3-1&lt;&gt;$A$3,$A$4=0)),AND(DF$1=$IT51-1,OR(DF$3&lt;&gt;$A$3,$A$4=0)))))),1,0)</f>
        <v/>
      </c>
      <c r="DG101">
        <f>IF(AND(DG$4=1,DG51=0,OR($IT51=0,AND($IT51&gt;0,DG$2=$IU51,OR(AND(DG$1=$IT51+1,OR(DG$3-1&lt;&gt;$A$3,$A$4=0)),AND(DG$1=$IT51-1,OR(DG$3&lt;&gt;$A$3,$A$4=0)))))),1,0)</f>
        <v/>
      </c>
      <c r="DH101">
        <f>IF(AND(DH$4=1,DH51=0,OR($IT51=0,AND($IT51&gt;0,DH$2=$IU51,OR(AND(DH$1=$IT51+1,OR(DH$3-1&lt;&gt;$A$3,$A$4=0)),AND(DH$1=$IT51-1,OR(DH$3&lt;&gt;$A$3,$A$4=0)))))),1,0)</f>
        <v/>
      </c>
      <c r="DI101">
        <f>IF(AND(DI$4=1,DI51=0,OR($IT51=0,AND($IT51&gt;0,DI$2=$IU51,OR(AND(DI$1=$IT51+1,OR(DI$3-1&lt;&gt;$A$3,$A$4=0)),AND(DI$1=$IT51-1,OR(DI$3&lt;&gt;$A$3,$A$4=0)))))),1,0)</f>
        <v/>
      </c>
      <c r="DJ101">
        <f>IF(AND(DJ$4=1,DJ51=0,OR($IT51=0,AND($IT51&gt;0,DJ$2=$IU51,OR(AND(DJ$1=$IT51+1,OR(DJ$3-1&lt;&gt;$A$3,$A$4=0)),AND(DJ$1=$IT51-1,OR(DJ$3&lt;&gt;$A$3,$A$4=0)))))),1,0)</f>
        <v/>
      </c>
      <c r="DK101">
        <f>IF(AND(DK$4=1,DK51=0,OR($IT51=0,AND($IT51&gt;0,DK$2=$IU51,OR(AND(DK$1=$IT51+1,OR(DK$3-1&lt;&gt;$A$3,$A$4=0)),AND(DK$1=$IT51-1,OR(DK$3&lt;&gt;$A$3,$A$4=0)))))),1,0)</f>
        <v/>
      </c>
      <c r="DL101">
        <f>IF(AND(DL$4=1,DL51=0,OR($IT51=0,AND($IT51&gt;0,DL$2=$IU51,OR(AND(DL$1=$IT51+1,OR(DL$3-1&lt;&gt;$A$3,$A$4=0)),AND(DL$1=$IT51-1,OR(DL$3&lt;&gt;$A$3,$A$4=0)))))),1,0)</f>
        <v/>
      </c>
      <c r="DM101">
        <f>IF(AND(DM$4=1,DM51=0,OR($IT51=0,AND($IT51&gt;0,DM$2=$IU51,OR(AND(DM$1=$IT51+1,OR(DM$3-1&lt;&gt;$A$3,$A$4=0)),AND(DM$1=$IT51-1,OR(DM$3&lt;&gt;$A$3,$A$4=0)))))),1,0)</f>
        <v/>
      </c>
      <c r="DN101">
        <f>IF(AND(DN$4=1,DN51=0,OR($IT51=0,AND($IT51&gt;0,DN$2=$IU51,OR(AND(DN$1=$IT51+1,OR(DN$3-1&lt;&gt;$A$3,$A$4=0)),AND(DN$1=$IT51-1,OR(DN$3&lt;&gt;$A$3,$A$4=0)))))),1,0)</f>
        <v/>
      </c>
      <c r="DO101">
        <f>IF(AND(DO$4=1,DO51=0,OR($IT51=0,AND($IT51&gt;0,DO$2=$IU51,OR(AND(DO$1=$IT51+1,OR(DO$3-1&lt;&gt;$A$3,$A$4=0)),AND(DO$1=$IT51-1,OR(DO$3&lt;&gt;$A$3,$A$4=0)))))),1,0)</f>
        <v/>
      </c>
      <c r="DP101">
        <f>IF(AND(DP$4=1,DP51=0,OR($IT51=0,AND($IT51&gt;0,DP$2=$IU51,OR(AND(DP$1=$IT51+1,OR(DP$3-1&lt;&gt;$A$3,$A$4=0)),AND(DP$1=$IT51-1,OR(DP$3&lt;&gt;$A$3,$A$4=0)))))),1,0)</f>
        <v/>
      </c>
      <c r="DQ101">
        <f>IF(AND(DQ$4=1,DQ51=0,OR($IT51=0,AND($IT51&gt;0,DQ$2=$IU51,OR(AND(DQ$1=$IT51+1,OR(DQ$3-1&lt;&gt;$A$3,$A$4=0)),AND(DQ$1=$IT51-1,OR(DQ$3&lt;&gt;$A$3,$A$4=0)))))),1,0)</f>
        <v/>
      </c>
      <c r="DR101">
        <f>IF(AND(DR$4=1,DR51=0,OR($IT51=0,AND($IT51&gt;0,DR$2=$IU51,OR(AND(DR$1=$IT51+1,OR(DR$3-1&lt;&gt;$A$3,$A$4=0)),AND(DR$1=$IT51-1,OR(DR$3&lt;&gt;$A$3,$A$4=0)))))),1,0)</f>
        <v/>
      </c>
      <c r="DS101">
        <f>IF(AND(DS$4=1,DS51=0,OR($IT51=0,AND($IT51&gt;0,DS$2=$IU51,OR(AND(DS$1=$IT51+1,OR(DS$3-1&lt;&gt;$A$3,$A$4=0)),AND(DS$1=$IT51-1,OR(DS$3&lt;&gt;$A$3,$A$4=0)))))),1,0)</f>
        <v/>
      </c>
      <c r="DT101">
        <f>IF(AND(DT$4=1,DT51=0,OR($IT51=0,AND($IT51&gt;0,DT$2=$IU51,OR(AND(DT$1=$IT51+1,OR(DT$3-1&lt;&gt;$A$3,$A$4=0)),AND(DT$1=$IT51-1,OR(DT$3&lt;&gt;$A$3,$A$4=0)))))),1,0)</f>
        <v/>
      </c>
      <c r="DU101">
        <f>IF(AND(DU$4=1,DU51=0,OR($IT51=0,AND($IT51&gt;0,DU$2=$IU51,OR(AND(DU$1=$IT51+1,OR(DU$3-1&lt;&gt;$A$3,$A$4=0)),AND(DU$1=$IT51-1,OR(DU$3&lt;&gt;$A$3,$A$4=0)))))),1,0)</f>
        <v/>
      </c>
      <c r="DV101">
        <f>IF(AND(DV$4=1,DV51=0,OR($IT51=0,AND($IT51&gt;0,DV$2=$IU51,OR(AND(DV$1=$IT51+1,OR(DV$3-1&lt;&gt;$A$3,$A$4=0)),AND(DV$1=$IT51-1,OR(DV$3&lt;&gt;$A$3,$A$4=0)))))),1,0)</f>
        <v/>
      </c>
      <c r="DW101">
        <f>IF(AND(DW$4=1,DW51=0,OR($IT51=0,AND($IT51&gt;0,DW$2=$IU51,OR(AND(DW$1=$IT51+1,OR(DW$3-1&lt;&gt;$A$3,$A$4=0)),AND(DW$1=$IT51-1,OR(DW$3&lt;&gt;$A$3,$A$4=0)))))),1,0)</f>
        <v/>
      </c>
      <c r="DX101">
        <f>IF(AND(DX$4=1,DX51=0,OR($IT51=0,AND($IT51&gt;0,DX$2=$IU51,OR(AND(DX$1=$IT51+1,OR(DX$3-1&lt;&gt;$A$3,$A$4=0)),AND(DX$1=$IT51-1,OR(DX$3&lt;&gt;$A$3,$A$4=0)))))),1,0)</f>
        <v/>
      </c>
      <c r="DY101">
        <f>IF(AND(DY$4=1,DY51=0,OR($IT51=0,AND($IT51&gt;0,DY$2=$IU51,OR(AND(DY$1=$IT51+1,OR(DY$3-1&lt;&gt;$A$3,$A$4=0)),AND(DY$1=$IT51-1,OR(DY$3&lt;&gt;$A$3,$A$4=0)))))),1,0)</f>
        <v/>
      </c>
      <c r="DZ101">
        <f>IF(AND(DZ$4=1,DZ51=0,OR($IT51=0,AND($IT51&gt;0,DZ$2=$IU51,OR(AND(DZ$1=$IT51+1,OR(DZ$3-1&lt;&gt;$A$3,$A$4=0)),AND(DZ$1=$IT51-1,OR(DZ$3&lt;&gt;$A$3,$A$4=0)))))),1,0)</f>
        <v/>
      </c>
      <c r="EA101">
        <f>IF(AND(EA$4=1,EA51=0,OR($IT51=0,AND($IT51&gt;0,EA$2=$IU51,OR(AND(EA$1=$IT51+1,OR(EA$3-1&lt;&gt;$A$3,$A$4=0)),AND(EA$1=$IT51-1,OR(EA$3&lt;&gt;$A$3,$A$4=0)))))),1,0)</f>
        <v/>
      </c>
      <c r="EB101">
        <f>IF(AND(EB$4=1,EB51=0,OR($IT51=0,AND($IT51&gt;0,EB$2=$IU51,OR(AND(EB$1=$IT51+1,OR(EB$3-1&lt;&gt;$A$3,$A$4=0)),AND(EB$1=$IT51-1,OR(EB$3&lt;&gt;$A$3,$A$4=0)))))),1,0)</f>
        <v/>
      </c>
      <c r="EC101">
        <f>IF(AND(EC$4=1,EC51=0,OR($IT51=0,AND($IT51&gt;0,EC$2=$IU51,OR(AND(EC$1=$IT51+1,OR(EC$3-1&lt;&gt;$A$3,$A$4=0)),AND(EC$1=$IT51-1,OR(EC$3&lt;&gt;$A$3,$A$4=0)))))),1,0)</f>
        <v/>
      </c>
      <c r="ED101">
        <f>IF(AND(ED$4=1,ED51=0,OR($IT51=0,AND($IT51&gt;0,ED$2=$IU51,OR(AND(ED$1=$IT51+1,OR(ED$3-1&lt;&gt;$A$3,$A$4=0)),AND(ED$1=$IT51-1,OR(ED$3&lt;&gt;$A$3,$A$4=0)))))),1,0)</f>
        <v/>
      </c>
      <c r="EE101">
        <f>IF(AND(EE$4=1,EE51=0,OR($IT51=0,AND($IT51&gt;0,EE$2=$IU51,OR(AND(EE$1=$IT51+1,OR(EE$3-1&lt;&gt;$A$3,$A$4=0)),AND(EE$1=$IT51-1,OR(EE$3&lt;&gt;$A$3,$A$4=0)))))),1,0)</f>
        <v/>
      </c>
      <c r="EF101">
        <f>IF(AND(EF$4=1,EF51=0,OR($IT51=0,AND($IT51&gt;0,EF$2=$IU51,OR(AND(EF$1=$IT51+1,OR(EF$3-1&lt;&gt;$A$3,$A$4=0)),AND(EF$1=$IT51-1,OR(EF$3&lt;&gt;$A$3,$A$4=0)))))),1,0)</f>
        <v/>
      </c>
      <c r="EG101">
        <f>IF(AND(EG$4=1,EG51=0,OR($IT51=0,AND($IT51&gt;0,EG$2=$IU51,OR(AND(EG$1=$IT51+1,OR(EG$3-1&lt;&gt;$A$3,$A$4=0)),AND(EG$1=$IT51-1,OR(EG$3&lt;&gt;$A$3,$A$4=0)))))),1,0)</f>
        <v/>
      </c>
      <c r="EH101">
        <f>IF(AND(EH$4=1,EH51=0,OR($IT51=0,AND($IT51&gt;0,EH$2=$IU51,OR(AND(EH$1=$IT51+1,OR(EH$3-1&lt;&gt;$A$3,$A$4=0)),AND(EH$1=$IT51-1,OR(EH$3&lt;&gt;$A$3,$A$4=0)))))),1,0)</f>
        <v/>
      </c>
      <c r="EI101">
        <f>IF(AND(EI$4=1,EI51=0,OR($IT51=0,AND($IT51&gt;0,EI$2=$IU51,OR(AND(EI$1=$IT51+1,OR(EI$3-1&lt;&gt;$A$3,$A$4=0)),AND(EI$1=$IT51-1,OR(EI$3&lt;&gt;$A$3,$A$4=0)))))),1,0)</f>
        <v/>
      </c>
      <c r="EJ101">
        <f>IF(AND(EJ$4=1,EJ51=0,OR($IT51=0,AND($IT51&gt;0,EJ$2=$IU51,OR(AND(EJ$1=$IT51+1,OR(EJ$3-1&lt;&gt;$A$3,$A$4=0)),AND(EJ$1=$IT51-1,OR(EJ$3&lt;&gt;$A$3,$A$4=0)))))),1,0)</f>
        <v/>
      </c>
      <c r="EK101">
        <f>IF(AND(EK$4=1,EK51=0,OR($IT51=0,AND($IT51&gt;0,EK$2=$IU51,OR(AND(EK$1=$IT51+1,OR(EK$3-1&lt;&gt;$A$3,$A$4=0)),AND(EK$1=$IT51-1,OR(EK$3&lt;&gt;$A$3,$A$4=0)))))),1,0)</f>
        <v/>
      </c>
      <c r="EL101">
        <f>IF(AND(EL$4=1,EL51=0,OR($IT51=0,AND($IT51&gt;0,EL$2=$IU51,OR(AND(EL$1=$IT51+1,OR(EL$3-1&lt;&gt;$A$3,$A$4=0)),AND(EL$1=$IT51-1,OR(EL$3&lt;&gt;$A$3,$A$4=0)))))),1,0)</f>
        <v/>
      </c>
      <c r="EM101">
        <f>IF(AND(EM$4=1,EM51=0,OR($IT51=0,AND($IT51&gt;0,EM$2=$IU51,OR(AND(EM$1=$IT51+1,OR(EM$3-1&lt;&gt;$A$3,$A$4=0)),AND(EM$1=$IT51-1,OR(EM$3&lt;&gt;$A$3,$A$4=0)))))),1,0)</f>
        <v/>
      </c>
      <c r="EN101">
        <f>IF(AND(EN$4=1,EN51=0,OR($IT51=0,AND($IT51&gt;0,EN$2=$IU51,OR(AND(EN$1=$IT51+1,OR(EN$3-1&lt;&gt;$A$3,$A$4=0)),AND(EN$1=$IT51-1,OR(EN$3&lt;&gt;$A$3,$A$4=0)))))),1,0)</f>
        <v/>
      </c>
      <c r="EO101">
        <f>IF(AND(EO$4=1,EO51=0,OR($IT51=0,AND($IT51&gt;0,EO$2=$IU51,OR(AND(EO$1=$IT51+1,OR(EO$3-1&lt;&gt;$A$3,$A$4=0)),AND(EO$1=$IT51-1,OR(EO$3&lt;&gt;$A$3,$A$4=0)))))),1,0)</f>
        <v/>
      </c>
      <c r="EP101">
        <f>IF(AND(EP$4=1,EP51=0,OR($IT51=0,AND($IT51&gt;0,EP$2=$IU51,OR(AND(EP$1=$IT51+1,OR(EP$3-1&lt;&gt;$A$3,$A$4=0)),AND(EP$1=$IT51-1,OR(EP$3&lt;&gt;$A$3,$A$4=0)))))),1,0)</f>
        <v/>
      </c>
      <c r="EQ101">
        <f>IF(AND(EQ$4=1,EQ51=0,OR($IT51=0,AND($IT51&gt;0,EQ$2=$IU51,OR(AND(EQ$1=$IT51+1,OR(EQ$3-1&lt;&gt;$A$3,$A$4=0)),AND(EQ$1=$IT51-1,OR(EQ$3&lt;&gt;$A$3,$A$4=0)))))),1,0)</f>
        <v/>
      </c>
      <c r="ER101">
        <f>IF(AND(ER$4=1,ER51=0,OR($IT51=0,AND($IT51&gt;0,ER$2=$IU51,OR(AND(ER$1=$IT51+1,OR(ER$3-1&lt;&gt;$A$3,$A$4=0)),AND(ER$1=$IT51-1,OR(ER$3&lt;&gt;$A$3,$A$4=0)))))),1,0)</f>
        <v/>
      </c>
      <c r="ES101">
        <f>IF(AND(ES$4=1,ES51=0,OR($IT51=0,AND($IT51&gt;0,ES$2=$IU51,OR(AND(ES$1=$IT51+1,OR(ES$3-1&lt;&gt;$A$3,$A$4=0)),AND(ES$1=$IT51-1,OR(ES$3&lt;&gt;$A$3,$A$4=0)))))),1,0)</f>
        <v/>
      </c>
      <c r="ET101">
        <f>IF(AND(ET$4=1,ET51=0,OR($IT51=0,AND($IT51&gt;0,ET$2=$IU51,OR(AND(ET$1=$IT51+1,OR(ET$3-1&lt;&gt;$A$3,$A$4=0)),AND(ET$1=$IT51-1,OR(ET$3&lt;&gt;$A$3,$A$4=0)))))),1,0)</f>
        <v/>
      </c>
      <c r="EU101">
        <f>IF(AND(EU$4=1,EU51=0,OR($IT51=0,AND($IT51&gt;0,EU$2=$IU51,OR(AND(EU$1=$IT51+1,OR(EU$3-1&lt;&gt;$A$3,$A$4=0)),AND(EU$1=$IT51-1,OR(EU$3&lt;&gt;$A$3,$A$4=0)))))),1,0)</f>
        <v/>
      </c>
      <c r="EV101">
        <f>IF(AND(EV$4=1,EV51=0,OR($IT51=0,AND($IT51&gt;0,EV$2=$IU51,OR(AND(EV$1=$IT51+1,OR(EV$3-1&lt;&gt;$A$3,$A$4=0)),AND(EV$1=$IT51-1,OR(EV$3&lt;&gt;$A$3,$A$4=0)))))),1,0)</f>
        <v/>
      </c>
      <c r="EW101">
        <f>IF(AND(EW$4=1,EW51=0,OR($IT51=0,AND($IT51&gt;0,EW$2=$IU51,OR(AND(EW$1=$IT51+1,OR(EW$3-1&lt;&gt;$A$3,$A$4=0)),AND(EW$1=$IT51-1,OR(EW$3&lt;&gt;$A$3,$A$4=0)))))),1,0)</f>
        <v/>
      </c>
      <c r="EX101">
        <f>IF(AND(EX$4=1,EX51=0,OR($IT51=0,AND($IT51&gt;0,EX$2=$IU51,OR(AND(EX$1=$IT51+1,OR(EX$3-1&lt;&gt;$A$3,$A$4=0)),AND(EX$1=$IT51-1,OR(EX$3&lt;&gt;$A$3,$A$4=0)))))),1,0)</f>
        <v/>
      </c>
      <c r="EY101">
        <f>IF(AND(EY$4=1,EY51=0,OR($IT51=0,AND($IT51&gt;0,EY$2=$IU51,OR(AND(EY$1=$IT51+1,OR(EY$3-1&lt;&gt;$A$3,$A$4=0)),AND(EY$1=$IT51-1,OR(EY$3&lt;&gt;$A$3,$A$4=0)))))),1,0)</f>
        <v/>
      </c>
      <c r="EZ101">
        <f>IF(AND(EZ$4=1,EZ51=0,OR($IT51=0,AND($IT51&gt;0,EZ$2=$IU51,OR(AND(EZ$1=$IT51+1,OR(EZ$3-1&lt;&gt;$A$3,$A$4=0)),AND(EZ$1=$IT51-1,OR(EZ$3&lt;&gt;$A$3,$A$4=0)))))),1,0)</f>
        <v/>
      </c>
      <c r="FA101">
        <f>IF(AND(FA$4=1,FA51=0,OR($IT51=0,AND($IT51&gt;0,FA$2=$IU51,OR(AND(FA$1=$IT51+1,OR(FA$3-1&lt;&gt;$A$3,$A$4=0)),AND(FA$1=$IT51-1,OR(FA$3&lt;&gt;$A$3,$A$4=0)))))),1,0)</f>
        <v/>
      </c>
      <c r="FB101">
        <f>IF(AND(FB$4=1,FB51=0,OR($IT51=0,AND($IT51&gt;0,FB$2=$IU51,OR(AND(FB$1=$IT51+1,OR(FB$3-1&lt;&gt;$A$3,$A$4=0)),AND(FB$1=$IT51-1,OR(FB$3&lt;&gt;$A$3,$A$4=0)))))),1,0)</f>
        <v/>
      </c>
      <c r="FC101">
        <f>IF(AND(FC$4=1,FC51=0,OR($IT51=0,AND($IT51&gt;0,FC$2=$IU51,OR(AND(FC$1=$IT51+1,OR(FC$3-1&lt;&gt;$A$3,$A$4=0)),AND(FC$1=$IT51-1,OR(FC$3&lt;&gt;$A$3,$A$4=0)))))),1,0)</f>
        <v/>
      </c>
      <c r="FD101">
        <f>IF(AND(FD$4=1,FD51=0,OR($IT51=0,AND($IT51&gt;0,FD$2=$IU51,OR(AND(FD$1=$IT51+1,OR(FD$3-1&lt;&gt;$A$3,$A$4=0)),AND(FD$1=$IT51-1,OR(FD$3&lt;&gt;$A$3,$A$4=0)))))),1,0)</f>
        <v/>
      </c>
      <c r="FE101">
        <f>IF(AND(FE$4=1,FE51=0,OR($IT51=0,AND($IT51&gt;0,FE$2=$IU51,OR(AND(FE$1=$IT51+1,OR(FE$3-1&lt;&gt;$A$3,$A$4=0)),AND(FE$1=$IT51-1,OR(FE$3&lt;&gt;$A$3,$A$4=0)))))),1,0)</f>
        <v/>
      </c>
      <c r="FF101">
        <f>IF(AND(FF$4=1,FF51=0,OR($IT51=0,AND($IT51&gt;0,FF$2=$IU51,OR(AND(FF$1=$IT51+1,OR(FF$3-1&lt;&gt;$A$3,$A$4=0)),AND(FF$1=$IT51-1,OR(FF$3&lt;&gt;$A$3,$A$4=0)))))),1,0)</f>
        <v/>
      </c>
      <c r="FG101">
        <f>IF(AND(FG$4=1,FG51=0,OR($IT51=0,AND($IT51&gt;0,FG$2=$IU51,OR(AND(FG$1=$IT51+1,OR(FG$3-1&lt;&gt;$A$3,$A$4=0)),AND(FG$1=$IT51-1,OR(FG$3&lt;&gt;$A$3,$A$4=0)))))),1,0)</f>
        <v/>
      </c>
      <c r="FH101">
        <f>IF(AND(FH$4=1,FH51=0,OR($IT51=0,AND($IT51&gt;0,FH$2=$IU51,OR(AND(FH$1=$IT51+1,OR(FH$3-1&lt;&gt;$A$3,$A$4=0)),AND(FH$1=$IT51-1,OR(FH$3&lt;&gt;$A$3,$A$4=0)))))),1,0)</f>
        <v/>
      </c>
      <c r="FI101">
        <f>IF(AND(FI$4=1,FI51=0,OR($IT51=0,AND($IT51&gt;0,FI$2=$IU51,OR(AND(FI$1=$IT51+1,OR(FI$3-1&lt;&gt;$A$3,$A$4=0)),AND(FI$1=$IT51-1,OR(FI$3&lt;&gt;$A$3,$A$4=0)))))),1,0)</f>
        <v/>
      </c>
      <c r="FJ101">
        <f>IF(AND(FJ$4=1,FJ51=0,OR($IT51=0,AND($IT51&gt;0,FJ$2=$IU51,OR(AND(FJ$1=$IT51+1,OR(FJ$3-1&lt;&gt;$A$3,$A$4=0)),AND(FJ$1=$IT51-1,OR(FJ$3&lt;&gt;$A$3,$A$4=0)))))),1,0)</f>
        <v/>
      </c>
      <c r="FK101">
        <f>IF(AND(FK$4=1,FK51=0,OR($IT51=0,AND($IT51&gt;0,FK$2=$IU51,OR(AND(FK$1=$IT51+1,OR(FK$3-1&lt;&gt;$A$3,$A$4=0)),AND(FK$1=$IT51-1,OR(FK$3&lt;&gt;$A$3,$A$4=0)))))),1,0)</f>
        <v/>
      </c>
      <c r="FL101">
        <f>IF(AND(FL$4=1,FL51=0,OR($IT51=0,AND($IT51&gt;0,FL$2=$IU51,OR(AND(FL$1=$IT51+1,OR(FL$3-1&lt;&gt;$A$3,$A$4=0)),AND(FL$1=$IT51-1,OR(FL$3&lt;&gt;$A$3,$A$4=0)))))),1,0)</f>
        <v/>
      </c>
      <c r="FM101">
        <f>IF(AND(FM$4=1,FM51=0,OR($IT51=0,AND($IT51&gt;0,FM$2=$IU51,OR(AND(FM$1=$IT51+1,OR(FM$3-1&lt;&gt;$A$3,$A$4=0)),AND(FM$1=$IT51-1,OR(FM$3&lt;&gt;$A$3,$A$4=0)))))),1,0)</f>
        <v/>
      </c>
      <c r="FN101">
        <f>IF(AND(FN$4=1,FN51=0,OR($IT51=0,AND($IT51&gt;0,FN$2=$IU51,OR(AND(FN$1=$IT51+1,OR(FN$3-1&lt;&gt;$A$3,$A$4=0)),AND(FN$1=$IT51-1,OR(FN$3&lt;&gt;$A$3,$A$4=0)))))),1,0)</f>
        <v/>
      </c>
      <c r="FO101">
        <f>IF(AND(FO$4=1,FO51=0,OR($IT51=0,AND($IT51&gt;0,FO$2=$IU51,OR(AND(FO$1=$IT51+1,OR(FO$3-1&lt;&gt;$A$3,$A$4=0)),AND(FO$1=$IT51-1,OR(FO$3&lt;&gt;$A$3,$A$4=0)))))),1,0)</f>
        <v/>
      </c>
      <c r="FP101">
        <f>IF(AND(FP$4=1,FP51=0,OR($IT51=0,AND($IT51&gt;0,FP$2=$IU51,OR(AND(FP$1=$IT51+1,OR(FP$3-1&lt;&gt;$A$3,$A$4=0)),AND(FP$1=$IT51-1,OR(FP$3&lt;&gt;$A$3,$A$4=0)))))),1,0)</f>
        <v/>
      </c>
      <c r="FQ101">
        <f>IF(AND(FQ$4=1,FQ51=0,OR($IT51=0,AND($IT51&gt;0,FQ$2=$IU51,OR(AND(FQ$1=$IT51+1,OR(FQ$3-1&lt;&gt;$A$3,$A$4=0)),AND(FQ$1=$IT51-1,OR(FQ$3&lt;&gt;$A$3,$A$4=0)))))),1,0)</f>
        <v/>
      </c>
      <c r="FR101">
        <f>IF(AND(FR$4=1,FR51=0,OR($IT51=0,AND($IT51&gt;0,FR$2=$IU51,OR(AND(FR$1=$IT51+1,OR(FR$3-1&lt;&gt;$A$3,$A$4=0)),AND(FR$1=$IT51-1,OR(FR$3&lt;&gt;$A$3,$A$4=0)))))),1,0)</f>
        <v/>
      </c>
      <c r="FS101">
        <f>IF(AND(FS$4=1,FS51=0,OR($IT51=0,AND($IT51&gt;0,FS$2=$IU51,OR(AND(FS$1=$IT51+1,OR(FS$3-1&lt;&gt;$A$3,$A$4=0)),AND(FS$1=$IT51-1,OR(FS$3&lt;&gt;$A$3,$A$4=0)))))),1,0)</f>
        <v/>
      </c>
      <c r="FT101">
        <f>IF(AND(FT$4=1,FT51=0,OR($IT51=0,AND($IT51&gt;0,FT$2=$IU51,OR(AND(FT$1=$IT51+1,OR(FT$3-1&lt;&gt;$A$3,$A$4=0)),AND(FT$1=$IT51-1,OR(FT$3&lt;&gt;$A$3,$A$4=0)))))),1,0)</f>
        <v/>
      </c>
      <c r="FU101">
        <f>IF(AND(FU$4=1,FU51=0,OR($IT51=0,AND($IT51&gt;0,FU$2=$IU51,OR(AND(FU$1=$IT51+1,OR(FU$3-1&lt;&gt;$A$3,$A$4=0)),AND(FU$1=$IT51-1,OR(FU$3&lt;&gt;$A$3,$A$4=0)))))),1,0)</f>
        <v/>
      </c>
      <c r="FV101">
        <f>IF(AND(FV$4=1,FV51=0,OR($IT51=0,AND($IT51&gt;0,FV$2=$IU51,OR(AND(FV$1=$IT51+1,OR(FV$3-1&lt;&gt;$A$3,$A$4=0)),AND(FV$1=$IT51-1,OR(FV$3&lt;&gt;$A$3,$A$4=0)))))),1,0)</f>
        <v/>
      </c>
      <c r="FW101">
        <f>IF(AND(FW$4=1,FW51=0,OR($IT51=0,AND($IT51&gt;0,FW$2=$IU51,OR(AND(FW$1=$IT51+1,OR(FW$3-1&lt;&gt;$A$3,$A$4=0)),AND(FW$1=$IT51-1,OR(FW$3&lt;&gt;$A$3,$A$4=0)))))),1,0)</f>
        <v/>
      </c>
      <c r="FX101">
        <f>IF(AND(FX$4=1,FX51=0,OR($IT51=0,AND($IT51&gt;0,FX$2=$IU51,OR(AND(FX$1=$IT51+1,OR(FX$3-1&lt;&gt;$A$3,$A$4=0)),AND(FX$1=$IT51-1,OR(FX$3&lt;&gt;$A$3,$A$4=0)))))),1,0)</f>
        <v/>
      </c>
      <c r="FY101">
        <f>IF(AND(FY$4=1,FY51=0,OR($IT51=0,AND($IT51&gt;0,FY$2=$IU51,OR(AND(FY$1=$IT51+1,OR(FY$3-1&lt;&gt;$A$3,$A$4=0)),AND(FY$1=$IT51-1,OR(FY$3&lt;&gt;$A$3,$A$4=0)))))),1,0)</f>
        <v/>
      </c>
      <c r="FZ101">
        <f>IF(AND(FZ$4=1,FZ51=0,OR($IT51=0,AND($IT51&gt;0,FZ$2=$IU51,OR(AND(FZ$1=$IT51+1,OR(FZ$3-1&lt;&gt;$A$3,$A$4=0)),AND(FZ$1=$IT51-1,OR(FZ$3&lt;&gt;$A$3,$A$4=0)))))),1,0)</f>
        <v/>
      </c>
      <c r="GA101">
        <f>IF(AND(GA$4=1,GA51=0,OR($IT51=0,AND($IT51&gt;0,GA$2=$IU51,OR(AND(GA$1=$IT51+1,OR(GA$3-1&lt;&gt;$A$3,$A$4=0)),AND(GA$1=$IT51-1,OR(GA$3&lt;&gt;$A$3,$A$4=0)))))),1,0)</f>
        <v/>
      </c>
      <c r="GB101">
        <f>IF(AND(GB$4=1,GB51=0,OR($IT51=0,AND($IT51&gt;0,GB$2=$IU51,OR(AND(GB$1=$IT51+1,OR(GB$3-1&lt;&gt;$A$3,$A$4=0)),AND(GB$1=$IT51-1,OR(GB$3&lt;&gt;$A$3,$A$4=0)))))),1,0)</f>
        <v/>
      </c>
      <c r="GC101">
        <f>IF(AND(GC$4=1,GC51=0,OR($IT51=0,AND($IT51&gt;0,GC$2=$IU51,OR(AND(GC$1=$IT51+1,OR(GC$3-1&lt;&gt;$A$3,$A$4=0)),AND(GC$1=$IT51-1,OR(GC$3&lt;&gt;$A$3,$A$4=0)))))),1,0)</f>
        <v/>
      </c>
      <c r="GD101">
        <f>IF(AND(GD$4=1,GD51=0,OR($IT51=0,AND($IT51&gt;0,GD$2=$IU51,OR(AND(GD$1=$IT51+1,OR(GD$3-1&lt;&gt;$A$3,$A$4=0)),AND(GD$1=$IT51-1,OR(GD$3&lt;&gt;$A$3,$A$4=0)))))),1,0)</f>
        <v/>
      </c>
      <c r="GE101">
        <f>IF(AND(GE$4=1,GE51=0,OR($IT51=0,AND($IT51&gt;0,GE$2=$IU51,OR(AND(GE$1=$IT51+1,OR(GE$3-1&lt;&gt;$A$3,$A$4=0)),AND(GE$1=$IT51-1,OR(GE$3&lt;&gt;$A$3,$A$4=0)))))),1,0)</f>
        <v/>
      </c>
      <c r="GF101">
        <f>IF(AND(GF$4=1,GF51=0,OR($IT51=0,AND($IT51&gt;0,GF$2=$IU51,OR(AND(GF$1=$IT51+1,OR(GF$3-1&lt;&gt;$A$3,$A$4=0)),AND(GF$1=$IT51-1,OR(GF$3&lt;&gt;$A$3,$A$4=0)))))),1,0)</f>
        <v/>
      </c>
      <c r="GG101">
        <f>IF(AND(GG$4=1,GG51=0,OR($IT51=0,AND($IT51&gt;0,GG$2=$IU51,OR(AND(GG$1=$IT51+1,OR(GG$3-1&lt;&gt;$A$3,$A$4=0)),AND(GG$1=$IT51-1,OR(GG$3&lt;&gt;$A$3,$A$4=0)))))),1,0)</f>
        <v/>
      </c>
      <c r="GH101">
        <f>IF(AND(GH$4=1,GH51=0,OR($IT51=0,AND($IT51&gt;0,GH$2=$IU51,OR(AND(GH$1=$IT51+1,OR(GH$3-1&lt;&gt;$A$3,$A$4=0)),AND(GH$1=$IT51-1,OR(GH$3&lt;&gt;$A$3,$A$4=0)))))),1,0)</f>
        <v/>
      </c>
      <c r="GI101">
        <f>IF(AND(GI$4=1,GI51=0,OR($IT51=0,AND($IT51&gt;0,GI$2=$IU51,OR(AND(GI$1=$IT51+1,OR(GI$3-1&lt;&gt;$A$3,$A$4=0)),AND(GI$1=$IT51-1,OR(GI$3&lt;&gt;$A$3,$A$4=0)))))),1,0)</f>
        <v/>
      </c>
      <c r="GJ101">
        <f>IF(AND(GJ$4=1,GJ51=0,OR($IT51=0,AND($IT51&gt;0,GJ$2=$IU51,OR(AND(GJ$1=$IT51+1,OR(GJ$3-1&lt;&gt;$A$3,$A$4=0)),AND(GJ$1=$IT51-1,OR(GJ$3&lt;&gt;$A$3,$A$4=0)))))),1,0)</f>
        <v/>
      </c>
      <c r="GK101">
        <f>IF(AND(GK$4=1,GK51=0,OR($IT51=0,AND($IT51&gt;0,GK$2=$IU51,OR(AND(GK$1=$IT51+1,OR(GK$3-1&lt;&gt;$A$3,$A$4=0)),AND(GK$1=$IT51-1,OR(GK$3&lt;&gt;$A$3,$A$4=0)))))),1,0)</f>
        <v/>
      </c>
      <c r="GL101">
        <f>IF(AND(GL$4=1,GL51=0,OR($IT51=0,AND($IT51&gt;0,GL$2=$IU51,OR(AND(GL$1=$IT51+1,OR(GL$3-1&lt;&gt;$A$3,$A$4=0)),AND(GL$1=$IT51-1,OR(GL$3&lt;&gt;$A$3,$A$4=0)))))),1,0)</f>
        <v/>
      </c>
      <c r="GM101">
        <f>IF(AND(GM$4=1,GM51=0,OR($IT51=0,AND($IT51&gt;0,GM$2=$IU51,OR(AND(GM$1=$IT51+1,OR(GM$3-1&lt;&gt;$A$3,$A$4=0)),AND(GM$1=$IT51-1,OR(GM$3&lt;&gt;$A$3,$A$4=0)))))),1,0)</f>
        <v/>
      </c>
      <c r="GN101">
        <f>IF(AND(GN$4=1,GN51=0,OR($IT51=0,AND($IT51&gt;0,GN$2=$IU51,OR(AND(GN$1=$IT51+1,OR(GN$3-1&lt;&gt;$A$3,$A$4=0)),AND(GN$1=$IT51-1,OR(GN$3&lt;&gt;$A$3,$A$4=0)))))),1,0)</f>
        <v/>
      </c>
      <c r="GO101">
        <f>IF(AND(GO$4=1,GO51=0,OR($IT51=0,AND($IT51&gt;0,GO$2=$IU51,OR(AND(GO$1=$IT51+1,OR(GO$3-1&lt;&gt;$A$3,$A$4=0)),AND(GO$1=$IT51-1,OR(GO$3&lt;&gt;$A$3,$A$4=0)))))),1,0)</f>
        <v/>
      </c>
      <c r="GP101">
        <f>IF(AND(GP$4=1,GP51=0,OR($IT51=0,AND($IT51&gt;0,GP$2=$IU51,OR(AND(GP$1=$IT51+1,OR(GP$3-1&lt;&gt;$A$3,$A$4=0)),AND(GP$1=$IT51-1,OR(GP$3&lt;&gt;$A$3,$A$4=0)))))),1,0)</f>
        <v/>
      </c>
      <c r="GQ101">
        <f>IF(AND(GQ$4=1,GQ51=0,OR($IT51=0,AND($IT51&gt;0,GQ$2=$IU51,OR(AND(GQ$1=$IT51+1,OR(GQ$3-1&lt;&gt;$A$3,$A$4=0)),AND(GQ$1=$IT51-1,OR(GQ$3&lt;&gt;$A$3,$A$4=0)))))),1,0)</f>
        <v/>
      </c>
      <c r="GR101">
        <f>IF(AND(GR$4=1,GR51=0,OR($IT51=0,AND($IT51&gt;0,GR$2=$IU51,OR(AND(GR$1=$IT51+1,OR(GR$3-1&lt;&gt;$A$3,$A$4=0)),AND(GR$1=$IT51-1,OR(GR$3&lt;&gt;$A$3,$A$4=0)))))),1,0)</f>
        <v/>
      </c>
      <c r="GS101">
        <f>IF(AND(GS$4=1,GS51=0,OR($IT51=0,AND($IT51&gt;0,GS$2=$IU51,OR(AND(GS$1=$IT51+1,OR(GS$3-1&lt;&gt;$A$3,$A$4=0)),AND(GS$1=$IT51-1,OR(GS$3&lt;&gt;$A$3,$A$4=0)))))),1,0)</f>
        <v/>
      </c>
      <c r="GT101">
        <f>IF(AND(GT$4=1,GT51=0,OR($IT51=0,AND($IT51&gt;0,GT$2=$IU51,OR(AND(GT$1=$IT51+1,OR(GT$3-1&lt;&gt;$A$3,$A$4=0)),AND(GT$1=$IT51-1,OR(GT$3&lt;&gt;$A$3,$A$4=0)))))),1,0)</f>
        <v/>
      </c>
      <c r="GU101">
        <f>IF(AND(GU$4=1,GU51=0,OR($IT51=0,AND($IT51&gt;0,GU$2=$IU51,OR(AND(GU$1=$IT51+1,OR(GU$3-1&lt;&gt;$A$3,$A$4=0)),AND(GU$1=$IT51-1,OR(GU$3&lt;&gt;$A$3,$A$4=0)))))),1,0)</f>
        <v/>
      </c>
      <c r="GV101">
        <f>IF(AND(GV$4=1,GV51=0,OR($IT51=0,AND($IT51&gt;0,GV$2=$IU51,OR(AND(GV$1=$IT51+1,OR(GV$3-1&lt;&gt;$A$3,$A$4=0)),AND(GV$1=$IT51-1,OR(GV$3&lt;&gt;$A$3,$A$4=0)))))),1,0)</f>
        <v/>
      </c>
      <c r="GW101">
        <f>IF(AND(GW$4=1,GW51=0,OR($IT51=0,AND($IT51&gt;0,GW$2=$IU51,OR(AND(GW$1=$IT51+1,OR(GW$3-1&lt;&gt;$A$3,$A$4=0)),AND(GW$1=$IT51-1,OR(GW$3&lt;&gt;$A$3,$A$4=0)))))),1,0)</f>
        <v/>
      </c>
      <c r="GX101">
        <f>IF(AND(GX$4=1,GX51=0,OR($IT51=0,AND($IT51&gt;0,GX$2=$IU51,OR(AND(GX$1=$IT51+1,OR(GX$3-1&lt;&gt;$A$3,$A$4=0)),AND(GX$1=$IT51-1,OR(GX$3&lt;&gt;$A$3,$A$4=0)))))),1,0)</f>
        <v/>
      </c>
      <c r="GY101">
        <f>IF(AND(GY$4=1,GY51=0,OR($IT51=0,AND($IT51&gt;0,GY$2=$IU51,OR(AND(GY$1=$IT51+1,OR(GY$3-1&lt;&gt;$A$3,$A$4=0)),AND(GY$1=$IT51-1,OR(GY$3&lt;&gt;$A$3,$A$4=0)))))),1,0)</f>
        <v/>
      </c>
      <c r="GZ101">
        <f>IF(AND(GZ$4=1,GZ51=0,OR($IT51=0,AND($IT51&gt;0,GZ$2=$IU51,OR(AND(GZ$1=$IT51+1,OR(GZ$3-1&lt;&gt;$A$3,$A$4=0)),AND(GZ$1=$IT51-1,OR(GZ$3&lt;&gt;$A$3,$A$4=0)))))),1,0)</f>
        <v/>
      </c>
      <c r="HA101">
        <f>IF(AND(HA$4=1,HA51=0,OR($IT51=0,AND($IT51&gt;0,HA$2=$IU51,OR(AND(HA$1=$IT51+1,OR(HA$3-1&lt;&gt;$A$3,$A$4=0)),AND(HA$1=$IT51-1,OR(HA$3&lt;&gt;$A$3,$A$4=0)))))),1,0)</f>
        <v/>
      </c>
      <c r="HB101">
        <f>IF(AND(HB$4=1,HB51=0,OR($IT51=0,AND($IT51&gt;0,HB$2=$IU51,OR(AND(HB$1=$IT51+1,OR(HB$3-1&lt;&gt;$A$3,$A$4=0)),AND(HB$1=$IT51-1,OR(HB$3&lt;&gt;$A$3,$A$4=0)))))),1,0)</f>
        <v/>
      </c>
      <c r="HC101">
        <f>IF(AND(HC$4=1,HC51=0,OR($IT51=0,AND($IT51&gt;0,HC$2=$IU51,OR(AND(HC$1=$IT51+1,OR(HC$3-1&lt;&gt;$A$3,$A$4=0)),AND(HC$1=$IT51-1,OR(HC$3&lt;&gt;$A$3,$A$4=0)))))),1,0)</f>
        <v/>
      </c>
      <c r="HD101">
        <f>IF(AND(HD$4=1,HD51=0,OR($IT51=0,AND($IT51&gt;0,HD$2=$IU51,OR(AND(HD$1=$IT51+1,OR(HD$3-1&lt;&gt;$A$3,$A$4=0)),AND(HD$1=$IT51-1,OR(HD$3&lt;&gt;$A$3,$A$4=0)))))),1,0)</f>
        <v/>
      </c>
      <c r="HE101">
        <f>IF(AND(HE$4=1,HE51=0,OR($IT51=0,AND($IT51&gt;0,HE$2=$IU51,OR(AND(HE$1=$IT51+1,OR(HE$3-1&lt;&gt;$A$3,$A$4=0)),AND(HE$1=$IT51-1,OR(HE$3&lt;&gt;$A$3,$A$4=0)))))),1,0)</f>
        <v/>
      </c>
      <c r="HF101">
        <f>IF(AND(HF$4=1,HF51=0,OR($IT51=0,AND($IT51&gt;0,HF$2=$IU51,OR(AND(HF$1=$IT51+1,OR(HF$3-1&lt;&gt;$A$3,$A$4=0)),AND(HF$1=$IT51-1,OR(HF$3&lt;&gt;$A$3,$A$4=0)))))),1,0)</f>
        <v/>
      </c>
      <c r="HG101">
        <f>IF(AND(HG$4=1,HG51=0,OR($IT51=0,AND($IT51&gt;0,HG$2=$IU51,OR(AND(HG$1=$IT51+1,OR(HG$3-1&lt;&gt;$A$3,$A$4=0)),AND(HG$1=$IT51-1,OR(HG$3&lt;&gt;$A$3,$A$4=0)))))),1,0)</f>
        <v/>
      </c>
      <c r="HH101">
        <f>IF(AND(HH$4=1,HH51=0,OR($IT51=0,AND($IT51&gt;0,HH$2=$IU51,OR(AND(HH$1=$IT51+1,OR(HH$3-1&lt;&gt;$A$3,$A$4=0)),AND(HH$1=$IT51-1,OR(HH$3&lt;&gt;$A$3,$A$4=0)))))),1,0)</f>
        <v/>
      </c>
      <c r="HI101">
        <f>IF(AND(HI$4=1,HI51=0,OR($IT51=0,AND($IT51&gt;0,HI$2=$IU51,OR(AND(HI$1=$IT51+1,OR(HI$3-1&lt;&gt;$A$3,$A$4=0)),AND(HI$1=$IT51-1,OR(HI$3&lt;&gt;$A$3,$A$4=0)))))),1,0)</f>
        <v/>
      </c>
      <c r="HJ101">
        <f>IF(AND(HJ$4=1,HJ51=0,OR($IT51=0,AND($IT51&gt;0,HJ$2=$IU51,OR(AND(HJ$1=$IT51+1,OR(HJ$3-1&lt;&gt;$A$3,$A$4=0)),AND(HJ$1=$IT51-1,OR(HJ$3&lt;&gt;$A$3,$A$4=0)))))),1,0)</f>
        <v/>
      </c>
      <c r="HK101">
        <f>IF(AND(HK$4=1,HK51=0,OR($IT51=0,AND($IT51&gt;0,HK$2=$IU51,OR(AND(HK$1=$IT51+1,OR(HK$3-1&lt;&gt;$A$3,$A$4=0)),AND(HK$1=$IT51-1,OR(HK$3&lt;&gt;$A$3,$A$4=0)))))),1,0)</f>
        <v/>
      </c>
      <c r="HL101">
        <f>IF(AND(HL$4=1,HL51=0,OR($IT51=0,AND($IT51&gt;0,HL$2=$IU51,OR(AND(HL$1=$IT51+1,OR(HL$3-1&lt;&gt;$A$3,$A$4=0)),AND(HL$1=$IT51-1,OR(HL$3&lt;&gt;$A$3,$A$4=0)))))),1,0)</f>
        <v/>
      </c>
      <c r="HM101">
        <f>IF(AND(HM$4=1,HM51=0,OR($IT51=0,AND($IT51&gt;0,HM$2=$IU51,OR(AND(HM$1=$IT51+1,OR(HM$3-1&lt;&gt;$A$3,$A$4=0)),AND(HM$1=$IT51-1,OR(HM$3&lt;&gt;$A$3,$A$4=0)))))),1,0)</f>
        <v/>
      </c>
      <c r="HN101">
        <f>IF(AND(HN$4=1,HN51=0,OR($IT51=0,AND($IT51&gt;0,HN$2=$IU51,OR(AND(HN$1=$IT51+1,OR(HN$3-1&lt;&gt;$A$3,$A$4=0)),AND(HN$1=$IT51-1,OR(HN$3&lt;&gt;$A$3,$A$4=0)))))),1,0)</f>
        <v/>
      </c>
      <c r="HO101">
        <f>IF(AND(HO$4=1,HO51=0,OR($IT51=0,AND($IT51&gt;0,HO$2=$IU51,OR(AND(HO$1=$IT51+1,OR(HO$3-1&lt;&gt;$A$3,$A$4=0)),AND(HO$1=$IT51-1,OR(HO$3&lt;&gt;$A$3,$A$4=0)))))),1,0)</f>
        <v/>
      </c>
      <c r="HP101">
        <f>IF(AND(HP$4=1,HP51=0,OR($IT51=0,AND($IT51&gt;0,HP$2=$IU51,OR(AND(HP$1=$IT51+1,OR(HP$3-1&lt;&gt;$A$3,$A$4=0)),AND(HP$1=$IT51-1,OR(HP$3&lt;&gt;$A$3,$A$4=0)))))),1,0)</f>
        <v/>
      </c>
      <c r="HQ101">
        <f>IF(AND(HQ$4=1,HQ51=0,OR($IT51=0,AND($IT51&gt;0,HQ$2=$IU51,OR(AND(HQ$1=$IT51+1,OR(HQ$3-1&lt;&gt;$A$3,$A$4=0)),AND(HQ$1=$IT51-1,OR(HQ$3&lt;&gt;$A$3,$A$4=0)))))),1,0)</f>
        <v/>
      </c>
      <c r="HR101">
        <f>IF(AND(HR$4=1,HR51=0,OR($IT51=0,AND($IT51&gt;0,HR$2=$IU51,OR(AND(HR$1=$IT51+1,OR(HR$3-1&lt;&gt;$A$3,$A$4=0)),AND(HR$1=$IT51-1,OR(HR$3&lt;&gt;$A$3,$A$4=0)))))),1,0)</f>
        <v/>
      </c>
      <c r="HS101">
        <f>IF(AND(HS$4=1,HS51=0,OR($IT51=0,AND($IT51&gt;0,HS$2=$IU51,OR(AND(HS$1=$IT51+1,OR(HS$3-1&lt;&gt;$A$3,$A$4=0)),AND(HS$1=$IT51-1,OR(HS$3&lt;&gt;$A$3,$A$4=0)))))),1,0)</f>
        <v/>
      </c>
      <c r="HT101">
        <f>IF(AND(HT$4=1,HT51=0,OR($IT51=0,AND($IT51&gt;0,HT$2=$IU51,OR(AND(HT$1=$IT51+1,OR(HT$3-1&lt;&gt;$A$3,$A$4=0)),AND(HT$1=$IT51-1,OR(HT$3&lt;&gt;$A$3,$A$4=0)))))),1,0)</f>
        <v/>
      </c>
      <c r="HU101">
        <f>IF(AND(HU$4=1,HU51=0,OR($IT51=0,AND($IT51&gt;0,HU$2=$IU51,OR(AND(HU$1=$IT51+1,OR(HU$3-1&lt;&gt;$A$3,$A$4=0)),AND(HU$1=$IT51-1,OR(HU$3&lt;&gt;$A$3,$A$4=0)))))),1,0)</f>
        <v/>
      </c>
      <c r="HV101">
        <f>IF(AND(HV$4=1,HV51=0,OR($IT51=0,AND($IT51&gt;0,HV$2=$IU51,OR(AND(HV$1=$IT51+1,OR(HV$3-1&lt;&gt;$A$3,$A$4=0)),AND(HV$1=$IT51-1,OR(HV$3&lt;&gt;$A$3,$A$4=0)))))),1,0)</f>
        <v/>
      </c>
      <c r="HW101">
        <f>IF(AND(HW$4=1,HW51=0,OR($IT51=0,AND($IT51&gt;0,HW$2=$IU51,OR(AND(HW$1=$IT51+1,OR(HW$3-1&lt;&gt;$A$3,$A$4=0)),AND(HW$1=$IT51-1,OR(HW$3&lt;&gt;$A$3,$A$4=0)))))),1,0)</f>
        <v/>
      </c>
      <c r="HX101">
        <f>IF(AND(HX$4=1,HX51=0,OR($IT51=0,AND($IT51&gt;0,HX$2=$IU51,OR(AND(HX$1=$IT51+1,OR(HX$3-1&lt;&gt;$A$3,$A$4=0)),AND(HX$1=$IT51-1,OR(HX$3&lt;&gt;$A$3,$A$4=0)))))),1,0)</f>
        <v/>
      </c>
      <c r="HY101">
        <f>IF(AND(HY$4=1,HY51=0,OR($IT51=0,AND($IT51&gt;0,HY$2=$IU51,OR(AND(HY$1=$IT51+1,OR(HY$3-1&lt;&gt;$A$3,$A$4=0)),AND(HY$1=$IT51-1,OR(HY$3&lt;&gt;$A$3,$A$4=0)))))),1,0)</f>
        <v/>
      </c>
      <c r="HZ101">
        <f>IF(AND(HZ$4=1,HZ51=0,OR($IT51=0,AND($IT51&gt;0,HZ$2=$IU51,OR(AND(HZ$1=$IT51+1,OR(HZ$3-1&lt;&gt;$A$3,$A$4=0)),AND(HZ$1=$IT51-1,OR(HZ$3&lt;&gt;$A$3,$A$4=0)))))),1,0)</f>
        <v/>
      </c>
      <c r="IA101">
        <f>IF(AND(IA$4=1,IA51=0,OR($IT51=0,AND($IT51&gt;0,IA$2=$IU51,OR(AND(IA$1=$IT51+1,OR(IA$3-1&lt;&gt;$A$3,$A$4=0)),AND(IA$1=$IT51-1,OR(IA$3&lt;&gt;$A$3,$A$4=0)))))),1,0)</f>
        <v/>
      </c>
      <c r="IB101">
        <f>IF(AND(IB$4=1,IB51=0,OR($IT51=0,AND($IT51&gt;0,IB$2=$IU51,OR(AND(IB$1=$IT51+1,OR(IB$3-1&lt;&gt;$A$3,$A$4=0)),AND(IB$1=$IT51-1,OR(IB$3&lt;&gt;$A$3,$A$4=0)))))),1,0)</f>
        <v/>
      </c>
      <c r="IC101">
        <f>IF(AND(IC$4=1,IC51=0,OR($IT51=0,AND($IT51&gt;0,IC$2=$IU51,OR(AND(IC$1=$IT51+1,OR(IC$3-1&lt;&gt;$A$3,$A$4=0)),AND(IC$1=$IT51-1,OR(IC$3&lt;&gt;$A$3,$A$4=0)))))),1,0)</f>
        <v/>
      </c>
      <c r="ID101">
        <f>IF(AND(ID$4=1,ID51=0,OR($IT51=0,AND($IT51&gt;0,ID$2=$IU51,OR(AND(ID$1=$IT51+1,OR(ID$3-1&lt;&gt;$A$3,$A$4=0)),AND(ID$1=$IT51-1,OR(ID$3&lt;&gt;$A$3,$A$4=0)))))),1,0)</f>
        <v/>
      </c>
      <c r="IE101">
        <f>IF(AND(IE$4=1,IE51=0,OR($IT51=0,AND($IT51&gt;0,IE$2=$IU51,OR(AND(IE$1=$IT51+1,OR(IE$3-1&lt;&gt;$A$3,$A$4=0)),AND(IE$1=$IT51-1,OR(IE$3&lt;&gt;$A$3,$A$4=0)))))),1,0)</f>
        <v/>
      </c>
      <c r="IF101">
        <f>IF(AND(IF$4=1,IF51=0,OR($IT51=0,AND($IT51&gt;0,IF$2=$IU51,OR(AND(IF$1=$IT51+1,OR(IF$3-1&lt;&gt;$A$3,$A$4=0)),AND(IF$1=$IT51-1,OR(IF$3&lt;&gt;$A$3,$A$4=0)))))),1,0)</f>
        <v/>
      </c>
      <c r="IG101">
        <f>IF(AND(IG$4=1,IG51=0,OR($IT51=0,AND($IT51&gt;0,IG$2=$IU51,OR(AND(IG$1=$IT51+1,OR(IG$3-1&lt;&gt;$A$3,$A$4=0)),AND(IG$1=$IT51-1,OR(IG$3&lt;&gt;$A$3,$A$4=0)))))),1,0)</f>
        <v/>
      </c>
      <c r="IH101">
        <f>IF(AND(IH$4=1,IH51=0,OR($IT51=0,AND($IT51&gt;0,IH$2=$IU51,OR(AND(IH$1=$IT51+1,OR(IH$3-1&lt;&gt;$A$3,$A$4=0)),AND(IH$1=$IT51-1,OR(IH$3&lt;&gt;$A$3,$A$4=0)))))),1,0)</f>
        <v/>
      </c>
      <c r="II101">
        <f>IF(AND(II$4=1,II51=0,OR($IT51=0,AND($IT51&gt;0,II$2=$IU51,OR(AND(II$1=$IT51+1,OR(II$3-1&lt;&gt;$A$3,$A$4=0)),AND(II$1=$IT51-1,OR(II$3&lt;&gt;$A$3,$A$4=0)))))),1,0)</f>
        <v/>
      </c>
    </row>
    <row r="102">
      <c r="A102" t="n">
        <v>43</v>
      </c>
      <c r="D102">
        <f>IF(AND(D$4=1,D52=0,OR($IT52=0,AND($IT52&gt;0,D$2=$IU52,OR(AND(D$1=$IT52+1,OR(D$3-1&lt;&gt;$A$3,$A$4=0)),AND(D$1=$IT52-1,OR(D$3&lt;&gt;$A$3,$A$4=0)))))),1,0)</f>
        <v/>
      </c>
      <c r="E102">
        <f>IF(AND(E$4=1,E52=0,OR($IT52=0,AND($IT52&gt;0,E$2=$IU52,OR(AND(E$1=$IT52+1,OR(E$3-1&lt;&gt;$A$3,$A$4=0)),AND(E$1=$IT52-1,OR(E$3&lt;&gt;$A$3,$A$4=0)))))),1,0)</f>
        <v/>
      </c>
      <c r="F102">
        <f>IF(AND(F$4=1,F52=0,OR($IT52=0,AND($IT52&gt;0,F$2=$IU52,OR(AND(F$1=$IT52+1,OR(F$3-1&lt;&gt;$A$3,$A$4=0)),AND(F$1=$IT52-1,OR(F$3&lt;&gt;$A$3,$A$4=0)))))),1,0)</f>
        <v/>
      </c>
      <c r="G102">
        <f>IF(AND(G$4=1,G52=0,OR($IT52=0,AND($IT52&gt;0,G$2=$IU52,OR(AND(G$1=$IT52+1,OR(G$3-1&lt;&gt;$A$3,$A$4=0)),AND(G$1=$IT52-1,OR(G$3&lt;&gt;$A$3,$A$4=0)))))),1,0)</f>
        <v/>
      </c>
      <c r="H102">
        <f>IF(AND(H$4=1,H52=0,OR($IT52=0,AND($IT52&gt;0,H$2=$IU52,OR(AND(H$1=$IT52+1,OR(H$3-1&lt;&gt;$A$3,$A$4=0)),AND(H$1=$IT52-1,OR(H$3&lt;&gt;$A$3,$A$4=0)))))),1,0)</f>
        <v/>
      </c>
      <c r="I102">
        <f>IF(AND(I$4=1,I52=0,OR($IT52=0,AND($IT52&gt;0,I$2=$IU52,OR(AND(I$1=$IT52+1,OR(I$3-1&lt;&gt;$A$3,$A$4=0)),AND(I$1=$IT52-1,OR(I$3&lt;&gt;$A$3,$A$4=0)))))),1,0)</f>
        <v/>
      </c>
      <c r="J102">
        <f>IF(AND(J$4=1,J52=0,OR($IT52=0,AND($IT52&gt;0,J$2=$IU52,OR(AND(J$1=$IT52+1,OR(J$3-1&lt;&gt;$A$3,$A$4=0)),AND(J$1=$IT52-1,OR(J$3&lt;&gt;$A$3,$A$4=0)))))),1,0)</f>
        <v/>
      </c>
      <c r="K102">
        <f>IF(AND(K$4=1,K52=0,OR($IT52=0,AND($IT52&gt;0,K$2=$IU52,OR(AND(K$1=$IT52+1,OR(K$3-1&lt;&gt;$A$3,$A$4=0)),AND(K$1=$IT52-1,OR(K$3&lt;&gt;$A$3,$A$4=0)))))),1,0)</f>
        <v/>
      </c>
      <c r="L102">
        <f>IF(AND(L$4=1,L52=0,OR($IT52=0,AND($IT52&gt;0,L$2=$IU52,OR(AND(L$1=$IT52+1,OR(L$3-1&lt;&gt;$A$3,$A$4=0)),AND(L$1=$IT52-1,OR(L$3&lt;&gt;$A$3,$A$4=0)))))),1,0)</f>
        <v/>
      </c>
      <c r="M102">
        <f>IF(AND(M$4=1,M52=0,OR($IT52=0,AND($IT52&gt;0,M$2=$IU52,OR(AND(M$1=$IT52+1,OR(M$3-1&lt;&gt;$A$3,$A$4=0)),AND(M$1=$IT52-1,OR(M$3&lt;&gt;$A$3,$A$4=0)))))),1,0)</f>
        <v/>
      </c>
      <c r="N102">
        <f>IF(AND(N$4=1,N52=0,OR($IT52=0,AND($IT52&gt;0,N$2=$IU52,OR(AND(N$1=$IT52+1,OR(N$3-1&lt;&gt;$A$3,$A$4=0)),AND(N$1=$IT52-1,OR(N$3&lt;&gt;$A$3,$A$4=0)))))),1,0)</f>
        <v/>
      </c>
      <c r="O102">
        <f>IF(AND(O$4=1,O52=0,OR($IT52=0,AND($IT52&gt;0,O$2=$IU52,OR(AND(O$1=$IT52+1,OR(O$3-1&lt;&gt;$A$3,$A$4=0)),AND(O$1=$IT52-1,OR(O$3&lt;&gt;$A$3,$A$4=0)))))),1,0)</f>
        <v/>
      </c>
      <c r="P102">
        <f>IF(AND(P$4=1,P52=0,OR($IT52=0,AND($IT52&gt;0,P$2=$IU52,OR(AND(P$1=$IT52+1,OR(P$3-1&lt;&gt;$A$3,$A$4=0)),AND(P$1=$IT52-1,OR(P$3&lt;&gt;$A$3,$A$4=0)))))),1,0)</f>
        <v/>
      </c>
      <c r="Q102">
        <f>IF(AND(Q$4=1,Q52=0,OR($IT52=0,AND($IT52&gt;0,Q$2=$IU52,OR(AND(Q$1=$IT52+1,OR(Q$3-1&lt;&gt;$A$3,$A$4=0)),AND(Q$1=$IT52-1,OR(Q$3&lt;&gt;$A$3,$A$4=0)))))),1,0)</f>
        <v/>
      </c>
      <c r="R102">
        <f>IF(AND(R$4=1,R52=0,OR($IT52=0,AND($IT52&gt;0,R$2=$IU52,OR(AND(R$1=$IT52+1,OR(R$3-1&lt;&gt;$A$3,$A$4=0)),AND(R$1=$IT52-1,OR(R$3&lt;&gt;$A$3,$A$4=0)))))),1,0)</f>
        <v/>
      </c>
      <c r="S102">
        <f>IF(AND(S$4=1,S52=0,OR($IT52=0,AND($IT52&gt;0,S$2=$IU52,OR(AND(S$1=$IT52+1,OR(S$3-1&lt;&gt;$A$3,$A$4=0)),AND(S$1=$IT52-1,OR(S$3&lt;&gt;$A$3,$A$4=0)))))),1,0)</f>
        <v/>
      </c>
      <c r="T102">
        <f>IF(AND(T$4=1,T52=0,OR($IT52=0,AND($IT52&gt;0,T$2=$IU52,OR(AND(T$1=$IT52+1,OR(T$3-1&lt;&gt;$A$3,$A$4=0)),AND(T$1=$IT52-1,OR(T$3&lt;&gt;$A$3,$A$4=0)))))),1,0)</f>
        <v/>
      </c>
      <c r="U102">
        <f>IF(AND(U$4=1,U52=0,OR($IT52=0,AND($IT52&gt;0,U$2=$IU52,OR(AND(U$1=$IT52+1,OR(U$3-1&lt;&gt;$A$3,$A$4=0)),AND(U$1=$IT52-1,OR(U$3&lt;&gt;$A$3,$A$4=0)))))),1,0)</f>
        <v/>
      </c>
      <c r="V102">
        <f>IF(AND(V$4=1,V52=0,OR($IT52=0,AND($IT52&gt;0,V$2=$IU52,OR(AND(V$1=$IT52+1,OR(V$3-1&lt;&gt;$A$3,$A$4=0)),AND(V$1=$IT52-1,OR(V$3&lt;&gt;$A$3,$A$4=0)))))),1,0)</f>
        <v/>
      </c>
      <c r="W102">
        <f>IF(AND(W$4=1,W52=0,OR($IT52=0,AND($IT52&gt;0,W$2=$IU52,OR(AND(W$1=$IT52+1,OR(W$3-1&lt;&gt;$A$3,$A$4=0)),AND(W$1=$IT52-1,OR(W$3&lt;&gt;$A$3,$A$4=0)))))),1,0)</f>
        <v/>
      </c>
      <c r="X102">
        <f>IF(AND(X$4=1,X52=0,OR($IT52=0,AND($IT52&gt;0,X$2=$IU52,OR(AND(X$1=$IT52+1,OR(X$3-1&lt;&gt;$A$3,$A$4=0)),AND(X$1=$IT52-1,OR(X$3&lt;&gt;$A$3,$A$4=0)))))),1,0)</f>
        <v/>
      </c>
      <c r="Y102">
        <f>IF(AND(Y$4=1,Y52=0,OR($IT52=0,AND($IT52&gt;0,Y$2=$IU52,OR(AND(Y$1=$IT52+1,OR(Y$3-1&lt;&gt;$A$3,$A$4=0)),AND(Y$1=$IT52-1,OR(Y$3&lt;&gt;$A$3,$A$4=0)))))),1,0)</f>
        <v/>
      </c>
      <c r="Z102">
        <f>IF(AND(Z$4=1,Z52=0,OR($IT52=0,AND($IT52&gt;0,Z$2=$IU52,OR(AND(Z$1=$IT52+1,OR(Z$3-1&lt;&gt;$A$3,$A$4=0)),AND(Z$1=$IT52-1,OR(Z$3&lt;&gt;$A$3,$A$4=0)))))),1,0)</f>
        <v/>
      </c>
      <c r="AA102">
        <f>IF(AND(AA$4=1,AA52=0,OR($IT52=0,AND($IT52&gt;0,AA$2=$IU52,OR(AND(AA$1=$IT52+1,OR(AA$3-1&lt;&gt;$A$3,$A$4=0)),AND(AA$1=$IT52-1,OR(AA$3&lt;&gt;$A$3,$A$4=0)))))),1,0)</f>
        <v/>
      </c>
      <c r="AB102">
        <f>IF(AND(AB$4=1,AB52=0,OR($IT52=0,AND($IT52&gt;0,AB$2=$IU52,OR(AND(AB$1=$IT52+1,OR(AB$3-1&lt;&gt;$A$3,$A$4=0)),AND(AB$1=$IT52-1,OR(AB$3&lt;&gt;$A$3,$A$4=0)))))),1,0)</f>
        <v/>
      </c>
      <c r="AC102">
        <f>IF(AND(AC$4=1,AC52=0,OR($IT52=0,AND($IT52&gt;0,AC$2=$IU52,OR(AND(AC$1=$IT52+1,OR(AC$3-1&lt;&gt;$A$3,$A$4=0)),AND(AC$1=$IT52-1,OR(AC$3&lt;&gt;$A$3,$A$4=0)))))),1,0)</f>
        <v/>
      </c>
      <c r="AD102">
        <f>IF(AND(AD$4=1,AD52=0,OR($IT52=0,AND($IT52&gt;0,AD$2=$IU52,OR(AND(AD$1=$IT52+1,OR(AD$3-1&lt;&gt;$A$3,$A$4=0)),AND(AD$1=$IT52-1,OR(AD$3&lt;&gt;$A$3,$A$4=0)))))),1,0)</f>
        <v/>
      </c>
      <c r="AE102">
        <f>IF(AND(AE$4=1,AE52=0,OR($IT52=0,AND($IT52&gt;0,AE$2=$IU52,OR(AND(AE$1=$IT52+1,OR(AE$3-1&lt;&gt;$A$3,$A$4=0)),AND(AE$1=$IT52-1,OR(AE$3&lt;&gt;$A$3,$A$4=0)))))),1,0)</f>
        <v/>
      </c>
      <c r="AF102">
        <f>IF(AND(AF$4=1,AF52=0,OR($IT52=0,AND($IT52&gt;0,AF$2=$IU52,OR(AND(AF$1=$IT52+1,OR(AF$3-1&lt;&gt;$A$3,$A$4=0)),AND(AF$1=$IT52-1,OR(AF$3&lt;&gt;$A$3,$A$4=0)))))),1,0)</f>
        <v/>
      </c>
      <c r="AG102">
        <f>IF(AND(AG$4=1,AG52=0,OR($IT52=0,AND($IT52&gt;0,AG$2=$IU52,OR(AND(AG$1=$IT52+1,OR(AG$3-1&lt;&gt;$A$3,$A$4=0)),AND(AG$1=$IT52-1,OR(AG$3&lt;&gt;$A$3,$A$4=0)))))),1,0)</f>
        <v/>
      </c>
      <c r="AH102">
        <f>IF(AND(AH$4=1,AH52=0,OR($IT52=0,AND($IT52&gt;0,AH$2=$IU52,OR(AND(AH$1=$IT52+1,OR(AH$3-1&lt;&gt;$A$3,$A$4=0)),AND(AH$1=$IT52-1,OR(AH$3&lt;&gt;$A$3,$A$4=0)))))),1,0)</f>
        <v/>
      </c>
      <c r="AI102">
        <f>IF(AND(AI$4=1,AI52=0,OR($IT52=0,AND($IT52&gt;0,AI$2=$IU52,OR(AND(AI$1=$IT52+1,OR(AI$3-1&lt;&gt;$A$3,$A$4=0)),AND(AI$1=$IT52-1,OR(AI$3&lt;&gt;$A$3,$A$4=0)))))),1,0)</f>
        <v/>
      </c>
      <c r="AJ102">
        <f>IF(AND(AJ$4=1,AJ52=0,OR($IT52=0,AND($IT52&gt;0,AJ$2=$IU52,OR(AND(AJ$1=$IT52+1,OR(AJ$3-1&lt;&gt;$A$3,$A$4=0)),AND(AJ$1=$IT52-1,OR(AJ$3&lt;&gt;$A$3,$A$4=0)))))),1,0)</f>
        <v/>
      </c>
      <c r="AK102">
        <f>IF(AND(AK$4=1,AK52=0,OR($IT52=0,AND($IT52&gt;0,AK$2=$IU52,OR(AND(AK$1=$IT52+1,OR(AK$3-1&lt;&gt;$A$3,$A$4=0)),AND(AK$1=$IT52-1,OR(AK$3&lt;&gt;$A$3,$A$4=0)))))),1,0)</f>
        <v/>
      </c>
      <c r="AL102">
        <f>IF(AND(AL$4=1,AL52=0,OR($IT52=0,AND($IT52&gt;0,AL$2=$IU52,OR(AND(AL$1=$IT52+1,OR(AL$3-1&lt;&gt;$A$3,$A$4=0)),AND(AL$1=$IT52-1,OR(AL$3&lt;&gt;$A$3,$A$4=0)))))),1,0)</f>
        <v/>
      </c>
      <c r="AM102">
        <f>IF(AND(AM$4=1,AM52=0,OR($IT52=0,AND($IT52&gt;0,AM$2=$IU52,OR(AND(AM$1=$IT52+1,OR(AM$3-1&lt;&gt;$A$3,$A$4=0)),AND(AM$1=$IT52-1,OR(AM$3&lt;&gt;$A$3,$A$4=0)))))),1,0)</f>
        <v/>
      </c>
      <c r="AN102">
        <f>IF(AND(AN$4=1,AN52=0,OR($IT52=0,AND($IT52&gt;0,AN$2=$IU52,OR(AND(AN$1=$IT52+1,OR(AN$3-1&lt;&gt;$A$3,$A$4=0)),AND(AN$1=$IT52-1,OR(AN$3&lt;&gt;$A$3,$A$4=0)))))),1,0)</f>
        <v/>
      </c>
      <c r="AO102">
        <f>IF(AND(AO$4=1,AO52=0,OR($IT52=0,AND($IT52&gt;0,AO$2=$IU52,OR(AND(AO$1=$IT52+1,OR(AO$3-1&lt;&gt;$A$3,$A$4=0)),AND(AO$1=$IT52-1,OR(AO$3&lt;&gt;$A$3,$A$4=0)))))),1,0)</f>
        <v/>
      </c>
      <c r="AP102">
        <f>IF(AND(AP$4=1,AP52=0,OR($IT52=0,AND($IT52&gt;0,AP$2=$IU52,OR(AND(AP$1=$IT52+1,OR(AP$3-1&lt;&gt;$A$3,$A$4=0)),AND(AP$1=$IT52-1,OR(AP$3&lt;&gt;$A$3,$A$4=0)))))),1,0)</f>
        <v/>
      </c>
      <c r="AQ102">
        <f>IF(AND(AQ$4=1,AQ52=0,OR($IT52=0,AND($IT52&gt;0,AQ$2=$IU52,OR(AND(AQ$1=$IT52+1,OR(AQ$3-1&lt;&gt;$A$3,$A$4=0)),AND(AQ$1=$IT52-1,OR(AQ$3&lt;&gt;$A$3,$A$4=0)))))),1,0)</f>
        <v/>
      </c>
      <c r="AR102">
        <f>IF(AND(AR$4=1,AR52=0,OR($IT52=0,AND($IT52&gt;0,AR$2=$IU52,OR(AND(AR$1=$IT52+1,OR(AR$3-1&lt;&gt;$A$3,$A$4=0)),AND(AR$1=$IT52-1,OR(AR$3&lt;&gt;$A$3,$A$4=0)))))),1,0)</f>
        <v/>
      </c>
      <c r="AS102">
        <f>IF(AND(AS$4=1,AS52=0,OR($IT52=0,AND($IT52&gt;0,AS$2=$IU52,OR(AND(AS$1=$IT52+1,OR(AS$3-1&lt;&gt;$A$3,$A$4=0)),AND(AS$1=$IT52-1,OR(AS$3&lt;&gt;$A$3,$A$4=0)))))),1,0)</f>
        <v/>
      </c>
      <c r="AT102">
        <f>IF(AND(AT$4=1,AT52=0,OR($IT52=0,AND($IT52&gt;0,AT$2=$IU52,OR(AND(AT$1=$IT52+1,OR(AT$3-1&lt;&gt;$A$3,$A$4=0)),AND(AT$1=$IT52-1,OR(AT$3&lt;&gt;$A$3,$A$4=0)))))),1,0)</f>
        <v/>
      </c>
      <c r="AU102">
        <f>IF(AND(AU$4=1,AU52=0,OR($IT52=0,AND($IT52&gt;0,AU$2=$IU52,OR(AND(AU$1=$IT52+1,OR(AU$3-1&lt;&gt;$A$3,$A$4=0)),AND(AU$1=$IT52-1,OR(AU$3&lt;&gt;$A$3,$A$4=0)))))),1,0)</f>
        <v/>
      </c>
      <c r="AV102">
        <f>IF(AND(AV$4=1,AV52=0,OR($IT52=0,AND($IT52&gt;0,AV$2=$IU52,OR(AND(AV$1=$IT52+1,OR(AV$3-1&lt;&gt;$A$3,$A$4=0)),AND(AV$1=$IT52-1,OR(AV$3&lt;&gt;$A$3,$A$4=0)))))),1,0)</f>
        <v/>
      </c>
      <c r="AW102">
        <f>IF(AND(AW$4=1,AW52=0,OR($IT52=0,AND($IT52&gt;0,AW$2=$IU52,OR(AND(AW$1=$IT52+1,OR(AW$3-1&lt;&gt;$A$3,$A$4=0)),AND(AW$1=$IT52-1,OR(AW$3&lt;&gt;$A$3,$A$4=0)))))),1,0)</f>
        <v/>
      </c>
      <c r="AX102">
        <f>IF(AND(AX$4=1,AX52=0,OR($IT52=0,AND($IT52&gt;0,AX$2=$IU52,OR(AND(AX$1=$IT52+1,OR(AX$3-1&lt;&gt;$A$3,$A$4=0)),AND(AX$1=$IT52-1,OR(AX$3&lt;&gt;$A$3,$A$4=0)))))),1,0)</f>
        <v/>
      </c>
      <c r="AY102">
        <f>IF(AND(AY$4=1,AY52=0,OR($IT52=0,AND($IT52&gt;0,AY$2=$IU52,OR(AND(AY$1=$IT52+1,OR(AY$3-1&lt;&gt;$A$3,$A$4=0)),AND(AY$1=$IT52-1,OR(AY$3&lt;&gt;$A$3,$A$4=0)))))),1,0)</f>
        <v/>
      </c>
      <c r="AZ102">
        <f>IF(AND(AZ$4=1,AZ52=0,OR($IT52=0,AND($IT52&gt;0,AZ$2=$IU52,OR(AND(AZ$1=$IT52+1,OR(AZ$3-1&lt;&gt;$A$3,$A$4=0)),AND(AZ$1=$IT52-1,OR(AZ$3&lt;&gt;$A$3,$A$4=0)))))),1,0)</f>
        <v/>
      </c>
      <c r="BA102">
        <f>IF(AND(BA$4=1,BA52=0,OR($IT52=0,AND($IT52&gt;0,BA$2=$IU52,OR(AND(BA$1=$IT52+1,OR(BA$3-1&lt;&gt;$A$3,$A$4=0)),AND(BA$1=$IT52-1,OR(BA$3&lt;&gt;$A$3,$A$4=0)))))),1,0)</f>
        <v/>
      </c>
      <c r="BB102">
        <f>IF(AND(BB$4=1,BB52=0,OR($IT52=0,AND($IT52&gt;0,BB$2=$IU52,OR(AND(BB$1=$IT52+1,OR(BB$3-1&lt;&gt;$A$3,$A$4=0)),AND(BB$1=$IT52-1,OR(BB$3&lt;&gt;$A$3,$A$4=0)))))),1,0)</f>
        <v/>
      </c>
      <c r="BC102">
        <f>IF(AND(BC$4=1,BC52=0,OR($IT52=0,AND($IT52&gt;0,BC$2=$IU52,OR(AND(BC$1=$IT52+1,OR(BC$3-1&lt;&gt;$A$3,$A$4=0)),AND(BC$1=$IT52-1,OR(BC$3&lt;&gt;$A$3,$A$4=0)))))),1,0)</f>
        <v/>
      </c>
      <c r="BD102">
        <f>IF(AND(BD$4=1,BD52=0,OR($IT52=0,AND($IT52&gt;0,BD$2=$IU52,OR(AND(BD$1=$IT52+1,OR(BD$3-1&lt;&gt;$A$3,$A$4=0)),AND(BD$1=$IT52-1,OR(BD$3&lt;&gt;$A$3,$A$4=0)))))),1,0)</f>
        <v/>
      </c>
      <c r="BE102">
        <f>IF(AND(BE$4=1,BE52=0,OR($IT52=0,AND($IT52&gt;0,BE$2=$IU52,OR(AND(BE$1=$IT52+1,OR(BE$3-1&lt;&gt;$A$3,$A$4=0)),AND(BE$1=$IT52-1,OR(BE$3&lt;&gt;$A$3,$A$4=0)))))),1,0)</f>
        <v/>
      </c>
      <c r="BF102">
        <f>IF(AND(BF$4=1,BF52=0,OR($IT52=0,AND($IT52&gt;0,BF$2=$IU52,OR(AND(BF$1=$IT52+1,OR(BF$3-1&lt;&gt;$A$3,$A$4=0)),AND(BF$1=$IT52-1,OR(BF$3&lt;&gt;$A$3,$A$4=0)))))),1,0)</f>
        <v/>
      </c>
      <c r="BG102">
        <f>IF(AND(BG$4=1,BG52=0,OR($IT52=0,AND($IT52&gt;0,BG$2=$IU52,OR(AND(BG$1=$IT52+1,OR(BG$3-1&lt;&gt;$A$3,$A$4=0)),AND(BG$1=$IT52-1,OR(BG$3&lt;&gt;$A$3,$A$4=0)))))),1,0)</f>
        <v/>
      </c>
      <c r="BH102">
        <f>IF(AND(BH$4=1,BH52=0,OR($IT52=0,AND($IT52&gt;0,BH$2=$IU52,OR(AND(BH$1=$IT52+1,OR(BH$3-1&lt;&gt;$A$3,$A$4=0)),AND(BH$1=$IT52-1,OR(BH$3&lt;&gt;$A$3,$A$4=0)))))),1,0)</f>
        <v/>
      </c>
      <c r="BI102">
        <f>IF(AND(BI$4=1,BI52=0,OR($IT52=0,AND($IT52&gt;0,BI$2=$IU52,OR(AND(BI$1=$IT52+1,OR(BI$3-1&lt;&gt;$A$3,$A$4=0)),AND(BI$1=$IT52-1,OR(BI$3&lt;&gt;$A$3,$A$4=0)))))),1,0)</f>
        <v/>
      </c>
      <c r="BJ102">
        <f>IF(AND(BJ$4=1,BJ52=0,OR($IT52=0,AND($IT52&gt;0,BJ$2=$IU52,OR(AND(BJ$1=$IT52+1,OR(BJ$3-1&lt;&gt;$A$3,$A$4=0)),AND(BJ$1=$IT52-1,OR(BJ$3&lt;&gt;$A$3,$A$4=0)))))),1,0)</f>
        <v/>
      </c>
      <c r="BK102">
        <f>IF(AND(BK$4=1,BK52=0,OR($IT52=0,AND($IT52&gt;0,BK$2=$IU52,OR(AND(BK$1=$IT52+1,OR(BK$3-1&lt;&gt;$A$3,$A$4=0)),AND(BK$1=$IT52-1,OR(BK$3&lt;&gt;$A$3,$A$4=0)))))),1,0)</f>
        <v/>
      </c>
      <c r="BL102">
        <f>IF(AND(BL$4=1,BL52=0,OR($IT52=0,AND($IT52&gt;0,BL$2=$IU52,OR(AND(BL$1=$IT52+1,OR(BL$3-1&lt;&gt;$A$3,$A$4=0)),AND(BL$1=$IT52-1,OR(BL$3&lt;&gt;$A$3,$A$4=0)))))),1,0)</f>
        <v/>
      </c>
      <c r="BM102">
        <f>IF(AND(BM$4=1,BM52=0,OR($IT52=0,AND($IT52&gt;0,BM$2=$IU52,OR(AND(BM$1=$IT52+1,OR(BM$3-1&lt;&gt;$A$3,$A$4=0)),AND(BM$1=$IT52-1,OR(BM$3&lt;&gt;$A$3,$A$4=0)))))),1,0)</f>
        <v/>
      </c>
      <c r="BN102">
        <f>IF(AND(BN$4=1,BN52=0,OR($IT52=0,AND($IT52&gt;0,BN$2=$IU52,OR(AND(BN$1=$IT52+1,OR(BN$3-1&lt;&gt;$A$3,$A$4=0)),AND(BN$1=$IT52-1,OR(BN$3&lt;&gt;$A$3,$A$4=0)))))),1,0)</f>
        <v/>
      </c>
      <c r="BO102">
        <f>IF(AND(BO$4=1,BO52=0,OR($IT52=0,AND($IT52&gt;0,BO$2=$IU52,OR(AND(BO$1=$IT52+1,OR(BO$3-1&lt;&gt;$A$3,$A$4=0)),AND(BO$1=$IT52-1,OR(BO$3&lt;&gt;$A$3,$A$4=0)))))),1,0)</f>
        <v/>
      </c>
      <c r="BP102">
        <f>IF(AND(BP$4=1,BP52=0,OR($IT52=0,AND($IT52&gt;0,BP$2=$IU52,OR(AND(BP$1=$IT52+1,OR(BP$3-1&lt;&gt;$A$3,$A$4=0)),AND(BP$1=$IT52-1,OR(BP$3&lt;&gt;$A$3,$A$4=0)))))),1,0)</f>
        <v/>
      </c>
      <c r="BQ102">
        <f>IF(AND(BQ$4=1,BQ52=0,OR($IT52=0,AND($IT52&gt;0,BQ$2=$IU52,OR(AND(BQ$1=$IT52+1,OR(BQ$3-1&lt;&gt;$A$3,$A$4=0)),AND(BQ$1=$IT52-1,OR(BQ$3&lt;&gt;$A$3,$A$4=0)))))),1,0)</f>
        <v/>
      </c>
      <c r="BR102">
        <f>IF(AND(BR$4=1,BR52=0,OR($IT52=0,AND($IT52&gt;0,BR$2=$IU52,OR(AND(BR$1=$IT52+1,OR(BR$3-1&lt;&gt;$A$3,$A$4=0)),AND(BR$1=$IT52-1,OR(BR$3&lt;&gt;$A$3,$A$4=0)))))),1,0)</f>
        <v/>
      </c>
      <c r="BS102">
        <f>IF(AND(BS$4=1,BS52=0,OR($IT52=0,AND($IT52&gt;0,BS$2=$IU52,OR(AND(BS$1=$IT52+1,OR(BS$3-1&lt;&gt;$A$3,$A$4=0)),AND(BS$1=$IT52-1,OR(BS$3&lt;&gt;$A$3,$A$4=0)))))),1,0)</f>
        <v/>
      </c>
      <c r="BT102">
        <f>IF(AND(BT$4=1,BT52=0,OR($IT52=0,AND($IT52&gt;0,BT$2=$IU52,OR(AND(BT$1=$IT52+1,OR(BT$3-1&lt;&gt;$A$3,$A$4=0)),AND(BT$1=$IT52-1,OR(BT$3&lt;&gt;$A$3,$A$4=0)))))),1,0)</f>
        <v/>
      </c>
      <c r="BU102">
        <f>IF(AND(BU$4=1,BU52=0,OR($IT52=0,AND($IT52&gt;0,BU$2=$IU52,OR(AND(BU$1=$IT52+1,OR(BU$3-1&lt;&gt;$A$3,$A$4=0)),AND(BU$1=$IT52-1,OR(BU$3&lt;&gt;$A$3,$A$4=0)))))),1,0)</f>
        <v/>
      </c>
      <c r="BV102">
        <f>IF(AND(BV$4=1,BV52=0,OR($IT52=0,AND($IT52&gt;0,BV$2=$IU52,OR(AND(BV$1=$IT52+1,OR(BV$3-1&lt;&gt;$A$3,$A$4=0)),AND(BV$1=$IT52-1,OR(BV$3&lt;&gt;$A$3,$A$4=0)))))),1,0)</f>
        <v/>
      </c>
      <c r="BW102">
        <f>IF(AND(BW$4=1,BW52=0,OR($IT52=0,AND($IT52&gt;0,BW$2=$IU52,OR(AND(BW$1=$IT52+1,OR(BW$3-1&lt;&gt;$A$3,$A$4=0)),AND(BW$1=$IT52-1,OR(BW$3&lt;&gt;$A$3,$A$4=0)))))),1,0)</f>
        <v/>
      </c>
      <c r="BX102">
        <f>IF(AND(BX$4=1,BX52=0,OR($IT52=0,AND($IT52&gt;0,BX$2=$IU52,OR(AND(BX$1=$IT52+1,OR(BX$3-1&lt;&gt;$A$3,$A$4=0)),AND(BX$1=$IT52-1,OR(BX$3&lt;&gt;$A$3,$A$4=0)))))),1,0)</f>
        <v/>
      </c>
      <c r="BY102">
        <f>IF(AND(BY$4=1,BY52=0,OR($IT52=0,AND($IT52&gt;0,BY$2=$IU52,OR(AND(BY$1=$IT52+1,OR(BY$3-1&lt;&gt;$A$3,$A$4=0)),AND(BY$1=$IT52-1,OR(BY$3&lt;&gt;$A$3,$A$4=0)))))),1,0)</f>
        <v/>
      </c>
      <c r="BZ102">
        <f>IF(AND(BZ$4=1,BZ52=0,OR($IT52=0,AND($IT52&gt;0,BZ$2=$IU52,OR(AND(BZ$1=$IT52+1,OR(BZ$3-1&lt;&gt;$A$3,$A$4=0)),AND(BZ$1=$IT52-1,OR(BZ$3&lt;&gt;$A$3,$A$4=0)))))),1,0)</f>
        <v/>
      </c>
      <c r="CA102">
        <f>IF(AND(CA$4=1,CA52=0,OR($IT52=0,AND($IT52&gt;0,CA$2=$IU52,OR(AND(CA$1=$IT52+1,OR(CA$3-1&lt;&gt;$A$3,$A$4=0)),AND(CA$1=$IT52-1,OR(CA$3&lt;&gt;$A$3,$A$4=0)))))),1,0)</f>
        <v/>
      </c>
      <c r="CB102">
        <f>IF(AND(CB$4=1,CB52=0,OR($IT52=0,AND($IT52&gt;0,CB$2=$IU52,OR(AND(CB$1=$IT52+1,OR(CB$3-1&lt;&gt;$A$3,$A$4=0)),AND(CB$1=$IT52-1,OR(CB$3&lt;&gt;$A$3,$A$4=0)))))),1,0)</f>
        <v/>
      </c>
      <c r="CC102">
        <f>IF(AND(CC$4=1,CC52=0,OR($IT52=0,AND($IT52&gt;0,CC$2=$IU52,OR(AND(CC$1=$IT52+1,OR(CC$3-1&lt;&gt;$A$3,$A$4=0)),AND(CC$1=$IT52-1,OR(CC$3&lt;&gt;$A$3,$A$4=0)))))),1,0)</f>
        <v/>
      </c>
      <c r="CD102">
        <f>IF(AND(CD$4=1,CD52=0,OR($IT52=0,AND($IT52&gt;0,CD$2=$IU52,OR(AND(CD$1=$IT52+1,OR(CD$3-1&lt;&gt;$A$3,$A$4=0)),AND(CD$1=$IT52-1,OR(CD$3&lt;&gt;$A$3,$A$4=0)))))),1,0)</f>
        <v/>
      </c>
      <c r="CE102">
        <f>IF(AND(CE$4=1,CE52=0,OR($IT52=0,AND($IT52&gt;0,CE$2=$IU52,OR(AND(CE$1=$IT52+1,OR(CE$3-1&lt;&gt;$A$3,$A$4=0)),AND(CE$1=$IT52-1,OR(CE$3&lt;&gt;$A$3,$A$4=0)))))),1,0)</f>
        <v/>
      </c>
      <c r="CF102">
        <f>IF(AND(CF$4=1,CF52=0,OR($IT52=0,AND($IT52&gt;0,CF$2=$IU52,OR(AND(CF$1=$IT52+1,OR(CF$3-1&lt;&gt;$A$3,$A$4=0)),AND(CF$1=$IT52-1,OR(CF$3&lt;&gt;$A$3,$A$4=0)))))),1,0)</f>
        <v/>
      </c>
      <c r="CG102">
        <f>IF(AND(CG$4=1,CG52=0,OR($IT52=0,AND($IT52&gt;0,CG$2=$IU52,OR(AND(CG$1=$IT52+1,OR(CG$3-1&lt;&gt;$A$3,$A$4=0)),AND(CG$1=$IT52-1,OR(CG$3&lt;&gt;$A$3,$A$4=0)))))),1,0)</f>
        <v/>
      </c>
      <c r="CH102">
        <f>IF(AND(CH$4=1,CH52=0,OR($IT52=0,AND($IT52&gt;0,CH$2=$IU52,OR(AND(CH$1=$IT52+1,OR(CH$3-1&lt;&gt;$A$3,$A$4=0)),AND(CH$1=$IT52-1,OR(CH$3&lt;&gt;$A$3,$A$4=0)))))),1,0)</f>
        <v/>
      </c>
      <c r="CI102">
        <f>IF(AND(CI$4=1,CI52=0,OR($IT52=0,AND($IT52&gt;0,CI$2=$IU52,OR(AND(CI$1=$IT52+1,OR(CI$3-1&lt;&gt;$A$3,$A$4=0)),AND(CI$1=$IT52-1,OR(CI$3&lt;&gt;$A$3,$A$4=0)))))),1,0)</f>
        <v/>
      </c>
      <c r="CJ102">
        <f>IF(AND(CJ$4=1,CJ52=0,OR($IT52=0,AND($IT52&gt;0,CJ$2=$IU52,OR(AND(CJ$1=$IT52+1,OR(CJ$3-1&lt;&gt;$A$3,$A$4=0)),AND(CJ$1=$IT52-1,OR(CJ$3&lt;&gt;$A$3,$A$4=0)))))),1,0)</f>
        <v/>
      </c>
      <c r="CK102">
        <f>IF(AND(CK$4=1,CK52=0,OR($IT52=0,AND($IT52&gt;0,CK$2=$IU52,OR(AND(CK$1=$IT52+1,OR(CK$3-1&lt;&gt;$A$3,$A$4=0)),AND(CK$1=$IT52-1,OR(CK$3&lt;&gt;$A$3,$A$4=0)))))),1,0)</f>
        <v/>
      </c>
      <c r="CL102">
        <f>IF(AND(CL$4=1,CL52=0,OR($IT52=0,AND($IT52&gt;0,CL$2=$IU52,OR(AND(CL$1=$IT52+1,OR(CL$3-1&lt;&gt;$A$3,$A$4=0)),AND(CL$1=$IT52-1,OR(CL$3&lt;&gt;$A$3,$A$4=0)))))),1,0)</f>
        <v/>
      </c>
      <c r="CM102">
        <f>IF(AND(CM$4=1,CM52=0,OR($IT52=0,AND($IT52&gt;0,CM$2=$IU52,OR(AND(CM$1=$IT52+1,OR(CM$3-1&lt;&gt;$A$3,$A$4=0)),AND(CM$1=$IT52-1,OR(CM$3&lt;&gt;$A$3,$A$4=0)))))),1,0)</f>
        <v/>
      </c>
      <c r="CN102">
        <f>IF(AND(CN$4=1,CN52=0,OR($IT52=0,AND($IT52&gt;0,CN$2=$IU52,OR(AND(CN$1=$IT52+1,OR(CN$3-1&lt;&gt;$A$3,$A$4=0)),AND(CN$1=$IT52-1,OR(CN$3&lt;&gt;$A$3,$A$4=0)))))),1,0)</f>
        <v/>
      </c>
      <c r="CO102">
        <f>IF(AND(CO$4=1,CO52=0,OR($IT52=0,AND($IT52&gt;0,CO$2=$IU52,OR(AND(CO$1=$IT52+1,OR(CO$3-1&lt;&gt;$A$3,$A$4=0)),AND(CO$1=$IT52-1,OR(CO$3&lt;&gt;$A$3,$A$4=0)))))),1,0)</f>
        <v/>
      </c>
      <c r="CP102">
        <f>IF(AND(CP$4=1,CP52=0,OR($IT52=0,AND($IT52&gt;0,CP$2=$IU52,OR(AND(CP$1=$IT52+1,OR(CP$3-1&lt;&gt;$A$3,$A$4=0)),AND(CP$1=$IT52-1,OR(CP$3&lt;&gt;$A$3,$A$4=0)))))),1,0)</f>
        <v/>
      </c>
      <c r="CQ102">
        <f>IF(AND(CQ$4=1,CQ52=0,OR($IT52=0,AND($IT52&gt;0,CQ$2=$IU52,OR(AND(CQ$1=$IT52+1,OR(CQ$3-1&lt;&gt;$A$3,$A$4=0)),AND(CQ$1=$IT52-1,OR(CQ$3&lt;&gt;$A$3,$A$4=0)))))),1,0)</f>
        <v/>
      </c>
      <c r="CR102">
        <f>IF(AND(CR$4=1,CR52=0,OR($IT52=0,AND($IT52&gt;0,CR$2=$IU52,OR(AND(CR$1=$IT52+1,OR(CR$3-1&lt;&gt;$A$3,$A$4=0)),AND(CR$1=$IT52-1,OR(CR$3&lt;&gt;$A$3,$A$4=0)))))),1,0)</f>
        <v/>
      </c>
      <c r="CS102">
        <f>IF(AND(CS$4=1,CS52=0,OR($IT52=0,AND($IT52&gt;0,CS$2=$IU52,OR(AND(CS$1=$IT52+1,OR(CS$3-1&lt;&gt;$A$3,$A$4=0)),AND(CS$1=$IT52-1,OR(CS$3&lt;&gt;$A$3,$A$4=0)))))),1,0)</f>
        <v/>
      </c>
      <c r="CT102">
        <f>IF(AND(CT$4=1,CT52=0,OR($IT52=0,AND($IT52&gt;0,CT$2=$IU52,OR(AND(CT$1=$IT52+1,OR(CT$3-1&lt;&gt;$A$3,$A$4=0)),AND(CT$1=$IT52-1,OR(CT$3&lt;&gt;$A$3,$A$4=0)))))),1,0)</f>
        <v/>
      </c>
      <c r="CU102">
        <f>IF(AND(CU$4=1,CU52=0,OR($IT52=0,AND($IT52&gt;0,CU$2=$IU52,OR(AND(CU$1=$IT52+1,OR(CU$3-1&lt;&gt;$A$3,$A$4=0)),AND(CU$1=$IT52-1,OR(CU$3&lt;&gt;$A$3,$A$4=0)))))),1,0)</f>
        <v/>
      </c>
      <c r="CV102">
        <f>IF(AND(CV$4=1,CV52=0,OR($IT52=0,AND($IT52&gt;0,CV$2=$IU52,OR(AND(CV$1=$IT52+1,OR(CV$3-1&lt;&gt;$A$3,$A$4=0)),AND(CV$1=$IT52-1,OR(CV$3&lt;&gt;$A$3,$A$4=0)))))),1,0)</f>
        <v/>
      </c>
      <c r="CW102">
        <f>IF(AND(CW$4=1,CW52=0,OR($IT52=0,AND($IT52&gt;0,CW$2=$IU52,OR(AND(CW$1=$IT52+1,OR(CW$3-1&lt;&gt;$A$3,$A$4=0)),AND(CW$1=$IT52-1,OR(CW$3&lt;&gt;$A$3,$A$4=0)))))),1,0)</f>
        <v/>
      </c>
      <c r="CX102">
        <f>IF(AND(CX$4=1,CX52=0,OR($IT52=0,AND($IT52&gt;0,CX$2=$IU52,OR(AND(CX$1=$IT52+1,OR(CX$3-1&lt;&gt;$A$3,$A$4=0)),AND(CX$1=$IT52-1,OR(CX$3&lt;&gt;$A$3,$A$4=0)))))),1,0)</f>
        <v/>
      </c>
      <c r="CY102">
        <f>IF(AND(CY$4=1,CY52=0,OR($IT52=0,AND($IT52&gt;0,CY$2=$IU52,OR(AND(CY$1=$IT52+1,OR(CY$3-1&lt;&gt;$A$3,$A$4=0)),AND(CY$1=$IT52-1,OR(CY$3&lt;&gt;$A$3,$A$4=0)))))),1,0)</f>
        <v/>
      </c>
      <c r="CZ102">
        <f>IF(AND(CZ$4=1,CZ52=0,OR($IT52=0,AND($IT52&gt;0,CZ$2=$IU52,OR(AND(CZ$1=$IT52+1,OR(CZ$3-1&lt;&gt;$A$3,$A$4=0)),AND(CZ$1=$IT52-1,OR(CZ$3&lt;&gt;$A$3,$A$4=0)))))),1,0)</f>
        <v/>
      </c>
      <c r="DA102">
        <f>IF(AND(DA$4=1,DA52=0,OR($IT52=0,AND($IT52&gt;0,DA$2=$IU52,OR(AND(DA$1=$IT52+1,OR(DA$3-1&lt;&gt;$A$3,$A$4=0)),AND(DA$1=$IT52-1,OR(DA$3&lt;&gt;$A$3,$A$4=0)))))),1,0)</f>
        <v/>
      </c>
      <c r="DB102">
        <f>IF(AND(DB$4=1,DB52=0,OR($IT52=0,AND($IT52&gt;0,DB$2=$IU52,OR(AND(DB$1=$IT52+1,OR(DB$3-1&lt;&gt;$A$3,$A$4=0)),AND(DB$1=$IT52-1,OR(DB$3&lt;&gt;$A$3,$A$4=0)))))),1,0)</f>
        <v/>
      </c>
      <c r="DC102">
        <f>IF(AND(DC$4=1,DC52=0,OR($IT52=0,AND($IT52&gt;0,DC$2=$IU52,OR(AND(DC$1=$IT52+1,OR(DC$3-1&lt;&gt;$A$3,$A$4=0)),AND(DC$1=$IT52-1,OR(DC$3&lt;&gt;$A$3,$A$4=0)))))),1,0)</f>
        <v/>
      </c>
      <c r="DD102">
        <f>IF(AND(DD$4=1,DD52=0,OR($IT52=0,AND($IT52&gt;0,DD$2=$IU52,OR(AND(DD$1=$IT52+1,OR(DD$3-1&lt;&gt;$A$3,$A$4=0)),AND(DD$1=$IT52-1,OR(DD$3&lt;&gt;$A$3,$A$4=0)))))),1,0)</f>
        <v/>
      </c>
      <c r="DE102">
        <f>IF(AND(DE$4=1,DE52=0,OR($IT52=0,AND($IT52&gt;0,DE$2=$IU52,OR(AND(DE$1=$IT52+1,OR(DE$3-1&lt;&gt;$A$3,$A$4=0)),AND(DE$1=$IT52-1,OR(DE$3&lt;&gt;$A$3,$A$4=0)))))),1,0)</f>
        <v/>
      </c>
      <c r="DF102">
        <f>IF(AND(DF$4=1,DF52=0,OR($IT52=0,AND($IT52&gt;0,DF$2=$IU52,OR(AND(DF$1=$IT52+1,OR(DF$3-1&lt;&gt;$A$3,$A$4=0)),AND(DF$1=$IT52-1,OR(DF$3&lt;&gt;$A$3,$A$4=0)))))),1,0)</f>
        <v/>
      </c>
      <c r="DG102">
        <f>IF(AND(DG$4=1,DG52=0,OR($IT52=0,AND($IT52&gt;0,DG$2=$IU52,OR(AND(DG$1=$IT52+1,OR(DG$3-1&lt;&gt;$A$3,$A$4=0)),AND(DG$1=$IT52-1,OR(DG$3&lt;&gt;$A$3,$A$4=0)))))),1,0)</f>
        <v/>
      </c>
      <c r="DH102">
        <f>IF(AND(DH$4=1,DH52=0,OR($IT52=0,AND($IT52&gt;0,DH$2=$IU52,OR(AND(DH$1=$IT52+1,OR(DH$3-1&lt;&gt;$A$3,$A$4=0)),AND(DH$1=$IT52-1,OR(DH$3&lt;&gt;$A$3,$A$4=0)))))),1,0)</f>
        <v/>
      </c>
      <c r="DI102">
        <f>IF(AND(DI$4=1,DI52=0,OR($IT52=0,AND($IT52&gt;0,DI$2=$IU52,OR(AND(DI$1=$IT52+1,OR(DI$3-1&lt;&gt;$A$3,$A$4=0)),AND(DI$1=$IT52-1,OR(DI$3&lt;&gt;$A$3,$A$4=0)))))),1,0)</f>
        <v/>
      </c>
      <c r="DJ102">
        <f>IF(AND(DJ$4=1,DJ52=0,OR($IT52=0,AND($IT52&gt;0,DJ$2=$IU52,OR(AND(DJ$1=$IT52+1,OR(DJ$3-1&lt;&gt;$A$3,$A$4=0)),AND(DJ$1=$IT52-1,OR(DJ$3&lt;&gt;$A$3,$A$4=0)))))),1,0)</f>
        <v/>
      </c>
      <c r="DK102">
        <f>IF(AND(DK$4=1,DK52=0,OR($IT52=0,AND($IT52&gt;0,DK$2=$IU52,OR(AND(DK$1=$IT52+1,OR(DK$3-1&lt;&gt;$A$3,$A$4=0)),AND(DK$1=$IT52-1,OR(DK$3&lt;&gt;$A$3,$A$4=0)))))),1,0)</f>
        <v/>
      </c>
      <c r="DL102">
        <f>IF(AND(DL$4=1,DL52=0,OR($IT52=0,AND($IT52&gt;0,DL$2=$IU52,OR(AND(DL$1=$IT52+1,OR(DL$3-1&lt;&gt;$A$3,$A$4=0)),AND(DL$1=$IT52-1,OR(DL$3&lt;&gt;$A$3,$A$4=0)))))),1,0)</f>
        <v/>
      </c>
      <c r="DM102">
        <f>IF(AND(DM$4=1,DM52=0,OR($IT52=0,AND($IT52&gt;0,DM$2=$IU52,OR(AND(DM$1=$IT52+1,OR(DM$3-1&lt;&gt;$A$3,$A$4=0)),AND(DM$1=$IT52-1,OR(DM$3&lt;&gt;$A$3,$A$4=0)))))),1,0)</f>
        <v/>
      </c>
      <c r="DN102">
        <f>IF(AND(DN$4=1,DN52=0,OR($IT52=0,AND($IT52&gt;0,DN$2=$IU52,OR(AND(DN$1=$IT52+1,OR(DN$3-1&lt;&gt;$A$3,$A$4=0)),AND(DN$1=$IT52-1,OR(DN$3&lt;&gt;$A$3,$A$4=0)))))),1,0)</f>
        <v/>
      </c>
      <c r="DO102">
        <f>IF(AND(DO$4=1,DO52=0,OR($IT52=0,AND($IT52&gt;0,DO$2=$IU52,OR(AND(DO$1=$IT52+1,OR(DO$3-1&lt;&gt;$A$3,$A$4=0)),AND(DO$1=$IT52-1,OR(DO$3&lt;&gt;$A$3,$A$4=0)))))),1,0)</f>
        <v/>
      </c>
      <c r="DP102">
        <f>IF(AND(DP$4=1,DP52=0,OR($IT52=0,AND($IT52&gt;0,DP$2=$IU52,OR(AND(DP$1=$IT52+1,OR(DP$3-1&lt;&gt;$A$3,$A$4=0)),AND(DP$1=$IT52-1,OR(DP$3&lt;&gt;$A$3,$A$4=0)))))),1,0)</f>
        <v/>
      </c>
      <c r="DQ102">
        <f>IF(AND(DQ$4=1,DQ52=0,OR($IT52=0,AND($IT52&gt;0,DQ$2=$IU52,OR(AND(DQ$1=$IT52+1,OR(DQ$3-1&lt;&gt;$A$3,$A$4=0)),AND(DQ$1=$IT52-1,OR(DQ$3&lt;&gt;$A$3,$A$4=0)))))),1,0)</f>
        <v/>
      </c>
      <c r="DR102">
        <f>IF(AND(DR$4=1,DR52=0,OR($IT52=0,AND($IT52&gt;0,DR$2=$IU52,OR(AND(DR$1=$IT52+1,OR(DR$3-1&lt;&gt;$A$3,$A$4=0)),AND(DR$1=$IT52-1,OR(DR$3&lt;&gt;$A$3,$A$4=0)))))),1,0)</f>
        <v/>
      </c>
      <c r="DS102">
        <f>IF(AND(DS$4=1,DS52=0,OR($IT52=0,AND($IT52&gt;0,DS$2=$IU52,OR(AND(DS$1=$IT52+1,OR(DS$3-1&lt;&gt;$A$3,$A$4=0)),AND(DS$1=$IT52-1,OR(DS$3&lt;&gt;$A$3,$A$4=0)))))),1,0)</f>
        <v/>
      </c>
      <c r="DT102">
        <f>IF(AND(DT$4=1,DT52=0,OR($IT52=0,AND($IT52&gt;0,DT$2=$IU52,OR(AND(DT$1=$IT52+1,OR(DT$3-1&lt;&gt;$A$3,$A$4=0)),AND(DT$1=$IT52-1,OR(DT$3&lt;&gt;$A$3,$A$4=0)))))),1,0)</f>
        <v/>
      </c>
      <c r="DU102">
        <f>IF(AND(DU$4=1,DU52=0,OR($IT52=0,AND($IT52&gt;0,DU$2=$IU52,OR(AND(DU$1=$IT52+1,OR(DU$3-1&lt;&gt;$A$3,$A$4=0)),AND(DU$1=$IT52-1,OR(DU$3&lt;&gt;$A$3,$A$4=0)))))),1,0)</f>
        <v/>
      </c>
      <c r="DV102">
        <f>IF(AND(DV$4=1,DV52=0,OR($IT52=0,AND($IT52&gt;0,DV$2=$IU52,OR(AND(DV$1=$IT52+1,OR(DV$3-1&lt;&gt;$A$3,$A$4=0)),AND(DV$1=$IT52-1,OR(DV$3&lt;&gt;$A$3,$A$4=0)))))),1,0)</f>
        <v/>
      </c>
      <c r="DW102">
        <f>IF(AND(DW$4=1,DW52=0,OR($IT52=0,AND($IT52&gt;0,DW$2=$IU52,OR(AND(DW$1=$IT52+1,OR(DW$3-1&lt;&gt;$A$3,$A$4=0)),AND(DW$1=$IT52-1,OR(DW$3&lt;&gt;$A$3,$A$4=0)))))),1,0)</f>
        <v/>
      </c>
      <c r="DX102">
        <f>IF(AND(DX$4=1,DX52=0,OR($IT52=0,AND($IT52&gt;0,DX$2=$IU52,OR(AND(DX$1=$IT52+1,OR(DX$3-1&lt;&gt;$A$3,$A$4=0)),AND(DX$1=$IT52-1,OR(DX$3&lt;&gt;$A$3,$A$4=0)))))),1,0)</f>
        <v/>
      </c>
      <c r="DY102">
        <f>IF(AND(DY$4=1,DY52=0,OR($IT52=0,AND($IT52&gt;0,DY$2=$IU52,OR(AND(DY$1=$IT52+1,OR(DY$3-1&lt;&gt;$A$3,$A$4=0)),AND(DY$1=$IT52-1,OR(DY$3&lt;&gt;$A$3,$A$4=0)))))),1,0)</f>
        <v/>
      </c>
      <c r="DZ102">
        <f>IF(AND(DZ$4=1,DZ52=0,OR($IT52=0,AND($IT52&gt;0,DZ$2=$IU52,OR(AND(DZ$1=$IT52+1,OR(DZ$3-1&lt;&gt;$A$3,$A$4=0)),AND(DZ$1=$IT52-1,OR(DZ$3&lt;&gt;$A$3,$A$4=0)))))),1,0)</f>
        <v/>
      </c>
      <c r="EA102">
        <f>IF(AND(EA$4=1,EA52=0,OR($IT52=0,AND($IT52&gt;0,EA$2=$IU52,OR(AND(EA$1=$IT52+1,OR(EA$3-1&lt;&gt;$A$3,$A$4=0)),AND(EA$1=$IT52-1,OR(EA$3&lt;&gt;$A$3,$A$4=0)))))),1,0)</f>
        <v/>
      </c>
      <c r="EB102">
        <f>IF(AND(EB$4=1,EB52=0,OR($IT52=0,AND($IT52&gt;0,EB$2=$IU52,OR(AND(EB$1=$IT52+1,OR(EB$3-1&lt;&gt;$A$3,$A$4=0)),AND(EB$1=$IT52-1,OR(EB$3&lt;&gt;$A$3,$A$4=0)))))),1,0)</f>
        <v/>
      </c>
      <c r="EC102">
        <f>IF(AND(EC$4=1,EC52=0,OR($IT52=0,AND($IT52&gt;0,EC$2=$IU52,OR(AND(EC$1=$IT52+1,OR(EC$3-1&lt;&gt;$A$3,$A$4=0)),AND(EC$1=$IT52-1,OR(EC$3&lt;&gt;$A$3,$A$4=0)))))),1,0)</f>
        <v/>
      </c>
      <c r="ED102">
        <f>IF(AND(ED$4=1,ED52=0,OR($IT52=0,AND($IT52&gt;0,ED$2=$IU52,OR(AND(ED$1=$IT52+1,OR(ED$3-1&lt;&gt;$A$3,$A$4=0)),AND(ED$1=$IT52-1,OR(ED$3&lt;&gt;$A$3,$A$4=0)))))),1,0)</f>
        <v/>
      </c>
      <c r="EE102">
        <f>IF(AND(EE$4=1,EE52=0,OR($IT52=0,AND($IT52&gt;0,EE$2=$IU52,OR(AND(EE$1=$IT52+1,OR(EE$3-1&lt;&gt;$A$3,$A$4=0)),AND(EE$1=$IT52-1,OR(EE$3&lt;&gt;$A$3,$A$4=0)))))),1,0)</f>
        <v/>
      </c>
      <c r="EF102">
        <f>IF(AND(EF$4=1,EF52=0,OR($IT52=0,AND($IT52&gt;0,EF$2=$IU52,OR(AND(EF$1=$IT52+1,OR(EF$3-1&lt;&gt;$A$3,$A$4=0)),AND(EF$1=$IT52-1,OR(EF$3&lt;&gt;$A$3,$A$4=0)))))),1,0)</f>
        <v/>
      </c>
      <c r="EG102">
        <f>IF(AND(EG$4=1,EG52=0,OR($IT52=0,AND($IT52&gt;0,EG$2=$IU52,OR(AND(EG$1=$IT52+1,OR(EG$3-1&lt;&gt;$A$3,$A$4=0)),AND(EG$1=$IT52-1,OR(EG$3&lt;&gt;$A$3,$A$4=0)))))),1,0)</f>
        <v/>
      </c>
      <c r="EH102">
        <f>IF(AND(EH$4=1,EH52=0,OR($IT52=0,AND($IT52&gt;0,EH$2=$IU52,OR(AND(EH$1=$IT52+1,OR(EH$3-1&lt;&gt;$A$3,$A$4=0)),AND(EH$1=$IT52-1,OR(EH$3&lt;&gt;$A$3,$A$4=0)))))),1,0)</f>
        <v/>
      </c>
      <c r="EI102">
        <f>IF(AND(EI$4=1,EI52=0,OR($IT52=0,AND($IT52&gt;0,EI$2=$IU52,OR(AND(EI$1=$IT52+1,OR(EI$3-1&lt;&gt;$A$3,$A$4=0)),AND(EI$1=$IT52-1,OR(EI$3&lt;&gt;$A$3,$A$4=0)))))),1,0)</f>
        <v/>
      </c>
      <c r="EJ102">
        <f>IF(AND(EJ$4=1,EJ52=0,OR($IT52=0,AND($IT52&gt;0,EJ$2=$IU52,OR(AND(EJ$1=$IT52+1,OR(EJ$3-1&lt;&gt;$A$3,$A$4=0)),AND(EJ$1=$IT52-1,OR(EJ$3&lt;&gt;$A$3,$A$4=0)))))),1,0)</f>
        <v/>
      </c>
      <c r="EK102">
        <f>IF(AND(EK$4=1,EK52=0,OR($IT52=0,AND($IT52&gt;0,EK$2=$IU52,OR(AND(EK$1=$IT52+1,OR(EK$3-1&lt;&gt;$A$3,$A$4=0)),AND(EK$1=$IT52-1,OR(EK$3&lt;&gt;$A$3,$A$4=0)))))),1,0)</f>
        <v/>
      </c>
      <c r="EL102">
        <f>IF(AND(EL$4=1,EL52=0,OR($IT52=0,AND($IT52&gt;0,EL$2=$IU52,OR(AND(EL$1=$IT52+1,OR(EL$3-1&lt;&gt;$A$3,$A$4=0)),AND(EL$1=$IT52-1,OR(EL$3&lt;&gt;$A$3,$A$4=0)))))),1,0)</f>
        <v/>
      </c>
      <c r="EM102">
        <f>IF(AND(EM$4=1,EM52=0,OR($IT52=0,AND($IT52&gt;0,EM$2=$IU52,OR(AND(EM$1=$IT52+1,OR(EM$3-1&lt;&gt;$A$3,$A$4=0)),AND(EM$1=$IT52-1,OR(EM$3&lt;&gt;$A$3,$A$4=0)))))),1,0)</f>
        <v/>
      </c>
      <c r="EN102">
        <f>IF(AND(EN$4=1,EN52=0,OR($IT52=0,AND($IT52&gt;0,EN$2=$IU52,OR(AND(EN$1=$IT52+1,OR(EN$3-1&lt;&gt;$A$3,$A$4=0)),AND(EN$1=$IT52-1,OR(EN$3&lt;&gt;$A$3,$A$4=0)))))),1,0)</f>
        <v/>
      </c>
      <c r="EO102">
        <f>IF(AND(EO$4=1,EO52=0,OR($IT52=0,AND($IT52&gt;0,EO$2=$IU52,OR(AND(EO$1=$IT52+1,OR(EO$3-1&lt;&gt;$A$3,$A$4=0)),AND(EO$1=$IT52-1,OR(EO$3&lt;&gt;$A$3,$A$4=0)))))),1,0)</f>
        <v/>
      </c>
      <c r="EP102">
        <f>IF(AND(EP$4=1,EP52=0,OR($IT52=0,AND($IT52&gt;0,EP$2=$IU52,OR(AND(EP$1=$IT52+1,OR(EP$3-1&lt;&gt;$A$3,$A$4=0)),AND(EP$1=$IT52-1,OR(EP$3&lt;&gt;$A$3,$A$4=0)))))),1,0)</f>
        <v/>
      </c>
      <c r="EQ102">
        <f>IF(AND(EQ$4=1,EQ52=0,OR($IT52=0,AND($IT52&gt;0,EQ$2=$IU52,OR(AND(EQ$1=$IT52+1,OR(EQ$3-1&lt;&gt;$A$3,$A$4=0)),AND(EQ$1=$IT52-1,OR(EQ$3&lt;&gt;$A$3,$A$4=0)))))),1,0)</f>
        <v/>
      </c>
      <c r="ER102">
        <f>IF(AND(ER$4=1,ER52=0,OR($IT52=0,AND($IT52&gt;0,ER$2=$IU52,OR(AND(ER$1=$IT52+1,OR(ER$3-1&lt;&gt;$A$3,$A$4=0)),AND(ER$1=$IT52-1,OR(ER$3&lt;&gt;$A$3,$A$4=0)))))),1,0)</f>
        <v/>
      </c>
      <c r="ES102">
        <f>IF(AND(ES$4=1,ES52=0,OR($IT52=0,AND($IT52&gt;0,ES$2=$IU52,OR(AND(ES$1=$IT52+1,OR(ES$3-1&lt;&gt;$A$3,$A$4=0)),AND(ES$1=$IT52-1,OR(ES$3&lt;&gt;$A$3,$A$4=0)))))),1,0)</f>
        <v/>
      </c>
      <c r="ET102">
        <f>IF(AND(ET$4=1,ET52=0,OR($IT52=0,AND($IT52&gt;0,ET$2=$IU52,OR(AND(ET$1=$IT52+1,OR(ET$3-1&lt;&gt;$A$3,$A$4=0)),AND(ET$1=$IT52-1,OR(ET$3&lt;&gt;$A$3,$A$4=0)))))),1,0)</f>
        <v/>
      </c>
      <c r="EU102">
        <f>IF(AND(EU$4=1,EU52=0,OR($IT52=0,AND($IT52&gt;0,EU$2=$IU52,OR(AND(EU$1=$IT52+1,OR(EU$3-1&lt;&gt;$A$3,$A$4=0)),AND(EU$1=$IT52-1,OR(EU$3&lt;&gt;$A$3,$A$4=0)))))),1,0)</f>
        <v/>
      </c>
      <c r="EV102">
        <f>IF(AND(EV$4=1,EV52=0,OR($IT52=0,AND($IT52&gt;0,EV$2=$IU52,OR(AND(EV$1=$IT52+1,OR(EV$3-1&lt;&gt;$A$3,$A$4=0)),AND(EV$1=$IT52-1,OR(EV$3&lt;&gt;$A$3,$A$4=0)))))),1,0)</f>
        <v/>
      </c>
      <c r="EW102">
        <f>IF(AND(EW$4=1,EW52=0,OR($IT52=0,AND($IT52&gt;0,EW$2=$IU52,OR(AND(EW$1=$IT52+1,OR(EW$3-1&lt;&gt;$A$3,$A$4=0)),AND(EW$1=$IT52-1,OR(EW$3&lt;&gt;$A$3,$A$4=0)))))),1,0)</f>
        <v/>
      </c>
      <c r="EX102">
        <f>IF(AND(EX$4=1,EX52=0,OR($IT52=0,AND($IT52&gt;0,EX$2=$IU52,OR(AND(EX$1=$IT52+1,OR(EX$3-1&lt;&gt;$A$3,$A$4=0)),AND(EX$1=$IT52-1,OR(EX$3&lt;&gt;$A$3,$A$4=0)))))),1,0)</f>
        <v/>
      </c>
      <c r="EY102">
        <f>IF(AND(EY$4=1,EY52=0,OR($IT52=0,AND($IT52&gt;0,EY$2=$IU52,OR(AND(EY$1=$IT52+1,OR(EY$3-1&lt;&gt;$A$3,$A$4=0)),AND(EY$1=$IT52-1,OR(EY$3&lt;&gt;$A$3,$A$4=0)))))),1,0)</f>
        <v/>
      </c>
      <c r="EZ102">
        <f>IF(AND(EZ$4=1,EZ52=0,OR($IT52=0,AND($IT52&gt;0,EZ$2=$IU52,OR(AND(EZ$1=$IT52+1,OR(EZ$3-1&lt;&gt;$A$3,$A$4=0)),AND(EZ$1=$IT52-1,OR(EZ$3&lt;&gt;$A$3,$A$4=0)))))),1,0)</f>
        <v/>
      </c>
      <c r="FA102">
        <f>IF(AND(FA$4=1,FA52=0,OR($IT52=0,AND($IT52&gt;0,FA$2=$IU52,OR(AND(FA$1=$IT52+1,OR(FA$3-1&lt;&gt;$A$3,$A$4=0)),AND(FA$1=$IT52-1,OR(FA$3&lt;&gt;$A$3,$A$4=0)))))),1,0)</f>
        <v/>
      </c>
      <c r="FB102">
        <f>IF(AND(FB$4=1,FB52=0,OR($IT52=0,AND($IT52&gt;0,FB$2=$IU52,OR(AND(FB$1=$IT52+1,OR(FB$3-1&lt;&gt;$A$3,$A$4=0)),AND(FB$1=$IT52-1,OR(FB$3&lt;&gt;$A$3,$A$4=0)))))),1,0)</f>
        <v/>
      </c>
      <c r="FC102">
        <f>IF(AND(FC$4=1,FC52=0,OR($IT52=0,AND($IT52&gt;0,FC$2=$IU52,OR(AND(FC$1=$IT52+1,OR(FC$3-1&lt;&gt;$A$3,$A$4=0)),AND(FC$1=$IT52-1,OR(FC$3&lt;&gt;$A$3,$A$4=0)))))),1,0)</f>
        <v/>
      </c>
      <c r="FD102">
        <f>IF(AND(FD$4=1,FD52=0,OR($IT52=0,AND($IT52&gt;0,FD$2=$IU52,OR(AND(FD$1=$IT52+1,OR(FD$3-1&lt;&gt;$A$3,$A$4=0)),AND(FD$1=$IT52-1,OR(FD$3&lt;&gt;$A$3,$A$4=0)))))),1,0)</f>
        <v/>
      </c>
      <c r="FE102">
        <f>IF(AND(FE$4=1,FE52=0,OR($IT52=0,AND($IT52&gt;0,FE$2=$IU52,OR(AND(FE$1=$IT52+1,OR(FE$3-1&lt;&gt;$A$3,$A$4=0)),AND(FE$1=$IT52-1,OR(FE$3&lt;&gt;$A$3,$A$4=0)))))),1,0)</f>
        <v/>
      </c>
      <c r="FF102">
        <f>IF(AND(FF$4=1,FF52=0,OR($IT52=0,AND($IT52&gt;0,FF$2=$IU52,OR(AND(FF$1=$IT52+1,OR(FF$3-1&lt;&gt;$A$3,$A$4=0)),AND(FF$1=$IT52-1,OR(FF$3&lt;&gt;$A$3,$A$4=0)))))),1,0)</f>
        <v/>
      </c>
      <c r="FG102">
        <f>IF(AND(FG$4=1,FG52=0,OR($IT52=0,AND($IT52&gt;0,FG$2=$IU52,OR(AND(FG$1=$IT52+1,OR(FG$3-1&lt;&gt;$A$3,$A$4=0)),AND(FG$1=$IT52-1,OR(FG$3&lt;&gt;$A$3,$A$4=0)))))),1,0)</f>
        <v/>
      </c>
      <c r="FH102">
        <f>IF(AND(FH$4=1,FH52=0,OR($IT52=0,AND($IT52&gt;0,FH$2=$IU52,OR(AND(FH$1=$IT52+1,OR(FH$3-1&lt;&gt;$A$3,$A$4=0)),AND(FH$1=$IT52-1,OR(FH$3&lt;&gt;$A$3,$A$4=0)))))),1,0)</f>
        <v/>
      </c>
      <c r="FI102">
        <f>IF(AND(FI$4=1,FI52=0,OR($IT52=0,AND($IT52&gt;0,FI$2=$IU52,OR(AND(FI$1=$IT52+1,OR(FI$3-1&lt;&gt;$A$3,$A$4=0)),AND(FI$1=$IT52-1,OR(FI$3&lt;&gt;$A$3,$A$4=0)))))),1,0)</f>
        <v/>
      </c>
      <c r="FJ102">
        <f>IF(AND(FJ$4=1,FJ52=0,OR($IT52=0,AND($IT52&gt;0,FJ$2=$IU52,OR(AND(FJ$1=$IT52+1,OR(FJ$3-1&lt;&gt;$A$3,$A$4=0)),AND(FJ$1=$IT52-1,OR(FJ$3&lt;&gt;$A$3,$A$4=0)))))),1,0)</f>
        <v/>
      </c>
      <c r="FK102">
        <f>IF(AND(FK$4=1,FK52=0,OR($IT52=0,AND($IT52&gt;0,FK$2=$IU52,OR(AND(FK$1=$IT52+1,OR(FK$3-1&lt;&gt;$A$3,$A$4=0)),AND(FK$1=$IT52-1,OR(FK$3&lt;&gt;$A$3,$A$4=0)))))),1,0)</f>
        <v/>
      </c>
      <c r="FL102">
        <f>IF(AND(FL$4=1,FL52=0,OR($IT52=0,AND($IT52&gt;0,FL$2=$IU52,OR(AND(FL$1=$IT52+1,OR(FL$3-1&lt;&gt;$A$3,$A$4=0)),AND(FL$1=$IT52-1,OR(FL$3&lt;&gt;$A$3,$A$4=0)))))),1,0)</f>
        <v/>
      </c>
      <c r="FM102">
        <f>IF(AND(FM$4=1,FM52=0,OR($IT52=0,AND($IT52&gt;0,FM$2=$IU52,OR(AND(FM$1=$IT52+1,OR(FM$3-1&lt;&gt;$A$3,$A$4=0)),AND(FM$1=$IT52-1,OR(FM$3&lt;&gt;$A$3,$A$4=0)))))),1,0)</f>
        <v/>
      </c>
      <c r="FN102">
        <f>IF(AND(FN$4=1,FN52=0,OR($IT52=0,AND($IT52&gt;0,FN$2=$IU52,OR(AND(FN$1=$IT52+1,OR(FN$3-1&lt;&gt;$A$3,$A$4=0)),AND(FN$1=$IT52-1,OR(FN$3&lt;&gt;$A$3,$A$4=0)))))),1,0)</f>
        <v/>
      </c>
      <c r="FO102">
        <f>IF(AND(FO$4=1,FO52=0,OR($IT52=0,AND($IT52&gt;0,FO$2=$IU52,OR(AND(FO$1=$IT52+1,OR(FO$3-1&lt;&gt;$A$3,$A$4=0)),AND(FO$1=$IT52-1,OR(FO$3&lt;&gt;$A$3,$A$4=0)))))),1,0)</f>
        <v/>
      </c>
      <c r="FP102">
        <f>IF(AND(FP$4=1,FP52=0,OR($IT52=0,AND($IT52&gt;0,FP$2=$IU52,OR(AND(FP$1=$IT52+1,OR(FP$3-1&lt;&gt;$A$3,$A$4=0)),AND(FP$1=$IT52-1,OR(FP$3&lt;&gt;$A$3,$A$4=0)))))),1,0)</f>
        <v/>
      </c>
      <c r="FQ102">
        <f>IF(AND(FQ$4=1,FQ52=0,OR($IT52=0,AND($IT52&gt;0,FQ$2=$IU52,OR(AND(FQ$1=$IT52+1,OR(FQ$3-1&lt;&gt;$A$3,$A$4=0)),AND(FQ$1=$IT52-1,OR(FQ$3&lt;&gt;$A$3,$A$4=0)))))),1,0)</f>
        <v/>
      </c>
      <c r="FR102">
        <f>IF(AND(FR$4=1,FR52=0,OR($IT52=0,AND($IT52&gt;0,FR$2=$IU52,OR(AND(FR$1=$IT52+1,OR(FR$3-1&lt;&gt;$A$3,$A$4=0)),AND(FR$1=$IT52-1,OR(FR$3&lt;&gt;$A$3,$A$4=0)))))),1,0)</f>
        <v/>
      </c>
      <c r="FS102">
        <f>IF(AND(FS$4=1,FS52=0,OR($IT52=0,AND($IT52&gt;0,FS$2=$IU52,OR(AND(FS$1=$IT52+1,OR(FS$3-1&lt;&gt;$A$3,$A$4=0)),AND(FS$1=$IT52-1,OR(FS$3&lt;&gt;$A$3,$A$4=0)))))),1,0)</f>
        <v/>
      </c>
      <c r="FT102">
        <f>IF(AND(FT$4=1,FT52=0,OR($IT52=0,AND($IT52&gt;0,FT$2=$IU52,OR(AND(FT$1=$IT52+1,OR(FT$3-1&lt;&gt;$A$3,$A$4=0)),AND(FT$1=$IT52-1,OR(FT$3&lt;&gt;$A$3,$A$4=0)))))),1,0)</f>
        <v/>
      </c>
      <c r="FU102">
        <f>IF(AND(FU$4=1,FU52=0,OR($IT52=0,AND($IT52&gt;0,FU$2=$IU52,OR(AND(FU$1=$IT52+1,OR(FU$3-1&lt;&gt;$A$3,$A$4=0)),AND(FU$1=$IT52-1,OR(FU$3&lt;&gt;$A$3,$A$4=0)))))),1,0)</f>
        <v/>
      </c>
      <c r="FV102">
        <f>IF(AND(FV$4=1,FV52=0,OR($IT52=0,AND($IT52&gt;0,FV$2=$IU52,OR(AND(FV$1=$IT52+1,OR(FV$3-1&lt;&gt;$A$3,$A$4=0)),AND(FV$1=$IT52-1,OR(FV$3&lt;&gt;$A$3,$A$4=0)))))),1,0)</f>
        <v/>
      </c>
      <c r="FW102">
        <f>IF(AND(FW$4=1,FW52=0,OR($IT52=0,AND($IT52&gt;0,FW$2=$IU52,OR(AND(FW$1=$IT52+1,OR(FW$3-1&lt;&gt;$A$3,$A$4=0)),AND(FW$1=$IT52-1,OR(FW$3&lt;&gt;$A$3,$A$4=0)))))),1,0)</f>
        <v/>
      </c>
      <c r="FX102">
        <f>IF(AND(FX$4=1,FX52=0,OR($IT52=0,AND($IT52&gt;0,FX$2=$IU52,OR(AND(FX$1=$IT52+1,OR(FX$3-1&lt;&gt;$A$3,$A$4=0)),AND(FX$1=$IT52-1,OR(FX$3&lt;&gt;$A$3,$A$4=0)))))),1,0)</f>
        <v/>
      </c>
      <c r="FY102">
        <f>IF(AND(FY$4=1,FY52=0,OR($IT52=0,AND($IT52&gt;0,FY$2=$IU52,OR(AND(FY$1=$IT52+1,OR(FY$3-1&lt;&gt;$A$3,$A$4=0)),AND(FY$1=$IT52-1,OR(FY$3&lt;&gt;$A$3,$A$4=0)))))),1,0)</f>
        <v/>
      </c>
      <c r="FZ102">
        <f>IF(AND(FZ$4=1,FZ52=0,OR($IT52=0,AND($IT52&gt;0,FZ$2=$IU52,OR(AND(FZ$1=$IT52+1,OR(FZ$3-1&lt;&gt;$A$3,$A$4=0)),AND(FZ$1=$IT52-1,OR(FZ$3&lt;&gt;$A$3,$A$4=0)))))),1,0)</f>
        <v/>
      </c>
      <c r="GA102">
        <f>IF(AND(GA$4=1,GA52=0,OR($IT52=0,AND($IT52&gt;0,GA$2=$IU52,OR(AND(GA$1=$IT52+1,OR(GA$3-1&lt;&gt;$A$3,$A$4=0)),AND(GA$1=$IT52-1,OR(GA$3&lt;&gt;$A$3,$A$4=0)))))),1,0)</f>
        <v/>
      </c>
      <c r="GB102">
        <f>IF(AND(GB$4=1,GB52=0,OR($IT52=0,AND($IT52&gt;0,GB$2=$IU52,OR(AND(GB$1=$IT52+1,OR(GB$3-1&lt;&gt;$A$3,$A$4=0)),AND(GB$1=$IT52-1,OR(GB$3&lt;&gt;$A$3,$A$4=0)))))),1,0)</f>
        <v/>
      </c>
      <c r="GC102">
        <f>IF(AND(GC$4=1,GC52=0,OR($IT52=0,AND($IT52&gt;0,GC$2=$IU52,OR(AND(GC$1=$IT52+1,OR(GC$3-1&lt;&gt;$A$3,$A$4=0)),AND(GC$1=$IT52-1,OR(GC$3&lt;&gt;$A$3,$A$4=0)))))),1,0)</f>
        <v/>
      </c>
      <c r="GD102">
        <f>IF(AND(GD$4=1,GD52=0,OR($IT52=0,AND($IT52&gt;0,GD$2=$IU52,OR(AND(GD$1=$IT52+1,OR(GD$3-1&lt;&gt;$A$3,$A$4=0)),AND(GD$1=$IT52-1,OR(GD$3&lt;&gt;$A$3,$A$4=0)))))),1,0)</f>
        <v/>
      </c>
      <c r="GE102">
        <f>IF(AND(GE$4=1,GE52=0,OR($IT52=0,AND($IT52&gt;0,GE$2=$IU52,OR(AND(GE$1=$IT52+1,OR(GE$3-1&lt;&gt;$A$3,$A$4=0)),AND(GE$1=$IT52-1,OR(GE$3&lt;&gt;$A$3,$A$4=0)))))),1,0)</f>
        <v/>
      </c>
      <c r="GF102">
        <f>IF(AND(GF$4=1,GF52=0,OR($IT52=0,AND($IT52&gt;0,GF$2=$IU52,OR(AND(GF$1=$IT52+1,OR(GF$3-1&lt;&gt;$A$3,$A$4=0)),AND(GF$1=$IT52-1,OR(GF$3&lt;&gt;$A$3,$A$4=0)))))),1,0)</f>
        <v/>
      </c>
      <c r="GG102">
        <f>IF(AND(GG$4=1,GG52=0,OR($IT52=0,AND($IT52&gt;0,GG$2=$IU52,OR(AND(GG$1=$IT52+1,OR(GG$3-1&lt;&gt;$A$3,$A$4=0)),AND(GG$1=$IT52-1,OR(GG$3&lt;&gt;$A$3,$A$4=0)))))),1,0)</f>
        <v/>
      </c>
      <c r="GH102">
        <f>IF(AND(GH$4=1,GH52=0,OR($IT52=0,AND($IT52&gt;0,GH$2=$IU52,OR(AND(GH$1=$IT52+1,OR(GH$3-1&lt;&gt;$A$3,$A$4=0)),AND(GH$1=$IT52-1,OR(GH$3&lt;&gt;$A$3,$A$4=0)))))),1,0)</f>
        <v/>
      </c>
      <c r="GI102">
        <f>IF(AND(GI$4=1,GI52=0,OR($IT52=0,AND($IT52&gt;0,GI$2=$IU52,OR(AND(GI$1=$IT52+1,OR(GI$3-1&lt;&gt;$A$3,$A$4=0)),AND(GI$1=$IT52-1,OR(GI$3&lt;&gt;$A$3,$A$4=0)))))),1,0)</f>
        <v/>
      </c>
      <c r="GJ102">
        <f>IF(AND(GJ$4=1,GJ52=0,OR($IT52=0,AND($IT52&gt;0,GJ$2=$IU52,OR(AND(GJ$1=$IT52+1,OR(GJ$3-1&lt;&gt;$A$3,$A$4=0)),AND(GJ$1=$IT52-1,OR(GJ$3&lt;&gt;$A$3,$A$4=0)))))),1,0)</f>
        <v/>
      </c>
      <c r="GK102">
        <f>IF(AND(GK$4=1,GK52=0,OR($IT52=0,AND($IT52&gt;0,GK$2=$IU52,OR(AND(GK$1=$IT52+1,OR(GK$3-1&lt;&gt;$A$3,$A$4=0)),AND(GK$1=$IT52-1,OR(GK$3&lt;&gt;$A$3,$A$4=0)))))),1,0)</f>
        <v/>
      </c>
      <c r="GL102">
        <f>IF(AND(GL$4=1,GL52=0,OR($IT52=0,AND($IT52&gt;0,GL$2=$IU52,OR(AND(GL$1=$IT52+1,OR(GL$3-1&lt;&gt;$A$3,$A$4=0)),AND(GL$1=$IT52-1,OR(GL$3&lt;&gt;$A$3,$A$4=0)))))),1,0)</f>
        <v/>
      </c>
      <c r="GM102">
        <f>IF(AND(GM$4=1,GM52=0,OR($IT52=0,AND($IT52&gt;0,GM$2=$IU52,OR(AND(GM$1=$IT52+1,OR(GM$3-1&lt;&gt;$A$3,$A$4=0)),AND(GM$1=$IT52-1,OR(GM$3&lt;&gt;$A$3,$A$4=0)))))),1,0)</f>
        <v/>
      </c>
      <c r="GN102">
        <f>IF(AND(GN$4=1,GN52=0,OR($IT52=0,AND($IT52&gt;0,GN$2=$IU52,OR(AND(GN$1=$IT52+1,OR(GN$3-1&lt;&gt;$A$3,$A$4=0)),AND(GN$1=$IT52-1,OR(GN$3&lt;&gt;$A$3,$A$4=0)))))),1,0)</f>
        <v/>
      </c>
      <c r="GO102">
        <f>IF(AND(GO$4=1,GO52=0,OR($IT52=0,AND($IT52&gt;0,GO$2=$IU52,OR(AND(GO$1=$IT52+1,OR(GO$3-1&lt;&gt;$A$3,$A$4=0)),AND(GO$1=$IT52-1,OR(GO$3&lt;&gt;$A$3,$A$4=0)))))),1,0)</f>
        <v/>
      </c>
      <c r="GP102">
        <f>IF(AND(GP$4=1,GP52=0,OR($IT52=0,AND($IT52&gt;0,GP$2=$IU52,OR(AND(GP$1=$IT52+1,OR(GP$3-1&lt;&gt;$A$3,$A$4=0)),AND(GP$1=$IT52-1,OR(GP$3&lt;&gt;$A$3,$A$4=0)))))),1,0)</f>
        <v/>
      </c>
      <c r="GQ102">
        <f>IF(AND(GQ$4=1,GQ52=0,OR($IT52=0,AND($IT52&gt;0,GQ$2=$IU52,OR(AND(GQ$1=$IT52+1,OR(GQ$3-1&lt;&gt;$A$3,$A$4=0)),AND(GQ$1=$IT52-1,OR(GQ$3&lt;&gt;$A$3,$A$4=0)))))),1,0)</f>
        <v/>
      </c>
      <c r="GR102">
        <f>IF(AND(GR$4=1,GR52=0,OR($IT52=0,AND($IT52&gt;0,GR$2=$IU52,OR(AND(GR$1=$IT52+1,OR(GR$3-1&lt;&gt;$A$3,$A$4=0)),AND(GR$1=$IT52-1,OR(GR$3&lt;&gt;$A$3,$A$4=0)))))),1,0)</f>
        <v/>
      </c>
      <c r="GS102">
        <f>IF(AND(GS$4=1,GS52=0,OR($IT52=0,AND($IT52&gt;0,GS$2=$IU52,OR(AND(GS$1=$IT52+1,OR(GS$3-1&lt;&gt;$A$3,$A$4=0)),AND(GS$1=$IT52-1,OR(GS$3&lt;&gt;$A$3,$A$4=0)))))),1,0)</f>
        <v/>
      </c>
      <c r="GT102">
        <f>IF(AND(GT$4=1,GT52=0,OR($IT52=0,AND($IT52&gt;0,GT$2=$IU52,OR(AND(GT$1=$IT52+1,OR(GT$3-1&lt;&gt;$A$3,$A$4=0)),AND(GT$1=$IT52-1,OR(GT$3&lt;&gt;$A$3,$A$4=0)))))),1,0)</f>
        <v/>
      </c>
      <c r="GU102">
        <f>IF(AND(GU$4=1,GU52=0,OR($IT52=0,AND($IT52&gt;0,GU$2=$IU52,OR(AND(GU$1=$IT52+1,OR(GU$3-1&lt;&gt;$A$3,$A$4=0)),AND(GU$1=$IT52-1,OR(GU$3&lt;&gt;$A$3,$A$4=0)))))),1,0)</f>
        <v/>
      </c>
      <c r="GV102">
        <f>IF(AND(GV$4=1,GV52=0,OR($IT52=0,AND($IT52&gt;0,GV$2=$IU52,OR(AND(GV$1=$IT52+1,OR(GV$3-1&lt;&gt;$A$3,$A$4=0)),AND(GV$1=$IT52-1,OR(GV$3&lt;&gt;$A$3,$A$4=0)))))),1,0)</f>
        <v/>
      </c>
      <c r="GW102">
        <f>IF(AND(GW$4=1,GW52=0,OR($IT52=0,AND($IT52&gt;0,GW$2=$IU52,OR(AND(GW$1=$IT52+1,OR(GW$3-1&lt;&gt;$A$3,$A$4=0)),AND(GW$1=$IT52-1,OR(GW$3&lt;&gt;$A$3,$A$4=0)))))),1,0)</f>
        <v/>
      </c>
      <c r="GX102">
        <f>IF(AND(GX$4=1,GX52=0,OR($IT52=0,AND($IT52&gt;0,GX$2=$IU52,OR(AND(GX$1=$IT52+1,OR(GX$3-1&lt;&gt;$A$3,$A$4=0)),AND(GX$1=$IT52-1,OR(GX$3&lt;&gt;$A$3,$A$4=0)))))),1,0)</f>
        <v/>
      </c>
      <c r="GY102">
        <f>IF(AND(GY$4=1,GY52=0,OR($IT52=0,AND($IT52&gt;0,GY$2=$IU52,OR(AND(GY$1=$IT52+1,OR(GY$3-1&lt;&gt;$A$3,$A$4=0)),AND(GY$1=$IT52-1,OR(GY$3&lt;&gt;$A$3,$A$4=0)))))),1,0)</f>
        <v/>
      </c>
      <c r="GZ102">
        <f>IF(AND(GZ$4=1,GZ52=0,OR($IT52=0,AND($IT52&gt;0,GZ$2=$IU52,OR(AND(GZ$1=$IT52+1,OR(GZ$3-1&lt;&gt;$A$3,$A$4=0)),AND(GZ$1=$IT52-1,OR(GZ$3&lt;&gt;$A$3,$A$4=0)))))),1,0)</f>
        <v/>
      </c>
      <c r="HA102">
        <f>IF(AND(HA$4=1,HA52=0,OR($IT52=0,AND($IT52&gt;0,HA$2=$IU52,OR(AND(HA$1=$IT52+1,OR(HA$3-1&lt;&gt;$A$3,$A$4=0)),AND(HA$1=$IT52-1,OR(HA$3&lt;&gt;$A$3,$A$4=0)))))),1,0)</f>
        <v/>
      </c>
      <c r="HB102">
        <f>IF(AND(HB$4=1,HB52=0,OR($IT52=0,AND($IT52&gt;0,HB$2=$IU52,OR(AND(HB$1=$IT52+1,OR(HB$3-1&lt;&gt;$A$3,$A$4=0)),AND(HB$1=$IT52-1,OR(HB$3&lt;&gt;$A$3,$A$4=0)))))),1,0)</f>
        <v/>
      </c>
      <c r="HC102">
        <f>IF(AND(HC$4=1,HC52=0,OR($IT52=0,AND($IT52&gt;0,HC$2=$IU52,OR(AND(HC$1=$IT52+1,OR(HC$3-1&lt;&gt;$A$3,$A$4=0)),AND(HC$1=$IT52-1,OR(HC$3&lt;&gt;$A$3,$A$4=0)))))),1,0)</f>
        <v/>
      </c>
      <c r="HD102">
        <f>IF(AND(HD$4=1,HD52=0,OR($IT52=0,AND($IT52&gt;0,HD$2=$IU52,OR(AND(HD$1=$IT52+1,OR(HD$3-1&lt;&gt;$A$3,$A$4=0)),AND(HD$1=$IT52-1,OR(HD$3&lt;&gt;$A$3,$A$4=0)))))),1,0)</f>
        <v/>
      </c>
      <c r="HE102">
        <f>IF(AND(HE$4=1,HE52=0,OR($IT52=0,AND($IT52&gt;0,HE$2=$IU52,OR(AND(HE$1=$IT52+1,OR(HE$3-1&lt;&gt;$A$3,$A$4=0)),AND(HE$1=$IT52-1,OR(HE$3&lt;&gt;$A$3,$A$4=0)))))),1,0)</f>
        <v/>
      </c>
      <c r="HF102">
        <f>IF(AND(HF$4=1,HF52=0,OR($IT52=0,AND($IT52&gt;0,HF$2=$IU52,OR(AND(HF$1=$IT52+1,OR(HF$3-1&lt;&gt;$A$3,$A$4=0)),AND(HF$1=$IT52-1,OR(HF$3&lt;&gt;$A$3,$A$4=0)))))),1,0)</f>
        <v/>
      </c>
      <c r="HG102">
        <f>IF(AND(HG$4=1,HG52=0,OR($IT52=0,AND($IT52&gt;0,HG$2=$IU52,OR(AND(HG$1=$IT52+1,OR(HG$3-1&lt;&gt;$A$3,$A$4=0)),AND(HG$1=$IT52-1,OR(HG$3&lt;&gt;$A$3,$A$4=0)))))),1,0)</f>
        <v/>
      </c>
      <c r="HH102">
        <f>IF(AND(HH$4=1,HH52=0,OR($IT52=0,AND($IT52&gt;0,HH$2=$IU52,OR(AND(HH$1=$IT52+1,OR(HH$3-1&lt;&gt;$A$3,$A$4=0)),AND(HH$1=$IT52-1,OR(HH$3&lt;&gt;$A$3,$A$4=0)))))),1,0)</f>
        <v/>
      </c>
      <c r="HI102">
        <f>IF(AND(HI$4=1,HI52=0,OR($IT52=0,AND($IT52&gt;0,HI$2=$IU52,OR(AND(HI$1=$IT52+1,OR(HI$3-1&lt;&gt;$A$3,$A$4=0)),AND(HI$1=$IT52-1,OR(HI$3&lt;&gt;$A$3,$A$4=0)))))),1,0)</f>
        <v/>
      </c>
      <c r="HJ102">
        <f>IF(AND(HJ$4=1,HJ52=0,OR($IT52=0,AND($IT52&gt;0,HJ$2=$IU52,OR(AND(HJ$1=$IT52+1,OR(HJ$3-1&lt;&gt;$A$3,$A$4=0)),AND(HJ$1=$IT52-1,OR(HJ$3&lt;&gt;$A$3,$A$4=0)))))),1,0)</f>
        <v/>
      </c>
      <c r="HK102">
        <f>IF(AND(HK$4=1,HK52=0,OR($IT52=0,AND($IT52&gt;0,HK$2=$IU52,OR(AND(HK$1=$IT52+1,OR(HK$3-1&lt;&gt;$A$3,$A$4=0)),AND(HK$1=$IT52-1,OR(HK$3&lt;&gt;$A$3,$A$4=0)))))),1,0)</f>
        <v/>
      </c>
      <c r="HL102">
        <f>IF(AND(HL$4=1,HL52=0,OR($IT52=0,AND($IT52&gt;0,HL$2=$IU52,OR(AND(HL$1=$IT52+1,OR(HL$3-1&lt;&gt;$A$3,$A$4=0)),AND(HL$1=$IT52-1,OR(HL$3&lt;&gt;$A$3,$A$4=0)))))),1,0)</f>
        <v/>
      </c>
      <c r="HM102">
        <f>IF(AND(HM$4=1,HM52=0,OR($IT52=0,AND($IT52&gt;0,HM$2=$IU52,OR(AND(HM$1=$IT52+1,OR(HM$3-1&lt;&gt;$A$3,$A$4=0)),AND(HM$1=$IT52-1,OR(HM$3&lt;&gt;$A$3,$A$4=0)))))),1,0)</f>
        <v/>
      </c>
      <c r="HN102">
        <f>IF(AND(HN$4=1,HN52=0,OR($IT52=0,AND($IT52&gt;0,HN$2=$IU52,OR(AND(HN$1=$IT52+1,OR(HN$3-1&lt;&gt;$A$3,$A$4=0)),AND(HN$1=$IT52-1,OR(HN$3&lt;&gt;$A$3,$A$4=0)))))),1,0)</f>
        <v/>
      </c>
      <c r="HO102">
        <f>IF(AND(HO$4=1,HO52=0,OR($IT52=0,AND($IT52&gt;0,HO$2=$IU52,OR(AND(HO$1=$IT52+1,OR(HO$3-1&lt;&gt;$A$3,$A$4=0)),AND(HO$1=$IT52-1,OR(HO$3&lt;&gt;$A$3,$A$4=0)))))),1,0)</f>
        <v/>
      </c>
      <c r="HP102">
        <f>IF(AND(HP$4=1,HP52=0,OR($IT52=0,AND($IT52&gt;0,HP$2=$IU52,OR(AND(HP$1=$IT52+1,OR(HP$3-1&lt;&gt;$A$3,$A$4=0)),AND(HP$1=$IT52-1,OR(HP$3&lt;&gt;$A$3,$A$4=0)))))),1,0)</f>
        <v/>
      </c>
      <c r="HQ102">
        <f>IF(AND(HQ$4=1,HQ52=0,OR($IT52=0,AND($IT52&gt;0,HQ$2=$IU52,OR(AND(HQ$1=$IT52+1,OR(HQ$3-1&lt;&gt;$A$3,$A$4=0)),AND(HQ$1=$IT52-1,OR(HQ$3&lt;&gt;$A$3,$A$4=0)))))),1,0)</f>
        <v/>
      </c>
      <c r="HR102">
        <f>IF(AND(HR$4=1,HR52=0,OR($IT52=0,AND($IT52&gt;0,HR$2=$IU52,OR(AND(HR$1=$IT52+1,OR(HR$3-1&lt;&gt;$A$3,$A$4=0)),AND(HR$1=$IT52-1,OR(HR$3&lt;&gt;$A$3,$A$4=0)))))),1,0)</f>
        <v/>
      </c>
      <c r="HS102">
        <f>IF(AND(HS$4=1,HS52=0,OR($IT52=0,AND($IT52&gt;0,HS$2=$IU52,OR(AND(HS$1=$IT52+1,OR(HS$3-1&lt;&gt;$A$3,$A$4=0)),AND(HS$1=$IT52-1,OR(HS$3&lt;&gt;$A$3,$A$4=0)))))),1,0)</f>
        <v/>
      </c>
      <c r="HT102">
        <f>IF(AND(HT$4=1,HT52=0,OR($IT52=0,AND($IT52&gt;0,HT$2=$IU52,OR(AND(HT$1=$IT52+1,OR(HT$3-1&lt;&gt;$A$3,$A$4=0)),AND(HT$1=$IT52-1,OR(HT$3&lt;&gt;$A$3,$A$4=0)))))),1,0)</f>
        <v/>
      </c>
      <c r="HU102">
        <f>IF(AND(HU$4=1,HU52=0,OR($IT52=0,AND($IT52&gt;0,HU$2=$IU52,OR(AND(HU$1=$IT52+1,OR(HU$3-1&lt;&gt;$A$3,$A$4=0)),AND(HU$1=$IT52-1,OR(HU$3&lt;&gt;$A$3,$A$4=0)))))),1,0)</f>
        <v/>
      </c>
      <c r="HV102">
        <f>IF(AND(HV$4=1,HV52=0,OR($IT52=0,AND($IT52&gt;0,HV$2=$IU52,OR(AND(HV$1=$IT52+1,OR(HV$3-1&lt;&gt;$A$3,$A$4=0)),AND(HV$1=$IT52-1,OR(HV$3&lt;&gt;$A$3,$A$4=0)))))),1,0)</f>
        <v/>
      </c>
      <c r="HW102">
        <f>IF(AND(HW$4=1,HW52=0,OR($IT52=0,AND($IT52&gt;0,HW$2=$IU52,OR(AND(HW$1=$IT52+1,OR(HW$3-1&lt;&gt;$A$3,$A$4=0)),AND(HW$1=$IT52-1,OR(HW$3&lt;&gt;$A$3,$A$4=0)))))),1,0)</f>
        <v/>
      </c>
      <c r="HX102">
        <f>IF(AND(HX$4=1,HX52=0,OR($IT52=0,AND($IT52&gt;0,HX$2=$IU52,OR(AND(HX$1=$IT52+1,OR(HX$3-1&lt;&gt;$A$3,$A$4=0)),AND(HX$1=$IT52-1,OR(HX$3&lt;&gt;$A$3,$A$4=0)))))),1,0)</f>
        <v/>
      </c>
      <c r="HY102">
        <f>IF(AND(HY$4=1,HY52=0,OR($IT52=0,AND($IT52&gt;0,HY$2=$IU52,OR(AND(HY$1=$IT52+1,OR(HY$3-1&lt;&gt;$A$3,$A$4=0)),AND(HY$1=$IT52-1,OR(HY$3&lt;&gt;$A$3,$A$4=0)))))),1,0)</f>
        <v/>
      </c>
      <c r="HZ102">
        <f>IF(AND(HZ$4=1,HZ52=0,OR($IT52=0,AND($IT52&gt;0,HZ$2=$IU52,OR(AND(HZ$1=$IT52+1,OR(HZ$3-1&lt;&gt;$A$3,$A$4=0)),AND(HZ$1=$IT52-1,OR(HZ$3&lt;&gt;$A$3,$A$4=0)))))),1,0)</f>
        <v/>
      </c>
      <c r="IA102">
        <f>IF(AND(IA$4=1,IA52=0,OR($IT52=0,AND($IT52&gt;0,IA$2=$IU52,OR(AND(IA$1=$IT52+1,OR(IA$3-1&lt;&gt;$A$3,$A$4=0)),AND(IA$1=$IT52-1,OR(IA$3&lt;&gt;$A$3,$A$4=0)))))),1,0)</f>
        <v/>
      </c>
      <c r="IB102">
        <f>IF(AND(IB$4=1,IB52=0,OR($IT52=0,AND($IT52&gt;0,IB$2=$IU52,OR(AND(IB$1=$IT52+1,OR(IB$3-1&lt;&gt;$A$3,$A$4=0)),AND(IB$1=$IT52-1,OR(IB$3&lt;&gt;$A$3,$A$4=0)))))),1,0)</f>
        <v/>
      </c>
      <c r="IC102">
        <f>IF(AND(IC$4=1,IC52=0,OR($IT52=0,AND($IT52&gt;0,IC$2=$IU52,OR(AND(IC$1=$IT52+1,OR(IC$3-1&lt;&gt;$A$3,$A$4=0)),AND(IC$1=$IT52-1,OR(IC$3&lt;&gt;$A$3,$A$4=0)))))),1,0)</f>
        <v/>
      </c>
      <c r="ID102">
        <f>IF(AND(ID$4=1,ID52=0,OR($IT52=0,AND($IT52&gt;0,ID$2=$IU52,OR(AND(ID$1=$IT52+1,OR(ID$3-1&lt;&gt;$A$3,$A$4=0)),AND(ID$1=$IT52-1,OR(ID$3&lt;&gt;$A$3,$A$4=0)))))),1,0)</f>
        <v/>
      </c>
      <c r="IE102">
        <f>IF(AND(IE$4=1,IE52=0,OR($IT52=0,AND($IT52&gt;0,IE$2=$IU52,OR(AND(IE$1=$IT52+1,OR(IE$3-1&lt;&gt;$A$3,$A$4=0)),AND(IE$1=$IT52-1,OR(IE$3&lt;&gt;$A$3,$A$4=0)))))),1,0)</f>
        <v/>
      </c>
      <c r="IF102">
        <f>IF(AND(IF$4=1,IF52=0,OR($IT52=0,AND($IT52&gt;0,IF$2=$IU52,OR(AND(IF$1=$IT52+1,OR(IF$3-1&lt;&gt;$A$3,$A$4=0)),AND(IF$1=$IT52-1,OR(IF$3&lt;&gt;$A$3,$A$4=0)))))),1,0)</f>
        <v/>
      </c>
      <c r="IG102">
        <f>IF(AND(IG$4=1,IG52=0,OR($IT52=0,AND($IT52&gt;0,IG$2=$IU52,OR(AND(IG$1=$IT52+1,OR(IG$3-1&lt;&gt;$A$3,$A$4=0)),AND(IG$1=$IT52-1,OR(IG$3&lt;&gt;$A$3,$A$4=0)))))),1,0)</f>
        <v/>
      </c>
      <c r="IH102">
        <f>IF(AND(IH$4=1,IH52=0,OR($IT52=0,AND($IT52&gt;0,IH$2=$IU52,OR(AND(IH$1=$IT52+1,OR(IH$3-1&lt;&gt;$A$3,$A$4=0)),AND(IH$1=$IT52-1,OR(IH$3&lt;&gt;$A$3,$A$4=0)))))),1,0)</f>
        <v/>
      </c>
      <c r="II102">
        <f>IF(AND(II$4=1,II52=0,OR($IT52=0,AND($IT52&gt;0,II$2=$IU52,OR(AND(II$1=$IT52+1,OR(II$3-1&lt;&gt;$A$3,$A$4=0)),AND(II$1=$IT52-1,OR(II$3&lt;&gt;$A$3,$A$4=0)))))),1,0)</f>
        <v/>
      </c>
    </row>
    <row r="103">
      <c r="A103" t="n">
        <v>44</v>
      </c>
      <c r="D103">
        <f>IF(AND(D$4=1,D53=0,OR($IT53=0,AND($IT53&gt;0,D$2=$IU53,OR(AND(D$1=$IT53+1,OR(D$3-1&lt;&gt;$A$3,$A$4=0)),AND(D$1=$IT53-1,OR(D$3&lt;&gt;$A$3,$A$4=0)))))),1,0)</f>
        <v/>
      </c>
      <c r="E103">
        <f>IF(AND(E$4=1,E53=0,OR($IT53=0,AND($IT53&gt;0,E$2=$IU53,OR(AND(E$1=$IT53+1,OR(E$3-1&lt;&gt;$A$3,$A$4=0)),AND(E$1=$IT53-1,OR(E$3&lt;&gt;$A$3,$A$4=0)))))),1,0)</f>
        <v/>
      </c>
      <c r="F103">
        <f>IF(AND(F$4=1,F53=0,OR($IT53=0,AND($IT53&gt;0,F$2=$IU53,OR(AND(F$1=$IT53+1,OR(F$3-1&lt;&gt;$A$3,$A$4=0)),AND(F$1=$IT53-1,OR(F$3&lt;&gt;$A$3,$A$4=0)))))),1,0)</f>
        <v/>
      </c>
      <c r="G103">
        <f>IF(AND(G$4=1,G53=0,OR($IT53=0,AND($IT53&gt;0,G$2=$IU53,OR(AND(G$1=$IT53+1,OR(G$3-1&lt;&gt;$A$3,$A$4=0)),AND(G$1=$IT53-1,OR(G$3&lt;&gt;$A$3,$A$4=0)))))),1,0)</f>
        <v/>
      </c>
      <c r="H103">
        <f>IF(AND(H$4=1,H53=0,OR($IT53=0,AND($IT53&gt;0,H$2=$IU53,OR(AND(H$1=$IT53+1,OR(H$3-1&lt;&gt;$A$3,$A$4=0)),AND(H$1=$IT53-1,OR(H$3&lt;&gt;$A$3,$A$4=0)))))),1,0)</f>
        <v/>
      </c>
      <c r="I103">
        <f>IF(AND(I$4=1,I53=0,OR($IT53=0,AND($IT53&gt;0,I$2=$IU53,OR(AND(I$1=$IT53+1,OR(I$3-1&lt;&gt;$A$3,$A$4=0)),AND(I$1=$IT53-1,OR(I$3&lt;&gt;$A$3,$A$4=0)))))),1,0)</f>
        <v/>
      </c>
      <c r="J103">
        <f>IF(AND(J$4=1,J53=0,OR($IT53=0,AND($IT53&gt;0,J$2=$IU53,OR(AND(J$1=$IT53+1,OR(J$3-1&lt;&gt;$A$3,$A$4=0)),AND(J$1=$IT53-1,OR(J$3&lt;&gt;$A$3,$A$4=0)))))),1,0)</f>
        <v/>
      </c>
      <c r="K103">
        <f>IF(AND(K$4=1,K53=0,OR($IT53=0,AND($IT53&gt;0,K$2=$IU53,OR(AND(K$1=$IT53+1,OR(K$3-1&lt;&gt;$A$3,$A$4=0)),AND(K$1=$IT53-1,OR(K$3&lt;&gt;$A$3,$A$4=0)))))),1,0)</f>
        <v/>
      </c>
      <c r="L103">
        <f>IF(AND(L$4=1,L53=0,OR($IT53=0,AND($IT53&gt;0,L$2=$IU53,OR(AND(L$1=$IT53+1,OR(L$3-1&lt;&gt;$A$3,$A$4=0)),AND(L$1=$IT53-1,OR(L$3&lt;&gt;$A$3,$A$4=0)))))),1,0)</f>
        <v/>
      </c>
      <c r="M103">
        <f>IF(AND(M$4=1,M53=0,OR($IT53=0,AND($IT53&gt;0,M$2=$IU53,OR(AND(M$1=$IT53+1,OR(M$3-1&lt;&gt;$A$3,$A$4=0)),AND(M$1=$IT53-1,OR(M$3&lt;&gt;$A$3,$A$4=0)))))),1,0)</f>
        <v/>
      </c>
      <c r="N103">
        <f>IF(AND(N$4=1,N53=0,OR($IT53=0,AND($IT53&gt;0,N$2=$IU53,OR(AND(N$1=$IT53+1,OR(N$3-1&lt;&gt;$A$3,$A$4=0)),AND(N$1=$IT53-1,OR(N$3&lt;&gt;$A$3,$A$4=0)))))),1,0)</f>
        <v/>
      </c>
      <c r="O103">
        <f>IF(AND(O$4=1,O53=0,OR($IT53=0,AND($IT53&gt;0,O$2=$IU53,OR(AND(O$1=$IT53+1,OR(O$3-1&lt;&gt;$A$3,$A$4=0)),AND(O$1=$IT53-1,OR(O$3&lt;&gt;$A$3,$A$4=0)))))),1,0)</f>
        <v/>
      </c>
      <c r="P103">
        <f>IF(AND(P$4=1,P53=0,OR($IT53=0,AND($IT53&gt;0,P$2=$IU53,OR(AND(P$1=$IT53+1,OR(P$3-1&lt;&gt;$A$3,$A$4=0)),AND(P$1=$IT53-1,OR(P$3&lt;&gt;$A$3,$A$4=0)))))),1,0)</f>
        <v/>
      </c>
      <c r="Q103">
        <f>IF(AND(Q$4=1,Q53=0,OR($IT53=0,AND($IT53&gt;0,Q$2=$IU53,OR(AND(Q$1=$IT53+1,OR(Q$3-1&lt;&gt;$A$3,$A$4=0)),AND(Q$1=$IT53-1,OR(Q$3&lt;&gt;$A$3,$A$4=0)))))),1,0)</f>
        <v/>
      </c>
      <c r="R103">
        <f>IF(AND(R$4=1,R53=0,OR($IT53=0,AND($IT53&gt;0,R$2=$IU53,OR(AND(R$1=$IT53+1,OR(R$3-1&lt;&gt;$A$3,$A$4=0)),AND(R$1=$IT53-1,OR(R$3&lt;&gt;$A$3,$A$4=0)))))),1,0)</f>
        <v/>
      </c>
      <c r="S103">
        <f>IF(AND(S$4=1,S53=0,OR($IT53=0,AND($IT53&gt;0,S$2=$IU53,OR(AND(S$1=$IT53+1,OR(S$3-1&lt;&gt;$A$3,$A$4=0)),AND(S$1=$IT53-1,OR(S$3&lt;&gt;$A$3,$A$4=0)))))),1,0)</f>
        <v/>
      </c>
      <c r="T103">
        <f>IF(AND(T$4=1,T53=0,OR($IT53=0,AND($IT53&gt;0,T$2=$IU53,OR(AND(T$1=$IT53+1,OR(T$3-1&lt;&gt;$A$3,$A$4=0)),AND(T$1=$IT53-1,OR(T$3&lt;&gt;$A$3,$A$4=0)))))),1,0)</f>
        <v/>
      </c>
      <c r="U103">
        <f>IF(AND(U$4=1,U53=0,OR($IT53=0,AND($IT53&gt;0,U$2=$IU53,OR(AND(U$1=$IT53+1,OR(U$3-1&lt;&gt;$A$3,$A$4=0)),AND(U$1=$IT53-1,OR(U$3&lt;&gt;$A$3,$A$4=0)))))),1,0)</f>
        <v/>
      </c>
      <c r="V103">
        <f>IF(AND(V$4=1,V53=0,OR($IT53=0,AND($IT53&gt;0,V$2=$IU53,OR(AND(V$1=$IT53+1,OR(V$3-1&lt;&gt;$A$3,$A$4=0)),AND(V$1=$IT53-1,OR(V$3&lt;&gt;$A$3,$A$4=0)))))),1,0)</f>
        <v/>
      </c>
      <c r="W103">
        <f>IF(AND(W$4=1,W53=0,OR($IT53=0,AND($IT53&gt;0,W$2=$IU53,OR(AND(W$1=$IT53+1,OR(W$3-1&lt;&gt;$A$3,$A$4=0)),AND(W$1=$IT53-1,OR(W$3&lt;&gt;$A$3,$A$4=0)))))),1,0)</f>
        <v/>
      </c>
      <c r="X103">
        <f>IF(AND(X$4=1,X53=0,OR($IT53=0,AND($IT53&gt;0,X$2=$IU53,OR(AND(X$1=$IT53+1,OR(X$3-1&lt;&gt;$A$3,$A$4=0)),AND(X$1=$IT53-1,OR(X$3&lt;&gt;$A$3,$A$4=0)))))),1,0)</f>
        <v/>
      </c>
      <c r="Y103">
        <f>IF(AND(Y$4=1,Y53=0,OR($IT53=0,AND($IT53&gt;0,Y$2=$IU53,OR(AND(Y$1=$IT53+1,OR(Y$3-1&lt;&gt;$A$3,$A$4=0)),AND(Y$1=$IT53-1,OR(Y$3&lt;&gt;$A$3,$A$4=0)))))),1,0)</f>
        <v/>
      </c>
      <c r="Z103">
        <f>IF(AND(Z$4=1,Z53=0,OR($IT53=0,AND($IT53&gt;0,Z$2=$IU53,OR(AND(Z$1=$IT53+1,OR(Z$3-1&lt;&gt;$A$3,$A$4=0)),AND(Z$1=$IT53-1,OR(Z$3&lt;&gt;$A$3,$A$4=0)))))),1,0)</f>
        <v/>
      </c>
      <c r="AA103">
        <f>IF(AND(AA$4=1,AA53=0,OR($IT53=0,AND($IT53&gt;0,AA$2=$IU53,OR(AND(AA$1=$IT53+1,OR(AA$3-1&lt;&gt;$A$3,$A$4=0)),AND(AA$1=$IT53-1,OR(AA$3&lt;&gt;$A$3,$A$4=0)))))),1,0)</f>
        <v/>
      </c>
      <c r="AB103">
        <f>IF(AND(AB$4=1,AB53=0,OR($IT53=0,AND($IT53&gt;0,AB$2=$IU53,OR(AND(AB$1=$IT53+1,OR(AB$3-1&lt;&gt;$A$3,$A$4=0)),AND(AB$1=$IT53-1,OR(AB$3&lt;&gt;$A$3,$A$4=0)))))),1,0)</f>
        <v/>
      </c>
      <c r="AC103">
        <f>IF(AND(AC$4=1,AC53=0,OR($IT53=0,AND($IT53&gt;0,AC$2=$IU53,OR(AND(AC$1=$IT53+1,OR(AC$3-1&lt;&gt;$A$3,$A$4=0)),AND(AC$1=$IT53-1,OR(AC$3&lt;&gt;$A$3,$A$4=0)))))),1,0)</f>
        <v/>
      </c>
      <c r="AD103">
        <f>IF(AND(AD$4=1,AD53=0,OR($IT53=0,AND($IT53&gt;0,AD$2=$IU53,OR(AND(AD$1=$IT53+1,OR(AD$3-1&lt;&gt;$A$3,$A$4=0)),AND(AD$1=$IT53-1,OR(AD$3&lt;&gt;$A$3,$A$4=0)))))),1,0)</f>
        <v/>
      </c>
      <c r="AE103">
        <f>IF(AND(AE$4=1,AE53=0,OR($IT53=0,AND($IT53&gt;0,AE$2=$IU53,OR(AND(AE$1=$IT53+1,OR(AE$3-1&lt;&gt;$A$3,$A$4=0)),AND(AE$1=$IT53-1,OR(AE$3&lt;&gt;$A$3,$A$4=0)))))),1,0)</f>
        <v/>
      </c>
      <c r="AF103">
        <f>IF(AND(AF$4=1,AF53=0,OR($IT53=0,AND($IT53&gt;0,AF$2=$IU53,OR(AND(AF$1=$IT53+1,OR(AF$3-1&lt;&gt;$A$3,$A$4=0)),AND(AF$1=$IT53-1,OR(AF$3&lt;&gt;$A$3,$A$4=0)))))),1,0)</f>
        <v/>
      </c>
      <c r="AG103">
        <f>IF(AND(AG$4=1,AG53=0,OR($IT53=0,AND($IT53&gt;0,AG$2=$IU53,OR(AND(AG$1=$IT53+1,OR(AG$3-1&lt;&gt;$A$3,$A$4=0)),AND(AG$1=$IT53-1,OR(AG$3&lt;&gt;$A$3,$A$4=0)))))),1,0)</f>
        <v/>
      </c>
      <c r="AH103">
        <f>IF(AND(AH$4=1,AH53=0,OR($IT53=0,AND($IT53&gt;0,AH$2=$IU53,OR(AND(AH$1=$IT53+1,OR(AH$3-1&lt;&gt;$A$3,$A$4=0)),AND(AH$1=$IT53-1,OR(AH$3&lt;&gt;$A$3,$A$4=0)))))),1,0)</f>
        <v/>
      </c>
      <c r="AI103">
        <f>IF(AND(AI$4=1,AI53=0,OR($IT53=0,AND($IT53&gt;0,AI$2=$IU53,OR(AND(AI$1=$IT53+1,OR(AI$3-1&lt;&gt;$A$3,$A$4=0)),AND(AI$1=$IT53-1,OR(AI$3&lt;&gt;$A$3,$A$4=0)))))),1,0)</f>
        <v/>
      </c>
      <c r="AJ103">
        <f>IF(AND(AJ$4=1,AJ53=0,OR($IT53=0,AND($IT53&gt;0,AJ$2=$IU53,OR(AND(AJ$1=$IT53+1,OR(AJ$3-1&lt;&gt;$A$3,$A$4=0)),AND(AJ$1=$IT53-1,OR(AJ$3&lt;&gt;$A$3,$A$4=0)))))),1,0)</f>
        <v/>
      </c>
      <c r="AK103">
        <f>IF(AND(AK$4=1,AK53=0,OR($IT53=0,AND($IT53&gt;0,AK$2=$IU53,OR(AND(AK$1=$IT53+1,OR(AK$3-1&lt;&gt;$A$3,$A$4=0)),AND(AK$1=$IT53-1,OR(AK$3&lt;&gt;$A$3,$A$4=0)))))),1,0)</f>
        <v/>
      </c>
      <c r="AL103">
        <f>IF(AND(AL$4=1,AL53=0,OR($IT53=0,AND($IT53&gt;0,AL$2=$IU53,OR(AND(AL$1=$IT53+1,OR(AL$3-1&lt;&gt;$A$3,$A$4=0)),AND(AL$1=$IT53-1,OR(AL$3&lt;&gt;$A$3,$A$4=0)))))),1,0)</f>
        <v/>
      </c>
      <c r="AM103">
        <f>IF(AND(AM$4=1,AM53=0,OR($IT53=0,AND($IT53&gt;0,AM$2=$IU53,OR(AND(AM$1=$IT53+1,OR(AM$3-1&lt;&gt;$A$3,$A$4=0)),AND(AM$1=$IT53-1,OR(AM$3&lt;&gt;$A$3,$A$4=0)))))),1,0)</f>
        <v/>
      </c>
      <c r="AN103">
        <f>IF(AND(AN$4=1,AN53=0,OR($IT53=0,AND($IT53&gt;0,AN$2=$IU53,OR(AND(AN$1=$IT53+1,OR(AN$3-1&lt;&gt;$A$3,$A$4=0)),AND(AN$1=$IT53-1,OR(AN$3&lt;&gt;$A$3,$A$4=0)))))),1,0)</f>
        <v/>
      </c>
      <c r="AO103">
        <f>IF(AND(AO$4=1,AO53=0,OR($IT53=0,AND($IT53&gt;0,AO$2=$IU53,OR(AND(AO$1=$IT53+1,OR(AO$3-1&lt;&gt;$A$3,$A$4=0)),AND(AO$1=$IT53-1,OR(AO$3&lt;&gt;$A$3,$A$4=0)))))),1,0)</f>
        <v/>
      </c>
      <c r="AP103">
        <f>IF(AND(AP$4=1,AP53=0,OR($IT53=0,AND($IT53&gt;0,AP$2=$IU53,OR(AND(AP$1=$IT53+1,OR(AP$3-1&lt;&gt;$A$3,$A$4=0)),AND(AP$1=$IT53-1,OR(AP$3&lt;&gt;$A$3,$A$4=0)))))),1,0)</f>
        <v/>
      </c>
      <c r="AQ103">
        <f>IF(AND(AQ$4=1,AQ53=0,OR($IT53=0,AND($IT53&gt;0,AQ$2=$IU53,OR(AND(AQ$1=$IT53+1,OR(AQ$3-1&lt;&gt;$A$3,$A$4=0)),AND(AQ$1=$IT53-1,OR(AQ$3&lt;&gt;$A$3,$A$4=0)))))),1,0)</f>
        <v/>
      </c>
      <c r="AR103">
        <f>IF(AND(AR$4=1,AR53=0,OR($IT53=0,AND($IT53&gt;0,AR$2=$IU53,OR(AND(AR$1=$IT53+1,OR(AR$3-1&lt;&gt;$A$3,$A$4=0)),AND(AR$1=$IT53-1,OR(AR$3&lt;&gt;$A$3,$A$4=0)))))),1,0)</f>
        <v/>
      </c>
      <c r="AS103">
        <f>IF(AND(AS$4=1,AS53=0,OR($IT53=0,AND($IT53&gt;0,AS$2=$IU53,OR(AND(AS$1=$IT53+1,OR(AS$3-1&lt;&gt;$A$3,$A$4=0)),AND(AS$1=$IT53-1,OR(AS$3&lt;&gt;$A$3,$A$4=0)))))),1,0)</f>
        <v/>
      </c>
      <c r="AT103">
        <f>IF(AND(AT$4=1,AT53=0,OR($IT53=0,AND($IT53&gt;0,AT$2=$IU53,OR(AND(AT$1=$IT53+1,OR(AT$3-1&lt;&gt;$A$3,$A$4=0)),AND(AT$1=$IT53-1,OR(AT$3&lt;&gt;$A$3,$A$4=0)))))),1,0)</f>
        <v/>
      </c>
      <c r="AU103">
        <f>IF(AND(AU$4=1,AU53=0,OR($IT53=0,AND($IT53&gt;0,AU$2=$IU53,OR(AND(AU$1=$IT53+1,OR(AU$3-1&lt;&gt;$A$3,$A$4=0)),AND(AU$1=$IT53-1,OR(AU$3&lt;&gt;$A$3,$A$4=0)))))),1,0)</f>
        <v/>
      </c>
      <c r="AV103">
        <f>IF(AND(AV$4=1,AV53=0,OR($IT53=0,AND($IT53&gt;0,AV$2=$IU53,OR(AND(AV$1=$IT53+1,OR(AV$3-1&lt;&gt;$A$3,$A$4=0)),AND(AV$1=$IT53-1,OR(AV$3&lt;&gt;$A$3,$A$4=0)))))),1,0)</f>
        <v/>
      </c>
      <c r="AW103">
        <f>IF(AND(AW$4=1,AW53=0,OR($IT53=0,AND($IT53&gt;0,AW$2=$IU53,OR(AND(AW$1=$IT53+1,OR(AW$3-1&lt;&gt;$A$3,$A$4=0)),AND(AW$1=$IT53-1,OR(AW$3&lt;&gt;$A$3,$A$4=0)))))),1,0)</f>
        <v/>
      </c>
      <c r="AX103">
        <f>IF(AND(AX$4=1,AX53=0,OR($IT53=0,AND($IT53&gt;0,AX$2=$IU53,OR(AND(AX$1=$IT53+1,OR(AX$3-1&lt;&gt;$A$3,$A$4=0)),AND(AX$1=$IT53-1,OR(AX$3&lt;&gt;$A$3,$A$4=0)))))),1,0)</f>
        <v/>
      </c>
      <c r="AY103">
        <f>IF(AND(AY$4=1,AY53=0,OR($IT53=0,AND($IT53&gt;0,AY$2=$IU53,OR(AND(AY$1=$IT53+1,OR(AY$3-1&lt;&gt;$A$3,$A$4=0)),AND(AY$1=$IT53-1,OR(AY$3&lt;&gt;$A$3,$A$4=0)))))),1,0)</f>
        <v/>
      </c>
      <c r="AZ103">
        <f>IF(AND(AZ$4=1,AZ53=0,OR($IT53=0,AND($IT53&gt;0,AZ$2=$IU53,OR(AND(AZ$1=$IT53+1,OR(AZ$3-1&lt;&gt;$A$3,$A$4=0)),AND(AZ$1=$IT53-1,OR(AZ$3&lt;&gt;$A$3,$A$4=0)))))),1,0)</f>
        <v/>
      </c>
      <c r="BA103">
        <f>IF(AND(BA$4=1,BA53=0,OR($IT53=0,AND($IT53&gt;0,BA$2=$IU53,OR(AND(BA$1=$IT53+1,OR(BA$3-1&lt;&gt;$A$3,$A$4=0)),AND(BA$1=$IT53-1,OR(BA$3&lt;&gt;$A$3,$A$4=0)))))),1,0)</f>
        <v/>
      </c>
      <c r="BB103">
        <f>IF(AND(BB$4=1,BB53=0,OR($IT53=0,AND($IT53&gt;0,BB$2=$IU53,OR(AND(BB$1=$IT53+1,OR(BB$3-1&lt;&gt;$A$3,$A$4=0)),AND(BB$1=$IT53-1,OR(BB$3&lt;&gt;$A$3,$A$4=0)))))),1,0)</f>
        <v/>
      </c>
      <c r="BC103">
        <f>IF(AND(BC$4=1,BC53=0,OR($IT53=0,AND($IT53&gt;0,BC$2=$IU53,OR(AND(BC$1=$IT53+1,OR(BC$3-1&lt;&gt;$A$3,$A$4=0)),AND(BC$1=$IT53-1,OR(BC$3&lt;&gt;$A$3,$A$4=0)))))),1,0)</f>
        <v/>
      </c>
      <c r="BD103">
        <f>IF(AND(BD$4=1,BD53=0,OR($IT53=0,AND($IT53&gt;0,BD$2=$IU53,OR(AND(BD$1=$IT53+1,OR(BD$3-1&lt;&gt;$A$3,$A$4=0)),AND(BD$1=$IT53-1,OR(BD$3&lt;&gt;$A$3,$A$4=0)))))),1,0)</f>
        <v/>
      </c>
      <c r="BE103">
        <f>IF(AND(BE$4=1,BE53=0,OR($IT53=0,AND($IT53&gt;0,BE$2=$IU53,OR(AND(BE$1=$IT53+1,OR(BE$3-1&lt;&gt;$A$3,$A$4=0)),AND(BE$1=$IT53-1,OR(BE$3&lt;&gt;$A$3,$A$4=0)))))),1,0)</f>
        <v/>
      </c>
      <c r="BF103">
        <f>IF(AND(BF$4=1,BF53=0,OR($IT53=0,AND($IT53&gt;0,BF$2=$IU53,OR(AND(BF$1=$IT53+1,OR(BF$3-1&lt;&gt;$A$3,$A$4=0)),AND(BF$1=$IT53-1,OR(BF$3&lt;&gt;$A$3,$A$4=0)))))),1,0)</f>
        <v/>
      </c>
      <c r="BG103">
        <f>IF(AND(BG$4=1,BG53=0,OR($IT53=0,AND($IT53&gt;0,BG$2=$IU53,OR(AND(BG$1=$IT53+1,OR(BG$3-1&lt;&gt;$A$3,$A$4=0)),AND(BG$1=$IT53-1,OR(BG$3&lt;&gt;$A$3,$A$4=0)))))),1,0)</f>
        <v/>
      </c>
      <c r="BH103">
        <f>IF(AND(BH$4=1,BH53=0,OR($IT53=0,AND($IT53&gt;0,BH$2=$IU53,OR(AND(BH$1=$IT53+1,OR(BH$3-1&lt;&gt;$A$3,$A$4=0)),AND(BH$1=$IT53-1,OR(BH$3&lt;&gt;$A$3,$A$4=0)))))),1,0)</f>
        <v/>
      </c>
      <c r="BI103">
        <f>IF(AND(BI$4=1,BI53=0,OR($IT53=0,AND($IT53&gt;0,BI$2=$IU53,OR(AND(BI$1=$IT53+1,OR(BI$3-1&lt;&gt;$A$3,$A$4=0)),AND(BI$1=$IT53-1,OR(BI$3&lt;&gt;$A$3,$A$4=0)))))),1,0)</f>
        <v/>
      </c>
      <c r="BJ103">
        <f>IF(AND(BJ$4=1,BJ53=0,OR($IT53=0,AND($IT53&gt;0,BJ$2=$IU53,OR(AND(BJ$1=$IT53+1,OR(BJ$3-1&lt;&gt;$A$3,$A$4=0)),AND(BJ$1=$IT53-1,OR(BJ$3&lt;&gt;$A$3,$A$4=0)))))),1,0)</f>
        <v/>
      </c>
      <c r="BK103">
        <f>IF(AND(BK$4=1,BK53=0,OR($IT53=0,AND($IT53&gt;0,BK$2=$IU53,OR(AND(BK$1=$IT53+1,OR(BK$3-1&lt;&gt;$A$3,$A$4=0)),AND(BK$1=$IT53-1,OR(BK$3&lt;&gt;$A$3,$A$4=0)))))),1,0)</f>
        <v/>
      </c>
      <c r="BL103">
        <f>IF(AND(BL$4=1,BL53=0,OR($IT53=0,AND($IT53&gt;0,BL$2=$IU53,OR(AND(BL$1=$IT53+1,OR(BL$3-1&lt;&gt;$A$3,$A$4=0)),AND(BL$1=$IT53-1,OR(BL$3&lt;&gt;$A$3,$A$4=0)))))),1,0)</f>
        <v/>
      </c>
      <c r="BM103">
        <f>IF(AND(BM$4=1,BM53=0,OR($IT53=0,AND($IT53&gt;0,BM$2=$IU53,OR(AND(BM$1=$IT53+1,OR(BM$3-1&lt;&gt;$A$3,$A$4=0)),AND(BM$1=$IT53-1,OR(BM$3&lt;&gt;$A$3,$A$4=0)))))),1,0)</f>
        <v/>
      </c>
      <c r="BN103">
        <f>IF(AND(BN$4=1,BN53=0,OR($IT53=0,AND($IT53&gt;0,BN$2=$IU53,OR(AND(BN$1=$IT53+1,OR(BN$3-1&lt;&gt;$A$3,$A$4=0)),AND(BN$1=$IT53-1,OR(BN$3&lt;&gt;$A$3,$A$4=0)))))),1,0)</f>
        <v/>
      </c>
      <c r="BO103">
        <f>IF(AND(BO$4=1,BO53=0,OR($IT53=0,AND($IT53&gt;0,BO$2=$IU53,OR(AND(BO$1=$IT53+1,OR(BO$3-1&lt;&gt;$A$3,$A$4=0)),AND(BO$1=$IT53-1,OR(BO$3&lt;&gt;$A$3,$A$4=0)))))),1,0)</f>
        <v/>
      </c>
      <c r="BP103">
        <f>IF(AND(BP$4=1,BP53=0,OR($IT53=0,AND($IT53&gt;0,BP$2=$IU53,OR(AND(BP$1=$IT53+1,OR(BP$3-1&lt;&gt;$A$3,$A$4=0)),AND(BP$1=$IT53-1,OR(BP$3&lt;&gt;$A$3,$A$4=0)))))),1,0)</f>
        <v/>
      </c>
      <c r="BQ103">
        <f>IF(AND(BQ$4=1,BQ53=0,OR($IT53=0,AND($IT53&gt;0,BQ$2=$IU53,OR(AND(BQ$1=$IT53+1,OR(BQ$3-1&lt;&gt;$A$3,$A$4=0)),AND(BQ$1=$IT53-1,OR(BQ$3&lt;&gt;$A$3,$A$4=0)))))),1,0)</f>
        <v/>
      </c>
      <c r="BR103">
        <f>IF(AND(BR$4=1,BR53=0,OR($IT53=0,AND($IT53&gt;0,BR$2=$IU53,OR(AND(BR$1=$IT53+1,OR(BR$3-1&lt;&gt;$A$3,$A$4=0)),AND(BR$1=$IT53-1,OR(BR$3&lt;&gt;$A$3,$A$4=0)))))),1,0)</f>
        <v/>
      </c>
      <c r="BS103">
        <f>IF(AND(BS$4=1,BS53=0,OR($IT53=0,AND($IT53&gt;0,BS$2=$IU53,OR(AND(BS$1=$IT53+1,OR(BS$3-1&lt;&gt;$A$3,$A$4=0)),AND(BS$1=$IT53-1,OR(BS$3&lt;&gt;$A$3,$A$4=0)))))),1,0)</f>
        <v/>
      </c>
      <c r="BT103">
        <f>IF(AND(BT$4=1,BT53=0,OR($IT53=0,AND($IT53&gt;0,BT$2=$IU53,OR(AND(BT$1=$IT53+1,OR(BT$3-1&lt;&gt;$A$3,$A$4=0)),AND(BT$1=$IT53-1,OR(BT$3&lt;&gt;$A$3,$A$4=0)))))),1,0)</f>
        <v/>
      </c>
      <c r="BU103">
        <f>IF(AND(BU$4=1,BU53=0,OR($IT53=0,AND($IT53&gt;0,BU$2=$IU53,OR(AND(BU$1=$IT53+1,OR(BU$3-1&lt;&gt;$A$3,$A$4=0)),AND(BU$1=$IT53-1,OR(BU$3&lt;&gt;$A$3,$A$4=0)))))),1,0)</f>
        <v/>
      </c>
      <c r="BV103">
        <f>IF(AND(BV$4=1,BV53=0,OR($IT53=0,AND($IT53&gt;0,BV$2=$IU53,OR(AND(BV$1=$IT53+1,OR(BV$3-1&lt;&gt;$A$3,$A$4=0)),AND(BV$1=$IT53-1,OR(BV$3&lt;&gt;$A$3,$A$4=0)))))),1,0)</f>
        <v/>
      </c>
      <c r="BW103">
        <f>IF(AND(BW$4=1,BW53=0,OR($IT53=0,AND($IT53&gt;0,BW$2=$IU53,OR(AND(BW$1=$IT53+1,OR(BW$3-1&lt;&gt;$A$3,$A$4=0)),AND(BW$1=$IT53-1,OR(BW$3&lt;&gt;$A$3,$A$4=0)))))),1,0)</f>
        <v/>
      </c>
      <c r="BX103">
        <f>IF(AND(BX$4=1,BX53=0,OR($IT53=0,AND($IT53&gt;0,BX$2=$IU53,OR(AND(BX$1=$IT53+1,OR(BX$3-1&lt;&gt;$A$3,$A$4=0)),AND(BX$1=$IT53-1,OR(BX$3&lt;&gt;$A$3,$A$4=0)))))),1,0)</f>
        <v/>
      </c>
      <c r="BY103">
        <f>IF(AND(BY$4=1,BY53=0,OR($IT53=0,AND($IT53&gt;0,BY$2=$IU53,OR(AND(BY$1=$IT53+1,OR(BY$3-1&lt;&gt;$A$3,$A$4=0)),AND(BY$1=$IT53-1,OR(BY$3&lt;&gt;$A$3,$A$4=0)))))),1,0)</f>
        <v/>
      </c>
      <c r="BZ103">
        <f>IF(AND(BZ$4=1,BZ53=0,OR($IT53=0,AND($IT53&gt;0,BZ$2=$IU53,OR(AND(BZ$1=$IT53+1,OR(BZ$3-1&lt;&gt;$A$3,$A$4=0)),AND(BZ$1=$IT53-1,OR(BZ$3&lt;&gt;$A$3,$A$4=0)))))),1,0)</f>
        <v/>
      </c>
      <c r="CA103">
        <f>IF(AND(CA$4=1,CA53=0,OR($IT53=0,AND($IT53&gt;0,CA$2=$IU53,OR(AND(CA$1=$IT53+1,OR(CA$3-1&lt;&gt;$A$3,$A$4=0)),AND(CA$1=$IT53-1,OR(CA$3&lt;&gt;$A$3,$A$4=0)))))),1,0)</f>
        <v/>
      </c>
      <c r="CB103">
        <f>IF(AND(CB$4=1,CB53=0,OR($IT53=0,AND($IT53&gt;0,CB$2=$IU53,OR(AND(CB$1=$IT53+1,OR(CB$3-1&lt;&gt;$A$3,$A$4=0)),AND(CB$1=$IT53-1,OR(CB$3&lt;&gt;$A$3,$A$4=0)))))),1,0)</f>
        <v/>
      </c>
      <c r="CC103">
        <f>IF(AND(CC$4=1,CC53=0,OR($IT53=0,AND($IT53&gt;0,CC$2=$IU53,OR(AND(CC$1=$IT53+1,OR(CC$3-1&lt;&gt;$A$3,$A$4=0)),AND(CC$1=$IT53-1,OR(CC$3&lt;&gt;$A$3,$A$4=0)))))),1,0)</f>
        <v/>
      </c>
      <c r="CD103">
        <f>IF(AND(CD$4=1,CD53=0,OR($IT53=0,AND($IT53&gt;0,CD$2=$IU53,OR(AND(CD$1=$IT53+1,OR(CD$3-1&lt;&gt;$A$3,$A$4=0)),AND(CD$1=$IT53-1,OR(CD$3&lt;&gt;$A$3,$A$4=0)))))),1,0)</f>
        <v/>
      </c>
      <c r="CE103">
        <f>IF(AND(CE$4=1,CE53=0,OR($IT53=0,AND($IT53&gt;0,CE$2=$IU53,OR(AND(CE$1=$IT53+1,OR(CE$3-1&lt;&gt;$A$3,$A$4=0)),AND(CE$1=$IT53-1,OR(CE$3&lt;&gt;$A$3,$A$4=0)))))),1,0)</f>
        <v/>
      </c>
      <c r="CF103">
        <f>IF(AND(CF$4=1,CF53=0,OR($IT53=0,AND($IT53&gt;0,CF$2=$IU53,OR(AND(CF$1=$IT53+1,OR(CF$3-1&lt;&gt;$A$3,$A$4=0)),AND(CF$1=$IT53-1,OR(CF$3&lt;&gt;$A$3,$A$4=0)))))),1,0)</f>
        <v/>
      </c>
      <c r="CG103">
        <f>IF(AND(CG$4=1,CG53=0,OR($IT53=0,AND($IT53&gt;0,CG$2=$IU53,OR(AND(CG$1=$IT53+1,OR(CG$3-1&lt;&gt;$A$3,$A$4=0)),AND(CG$1=$IT53-1,OR(CG$3&lt;&gt;$A$3,$A$4=0)))))),1,0)</f>
        <v/>
      </c>
      <c r="CH103">
        <f>IF(AND(CH$4=1,CH53=0,OR($IT53=0,AND($IT53&gt;0,CH$2=$IU53,OR(AND(CH$1=$IT53+1,OR(CH$3-1&lt;&gt;$A$3,$A$4=0)),AND(CH$1=$IT53-1,OR(CH$3&lt;&gt;$A$3,$A$4=0)))))),1,0)</f>
        <v/>
      </c>
      <c r="CI103">
        <f>IF(AND(CI$4=1,CI53=0,OR($IT53=0,AND($IT53&gt;0,CI$2=$IU53,OR(AND(CI$1=$IT53+1,OR(CI$3-1&lt;&gt;$A$3,$A$4=0)),AND(CI$1=$IT53-1,OR(CI$3&lt;&gt;$A$3,$A$4=0)))))),1,0)</f>
        <v/>
      </c>
      <c r="CJ103">
        <f>IF(AND(CJ$4=1,CJ53=0,OR($IT53=0,AND($IT53&gt;0,CJ$2=$IU53,OR(AND(CJ$1=$IT53+1,OR(CJ$3-1&lt;&gt;$A$3,$A$4=0)),AND(CJ$1=$IT53-1,OR(CJ$3&lt;&gt;$A$3,$A$4=0)))))),1,0)</f>
        <v/>
      </c>
      <c r="CK103">
        <f>IF(AND(CK$4=1,CK53=0,OR($IT53=0,AND($IT53&gt;0,CK$2=$IU53,OR(AND(CK$1=$IT53+1,OR(CK$3-1&lt;&gt;$A$3,$A$4=0)),AND(CK$1=$IT53-1,OR(CK$3&lt;&gt;$A$3,$A$4=0)))))),1,0)</f>
        <v/>
      </c>
      <c r="CL103">
        <f>IF(AND(CL$4=1,CL53=0,OR($IT53=0,AND($IT53&gt;0,CL$2=$IU53,OR(AND(CL$1=$IT53+1,OR(CL$3-1&lt;&gt;$A$3,$A$4=0)),AND(CL$1=$IT53-1,OR(CL$3&lt;&gt;$A$3,$A$4=0)))))),1,0)</f>
        <v/>
      </c>
      <c r="CM103">
        <f>IF(AND(CM$4=1,CM53=0,OR($IT53=0,AND($IT53&gt;0,CM$2=$IU53,OR(AND(CM$1=$IT53+1,OR(CM$3-1&lt;&gt;$A$3,$A$4=0)),AND(CM$1=$IT53-1,OR(CM$3&lt;&gt;$A$3,$A$4=0)))))),1,0)</f>
        <v/>
      </c>
      <c r="CN103">
        <f>IF(AND(CN$4=1,CN53=0,OR($IT53=0,AND($IT53&gt;0,CN$2=$IU53,OR(AND(CN$1=$IT53+1,OR(CN$3-1&lt;&gt;$A$3,$A$4=0)),AND(CN$1=$IT53-1,OR(CN$3&lt;&gt;$A$3,$A$4=0)))))),1,0)</f>
        <v/>
      </c>
      <c r="CO103">
        <f>IF(AND(CO$4=1,CO53=0,OR($IT53=0,AND($IT53&gt;0,CO$2=$IU53,OR(AND(CO$1=$IT53+1,OR(CO$3-1&lt;&gt;$A$3,$A$4=0)),AND(CO$1=$IT53-1,OR(CO$3&lt;&gt;$A$3,$A$4=0)))))),1,0)</f>
        <v/>
      </c>
      <c r="CP103">
        <f>IF(AND(CP$4=1,CP53=0,OR($IT53=0,AND($IT53&gt;0,CP$2=$IU53,OR(AND(CP$1=$IT53+1,OR(CP$3-1&lt;&gt;$A$3,$A$4=0)),AND(CP$1=$IT53-1,OR(CP$3&lt;&gt;$A$3,$A$4=0)))))),1,0)</f>
        <v/>
      </c>
      <c r="CQ103">
        <f>IF(AND(CQ$4=1,CQ53=0,OR($IT53=0,AND($IT53&gt;0,CQ$2=$IU53,OR(AND(CQ$1=$IT53+1,OR(CQ$3-1&lt;&gt;$A$3,$A$4=0)),AND(CQ$1=$IT53-1,OR(CQ$3&lt;&gt;$A$3,$A$4=0)))))),1,0)</f>
        <v/>
      </c>
      <c r="CR103">
        <f>IF(AND(CR$4=1,CR53=0,OR($IT53=0,AND($IT53&gt;0,CR$2=$IU53,OR(AND(CR$1=$IT53+1,OR(CR$3-1&lt;&gt;$A$3,$A$4=0)),AND(CR$1=$IT53-1,OR(CR$3&lt;&gt;$A$3,$A$4=0)))))),1,0)</f>
        <v/>
      </c>
      <c r="CS103">
        <f>IF(AND(CS$4=1,CS53=0,OR($IT53=0,AND($IT53&gt;0,CS$2=$IU53,OR(AND(CS$1=$IT53+1,OR(CS$3-1&lt;&gt;$A$3,$A$4=0)),AND(CS$1=$IT53-1,OR(CS$3&lt;&gt;$A$3,$A$4=0)))))),1,0)</f>
        <v/>
      </c>
      <c r="CT103">
        <f>IF(AND(CT$4=1,CT53=0,OR($IT53=0,AND($IT53&gt;0,CT$2=$IU53,OR(AND(CT$1=$IT53+1,OR(CT$3-1&lt;&gt;$A$3,$A$4=0)),AND(CT$1=$IT53-1,OR(CT$3&lt;&gt;$A$3,$A$4=0)))))),1,0)</f>
        <v/>
      </c>
      <c r="CU103">
        <f>IF(AND(CU$4=1,CU53=0,OR($IT53=0,AND($IT53&gt;0,CU$2=$IU53,OR(AND(CU$1=$IT53+1,OR(CU$3-1&lt;&gt;$A$3,$A$4=0)),AND(CU$1=$IT53-1,OR(CU$3&lt;&gt;$A$3,$A$4=0)))))),1,0)</f>
        <v/>
      </c>
      <c r="CV103">
        <f>IF(AND(CV$4=1,CV53=0,OR($IT53=0,AND($IT53&gt;0,CV$2=$IU53,OR(AND(CV$1=$IT53+1,OR(CV$3-1&lt;&gt;$A$3,$A$4=0)),AND(CV$1=$IT53-1,OR(CV$3&lt;&gt;$A$3,$A$4=0)))))),1,0)</f>
        <v/>
      </c>
      <c r="CW103">
        <f>IF(AND(CW$4=1,CW53=0,OR($IT53=0,AND($IT53&gt;0,CW$2=$IU53,OR(AND(CW$1=$IT53+1,OR(CW$3-1&lt;&gt;$A$3,$A$4=0)),AND(CW$1=$IT53-1,OR(CW$3&lt;&gt;$A$3,$A$4=0)))))),1,0)</f>
        <v/>
      </c>
      <c r="CX103">
        <f>IF(AND(CX$4=1,CX53=0,OR($IT53=0,AND($IT53&gt;0,CX$2=$IU53,OR(AND(CX$1=$IT53+1,OR(CX$3-1&lt;&gt;$A$3,$A$4=0)),AND(CX$1=$IT53-1,OR(CX$3&lt;&gt;$A$3,$A$4=0)))))),1,0)</f>
        <v/>
      </c>
      <c r="CY103">
        <f>IF(AND(CY$4=1,CY53=0,OR($IT53=0,AND($IT53&gt;0,CY$2=$IU53,OR(AND(CY$1=$IT53+1,OR(CY$3-1&lt;&gt;$A$3,$A$4=0)),AND(CY$1=$IT53-1,OR(CY$3&lt;&gt;$A$3,$A$4=0)))))),1,0)</f>
        <v/>
      </c>
      <c r="CZ103">
        <f>IF(AND(CZ$4=1,CZ53=0,OR($IT53=0,AND($IT53&gt;0,CZ$2=$IU53,OR(AND(CZ$1=$IT53+1,OR(CZ$3-1&lt;&gt;$A$3,$A$4=0)),AND(CZ$1=$IT53-1,OR(CZ$3&lt;&gt;$A$3,$A$4=0)))))),1,0)</f>
        <v/>
      </c>
      <c r="DA103">
        <f>IF(AND(DA$4=1,DA53=0,OR($IT53=0,AND($IT53&gt;0,DA$2=$IU53,OR(AND(DA$1=$IT53+1,OR(DA$3-1&lt;&gt;$A$3,$A$4=0)),AND(DA$1=$IT53-1,OR(DA$3&lt;&gt;$A$3,$A$4=0)))))),1,0)</f>
        <v/>
      </c>
      <c r="DB103">
        <f>IF(AND(DB$4=1,DB53=0,OR($IT53=0,AND($IT53&gt;0,DB$2=$IU53,OR(AND(DB$1=$IT53+1,OR(DB$3-1&lt;&gt;$A$3,$A$4=0)),AND(DB$1=$IT53-1,OR(DB$3&lt;&gt;$A$3,$A$4=0)))))),1,0)</f>
        <v/>
      </c>
      <c r="DC103">
        <f>IF(AND(DC$4=1,DC53=0,OR($IT53=0,AND($IT53&gt;0,DC$2=$IU53,OR(AND(DC$1=$IT53+1,OR(DC$3-1&lt;&gt;$A$3,$A$4=0)),AND(DC$1=$IT53-1,OR(DC$3&lt;&gt;$A$3,$A$4=0)))))),1,0)</f>
        <v/>
      </c>
      <c r="DD103">
        <f>IF(AND(DD$4=1,DD53=0,OR($IT53=0,AND($IT53&gt;0,DD$2=$IU53,OR(AND(DD$1=$IT53+1,OR(DD$3-1&lt;&gt;$A$3,$A$4=0)),AND(DD$1=$IT53-1,OR(DD$3&lt;&gt;$A$3,$A$4=0)))))),1,0)</f>
        <v/>
      </c>
      <c r="DE103">
        <f>IF(AND(DE$4=1,DE53=0,OR($IT53=0,AND($IT53&gt;0,DE$2=$IU53,OR(AND(DE$1=$IT53+1,OR(DE$3-1&lt;&gt;$A$3,$A$4=0)),AND(DE$1=$IT53-1,OR(DE$3&lt;&gt;$A$3,$A$4=0)))))),1,0)</f>
        <v/>
      </c>
      <c r="DF103">
        <f>IF(AND(DF$4=1,DF53=0,OR($IT53=0,AND($IT53&gt;0,DF$2=$IU53,OR(AND(DF$1=$IT53+1,OR(DF$3-1&lt;&gt;$A$3,$A$4=0)),AND(DF$1=$IT53-1,OR(DF$3&lt;&gt;$A$3,$A$4=0)))))),1,0)</f>
        <v/>
      </c>
      <c r="DG103">
        <f>IF(AND(DG$4=1,DG53=0,OR($IT53=0,AND($IT53&gt;0,DG$2=$IU53,OR(AND(DG$1=$IT53+1,OR(DG$3-1&lt;&gt;$A$3,$A$4=0)),AND(DG$1=$IT53-1,OR(DG$3&lt;&gt;$A$3,$A$4=0)))))),1,0)</f>
        <v/>
      </c>
      <c r="DH103">
        <f>IF(AND(DH$4=1,DH53=0,OR($IT53=0,AND($IT53&gt;0,DH$2=$IU53,OR(AND(DH$1=$IT53+1,OR(DH$3-1&lt;&gt;$A$3,$A$4=0)),AND(DH$1=$IT53-1,OR(DH$3&lt;&gt;$A$3,$A$4=0)))))),1,0)</f>
        <v/>
      </c>
      <c r="DI103">
        <f>IF(AND(DI$4=1,DI53=0,OR($IT53=0,AND($IT53&gt;0,DI$2=$IU53,OR(AND(DI$1=$IT53+1,OR(DI$3-1&lt;&gt;$A$3,$A$4=0)),AND(DI$1=$IT53-1,OR(DI$3&lt;&gt;$A$3,$A$4=0)))))),1,0)</f>
        <v/>
      </c>
      <c r="DJ103">
        <f>IF(AND(DJ$4=1,DJ53=0,OR($IT53=0,AND($IT53&gt;0,DJ$2=$IU53,OR(AND(DJ$1=$IT53+1,OR(DJ$3-1&lt;&gt;$A$3,$A$4=0)),AND(DJ$1=$IT53-1,OR(DJ$3&lt;&gt;$A$3,$A$4=0)))))),1,0)</f>
        <v/>
      </c>
      <c r="DK103">
        <f>IF(AND(DK$4=1,DK53=0,OR($IT53=0,AND($IT53&gt;0,DK$2=$IU53,OR(AND(DK$1=$IT53+1,OR(DK$3-1&lt;&gt;$A$3,$A$4=0)),AND(DK$1=$IT53-1,OR(DK$3&lt;&gt;$A$3,$A$4=0)))))),1,0)</f>
        <v/>
      </c>
      <c r="DL103">
        <f>IF(AND(DL$4=1,DL53=0,OR($IT53=0,AND($IT53&gt;0,DL$2=$IU53,OR(AND(DL$1=$IT53+1,OR(DL$3-1&lt;&gt;$A$3,$A$4=0)),AND(DL$1=$IT53-1,OR(DL$3&lt;&gt;$A$3,$A$4=0)))))),1,0)</f>
        <v/>
      </c>
      <c r="DM103">
        <f>IF(AND(DM$4=1,DM53=0,OR($IT53=0,AND($IT53&gt;0,DM$2=$IU53,OR(AND(DM$1=$IT53+1,OR(DM$3-1&lt;&gt;$A$3,$A$4=0)),AND(DM$1=$IT53-1,OR(DM$3&lt;&gt;$A$3,$A$4=0)))))),1,0)</f>
        <v/>
      </c>
      <c r="DN103">
        <f>IF(AND(DN$4=1,DN53=0,OR($IT53=0,AND($IT53&gt;0,DN$2=$IU53,OR(AND(DN$1=$IT53+1,OR(DN$3-1&lt;&gt;$A$3,$A$4=0)),AND(DN$1=$IT53-1,OR(DN$3&lt;&gt;$A$3,$A$4=0)))))),1,0)</f>
        <v/>
      </c>
      <c r="DO103">
        <f>IF(AND(DO$4=1,DO53=0,OR($IT53=0,AND($IT53&gt;0,DO$2=$IU53,OR(AND(DO$1=$IT53+1,OR(DO$3-1&lt;&gt;$A$3,$A$4=0)),AND(DO$1=$IT53-1,OR(DO$3&lt;&gt;$A$3,$A$4=0)))))),1,0)</f>
        <v/>
      </c>
      <c r="DP103">
        <f>IF(AND(DP$4=1,DP53=0,OR($IT53=0,AND($IT53&gt;0,DP$2=$IU53,OR(AND(DP$1=$IT53+1,OR(DP$3-1&lt;&gt;$A$3,$A$4=0)),AND(DP$1=$IT53-1,OR(DP$3&lt;&gt;$A$3,$A$4=0)))))),1,0)</f>
        <v/>
      </c>
      <c r="DQ103">
        <f>IF(AND(DQ$4=1,DQ53=0,OR($IT53=0,AND($IT53&gt;0,DQ$2=$IU53,OR(AND(DQ$1=$IT53+1,OR(DQ$3-1&lt;&gt;$A$3,$A$4=0)),AND(DQ$1=$IT53-1,OR(DQ$3&lt;&gt;$A$3,$A$4=0)))))),1,0)</f>
        <v/>
      </c>
      <c r="DR103">
        <f>IF(AND(DR$4=1,DR53=0,OR($IT53=0,AND($IT53&gt;0,DR$2=$IU53,OR(AND(DR$1=$IT53+1,OR(DR$3-1&lt;&gt;$A$3,$A$4=0)),AND(DR$1=$IT53-1,OR(DR$3&lt;&gt;$A$3,$A$4=0)))))),1,0)</f>
        <v/>
      </c>
      <c r="DS103">
        <f>IF(AND(DS$4=1,DS53=0,OR($IT53=0,AND($IT53&gt;0,DS$2=$IU53,OR(AND(DS$1=$IT53+1,OR(DS$3-1&lt;&gt;$A$3,$A$4=0)),AND(DS$1=$IT53-1,OR(DS$3&lt;&gt;$A$3,$A$4=0)))))),1,0)</f>
        <v/>
      </c>
      <c r="DT103">
        <f>IF(AND(DT$4=1,DT53=0,OR($IT53=0,AND($IT53&gt;0,DT$2=$IU53,OR(AND(DT$1=$IT53+1,OR(DT$3-1&lt;&gt;$A$3,$A$4=0)),AND(DT$1=$IT53-1,OR(DT$3&lt;&gt;$A$3,$A$4=0)))))),1,0)</f>
        <v/>
      </c>
      <c r="DU103">
        <f>IF(AND(DU$4=1,DU53=0,OR($IT53=0,AND($IT53&gt;0,DU$2=$IU53,OR(AND(DU$1=$IT53+1,OR(DU$3-1&lt;&gt;$A$3,$A$4=0)),AND(DU$1=$IT53-1,OR(DU$3&lt;&gt;$A$3,$A$4=0)))))),1,0)</f>
        <v/>
      </c>
      <c r="DV103">
        <f>IF(AND(DV$4=1,DV53=0,OR($IT53=0,AND($IT53&gt;0,DV$2=$IU53,OR(AND(DV$1=$IT53+1,OR(DV$3-1&lt;&gt;$A$3,$A$4=0)),AND(DV$1=$IT53-1,OR(DV$3&lt;&gt;$A$3,$A$4=0)))))),1,0)</f>
        <v/>
      </c>
      <c r="DW103">
        <f>IF(AND(DW$4=1,DW53=0,OR($IT53=0,AND($IT53&gt;0,DW$2=$IU53,OR(AND(DW$1=$IT53+1,OR(DW$3-1&lt;&gt;$A$3,$A$4=0)),AND(DW$1=$IT53-1,OR(DW$3&lt;&gt;$A$3,$A$4=0)))))),1,0)</f>
        <v/>
      </c>
      <c r="DX103">
        <f>IF(AND(DX$4=1,DX53=0,OR($IT53=0,AND($IT53&gt;0,DX$2=$IU53,OR(AND(DX$1=$IT53+1,OR(DX$3-1&lt;&gt;$A$3,$A$4=0)),AND(DX$1=$IT53-1,OR(DX$3&lt;&gt;$A$3,$A$4=0)))))),1,0)</f>
        <v/>
      </c>
      <c r="DY103">
        <f>IF(AND(DY$4=1,DY53=0,OR($IT53=0,AND($IT53&gt;0,DY$2=$IU53,OR(AND(DY$1=$IT53+1,OR(DY$3-1&lt;&gt;$A$3,$A$4=0)),AND(DY$1=$IT53-1,OR(DY$3&lt;&gt;$A$3,$A$4=0)))))),1,0)</f>
        <v/>
      </c>
      <c r="DZ103">
        <f>IF(AND(DZ$4=1,DZ53=0,OR($IT53=0,AND($IT53&gt;0,DZ$2=$IU53,OR(AND(DZ$1=$IT53+1,OR(DZ$3-1&lt;&gt;$A$3,$A$4=0)),AND(DZ$1=$IT53-1,OR(DZ$3&lt;&gt;$A$3,$A$4=0)))))),1,0)</f>
        <v/>
      </c>
      <c r="EA103">
        <f>IF(AND(EA$4=1,EA53=0,OR($IT53=0,AND($IT53&gt;0,EA$2=$IU53,OR(AND(EA$1=$IT53+1,OR(EA$3-1&lt;&gt;$A$3,$A$4=0)),AND(EA$1=$IT53-1,OR(EA$3&lt;&gt;$A$3,$A$4=0)))))),1,0)</f>
        <v/>
      </c>
      <c r="EB103">
        <f>IF(AND(EB$4=1,EB53=0,OR($IT53=0,AND($IT53&gt;0,EB$2=$IU53,OR(AND(EB$1=$IT53+1,OR(EB$3-1&lt;&gt;$A$3,$A$4=0)),AND(EB$1=$IT53-1,OR(EB$3&lt;&gt;$A$3,$A$4=0)))))),1,0)</f>
        <v/>
      </c>
      <c r="EC103">
        <f>IF(AND(EC$4=1,EC53=0,OR($IT53=0,AND($IT53&gt;0,EC$2=$IU53,OR(AND(EC$1=$IT53+1,OR(EC$3-1&lt;&gt;$A$3,$A$4=0)),AND(EC$1=$IT53-1,OR(EC$3&lt;&gt;$A$3,$A$4=0)))))),1,0)</f>
        <v/>
      </c>
      <c r="ED103">
        <f>IF(AND(ED$4=1,ED53=0,OR($IT53=0,AND($IT53&gt;0,ED$2=$IU53,OR(AND(ED$1=$IT53+1,OR(ED$3-1&lt;&gt;$A$3,$A$4=0)),AND(ED$1=$IT53-1,OR(ED$3&lt;&gt;$A$3,$A$4=0)))))),1,0)</f>
        <v/>
      </c>
      <c r="EE103">
        <f>IF(AND(EE$4=1,EE53=0,OR($IT53=0,AND($IT53&gt;0,EE$2=$IU53,OR(AND(EE$1=$IT53+1,OR(EE$3-1&lt;&gt;$A$3,$A$4=0)),AND(EE$1=$IT53-1,OR(EE$3&lt;&gt;$A$3,$A$4=0)))))),1,0)</f>
        <v/>
      </c>
      <c r="EF103">
        <f>IF(AND(EF$4=1,EF53=0,OR($IT53=0,AND($IT53&gt;0,EF$2=$IU53,OR(AND(EF$1=$IT53+1,OR(EF$3-1&lt;&gt;$A$3,$A$4=0)),AND(EF$1=$IT53-1,OR(EF$3&lt;&gt;$A$3,$A$4=0)))))),1,0)</f>
        <v/>
      </c>
      <c r="EG103">
        <f>IF(AND(EG$4=1,EG53=0,OR($IT53=0,AND($IT53&gt;0,EG$2=$IU53,OR(AND(EG$1=$IT53+1,OR(EG$3-1&lt;&gt;$A$3,$A$4=0)),AND(EG$1=$IT53-1,OR(EG$3&lt;&gt;$A$3,$A$4=0)))))),1,0)</f>
        <v/>
      </c>
      <c r="EH103">
        <f>IF(AND(EH$4=1,EH53=0,OR($IT53=0,AND($IT53&gt;0,EH$2=$IU53,OR(AND(EH$1=$IT53+1,OR(EH$3-1&lt;&gt;$A$3,$A$4=0)),AND(EH$1=$IT53-1,OR(EH$3&lt;&gt;$A$3,$A$4=0)))))),1,0)</f>
        <v/>
      </c>
      <c r="EI103">
        <f>IF(AND(EI$4=1,EI53=0,OR($IT53=0,AND($IT53&gt;0,EI$2=$IU53,OR(AND(EI$1=$IT53+1,OR(EI$3-1&lt;&gt;$A$3,$A$4=0)),AND(EI$1=$IT53-1,OR(EI$3&lt;&gt;$A$3,$A$4=0)))))),1,0)</f>
        <v/>
      </c>
      <c r="EJ103">
        <f>IF(AND(EJ$4=1,EJ53=0,OR($IT53=0,AND($IT53&gt;0,EJ$2=$IU53,OR(AND(EJ$1=$IT53+1,OR(EJ$3-1&lt;&gt;$A$3,$A$4=0)),AND(EJ$1=$IT53-1,OR(EJ$3&lt;&gt;$A$3,$A$4=0)))))),1,0)</f>
        <v/>
      </c>
      <c r="EK103">
        <f>IF(AND(EK$4=1,EK53=0,OR($IT53=0,AND($IT53&gt;0,EK$2=$IU53,OR(AND(EK$1=$IT53+1,OR(EK$3-1&lt;&gt;$A$3,$A$4=0)),AND(EK$1=$IT53-1,OR(EK$3&lt;&gt;$A$3,$A$4=0)))))),1,0)</f>
        <v/>
      </c>
      <c r="EL103">
        <f>IF(AND(EL$4=1,EL53=0,OR($IT53=0,AND($IT53&gt;0,EL$2=$IU53,OR(AND(EL$1=$IT53+1,OR(EL$3-1&lt;&gt;$A$3,$A$4=0)),AND(EL$1=$IT53-1,OR(EL$3&lt;&gt;$A$3,$A$4=0)))))),1,0)</f>
        <v/>
      </c>
      <c r="EM103">
        <f>IF(AND(EM$4=1,EM53=0,OR($IT53=0,AND($IT53&gt;0,EM$2=$IU53,OR(AND(EM$1=$IT53+1,OR(EM$3-1&lt;&gt;$A$3,$A$4=0)),AND(EM$1=$IT53-1,OR(EM$3&lt;&gt;$A$3,$A$4=0)))))),1,0)</f>
        <v/>
      </c>
      <c r="EN103">
        <f>IF(AND(EN$4=1,EN53=0,OR($IT53=0,AND($IT53&gt;0,EN$2=$IU53,OR(AND(EN$1=$IT53+1,OR(EN$3-1&lt;&gt;$A$3,$A$4=0)),AND(EN$1=$IT53-1,OR(EN$3&lt;&gt;$A$3,$A$4=0)))))),1,0)</f>
        <v/>
      </c>
      <c r="EO103">
        <f>IF(AND(EO$4=1,EO53=0,OR($IT53=0,AND($IT53&gt;0,EO$2=$IU53,OR(AND(EO$1=$IT53+1,OR(EO$3-1&lt;&gt;$A$3,$A$4=0)),AND(EO$1=$IT53-1,OR(EO$3&lt;&gt;$A$3,$A$4=0)))))),1,0)</f>
        <v/>
      </c>
      <c r="EP103">
        <f>IF(AND(EP$4=1,EP53=0,OR($IT53=0,AND($IT53&gt;0,EP$2=$IU53,OR(AND(EP$1=$IT53+1,OR(EP$3-1&lt;&gt;$A$3,$A$4=0)),AND(EP$1=$IT53-1,OR(EP$3&lt;&gt;$A$3,$A$4=0)))))),1,0)</f>
        <v/>
      </c>
      <c r="EQ103">
        <f>IF(AND(EQ$4=1,EQ53=0,OR($IT53=0,AND($IT53&gt;0,EQ$2=$IU53,OR(AND(EQ$1=$IT53+1,OR(EQ$3-1&lt;&gt;$A$3,$A$4=0)),AND(EQ$1=$IT53-1,OR(EQ$3&lt;&gt;$A$3,$A$4=0)))))),1,0)</f>
        <v/>
      </c>
      <c r="ER103">
        <f>IF(AND(ER$4=1,ER53=0,OR($IT53=0,AND($IT53&gt;0,ER$2=$IU53,OR(AND(ER$1=$IT53+1,OR(ER$3-1&lt;&gt;$A$3,$A$4=0)),AND(ER$1=$IT53-1,OR(ER$3&lt;&gt;$A$3,$A$4=0)))))),1,0)</f>
        <v/>
      </c>
      <c r="ES103">
        <f>IF(AND(ES$4=1,ES53=0,OR($IT53=0,AND($IT53&gt;0,ES$2=$IU53,OR(AND(ES$1=$IT53+1,OR(ES$3-1&lt;&gt;$A$3,$A$4=0)),AND(ES$1=$IT53-1,OR(ES$3&lt;&gt;$A$3,$A$4=0)))))),1,0)</f>
        <v/>
      </c>
      <c r="ET103">
        <f>IF(AND(ET$4=1,ET53=0,OR($IT53=0,AND($IT53&gt;0,ET$2=$IU53,OR(AND(ET$1=$IT53+1,OR(ET$3-1&lt;&gt;$A$3,$A$4=0)),AND(ET$1=$IT53-1,OR(ET$3&lt;&gt;$A$3,$A$4=0)))))),1,0)</f>
        <v/>
      </c>
      <c r="EU103">
        <f>IF(AND(EU$4=1,EU53=0,OR($IT53=0,AND($IT53&gt;0,EU$2=$IU53,OR(AND(EU$1=$IT53+1,OR(EU$3-1&lt;&gt;$A$3,$A$4=0)),AND(EU$1=$IT53-1,OR(EU$3&lt;&gt;$A$3,$A$4=0)))))),1,0)</f>
        <v/>
      </c>
      <c r="EV103">
        <f>IF(AND(EV$4=1,EV53=0,OR($IT53=0,AND($IT53&gt;0,EV$2=$IU53,OR(AND(EV$1=$IT53+1,OR(EV$3-1&lt;&gt;$A$3,$A$4=0)),AND(EV$1=$IT53-1,OR(EV$3&lt;&gt;$A$3,$A$4=0)))))),1,0)</f>
        <v/>
      </c>
      <c r="EW103">
        <f>IF(AND(EW$4=1,EW53=0,OR($IT53=0,AND($IT53&gt;0,EW$2=$IU53,OR(AND(EW$1=$IT53+1,OR(EW$3-1&lt;&gt;$A$3,$A$4=0)),AND(EW$1=$IT53-1,OR(EW$3&lt;&gt;$A$3,$A$4=0)))))),1,0)</f>
        <v/>
      </c>
      <c r="EX103">
        <f>IF(AND(EX$4=1,EX53=0,OR($IT53=0,AND($IT53&gt;0,EX$2=$IU53,OR(AND(EX$1=$IT53+1,OR(EX$3-1&lt;&gt;$A$3,$A$4=0)),AND(EX$1=$IT53-1,OR(EX$3&lt;&gt;$A$3,$A$4=0)))))),1,0)</f>
        <v/>
      </c>
      <c r="EY103">
        <f>IF(AND(EY$4=1,EY53=0,OR($IT53=0,AND($IT53&gt;0,EY$2=$IU53,OR(AND(EY$1=$IT53+1,OR(EY$3-1&lt;&gt;$A$3,$A$4=0)),AND(EY$1=$IT53-1,OR(EY$3&lt;&gt;$A$3,$A$4=0)))))),1,0)</f>
        <v/>
      </c>
      <c r="EZ103">
        <f>IF(AND(EZ$4=1,EZ53=0,OR($IT53=0,AND($IT53&gt;0,EZ$2=$IU53,OR(AND(EZ$1=$IT53+1,OR(EZ$3-1&lt;&gt;$A$3,$A$4=0)),AND(EZ$1=$IT53-1,OR(EZ$3&lt;&gt;$A$3,$A$4=0)))))),1,0)</f>
        <v/>
      </c>
      <c r="FA103">
        <f>IF(AND(FA$4=1,FA53=0,OR($IT53=0,AND($IT53&gt;0,FA$2=$IU53,OR(AND(FA$1=$IT53+1,OR(FA$3-1&lt;&gt;$A$3,$A$4=0)),AND(FA$1=$IT53-1,OR(FA$3&lt;&gt;$A$3,$A$4=0)))))),1,0)</f>
        <v/>
      </c>
      <c r="FB103">
        <f>IF(AND(FB$4=1,FB53=0,OR($IT53=0,AND($IT53&gt;0,FB$2=$IU53,OR(AND(FB$1=$IT53+1,OR(FB$3-1&lt;&gt;$A$3,$A$4=0)),AND(FB$1=$IT53-1,OR(FB$3&lt;&gt;$A$3,$A$4=0)))))),1,0)</f>
        <v/>
      </c>
      <c r="FC103">
        <f>IF(AND(FC$4=1,FC53=0,OR($IT53=0,AND($IT53&gt;0,FC$2=$IU53,OR(AND(FC$1=$IT53+1,OR(FC$3-1&lt;&gt;$A$3,$A$4=0)),AND(FC$1=$IT53-1,OR(FC$3&lt;&gt;$A$3,$A$4=0)))))),1,0)</f>
        <v/>
      </c>
      <c r="FD103">
        <f>IF(AND(FD$4=1,FD53=0,OR($IT53=0,AND($IT53&gt;0,FD$2=$IU53,OR(AND(FD$1=$IT53+1,OR(FD$3-1&lt;&gt;$A$3,$A$4=0)),AND(FD$1=$IT53-1,OR(FD$3&lt;&gt;$A$3,$A$4=0)))))),1,0)</f>
        <v/>
      </c>
      <c r="FE103">
        <f>IF(AND(FE$4=1,FE53=0,OR($IT53=0,AND($IT53&gt;0,FE$2=$IU53,OR(AND(FE$1=$IT53+1,OR(FE$3-1&lt;&gt;$A$3,$A$4=0)),AND(FE$1=$IT53-1,OR(FE$3&lt;&gt;$A$3,$A$4=0)))))),1,0)</f>
        <v/>
      </c>
      <c r="FF103">
        <f>IF(AND(FF$4=1,FF53=0,OR($IT53=0,AND($IT53&gt;0,FF$2=$IU53,OR(AND(FF$1=$IT53+1,OR(FF$3-1&lt;&gt;$A$3,$A$4=0)),AND(FF$1=$IT53-1,OR(FF$3&lt;&gt;$A$3,$A$4=0)))))),1,0)</f>
        <v/>
      </c>
      <c r="FG103">
        <f>IF(AND(FG$4=1,FG53=0,OR($IT53=0,AND($IT53&gt;0,FG$2=$IU53,OR(AND(FG$1=$IT53+1,OR(FG$3-1&lt;&gt;$A$3,$A$4=0)),AND(FG$1=$IT53-1,OR(FG$3&lt;&gt;$A$3,$A$4=0)))))),1,0)</f>
        <v/>
      </c>
      <c r="FH103">
        <f>IF(AND(FH$4=1,FH53=0,OR($IT53=0,AND($IT53&gt;0,FH$2=$IU53,OR(AND(FH$1=$IT53+1,OR(FH$3-1&lt;&gt;$A$3,$A$4=0)),AND(FH$1=$IT53-1,OR(FH$3&lt;&gt;$A$3,$A$4=0)))))),1,0)</f>
        <v/>
      </c>
      <c r="FI103">
        <f>IF(AND(FI$4=1,FI53=0,OR($IT53=0,AND($IT53&gt;0,FI$2=$IU53,OR(AND(FI$1=$IT53+1,OR(FI$3-1&lt;&gt;$A$3,$A$4=0)),AND(FI$1=$IT53-1,OR(FI$3&lt;&gt;$A$3,$A$4=0)))))),1,0)</f>
        <v/>
      </c>
      <c r="FJ103">
        <f>IF(AND(FJ$4=1,FJ53=0,OR($IT53=0,AND($IT53&gt;0,FJ$2=$IU53,OR(AND(FJ$1=$IT53+1,OR(FJ$3-1&lt;&gt;$A$3,$A$4=0)),AND(FJ$1=$IT53-1,OR(FJ$3&lt;&gt;$A$3,$A$4=0)))))),1,0)</f>
        <v/>
      </c>
      <c r="FK103">
        <f>IF(AND(FK$4=1,FK53=0,OR($IT53=0,AND($IT53&gt;0,FK$2=$IU53,OR(AND(FK$1=$IT53+1,OR(FK$3-1&lt;&gt;$A$3,$A$4=0)),AND(FK$1=$IT53-1,OR(FK$3&lt;&gt;$A$3,$A$4=0)))))),1,0)</f>
        <v/>
      </c>
      <c r="FL103">
        <f>IF(AND(FL$4=1,FL53=0,OR($IT53=0,AND($IT53&gt;0,FL$2=$IU53,OR(AND(FL$1=$IT53+1,OR(FL$3-1&lt;&gt;$A$3,$A$4=0)),AND(FL$1=$IT53-1,OR(FL$3&lt;&gt;$A$3,$A$4=0)))))),1,0)</f>
        <v/>
      </c>
      <c r="FM103">
        <f>IF(AND(FM$4=1,FM53=0,OR($IT53=0,AND($IT53&gt;0,FM$2=$IU53,OR(AND(FM$1=$IT53+1,OR(FM$3-1&lt;&gt;$A$3,$A$4=0)),AND(FM$1=$IT53-1,OR(FM$3&lt;&gt;$A$3,$A$4=0)))))),1,0)</f>
        <v/>
      </c>
      <c r="FN103">
        <f>IF(AND(FN$4=1,FN53=0,OR($IT53=0,AND($IT53&gt;0,FN$2=$IU53,OR(AND(FN$1=$IT53+1,OR(FN$3-1&lt;&gt;$A$3,$A$4=0)),AND(FN$1=$IT53-1,OR(FN$3&lt;&gt;$A$3,$A$4=0)))))),1,0)</f>
        <v/>
      </c>
      <c r="FO103">
        <f>IF(AND(FO$4=1,FO53=0,OR($IT53=0,AND($IT53&gt;0,FO$2=$IU53,OR(AND(FO$1=$IT53+1,OR(FO$3-1&lt;&gt;$A$3,$A$4=0)),AND(FO$1=$IT53-1,OR(FO$3&lt;&gt;$A$3,$A$4=0)))))),1,0)</f>
        <v/>
      </c>
      <c r="FP103">
        <f>IF(AND(FP$4=1,FP53=0,OR($IT53=0,AND($IT53&gt;0,FP$2=$IU53,OR(AND(FP$1=$IT53+1,OR(FP$3-1&lt;&gt;$A$3,$A$4=0)),AND(FP$1=$IT53-1,OR(FP$3&lt;&gt;$A$3,$A$4=0)))))),1,0)</f>
        <v/>
      </c>
      <c r="FQ103">
        <f>IF(AND(FQ$4=1,FQ53=0,OR($IT53=0,AND($IT53&gt;0,FQ$2=$IU53,OR(AND(FQ$1=$IT53+1,OR(FQ$3-1&lt;&gt;$A$3,$A$4=0)),AND(FQ$1=$IT53-1,OR(FQ$3&lt;&gt;$A$3,$A$4=0)))))),1,0)</f>
        <v/>
      </c>
      <c r="FR103">
        <f>IF(AND(FR$4=1,FR53=0,OR($IT53=0,AND($IT53&gt;0,FR$2=$IU53,OR(AND(FR$1=$IT53+1,OR(FR$3-1&lt;&gt;$A$3,$A$4=0)),AND(FR$1=$IT53-1,OR(FR$3&lt;&gt;$A$3,$A$4=0)))))),1,0)</f>
        <v/>
      </c>
      <c r="FS103">
        <f>IF(AND(FS$4=1,FS53=0,OR($IT53=0,AND($IT53&gt;0,FS$2=$IU53,OR(AND(FS$1=$IT53+1,OR(FS$3-1&lt;&gt;$A$3,$A$4=0)),AND(FS$1=$IT53-1,OR(FS$3&lt;&gt;$A$3,$A$4=0)))))),1,0)</f>
        <v/>
      </c>
      <c r="FT103">
        <f>IF(AND(FT$4=1,FT53=0,OR($IT53=0,AND($IT53&gt;0,FT$2=$IU53,OR(AND(FT$1=$IT53+1,OR(FT$3-1&lt;&gt;$A$3,$A$4=0)),AND(FT$1=$IT53-1,OR(FT$3&lt;&gt;$A$3,$A$4=0)))))),1,0)</f>
        <v/>
      </c>
      <c r="FU103">
        <f>IF(AND(FU$4=1,FU53=0,OR($IT53=0,AND($IT53&gt;0,FU$2=$IU53,OR(AND(FU$1=$IT53+1,OR(FU$3-1&lt;&gt;$A$3,$A$4=0)),AND(FU$1=$IT53-1,OR(FU$3&lt;&gt;$A$3,$A$4=0)))))),1,0)</f>
        <v/>
      </c>
      <c r="FV103">
        <f>IF(AND(FV$4=1,FV53=0,OR($IT53=0,AND($IT53&gt;0,FV$2=$IU53,OR(AND(FV$1=$IT53+1,OR(FV$3-1&lt;&gt;$A$3,$A$4=0)),AND(FV$1=$IT53-1,OR(FV$3&lt;&gt;$A$3,$A$4=0)))))),1,0)</f>
        <v/>
      </c>
      <c r="FW103">
        <f>IF(AND(FW$4=1,FW53=0,OR($IT53=0,AND($IT53&gt;0,FW$2=$IU53,OR(AND(FW$1=$IT53+1,OR(FW$3-1&lt;&gt;$A$3,$A$4=0)),AND(FW$1=$IT53-1,OR(FW$3&lt;&gt;$A$3,$A$4=0)))))),1,0)</f>
        <v/>
      </c>
      <c r="FX103">
        <f>IF(AND(FX$4=1,FX53=0,OR($IT53=0,AND($IT53&gt;0,FX$2=$IU53,OR(AND(FX$1=$IT53+1,OR(FX$3-1&lt;&gt;$A$3,$A$4=0)),AND(FX$1=$IT53-1,OR(FX$3&lt;&gt;$A$3,$A$4=0)))))),1,0)</f>
        <v/>
      </c>
      <c r="FY103">
        <f>IF(AND(FY$4=1,FY53=0,OR($IT53=0,AND($IT53&gt;0,FY$2=$IU53,OR(AND(FY$1=$IT53+1,OR(FY$3-1&lt;&gt;$A$3,$A$4=0)),AND(FY$1=$IT53-1,OR(FY$3&lt;&gt;$A$3,$A$4=0)))))),1,0)</f>
        <v/>
      </c>
      <c r="FZ103">
        <f>IF(AND(FZ$4=1,FZ53=0,OR($IT53=0,AND($IT53&gt;0,FZ$2=$IU53,OR(AND(FZ$1=$IT53+1,OR(FZ$3-1&lt;&gt;$A$3,$A$4=0)),AND(FZ$1=$IT53-1,OR(FZ$3&lt;&gt;$A$3,$A$4=0)))))),1,0)</f>
        <v/>
      </c>
      <c r="GA103">
        <f>IF(AND(GA$4=1,GA53=0,OR($IT53=0,AND($IT53&gt;0,GA$2=$IU53,OR(AND(GA$1=$IT53+1,OR(GA$3-1&lt;&gt;$A$3,$A$4=0)),AND(GA$1=$IT53-1,OR(GA$3&lt;&gt;$A$3,$A$4=0)))))),1,0)</f>
        <v/>
      </c>
      <c r="GB103">
        <f>IF(AND(GB$4=1,GB53=0,OR($IT53=0,AND($IT53&gt;0,GB$2=$IU53,OR(AND(GB$1=$IT53+1,OR(GB$3-1&lt;&gt;$A$3,$A$4=0)),AND(GB$1=$IT53-1,OR(GB$3&lt;&gt;$A$3,$A$4=0)))))),1,0)</f>
        <v/>
      </c>
      <c r="GC103">
        <f>IF(AND(GC$4=1,GC53=0,OR($IT53=0,AND($IT53&gt;0,GC$2=$IU53,OR(AND(GC$1=$IT53+1,OR(GC$3-1&lt;&gt;$A$3,$A$4=0)),AND(GC$1=$IT53-1,OR(GC$3&lt;&gt;$A$3,$A$4=0)))))),1,0)</f>
        <v/>
      </c>
      <c r="GD103">
        <f>IF(AND(GD$4=1,GD53=0,OR($IT53=0,AND($IT53&gt;0,GD$2=$IU53,OR(AND(GD$1=$IT53+1,OR(GD$3-1&lt;&gt;$A$3,$A$4=0)),AND(GD$1=$IT53-1,OR(GD$3&lt;&gt;$A$3,$A$4=0)))))),1,0)</f>
        <v/>
      </c>
      <c r="GE103">
        <f>IF(AND(GE$4=1,GE53=0,OR($IT53=0,AND($IT53&gt;0,GE$2=$IU53,OR(AND(GE$1=$IT53+1,OR(GE$3-1&lt;&gt;$A$3,$A$4=0)),AND(GE$1=$IT53-1,OR(GE$3&lt;&gt;$A$3,$A$4=0)))))),1,0)</f>
        <v/>
      </c>
      <c r="GF103">
        <f>IF(AND(GF$4=1,GF53=0,OR($IT53=0,AND($IT53&gt;0,GF$2=$IU53,OR(AND(GF$1=$IT53+1,OR(GF$3-1&lt;&gt;$A$3,$A$4=0)),AND(GF$1=$IT53-1,OR(GF$3&lt;&gt;$A$3,$A$4=0)))))),1,0)</f>
        <v/>
      </c>
      <c r="GG103">
        <f>IF(AND(GG$4=1,GG53=0,OR($IT53=0,AND($IT53&gt;0,GG$2=$IU53,OR(AND(GG$1=$IT53+1,OR(GG$3-1&lt;&gt;$A$3,$A$4=0)),AND(GG$1=$IT53-1,OR(GG$3&lt;&gt;$A$3,$A$4=0)))))),1,0)</f>
        <v/>
      </c>
      <c r="GH103">
        <f>IF(AND(GH$4=1,GH53=0,OR($IT53=0,AND($IT53&gt;0,GH$2=$IU53,OR(AND(GH$1=$IT53+1,OR(GH$3-1&lt;&gt;$A$3,$A$4=0)),AND(GH$1=$IT53-1,OR(GH$3&lt;&gt;$A$3,$A$4=0)))))),1,0)</f>
        <v/>
      </c>
      <c r="GI103">
        <f>IF(AND(GI$4=1,GI53=0,OR($IT53=0,AND($IT53&gt;0,GI$2=$IU53,OR(AND(GI$1=$IT53+1,OR(GI$3-1&lt;&gt;$A$3,$A$4=0)),AND(GI$1=$IT53-1,OR(GI$3&lt;&gt;$A$3,$A$4=0)))))),1,0)</f>
        <v/>
      </c>
      <c r="GJ103">
        <f>IF(AND(GJ$4=1,GJ53=0,OR($IT53=0,AND($IT53&gt;0,GJ$2=$IU53,OR(AND(GJ$1=$IT53+1,OR(GJ$3-1&lt;&gt;$A$3,$A$4=0)),AND(GJ$1=$IT53-1,OR(GJ$3&lt;&gt;$A$3,$A$4=0)))))),1,0)</f>
        <v/>
      </c>
      <c r="GK103">
        <f>IF(AND(GK$4=1,GK53=0,OR($IT53=0,AND($IT53&gt;0,GK$2=$IU53,OR(AND(GK$1=$IT53+1,OR(GK$3-1&lt;&gt;$A$3,$A$4=0)),AND(GK$1=$IT53-1,OR(GK$3&lt;&gt;$A$3,$A$4=0)))))),1,0)</f>
        <v/>
      </c>
      <c r="GL103">
        <f>IF(AND(GL$4=1,GL53=0,OR($IT53=0,AND($IT53&gt;0,GL$2=$IU53,OR(AND(GL$1=$IT53+1,OR(GL$3-1&lt;&gt;$A$3,$A$4=0)),AND(GL$1=$IT53-1,OR(GL$3&lt;&gt;$A$3,$A$4=0)))))),1,0)</f>
        <v/>
      </c>
      <c r="GM103">
        <f>IF(AND(GM$4=1,GM53=0,OR($IT53=0,AND($IT53&gt;0,GM$2=$IU53,OR(AND(GM$1=$IT53+1,OR(GM$3-1&lt;&gt;$A$3,$A$4=0)),AND(GM$1=$IT53-1,OR(GM$3&lt;&gt;$A$3,$A$4=0)))))),1,0)</f>
        <v/>
      </c>
      <c r="GN103">
        <f>IF(AND(GN$4=1,GN53=0,OR($IT53=0,AND($IT53&gt;0,GN$2=$IU53,OR(AND(GN$1=$IT53+1,OR(GN$3-1&lt;&gt;$A$3,$A$4=0)),AND(GN$1=$IT53-1,OR(GN$3&lt;&gt;$A$3,$A$4=0)))))),1,0)</f>
        <v/>
      </c>
      <c r="GO103">
        <f>IF(AND(GO$4=1,GO53=0,OR($IT53=0,AND($IT53&gt;0,GO$2=$IU53,OR(AND(GO$1=$IT53+1,OR(GO$3-1&lt;&gt;$A$3,$A$4=0)),AND(GO$1=$IT53-1,OR(GO$3&lt;&gt;$A$3,$A$4=0)))))),1,0)</f>
        <v/>
      </c>
      <c r="GP103">
        <f>IF(AND(GP$4=1,GP53=0,OR($IT53=0,AND($IT53&gt;0,GP$2=$IU53,OR(AND(GP$1=$IT53+1,OR(GP$3-1&lt;&gt;$A$3,$A$4=0)),AND(GP$1=$IT53-1,OR(GP$3&lt;&gt;$A$3,$A$4=0)))))),1,0)</f>
        <v/>
      </c>
      <c r="GQ103">
        <f>IF(AND(GQ$4=1,GQ53=0,OR($IT53=0,AND($IT53&gt;0,GQ$2=$IU53,OR(AND(GQ$1=$IT53+1,OR(GQ$3-1&lt;&gt;$A$3,$A$4=0)),AND(GQ$1=$IT53-1,OR(GQ$3&lt;&gt;$A$3,$A$4=0)))))),1,0)</f>
        <v/>
      </c>
      <c r="GR103">
        <f>IF(AND(GR$4=1,GR53=0,OR($IT53=0,AND($IT53&gt;0,GR$2=$IU53,OR(AND(GR$1=$IT53+1,OR(GR$3-1&lt;&gt;$A$3,$A$4=0)),AND(GR$1=$IT53-1,OR(GR$3&lt;&gt;$A$3,$A$4=0)))))),1,0)</f>
        <v/>
      </c>
      <c r="GS103">
        <f>IF(AND(GS$4=1,GS53=0,OR($IT53=0,AND($IT53&gt;0,GS$2=$IU53,OR(AND(GS$1=$IT53+1,OR(GS$3-1&lt;&gt;$A$3,$A$4=0)),AND(GS$1=$IT53-1,OR(GS$3&lt;&gt;$A$3,$A$4=0)))))),1,0)</f>
        <v/>
      </c>
      <c r="GT103">
        <f>IF(AND(GT$4=1,GT53=0,OR($IT53=0,AND($IT53&gt;0,GT$2=$IU53,OR(AND(GT$1=$IT53+1,OR(GT$3-1&lt;&gt;$A$3,$A$4=0)),AND(GT$1=$IT53-1,OR(GT$3&lt;&gt;$A$3,$A$4=0)))))),1,0)</f>
        <v/>
      </c>
      <c r="GU103">
        <f>IF(AND(GU$4=1,GU53=0,OR($IT53=0,AND($IT53&gt;0,GU$2=$IU53,OR(AND(GU$1=$IT53+1,OR(GU$3-1&lt;&gt;$A$3,$A$4=0)),AND(GU$1=$IT53-1,OR(GU$3&lt;&gt;$A$3,$A$4=0)))))),1,0)</f>
        <v/>
      </c>
      <c r="GV103">
        <f>IF(AND(GV$4=1,GV53=0,OR($IT53=0,AND($IT53&gt;0,GV$2=$IU53,OR(AND(GV$1=$IT53+1,OR(GV$3-1&lt;&gt;$A$3,$A$4=0)),AND(GV$1=$IT53-1,OR(GV$3&lt;&gt;$A$3,$A$4=0)))))),1,0)</f>
        <v/>
      </c>
      <c r="GW103">
        <f>IF(AND(GW$4=1,GW53=0,OR($IT53=0,AND($IT53&gt;0,GW$2=$IU53,OR(AND(GW$1=$IT53+1,OR(GW$3-1&lt;&gt;$A$3,$A$4=0)),AND(GW$1=$IT53-1,OR(GW$3&lt;&gt;$A$3,$A$4=0)))))),1,0)</f>
        <v/>
      </c>
      <c r="GX103">
        <f>IF(AND(GX$4=1,GX53=0,OR($IT53=0,AND($IT53&gt;0,GX$2=$IU53,OR(AND(GX$1=$IT53+1,OR(GX$3-1&lt;&gt;$A$3,$A$4=0)),AND(GX$1=$IT53-1,OR(GX$3&lt;&gt;$A$3,$A$4=0)))))),1,0)</f>
        <v/>
      </c>
      <c r="GY103">
        <f>IF(AND(GY$4=1,GY53=0,OR($IT53=0,AND($IT53&gt;0,GY$2=$IU53,OR(AND(GY$1=$IT53+1,OR(GY$3-1&lt;&gt;$A$3,$A$4=0)),AND(GY$1=$IT53-1,OR(GY$3&lt;&gt;$A$3,$A$4=0)))))),1,0)</f>
        <v/>
      </c>
      <c r="GZ103">
        <f>IF(AND(GZ$4=1,GZ53=0,OR($IT53=0,AND($IT53&gt;0,GZ$2=$IU53,OR(AND(GZ$1=$IT53+1,OR(GZ$3-1&lt;&gt;$A$3,$A$4=0)),AND(GZ$1=$IT53-1,OR(GZ$3&lt;&gt;$A$3,$A$4=0)))))),1,0)</f>
        <v/>
      </c>
      <c r="HA103">
        <f>IF(AND(HA$4=1,HA53=0,OR($IT53=0,AND($IT53&gt;0,HA$2=$IU53,OR(AND(HA$1=$IT53+1,OR(HA$3-1&lt;&gt;$A$3,$A$4=0)),AND(HA$1=$IT53-1,OR(HA$3&lt;&gt;$A$3,$A$4=0)))))),1,0)</f>
        <v/>
      </c>
      <c r="HB103">
        <f>IF(AND(HB$4=1,HB53=0,OR($IT53=0,AND($IT53&gt;0,HB$2=$IU53,OR(AND(HB$1=$IT53+1,OR(HB$3-1&lt;&gt;$A$3,$A$4=0)),AND(HB$1=$IT53-1,OR(HB$3&lt;&gt;$A$3,$A$4=0)))))),1,0)</f>
        <v/>
      </c>
      <c r="HC103">
        <f>IF(AND(HC$4=1,HC53=0,OR($IT53=0,AND($IT53&gt;0,HC$2=$IU53,OR(AND(HC$1=$IT53+1,OR(HC$3-1&lt;&gt;$A$3,$A$4=0)),AND(HC$1=$IT53-1,OR(HC$3&lt;&gt;$A$3,$A$4=0)))))),1,0)</f>
        <v/>
      </c>
      <c r="HD103">
        <f>IF(AND(HD$4=1,HD53=0,OR($IT53=0,AND($IT53&gt;0,HD$2=$IU53,OR(AND(HD$1=$IT53+1,OR(HD$3-1&lt;&gt;$A$3,$A$4=0)),AND(HD$1=$IT53-1,OR(HD$3&lt;&gt;$A$3,$A$4=0)))))),1,0)</f>
        <v/>
      </c>
      <c r="HE103">
        <f>IF(AND(HE$4=1,HE53=0,OR($IT53=0,AND($IT53&gt;0,HE$2=$IU53,OR(AND(HE$1=$IT53+1,OR(HE$3-1&lt;&gt;$A$3,$A$4=0)),AND(HE$1=$IT53-1,OR(HE$3&lt;&gt;$A$3,$A$4=0)))))),1,0)</f>
        <v/>
      </c>
      <c r="HF103">
        <f>IF(AND(HF$4=1,HF53=0,OR($IT53=0,AND($IT53&gt;0,HF$2=$IU53,OR(AND(HF$1=$IT53+1,OR(HF$3-1&lt;&gt;$A$3,$A$4=0)),AND(HF$1=$IT53-1,OR(HF$3&lt;&gt;$A$3,$A$4=0)))))),1,0)</f>
        <v/>
      </c>
      <c r="HG103">
        <f>IF(AND(HG$4=1,HG53=0,OR($IT53=0,AND($IT53&gt;0,HG$2=$IU53,OR(AND(HG$1=$IT53+1,OR(HG$3-1&lt;&gt;$A$3,$A$4=0)),AND(HG$1=$IT53-1,OR(HG$3&lt;&gt;$A$3,$A$4=0)))))),1,0)</f>
        <v/>
      </c>
      <c r="HH103">
        <f>IF(AND(HH$4=1,HH53=0,OR($IT53=0,AND($IT53&gt;0,HH$2=$IU53,OR(AND(HH$1=$IT53+1,OR(HH$3-1&lt;&gt;$A$3,$A$4=0)),AND(HH$1=$IT53-1,OR(HH$3&lt;&gt;$A$3,$A$4=0)))))),1,0)</f>
        <v/>
      </c>
      <c r="HI103">
        <f>IF(AND(HI$4=1,HI53=0,OR($IT53=0,AND($IT53&gt;0,HI$2=$IU53,OR(AND(HI$1=$IT53+1,OR(HI$3-1&lt;&gt;$A$3,$A$4=0)),AND(HI$1=$IT53-1,OR(HI$3&lt;&gt;$A$3,$A$4=0)))))),1,0)</f>
        <v/>
      </c>
      <c r="HJ103">
        <f>IF(AND(HJ$4=1,HJ53=0,OR($IT53=0,AND($IT53&gt;0,HJ$2=$IU53,OR(AND(HJ$1=$IT53+1,OR(HJ$3-1&lt;&gt;$A$3,$A$4=0)),AND(HJ$1=$IT53-1,OR(HJ$3&lt;&gt;$A$3,$A$4=0)))))),1,0)</f>
        <v/>
      </c>
      <c r="HK103">
        <f>IF(AND(HK$4=1,HK53=0,OR($IT53=0,AND($IT53&gt;0,HK$2=$IU53,OR(AND(HK$1=$IT53+1,OR(HK$3-1&lt;&gt;$A$3,$A$4=0)),AND(HK$1=$IT53-1,OR(HK$3&lt;&gt;$A$3,$A$4=0)))))),1,0)</f>
        <v/>
      </c>
      <c r="HL103">
        <f>IF(AND(HL$4=1,HL53=0,OR($IT53=0,AND($IT53&gt;0,HL$2=$IU53,OR(AND(HL$1=$IT53+1,OR(HL$3-1&lt;&gt;$A$3,$A$4=0)),AND(HL$1=$IT53-1,OR(HL$3&lt;&gt;$A$3,$A$4=0)))))),1,0)</f>
        <v/>
      </c>
      <c r="HM103">
        <f>IF(AND(HM$4=1,HM53=0,OR($IT53=0,AND($IT53&gt;0,HM$2=$IU53,OR(AND(HM$1=$IT53+1,OR(HM$3-1&lt;&gt;$A$3,$A$4=0)),AND(HM$1=$IT53-1,OR(HM$3&lt;&gt;$A$3,$A$4=0)))))),1,0)</f>
        <v/>
      </c>
      <c r="HN103">
        <f>IF(AND(HN$4=1,HN53=0,OR($IT53=0,AND($IT53&gt;0,HN$2=$IU53,OR(AND(HN$1=$IT53+1,OR(HN$3-1&lt;&gt;$A$3,$A$4=0)),AND(HN$1=$IT53-1,OR(HN$3&lt;&gt;$A$3,$A$4=0)))))),1,0)</f>
        <v/>
      </c>
      <c r="HO103">
        <f>IF(AND(HO$4=1,HO53=0,OR($IT53=0,AND($IT53&gt;0,HO$2=$IU53,OR(AND(HO$1=$IT53+1,OR(HO$3-1&lt;&gt;$A$3,$A$4=0)),AND(HO$1=$IT53-1,OR(HO$3&lt;&gt;$A$3,$A$4=0)))))),1,0)</f>
        <v/>
      </c>
      <c r="HP103">
        <f>IF(AND(HP$4=1,HP53=0,OR($IT53=0,AND($IT53&gt;0,HP$2=$IU53,OR(AND(HP$1=$IT53+1,OR(HP$3-1&lt;&gt;$A$3,$A$4=0)),AND(HP$1=$IT53-1,OR(HP$3&lt;&gt;$A$3,$A$4=0)))))),1,0)</f>
        <v/>
      </c>
      <c r="HQ103">
        <f>IF(AND(HQ$4=1,HQ53=0,OR($IT53=0,AND($IT53&gt;0,HQ$2=$IU53,OR(AND(HQ$1=$IT53+1,OR(HQ$3-1&lt;&gt;$A$3,$A$4=0)),AND(HQ$1=$IT53-1,OR(HQ$3&lt;&gt;$A$3,$A$4=0)))))),1,0)</f>
        <v/>
      </c>
      <c r="HR103">
        <f>IF(AND(HR$4=1,HR53=0,OR($IT53=0,AND($IT53&gt;0,HR$2=$IU53,OR(AND(HR$1=$IT53+1,OR(HR$3-1&lt;&gt;$A$3,$A$4=0)),AND(HR$1=$IT53-1,OR(HR$3&lt;&gt;$A$3,$A$4=0)))))),1,0)</f>
        <v/>
      </c>
      <c r="HS103">
        <f>IF(AND(HS$4=1,HS53=0,OR($IT53=0,AND($IT53&gt;0,HS$2=$IU53,OR(AND(HS$1=$IT53+1,OR(HS$3-1&lt;&gt;$A$3,$A$4=0)),AND(HS$1=$IT53-1,OR(HS$3&lt;&gt;$A$3,$A$4=0)))))),1,0)</f>
        <v/>
      </c>
      <c r="HT103">
        <f>IF(AND(HT$4=1,HT53=0,OR($IT53=0,AND($IT53&gt;0,HT$2=$IU53,OR(AND(HT$1=$IT53+1,OR(HT$3-1&lt;&gt;$A$3,$A$4=0)),AND(HT$1=$IT53-1,OR(HT$3&lt;&gt;$A$3,$A$4=0)))))),1,0)</f>
        <v/>
      </c>
      <c r="HU103">
        <f>IF(AND(HU$4=1,HU53=0,OR($IT53=0,AND($IT53&gt;0,HU$2=$IU53,OR(AND(HU$1=$IT53+1,OR(HU$3-1&lt;&gt;$A$3,$A$4=0)),AND(HU$1=$IT53-1,OR(HU$3&lt;&gt;$A$3,$A$4=0)))))),1,0)</f>
        <v/>
      </c>
      <c r="HV103">
        <f>IF(AND(HV$4=1,HV53=0,OR($IT53=0,AND($IT53&gt;0,HV$2=$IU53,OR(AND(HV$1=$IT53+1,OR(HV$3-1&lt;&gt;$A$3,$A$4=0)),AND(HV$1=$IT53-1,OR(HV$3&lt;&gt;$A$3,$A$4=0)))))),1,0)</f>
        <v/>
      </c>
      <c r="HW103">
        <f>IF(AND(HW$4=1,HW53=0,OR($IT53=0,AND($IT53&gt;0,HW$2=$IU53,OR(AND(HW$1=$IT53+1,OR(HW$3-1&lt;&gt;$A$3,$A$4=0)),AND(HW$1=$IT53-1,OR(HW$3&lt;&gt;$A$3,$A$4=0)))))),1,0)</f>
        <v/>
      </c>
      <c r="HX103">
        <f>IF(AND(HX$4=1,HX53=0,OR($IT53=0,AND($IT53&gt;0,HX$2=$IU53,OR(AND(HX$1=$IT53+1,OR(HX$3-1&lt;&gt;$A$3,$A$4=0)),AND(HX$1=$IT53-1,OR(HX$3&lt;&gt;$A$3,$A$4=0)))))),1,0)</f>
        <v/>
      </c>
      <c r="HY103">
        <f>IF(AND(HY$4=1,HY53=0,OR($IT53=0,AND($IT53&gt;0,HY$2=$IU53,OR(AND(HY$1=$IT53+1,OR(HY$3-1&lt;&gt;$A$3,$A$4=0)),AND(HY$1=$IT53-1,OR(HY$3&lt;&gt;$A$3,$A$4=0)))))),1,0)</f>
        <v/>
      </c>
      <c r="HZ103">
        <f>IF(AND(HZ$4=1,HZ53=0,OR($IT53=0,AND($IT53&gt;0,HZ$2=$IU53,OR(AND(HZ$1=$IT53+1,OR(HZ$3-1&lt;&gt;$A$3,$A$4=0)),AND(HZ$1=$IT53-1,OR(HZ$3&lt;&gt;$A$3,$A$4=0)))))),1,0)</f>
        <v/>
      </c>
      <c r="IA103">
        <f>IF(AND(IA$4=1,IA53=0,OR($IT53=0,AND($IT53&gt;0,IA$2=$IU53,OR(AND(IA$1=$IT53+1,OR(IA$3-1&lt;&gt;$A$3,$A$4=0)),AND(IA$1=$IT53-1,OR(IA$3&lt;&gt;$A$3,$A$4=0)))))),1,0)</f>
        <v/>
      </c>
      <c r="IB103">
        <f>IF(AND(IB$4=1,IB53=0,OR($IT53=0,AND($IT53&gt;0,IB$2=$IU53,OR(AND(IB$1=$IT53+1,OR(IB$3-1&lt;&gt;$A$3,$A$4=0)),AND(IB$1=$IT53-1,OR(IB$3&lt;&gt;$A$3,$A$4=0)))))),1,0)</f>
        <v/>
      </c>
      <c r="IC103">
        <f>IF(AND(IC$4=1,IC53=0,OR($IT53=0,AND($IT53&gt;0,IC$2=$IU53,OR(AND(IC$1=$IT53+1,OR(IC$3-1&lt;&gt;$A$3,$A$4=0)),AND(IC$1=$IT53-1,OR(IC$3&lt;&gt;$A$3,$A$4=0)))))),1,0)</f>
        <v/>
      </c>
      <c r="ID103">
        <f>IF(AND(ID$4=1,ID53=0,OR($IT53=0,AND($IT53&gt;0,ID$2=$IU53,OR(AND(ID$1=$IT53+1,OR(ID$3-1&lt;&gt;$A$3,$A$4=0)),AND(ID$1=$IT53-1,OR(ID$3&lt;&gt;$A$3,$A$4=0)))))),1,0)</f>
        <v/>
      </c>
      <c r="IE103">
        <f>IF(AND(IE$4=1,IE53=0,OR($IT53=0,AND($IT53&gt;0,IE$2=$IU53,OR(AND(IE$1=$IT53+1,OR(IE$3-1&lt;&gt;$A$3,$A$4=0)),AND(IE$1=$IT53-1,OR(IE$3&lt;&gt;$A$3,$A$4=0)))))),1,0)</f>
        <v/>
      </c>
      <c r="IF103">
        <f>IF(AND(IF$4=1,IF53=0,OR($IT53=0,AND($IT53&gt;0,IF$2=$IU53,OR(AND(IF$1=$IT53+1,OR(IF$3-1&lt;&gt;$A$3,$A$4=0)),AND(IF$1=$IT53-1,OR(IF$3&lt;&gt;$A$3,$A$4=0)))))),1,0)</f>
        <v/>
      </c>
      <c r="IG103">
        <f>IF(AND(IG$4=1,IG53=0,OR($IT53=0,AND($IT53&gt;0,IG$2=$IU53,OR(AND(IG$1=$IT53+1,OR(IG$3-1&lt;&gt;$A$3,$A$4=0)),AND(IG$1=$IT53-1,OR(IG$3&lt;&gt;$A$3,$A$4=0)))))),1,0)</f>
        <v/>
      </c>
      <c r="IH103">
        <f>IF(AND(IH$4=1,IH53=0,OR($IT53=0,AND($IT53&gt;0,IH$2=$IU53,OR(AND(IH$1=$IT53+1,OR(IH$3-1&lt;&gt;$A$3,$A$4=0)),AND(IH$1=$IT53-1,OR(IH$3&lt;&gt;$A$3,$A$4=0)))))),1,0)</f>
        <v/>
      </c>
      <c r="II103">
        <f>IF(AND(II$4=1,II53=0,OR($IT53=0,AND($IT53&gt;0,II$2=$IU53,OR(AND(II$1=$IT53+1,OR(II$3-1&lt;&gt;$A$3,$A$4=0)),AND(II$1=$IT53-1,OR(II$3&lt;&gt;$A$3,$A$4=0)))))),1,0)</f>
        <v/>
      </c>
    </row>
    <row r="104">
      <c r="A104" t="n">
        <v>45</v>
      </c>
      <c r="D104">
        <f>IF(AND(D$4=1,D54=0,OR($IT54=0,AND($IT54&gt;0,D$2=$IU54,OR(AND(D$1=$IT54+1,OR(D$3-1&lt;&gt;$A$3,$A$4=0)),AND(D$1=$IT54-1,OR(D$3&lt;&gt;$A$3,$A$4=0)))))),1,0)</f>
        <v/>
      </c>
      <c r="E104">
        <f>IF(AND(E$4=1,E54=0,OR($IT54=0,AND($IT54&gt;0,E$2=$IU54,OR(AND(E$1=$IT54+1,OR(E$3-1&lt;&gt;$A$3,$A$4=0)),AND(E$1=$IT54-1,OR(E$3&lt;&gt;$A$3,$A$4=0)))))),1,0)</f>
        <v/>
      </c>
      <c r="F104">
        <f>IF(AND(F$4=1,F54=0,OR($IT54=0,AND($IT54&gt;0,F$2=$IU54,OR(AND(F$1=$IT54+1,OR(F$3-1&lt;&gt;$A$3,$A$4=0)),AND(F$1=$IT54-1,OR(F$3&lt;&gt;$A$3,$A$4=0)))))),1,0)</f>
        <v/>
      </c>
      <c r="G104">
        <f>IF(AND(G$4=1,G54=0,OR($IT54=0,AND($IT54&gt;0,G$2=$IU54,OR(AND(G$1=$IT54+1,OR(G$3-1&lt;&gt;$A$3,$A$4=0)),AND(G$1=$IT54-1,OR(G$3&lt;&gt;$A$3,$A$4=0)))))),1,0)</f>
        <v/>
      </c>
      <c r="H104">
        <f>IF(AND(H$4=1,H54=0,OR($IT54=0,AND($IT54&gt;0,H$2=$IU54,OR(AND(H$1=$IT54+1,OR(H$3-1&lt;&gt;$A$3,$A$4=0)),AND(H$1=$IT54-1,OR(H$3&lt;&gt;$A$3,$A$4=0)))))),1,0)</f>
        <v/>
      </c>
      <c r="I104">
        <f>IF(AND(I$4=1,I54=0,OR($IT54=0,AND($IT54&gt;0,I$2=$IU54,OR(AND(I$1=$IT54+1,OR(I$3-1&lt;&gt;$A$3,$A$4=0)),AND(I$1=$IT54-1,OR(I$3&lt;&gt;$A$3,$A$4=0)))))),1,0)</f>
        <v/>
      </c>
      <c r="J104">
        <f>IF(AND(J$4=1,J54=0,OR($IT54=0,AND($IT54&gt;0,J$2=$IU54,OR(AND(J$1=$IT54+1,OR(J$3-1&lt;&gt;$A$3,$A$4=0)),AND(J$1=$IT54-1,OR(J$3&lt;&gt;$A$3,$A$4=0)))))),1,0)</f>
        <v/>
      </c>
      <c r="K104">
        <f>IF(AND(K$4=1,K54=0,OR($IT54=0,AND($IT54&gt;0,K$2=$IU54,OR(AND(K$1=$IT54+1,OR(K$3-1&lt;&gt;$A$3,$A$4=0)),AND(K$1=$IT54-1,OR(K$3&lt;&gt;$A$3,$A$4=0)))))),1,0)</f>
        <v/>
      </c>
      <c r="L104">
        <f>IF(AND(L$4=1,L54=0,OR($IT54=0,AND($IT54&gt;0,L$2=$IU54,OR(AND(L$1=$IT54+1,OR(L$3-1&lt;&gt;$A$3,$A$4=0)),AND(L$1=$IT54-1,OR(L$3&lt;&gt;$A$3,$A$4=0)))))),1,0)</f>
        <v/>
      </c>
      <c r="M104">
        <f>IF(AND(M$4=1,M54=0,OR($IT54=0,AND($IT54&gt;0,M$2=$IU54,OR(AND(M$1=$IT54+1,OR(M$3-1&lt;&gt;$A$3,$A$4=0)),AND(M$1=$IT54-1,OR(M$3&lt;&gt;$A$3,$A$4=0)))))),1,0)</f>
        <v/>
      </c>
      <c r="N104">
        <f>IF(AND(N$4=1,N54=0,OR($IT54=0,AND($IT54&gt;0,N$2=$IU54,OR(AND(N$1=$IT54+1,OR(N$3-1&lt;&gt;$A$3,$A$4=0)),AND(N$1=$IT54-1,OR(N$3&lt;&gt;$A$3,$A$4=0)))))),1,0)</f>
        <v/>
      </c>
      <c r="O104">
        <f>IF(AND(O$4=1,O54=0,OR($IT54=0,AND($IT54&gt;0,O$2=$IU54,OR(AND(O$1=$IT54+1,OR(O$3-1&lt;&gt;$A$3,$A$4=0)),AND(O$1=$IT54-1,OR(O$3&lt;&gt;$A$3,$A$4=0)))))),1,0)</f>
        <v/>
      </c>
      <c r="P104">
        <f>IF(AND(P$4=1,P54=0,OR($IT54=0,AND($IT54&gt;0,P$2=$IU54,OR(AND(P$1=$IT54+1,OR(P$3-1&lt;&gt;$A$3,$A$4=0)),AND(P$1=$IT54-1,OR(P$3&lt;&gt;$A$3,$A$4=0)))))),1,0)</f>
        <v/>
      </c>
      <c r="Q104">
        <f>IF(AND(Q$4=1,Q54=0,OR($IT54=0,AND($IT54&gt;0,Q$2=$IU54,OR(AND(Q$1=$IT54+1,OR(Q$3-1&lt;&gt;$A$3,$A$4=0)),AND(Q$1=$IT54-1,OR(Q$3&lt;&gt;$A$3,$A$4=0)))))),1,0)</f>
        <v/>
      </c>
      <c r="R104">
        <f>IF(AND(R$4=1,R54=0,OR($IT54=0,AND($IT54&gt;0,R$2=$IU54,OR(AND(R$1=$IT54+1,OR(R$3-1&lt;&gt;$A$3,$A$4=0)),AND(R$1=$IT54-1,OR(R$3&lt;&gt;$A$3,$A$4=0)))))),1,0)</f>
        <v/>
      </c>
      <c r="S104">
        <f>IF(AND(S$4=1,S54=0,OR($IT54=0,AND($IT54&gt;0,S$2=$IU54,OR(AND(S$1=$IT54+1,OR(S$3-1&lt;&gt;$A$3,$A$4=0)),AND(S$1=$IT54-1,OR(S$3&lt;&gt;$A$3,$A$4=0)))))),1,0)</f>
        <v/>
      </c>
      <c r="T104">
        <f>IF(AND(T$4=1,T54=0,OR($IT54=0,AND($IT54&gt;0,T$2=$IU54,OR(AND(T$1=$IT54+1,OR(T$3-1&lt;&gt;$A$3,$A$4=0)),AND(T$1=$IT54-1,OR(T$3&lt;&gt;$A$3,$A$4=0)))))),1,0)</f>
        <v/>
      </c>
      <c r="U104">
        <f>IF(AND(U$4=1,U54=0,OR($IT54=0,AND($IT54&gt;0,U$2=$IU54,OR(AND(U$1=$IT54+1,OR(U$3-1&lt;&gt;$A$3,$A$4=0)),AND(U$1=$IT54-1,OR(U$3&lt;&gt;$A$3,$A$4=0)))))),1,0)</f>
        <v/>
      </c>
      <c r="V104">
        <f>IF(AND(V$4=1,V54=0,OR($IT54=0,AND($IT54&gt;0,V$2=$IU54,OR(AND(V$1=$IT54+1,OR(V$3-1&lt;&gt;$A$3,$A$4=0)),AND(V$1=$IT54-1,OR(V$3&lt;&gt;$A$3,$A$4=0)))))),1,0)</f>
        <v/>
      </c>
      <c r="W104">
        <f>IF(AND(W$4=1,W54=0,OR($IT54=0,AND($IT54&gt;0,W$2=$IU54,OR(AND(W$1=$IT54+1,OR(W$3-1&lt;&gt;$A$3,$A$4=0)),AND(W$1=$IT54-1,OR(W$3&lt;&gt;$A$3,$A$4=0)))))),1,0)</f>
        <v/>
      </c>
      <c r="X104">
        <f>IF(AND(X$4=1,X54=0,OR($IT54=0,AND($IT54&gt;0,X$2=$IU54,OR(AND(X$1=$IT54+1,OR(X$3-1&lt;&gt;$A$3,$A$4=0)),AND(X$1=$IT54-1,OR(X$3&lt;&gt;$A$3,$A$4=0)))))),1,0)</f>
        <v/>
      </c>
      <c r="Y104">
        <f>IF(AND(Y$4=1,Y54=0,OR($IT54=0,AND($IT54&gt;0,Y$2=$IU54,OR(AND(Y$1=$IT54+1,OR(Y$3-1&lt;&gt;$A$3,$A$4=0)),AND(Y$1=$IT54-1,OR(Y$3&lt;&gt;$A$3,$A$4=0)))))),1,0)</f>
        <v/>
      </c>
      <c r="Z104">
        <f>IF(AND(Z$4=1,Z54=0,OR($IT54=0,AND($IT54&gt;0,Z$2=$IU54,OR(AND(Z$1=$IT54+1,OR(Z$3-1&lt;&gt;$A$3,$A$4=0)),AND(Z$1=$IT54-1,OR(Z$3&lt;&gt;$A$3,$A$4=0)))))),1,0)</f>
        <v/>
      </c>
      <c r="AA104">
        <f>IF(AND(AA$4=1,AA54=0,OR($IT54=0,AND($IT54&gt;0,AA$2=$IU54,OR(AND(AA$1=$IT54+1,OR(AA$3-1&lt;&gt;$A$3,$A$4=0)),AND(AA$1=$IT54-1,OR(AA$3&lt;&gt;$A$3,$A$4=0)))))),1,0)</f>
        <v/>
      </c>
      <c r="AB104">
        <f>IF(AND(AB$4=1,AB54=0,OR($IT54=0,AND($IT54&gt;0,AB$2=$IU54,OR(AND(AB$1=$IT54+1,OR(AB$3-1&lt;&gt;$A$3,$A$4=0)),AND(AB$1=$IT54-1,OR(AB$3&lt;&gt;$A$3,$A$4=0)))))),1,0)</f>
        <v/>
      </c>
      <c r="AC104">
        <f>IF(AND(AC$4=1,AC54=0,OR($IT54=0,AND($IT54&gt;0,AC$2=$IU54,OR(AND(AC$1=$IT54+1,OR(AC$3-1&lt;&gt;$A$3,$A$4=0)),AND(AC$1=$IT54-1,OR(AC$3&lt;&gt;$A$3,$A$4=0)))))),1,0)</f>
        <v/>
      </c>
      <c r="AD104">
        <f>IF(AND(AD$4=1,AD54=0,OR($IT54=0,AND($IT54&gt;0,AD$2=$IU54,OR(AND(AD$1=$IT54+1,OR(AD$3-1&lt;&gt;$A$3,$A$4=0)),AND(AD$1=$IT54-1,OR(AD$3&lt;&gt;$A$3,$A$4=0)))))),1,0)</f>
        <v/>
      </c>
      <c r="AE104">
        <f>IF(AND(AE$4=1,AE54=0,OR($IT54=0,AND($IT54&gt;0,AE$2=$IU54,OR(AND(AE$1=$IT54+1,OR(AE$3-1&lt;&gt;$A$3,$A$4=0)),AND(AE$1=$IT54-1,OR(AE$3&lt;&gt;$A$3,$A$4=0)))))),1,0)</f>
        <v/>
      </c>
      <c r="AF104">
        <f>IF(AND(AF$4=1,AF54=0,OR($IT54=0,AND($IT54&gt;0,AF$2=$IU54,OR(AND(AF$1=$IT54+1,OR(AF$3-1&lt;&gt;$A$3,$A$4=0)),AND(AF$1=$IT54-1,OR(AF$3&lt;&gt;$A$3,$A$4=0)))))),1,0)</f>
        <v/>
      </c>
      <c r="AG104">
        <f>IF(AND(AG$4=1,AG54=0,OR($IT54=0,AND($IT54&gt;0,AG$2=$IU54,OR(AND(AG$1=$IT54+1,OR(AG$3-1&lt;&gt;$A$3,$A$4=0)),AND(AG$1=$IT54-1,OR(AG$3&lt;&gt;$A$3,$A$4=0)))))),1,0)</f>
        <v/>
      </c>
      <c r="AH104">
        <f>IF(AND(AH$4=1,AH54=0,OR($IT54=0,AND($IT54&gt;0,AH$2=$IU54,OR(AND(AH$1=$IT54+1,OR(AH$3-1&lt;&gt;$A$3,$A$4=0)),AND(AH$1=$IT54-1,OR(AH$3&lt;&gt;$A$3,$A$4=0)))))),1,0)</f>
        <v/>
      </c>
      <c r="AI104">
        <f>IF(AND(AI$4=1,AI54=0,OR($IT54=0,AND($IT54&gt;0,AI$2=$IU54,OR(AND(AI$1=$IT54+1,OR(AI$3-1&lt;&gt;$A$3,$A$4=0)),AND(AI$1=$IT54-1,OR(AI$3&lt;&gt;$A$3,$A$4=0)))))),1,0)</f>
        <v/>
      </c>
      <c r="AJ104">
        <f>IF(AND(AJ$4=1,AJ54=0,OR($IT54=0,AND($IT54&gt;0,AJ$2=$IU54,OR(AND(AJ$1=$IT54+1,OR(AJ$3-1&lt;&gt;$A$3,$A$4=0)),AND(AJ$1=$IT54-1,OR(AJ$3&lt;&gt;$A$3,$A$4=0)))))),1,0)</f>
        <v/>
      </c>
      <c r="AK104">
        <f>IF(AND(AK$4=1,AK54=0,OR($IT54=0,AND($IT54&gt;0,AK$2=$IU54,OR(AND(AK$1=$IT54+1,OR(AK$3-1&lt;&gt;$A$3,$A$4=0)),AND(AK$1=$IT54-1,OR(AK$3&lt;&gt;$A$3,$A$4=0)))))),1,0)</f>
        <v/>
      </c>
      <c r="AL104">
        <f>IF(AND(AL$4=1,AL54=0,OR($IT54=0,AND($IT54&gt;0,AL$2=$IU54,OR(AND(AL$1=$IT54+1,OR(AL$3-1&lt;&gt;$A$3,$A$4=0)),AND(AL$1=$IT54-1,OR(AL$3&lt;&gt;$A$3,$A$4=0)))))),1,0)</f>
        <v/>
      </c>
      <c r="AM104">
        <f>IF(AND(AM$4=1,AM54=0,OR($IT54=0,AND($IT54&gt;0,AM$2=$IU54,OR(AND(AM$1=$IT54+1,OR(AM$3-1&lt;&gt;$A$3,$A$4=0)),AND(AM$1=$IT54-1,OR(AM$3&lt;&gt;$A$3,$A$4=0)))))),1,0)</f>
        <v/>
      </c>
      <c r="AN104">
        <f>IF(AND(AN$4=1,AN54=0,OR($IT54=0,AND($IT54&gt;0,AN$2=$IU54,OR(AND(AN$1=$IT54+1,OR(AN$3-1&lt;&gt;$A$3,$A$4=0)),AND(AN$1=$IT54-1,OR(AN$3&lt;&gt;$A$3,$A$4=0)))))),1,0)</f>
        <v/>
      </c>
      <c r="AO104">
        <f>IF(AND(AO$4=1,AO54=0,OR($IT54=0,AND($IT54&gt;0,AO$2=$IU54,OR(AND(AO$1=$IT54+1,OR(AO$3-1&lt;&gt;$A$3,$A$4=0)),AND(AO$1=$IT54-1,OR(AO$3&lt;&gt;$A$3,$A$4=0)))))),1,0)</f>
        <v/>
      </c>
      <c r="AP104">
        <f>IF(AND(AP$4=1,AP54=0,OR($IT54=0,AND($IT54&gt;0,AP$2=$IU54,OR(AND(AP$1=$IT54+1,OR(AP$3-1&lt;&gt;$A$3,$A$4=0)),AND(AP$1=$IT54-1,OR(AP$3&lt;&gt;$A$3,$A$4=0)))))),1,0)</f>
        <v/>
      </c>
      <c r="AQ104">
        <f>IF(AND(AQ$4=1,AQ54=0,OR($IT54=0,AND($IT54&gt;0,AQ$2=$IU54,OR(AND(AQ$1=$IT54+1,OR(AQ$3-1&lt;&gt;$A$3,$A$4=0)),AND(AQ$1=$IT54-1,OR(AQ$3&lt;&gt;$A$3,$A$4=0)))))),1,0)</f>
        <v/>
      </c>
      <c r="AR104">
        <f>IF(AND(AR$4=1,AR54=0,OR($IT54=0,AND($IT54&gt;0,AR$2=$IU54,OR(AND(AR$1=$IT54+1,OR(AR$3-1&lt;&gt;$A$3,$A$4=0)),AND(AR$1=$IT54-1,OR(AR$3&lt;&gt;$A$3,$A$4=0)))))),1,0)</f>
        <v/>
      </c>
      <c r="AS104">
        <f>IF(AND(AS$4=1,AS54=0,OR($IT54=0,AND($IT54&gt;0,AS$2=$IU54,OR(AND(AS$1=$IT54+1,OR(AS$3-1&lt;&gt;$A$3,$A$4=0)),AND(AS$1=$IT54-1,OR(AS$3&lt;&gt;$A$3,$A$4=0)))))),1,0)</f>
        <v/>
      </c>
      <c r="AT104">
        <f>IF(AND(AT$4=1,AT54=0,OR($IT54=0,AND($IT54&gt;0,AT$2=$IU54,OR(AND(AT$1=$IT54+1,OR(AT$3-1&lt;&gt;$A$3,$A$4=0)),AND(AT$1=$IT54-1,OR(AT$3&lt;&gt;$A$3,$A$4=0)))))),1,0)</f>
        <v/>
      </c>
      <c r="AU104">
        <f>IF(AND(AU$4=1,AU54=0,OR($IT54=0,AND($IT54&gt;0,AU$2=$IU54,OR(AND(AU$1=$IT54+1,OR(AU$3-1&lt;&gt;$A$3,$A$4=0)),AND(AU$1=$IT54-1,OR(AU$3&lt;&gt;$A$3,$A$4=0)))))),1,0)</f>
        <v/>
      </c>
      <c r="AV104">
        <f>IF(AND(AV$4=1,AV54=0,OR($IT54=0,AND($IT54&gt;0,AV$2=$IU54,OR(AND(AV$1=$IT54+1,OR(AV$3-1&lt;&gt;$A$3,$A$4=0)),AND(AV$1=$IT54-1,OR(AV$3&lt;&gt;$A$3,$A$4=0)))))),1,0)</f>
        <v/>
      </c>
      <c r="AW104">
        <f>IF(AND(AW$4=1,AW54=0,OR($IT54=0,AND($IT54&gt;0,AW$2=$IU54,OR(AND(AW$1=$IT54+1,OR(AW$3-1&lt;&gt;$A$3,$A$4=0)),AND(AW$1=$IT54-1,OR(AW$3&lt;&gt;$A$3,$A$4=0)))))),1,0)</f>
        <v/>
      </c>
      <c r="AX104">
        <f>IF(AND(AX$4=1,AX54=0,OR($IT54=0,AND($IT54&gt;0,AX$2=$IU54,OR(AND(AX$1=$IT54+1,OR(AX$3-1&lt;&gt;$A$3,$A$4=0)),AND(AX$1=$IT54-1,OR(AX$3&lt;&gt;$A$3,$A$4=0)))))),1,0)</f>
        <v/>
      </c>
      <c r="AY104">
        <f>IF(AND(AY$4=1,AY54=0,OR($IT54=0,AND($IT54&gt;0,AY$2=$IU54,OR(AND(AY$1=$IT54+1,OR(AY$3-1&lt;&gt;$A$3,$A$4=0)),AND(AY$1=$IT54-1,OR(AY$3&lt;&gt;$A$3,$A$4=0)))))),1,0)</f>
        <v/>
      </c>
      <c r="AZ104">
        <f>IF(AND(AZ$4=1,AZ54=0,OR($IT54=0,AND($IT54&gt;0,AZ$2=$IU54,OR(AND(AZ$1=$IT54+1,OR(AZ$3-1&lt;&gt;$A$3,$A$4=0)),AND(AZ$1=$IT54-1,OR(AZ$3&lt;&gt;$A$3,$A$4=0)))))),1,0)</f>
        <v/>
      </c>
      <c r="BA104">
        <f>IF(AND(BA$4=1,BA54=0,OR($IT54=0,AND($IT54&gt;0,BA$2=$IU54,OR(AND(BA$1=$IT54+1,OR(BA$3-1&lt;&gt;$A$3,$A$4=0)),AND(BA$1=$IT54-1,OR(BA$3&lt;&gt;$A$3,$A$4=0)))))),1,0)</f>
        <v/>
      </c>
      <c r="BB104">
        <f>IF(AND(BB$4=1,BB54=0,OR($IT54=0,AND($IT54&gt;0,BB$2=$IU54,OR(AND(BB$1=$IT54+1,OR(BB$3-1&lt;&gt;$A$3,$A$4=0)),AND(BB$1=$IT54-1,OR(BB$3&lt;&gt;$A$3,$A$4=0)))))),1,0)</f>
        <v/>
      </c>
      <c r="BC104">
        <f>IF(AND(BC$4=1,BC54=0,OR($IT54=0,AND($IT54&gt;0,BC$2=$IU54,OR(AND(BC$1=$IT54+1,OR(BC$3-1&lt;&gt;$A$3,$A$4=0)),AND(BC$1=$IT54-1,OR(BC$3&lt;&gt;$A$3,$A$4=0)))))),1,0)</f>
        <v/>
      </c>
      <c r="BD104">
        <f>IF(AND(BD$4=1,BD54=0,OR($IT54=0,AND($IT54&gt;0,BD$2=$IU54,OR(AND(BD$1=$IT54+1,OR(BD$3-1&lt;&gt;$A$3,$A$4=0)),AND(BD$1=$IT54-1,OR(BD$3&lt;&gt;$A$3,$A$4=0)))))),1,0)</f>
        <v/>
      </c>
      <c r="BE104">
        <f>IF(AND(BE$4=1,BE54=0,OR($IT54=0,AND($IT54&gt;0,BE$2=$IU54,OR(AND(BE$1=$IT54+1,OR(BE$3-1&lt;&gt;$A$3,$A$4=0)),AND(BE$1=$IT54-1,OR(BE$3&lt;&gt;$A$3,$A$4=0)))))),1,0)</f>
        <v/>
      </c>
      <c r="BF104">
        <f>IF(AND(BF$4=1,BF54=0,OR($IT54=0,AND($IT54&gt;0,BF$2=$IU54,OR(AND(BF$1=$IT54+1,OR(BF$3-1&lt;&gt;$A$3,$A$4=0)),AND(BF$1=$IT54-1,OR(BF$3&lt;&gt;$A$3,$A$4=0)))))),1,0)</f>
        <v/>
      </c>
      <c r="BG104">
        <f>IF(AND(BG$4=1,BG54=0,OR($IT54=0,AND($IT54&gt;0,BG$2=$IU54,OR(AND(BG$1=$IT54+1,OR(BG$3-1&lt;&gt;$A$3,$A$4=0)),AND(BG$1=$IT54-1,OR(BG$3&lt;&gt;$A$3,$A$4=0)))))),1,0)</f>
        <v/>
      </c>
      <c r="BH104">
        <f>IF(AND(BH$4=1,BH54=0,OR($IT54=0,AND($IT54&gt;0,BH$2=$IU54,OR(AND(BH$1=$IT54+1,OR(BH$3-1&lt;&gt;$A$3,$A$4=0)),AND(BH$1=$IT54-1,OR(BH$3&lt;&gt;$A$3,$A$4=0)))))),1,0)</f>
        <v/>
      </c>
      <c r="BI104">
        <f>IF(AND(BI$4=1,BI54=0,OR($IT54=0,AND($IT54&gt;0,BI$2=$IU54,OR(AND(BI$1=$IT54+1,OR(BI$3-1&lt;&gt;$A$3,$A$4=0)),AND(BI$1=$IT54-1,OR(BI$3&lt;&gt;$A$3,$A$4=0)))))),1,0)</f>
        <v/>
      </c>
      <c r="BJ104">
        <f>IF(AND(BJ$4=1,BJ54=0,OR($IT54=0,AND($IT54&gt;0,BJ$2=$IU54,OR(AND(BJ$1=$IT54+1,OR(BJ$3-1&lt;&gt;$A$3,$A$4=0)),AND(BJ$1=$IT54-1,OR(BJ$3&lt;&gt;$A$3,$A$4=0)))))),1,0)</f>
        <v/>
      </c>
      <c r="BK104">
        <f>IF(AND(BK$4=1,BK54=0,OR($IT54=0,AND($IT54&gt;0,BK$2=$IU54,OR(AND(BK$1=$IT54+1,OR(BK$3-1&lt;&gt;$A$3,$A$4=0)),AND(BK$1=$IT54-1,OR(BK$3&lt;&gt;$A$3,$A$4=0)))))),1,0)</f>
        <v/>
      </c>
      <c r="BL104">
        <f>IF(AND(BL$4=1,BL54=0,OR($IT54=0,AND($IT54&gt;0,BL$2=$IU54,OR(AND(BL$1=$IT54+1,OR(BL$3-1&lt;&gt;$A$3,$A$4=0)),AND(BL$1=$IT54-1,OR(BL$3&lt;&gt;$A$3,$A$4=0)))))),1,0)</f>
        <v/>
      </c>
      <c r="BM104">
        <f>IF(AND(BM$4=1,BM54=0,OR($IT54=0,AND($IT54&gt;0,BM$2=$IU54,OR(AND(BM$1=$IT54+1,OR(BM$3-1&lt;&gt;$A$3,$A$4=0)),AND(BM$1=$IT54-1,OR(BM$3&lt;&gt;$A$3,$A$4=0)))))),1,0)</f>
        <v/>
      </c>
      <c r="BN104">
        <f>IF(AND(BN$4=1,BN54=0,OR($IT54=0,AND($IT54&gt;0,BN$2=$IU54,OR(AND(BN$1=$IT54+1,OR(BN$3-1&lt;&gt;$A$3,$A$4=0)),AND(BN$1=$IT54-1,OR(BN$3&lt;&gt;$A$3,$A$4=0)))))),1,0)</f>
        <v/>
      </c>
      <c r="BO104">
        <f>IF(AND(BO$4=1,BO54=0,OR($IT54=0,AND($IT54&gt;0,BO$2=$IU54,OR(AND(BO$1=$IT54+1,OR(BO$3-1&lt;&gt;$A$3,$A$4=0)),AND(BO$1=$IT54-1,OR(BO$3&lt;&gt;$A$3,$A$4=0)))))),1,0)</f>
        <v/>
      </c>
      <c r="BP104">
        <f>IF(AND(BP$4=1,BP54=0,OR($IT54=0,AND($IT54&gt;0,BP$2=$IU54,OR(AND(BP$1=$IT54+1,OR(BP$3-1&lt;&gt;$A$3,$A$4=0)),AND(BP$1=$IT54-1,OR(BP$3&lt;&gt;$A$3,$A$4=0)))))),1,0)</f>
        <v/>
      </c>
      <c r="BQ104">
        <f>IF(AND(BQ$4=1,BQ54=0,OR($IT54=0,AND($IT54&gt;0,BQ$2=$IU54,OR(AND(BQ$1=$IT54+1,OR(BQ$3-1&lt;&gt;$A$3,$A$4=0)),AND(BQ$1=$IT54-1,OR(BQ$3&lt;&gt;$A$3,$A$4=0)))))),1,0)</f>
        <v/>
      </c>
      <c r="BR104">
        <f>IF(AND(BR$4=1,BR54=0,OR($IT54=0,AND($IT54&gt;0,BR$2=$IU54,OR(AND(BR$1=$IT54+1,OR(BR$3-1&lt;&gt;$A$3,$A$4=0)),AND(BR$1=$IT54-1,OR(BR$3&lt;&gt;$A$3,$A$4=0)))))),1,0)</f>
        <v/>
      </c>
      <c r="BS104">
        <f>IF(AND(BS$4=1,BS54=0,OR($IT54=0,AND($IT54&gt;0,BS$2=$IU54,OR(AND(BS$1=$IT54+1,OR(BS$3-1&lt;&gt;$A$3,$A$4=0)),AND(BS$1=$IT54-1,OR(BS$3&lt;&gt;$A$3,$A$4=0)))))),1,0)</f>
        <v/>
      </c>
      <c r="BT104">
        <f>IF(AND(BT$4=1,BT54=0,OR($IT54=0,AND($IT54&gt;0,BT$2=$IU54,OR(AND(BT$1=$IT54+1,OR(BT$3-1&lt;&gt;$A$3,$A$4=0)),AND(BT$1=$IT54-1,OR(BT$3&lt;&gt;$A$3,$A$4=0)))))),1,0)</f>
        <v/>
      </c>
      <c r="BU104">
        <f>IF(AND(BU$4=1,BU54=0,OR($IT54=0,AND($IT54&gt;0,BU$2=$IU54,OR(AND(BU$1=$IT54+1,OR(BU$3-1&lt;&gt;$A$3,$A$4=0)),AND(BU$1=$IT54-1,OR(BU$3&lt;&gt;$A$3,$A$4=0)))))),1,0)</f>
        <v/>
      </c>
      <c r="BV104">
        <f>IF(AND(BV$4=1,BV54=0,OR($IT54=0,AND($IT54&gt;0,BV$2=$IU54,OR(AND(BV$1=$IT54+1,OR(BV$3-1&lt;&gt;$A$3,$A$4=0)),AND(BV$1=$IT54-1,OR(BV$3&lt;&gt;$A$3,$A$4=0)))))),1,0)</f>
        <v/>
      </c>
      <c r="BW104">
        <f>IF(AND(BW$4=1,BW54=0,OR($IT54=0,AND($IT54&gt;0,BW$2=$IU54,OR(AND(BW$1=$IT54+1,OR(BW$3-1&lt;&gt;$A$3,$A$4=0)),AND(BW$1=$IT54-1,OR(BW$3&lt;&gt;$A$3,$A$4=0)))))),1,0)</f>
        <v/>
      </c>
      <c r="BX104">
        <f>IF(AND(BX$4=1,BX54=0,OR($IT54=0,AND($IT54&gt;0,BX$2=$IU54,OR(AND(BX$1=$IT54+1,OR(BX$3-1&lt;&gt;$A$3,$A$4=0)),AND(BX$1=$IT54-1,OR(BX$3&lt;&gt;$A$3,$A$4=0)))))),1,0)</f>
        <v/>
      </c>
      <c r="BY104">
        <f>IF(AND(BY$4=1,BY54=0,OR($IT54=0,AND($IT54&gt;0,BY$2=$IU54,OR(AND(BY$1=$IT54+1,OR(BY$3-1&lt;&gt;$A$3,$A$4=0)),AND(BY$1=$IT54-1,OR(BY$3&lt;&gt;$A$3,$A$4=0)))))),1,0)</f>
        <v/>
      </c>
      <c r="BZ104">
        <f>IF(AND(BZ$4=1,BZ54=0,OR($IT54=0,AND($IT54&gt;0,BZ$2=$IU54,OR(AND(BZ$1=$IT54+1,OR(BZ$3-1&lt;&gt;$A$3,$A$4=0)),AND(BZ$1=$IT54-1,OR(BZ$3&lt;&gt;$A$3,$A$4=0)))))),1,0)</f>
        <v/>
      </c>
      <c r="CA104">
        <f>IF(AND(CA$4=1,CA54=0,OR($IT54=0,AND($IT54&gt;0,CA$2=$IU54,OR(AND(CA$1=$IT54+1,OR(CA$3-1&lt;&gt;$A$3,$A$4=0)),AND(CA$1=$IT54-1,OR(CA$3&lt;&gt;$A$3,$A$4=0)))))),1,0)</f>
        <v/>
      </c>
      <c r="CB104">
        <f>IF(AND(CB$4=1,CB54=0,OR($IT54=0,AND($IT54&gt;0,CB$2=$IU54,OR(AND(CB$1=$IT54+1,OR(CB$3-1&lt;&gt;$A$3,$A$4=0)),AND(CB$1=$IT54-1,OR(CB$3&lt;&gt;$A$3,$A$4=0)))))),1,0)</f>
        <v/>
      </c>
      <c r="CC104">
        <f>IF(AND(CC$4=1,CC54=0,OR($IT54=0,AND($IT54&gt;0,CC$2=$IU54,OR(AND(CC$1=$IT54+1,OR(CC$3-1&lt;&gt;$A$3,$A$4=0)),AND(CC$1=$IT54-1,OR(CC$3&lt;&gt;$A$3,$A$4=0)))))),1,0)</f>
        <v/>
      </c>
      <c r="CD104">
        <f>IF(AND(CD$4=1,CD54=0,OR($IT54=0,AND($IT54&gt;0,CD$2=$IU54,OR(AND(CD$1=$IT54+1,OR(CD$3-1&lt;&gt;$A$3,$A$4=0)),AND(CD$1=$IT54-1,OR(CD$3&lt;&gt;$A$3,$A$4=0)))))),1,0)</f>
        <v/>
      </c>
      <c r="CE104">
        <f>IF(AND(CE$4=1,CE54=0,OR($IT54=0,AND($IT54&gt;0,CE$2=$IU54,OR(AND(CE$1=$IT54+1,OR(CE$3-1&lt;&gt;$A$3,$A$4=0)),AND(CE$1=$IT54-1,OR(CE$3&lt;&gt;$A$3,$A$4=0)))))),1,0)</f>
        <v/>
      </c>
      <c r="CF104">
        <f>IF(AND(CF$4=1,CF54=0,OR($IT54=0,AND($IT54&gt;0,CF$2=$IU54,OR(AND(CF$1=$IT54+1,OR(CF$3-1&lt;&gt;$A$3,$A$4=0)),AND(CF$1=$IT54-1,OR(CF$3&lt;&gt;$A$3,$A$4=0)))))),1,0)</f>
        <v/>
      </c>
      <c r="CG104">
        <f>IF(AND(CG$4=1,CG54=0,OR($IT54=0,AND($IT54&gt;0,CG$2=$IU54,OR(AND(CG$1=$IT54+1,OR(CG$3-1&lt;&gt;$A$3,$A$4=0)),AND(CG$1=$IT54-1,OR(CG$3&lt;&gt;$A$3,$A$4=0)))))),1,0)</f>
        <v/>
      </c>
      <c r="CH104">
        <f>IF(AND(CH$4=1,CH54=0,OR($IT54=0,AND($IT54&gt;0,CH$2=$IU54,OR(AND(CH$1=$IT54+1,OR(CH$3-1&lt;&gt;$A$3,$A$4=0)),AND(CH$1=$IT54-1,OR(CH$3&lt;&gt;$A$3,$A$4=0)))))),1,0)</f>
        <v/>
      </c>
      <c r="CI104">
        <f>IF(AND(CI$4=1,CI54=0,OR($IT54=0,AND($IT54&gt;0,CI$2=$IU54,OR(AND(CI$1=$IT54+1,OR(CI$3-1&lt;&gt;$A$3,$A$4=0)),AND(CI$1=$IT54-1,OR(CI$3&lt;&gt;$A$3,$A$4=0)))))),1,0)</f>
        <v/>
      </c>
      <c r="CJ104">
        <f>IF(AND(CJ$4=1,CJ54=0,OR($IT54=0,AND($IT54&gt;0,CJ$2=$IU54,OR(AND(CJ$1=$IT54+1,OR(CJ$3-1&lt;&gt;$A$3,$A$4=0)),AND(CJ$1=$IT54-1,OR(CJ$3&lt;&gt;$A$3,$A$4=0)))))),1,0)</f>
        <v/>
      </c>
      <c r="CK104">
        <f>IF(AND(CK$4=1,CK54=0,OR($IT54=0,AND($IT54&gt;0,CK$2=$IU54,OR(AND(CK$1=$IT54+1,OR(CK$3-1&lt;&gt;$A$3,$A$4=0)),AND(CK$1=$IT54-1,OR(CK$3&lt;&gt;$A$3,$A$4=0)))))),1,0)</f>
        <v/>
      </c>
      <c r="CL104">
        <f>IF(AND(CL$4=1,CL54=0,OR($IT54=0,AND($IT54&gt;0,CL$2=$IU54,OR(AND(CL$1=$IT54+1,OR(CL$3-1&lt;&gt;$A$3,$A$4=0)),AND(CL$1=$IT54-1,OR(CL$3&lt;&gt;$A$3,$A$4=0)))))),1,0)</f>
        <v/>
      </c>
      <c r="CM104">
        <f>IF(AND(CM$4=1,CM54=0,OR($IT54=0,AND($IT54&gt;0,CM$2=$IU54,OR(AND(CM$1=$IT54+1,OR(CM$3-1&lt;&gt;$A$3,$A$4=0)),AND(CM$1=$IT54-1,OR(CM$3&lt;&gt;$A$3,$A$4=0)))))),1,0)</f>
        <v/>
      </c>
      <c r="CN104">
        <f>IF(AND(CN$4=1,CN54=0,OR($IT54=0,AND($IT54&gt;0,CN$2=$IU54,OR(AND(CN$1=$IT54+1,OR(CN$3-1&lt;&gt;$A$3,$A$4=0)),AND(CN$1=$IT54-1,OR(CN$3&lt;&gt;$A$3,$A$4=0)))))),1,0)</f>
        <v/>
      </c>
      <c r="CO104">
        <f>IF(AND(CO$4=1,CO54=0,OR($IT54=0,AND($IT54&gt;0,CO$2=$IU54,OR(AND(CO$1=$IT54+1,OR(CO$3-1&lt;&gt;$A$3,$A$4=0)),AND(CO$1=$IT54-1,OR(CO$3&lt;&gt;$A$3,$A$4=0)))))),1,0)</f>
        <v/>
      </c>
      <c r="CP104">
        <f>IF(AND(CP$4=1,CP54=0,OR($IT54=0,AND($IT54&gt;0,CP$2=$IU54,OR(AND(CP$1=$IT54+1,OR(CP$3-1&lt;&gt;$A$3,$A$4=0)),AND(CP$1=$IT54-1,OR(CP$3&lt;&gt;$A$3,$A$4=0)))))),1,0)</f>
        <v/>
      </c>
      <c r="CQ104">
        <f>IF(AND(CQ$4=1,CQ54=0,OR($IT54=0,AND($IT54&gt;0,CQ$2=$IU54,OR(AND(CQ$1=$IT54+1,OR(CQ$3-1&lt;&gt;$A$3,$A$4=0)),AND(CQ$1=$IT54-1,OR(CQ$3&lt;&gt;$A$3,$A$4=0)))))),1,0)</f>
        <v/>
      </c>
      <c r="CR104">
        <f>IF(AND(CR$4=1,CR54=0,OR($IT54=0,AND($IT54&gt;0,CR$2=$IU54,OR(AND(CR$1=$IT54+1,OR(CR$3-1&lt;&gt;$A$3,$A$4=0)),AND(CR$1=$IT54-1,OR(CR$3&lt;&gt;$A$3,$A$4=0)))))),1,0)</f>
        <v/>
      </c>
      <c r="CS104">
        <f>IF(AND(CS$4=1,CS54=0,OR($IT54=0,AND($IT54&gt;0,CS$2=$IU54,OR(AND(CS$1=$IT54+1,OR(CS$3-1&lt;&gt;$A$3,$A$4=0)),AND(CS$1=$IT54-1,OR(CS$3&lt;&gt;$A$3,$A$4=0)))))),1,0)</f>
        <v/>
      </c>
      <c r="CT104">
        <f>IF(AND(CT$4=1,CT54=0,OR($IT54=0,AND($IT54&gt;0,CT$2=$IU54,OR(AND(CT$1=$IT54+1,OR(CT$3-1&lt;&gt;$A$3,$A$4=0)),AND(CT$1=$IT54-1,OR(CT$3&lt;&gt;$A$3,$A$4=0)))))),1,0)</f>
        <v/>
      </c>
      <c r="CU104">
        <f>IF(AND(CU$4=1,CU54=0,OR($IT54=0,AND($IT54&gt;0,CU$2=$IU54,OR(AND(CU$1=$IT54+1,OR(CU$3-1&lt;&gt;$A$3,$A$4=0)),AND(CU$1=$IT54-1,OR(CU$3&lt;&gt;$A$3,$A$4=0)))))),1,0)</f>
        <v/>
      </c>
      <c r="CV104">
        <f>IF(AND(CV$4=1,CV54=0,OR($IT54=0,AND($IT54&gt;0,CV$2=$IU54,OR(AND(CV$1=$IT54+1,OR(CV$3-1&lt;&gt;$A$3,$A$4=0)),AND(CV$1=$IT54-1,OR(CV$3&lt;&gt;$A$3,$A$4=0)))))),1,0)</f>
        <v/>
      </c>
      <c r="CW104">
        <f>IF(AND(CW$4=1,CW54=0,OR($IT54=0,AND($IT54&gt;0,CW$2=$IU54,OR(AND(CW$1=$IT54+1,OR(CW$3-1&lt;&gt;$A$3,$A$4=0)),AND(CW$1=$IT54-1,OR(CW$3&lt;&gt;$A$3,$A$4=0)))))),1,0)</f>
        <v/>
      </c>
      <c r="CX104">
        <f>IF(AND(CX$4=1,CX54=0,OR($IT54=0,AND($IT54&gt;0,CX$2=$IU54,OR(AND(CX$1=$IT54+1,OR(CX$3-1&lt;&gt;$A$3,$A$4=0)),AND(CX$1=$IT54-1,OR(CX$3&lt;&gt;$A$3,$A$4=0)))))),1,0)</f>
        <v/>
      </c>
      <c r="CY104">
        <f>IF(AND(CY$4=1,CY54=0,OR($IT54=0,AND($IT54&gt;0,CY$2=$IU54,OR(AND(CY$1=$IT54+1,OR(CY$3-1&lt;&gt;$A$3,$A$4=0)),AND(CY$1=$IT54-1,OR(CY$3&lt;&gt;$A$3,$A$4=0)))))),1,0)</f>
        <v/>
      </c>
      <c r="CZ104">
        <f>IF(AND(CZ$4=1,CZ54=0,OR($IT54=0,AND($IT54&gt;0,CZ$2=$IU54,OR(AND(CZ$1=$IT54+1,OR(CZ$3-1&lt;&gt;$A$3,$A$4=0)),AND(CZ$1=$IT54-1,OR(CZ$3&lt;&gt;$A$3,$A$4=0)))))),1,0)</f>
        <v/>
      </c>
      <c r="DA104">
        <f>IF(AND(DA$4=1,DA54=0,OR($IT54=0,AND($IT54&gt;0,DA$2=$IU54,OR(AND(DA$1=$IT54+1,OR(DA$3-1&lt;&gt;$A$3,$A$4=0)),AND(DA$1=$IT54-1,OR(DA$3&lt;&gt;$A$3,$A$4=0)))))),1,0)</f>
        <v/>
      </c>
      <c r="DB104">
        <f>IF(AND(DB$4=1,DB54=0,OR($IT54=0,AND($IT54&gt;0,DB$2=$IU54,OR(AND(DB$1=$IT54+1,OR(DB$3-1&lt;&gt;$A$3,$A$4=0)),AND(DB$1=$IT54-1,OR(DB$3&lt;&gt;$A$3,$A$4=0)))))),1,0)</f>
        <v/>
      </c>
      <c r="DC104">
        <f>IF(AND(DC$4=1,DC54=0,OR($IT54=0,AND($IT54&gt;0,DC$2=$IU54,OR(AND(DC$1=$IT54+1,OR(DC$3-1&lt;&gt;$A$3,$A$4=0)),AND(DC$1=$IT54-1,OR(DC$3&lt;&gt;$A$3,$A$4=0)))))),1,0)</f>
        <v/>
      </c>
      <c r="DD104">
        <f>IF(AND(DD$4=1,DD54=0,OR($IT54=0,AND($IT54&gt;0,DD$2=$IU54,OR(AND(DD$1=$IT54+1,OR(DD$3-1&lt;&gt;$A$3,$A$4=0)),AND(DD$1=$IT54-1,OR(DD$3&lt;&gt;$A$3,$A$4=0)))))),1,0)</f>
        <v/>
      </c>
      <c r="DE104">
        <f>IF(AND(DE$4=1,DE54=0,OR($IT54=0,AND($IT54&gt;0,DE$2=$IU54,OR(AND(DE$1=$IT54+1,OR(DE$3-1&lt;&gt;$A$3,$A$4=0)),AND(DE$1=$IT54-1,OR(DE$3&lt;&gt;$A$3,$A$4=0)))))),1,0)</f>
        <v/>
      </c>
      <c r="DF104">
        <f>IF(AND(DF$4=1,DF54=0,OR($IT54=0,AND($IT54&gt;0,DF$2=$IU54,OR(AND(DF$1=$IT54+1,OR(DF$3-1&lt;&gt;$A$3,$A$4=0)),AND(DF$1=$IT54-1,OR(DF$3&lt;&gt;$A$3,$A$4=0)))))),1,0)</f>
        <v/>
      </c>
      <c r="DG104">
        <f>IF(AND(DG$4=1,DG54=0,OR($IT54=0,AND($IT54&gt;0,DG$2=$IU54,OR(AND(DG$1=$IT54+1,OR(DG$3-1&lt;&gt;$A$3,$A$4=0)),AND(DG$1=$IT54-1,OR(DG$3&lt;&gt;$A$3,$A$4=0)))))),1,0)</f>
        <v/>
      </c>
      <c r="DH104">
        <f>IF(AND(DH$4=1,DH54=0,OR($IT54=0,AND($IT54&gt;0,DH$2=$IU54,OR(AND(DH$1=$IT54+1,OR(DH$3-1&lt;&gt;$A$3,$A$4=0)),AND(DH$1=$IT54-1,OR(DH$3&lt;&gt;$A$3,$A$4=0)))))),1,0)</f>
        <v/>
      </c>
      <c r="DI104">
        <f>IF(AND(DI$4=1,DI54=0,OR($IT54=0,AND($IT54&gt;0,DI$2=$IU54,OR(AND(DI$1=$IT54+1,OR(DI$3-1&lt;&gt;$A$3,$A$4=0)),AND(DI$1=$IT54-1,OR(DI$3&lt;&gt;$A$3,$A$4=0)))))),1,0)</f>
        <v/>
      </c>
      <c r="DJ104">
        <f>IF(AND(DJ$4=1,DJ54=0,OR($IT54=0,AND($IT54&gt;0,DJ$2=$IU54,OR(AND(DJ$1=$IT54+1,OR(DJ$3-1&lt;&gt;$A$3,$A$4=0)),AND(DJ$1=$IT54-1,OR(DJ$3&lt;&gt;$A$3,$A$4=0)))))),1,0)</f>
        <v/>
      </c>
      <c r="DK104">
        <f>IF(AND(DK$4=1,DK54=0,OR($IT54=0,AND($IT54&gt;0,DK$2=$IU54,OR(AND(DK$1=$IT54+1,OR(DK$3-1&lt;&gt;$A$3,$A$4=0)),AND(DK$1=$IT54-1,OR(DK$3&lt;&gt;$A$3,$A$4=0)))))),1,0)</f>
        <v/>
      </c>
      <c r="DL104">
        <f>IF(AND(DL$4=1,DL54=0,OR($IT54=0,AND($IT54&gt;0,DL$2=$IU54,OR(AND(DL$1=$IT54+1,OR(DL$3-1&lt;&gt;$A$3,$A$4=0)),AND(DL$1=$IT54-1,OR(DL$3&lt;&gt;$A$3,$A$4=0)))))),1,0)</f>
        <v/>
      </c>
      <c r="DM104">
        <f>IF(AND(DM$4=1,DM54=0,OR($IT54=0,AND($IT54&gt;0,DM$2=$IU54,OR(AND(DM$1=$IT54+1,OR(DM$3-1&lt;&gt;$A$3,$A$4=0)),AND(DM$1=$IT54-1,OR(DM$3&lt;&gt;$A$3,$A$4=0)))))),1,0)</f>
        <v/>
      </c>
      <c r="DN104">
        <f>IF(AND(DN$4=1,DN54=0,OR($IT54=0,AND($IT54&gt;0,DN$2=$IU54,OR(AND(DN$1=$IT54+1,OR(DN$3-1&lt;&gt;$A$3,$A$4=0)),AND(DN$1=$IT54-1,OR(DN$3&lt;&gt;$A$3,$A$4=0)))))),1,0)</f>
        <v/>
      </c>
      <c r="DO104">
        <f>IF(AND(DO$4=1,DO54=0,OR($IT54=0,AND($IT54&gt;0,DO$2=$IU54,OR(AND(DO$1=$IT54+1,OR(DO$3-1&lt;&gt;$A$3,$A$4=0)),AND(DO$1=$IT54-1,OR(DO$3&lt;&gt;$A$3,$A$4=0)))))),1,0)</f>
        <v/>
      </c>
      <c r="DP104">
        <f>IF(AND(DP$4=1,DP54=0,OR($IT54=0,AND($IT54&gt;0,DP$2=$IU54,OR(AND(DP$1=$IT54+1,OR(DP$3-1&lt;&gt;$A$3,$A$4=0)),AND(DP$1=$IT54-1,OR(DP$3&lt;&gt;$A$3,$A$4=0)))))),1,0)</f>
        <v/>
      </c>
      <c r="DQ104">
        <f>IF(AND(DQ$4=1,DQ54=0,OR($IT54=0,AND($IT54&gt;0,DQ$2=$IU54,OR(AND(DQ$1=$IT54+1,OR(DQ$3-1&lt;&gt;$A$3,$A$4=0)),AND(DQ$1=$IT54-1,OR(DQ$3&lt;&gt;$A$3,$A$4=0)))))),1,0)</f>
        <v/>
      </c>
      <c r="DR104">
        <f>IF(AND(DR$4=1,DR54=0,OR($IT54=0,AND($IT54&gt;0,DR$2=$IU54,OR(AND(DR$1=$IT54+1,OR(DR$3-1&lt;&gt;$A$3,$A$4=0)),AND(DR$1=$IT54-1,OR(DR$3&lt;&gt;$A$3,$A$4=0)))))),1,0)</f>
        <v/>
      </c>
      <c r="DS104">
        <f>IF(AND(DS$4=1,DS54=0,OR($IT54=0,AND($IT54&gt;0,DS$2=$IU54,OR(AND(DS$1=$IT54+1,OR(DS$3-1&lt;&gt;$A$3,$A$4=0)),AND(DS$1=$IT54-1,OR(DS$3&lt;&gt;$A$3,$A$4=0)))))),1,0)</f>
        <v/>
      </c>
      <c r="DT104">
        <f>IF(AND(DT$4=1,DT54=0,OR($IT54=0,AND($IT54&gt;0,DT$2=$IU54,OR(AND(DT$1=$IT54+1,OR(DT$3-1&lt;&gt;$A$3,$A$4=0)),AND(DT$1=$IT54-1,OR(DT$3&lt;&gt;$A$3,$A$4=0)))))),1,0)</f>
        <v/>
      </c>
      <c r="DU104">
        <f>IF(AND(DU$4=1,DU54=0,OR($IT54=0,AND($IT54&gt;0,DU$2=$IU54,OR(AND(DU$1=$IT54+1,OR(DU$3-1&lt;&gt;$A$3,$A$4=0)),AND(DU$1=$IT54-1,OR(DU$3&lt;&gt;$A$3,$A$4=0)))))),1,0)</f>
        <v/>
      </c>
      <c r="DV104">
        <f>IF(AND(DV$4=1,DV54=0,OR($IT54=0,AND($IT54&gt;0,DV$2=$IU54,OR(AND(DV$1=$IT54+1,OR(DV$3-1&lt;&gt;$A$3,$A$4=0)),AND(DV$1=$IT54-1,OR(DV$3&lt;&gt;$A$3,$A$4=0)))))),1,0)</f>
        <v/>
      </c>
      <c r="DW104">
        <f>IF(AND(DW$4=1,DW54=0,OR($IT54=0,AND($IT54&gt;0,DW$2=$IU54,OR(AND(DW$1=$IT54+1,OR(DW$3-1&lt;&gt;$A$3,$A$4=0)),AND(DW$1=$IT54-1,OR(DW$3&lt;&gt;$A$3,$A$4=0)))))),1,0)</f>
        <v/>
      </c>
      <c r="DX104">
        <f>IF(AND(DX$4=1,DX54=0,OR($IT54=0,AND($IT54&gt;0,DX$2=$IU54,OR(AND(DX$1=$IT54+1,OR(DX$3-1&lt;&gt;$A$3,$A$4=0)),AND(DX$1=$IT54-1,OR(DX$3&lt;&gt;$A$3,$A$4=0)))))),1,0)</f>
        <v/>
      </c>
      <c r="DY104">
        <f>IF(AND(DY$4=1,DY54=0,OR($IT54=0,AND($IT54&gt;0,DY$2=$IU54,OR(AND(DY$1=$IT54+1,OR(DY$3-1&lt;&gt;$A$3,$A$4=0)),AND(DY$1=$IT54-1,OR(DY$3&lt;&gt;$A$3,$A$4=0)))))),1,0)</f>
        <v/>
      </c>
      <c r="DZ104">
        <f>IF(AND(DZ$4=1,DZ54=0,OR($IT54=0,AND($IT54&gt;0,DZ$2=$IU54,OR(AND(DZ$1=$IT54+1,OR(DZ$3-1&lt;&gt;$A$3,$A$4=0)),AND(DZ$1=$IT54-1,OR(DZ$3&lt;&gt;$A$3,$A$4=0)))))),1,0)</f>
        <v/>
      </c>
      <c r="EA104">
        <f>IF(AND(EA$4=1,EA54=0,OR($IT54=0,AND($IT54&gt;0,EA$2=$IU54,OR(AND(EA$1=$IT54+1,OR(EA$3-1&lt;&gt;$A$3,$A$4=0)),AND(EA$1=$IT54-1,OR(EA$3&lt;&gt;$A$3,$A$4=0)))))),1,0)</f>
        <v/>
      </c>
      <c r="EB104">
        <f>IF(AND(EB$4=1,EB54=0,OR($IT54=0,AND($IT54&gt;0,EB$2=$IU54,OR(AND(EB$1=$IT54+1,OR(EB$3-1&lt;&gt;$A$3,$A$4=0)),AND(EB$1=$IT54-1,OR(EB$3&lt;&gt;$A$3,$A$4=0)))))),1,0)</f>
        <v/>
      </c>
      <c r="EC104">
        <f>IF(AND(EC$4=1,EC54=0,OR($IT54=0,AND($IT54&gt;0,EC$2=$IU54,OR(AND(EC$1=$IT54+1,OR(EC$3-1&lt;&gt;$A$3,$A$4=0)),AND(EC$1=$IT54-1,OR(EC$3&lt;&gt;$A$3,$A$4=0)))))),1,0)</f>
        <v/>
      </c>
      <c r="ED104">
        <f>IF(AND(ED$4=1,ED54=0,OR($IT54=0,AND($IT54&gt;0,ED$2=$IU54,OR(AND(ED$1=$IT54+1,OR(ED$3-1&lt;&gt;$A$3,$A$4=0)),AND(ED$1=$IT54-1,OR(ED$3&lt;&gt;$A$3,$A$4=0)))))),1,0)</f>
        <v/>
      </c>
      <c r="EE104">
        <f>IF(AND(EE$4=1,EE54=0,OR($IT54=0,AND($IT54&gt;0,EE$2=$IU54,OR(AND(EE$1=$IT54+1,OR(EE$3-1&lt;&gt;$A$3,$A$4=0)),AND(EE$1=$IT54-1,OR(EE$3&lt;&gt;$A$3,$A$4=0)))))),1,0)</f>
        <v/>
      </c>
      <c r="EF104">
        <f>IF(AND(EF$4=1,EF54=0,OR($IT54=0,AND($IT54&gt;0,EF$2=$IU54,OR(AND(EF$1=$IT54+1,OR(EF$3-1&lt;&gt;$A$3,$A$4=0)),AND(EF$1=$IT54-1,OR(EF$3&lt;&gt;$A$3,$A$4=0)))))),1,0)</f>
        <v/>
      </c>
      <c r="EG104">
        <f>IF(AND(EG$4=1,EG54=0,OR($IT54=0,AND($IT54&gt;0,EG$2=$IU54,OR(AND(EG$1=$IT54+1,OR(EG$3-1&lt;&gt;$A$3,$A$4=0)),AND(EG$1=$IT54-1,OR(EG$3&lt;&gt;$A$3,$A$4=0)))))),1,0)</f>
        <v/>
      </c>
      <c r="EH104">
        <f>IF(AND(EH$4=1,EH54=0,OR($IT54=0,AND($IT54&gt;0,EH$2=$IU54,OR(AND(EH$1=$IT54+1,OR(EH$3-1&lt;&gt;$A$3,$A$4=0)),AND(EH$1=$IT54-1,OR(EH$3&lt;&gt;$A$3,$A$4=0)))))),1,0)</f>
        <v/>
      </c>
      <c r="EI104">
        <f>IF(AND(EI$4=1,EI54=0,OR($IT54=0,AND($IT54&gt;0,EI$2=$IU54,OR(AND(EI$1=$IT54+1,OR(EI$3-1&lt;&gt;$A$3,$A$4=0)),AND(EI$1=$IT54-1,OR(EI$3&lt;&gt;$A$3,$A$4=0)))))),1,0)</f>
        <v/>
      </c>
      <c r="EJ104">
        <f>IF(AND(EJ$4=1,EJ54=0,OR($IT54=0,AND($IT54&gt;0,EJ$2=$IU54,OR(AND(EJ$1=$IT54+1,OR(EJ$3-1&lt;&gt;$A$3,$A$4=0)),AND(EJ$1=$IT54-1,OR(EJ$3&lt;&gt;$A$3,$A$4=0)))))),1,0)</f>
        <v/>
      </c>
      <c r="EK104">
        <f>IF(AND(EK$4=1,EK54=0,OR($IT54=0,AND($IT54&gt;0,EK$2=$IU54,OR(AND(EK$1=$IT54+1,OR(EK$3-1&lt;&gt;$A$3,$A$4=0)),AND(EK$1=$IT54-1,OR(EK$3&lt;&gt;$A$3,$A$4=0)))))),1,0)</f>
        <v/>
      </c>
      <c r="EL104">
        <f>IF(AND(EL$4=1,EL54=0,OR($IT54=0,AND($IT54&gt;0,EL$2=$IU54,OR(AND(EL$1=$IT54+1,OR(EL$3-1&lt;&gt;$A$3,$A$4=0)),AND(EL$1=$IT54-1,OR(EL$3&lt;&gt;$A$3,$A$4=0)))))),1,0)</f>
        <v/>
      </c>
      <c r="EM104">
        <f>IF(AND(EM$4=1,EM54=0,OR($IT54=0,AND($IT54&gt;0,EM$2=$IU54,OR(AND(EM$1=$IT54+1,OR(EM$3-1&lt;&gt;$A$3,$A$4=0)),AND(EM$1=$IT54-1,OR(EM$3&lt;&gt;$A$3,$A$4=0)))))),1,0)</f>
        <v/>
      </c>
      <c r="EN104">
        <f>IF(AND(EN$4=1,EN54=0,OR($IT54=0,AND($IT54&gt;0,EN$2=$IU54,OR(AND(EN$1=$IT54+1,OR(EN$3-1&lt;&gt;$A$3,$A$4=0)),AND(EN$1=$IT54-1,OR(EN$3&lt;&gt;$A$3,$A$4=0)))))),1,0)</f>
        <v/>
      </c>
      <c r="EO104">
        <f>IF(AND(EO$4=1,EO54=0,OR($IT54=0,AND($IT54&gt;0,EO$2=$IU54,OR(AND(EO$1=$IT54+1,OR(EO$3-1&lt;&gt;$A$3,$A$4=0)),AND(EO$1=$IT54-1,OR(EO$3&lt;&gt;$A$3,$A$4=0)))))),1,0)</f>
        <v/>
      </c>
      <c r="EP104">
        <f>IF(AND(EP$4=1,EP54=0,OR($IT54=0,AND($IT54&gt;0,EP$2=$IU54,OR(AND(EP$1=$IT54+1,OR(EP$3-1&lt;&gt;$A$3,$A$4=0)),AND(EP$1=$IT54-1,OR(EP$3&lt;&gt;$A$3,$A$4=0)))))),1,0)</f>
        <v/>
      </c>
      <c r="EQ104">
        <f>IF(AND(EQ$4=1,EQ54=0,OR($IT54=0,AND($IT54&gt;0,EQ$2=$IU54,OR(AND(EQ$1=$IT54+1,OR(EQ$3-1&lt;&gt;$A$3,$A$4=0)),AND(EQ$1=$IT54-1,OR(EQ$3&lt;&gt;$A$3,$A$4=0)))))),1,0)</f>
        <v/>
      </c>
      <c r="ER104">
        <f>IF(AND(ER$4=1,ER54=0,OR($IT54=0,AND($IT54&gt;0,ER$2=$IU54,OR(AND(ER$1=$IT54+1,OR(ER$3-1&lt;&gt;$A$3,$A$4=0)),AND(ER$1=$IT54-1,OR(ER$3&lt;&gt;$A$3,$A$4=0)))))),1,0)</f>
        <v/>
      </c>
      <c r="ES104">
        <f>IF(AND(ES$4=1,ES54=0,OR($IT54=0,AND($IT54&gt;0,ES$2=$IU54,OR(AND(ES$1=$IT54+1,OR(ES$3-1&lt;&gt;$A$3,$A$4=0)),AND(ES$1=$IT54-1,OR(ES$3&lt;&gt;$A$3,$A$4=0)))))),1,0)</f>
        <v/>
      </c>
      <c r="ET104">
        <f>IF(AND(ET$4=1,ET54=0,OR($IT54=0,AND($IT54&gt;0,ET$2=$IU54,OR(AND(ET$1=$IT54+1,OR(ET$3-1&lt;&gt;$A$3,$A$4=0)),AND(ET$1=$IT54-1,OR(ET$3&lt;&gt;$A$3,$A$4=0)))))),1,0)</f>
        <v/>
      </c>
      <c r="EU104">
        <f>IF(AND(EU$4=1,EU54=0,OR($IT54=0,AND($IT54&gt;0,EU$2=$IU54,OR(AND(EU$1=$IT54+1,OR(EU$3-1&lt;&gt;$A$3,$A$4=0)),AND(EU$1=$IT54-1,OR(EU$3&lt;&gt;$A$3,$A$4=0)))))),1,0)</f>
        <v/>
      </c>
      <c r="EV104">
        <f>IF(AND(EV$4=1,EV54=0,OR($IT54=0,AND($IT54&gt;0,EV$2=$IU54,OR(AND(EV$1=$IT54+1,OR(EV$3-1&lt;&gt;$A$3,$A$4=0)),AND(EV$1=$IT54-1,OR(EV$3&lt;&gt;$A$3,$A$4=0)))))),1,0)</f>
        <v/>
      </c>
      <c r="EW104">
        <f>IF(AND(EW$4=1,EW54=0,OR($IT54=0,AND($IT54&gt;0,EW$2=$IU54,OR(AND(EW$1=$IT54+1,OR(EW$3-1&lt;&gt;$A$3,$A$4=0)),AND(EW$1=$IT54-1,OR(EW$3&lt;&gt;$A$3,$A$4=0)))))),1,0)</f>
        <v/>
      </c>
      <c r="EX104">
        <f>IF(AND(EX$4=1,EX54=0,OR($IT54=0,AND($IT54&gt;0,EX$2=$IU54,OR(AND(EX$1=$IT54+1,OR(EX$3-1&lt;&gt;$A$3,$A$4=0)),AND(EX$1=$IT54-1,OR(EX$3&lt;&gt;$A$3,$A$4=0)))))),1,0)</f>
        <v/>
      </c>
      <c r="EY104">
        <f>IF(AND(EY$4=1,EY54=0,OR($IT54=0,AND($IT54&gt;0,EY$2=$IU54,OR(AND(EY$1=$IT54+1,OR(EY$3-1&lt;&gt;$A$3,$A$4=0)),AND(EY$1=$IT54-1,OR(EY$3&lt;&gt;$A$3,$A$4=0)))))),1,0)</f>
        <v/>
      </c>
      <c r="EZ104">
        <f>IF(AND(EZ$4=1,EZ54=0,OR($IT54=0,AND($IT54&gt;0,EZ$2=$IU54,OR(AND(EZ$1=$IT54+1,OR(EZ$3-1&lt;&gt;$A$3,$A$4=0)),AND(EZ$1=$IT54-1,OR(EZ$3&lt;&gt;$A$3,$A$4=0)))))),1,0)</f>
        <v/>
      </c>
      <c r="FA104">
        <f>IF(AND(FA$4=1,FA54=0,OR($IT54=0,AND($IT54&gt;0,FA$2=$IU54,OR(AND(FA$1=$IT54+1,OR(FA$3-1&lt;&gt;$A$3,$A$4=0)),AND(FA$1=$IT54-1,OR(FA$3&lt;&gt;$A$3,$A$4=0)))))),1,0)</f>
        <v/>
      </c>
      <c r="FB104">
        <f>IF(AND(FB$4=1,FB54=0,OR($IT54=0,AND($IT54&gt;0,FB$2=$IU54,OR(AND(FB$1=$IT54+1,OR(FB$3-1&lt;&gt;$A$3,$A$4=0)),AND(FB$1=$IT54-1,OR(FB$3&lt;&gt;$A$3,$A$4=0)))))),1,0)</f>
        <v/>
      </c>
      <c r="FC104">
        <f>IF(AND(FC$4=1,FC54=0,OR($IT54=0,AND($IT54&gt;0,FC$2=$IU54,OR(AND(FC$1=$IT54+1,OR(FC$3-1&lt;&gt;$A$3,$A$4=0)),AND(FC$1=$IT54-1,OR(FC$3&lt;&gt;$A$3,$A$4=0)))))),1,0)</f>
        <v/>
      </c>
      <c r="FD104">
        <f>IF(AND(FD$4=1,FD54=0,OR($IT54=0,AND($IT54&gt;0,FD$2=$IU54,OR(AND(FD$1=$IT54+1,OR(FD$3-1&lt;&gt;$A$3,$A$4=0)),AND(FD$1=$IT54-1,OR(FD$3&lt;&gt;$A$3,$A$4=0)))))),1,0)</f>
        <v/>
      </c>
      <c r="FE104">
        <f>IF(AND(FE$4=1,FE54=0,OR($IT54=0,AND($IT54&gt;0,FE$2=$IU54,OR(AND(FE$1=$IT54+1,OR(FE$3-1&lt;&gt;$A$3,$A$4=0)),AND(FE$1=$IT54-1,OR(FE$3&lt;&gt;$A$3,$A$4=0)))))),1,0)</f>
        <v/>
      </c>
      <c r="FF104">
        <f>IF(AND(FF$4=1,FF54=0,OR($IT54=0,AND($IT54&gt;0,FF$2=$IU54,OR(AND(FF$1=$IT54+1,OR(FF$3-1&lt;&gt;$A$3,$A$4=0)),AND(FF$1=$IT54-1,OR(FF$3&lt;&gt;$A$3,$A$4=0)))))),1,0)</f>
        <v/>
      </c>
      <c r="FG104">
        <f>IF(AND(FG$4=1,FG54=0,OR($IT54=0,AND($IT54&gt;0,FG$2=$IU54,OR(AND(FG$1=$IT54+1,OR(FG$3-1&lt;&gt;$A$3,$A$4=0)),AND(FG$1=$IT54-1,OR(FG$3&lt;&gt;$A$3,$A$4=0)))))),1,0)</f>
        <v/>
      </c>
      <c r="FH104">
        <f>IF(AND(FH$4=1,FH54=0,OR($IT54=0,AND($IT54&gt;0,FH$2=$IU54,OR(AND(FH$1=$IT54+1,OR(FH$3-1&lt;&gt;$A$3,$A$4=0)),AND(FH$1=$IT54-1,OR(FH$3&lt;&gt;$A$3,$A$4=0)))))),1,0)</f>
        <v/>
      </c>
      <c r="FI104">
        <f>IF(AND(FI$4=1,FI54=0,OR($IT54=0,AND($IT54&gt;0,FI$2=$IU54,OR(AND(FI$1=$IT54+1,OR(FI$3-1&lt;&gt;$A$3,$A$4=0)),AND(FI$1=$IT54-1,OR(FI$3&lt;&gt;$A$3,$A$4=0)))))),1,0)</f>
        <v/>
      </c>
      <c r="FJ104">
        <f>IF(AND(FJ$4=1,FJ54=0,OR($IT54=0,AND($IT54&gt;0,FJ$2=$IU54,OR(AND(FJ$1=$IT54+1,OR(FJ$3-1&lt;&gt;$A$3,$A$4=0)),AND(FJ$1=$IT54-1,OR(FJ$3&lt;&gt;$A$3,$A$4=0)))))),1,0)</f>
        <v/>
      </c>
      <c r="FK104">
        <f>IF(AND(FK$4=1,FK54=0,OR($IT54=0,AND($IT54&gt;0,FK$2=$IU54,OR(AND(FK$1=$IT54+1,OR(FK$3-1&lt;&gt;$A$3,$A$4=0)),AND(FK$1=$IT54-1,OR(FK$3&lt;&gt;$A$3,$A$4=0)))))),1,0)</f>
        <v/>
      </c>
      <c r="FL104">
        <f>IF(AND(FL$4=1,FL54=0,OR($IT54=0,AND($IT54&gt;0,FL$2=$IU54,OR(AND(FL$1=$IT54+1,OR(FL$3-1&lt;&gt;$A$3,$A$4=0)),AND(FL$1=$IT54-1,OR(FL$3&lt;&gt;$A$3,$A$4=0)))))),1,0)</f>
        <v/>
      </c>
      <c r="FM104">
        <f>IF(AND(FM$4=1,FM54=0,OR($IT54=0,AND($IT54&gt;0,FM$2=$IU54,OR(AND(FM$1=$IT54+1,OR(FM$3-1&lt;&gt;$A$3,$A$4=0)),AND(FM$1=$IT54-1,OR(FM$3&lt;&gt;$A$3,$A$4=0)))))),1,0)</f>
        <v/>
      </c>
      <c r="FN104">
        <f>IF(AND(FN$4=1,FN54=0,OR($IT54=0,AND($IT54&gt;0,FN$2=$IU54,OR(AND(FN$1=$IT54+1,OR(FN$3-1&lt;&gt;$A$3,$A$4=0)),AND(FN$1=$IT54-1,OR(FN$3&lt;&gt;$A$3,$A$4=0)))))),1,0)</f>
        <v/>
      </c>
      <c r="FO104">
        <f>IF(AND(FO$4=1,FO54=0,OR($IT54=0,AND($IT54&gt;0,FO$2=$IU54,OR(AND(FO$1=$IT54+1,OR(FO$3-1&lt;&gt;$A$3,$A$4=0)),AND(FO$1=$IT54-1,OR(FO$3&lt;&gt;$A$3,$A$4=0)))))),1,0)</f>
        <v/>
      </c>
      <c r="FP104">
        <f>IF(AND(FP$4=1,FP54=0,OR($IT54=0,AND($IT54&gt;0,FP$2=$IU54,OR(AND(FP$1=$IT54+1,OR(FP$3-1&lt;&gt;$A$3,$A$4=0)),AND(FP$1=$IT54-1,OR(FP$3&lt;&gt;$A$3,$A$4=0)))))),1,0)</f>
        <v/>
      </c>
      <c r="FQ104">
        <f>IF(AND(FQ$4=1,FQ54=0,OR($IT54=0,AND($IT54&gt;0,FQ$2=$IU54,OR(AND(FQ$1=$IT54+1,OR(FQ$3-1&lt;&gt;$A$3,$A$4=0)),AND(FQ$1=$IT54-1,OR(FQ$3&lt;&gt;$A$3,$A$4=0)))))),1,0)</f>
        <v/>
      </c>
      <c r="FR104">
        <f>IF(AND(FR$4=1,FR54=0,OR($IT54=0,AND($IT54&gt;0,FR$2=$IU54,OR(AND(FR$1=$IT54+1,OR(FR$3-1&lt;&gt;$A$3,$A$4=0)),AND(FR$1=$IT54-1,OR(FR$3&lt;&gt;$A$3,$A$4=0)))))),1,0)</f>
        <v/>
      </c>
      <c r="FS104">
        <f>IF(AND(FS$4=1,FS54=0,OR($IT54=0,AND($IT54&gt;0,FS$2=$IU54,OR(AND(FS$1=$IT54+1,OR(FS$3-1&lt;&gt;$A$3,$A$4=0)),AND(FS$1=$IT54-1,OR(FS$3&lt;&gt;$A$3,$A$4=0)))))),1,0)</f>
        <v/>
      </c>
      <c r="FT104">
        <f>IF(AND(FT$4=1,FT54=0,OR($IT54=0,AND($IT54&gt;0,FT$2=$IU54,OR(AND(FT$1=$IT54+1,OR(FT$3-1&lt;&gt;$A$3,$A$4=0)),AND(FT$1=$IT54-1,OR(FT$3&lt;&gt;$A$3,$A$4=0)))))),1,0)</f>
        <v/>
      </c>
      <c r="FU104">
        <f>IF(AND(FU$4=1,FU54=0,OR($IT54=0,AND($IT54&gt;0,FU$2=$IU54,OR(AND(FU$1=$IT54+1,OR(FU$3-1&lt;&gt;$A$3,$A$4=0)),AND(FU$1=$IT54-1,OR(FU$3&lt;&gt;$A$3,$A$4=0)))))),1,0)</f>
        <v/>
      </c>
      <c r="FV104">
        <f>IF(AND(FV$4=1,FV54=0,OR($IT54=0,AND($IT54&gt;0,FV$2=$IU54,OR(AND(FV$1=$IT54+1,OR(FV$3-1&lt;&gt;$A$3,$A$4=0)),AND(FV$1=$IT54-1,OR(FV$3&lt;&gt;$A$3,$A$4=0)))))),1,0)</f>
        <v/>
      </c>
      <c r="FW104">
        <f>IF(AND(FW$4=1,FW54=0,OR($IT54=0,AND($IT54&gt;0,FW$2=$IU54,OR(AND(FW$1=$IT54+1,OR(FW$3-1&lt;&gt;$A$3,$A$4=0)),AND(FW$1=$IT54-1,OR(FW$3&lt;&gt;$A$3,$A$4=0)))))),1,0)</f>
        <v/>
      </c>
      <c r="FX104">
        <f>IF(AND(FX$4=1,FX54=0,OR($IT54=0,AND($IT54&gt;0,FX$2=$IU54,OR(AND(FX$1=$IT54+1,OR(FX$3-1&lt;&gt;$A$3,$A$4=0)),AND(FX$1=$IT54-1,OR(FX$3&lt;&gt;$A$3,$A$4=0)))))),1,0)</f>
        <v/>
      </c>
      <c r="FY104">
        <f>IF(AND(FY$4=1,FY54=0,OR($IT54=0,AND($IT54&gt;0,FY$2=$IU54,OR(AND(FY$1=$IT54+1,OR(FY$3-1&lt;&gt;$A$3,$A$4=0)),AND(FY$1=$IT54-1,OR(FY$3&lt;&gt;$A$3,$A$4=0)))))),1,0)</f>
        <v/>
      </c>
      <c r="FZ104">
        <f>IF(AND(FZ$4=1,FZ54=0,OR($IT54=0,AND($IT54&gt;0,FZ$2=$IU54,OR(AND(FZ$1=$IT54+1,OR(FZ$3-1&lt;&gt;$A$3,$A$4=0)),AND(FZ$1=$IT54-1,OR(FZ$3&lt;&gt;$A$3,$A$4=0)))))),1,0)</f>
        <v/>
      </c>
      <c r="GA104">
        <f>IF(AND(GA$4=1,GA54=0,OR($IT54=0,AND($IT54&gt;0,GA$2=$IU54,OR(AND(GA$1=$IT54+1,OR(GA$3-1&lt;&gt;$A$3,$A$4=0)),AND(GA$1=$IT54-1,OR(GA$3&lt;&gt;$A$3,$A$4=0)))))),1,0)</f>
        <v/>
      </c>
      <c r="GB104">
        <f>IF(AND(GB$4=1,GB54=0,OR($IT54=0,AND($IT54&gt;0,GB$2=$IU54,OR(AND(GB$1=$IT54+1,OR(GB$3-1&lt;&gt;$A$3,$A$4=0)),AND(GB$1=$IT54-1,OR(GB$3&lt;&gt;$A$3,$A$4=0)))))),1,0)</f>
        <v/>
      </c>
      <c r="GC104">
        <f>IF(AND(GC$4=1,GC54=0,OR($IT54=0,AND($IT54&gt;0,GC$2=$IU54,OR(AND(GC$1=$IT54+1,OR(GC$3-1&lt;&gt;$A$3,$A$4=0)),AND(GC$1=$IT54-1,OR(GC$3&lt;&gt;$A$3,$A$4=0)))))),1,0)</f>
        <v/>
      </c>
      <c r="GD104">
        <f>IF(AND(GD$4=1,GD54=0,OR($IT54=0,AND($IT54&gt;0,GD$2=$IU54,OR(AND(GD$1=$IT54+1,OR(GD$3-1&lt;&gt;$A$3,$A$4=0)),AND(GD$1=$IT54-1,OR(GD$3&lt;&gt;$A$3,$A$4=0)))))),1,0)</f>
        <v/>
      </c>
      <c r="GE104">
        <f>IF(AND(GE$4=1,GE54=0,OR($IT54=0,AND($IT54&gt;0,GE$2=$IU54,OR(AND(GE$1=$IT54+1,OR(GE$3-1&lt;&gt;$A$3,$A$4=0)),AND(GE$1=$IT54-1,OR(GE$3&lt;&gt;$A$3,$A$4=0)))))),1,0)</f>
        <v/>
      </c>
      <c r="GF104">
        <f>IF(AND(GF$4=1,GF54=0,OR($IT54=0,AND($IT54&gt;0,GF$2=$IU54,OR(AND(GF$1=$IT54+1,OR(GF$3-1&lt;&gt;$A$3,$A$4=0)),AND(GF$1=$IT54-1,OR(GF$3&lt;&gt;$A$3,$A$4=0)))))),1,0)</f>
        <v/>
      </c>
      <c r="GG104">
        <f>IF(AND(GG$4=1,GG54=0,OR($IT54=0,AND($IT54&gt;0,GG$2=$IU54,OR(AND(GG$1=$IT54+1,OR(GG$3-1&lt;&gt;$A$3,$A$4=0)),AND(GG$1=$IT54-1,OR(GG$3&lt;&gt;$A$3,$A$4=0)))))),1,0)</f>
        <v/>
      </c>
      <c r="GH104">
        <f>IF(AND(GH$4=1,GH54=0,OR($IT54=0,AND($IT54&gt;0,GH$2=$IU54,OR(AND(GH$1=$IT54+1,OR(GH$3-1&lt;&gt;$A$3,$A$4=0)),AND(GH$1=$IT54-1,OR(GH$3&lt;&gt;$A$3,$A$4=0)))))),1,0)</f>
        <v/>
      </c>
      <c r="GI104">
        <f>IF(AND(GI$4=1,GI54=0,OR($IT54=0,AND($IT54&gt;0,GI$2=$IU54,OR(AND(GI$1=$IT54+1,OR(GI$3-1&lt;&gt;$A$3,$A$4=0)),AND(GI$1=$IT54-1,OR(GI$3&lt;&gt;$A$3,$A$4=0)))))),1,0)</f>
        <v/>
      </c>
      <c r="GJ104">
        <f>IF(AND(GJ$4=1,GJ54=0,OR($IT54=0,AND($IT54&gt;0,GJ$2=$IU54,OR(AND(GJ$1=$IT54+1,OR(GJ$3-1&lt;&gt;$A$3,$A$4=0)),AND(GJ$1=$IT54-1,OR(GJ$3&lt;&gt;$A$3,$A$4=0)))))),1,0)</f>
        <v/>
      </c>
      <c r="GK104">
        <f>IF(AND(GK$4=1,GK54=0,OR($IT54=0,AND($IT54&gt;0,GK$2=$IU54,OR(AND(GK$1=$IT54+1,OR(GK$3-1&lt;&gt;$A$3,$A$4=0)),AND(GK$1=$IT54-1,OR(GK$3&lt;&gt;$A$3,$A$4=0)))))),1,0)</f>
        <v/>
      </c>
      <c r="GL104">
        <f>IF(AND(GL$4=1,GL54=0,OR($IT54=0,AND($IT54&gt;0,GL$2=$IU54,OR(AND(GL$1=$IT54+1,OR(GL$3-1&lt;&gt;$A$3,$A$4=0)),AND(GL$1=$IT54-1,OR(GL$3&lt;&gt;$A$3,$A$4=0)))))),1,0)</f>
        <v/>
      </c>
      <c r="GM104">
        <f>IF(AND(GM$4=1,GM54=0,OR($IT54=0,AND($IT54&gt;0,GM$2=$IU54,OR(AND(GM$1=$IT54+1,OR(GM$3-1&lt;&gt;$A$3,$A$4=0)),AND(GM$1=$IT54-1,OR(GM$3&lt;&gt;$A$3,$A$4=0)))))),1,0)</f>
        <v/>
      </c>
      <c r="GN104">
        <f>IF(AND(GN$4=1,GN54=0,OR($IT54=0,AND($IT54&gt;0,GN$2=$IU54,OR(AND(GN$1=$IT54+1,OR(GN$3-1&lt;&gt;$A$3,$A$4=0)),AND(GN$1=$IT54-1,OR(GN$3&lt;&gt;$A$3,$A$4=0)))))),1,0)</f>
        <v/>
      </c>
      <c r="GO104">
        <f>IF(AND(GO$4=1,GO54=0,OR($IT54=0,AND($IT54&gt;0,GO$2=$IU54,OR(AND(GO$1=$IT54+1,OR(GO$3-1&lt;&gt;$A$3,$A$4=0)),AND(GO$1=$IT54-1,OR(GO$3&lt;&gt;$A$3,$A$4=0)))))),1,0)</f>
        <v/>
      </c>
      <c r="GP104">
        <f>IF(AND(GP$4=1,GP54=0,OR($IT54=0,AND($IT54&gt;0,GP$2=$IU54,OR(AND(GP$1=$IT54+1,OR(GP$3-1&lt;&gt;$A$3,$A$4=0)),AND(GP$1=$IT54-1,OR(GP$3&lt;&gt;$A$3,$A$4=0)))))),1,0)</f>
        <v/>
      </c>
      <c r="GQ104">
        <f>IF(AND(GQ$4=1,GQ54=0,OR($IT54=0,AND($IT54&gt;0,GQ$2=$IU54,OR(AND(GQ$1=$IT54+1,OR(GQ$3-1&lt;&gt;$A$3,$A$4=0)),AND(GQ$1=$IT54-1,OR(GQ$3&lt;&gt;$A$3,$A$4=0)))))),1,0)</f>
        <v/>
      </c>
      <c r="GR104">
        <f>IF(AND(GR$4=1,GR54=0,OR($IT54=0,AND($IT54&gt;0,GR$2=$IU54,OR(AND(GR$1=$IT54+1,OR(GR$3-1&lt;&gt;$A$3,$A$4=0)),AND(GR$1=$IT54-1,OR(GR$3&lt;&gt;$A$3,$A$4=0)))))),1,0)</f>
        <v/>
      </c>
      <c r="GS104">
        <f>IF(AND(GS$4=1,GS54=0,OR($IT54=0,AND($IT54&gt;0,GS$2=$IU54,OR(AND(GS$1=$IT54+1,OR(GS$3-1&lt;&gt;$A$3,$A$4=0)),AND(GS$1=$IT54-1,OR(GS$3&lt;&gt;$A$3,$A$4=0)))))),1,0)</f>
        <v/>
      </c>
      <c r="GT104">
        <f>IF(AND(GT$4=1,GT54=0,OR($IT54=0,AND($IT54&gt;0,GT$2=$IU54,OR(AND(GT$1=$IT54+1,OR(GT$3-1&lt;&gt;$A$3,$A$4=0)),AND(GT$1=$IT54-1,OR(GT$3&lt;&gt;$A$3,$A$4=0)))))),1,0)</f>
        <v/>
      </c>
      <c r="GU104">
        <f>IF(AND(GU$4=1,GU54=0,OR($IT54=0,AND($IT54&gt;0,GU$2=$IU54,OR(AND(GU$1=$IT54+1,OR(GU$3-1&lt;&gt;$A$3,$A$4=0)),AND(GU$1=$IT54-1,OR(GU$3&lt;&gt;$A$3,$A$4=0)))))),1,0)</f>
        <v/>
      </c>
      <c r="GV104">
        <f>IF(AND(GV$4=1,GV54=0,OR($IT54=0,AND($IT54&gt;0,GV$2=$IU54,OR(AND(GV$1=$IT54+1,OR(GV$3-1&lt;&gt;$A$3,$A$4=0)),AND(GV$1=$IT54-1,OR(GV$3&lt;&gt;$A$3,$A$4=0)))))),1,0)</f>
        <v/>
      </c>
      <c r="GW104">
        <f>IF(AND(GW$4=1,GW54=0,OR($IT54=0,AND($IT54&gt;0,GW$2=$IU54,OR(AND(GW$1=$IT54+1,OR(GW$3-1&lt;&gt;$A$3,$A$4=0)),AND(GW$1=$IT54-1,OR(GW$3&lt;&gt;$A$3,$A$4=0)))))),1,0)</f>
        <v/>
      </c>
      <c r="GX104">
        <f>IF(AND(GX$4=1,GX54=0,OR($IT54=0,AND($IT54&gt;0,GX$2=$IU54,OR(AND(GX$1=$IT54+1,OR(GX$3-1&lt;&gt;$A$3,$A$4=0)),AND(GX$1=$IT54-1,OR(GX$3&lt;&gt;$A$3,$A$4=0)))))),1,0)</f>
        <v/>
      </c>
      <c r="GY104">
        <f>IF(AND(GY$4=1,GY54=0,OR($IT54=0,AND($IT54&gt;0,GY$2=$IU54,OR(AND(GY$1=$IT54+1,OR(GY$3-1&lt;&gt;$A$3,$A$4=0)),AND(GY$1=$IT54-1,OR(GY$3&lt;&gt;$A$3,$A$4=0)))))),1,0)</f>
        <v/>
      </c>
      <c r="GZ104">
        <f>IF(AND(GZ$4=1,GZ54=0,OR($IT54=0,AND($IT54&gt;0,GZ$2=$IU54,OR(AND(GZ$1=$IT54+1,OR(GZ$3-1&lt;&gt;$A$3,$A$4=0)),AND(GZ$1=$IT54-1,OR(GZ$3&lt;&gt;$A$3,$A$4=0)))))),1,0)</f>
        <v/>
      </c>
      <c r="HA104">
        <f>IF(AND(HA$4=1,HA54=0,OR($IT54=0,AND($IT54&gt;0,HA$2=$IU54,OR(AND(HA$1=$IT54+1,OR(HA$3-1&lt;&gt;$A$3,$A$4=0)),AND(HA$1=$IT54-1,OR(HA$3&lt;&gt;$A$3,$A$4=0)))))),1,0)</f>
        <v/>
      </c>
      <c r="HB104">
        <f>IF(AND(HB$4=1,HB54=0,OR($IT54=0,AND($IT54&gt;0,HB$2=$IU54,OR(AND(HB$1=$IT54+1,OR(HB$3-1&lt;&gt;$A$3,$A$4=0)),AND(HB$1=$IT54-1,OR(HB$3&lt;&gt;$A$3,$A$4=0)))))),1,0)</f>
        <v/>
      </c>
      <c r="HC104">
        <f>IF(AND(HC$4=1,HC54=0,OR($IT54=0,AND($IT54&gt;0,HC$2=$IU54,OR(AND(HC$1=$IT54+1,OR(HC$3-1&lt;&gt;$A$3,$A$4=0)),AND(HC$1=$IT54-1,OR(HC$3&lt;&gt;$A$3,$A$4=0)))))),1,0)</f>
        <v/>
      </c>
      <c r="HD104">
        <f>IF(AND(HD$4=1,HD54=0,OR($IT54=0,AND($IT54&gt;0,HD$2=$IU54,OR(AND(HD$1=$IT54+1,OR(HD$3-1&lt;&gt;$A$3,$A$4=0)),AND(HD$1=$IT54-1,OR(HD$3&lt;&gt;$A$3,$A$4=0)))))),1,0)</f>
        <v/>
      </c>
      <c r="HE104">
        <f>IF(AND(HE$4=1,HE54=0,OR($IT54=0,AND($IT54&gt;0,HE$2=$IU54,OR(AND(HE$1=$IT54+1,OR(HE$3-1&lt;&gt;$A$3,$A$4=0)),AND(HE$1=$IT54-1,OR(HE$3&lt;&gt;$A$3,$A$4=0)))))),1,0)</f>
        <v/>
      </c>
      <c r="HF104">
        <f>IF(AND(HF$4=1,HF54=0,OR($IT54=0,AND($IT54&gt;0,HF$2=$IU54,OR(AND(HF$1=$IT54+1,OR(HF$3-1&lt;&gt;$A$3,$A$4=0)),AND(HF$1=$IT54-1,OR(HF$3&lt;&gt;$A$3,$A$4=0)))))),1,0)</f>
        <v/>
      </c>
      <c r="HG104">
        <f>IF(AND(HG$4=1,HG54=0,OR($IT54=0,AND($IT54&gt;0,HG$2=$IU54,OR(AND(HG$1=$IT54+1,OR(HG$3-1&lt;&gt;$A$3,$A$4=0)),AND(HG$1=$IT54-1,OR(HG$3&lt;&gt;$A$3,$A$4=0)))))),1,0)</f>
        <v/>
      </c>
      <c r="HH104">
        <f>IF(AND(HH$4=1,HH54=0,OR($IT54=0,AND($IT54&gt;0,HH$2=$IU54,OR(AND(HH$1=$IT54+1,OR(HH$3-1&lt;&gt;$A$3,$A$4=0)),AND(HH$1=$IT54-1,OR(HH$3&lt;&gt;$A$3,$A$4=0)))))),1,0)</f>
        <v/>
      </c>
      <c r="HI104">
        <f>IF(AND(HI$4=1,HI54=0,OR($IT54=0,AND($IT54&gt;0,HI$2=$IU54,OR(AND(HI$1=$IT54+1,OR(HI$3-1&lt;&gt;$A$3,$A$4=0)),AND(HI$1=$IT54-1,OR(HI$3&lt;&gt;$A$3,$A$4=0)))))),1,0)</f>
        <v/>
      </c>
      <c r="HJ104">
        <f>IF(AND(HJ$4=1,HJ54=0,OR($IT54=0,AND($IT54&gt;0,HJ$2=$IU54,OR(AND(HJ$1=$IT54+1,OR(HJ$3-1&lt;&gt;$A$3,$A$4=0)),AND(HJ$1=$IT54-1,OR(HJ$3&lt;&gt;$A$3,$A$4=0)))))),1,0)</f>
        <v/>
      </c>
      <c r="HK104">
        <f>IF(AND(HK$4=1,HK54=0,OR($IT54=0,AND($IT54&gt;0,HK$2=$IU54,OR(AND(HK$1=$IT54+1,OR(HK$3-1&lt;&gt;$A$3,$A$4=0)),AND(HK$1=$IT54-1,OR(HK$3&lt;&gt;$A$3,$A$4=0)))))),1,0)</f>
        <v/>
      </c>
      <c r="HL104">
        <f>IF(AND(HL$4=1,HL54=0,OR($IT54=0,AND($IT54&gt;0,HL$2=$IU54,OR(AND(HL$1=$IT54+1,OR(HL$3-1&lt;&gt;$A$3,$A$4=0)),AND(HL$1=$IT54-1,OR(HL$3&lt;&gt;$A$3,$A$4=0)))))),1,0)</f>
        <v/>
      </c>
      <c r="HM104">
        <f>IF(AND(HM$4=1,HM54=0,OR($IT54=0,AND($IT54&gt;0,HM$2=$IU54,OR(AND(HM$1=$IT54+1,OR(HM$3-1&lt;&gt;$A$3,$A$4=0)),AND(HM$1=$IT54-1,OR(HM$3&lt;&gt;$A$3,$A$4=0)))))),1,0)</f>
        <v/>
      </c>
      <c r="HN104">
        <f>IF(AND(HN$4=1,HN54=0,OR($IT54=0,AND($IT54&gt;0,HN$2=$IU54,OR(AND(HN$1=$IT54+1,OR(HN$3-1&lt;&gt;$A$3,$A$4=0)),AND(HN$1=$IT54-1,OR(HN$3&lt;&gt;$A$3,$A$4=0)))))),1,0)</f>
        <v/>
      </c>
      <c r="HO104">
        <f>IF(AND(HO$4=1,HO54=0,OR($IT54=0,AND($IT54&gt;0,HO$2=$IU54,OR(AND(HO$1=$IT54+1,OR(HO$3-1&lt;&gt;$A$3,$A$4=0)),AND(HO$1=$IT54-1,OR(HO$3&lt;&gt;$A$3,$A$4=0)))))),1,0)</f>
        <v/>
      </c>
      <c r="HP104">
        <f>IF(AND(HP$4=1,HP54=0,OR($IT54=0,AND($IT54&gt;0,HP$2=$IU54,OR(AND(HP$1=$IT54+1,OR(HP$3-1&lt;&gt;$A$3,$A$4=0)),AND(HP$1=$IT54-1,OR(HP$3&lt;&gt;$A$3,$A$4=0)))))),1,0)</f>
        <v/>
      </c>
      <c r="HQ104">
        <f>IF(AND(HQ$4=1,HQ54=0,OR($IT54=0,AND($IT54&gt;0,HQ$2=$IU54,OR(AND(HQ$1=$IT54+1,OR(HQ$3-1&lt;&gt;$A$3,$A$4=0)),AND(HQ$1=$IT54-1,OR(HQ$3&lt;&gt;$A$3,$A$4=0)))))),1,0)</f>
        <v/>
      </c>
      <c r="HR104">
        <f>IF(AND(HR$4=1,HR54=0,OR($IT54=0,AND($IT54&gt;0,HR$2=$IU54,OR(AND(HR$1=$IT54+1,OR(HR$3-1&lt;&gt;$A$3,$A$4=0)),AND(HR$1=$IT54-1,OR(HR$3&lt;&gt;$A$3,$A$4=0)))))),1,0)</f>
        <v/>
      </c>
      <c r="HS104">
        <f>IF(AND(HS$4=1,HS54=0,OR($IT54=0,AND($IT54&gt;0,HS$2=$IU54,OR(AND(HS$1=$IT54+1,OR(HS$3-1&lt;&gt;$A$3,$A$4=0)),AND(HS$1=$IT54-1,OR(HS$3&lt;&gt;$A$3,$A$4=0)))))),1,0)</f>
        <v/>
      </c>
      <c r="HT104">
        <f>IF(AND(HT$4=1,HT54=0,OR($IT54=0,AND($IT54&gt;0,HT$2=$IU54,OR(AND(HT$1=$IT54+1,OR(HT$3-1&lt;&gt;$A$3,$A$4=0)),AND(HT$1=$IT54-1,OR(HT$3&lt;&gt;$A$3,$A$4=0)))))),1,0)</f>
        <v/>
      </c>
      <c r="HU104">
        <f>IF(AND(HU$4=1,HU54=0,OR($IT54=0,AND($IT54&gt;0,HU$2=$IU54,OR(AND(HU$1=$IT54+1,OR(HU$3-1&lt;&gt;$A$3,$A$4=0)),AND(HU$1=$IT54-1,OR(HU$3&lt;&gt;$A$3,$A$4=0)))))),1,0)</f>
        <v/>
      </c>
      <c r="HV104">
        <f>IF(AND(HV$4=1,HV54=0,OR($IT54=0,AND($IT54&gt;0,HV$2=$IU54,OR(AND(HV$1=$IT54+1,OR(HV$3-1&lt;&gt;$A$3,$A$4=0)),AND(HV$1=$IT54-1,OR(HV$3&lt;&gt;$A$3,$A$4=0)))))),1,0)</f>
        <v/>
      </c>
      <c r="HW104">
        <f>IF(AND(HW$4=1,HW54=0,OR($IT54=0,AND($IT54&gt;0,HW$2=$IU54,OR(AND(HW$1=$IT54+1,OR(HW$3-1&lt;&gt;$A$3,$A$4=0)),AND(HW$1=$IT54-1,OR(HW$3&lt;&gt;$A$3,$A$4=0)))))),1,0)</f>
        <v/>
      </c>
      <c r="HX104">
        <f>IF(AND(HX$4=1,HX54=0,OR($IT54=0,AND($IT54&gt;0,HX$2=$IU54,OR(AND(HX$1=$IT54+1,OR(HX$3-1&lt;&gt;$A$3,$A$4=0)),AND(HX$1=$IT54-1,OR(HX$3&lt;&gt;$A$3,$A$4=0)))))),1,0)</f>
        <v/>
      </c>
      <c r="HY104">
        <f>IF(AND(HY$4=1,HY54=0,OR($IT54=0,AND($IT54&gt;0,HY$2=$IU54,OR(AND(HY$1=$IT54+1,OR(HY$3-1&lt;&gt;$A$3,$A$4=0)),AND(HY$1=$IT54-1,OR(HY$3&lt;&gt;$A$3,$A$4=0)))))),1,0)</f>
        <v/>
      </c>
      <c r="HZ104">
        <f>IF(AND(HZ$4=1,HZ54=0,OR($IT54=0,AND($IT54&gt;0,HZ$2=$IU54,OR(AND(HZ$1=$IT54+1,OR(HZ$3-1&lt;&gt;$A$3,$A$4=0)),AND(HZ$1=$IT54-1,OR(HZ$3&lt;&gt;$A$3,$A$4=0)))))),1,0)</f>
        <v/>
      </c>
      <c r="IA104">
        <f>IF(AND(IA$4=1,IA54=0,OR($IT54=0,AND($IT54&gt;0,IA$2=$IU54,OR(AND(IA$1=$IT54+1,OR(IA$3-1&lt;&gt;$A$3,$A$4=0)),AND(IA$1=$IT54-1,OR(IA$3&lt;&gt;$A$3,$A$4=0)))))),1,0)</f>
        <v/>
      </c>
      <c r="IB104">
        <f>IF(AND(IB$4=1,IB54=0,OR($IT54=0,AND($IT54&gt;0,IB$2=$IU54,OR(AND(IB$1=$IT54+1,OR(IB$3-1&lt;&gt;$A$3,$A$4=0)),AND(IB$1=$IT54-1,OR(IB$3&lt;&gt;$A$3,$A$4=0)))))),1,0)</f>
        <v/>
      </c>
      <c r="IC104">
        <f>IF(AND(IC$4=1,IC54=0,OR($IT54=0,AND($IT54&gt;0,IC$2=$IU54,OR(AND(IC$1=$IT54+1,OR(IC$3-1&lt;&gt;$A$3,$A$4=0)),AND(IC$1=$IT54-1,OR(IC$3&lt;&gt;$A$3,$A$4=0)))))),1,0)</f>
        <v/>
      </c>
      <c r="ID104">
        <f>IF(AND(ID$4=1,ID54=0,OR($IT54=0,AND($IT54&gt;0,ID$2=$IU54,OR(AND(ID$1=$IT54+1,OR(ID$3-1&lt;&gt;$A$3,$A$4=0)),AND(ID$1=$IT54-1,OR(ID$3&lt;&gt;$A$3,$A$4=0)))))),1,0)</f>
        <v/>
      </c>
      <c r="IE104">
        <f>IF(AND(IE$4=1,IE54=0,OR($IT54=0,AND($IT54&gt;0,IE$2=$IU54,OR(AND(IE$1=$IT54+1,OR(IE$3-1&lt;&gt;$A$3,$A$4=0)),AND(IE$1=$IT54-1,OR(IE$3&lt;&gt;$A$3,$A$4=0)))))),1,0)</f>
        <v/>
      </c>
      <c r="IF104">
        <f>IF(AND(IF$4=1,IF54=0,OR($IT54=0,AND($IT54&gt;0,IF$2=$IU54,OR(AND(IF$1=$IT54+1,OR(IF$3-1&lt;&gt;$A$3,$A$4=0)),AND(IF$1=$IT54-1,OR(IF$3&lt;&gt;$A$3,$A$4=0)))))),1,0)</f>
        <v/>
      </c>
      <c r="IG104">
        <f>IF(AND(IG$4=1,IG54=0,OR($IT54=0,AND($IT54&gt;0,IG$2=$IU54,OR(AND(IG$1=$IT54+1,OR(IG$3-1&lt;&gt;$A$3,$A$4=0)),AND(IG$1=$IT54-1,OR(IG$3&lt;&gt;$A$3,$A$4=0)))))),1,0)</f>
        <v/>
      </c>
      <c r="IH104">
        <f>IF(AND(IH$4=1,IH54=0,OR($IT54=0,AND($IT54&gt;0,IH$2=$IU54,OR(AND(IH$1=$IT54+1,OR(IH$3-1&lt;&gt;$A$3,$A$4=0)),AND(IH$1=$IT54-1,OR(IH$3&lt;&gt;$A$3,$A$4=0)))))),1,0)</f>
        <v/>
      </c>
      <c r="II104">
        <f>IF(AND(II$4=1,II54=0,OR($IT54=0,AND($IT54&gt;0,II$2=$IU54,OR(AND(II$1=$IT54+1,OR(II$3-1&lt;&gt;$A$3,$A$4=0)),AND(II$1=$IT54-1,OR(II$3&lt;&gt;$A$3,$A$4=0)))))),1,0)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IF(OR(D106=0,INDEX('調整・決定'!$C$6:$L$29,E3-1,E2)=""),0,IF(IFERROR(INDEX('名簿'!$H$5:$H$49,MATCH(INDEX('調整・決定'!$C$6:$L$29,E3-1,E2),'名簿'!$I$5:$I$49,0)),"")&lt;&gt;"",1,0))</f>
        <v/>
      </c>
      <c r="F108">
        <f>IF(OR(E106=0,INDEX('調整・決定'!$C$6:$L$29,F3-1,F2)=""),0,IF(IFERROR(INDEX('名簿'!$H$5:$H$49,MATCH(INDEX('調整・決定'!$C$6:$L$29,F3-1,F2),'名簿'!$I$5:$I$49,0)),"")&lt;&gt;"",1,0))</f>
        <v/>
      </c>
      <c r="G108">
        <f>IF(OR(F106=0,INDEX('調整・決定'!$C$6:$L$29,G3-1,G2)=""),0,IF(IFERROR(INDEX('名簿'!$H$5:$H$49,MATCH(INDEX('調整・決定'!$C$6:$L$29,G3-1,G2),'名簿'!$I$5:$I$49,0)),"")&lt;&gt;"",1,0))</f>
        <v/>
      </c>
      <c r="H108">
        <f>IF(OR(G106=0,INDEX('調整・決定'!$C$6:$L$29,H3-1,H2)=""),0,IF(IFERROR(INDEX('名簿'!$H$5:$H$49,MATCH(INDEX('調整・決定'!$C$6:$L$29,H3-1,H2),'名簿'!$I$5:$I$49,0)),"")&lt;&gt;"",1,0))</f>
        <v/>
      </c>
      <c r="I108">
        <f>IF(OR(H106=0,INDEX('調整・決定'!$C$6:$L$29,I3-1,I2)=""),0,IF(IFERROR(INDEX('名簿'!$H$5:$H$49,MATCH(INDEX('調整・決定'!$C$6:$L$29,I3-1,I2),'名簿'!$I$5:$I$49,0)),"")&lt;&gt;"",1,0))</f>
        <v/>
      </c>
      <c r="J108">
        <f>IF(OR(I106=0,INDEX('調整・決定'!$C$6:$L$29,J3-1,J2)=""),0,IF(IFERROR(INDEX('名簿'!$H$5:$H$49,MATCH(INDEX('調整・決定'!$C$6:$L$29,J3-1,J2),'名簿'!$I$5:$I$49,0)),"")&lt;&gt;"",1,0))</f>
        <v/>
      </c>
      <c r="K108">
        <f>IF(OR(J106=0,INDEX('調整・決定'!$C$6:$L$29,K3-1,K2)=""),0,IF(IFERROR(INDEX('名簿'!$H$5:$H$49,MATCH(INDEX('調整・決定'!$C$6:$L$29,K3-1,K2),'名簿'!$I$5:$I$49,0)),"")&lt;&gt;"",1,0))</f>
        <v/>
      </c>
      <c r="L108">
        <f>IF(OR(K106=0,INDEX('調整・決定'!$C$6:$L$29,L3-1,L2)=""),0,IF(IFERROR(INDEX('名簿'!$H$5:$H$49,MATCH(INDEX('調整・決定'!$C$6:$L$29,L3-1,L2),'名簿'!$I$5:$I$49,0)),"")&lt;&gt;"",1,0))</f>
        <v/>
      </c>
      <c r="M108">
        <f>IF(OR(L106=0,INDEX('調整・決定'!$C$6:$L$29,M3-1,M2)=""),0,IF(IFERROR(INDEX('名簿'!$H$5:$H$49,MATCH(INDEX('調整・決定'!$C$6:$L$29,M3-1,M2),'名簿'!$I$5:$I$49,0)),"")&lt;&gt;"",1,0))</f>
        <v/>
      </c>
      <c r="N108">
        <f>IF(OR(M106=0,INDEX('調整・決定'!$C$6:$L$29,N3-1,N2)=""),0,IF(IFERROR(INDEX('名簿'!$H$5:$H$49,MATCH(INDEX('調整・決定'!$C$6:$L$29,N3-1,N2),'名簿'!$I$5:$I$49,0)),"")&lt;&gt;"",1,0))</f>
        <v/>
      </c>
      <c r="O108">
        <f>IF(OR(N106=0,INDEX('調整・決定'!$C$6:$L$29,O3-1,O2)=""),0,IF(IFERROR(INDEX('名簿'!$H$5:$H$49,MATCH(INDEX('調整・決定'!$C$6:$L$29,O3-1,O2),'名簿'!$I$5:$I$49,0)),"")&lt;&gt;"",1,0))</f>
        <v/>
      </c>
      <c r="P108">
        <f>IF(OR(O106=0,INDEX('調整・決定'!$C$6:$L$29,P3-1,P2)=""),0,IF(IFERROR(INDEX('名簿'!$H$5:$H$49,MATCH(INDEX('調整・決定'!$C$6:$L$29,P3-1,P2),'名簿'!$I$5:$I$49,0)),"")&lt;&gt;"",1,0))</f>
        <v/>
      </c>
      <c r="Q108">
        <f>IF(OR(P106=0,INDEX('調整・決定'!$C$6:$L$29,Q3-1,Q2)=""),0,IF(IFERROR(INDEX('名簿'!$H$5:$H$49,MATCH(INDEX('調整・決定'!$C$6:$L$29,Q3-1,Q2),'名簿'!$I$5:$I$49,0)),"")&lt;&gt;"",1,0))</f>
        <v/>
      </c>
      <c r="R108">
        <f>IF(OR(Q106=0,INDEX('調整・決定'!$C$6:$L$29,R3-1,R2)=""),0,IF(IFERROR(INDEX('名簿'!$H$5:$H$49,MATCH(INDEX('調整・決定'!$C$6:$L$29,R3-1,R2),'名簿'!$I$5:$I$49,0)),"")&lt;&gt;"",1,0))</f>
        <v/>
      </c>
      <c r="S108">
        <f>IF(OR(R106=0,INDEX('調整・決定'!$C$6:$L$29,S3-1,S2)=""),0,IF(IFERROR(INDEX('名簿'!$H$5:$H$49,MATCH(INDEX('調整・決定'!$C$6:$L$29,S3-1,S2),'名簿'!$I$5:$I$49,0)),"")&lt;&gt;"",1,0))</f>
        <v/>
      </c>
      <c r="T108">
        <f>IF(OR(S106=0,INDEX('調整・決定'!$C$6:$L$29,T3-1,T2)=""),0,IF(IFERROR(INDEX('名簿'!$H$5:$H$49,MATCH(INDEX('調整・決定'!$C$6:$L$29,T3-1,T2),'名簿'!$I$5:$I$49,0)),"")&lt;&gt;"",1,0))</f>
        <v/>
      </c>
      <c r="U108">
        <f>IF(OR(T106=0,INDEX('調整・決定'!$C$6:$L$29,U3-1,U2)=""),0,IF(IFERROR(INDEX('名簿'!$H$5:$H$49,MATCH(INDEX('調整・決定'!$C$6:$L$29,U3-1,U2),'名簿'!$I$5:$I$49,0)),"")&lt;&gt;"",1,0))</f>
        <v/>
      </c>
      <c r="V108">
        <f>IF(OR(U106=0,INDEX('調整・決定'!$C$6:$L$29,V3-1,V2)=""),0,IF(IFERROR(INDEX('名簿'!$H$5:$H$49,MATCH(INDEX('調整・決定'!$C$6:$L$29,V3-1,V2),'名簿'!$I$5:$I$49,0)),"")&lt;&gt;"",1,0))</f>
        <v/>
      </c>
      <c r="W108">
        <f>IF(OR(V106=0,INDEX('調整・決定'!$C$6:$L$29,W3-1,W2)=""),0,IF(IFERROR(INDEX('名簿'!$H$5:$H$49,MATCH(INDEX('調整・決定'!$C$6:$L$29,W3-1,W2),'名簿'!$I$5:$I$49,0)),"")&lt;&gt;"",1,0))</f>
        <v/>
      </c>
      <c r="X108">
        <f>IF(OR(W106=0,INDEX('調整・決定'!$C$6:$L$29,X3-1,X2)=""),0,IF(IFERROR(INDEX('名簿'!$H$5:$H$49,MATCH(INDEX('調整・決定'!$C$6:$L$29,X3-1,X2),'名簿'!$I$5:$I$49,0)),"")&lt;&gt;"",1,0))</f>
        <v/>
      </c>
      <c r="Y108">
        <f>IF(OR(X106=0,INDEX('調整・決定'!$C$6:$L$29,Y3-1,Y2)=""),0,IF(IFERROR(INDEX('名簿'!$H$5:$H$49,MATCH(INDEX('調整・決定'!$C$6:$L$29,Y3-1,Y2),'名簿'!$I$5:$I$49,0)),"")&lt;&gt;"",1,0))</f>
        <v/>
      </c>
      <c r="Z108">
        <f>IF(OR(Y106=0,INDEX('調整・決定'!$C$6:$L$29,Z3-1,Z2)=""),0,IF(IFERROR(INDEX('名簿'!$H$5:$H$49,MATCH(INDEX('調整・決定'!$C$6:$L$29,Z3-1,Z2),'名簿'!$I$5:$I$49,0)),"")&lt;&gt;"",1,0))</f>
        <v/>
      </c>
      <c r="AA108">
        <f>IF(OR(Z106=0,INDEX('調整・決定'!$C$6:$L$29,AA3-1,AA2)=""),0,IF(IFERROR(INDEX('名簿'!$H$5:$H$49,MATCH(INDEX('調整・決定'!$C$6:$L$29,AA3-1,AA2),'名簿'!$I$5:$I$49,0)),"")&lt;&gt;"",1,0))</f>
        <v/>
      </c>
      <c r="AB108" t="n">
        <v>0</v>
      </c>
      <c r="AC108">
        <f>IF(OR(AB106=0,INDEX('調整・決定'!$C$6:$L$29,AC3-1,AC2)=""),0,IF(IFERROR(INDEX('名簿'!$H$5:$H$49,MATCH(INDEX('調整・決定'!$C$6:$L$29,AC3-1,AC2),'名簿'!$I$5:$I$49,0)),"")&lt;&gt;"",1,0))</f>
        <v/>
      </c>
      <c r="AD108">
        <f>IF(OR(AC106=0,INDEX('調整・決定'!$C$6:$L$29,AD3-1,AD2)=""),0,IF(IFERROR(INDEX('名簿'!$H$5:$H$49,MATCH(INDEX('調整・決定'!$C$6:$L$29,AD3-1,AD2),'名簿'!$I$5:$I$49,0)),"")&lt;&gt;"",1,0))</f>
        <v/>
      </c>
      <c r="AE108">
        <f>IF(OR(AD106=0,INDEX('調整・決定'!$C$6:$L$29,AE3-1,AE2)=""),0,IF(IFERROR(INDEX('名簿'!$H$5:$H$49,MATCH(INDEX('調整・決定'!$C$6:$L$29,AE3-1,AE2),'名簿'!$I$5:$I$49,0)),"")&lt;&gt;"",1,0))</f>
        <v/>
      </c>
      <c r="AF108">
        <f>IF(OR(AE106=0,INDEX('調整・決定'!$C$6:$L$29,AF3-1,AF2)=""),0,IF(IFERROR(INDEX('名簿'!$H$5:$H$49,MATCH(INDEX('調整・決定'!$C$6:$L$29,AF3-1,AF2),'名簿'!$I$5:$I$49,0)),"")&lt;&gt;"",1,0))</f>
        <v/>
      </c>
      <c r="AG108">
        <f>IF(OR(AF106=0,INDEX('調整・決定'!$C$6:$L$29,AG3-1,AG2)=""),0,IF(IFERROR(INDEX('名簿'!$H$5:$H$49,MATCH(INDEX('調整・決定'!$C$6:$L$29,AG3-1,AG2),'名簿'!$I$5:$I$49,0)),"")&lt;&gt;"",1,0))</f>
        <v/>
      </c>
      <c r="AH108">
        <f>IF(OR(AG106=0,INDEX('調整・決定'!$C$6:$L$29,AH3-1,AH2)=""),0,IF(IFERROR(INDEX('名簿'!$H$5:$H$49,MATCH(INDEX('調整・決定'!$C$6:$L$29,AH3-1,AH2),'名簿'!$I$5:$I$49,0)),"")&lt;&gt;"",1,0))</f>
        <v/>
      </c>
      <c r="AI108">
        <f>IF(OR(AH106=0,INDEX('調整・決定'!$C$6:$L$29,AI3-1,AI2)=""),0,IF(IFERROR(INDEX('名簿'!$H$5:$H$49,MATCH(INDEX('調整・決定'!$C$6:$L$29,AI3-1,AI2),'名簿'!$I$5:$I$49,0)),"")&lt;&gt;"",1,0))</f>
        <v/>
      </c>
      <c r="AJ108">
        <f>IF(OR(AI106=0,INDEX('調整・決定'!$C$6:$L$29,AJ3-1,AJ2)=""),0,IF(IFERROR(INDEX('名簿'!$H$5:$H$49,MATCH(INDEX('調整・決定'!$C$6:$L$29,AJ3-1,AJ2),'名簿'!$I$5:$I$49,0)),"")&lt;&gt;"",1,0))</f>
        <v/>
      </c>
      <c r="AK108">
        <f>IF(OR(AJ106=0,INDEX('調整・決定'!$C$6:$L$29,AK3-1,AK2)=""),0,IF(IFERROR(INDEX('名簿'!$H$5:$H$49,MATCH(INDEX('調整・決定'!$C$6:$L$29,AK3-1,AK2),'名簿'!$I$5:$I$49,0)),"")&lt;&gt;"",1,0))</f>
        <v/>
      </c>
      <c r="AL108">
        <f>IF(OR(AK106=0,INDEX('調整・決定'!$C$6:$L$29,AL3-1,AL2)=""),0,IF(IFERROR(INDEX('名簿'!$H$5:$H$49,MATCH(INDEX('調整・決定'!$C$6:$L$29,AL3-1,AL2),'名簿'!$I$5:$I$49,0)),"")&lt;&gt;"",1,0))</f>
        <v/>
      </c>
      <c r="AM108">
        <f>IF(OR(AL106=0,INDEX('調整・決定'!$C$6:$L$29,AM3-1,AM2)=""),0,IF(IFERROR(INDEX('名簿'!$H$5:$H$49,MATCH(INDEX('調整・決定'!$C$6:$L$29,AM3-1,AM2),'名簿'!$I$5:$I$49,0)),"")&lt;&gt;"",1,0))</f>
        <v/>
      </c>
      <c r="AN108">
        <f>IF(OR(AM106=0,INDEX('調整・決定'!$C$6:$L$29,AN3-1,AN2)=""),0,IF(IFERROR(INDEX('名簿'!$H$5:$H$49,MATCH(INDEX('調整・決定'!$C$6:$L$29,AN3-1,AN2),'名簿'!$I$5:$I$49,0)),"")&lt;&gt;"",1,0))</f>
        <v/>
      </c>
      <c r="AO108">
        <f>IF(OR(AN106=0,INDEX('調整・決定'!$C$6:$L$29,AO3-1,AO2)=""),0,IF(IFERROR(INDEX('名簿'!$H$5:$H$49,MATCH(INDEX('調整・決定'!$C$6:$L$29,AO3-1,AO2),'名簿'!$I$5:$I$49,0)),"")&lt;&gt;"",1,0))</f>
        <v/>
      </c>
      <c r="AP108">
        <f>IF(OR(AO106=0,INDEX('調整・決定'!$C$6:$L$29,AP3-1,AP2)=""),0,IF(IFERROR(INDEX('名簿'!$H$5:$H$49,MATCH(INDEX('調整・決定'!$C$6:$L$29,AP3-1,AP2),'名簿'!$I$5:$I$49,0)),"")&lt;&gt;"",1,0))</f>
        <v/>
      </c>
      <c r="AQ108">
        <f>IF(OR(AP106=0,INDEX('調整・決定'!$C$6:$L$29,AQ3-1,AQ2)=""),0,IF(IFERROR(INDEX('名簿'!$H$5:$H$49,MATCH(INDEX('調整・決定'!$C$6:$L$29,AQ3-1,AQ2),'名簿'!$I$5:$I$49,0)),"")&lt;&gt;"",1,0))</f>
        <v/>
      </c>
      <c r="AR108">
        <f>IF(OR(AQ106=0,INDEX('調整・決定'!$C$6:$L$29,AR3-1,AR2)=""),0,IF(IFERROR(INDEX('名簿'!$H$5:$H$49,MATCH(INDEX('調整・決定'!$C$6:$L$29,AR3-1,AR2),'名簿'!$I$5:$I$49,0)),"")&lt;&gt;"",1,0))</f>
        <v/>
      </c>
      <c r="AS108">
        <f>IF(OR(AR106=0,INDEX('調整・決定'!$C$6:$L$29,AS3-1,AS2)=""),0,IF(IFERROR(INDEX('名簿'!$H$5:$H$49,MATCH(INDEX('調整・決定'!$C$6:$L$29,AS3-1,AS2),'名簿'!$I$5:$I$49,0)),"")&lt;&gt;"",1,0))</f>
        <v/>
      </c>
      <c r="AT108">
        <f>IF(OR(AS106=0,INDEX('調整・決定'!$C$6:$L$29,AT3-1,AT2)=""),0,IF(IFERROR(INDEX('名簿'!$H$5:$H$49,MATCH(INDEX('調整・決定'!$C$6:$L$29,AT3-1,AT2),'名簿'!$I$5:$I$49,0)),"")&lt;&gt;"",1,0))</f>
        <v/>
      </c>
      <c r="AU108">
        <f>IF(OR(AT106=0,INDEX('調整・決定'!$C$6:$L$29,AU3-1,AU2)=""),0,IF(IFERROR(INDEX('名簿'!$H$5:$H$49,MATCH(INDEX('調整・決定'!$C$6:$L$29,AU3-1,AU2),'名簿'!$I$5:$I$49,0)),"")&lt;&gt;"",1,0))</f>
        <v/>
      </c>
      <c r="AV108">
        <f>IF(OR(AU106=0,INDEX('調整・決定'!$C$6:$L$29,AV3-1,AV2)=""),0,IF(IFERROR(INDEX('名簿'!$H$5:$H$49,MATCH(INDEX('調整・決定'!$C$6:$L$29,AV3-1,AV2),'名簿'!$I$5:$I$49,0)),"")&lt;&gt;"",1,0))</f>
        <v/>
      </c>
      <c r="AW108">
        <f>IF(OR(AV106=0,INDEX('調整・決定'!$C$6:$L$29,AW3-1,AW2)=""),0,IF(IFERROR(INDEX('名簿'!$H$5:$H$49,MATCH(INDEX('調整・決定'!$C$6:$L$29,AW3-1,AW2),'名簿'!$I$5:$I$49,0)),"")&lt;&gt;"",1,0))</f>
        <v/>
      </c>
      <c r="AX108">
        <f>IF(OR(AW106=0,INDEX('調整・決定'!$C$6:$L$29,AX3-1,AX2)=""),0,IF(IFERROR(INDEX('名簿'!$H$5:$H$49,MATCH(INDEX('調整・決定'!$C$6:$L$29,AX3-1,AX2),'名簿'!$I$5:$I$49,0)),"")&lt;&gt;"",1,0))</f>
        <v/>
      </c>
      <c r="AY108">
        <f>IF(OR(AX106=0,INDEX('調整・決定'!$C$6:$L$29,AY3-1,AY2)=""),0,IF(IFERROR(INDEX('名簿'!$H$5:$H$49,MATCH(INDEX('調整・決定'!$C$6:$L$29,AY3-1,AY2),'名簿'!$I$5:$I$49,0)),"")&lt;&gt;"",1,0))</f>
        <v/>
      </c>
      <c r="AZ108" t="n">
        <v>0</v>
      </c>
      <c r="BA108">
        <f>IF(OR(AZ106=0,INDEX('調整・決定'!$C$6:$L$29,BA3-1,BA2)=""),0,IF(IFERROR(INDEX('名簿'!$H$5:$H$49,MATCH(INDEX('調整・決定'!$C$6:$L$29,BA3-1,BA2),'名簿'!$I$5:$I$49,0)),"")&lt;&gt;"",1,0))</f>
        <v/>
      </c>
      <c r="BB108">
        <f>IF(OR(BA106=0,INDEX('調整・決定'!$C$6:$L$29,BB3-1,BB2)=""),0,IF(IFERROR(INDEX('名簿'!$H$5:$H$49,MATCH(INDEX('調整・決定'!$C$6:$L$29,BB3-1,BB2),'名簿'!$I$5:$I$49,0)),"")&lt;&gt;"",1,0))</f>
        <v/>
      </c>
      <c r="BC108">
        <f>IF(OR(BB106=0,INDEX('調整・決定'!$C$6:$L$29,BC3-1,BC2)=""),0,IF(IFERROR(INDEX('名簿'!$H$5:$H$49,MATCH(INDEX('調整・決定'!$C$6:$L$29,BC3-1,BC2),'名簿'!$I$5:$I$49,0)),"")&lt;&gt;"",1,0))</f>
        <v/>
      </c>
      <c r="BD108">
        <f>IF(OR(BC106=0,INDEX('調整・決定'!$C$6:$L$29,BD3-1,BD2)=""),0,IF(IFERROR(INDEX('名簿'!$H$5:$H$49,MATCH(INDEX('調整・決定'!$C$6:$L$29,BD3-1,BD2),'名簿'!$I$5:$I$49,0)),"")&lt;&gt;"",1,0))</f>
        <v/>
      </c>
      <c r="BE108">
        <f>IF(OR(BD106=0,INDEX('調整・決定'!$C$6:$L$29,BE3-1,BE2)=""),0,IF(IFERROR(INDEX('名簿'!$H$5:$H$49,MATCH(INDEX('調整・決定'!$C$6:$L$29,BE3-1,BE2),'名簿'!$I$5:$I$49,0)),"")&lt;&gt;"",1,0))</f>
        <v/>
      </c>
      <c r="BF108">
        <f>IF(OR(BE106=0,INDEX('調整・決定'!$C$6:$L$29,BF3-1,BF2)=""),0,IF(IFERROR(INDEX('名簿'!$H$5:$H$49,MATCH(INDEX('調整・決定'!$C$6:$L$29,BF3-1,BF2),'名簿'!$I$5:$I$49,0)),"")&lt;&gt;"",1,0))</f>
        <v/>
      </c>
      <c r="BG108">
        <f>IF(OR(BF106=0,INDEX('調整・決定'!$C$6:$L$29,BG3-1,BG2)=""),0,IF(IFERROR(INDEX('名簿'!$H$5:$H$49,MATCH(INDEX('調整・決定'!$C$6:$L$29,BG3-1,BG2),'名簿'!$I$5:$I$49,0)),"")&lt;&gt;"",1,0))</f>
        <v/>
      </c>
      <c r="BH108">
        <f>IF(OR(BG106=0,INDEX('調整・決定'!$C$6:$L$29,BH3-1,BH2)=""),0,IF(IFERROR(INDEX('名簿'!$H$5:$H$49,MATCH(INDEX('調整・決定'!$C$6:$L$29,BH3-1,BH2),'名簿'!$I$5:$I$49,0)),"")&lt;&gt;"",1,0))</f>
        <v/>
      </c>
      <c r="BI108">
        <f>IF(OR(BH106=0,INDEX('調整・決定'!$C$6:$L$29,BI3-1,BI2)=""),0,IF(IFERROR(INDEX('名簿'!$H$5:$H$49,MATCH(INDEX('調整・決定'!$C$6:$L$29,BI3-1,BI2),'名簿'!$I$5:$I$49,0)),"")&lt;&gt;"",1,0))</f>
        <v/>
      </c>
      <c r="BJ108">
        <f>IF(OR(BI106=0,INDEX('調整・決定'!$C$6:$L$29,BJ3-1,BJ2)=""),0,IF(IFERROR(INDEX('名簿'!$H$5:$H$49,MATCH(INDEX('調整・決定'!$C$6:$L$29,BJ3-1,BJ2),'名簿'!$I$5:$I$49,0)),"")&lt;&gt;"",1,0))</f>
        <v/>
      </c>
      <c r="BK108">
        <f>IF(OR(BJ106=0,INDEX('調整・決定'!$C$6:$L$29,BK3-1,BK2)=""),0,IF(IFERROR(INDEX('名簿'!$H$5:$H$49,MATCH(INDEX('調整・決定'!$C$6:$L$29,BK3-1,BK2),'名簿'!$I$5:$I$49,0)),"")&lt;&gt;"",1,0))</f>
        <v/>
      </c>
      <c r="BL108">
        <f>IF(OR(BK106=0,INDEX('調整・決定'!$C$6:$L$29,BL3-1,BL2)=""),0,IF(IFERROR(INDEX('名簿'!$H$5:$H$49,MATCH(INDEX('調整・決定'!$C$6:$L$29,BL3-1,BL2),'名簿'!$I$5:$I$49,0)),"")&lt;&gt;"",1,0))</f>
        <v/>
      </c>
      <c r="BM108">
        <f>IF(OR(BL106=0,INDEX('調整・決定'!$C$6:$L$29,BM3-1,BM2)=""),0,IF(IFERROR(INDEX('名簿'!$H$5:$H$49,MATCH(INDEX('調整・決定'!$C$6:$L$29,BM3-1,BM2),'名簿'!$I$5:$I$49,0)),"")&lt;&gt;"",1,0))</f>
        <v/>
      </c>
      <c r="BN108">
        <f>IF(OR(BM106=0,INDEX('調整・決定'!$C$6:$L$29,BN3-1,BN2)=""),0,IF(IFERROR(INDEX('名簿'!$H$5:$H$49,MATCH(INDEX('調整・決定'!$C$6:$L$29,BN3-1,BN2),'名簿'!$I$5:$I$49,0)),"")&lt;&gt;"",1,0))</f>
        <v/>
      </c>
      <c r="BO108">
        <f>IF(OR(BN106=0,INDEX('調整・決定'!$C$6:$L$29,BO3-1,BO2)=""),0,IF(IFERROR(INDEX('名簿'!$H$5:$H$49,MATCH(INDEX('調整・決定'!$C$6:$L$29,BO3-1,BO2),'名簿'!$I$5:$I$49,0)),"")&lt;&gt;"",1,0))</f>
        <v/>
      </c>
      <c r="BP108">
        <f>IF(OR(BO106=0,INDEX('調整・決定'!$C$6:$L$29,BP3-1,BP2)=""),0,IF(IFERROR(INDEX('名簿'!$H$5:$H$49,MATCH(INDEX('調整・決定'!$C$6:$L$29,BP3-1,BP2),'名簿'!$I$5:$I$49,0)),"")&lt;&gt;"",1,0))</f>
        <v/>
      </c>
      <c r="BQ108">
        <f>IF(OR(BP106=0,INDEX('調整・決定'!$C$6:$L$29,BQ3-1,BQ2)=""),0,IF(IFERROR(INDEX('名簿'!$H$5:$H$49,MATCH(INDEX('調整・決定'!$C$6:$L$29,BQ3-1,BQ2),'名簿'!$I$5:$I$49,0)),"")&lt;&gt;"",1,0))</f>
        <v/>
      </c>
      <c r="BR108">
        <f>IF(OR(BQ106=0,INDEX('調整・決定'!$C$6:$L$29,BR3-1,BR2)=""),0,IF(IFERROR(INDEX('名簿'!$H$5:$H$49,MATCH(INDEX('調整・決定'!$C$6:$L$29,BR3-1,BR2),'名簿'!$I$5:$I$49,0)),"")&lt;&gt;"",1,0))</f>
        <v/>
      </c>
      <c r="BS108">
        <f>IF(OR(BR106=0,INDEX('調整・決定'!$C$6:$L$29,BS3-1,BS2)=""),0,IF(IFERROR(INDEX('名簿'!$H$5:$H$49,MATCH(INDEX('調整・決定'!$C$6:$L$29,BS3-1,BS2),'名簿'!$I$5:$I$49,0)),"")&lt;&gt;"",1,0))</f>
        <v/>
      </c>
      <c r="BT108">
        <f>IF(OR(BS106=0,INDEX('調整・決定'!$C$6:$L$29,BT3-1,BT2)=""),0,IF(IFERROR(INDEX('名簿'!$H$5:$H$49,MATCH(INDEX('調整・決定'!$C$6:$L$29,BT3-1,BT2),'名簿'!$I$5:$I$49,0)),"")&lt;&gt;"",1,0))</f>
        <v/>
      </c>
      <c r="BU108">
        <f>IF(OR(BT106=0,INDEX('調整・決定'!$C$6:$L$29,BU3-1,BU2)=""),0,IF(IFERROR(INDEX('名簿'!$H$5:$H$49,MATCH(INDEX('調整・決定'!$C$6:$L$29,BU3-1,BU2),'名簿'!$I$5:$I$49,0)),"")&lt;&gt;"",1,0))</f>
        <v/>
      </c>
      <c r="BV108">
        <f>IF(OR(BU106=0,INDEX('調整・決定'!$C$6:$L$29,BV3-1,BV2)=""),0,IF(IFERROR(INDEX('名簿'!$H$5:$H$49,MATCH(INDEX('調整・決定'!$C$6:$L$29,BV3-1,BV2),'名簿'!$I$5:$I$49,0)),"")&lt;&gt;"",1,0))</f>
        <v/>
      </c>
      <c r="BW108">
        <f>IF(OR(BV106=0,INDEX('調整・決定'!$C$6:$L$29,BW3-1,BW2)=""),0,IF(IFERROR(INDEX('名簿'!$H$5:$H$49,MATCH(INDEX('調整・決定'!$C$6:$L$29,BW3-1,BW2),'名簿'!$I$5:$I$49,0)),"")&lt;&gt;"",1,0))</f>
        <v/>
      </c>
      <c r="BX108" t="n">
        <v>0</v>
      </c>
      <c r="BY108">
        <f>IF(OR(BX106=0,INDEX('調整・決定'!$C$6:$L$29,BY3-1,BY2)=""),0,IF(IFERROR(INDEX('名簿'!$H$5:$H$49,MATCH(INDEX('調整・決定'!$C$6:$L$29,BY3-1,BY2),'名簿'!$I$5:$I$49,0)),"")&lt;&gt;"",1,0))</f>
        <v/>
      </c>
      <c r="BZ108">
        <f>IF(OR(BY106=0,INDEX('調整・決定'!$C$6:$L$29,BZ3-1,BZ2)=""),0,IF(IFERROR(INDEX('名簿'!$H$5:$H$49,MATCH(INDEX('調整・決定'!$C$6:$L$29,BZ3-1,BZ2),'名簿'!$I$5:$I$49,0)),"")&lt;&gt;"",1,0))</f>
        <v/>
      </c>
      <c r="CA108">
        <f>IF(OR(BZ106=0,INDEX('調整・決定'!$C$6:$L$29,CA3-1,CA2)=""),0,IF(IFERROR(INDEX('名簿'!$H$5:$H$49,MATCH(INDEX('調整・決定'!$C$6:$L$29,CA3-1,CA2),'名簿'!$I$5:$I$49,0)),"")&lt;&gt;"",1,0))</f>
        <v/>
      </c>
      <c r="CB108">
        <f>IF(OR(CA106=0,INDEX('調整・決定'!$C$6:$L$29,CB3-1,CB2)=""),0,IF(IFERROR(INDEX('名簿'!$H$5:$H$49,MATCH(INDEX('調整・決定'!$C$6:$L$29,CB3-1,CB2),'名簿'!$I$5:$I$49,0)),"")&lt;&gt;"",1,0))</f>
        <v/>
      </c>
      <c r="CC108">
        <f>IF(OR(CB106=0,INDEX('調整・決定'!$C$6:$L$29,CC3-1,CC2)=""),0,IF(IFERROR(INDEX('名簿'!$H$5:$H$49,MATCH(INDEX('調整・決定'!$C$6:$L$29,CC3-1,CC2),'名簿'!$I$5:$I$49,0)),"")&lt;&gt;"",1,0))</f>
        <v/>
      </c>
      <c r="CD108">
        <f>IF(OR(CC106=0,INDEX('調整・決定'!$C$6:$L$29,CD3-1,CD2)=""),0,IF(IFERROR(INDEX('名簿'!$H$5:$H$49,MATCH(INDEX('調整・決定'!$C$6:$L$29,CD3-1,CD2),'名簿'!$I$5:$I$49,0)),"")&lt;&gt;"",1,0))</f>
        <v/>
      </c>
      <c r="CE108">
        <f>IF(OR(CD106=0,INDEX('調整・決定'!$C$6:$L$29,CE3-1,CE2)=""),0,IF(IFERROR(INDEX('名簿'!$H$5:$H$49,MATCH(INDEX('調整・決定'!$C$6:$L$29,CE3-1,CE2),'名簿'!$I$5:$I$49,0)),"")&lt;&gt;"",1,0))</f>
        <v/>
      </c>
      <c r="CF108">
        <f>IF(OR(CE106=0,INDEX('調整・決定'!$C$6:$L$29,CF3-1,CF2)=""),0,IF(IFERROR(INDEX('名簿'!$H$5:$H$49,MATCH(INDEX('調整・決定'!$C$6:$L$29,CF3-1,CF2),'名簿'!$I$5:$I$49,0)),"")&lt;&gt;"",1,0))</f>
        <v/>
      </c>
      <c r="CG108">
        <f>IF(OR(CF106=0,INDEX('調整・決定'!$C$6:$L$29,CG3-1,CG2)=""),0,IF(IFERROR(INDEX('名簿'!$H$5:$H$49,MATCH(INDEX('調整・決定'!$C$6:$L$29,CG3-1,CG2),'名簿'!$I$5:$I$49,0)),"")&lt;&gt;"",1,0))</f>
        <v/>
      </c>
      <c r="CH108">
        <f>IF(OR(CG106=0,INDEX('調整・決定'!$C$6:$L$29,CH3-1,CH2)=""),0,IF(IFERROR(INDEX('名簿'!$H$5:$H$49,MATCH(INDEX('調整・決定'!$C$6:$L$29,CH3-1,CH2),'名簿'!$I$5:$I$49,0)),"")&lt;&gt;"",1,0))</f>
        <v/>
      </c>
      <c r="CI108">
        <f>IF(OR(CH106=0,INDEX('調整・決定'!$C$6:$L$29,CI3-1,CI2)=""),0,IF(IFERROR(INDEX('名簿'!$H$5:$H$49,MATCH(INDEX('調整・決定'!$C$6:$L$29,CI3-1,CI2),'名簿'!$I$5:$I$49,0)),"")&lt;&gt;"",1,0))</f>
        <v/>
      </c>
      <c r="CJ108">
        <f>IF(OR(CI106=0,INDEX('調整・決定'!$C$6:$L$29,CJ3-1,CJ2)=""),0,IF(IFERROR(INDEX('名簿'!$H$5:$H$49,MATCH(INDEX('調整・決定'!$C$6:$L$29,CJ3-1,CJ2),'名簿'!$I$5:$I$49,0)),"")&lt;&gt;"",1,0))</f>
        <v/>
      </c>
      <c r="CK108">
        <f>IF(OR(CJ106=0,INDEX('調整・決定'!$C$6:$L$29,CK3-1,CK2)=""),0,IF(IFERROR(INDEX('名簿'!$H$5:$H$49,MATCH(INDEX('調整・決定'!$C$6:$L$29,CK3-1,CK2),'名簿'!$I$5:$I$49,0)),"")&lt;&gt;"",1,0))</f>
        <v/>
      </c>
      <c r="CL108">
        <f>IF(OR(CK106=0,INDEX('調整・決定'!$C$6:$L$29,CL3-1,CL2)=""),0,IF(IFERROR(INDEX('名簿'!$H$5:$H$49,MATCH(INDEX('調整・決定'!$C$6:$L$29,CL3-1,CL2),'名簿'!$I$5:$I$49,0)),"")&lt;&gt;"",1,0))</f>
        <v/>
      </c>
      <c r="CM108">
        <f>IF(OR(CL106=0,INDEX('調整・決定'!$C$6:$L$29,CM3-1,CM2)=""),0,IF(IFERROR(INDEX('名簿'!$H$5:$H$49,MATCH(INDEX('調整・決定'!$C$6:$L$29,CM3-1,CM2),'名簿'!$I$5:$I$49,0)),"")&lt;&gt;"",1,0))</f>
        <v/>
      </c>
      <c r="CN108">
        <f>IF(OR(CM106=0,INDEX('調整・決定'!$C$6:$L$29,CN3-1,CN2)=""),0,IF(IFERROR(INDEX('名簿'!$H$5:$H$49,MATCH(INDEX('調整・決定'!$C$6:$L$29,CN3-1,CN2),'名簿'!$I$5:$I$49,0)),"")&lt;&gt;"",1,0))</f>
        <v/>
      </c>
      <c r="CO108">
        <f>IF(OR(CN106=0,INDEX('調整・決定'!$C$6:$L$29,CO3-1,CO2)=""),0,IF(IFERROR(INDEX('名簿'!$H$5:$H$49,MATCH(INDEX('調整・決定'!$C$6:$L$29,CO3-1,CO2),'名簿'!$I$5:$I$49,0)),"")&lt;&gt;"",1,0))</f>
        <v/>
      </c>
      <c r="CP108">
        <f>IF(OR(CO106=0,INDEX('調整・決定'!$C$6:$L$29,CP3-1,CP2)=""),0,IF(IFERROR(INDEX('名簿'!$H$5:$H$49,MATCH(INDEX('調整・決定'!$C$6:$L$29,CP3-1,CP2),'名簿'!$I$5:$I$49,0)),"")&lt;&gt;"",1,0))</f>
        <v/>
      </c>
      <c r="CQ108">
        <f>IF(OR(CP106=0,INDEX('調整・決定'!$C$6:$L$29,CQ3-1,CQ2)=""),0,IF(IFERROR(INDEX('名簿'!$H$5:$H$49,MATCH(INDEX('調整・決定'!$C$6:$L$29,CQ3-1,CQ2),'名簿'!$I$5:$I$49,0)),"")&lt;&gt;"",1,0))</f>
        <v/>
      </c>
      <c r="CR108">
        <f>IF(OR(CQ106=0,INDEX('調整・決定'!$C$6:$L$29,CR3-1,CR2)=""),0,IF(IFERROR(INDEX('名簿'!$H$5:$H$49,MATCH(INDEX('調整・決定'!$C$6:$L$29,CR3-1,CR2),'名簿'!$I$5:$I$49,0)),"")&lt;&gt;"",1,0))</f>
        <v/>
      </c>
      <c r="CS108">
        <f>IF(OR(CR106=0,INDEX('調整・決定'!$C$6:$L$29,CS3-1,CS2)=""),0,IF(IFERROR(INDEX('名簿'!$H$5:$H$49,MATCH(INDEX('調整・決定'!$C$6:$L$29,CS3-1,CS2),'名簿'!$I$5:$I$49,0)),"")&lt;&gt;"",1,0))</f>
        <v/>
      </c>
      <c r="CT108">
        <f>IF(OR(CS106=0,INDEX('調整・決定'!$C$6:$L$29,CT3-1,CT2)=""),0,IF(IFERROR(INDEX('名簿'!$H$5:$H$49,MATCH(INDEX('調整・決定'!$C$6:$L$29,CT3-1,CT2),'名簿'!$I$5:$I$49,0)),"")&lt;&gt;"",1,0))</f>
        <v/>
      </c>
      <c r="CU108">
        <f>IF(OR(CT106=0,INDEX('調整・決定'!$C$6:$L$29,CU3-1,CU2)=""),0,IF(IFERROR(INDEX('名簿'!$H$5:$H$49,MATCH(INDEX('調整・決定'!$C$6:$L$29,CU3-1,CU2),'名簿'!$I$5:$I$49,0)),"")&lt;&gt;"",1,0))</f>
        <v/>
      </c>
      <c r="CV108" t="n">
        <v>0</v>
      </c>
      <c r="CW108">
        <f>IF(OR(CV106=0,INDEX('調整・決定'!$C$6:$L$29,CW3-1,CW2)=""),0,IF(IFERROR(INDEX('名簿'!$H$5:$H$49,MATCH(INDEX('調整・決定'!$C$6:$L$29,CW3-1,CW2),'名簿'!$I$5:$I$49,0)),"")&lt;&gt;"",1,0))</f>
        <v/>
      </c>
      <c r="CX108">
        <f>IF(OR(CW106=0,INDEX('調整・決定'!$C$6:$L$29,CX3-1,CX2)=""),0,IF(IFERROR(INDEX('名簿'!$H$5:$H$49,MATCH(INDEX('調整・決定'!$C$6:$L$29,CX3-1,CX2),'名簿'!$I$5:$I$49,0)),"")&lt;&gt;"",1,0))</f>
        <v/>
      </c>
      <c r="CY108">
        <f>IF(OR(CX106=0,INDEX('調整・決定'!$C$6:$L$29,CY3-1,CY2)=""),0,IF(IFERROR(INDEX('名簿'!$H$5:$H$49,MATCH(INDEX('調整・決定'!$C$6:$L$29,CY3-1,CY2),'名簿'!$I$5:$I$49,0)),"")&lt;&gt;"",1,0))</f>
        <v/>
      </c>
      <c r="CZ108">
        <f>IF(OR(CY106=0,INDEX('調整・決定'!$C$6:$L$29,CZ3-1,CZ2)=""),0,IF(IFERROR(INDEX('名簿'!$H$5:$H$49,MATCH(INDEX('調整・決定'!$C$6:$L$29,CZ3-1,CZ2),'名簿'!$I$5:$I$49,0)),"")&lt;&gt;"",1,0))</f>
        <v/>
      </c>
      <c r="DA108">
        <f>IF(OR(CZ106=0,INDEX('調整・決定'!$C$6:$L$29,DA3-1,DA2)=""),0,IF(IFERROR(INDEX('名簿'!$H$5:$H$49,MATCH(INDEX('調整・決定'!$C$6:$L$29,DA3-1,DA2),'名簿'!$I$5:$I$49,0)),"")&lt;&gt;"",1,0))</f>
        <v/>
      </c>
      <c r="DB108">
        <f>IF(OR(DA106=0,INDEX('調整・決定'!$C$6:$L$29,DB3-1,DB2)=""),0,IF(IFERROR(INDEX('名簿'!$H$5:$H$49,MATCH(INDEX('調整・決定'!$C$6:$L$29,DB3-1,DB2),'名簿'!$I$5:$I$49,0)),"")&lt;&gt;"",1,0))</f>
        <v/>
      </c>
      <c r="DC108">
        <f>IF(OR(DB106=0,INDEX('調整・決定'!$C$6:$L$29,DC3-1,DC2)=""),0,IF(IFERROR(INDEX('名簿'!$H$5:$H$49,MATCH(INDEX('調整・決定'!$C$6:$L$29,DC3-1,DC2),'名簿'!$I$5:$I$49,0)),"")&lt;&gt;"",1,0))</f>
        <v/>
      </c>
      <c r="DD108">
        <f>IF(OR(DC106=0,INDEX('調整・決定'!$C$6:$L$29,DD3-1,DD2)=""),0,IF(IFERROR(INDEX('名簿'!$H$5:$H$49,MATCH(INDEX('調整・決定'!$C$6:$L$29,DD3-1,DD2),'名簿'!$I$5:$I$49,0)),"")&lt;&gt;"",1,0))</f>
        <v/>
      </c>
      <c r="DE108">
        <f>IF(OR(DD106=0,INDEX('調整・決定'!$C$6:$L$29,DE3-1,DE2)=""),0,IF(IFERROR(INDEX('名簿'!$H$5:$H$49,MATCH(INDEX('調整・決定'!$C$6:$L$29,DE3-1,DE2),'名簿'!$I$5:$I$49,0)),"")&lt;&gt;"",1,0))</f>
        <v/>
      </c>
      <c r="DF108">
        <f>IF(OR(DE106=0,INDEX('調整・決定'!$C$6:$L$29,DF3-1,DF2)=""),0,IF(IFERROR(INDEX('名簿'!$H$5:$H$49,MATCH(INDEX('調整・決定'!$C$6:$L$29,DF3-1,DF2),'名簿'!$I$5:$I$49,0)),"")&lt;&gt;"",1,0))</f>
        <v/>
      </c>
      <c r="DG108">
        <f>IF(OR(DF106=0,INDEX('調整・決定'!$C$6:$L$29,DG3-1,DG2)=""),0,IF(IFERROR(INDEX('名簿'!$H$5:$H$49,MATCH(INDEX('調整・決定'!$C$6:$L$29,DG3-1,DG2),'名簿'!$I$5:$I$49,0)),"")&lt;&gt;"",1,0))</f>
        <v/>
      </c>
      <c r="DH108">
        <f>IF(OR(DG106=0,INDEX('調整・決定'!$C$6:$L$29,DH3-1,DH2)=""),0,IF(IFERROR(INDEX('名簿'!$H$5:$H$49,MATCH(INDEX('調整・決定'!$C$6:$L$29,DH3-1,DH2),'名簿'!$I$5:$I$49,0)),"")&lt;&gt;"",1,0))</f>
        <v/>
      </c>
      <c r="DI108">
        <f>IF(OR(DH106=0,INDEX('調整・決定'!$C$6:$L$29,DI3-1,DI2)=""),0,IF(IFERROR(INDEX('名簿'!$H$5:$H$49,MATCH(INDEX('調整・決定'!$C$6:$L$29,DI3-1,DI2),'名簿'!$I$5:$I$49,0)),"")&lt;&gt;"",1,0))</f>
        <v/>
      </c>
      <c r="DJ108">
        <f>IF(OR(DI106=0,INDEX('調整・決定'!$C$6:$L$29,DJ3-1,DJ2)=""),0,IF(IFERROR(INDEX('名簿'!$H$5:$H$49,MATCH(INDEX('調整・決定'!$C$6:$L$29,DJ3-1,DJ2),'名簿'!$I$5:$I$49,0)),"")&lt;&gt;"",1,0))</f>
        <v/>
      </c>
      <c r="DK108">
        <f>IF(OR(DJ106=0,INDEX('調整・決定'!$C$6:$L$29,DK3-1,DK2)=""),0,IF(IFERROR(INDEX('名簿'!$H$5:$H$49,MATCH(INDEX('調整・決定'!$C$6:$L$29,DK3-1,DK2),'名簿'!$I$5:$I$49,0)),"")&lt;&gt;"",1,0))</f>
        <v/>
      </c>
      <c r="DL108">
        <f>IF(OR(DK106=0,INDEX('調整・決定'!$C$6:$L$29,DL3-1,DL2)=""),0,IF(IFERROR(INDEX('名簿'!$H$5:$H$49,MATCH(INDEX('調整・決定'!$C$6:$L$29,DL3-1,DL2),'名簿'!$I$5:$I$49,0)),"")&lt;&gt;"",1,0))</f>
        <v/>
      </c>
      <c r="DM108">
        <f>IF(OR(DL106=0,INDEX('調整・決定'!$C$6:$L$29,DM3-1,DM2)=""),0,IF(IFERROR(INDEX('名簿'!$H$5:$H$49,MATCH(INDEX('調整・決定'!$C$6:$L$29,DM3-1,DM2),'名簿'!$I$5:$I$49,0)),"")&lt;&gt;"",1,0))</f>
        <v/>
      </c>
      <c r="DN108">
        <f>IF(OR(DM106=0,INDEX('調整・決定'!$C$6:$L$29,DN3-1,DN2)=""),0,IF(IFERROR(INDEX('名簿'!$H$5:$H$49,MATCH(INDEX('調整・決定'!$C$6:$L$29,DN3-1,DN2),'名簿'!$I$5:$I$49,0)),"")&lt;&gt;"",1,0))</f>
        <v/>
      </c>
      <c r="DO108">
        <f>IF(OR(DN106=0,INDEX('調整・決定'!$C$6:$L$29,DO3-1,DO2)=""),0,IF(IFERROR(INDEX('名簿'!$H$5:$H$49,MATCH(INDEX('調整・決定'!$C$6:$L$29,DO3-1,DO2),'名簿'!$I$5:$I$49,0)),"")&lt;&gt;"",1,0))</f>
        <v/>
      </c>
      <c r="DP108">
        <f>IF(OR(DO106=0,INDEX('調整・決定'!$C$6:$L$29,DP3-1,DP2)=""),0,IF(IFERROR(INDEX('名簿'!$H$5:$H$49,MATCH(INDEX('調整・決定'!$C$6:$L$29,DP3-1,DP2),'名簿'!$I$5:$I$49,0)),"")&lt;&gt;"",1,0))</f>
        <v/>
      </c>
      <c r="DQ108">
        <f>IF(OR(DP106=0,INDEX('調整・決定'!$C$6:$L$29,DQ3-1,DQ2)=""),0,IF(IFERROR(INDEX('名簿'!$H$5:$H$49,MATCH(INDEX('調整・決定'!$C$6:$L$29,DQ3-1,DQ2),'名簿'!$I$5:$I$49,0)),"")&lt;&gt;"",1,0))</f>
        <v/>
      </c>
      <c r="DR108">
        <f>IF(OR(DQ106=0,INDEX('調整・決定'!$C$6:$L$29,DR3-1,DR2)=""),0,IF(IFERROR(INDEX('名簿'!$H$5:$H$49,MATCH(INDEX('調整・決定'!$C$6:$L$29,DR3-1,DR2),'名簿'!$I$5:$I$49,0)),"")&lt;&gt;"",1,0))</f>
        <v/>
      </c>
      <c r="DS108">
        <f>IF(OR(DR106=0,INDEX('調整・決定'!$C$6:$L$29,DS3-1,DS2)=""),0,IF(IFERROR(INDEX('名簿'!$H$5:$H$49,MATCH(INDEX('調整・決定'!$C$6:$L$29,DS3-1,DS2),'名簿'!$I$5:$I$49,0)),"")&lt;&gt;"",1,0))</f>
        <v/>
      </c>
      <c r="DT108" t="n">
        <v>0</v>
      </c>
      <c r="DU108">
        <f>IF(OR(DT106=0,INDEX('調整・決定'!$C$6:$L$29,DU3-1,DU2)=""),0,IF(IFERROR(INDEX('名簿'!$H$5:$H$49,MATCH(INDEX('調整・決定'!$C$6:$L$29,DU3-1,DU2),'名簿'!$I$5:$I$49,0)),"")&lt;&gt;"",1,0))</f>
        <v/>
      </c>
      <c r="DV108">
        <f>IF(OR(DU106=0,INDEX('調整・決定'!$C$6:$L$29,DV3-1,DV2)=""),0,IF(IFERROR(INDEX('名簿'!$H$5:$H$49,MATCH(INDEX('調整・決定'!$C$6:$L$29,DV3-1,DV2),'名簿'!$I$5:$I$49,0)),"")&lt;&gt;"",1,0))</f>
        <v/>
      </c>
      <c r="DW108">
        <f>IF(OR(DV106=0,INDEX('調整・決定'!$C$6:$L$29,DW3-1,DW2)=""),0,IF(IFERROR(INDEX('名簿'!$H$5:$H$49,MATCH(INDEX('調整・決定'!$C$6:$L$29,DW3-1,DW2),'名簿'!$I$5:$I$49,0)),"")&lt;&gt;"",1,0))</f>
        <v/>
      </c>
      <c r="DX108">
        <f>IF(OR(DW106=0,INDEX('調整・決定'!$C$6:$L$29,DX3-1,DX2)=""),0,IF(IFERROR(INDEX('名簿'!$H$5:$H$49,MATCH(INDEX('調整・決定'!$C$6:$L$29,DX3-1,DX2),'名簿'!$I$5:$I$49,0)),"")&lt;&gt;"",1,0))</f>
        <v/>
      </c>
      <c r="DY108">
        <f>IF(OR(DX106=0,INDEX('調整・決定'!$C$6:$L$29,DY3-1,DY2)=""),0,IF(IFERROR(INDEX('名簿'!$H$5:$H$49,MATCH(INDEX('調整・決定'!$C$6:$L$29,DY3-1,DY2),'名簿'!$I$5:$I$49,0)),"")&lt;&gt;"",1,0))</f>
        <v/>
      </c>
      <c r="DZ108">
        <f>IF(OR(DY106=0,INDEX('調整・決定'!$C$6:$L$29,DZ3-1,DZ2)=""),0,IF(IFERROR(INDEX('名簿'!$H$5:$H$49,MATCH(INDEX('調整・決定'!$C$6:$L$29,DZ3-1,DZ2),'名簿'!$I$5:$I$49,0)),"")&lt;&gt;"",1,0))</f>
        <v/>
      </c>
      <c r="EA108">
        <f>IF(OR(DZ106=0,INDEX('調整・決定'!$C$6:$L$29,EA3-1,EA2)=""),0,IF(IFERROR(INDEX('名簿'!$H$5:$H$49,MATCH(INDEX('調整・決定'!$C$6:$L$29,EA3-1,EA2),'名簿'!$I$5:$I$49,0)),"")&lt;&gt;"",1,0))</f>
        <v/>
      </c>
      <c r="EB108">
        <f>IF(OR(EA106=0,INDEX('調整・決定'!$C$6:$L$29,EB3-1,EB2)=""),0,IF(IFERROR(INDEX('名簿'!$H$5:$H$49,MATCH(INDEX('調整・決定'!$C$6:$L$29,EB3-1,EB2),'名簿'!$I$5:$I$49,0)),"")&lt;&gt;"",1,0))</f>
        <v/>
      </c>
      <c r="EC108">
        <f>IF(OR(EB106=0,INDEX('調整・決定'!$C$6:$L$29,EC3-1,EC2)=""),0,IF(IFERROR(INDEX('名簿'!$H$5:$H$49,MATCH(INDEX('調整・決定'!$C$6:$L$29,EC3-1,EC2),'名簿'!$I$5:$I$49,0)),"")&lt;&gt;"",1,0))</f>
        <v/>
      </c>
      <c r="ED108">
        <f>IF(OR(EC106=0,INDEX('調整・決定'!$C$6:$L$29,ED3-1,ED2)=""),0,IF(IFERROR(INDEX('名簿'!$H$5:$H$49,MATCH(INDEX('調整・決定'!$C$6:$L$29,ED3-1,ED2),'名簿'!$I$5:$I$49,0)),"")&lt;&gt;"",1,0))</f>
        <v/>
      </c>
      <c r="EE108">
        <f>IF(OR(ED106=0,INDEX('調整・決定'!$C$6:$L$29,EE3-1,EE2)=""),0,IF(IFERROR(INDEX('名簿'!$H$5:$H$49,MATCH(INDEX('調整・決定'!$C$6:$L$29,EE3-1,EE2),'名簿'!$I$5:$I$49,0)),"")&lt;&gt;"",1,0))</f>
        <v/>
      </c>
      <c r="EF108">
        <f>IF(OR(EE106=0,INDEX('調整・決定'!$C$6:$L$29,EF3-1,EF2)=""),0,IF(IFERROR(INDEX('名簿'!$H$5:$H$49,MATCH(INDEX('調整・決定'!$C$6:$L$29,EF3-1,EF2),'名簿'!$I$5:$I$49,0)),"")&lt;&gt;"",1,0))</f>
        <v/>
      </c>
      <c r="EG108">
        <f>IF(OR(EF106=0,INDEX('調整・決定'!$C$6:$L$29,EG3-1,EG2)=""),0,IF(IFERROR(INDEX('名簿'!$H$5:$H$49,MATCH(INDEX('調整・決定'!$C$6:$L$29,EG3-1,EG2),'名簿'!$I$5:$I$49,0)),"")&lt;&gt;"",1,0))</f>
        <v/>
      </c>
      <c r="EH108">
        <f>IF(OR(EG106=0,INDEX('調整・決定'!$C$6:$L$29,EH3-1,EH2)=""),0,IF(IFERROR(INDEX('名簿'!$H$5:$H$49,MATCH(INDEX('調整・決定'!$C$6:$L$29,EH3-1,EH2),'名簿'!$I$5:$I$49,0)),"")&lt;&gt;"",1,0))</f>
        <v/>
      </c>
      <c r="EI108">
        <f>IF(OR(EH106=0,INDEX('調整・決定'!$C$6:$L$29,EI3-1,EI2)=""),0,IF(IFERROR(INDEX('名簿'!$H$5:$H$49,MATCH(INDEX('調整・決定'!$C$6:$L$29,EI3-1,EI2),'名簿'!$I$5:$I$49,0)),"")&lt;&gt;"",1,0))</f>
        <v/>
      </c>
      <c r="EJ108">
        <f>IF(OR(EI106=0,INDEX('調整・決定'!$C$6:$L$29,EJ3-1,EJ2)=""),0,IF(IFERROR(INDEX('名簿'!$H$5:$H$49,MATCH(INDEX('調整・決定'!$C$6:$L$29,EJ3-1,EJ2),'名簿'!$I$5:$I$49,0)),"")&lt;&gt;"",1,0))</f>
        <v/>
      </c>
      <c r="EK108">
        <f>IF(OR(EJ106=0,INDEX('調整・決定'!$C$6:$L$29,EK3-1,EK2)=""),0,IF(IFERROR(INDEX('名簿'!$H$5:$H$49,MATCH(INDEX('調整・決定'!$C$6:$L$29,EK3-1,EK2),'名簿'!$I$5:$I$49,0)),"")&lt;&gt;"",1,0))</f>
        <v/>
      </c>
      <c r="EL108">
        <f>IF(OR(EK106=0,INDEX('調整・決定'!$C$6:$L$29,EL3-1,EL2)=""),0,IF(IFERROR(INDEX('名簿'!$H$5:$H$49,MATCH(INDEX('調整・決定'!$C$6:$L$29,EL3-1,EL2),'名簿'!$I$5:$I$49,0)),"")&lt;&gt;"",1,0))</f>
        <v/>
      </c>
      <c r="EM108">
        <f>IF(OR(EL106=0,INDEX('調整・決定'!$C$6:$L$29,EM3-1,EM2)=""),0,IF(IFERROR(INDEX('名簿'!$H$5:$H$49,MATCH(INDEX('調整・決定'!$C$6:$L$29,EM3-1,EM2),'名簿'!$I$5:$I$49,0)),"")&lt;&gt;"",1,0))</f>
        <v/>
      </c>
      <c r="EN108">
        <f>IF(OR(EM106=0,INDEX('調整・決定'!$C$6:$L$29,EN3-1,EN2)=""),0,IF(IFERROR(INDEX('名簿'!$H$5:$H$49,MATCH(INDEX('調整・決定'!$C$6:$L$29,EN3-1,EN2),'名簿'!$I$5:$I$49,0)),"")&lt;&gt;"",1,0))</f>
        <v/>
      </c>
      <c r="EO108">
        <f>IF(OR(EN106=0,INDEX('調整・決定'!$C$6:$L$29,EO3-1,EO2)=""),0,IF(IFERROR(INDEX('名簿'!$H$5:$H$49,MATCH(INDEX('調整・決定'!$C$6:$L$29,EO3-1,EO2),'名簿'!$I$5:$I$49,0)),"")&lt;&gt;"",1,0))</f>
        <v/>
      </c>
      <c r="EP108">
        <f>IF(OR(EO106=0,INDEX('調整・決定'!$C$6:$L$29,EP3-1,EP2)=""),0,IF(IFERROR(INDEX('名簿'!$H$5:$H$49,MATCH(INDEX('調整・決定'!$C$6:$L$29,EP3-1,EP2),'名簿'!$I$5:$I$49,0)),"")&lt;&gt;"",1,0))</f>
        <v/>
      </c>
      <c r="EQ108">
        <f>IF(OR(EP106=0,INDEX('調整・決定'!$C$6:$L$29,EQ3-1,EQ2)=""),0,IF(IFERROR(INDEX('名簿'!$H$5:$H$49,MATCH(INDEX('調整・決定'!$C$6:$L$29,EQ3-1,EQ2),'名簿'!$I$5:$I$49,0)),"")&lt;&gt;"",1,0))</f>
        <v/>
      </c>
      <c r="ER108" t="n">
        <v>0</v>
      </c>
      <c r="ES108">
        <f>IF(OR(ER106=0,INDEX('調整・決定'!$C$6:$L$29,ES3-1,ES2)=""),0,IF(IFERROR(INDEX('名簿'!$H$5:$H$49,MATCH(INDEX('調整・決定'!$C$6:$L$29,ES3-1,ES2),'名簿'!$I$5:$I$49,0)),"")&lt;&gt;"",1,0))</f>
        <v/>
      </c>
      <c r="ET108">
        <f>IF(OR(ES106=0,INDEX('調整・決定'!$C$6:$L$29,ET3-1,ET2)=""),0,IF(IFERROR(INDEX('名簿'!$H$5:$H$49,MATCH(INDEX('調整・決定'!$C$6:$L$29,ET3-1,ET2),'名簿'!$I$5:$I$49,0)),"")&lt;&gt;"",1,0))</f>
        <v/>
      </c>
      <c r="EU108">
        <f>IF(OR(ET106=0,INDEX('調整・決定'!$C$6:$L$29,EU3-1,EU2)=""),0,IF(IFERROR(INDEX('名簿'!$H$5:$H$49,MATCH(INDEX('調整・決定'!$C$6:$L$29,EU3-1,EU2),'名簿'!$I$5:$I$49,0)),"")&lt;&gt;"",1,0))</f>
        <v/>
      </c>
      <c r="EV108">
        <f>IF(OR(EU106=0,INDEX('調整・決定'!$C$6:$L$29,EV3-1,EV2)=""),0,IF(IFERROR(INDEX('名簿'!$H$5:$H$49,MATCH(INDEX('調整・決定'!$C$6:$L$29,EV3-1,EV2),'名簿'!$I$5:$I$49,0)),"")&lt;&gt;"",1,0))</f>
        <v/>
      </c>
      <c r="EW108">
        <f>IF(OR(EV106=0,INDEX('調整・決定'!$C$6:$L$29,EW3-1,EW2)=""),0,IF(IFERROR(INDEX('名簿'!$H$5:$H$49,MATCH(INDEX('調整・決定'!$C$6:$L$29,EW3-1,EW2),'名簿'!$I$5:$I$49,0)),"")&lt;&gt;"",1,0))</f>
        <v/>
      </c>
      <c r="EX108">
        <f>IF(OR(EW106=0,INDEX('調整・決定'!$C$6:$L$29,EX3-1,EX2)=""),0,IF(IFERROR(INDEX('名簿'!$H$5:$H$49,MATCH(INDEX('調整・決定'!$C$6:$L$29,EX3-1,EX2),'名簿'!$I$5:$I$49,0)),"")&lt;&gt;"",1,0))</f>
        <v/>
      </c>
      <c r="EY108">
        <f>IF(OR(EX106=0,INDEX('調整・決定'!$C$6:$L$29,EY3-1,EY2)=""),0,IF(IFERROR(INDEX('名簿'!$H$5:$H$49,MATCH(INDEX('調整・決定'!$C$6:$L$29,EY3-1,EY2),'名簿'!$I$5:$I$49,0)),"")&lt;&gt;"",1,0))</f>
        <v/>
      </c>
      <c r="EZ108">
        <f>IF(OR(EY106=0,INDEX('調整・決定'!$C$6:$L$29,EZ3-1,EZ2)=""),0,IF(IFERROR(INDEX('名簿'!$H$5:$H$49,MATCH(INDEX('調整・決定'!$C$6:$L$29,EZ3-1,EZ2),'名簿'!$I$5:$I$49,0)),"")&lt;&gt;"",1,0))</f>
        <v/>
      </c>
      <c r="FA108">
        <f>IF(OR(EZ106=0,INDEX('調整・決定'!$C$6:$L$29,FA3-1,FA2)=""),0,IF(IFERROR(INDEX('名簿'!$H$5:$H$49,MATCH(INDEX('調整・決定'!$C$6:$L$29,FA3-1,FA2),'名簿'!$I$5:$I$49,0)),"")&lt;&gt;"",1,0))</f>
        <v/>
      </c>
      <c r="FB108">
        <f>IF(OR(FA106=0,INDEX('調整・決定'!$C$6:$L$29,FB3-1,FB2)=""),0,IF(IFERROR(INDEX('名簿'!$H$5:$H$49,MATCH(INDEX('調整・決定'!$C$6:$L$29,FB3-1,FB2),'名簿'!$I$5:$I$49,0)),"")&lt;&gt;"",1,0))</f>
        <v/>
      </c>
      <c r="FC108">
        <f>IF(OR(FB106=0,INDEX('調整・決定'!$C$6:$L$29,FC3-1,FC2)=""),0,IF(IFERROR(INDEX('名簿'!$H$5:$H$49,MATCH(INDEX('調整・決定'!$C$6:$L$29,FC3-1,FC2),'名簿'!$I$5:$I$49,0)),"")&lt;&gt;"",1,0))</f>
        <v/>
      </c>
      <c r="FD108">
        <f>IF(OR(FC106=0,INDEX('調整・決定'!$C$6:$L$29,FD3-1,FD2)=""),0,IF(IFERROR(INDEX('名簿'!$H$5:$H$49,MATCH(INDEX('調整・決定'!$C$6:$L$29,FD3-1,FD2),'名簿'!$I$5:$I$49,0)),"")&lt;&gt;"",1,0))</f>
        <v/>
      </c>
      <c r="FE108">
        <f>IF(OR(FD106=0,INDEX('調整・決定'!$C$6:$L$29,FE3-1,FE2)=""),0,IF(IFERROR(INDEX('名簿'!$H$5:$H$49,MATCH(INDEX('調整・決定'!$C$6:$L$29,FE3-1,FE2),'名簿'!$I$5:$I$49,0)),"")&lt;&gt;"",1,0))</f>
        <v/>
      </c>
      <c r="FF108">
        <f>IF(OR(FE106=0,INDEX('調整・決定'!$C$6:$L$29,FF3-1,FF2)=""),0,IF(IFERROR(INDEX('名簿'!$H$5:$H$49,MATCH(INDEX('調整・決定'!$C$6:$L$29,FF3-1,FF2),'名簿'!$I$5:$I$49,0)),"")&lt;&gt;"",1,0))</f>
        <v/>
      </c>
      <c r="FG108">
        <f>IF(OR(FF106=0,INDEX('調整・決定'!$C$6:$L$29,FG3-1,FG2)=""),0,IF(IFERROR(INDEX('名簿'!$H$5:$H$49,MATCH(INDEX('調整・決定'!$C$6:$L$29,FG3-1,FG2),'名簿'!$I$5:$I$49,0)),"")&lt;&gt;"",1,0))</f>
        <v/>
      </c>
      <c r="FH108">
        <f>IF(OR(FG106=0,INDEX('調整・決定'!$C$6:$L$29,FH3-1,FH2)=""),0,IF(IFERROR(INDEX('名簿'!$H$5:$H$49,MATCH(INDEX('調整・決定'!$C$6:$L$29,FH3-1,FH2),'名簿'!$I$5:$I$49,0)),"")&lt;&gt;"",1,0))</f>
        <v/>
      </c>
      <c r="FI108">
        <f>IF(OR(FH106=0,INDEX('調整・決定'!$C$6:$L$29,FI3-1,FI2)=""),0,IF(IFERROR(INDEX('名簿'!$H$5:$H$49,MATCH(INDEX('調整・決定'!$C$6:$L$29,FI3-1,FI2),'名簿'!$I$5:$I$49,0)),"")&lt;&gt;"",1,0))</f>
        <v/>
      </c>
      <c r="FJ108">
        <f>IF(OR(FI106=0,INDEX('調整・決定'!$C$6:$L$29,FJ3-1,FJ2)=""),0,IF(IFERROR(INDEX('名簿'!$H$5:$H$49,MATCH(INDEX('調整・決定'!$C$6:$L$29,FJ3-1,FJ2),'名簿'!$I$5:$I$49,0)),"")&lt;&gt;"",1,0))</f>
        <v/>
      </c>
      <c r="FK108">
        <f>IF(OR(FJ106=0,INDEX('調整・決定'!$C$6:$L$29,FK3-1,FK2)=""),0,IF(IFERROR(INDEX('名簿'!$H$5:$H$49,MATCH(INDEX('調整・決定'!$C$6:$L$29,FK3-1,FK2),'名簿'!$I$5:$I$49,0)),"")&lt;&gt;"",1,0))</f>
        <v/>
      </c>
      <c r="FL108">
        <f>IF(OR(FK106=0,INDEX('調整・決定'!$C$6:$L$29,FL3-1,FL2)=""),0,IF(IFERROR(INDEX('名簿'!$H$5:$H$49,MATCH(INDEX('調整・決定'!$C$6:$L$29,FL3-1,FL2),'名簿'!$I$5:$I$49,0)),"")&lt;&gt;"",1,0))</f>
        <v/>
      </c>
      <c r="FM108">
        <f>IF(OR(FL106=0,INDEX('調整・決定'!$C$6:$L$29,FM3-1,FM2)=""),0,IF(IFERROR(INDEX('名簿'!$H$5:$H$49,MATCH(INDEX('調整・決定'!$C$6:$L$29,FM3-1,FM2),'名簿'!$I$5:$I$49,0)),"")&lt;&gt;"",1,0))</f>
        <v/>
      </c>
      <c r="FN108">
        <f>IF(OR(FM106=0,INDEX('調整・決定'!$C$6:$L$29,FN3-1,FN2)=""),0,IF(IFERROR(INDEX('名簿'!$H$5:$H$49,MATCH(INDEX('調整・決定'!$C$6:$L$29,FN3-1,FN2),'名簿'!$I$5:$I$49,0)),"")&lt;&gt;"",1,0))</f>
        <v/>
      </c>
      <c r="FO108">
        <f>IF(OR(FN106=0,INDEX('調整・決定'!$C$6:$L$29,FO3-1,FO2)=""),0,IF(IFERROR(INDEX('名簿'!$H$5:$H$49,MATCH(INDEX('調整・決定'!$C$6:$L$29,FO3-1,FO2),'名簿'!$I$5:$I$49,0)),"")&lt;&gt;"",1,0))</f>
        <v/>
      </c>
      <c r="FP108" t="n">
        <v>0</v>
      </c>
      <c r="FQ108">
        <f>IF(OR(FP106=0,INDEX('調整・決定'!$C$6:$L$29,FQ3-1,FQ2)=""),0,IF(IFERROR(INDEX('名簿'!$H$5:$H$49,MATCH(INDEX('調整・決定'!$C$6:$L$29,FQ3-1,FQ2),'名簿'!$I$5:$I$49,0)),"")&lt;&gt;"",1,0))</f>
        <v/>
      </c>
      <c r="FR108">
        <f>IF(OR(FQ106=0,INDEX('調整・決定'!$C$6:$L$29,FR3-1,FR2)=""),0,IF(IFERROR(INDEX('名簿'!$H$5:$H$49,MATCH(INDEX('調整・決定'!$C$6:$L$29,FR3-1,FR2),'名簿'!$I$5:$I$49,0)),"")&lt;&gt;"",1,0))</f>
        <v/>
      </c>
      <c r="FS108">
        <f>IF(OR(FR106=0,INDEX('調整・決定'!$C$6:$L$29,FS3-1,FS2)=""),0,IF(IFERROR(INDEX('名簿'!$H$5:$H$49,MATCH(INDEX('調整・決定'!$C$6:$L$29,FS3-1,FS2),'名簿'!$I$5:$I$49,0)),"")&lt;&gt;"",1,0))</f>
        <v/>
      </c>
      <c r="FT108">
        <f>IF(OR(FS106=0,INDEX('調整・決定'!$C$6:$L$29,FT3-1,FT2)=""),0,IF(IFERROR(INDEX('名簿'!$H$5:$H$49,MATCH(INDEX('調整・決定'!$C$6:$L$29,FT3-1,FT2),'名簿'!$I$5:$I$49,0)),"")&lt;&gt;"",1,0))</f>
        <v/>
      </c>
      <c r="FU108">
        <f>IF(OR(FT106=0,INDEX('調整・決定'!$C$6:$L$29,FU3-1,FU2)=""),0,IF(IFERROR(INDEX('名簿'!$H$5:$H$49,MATCH(INDEX('調整・決定'!$C$6:$L$29,FU3-1,FU2),'名簿'!$I$5:$I$49,0)),"")&lt;&gt;"",1,0))</f>
        <v/>
      </c>
      <c r="FV108">
        <f>IF(OR(FU106=0,INDEX('調整・決定'!$C$6:$L$29,FV3-1,FV2)=""),0,IF(IFERROR(INDEX('名簿'!$H$5:$H$49,MATCH(INDEX('調整・決定'!$C$6:$L$29,FV3-1,FV2),'名簿'!$I$5:$I$49,0)),"")&lt;&gt;"",1,0))</f>
        <v/>
      </c>
      <c r="FW108">
        <f>IF(OR(FV106=0,INDEX('調整・決定'!$C$6:$L$29,FW3-1,FW2)=""),0,IF(IFERROR(INDEX('名簿'!$H$5:$H$49,MATCH(INDEX('調整・決定'!$C$6:$L$29,FW3-1,FW2),'名簿'!$I$5:$I$49,0)),"")&lt;&gt;"",1,0))</f>
        <v/>
      </c>
      <c r="FX108">
        <f>IF(OR(FW106=0,INDEX('調整・決定'!$C$6:$L$29,FX3-1,FX2)=""),0,IF(IFERROR(INDEX('名簿'!$H$5:$H$49,MATCH(INDEX('調整・決定'!$C$6:$L$29,FX3-1,FX2),'名簿'!$I$5:$I$49,0)),"")&lt;&gt;"",1,0))</f>
        <v/>
      </c>
      <c r="FY108">
        <f>IF(OR(FX106=0,INDEX('調整・決定'!$C$6:$L$29,FY3-1,FY2)=""),0,IF(IFERROR(INDEX('名簿'!$H$5:$H$49,MATCH(INDEX('調整・決定'!$C$6:$L$29,FY3-1,FY2),'名簿'!$I$5:$I$49,0)),"")&lt;&gt;"",1,0))</f>
        <v/>
      </c>
      <c r="FZ108">
        <f>IF(OR(FY106=0,INDEX('調整・決定'!$C$6:$L$29,FZ3-1,FZ2)=""),0,IF(IFERROR(INDEX('名簿'!$H$5:$H$49,MATCH(INDEX('調整・決定'!$C$6:$L$29,FZ3-1,FZ2),'名簿'!$I$5:$I$49,0)),"")&lt;&gt;"",1,0))</f>
        <v/>
      </c>
      <c r="GA108">
        <f>IF(OR(FZ106=0,INDEX('調整・決定'!$C$6:$L$29,GA3-1,GA2)=""),0,IF(IFERROR(INDEX('名簿'!$H$5:$H$49,MATCH(INDEX('調整・決定'!$C$6:$L$29,GA3-1,GA2),'名簿'!$I$5:$I$49,0)),"")&lt;&gt;"",1,0))</f>
        <v/>
      </c>
      <c r="GB108">
        <f>IF(OR(GA106=0,INDEX('調整・決定'!$C$6:$L$29,GB3-1,GB2)=""),0,IF(IFERROR(INDEX('名簿'!$H$5:$H$49,MATCH(INDEX('調整・決定'!$C$6:$L$29,GB3-1,GB2),'名簿'!$I$5:$I$49,0)),"")&lt;&gt;"",1,0))</f>
        <v/>
      </c>
      <c r="GC108">
        <f>IF(OR(GB106=0,INDEX('調整・決定'!$C$6:$L$29,GC3-1,GC2)=""),0,IF(IFERROR(INDEX('名簿'!$H$5:$H$49,MATCH(INDEX('調整・決定'!$C$6:$L$29,GC3-1,GC2),'名簿'!$I$5:$I$49,0)),"")&lt;&gt;"",1,0))</f>
        <v/>
      </c>
      <c r="GD108">
        <f>IF(OR(GC106=0,INDEX('調整・決定'!$C$6:$L$29,GD3-1,GD2)=""),0,IF(IFERROR(INDEX('名簿'!$H$5:$H$49,MATCH(INDEX('調整・決定'!$C$6:$L$29,GD3-1,GD2),'名簿'!$I$5:$I$49,0)),"")&lt;&gt;"",1,0))</f>
        <v/>
      </c>
      <c r="GE108">
        <f>IF(OR(GD106=0,INDEX('調整・決定'!$C$6:$L$29,GE3-1,GE2)=""),0,IF(IFERROR(INDEX('名簿'!$H$5:$H$49,MATCH(INDEX('調整・決定'!$C$6:$L$29,GE3-1,GE2),'名簿'!$I$5:$I$49,0)),"")&lt;&gt;"",1,0))</f>
        <v/>
      </c>
      <c r="GF108">
        <f>IF(OR(GE106=0,INDEX('調整・決定'!$C$6:$L$29,GF3-1,GF2)=""),0,IF(IFERROR(INDEX('名簿'!$H$5:$H$49,MATCH(INDEX('調整・決定'!$C$6:$L$29,GF3-1,GF2),'名簿'!$I$5:$I$49,0)),"")&lt;&gt;"",1,0))</f>
        <v/>
      </c>
      <c r="GG108">
        <f>IF(OR(GF106=0,INDEX('調整・決定'!$C$6:$L$29,GG3-1,GG2)=""),0,IF(IFERROR(INDEX('名簿'!$H$5:$H$49,MATCH(INDEX('調整・決定'!$C$6:$L$29,GG3-1,GG2),'名簿'!$I$5:$I$49,0)),"")&lt;&gt;"",1,0))</f>
        <v/>
      </c>
      <c r="GH108">
        <f>IF(OR(GG106=0,INDEX('調整・決定'!$C$6:$L$29,GH3-1,GH2)=""),0,IF(IFERROR(INDEX('名簿'!$H$5:$H$49,MATCH(INDEX('調整・決定'!$C$6:$L$29,GH3-1,GH2),'名簿'!$I$5:$I$49,0)),"")&lt;&gt;"",1,0))</f>
        <v/>
      </c>
      <c r="GI108">
        <f>IF(OR(GH106=0,INDEX('調整・決定'!$C$6:$L$29,GI3-1,GI2)=""),0,IF(IFERROR(INDEX('名簿'!$H$5:$H$49,MATCH(INDEX('調整・決定'!$C$6:$L$29,GI3-1,GI2),'名簿'!$I$5:$I$49,0)),"")&lt;&gt;"",1,0))</f>
        <v/>
      </c>
      <c r="GJ108">
        <f>IF(OR(GI106=0,INDEX('調整・決定'!$C$6:$L$29,GJ3-1,GJ2)=""),0,IF(IFERROR(INDEX('名簿'!$H$5:$H$49,MATCH(INDEX('調整・決定'!$C$6:$L$29,GJ3-1,GJ2),'名簿'!$I$5:$I$49,0)),"")&lt;&gt;"",1,0))</f>
        <v/>
      </c>
      <c r="GK108">
        <f>IF(OR(GJ106=0,INDEX('調整・決定'!$C$6:$L$29,GK3-1,GK2)=""),0,IF(IFERROR(INDEX('名簿'!$H$5:$H$49,MATCH(INDEX('調整・決定'!$C$6:$L$29,GK3-1,GK2),'名簿'!$I$5:$I$49,0)),"")&lt;&gt;"",1,0))</f>
        <v/>
      </c>
      <c r="GL108">
        <f>IF(OR(GK106=0,INDEX('調整・決定'!$C$6:$L$29,GL3-1,GL2)=""),0,IF(IFERROR(INDEX('名簿'!$H$5:$H$49,MATCH(INDEX('調整・決定'!$C$6:$L$29,GL3-1,GL2),'名簿'!$I$5:$I$49,0)),"")&lt;&gt;"",1,0))</f>
        <v/>
      </c>
      <c r="GM108">
        <f>IF(OR(GL106=0,INDEX('調整・決定'!$C$6:$L$29,GM3-1,GM2)=""),0,IF(IFERROR(INDEX('名簿'!$H$5:$H$49,MATCH(INDEX('調整・決定'!$C$6:$L$29,GM3-1,GM2),'名簿'!$I$5:$I$49,0)),"")&lt;&gt;"",1,0))</f>
        <v/>
      </c>
      <c r="GN108" t="n">
        <v>0</v>
      </c>
      <c r="GO108">
        <f>IF(OR(GN106=0,INDEX('調整・決定'!$C$6:$L$29,GO3-1,GO2)=""),0,IF(IFERROR(INDEX('名簿'!$H$5:$H$49,MATCH(INDEX('調整・決定'!$C$6:$L$29,GO3-1,GO2),'名簿'!$I$5:$I$49,0)),"")&lt;&gt;"",1,0))</f>
        <v/>
      </c>
      <c r="GP108">
        <f>IF(OR(GO106=0,INDEX('調整・決定'!$C$6:$L$29,GP3-1,GP2)=""),0,IF(IFERROR(INDEX('名簿'!$H$5:$H$49,MATCH(INDEX('調整・決定'!$C$6:$L$29,GP3-1,GP2),'名簿'!$I$5:$I$49,0)),"")&lt;&gt;"",1,0))</f>
        <v/>
      </c>
      <c r="GQ108">
        <f>IF(OR(GP106=0,INDEX('調整・決定'!$C$6:$L$29,GQ3-1,GQ2)=""),0,IF(IFERROR(INDEX('名簿'!$H$5:$H$49,MATCH(INDEX('調整・決定'!$C$6:$L$29,GQ3-1,GQ2),'名簿'!$I$5:$I$49,0)),"")&lt;&gt;"",1,0))</f>
        <v/>
      </c>
      <c r="GR108">
        <f>IF(OR(GQ106=0,INDEX('調整・決定'!$C$6:$L$29,GR3-1,GR2)=""),0,IF(IFERROR(INDEX('名簿'!$H$5:$H$49,MATCH(INDEX('調整・決定'!$C$6:$L$29,GR3-1,GR2),'名簿'!$I$5:$I$49,0)),"")&lt;&gt;"",1,0))</f>
        <v/>
      </c>
      <c r="GS108">
        <f>IF(OR(GR106=0,INDEX('調整・決定'!$C$6:$L$29,GS3-1,GS2)=""),0,IF(IFERROR(INDEX('名簿'!$H$5:$H$49,MATCH(INDEX('調整・決定'!$C$6:$L$29,GS3-1,GS2),'名簿'!$I$5:$I$49,0)),"")&lt;&gt;"",1,0))</f>
        <v/>
      </c>
      <c r="GT108">
        <f>IF(OR(GS106=0,INDEX('調整・決定'!$C$6:$L$29,GT3-1,GT2)=""),0,IF(IFERROR(INDEX('名簿'!$H$5:$H$49,MATCH(INDEX('調整・決定'!$C$6:$L$29,GT3-1,GT2),'名簿'!$I$5:$I$49,0)),"")&lt;&gt;"",1,0))</f>
        <v/>
      </c>
      <c r="GU108">
        <f>IF(OR(GT106=0,INDEX('調整・決定'!$C$6:$L$29,GU3-1,GU2)=""),0,IF(IFERROR(INDEX('名簿'!$H$5:$H$49,MATCH(INDEX('調整・決定'!$C$6:$L$29,GU3-1,GU2),'名簿'!$I$5:$I$49,0)),"")&lt;&gt;"",1,0))</f>
        <v/>
      </c>
      <c r="GV108">
        <f>IF(OR(GU106=0,INDEX('調整・決定'!$C$6:$L$29,GV3-1,GV2)=""),0,IF(IFERROR(INDEX('名簿'!$H$5:$H$49,MATCH(INDEX('調整・決定'!$C$6:$L$29,GV3-1,GV2),'名簿'!$I$5:$I$49,0)),"")&lt;&gt;"",1,0))</f>
        <v/>
      </c>
      <c r="GW108">
        <f>IF(OR(GV106=0,INDEX('調整・決定'!$C$6:$L$29,GW3-1,GW2)=""),0,IF(IFERROR(INDEX('名簿'!$H$5:$H$49,MATCH(INDEX('調整・決定'!$C$6:$L$29,GW3-1,GW2),'名簿'!$I$5:$I$49,0)),"")&lt;&gt;"",1,0))</f>
        <v/>
      </c>
      <c r="GX108">
        <f>IF(OR(GW106=0,INDEX('調整・決定'!$C$6:$L$29,GX3-1,GX2)=""),0,IF(IFERROR(INDEX('名簿'!$H$5:$H$49,MATCH(INDEX('調整・決定'!$C$6:$L$29,GX3-1,GX2),'名簿'!$I$5:$I$49,0)),"")&lt;&gt;"",1,0))</f>
        <v/>
      </c>
      <c r="GY108">
        <f>IF(OR(GX106=0,INDEX('調整・決定'!$C$6:$L$29,GY3-1,GY2)=""),0,IF(IFERROR(INDEX('名簿'!$H$5:$H$49,MATCH(INDEX('調整・決定'!$C$6:$L$29,GY3-1,GY2),'名簿'!$I$5:$I$49,0)),"")&lt;&gt;"",1,0))</f>
        <v/>
      </c>
      <c r="GZ108">
        <f>IF(OR(GY106=0,INDEX('調整・決定'!$C$6:$L$29,GZ3-1,GZ2)=""),0,IF(IFERROR(INDEX('名簿'!$H$5:$H$49,MATCH(INDEX('調整・決定'!$C$6:$L$29,GZ3-1,GZ2),'名簿'!$I$5:$I$49,0)),"")&lt;&gt;"",1,0))</f>
        <v/>
      </c>
      <c r="HA108">
        <f>IF(OR(GZ106=0,INDEX('調整・決定'!$C$6:$L$29,HA3-1,HA2)=""),0,IF(IFERROR(INDEX('名簿'!$H$5:$H$49,MATCH(INDEX('調整・決定'!$C$6:$L$29,HA3-1,HA2),'名簿'!$I$5:$I$49,0)),"")&lt;&gt;"",1,0))</f>
        <v/>
      </c>
      <c r="HB108">
        <f>IF(OR(HA106=0,INDEX('調整・決定'!$C$6:$L$29,HB3-1,HB2)=""),0,IF(IFERROR(INDEX('名簿'!$H$5:$H$49,MATCH(INDEX('調整・決定'!$C$6:$L$29,HB3-1,HB2),'名簿'!$I$5:$I$49,0)),"")&lt;&gt;"",1,0))</f>
        <v/>
      </c>
      <c r="HC108">
        <f>IF(OR(HB106=0,INDEX('調整・決定'!$C$6:$L$29,HC3-1,HC2)=""),0,IF(IFERROR(INDEX('名簿'!$H$5:$H$49,MATCH(INDEX('調整・決定'!$C$6:$L$29,HC3-1,HC2),'名簿'!$I$5:$I$49,0)),"")&lt;&gt;"",1,0))</f>
        <v/>
      </c>
      <c r="HD108">
        <f>IF(OR(HC106=0,INDEX('調整・決定'!$C$6:$L$29,HD3-1,HD2)=""),0,IF(IFERROR(INDEX('名簿'!$H$5:$H$49,MATCH(INDEX('調整・決定'!$C$6:$L$29,HD3-1,HD2),'名簿'!$I$5:$I$49,0)),"")&lt;&gt;"",1,0))</f>
        <v/>
      </c>
      <c r="HE108">
        <f>IF(OR(HD106=0,INDEX('調整・決定'!$C$6:$L$29,HE3-1,HE2)=""),0,IF(IFERROR(INDEX('名簿'!$H$5:$H$49,MATCH(INDEX('調整・決定'!$C$6:$L$29,HE3-1,HE2),'名簿'!$I$5:$I$49,0)),"")&lt;&gt;"",1,0))</f>
        <v/>
      </c>
      <c r="HF108">
        <f>IF(OR(HE106=0,INDEX('調整・決定'!$C$6:$L$29,HF3-1,HF2)=""),0,IF(IFERROR(INDEX('名簿'!$H$5:$H$49,MATCH(INDEX('調整・決定'!$C$6:$L$29,HF3-1,HF2),'名簿'!$I$5:$I$49,0)),"")&lt;&gt;"",1,0))</f>
        <v/>
      </c>
      <c r="HG108">
        <f>IF(OR(HF106=0,INDEX('調整・決定'!$C$6:$L$29,HG3-1,HG2)=""),0,IF(IFERROR(INDEX('名簿'!$H$5:$H$49,MATCH(INDEX('調整・決定'!$C$6:$L$29,HG3-1,HG2),'名簿'!$I$5:$I$49,0)),"")&lt;&gt;"",1,0))</f>
        <v/>
      </c>
      <c r="HH108">
        <f>IF(OR(HG106=0,INDEX('調整・決定'!$C$6:$L$29,HH3-1,HH2)=""),0,IF(IFERROR(INDEX('名簿'!$H$5:$H$49,MATCH(INDEX('調整・決定'!$C$6:$L$29,HH3-1,HH2),'名簿'!$I$5:$I$49,0)),"")&lt;&gt;"",1,0))</f>
        <v/>
      </c>
      <c r="HI108">
        <f>IF(OR(HH106=0,INDEX('調整・決定'!$C$6:$L$29,HI3-1,HI2)=""),0,IF(IFERROR(INDEX('名簿'!$H$5:$H$49,MATCH(INDEX('調整・決定'!$C$6:$L$29,HI3-1,HI2),'名簿'!$I$5:$I$49,0)),"")&lt;&gt;"",1,0))</f>
        <v/>
      </c>
      <c r="HJ108">
        <f>IF(OR(HI106=0,INDEX('調整・決定'!$C$6:$L$29,HJ3-1,HJ2)=""),0,IF(IFERROR(INDEX('名簿'!$H$5:$H$49,MATCH(INDEX('調整・決定'!$C$6:$L$29,HJ3-1,HJ2),'名簿'!$I$5:$I$49,0)),"")&lt;&gt;"",1,0))</f>
        <v/>
      </c>
      <c r="HK108">
        <f>IF(OR(HJ106=0,INDEX('調整・決定'!$C$6:$L$29,HK3-1,HK2)=""),0,IF(IFERROR(INDEX('名簿'!$H$5:$H$49,MATCH(INDEX('調整・決定'!$C$6:$L$29,HK3-1,HK2),'名簿'!$I$5:$I$49,0)),"")&lt;&gt;"",1,0))</f>
        <v/>
      </c>
      <c r="HL108" t="n">
        <v>0</v>
      </c>
      <c r="HM108">
        <f>IF(OR(HL106=0,INDEX('調整・決定'!$C$6:$L$29,HM3-1,HM2)=""),0,IF(IFERROR(INDEX('名簿'!$H$5:$H$49,MATCH(INDEX('調整・決定'!$C$6:$L$29,HM3-1,HM2),'名簿'!$I$5:$I$49,0)),"")&lt;&gt;"",1,0))</f>
        <v/>
      </c>
      <c r="HN108">
        <f>IF(OR(HM106=0,INDEX('調整・決定'!$C$6:$L$29,HN3-1,HN2)=""),0,IF(IFERROR(INDEX('名簿'!$H$5:$H$49,MATCH(INDEX('調整・決定'!$C$6:$L$29,HN3-1,HN2),'名簿'!$I$5:$I$49,0)),"")&lt;&gt;"",1,0))</f>
        <v/>
      </c>
      <c r="HO108">
        <f>IF(OR(HN106=0,INDEX('調整・決定'!$C$6:$L$29,HO3-1,HO2)=""),0,IF(IFERROR(INDEX('名簿'!$H$5:$H$49,MATCH(INDEX('調整・決定'!$C$6:$L$29,HO3-1,HO2),'名簿'!$I$5:$I$49,0)),"")&lt;&gt;"",1,0))</f>
        <v/>
      </c>
      <c r="HP108">
        <f>IF(OR(HO106=0,INDEX('調整・決定'!$C$6:$L$29,HP3-1,HP2)=""),0,IF(IFERROR(INDEX('名簿'!$H$5:$H$49,MATCH(INDEX('調整・決定'!$C$6:$L$29,HP3-1,HP2),'名簿'!$I$5:$I$49,0)),"")&lt;&gt;"",1,0))</f>
        <v/>
      </c>
      <c r="HQ108">
        <f>IF(OR(HP106=0,INDEX('調整・決定'!$C$6:$L$29,HQ3-1,HQ2)=""),0,IF(IFERROR(INDEX('名簿'!$H$5:$H$49,MATCH(INDEX('調整・決定'!$C$6:$L$29,HQ3-1,HQ2),'名簿'!$I$5:$I$49,0)),"")&lt;&gt;"",1,0))</f>
        <v/>
      </c>
      <c r="HR108">
        <f>IF(OR(HQ106=0,INDEX('調整・決定'!$C$6:$L$29,HR3-1,HR2)=""),0,IF(IFERROR(INDEX('名簿'!$H$5:$H$49,MATCH(INDEX('調整・決定'!$C$6:$L$29,HR3-1,HR2),'名簿'!$I$5:$I$49,0)),"")&lt;&gt;"",1,0))</f>
        <v/>
      </c>
      <c r="HS108">
        <f>IF(OR(HR106=0,INDEX('調整・決定'!$C$6:$L$29,HS3-1,HS2)=""),0,IF(IFERROR(INDEX('名簿'!$H$5:$H$49,MATCH(INDEX('調整・決定'!$C$6:$L$29,HS3-1,HS2),'名簿'!$I$5:$I$49,0)),"")&lt;&gt;"",1,0))</f>
        <v/>
      </c>
      <c r="HT108">
        <f>IF(OR(HS106=0,INDEX('調整・決定'!$C$6:$L$29,HT3-1,HT2)=""),0,IF(IFERROR(INDEX('名簿'!$H$5:$H$49,MATCH(INDEX('調整・決定'!$C$6:$L$29,HT3-1,HT2),'名簿'!$I$5:$I$49,0)),"")&lt;&gt;"",1,0))</f>
        <v/>
      </c>
      <c r="HU108">
        <f>IF(OR(HT106=0,INDEX('調整・決定'!$C$6:$L$29,HU3-1,HU2)=""),0,IF(IFERROR(INDEX('名簿'!$H$5:$H$49,MATCH(INDEX('調整・決定'!$C$6:$L$29,HU3-1,HU2),'名簿'!$I$5:$I$49,0)),"")&lt;&gt;"",1,0))</f>
        <v/>
      </c>
      <c r="HV108">
        <f>IF(OR(HU106=0,INDEX('調整・決定'!$C$6:$L$29,HV3-1,HV2)=""),0,IF(IFERROR(INDEX('名簿'!$H$5:$H$49,MATCH(INDEX('調整・決定'!$C$6:$L$29,HV3-1,HV2),'名簿'!$I$5:$I$49,0)),"")&lt;&gt;"",1,0))</f>
        <v/>
      </c>
      <c r="HW108">
        <f>IF(OR(HV106=0,INDEX('調整・決定'!$C$6:$L$29,HW3-1,HW2)=""),0,IF(IFERROR(INDEX('名簿'!$H$5:$H$49,MATCH(INDEX('調整・決定'!$C$6:$L$29,HW3-1,HW2),'名簿'!$I$5:$I$49,0)),"")&lt;&gt;"",1,0))</f>
        <v/>
      </c>
      <c r="HX108">
        <f>IF(OR(HW106=0,INDEX('調整・決定'!$C$6:$L$29,HX3-1,HX2)=""),0,IF(IFERROR(INDEX('名簿'!$H$5:$H$49,MATCH(INDEX('調整・決定'!$C$6:$L$29,HX3-1,HX2),'名簿'!$I$5:$I$49,0)),"")&lt;&gt;"",1,0))</f>
        <v/>
      </c>
      <c r="HY108">
        <f>IF(OR(HX106=0,INDEX('調整・決定'!$C$6:$L$29,HY3-1,HY2)=""),0,IF(IFERROR(INDEX('名簿'!$H$5:$H$49,MATCH(INDEX('調整・決定'!$C$6:$L$29,HY3-1,HY2),'名簿'!$I$5:$I$49,0)),"")&lt;&gt;"",1,0))</f>
        <v/>
      </c>
      <c r="HZ108">
        <f>IF(OR(HY106=0,INDEX('調整・決定'!$C$6:$L$29,HZ3-1,HZ2)=""),0,IF(IFERROR(INDEX('名簿'!$H$5:$H$49,MATCH(INDEX('調整・決定'!$C$6:$L$29,HZ3-1,HZ2),'名簿'!$I$5:$I$49,0)),"")&lt;&gt;"",1,0))</f>
        <v/>
      </c>
      <c r="IA108">
        <f>IF(OR(HZ106=0,INDEX('調整・決定'!$C$6:$L$29,IA3-1,IA2)=""),0,IF(IFERROR(INDEX('名簿'!$H$5:$H$49,MATCH(INDEX('調整・決定'!$C$6:$L$29,IA3-1,IA2),'名簿'!$I$5:$I$49,0)),"")&lt;&gt;"",1,0))</f>
        <v/>
      </c>
      <c r="IB108">
        <f>IF(OR(IA106=0,INDEX('調整・決定'!$C$6:$L$29,IB3-1,IB2)=""),0,IF(IFERROR(INDEX('名簿'!$H$5:$H$49,MATCH(INDEX('調整・決定'!$C$6:$L$29,IB3-1,IB2),'名簿'!$I$5:$I$49,0)),"")&lt;&gt;"",1,0))</f>
        <v/>
      </c>
      <c r="IC108">
        <f>IF(OR(IB106=0,INDEX('調整・決定'!$C$6:$L$29,IC3-1,IC2)=""),0,IF(IFERROR(INDEX('名簿'!$H$5:$H$49,MATCH(INDEX('調整・決定'!$C$6:$L$29,IC3-1,IC2),'名簿'!$I$5:$I$49,0)),"")&lt;&gt;"",1,0))</f>
        <v/>
      </c>
      <c r="ID108">
        <f>IF(OR(IC106=0,INDEX('調整・決定'!$C$6:$L$29,ID3-1,ID2)=""),0,IF(IFERROR(INDEX('名簿'!$H$5:$H$49,MATCH(INDEX('調整・決定'!$C$6:$L$29,ID3-1,ID2),'名簿'!$I$5:$I$49,0)),"")&lt;&gt;"",1,0))</f>
        <v/>
      </c>
      <c r="IE108">
        <f>IF(OR(ID106=0,INDEX('調整・決定'!$C$6:$L$29,IE3-1,IE2)=""),0,IF(IFERROR(INDEX('名簿'!$H$5:$H$49,MATCH(INDEX('調整・決定'!$C$6:$L$29,IE3-1,IE2),'名簿'!$I$5:$I$49,0)),"")&lt;&gt;"",1,0))</f>
        <v/>
      </c>
      <c r="IF108">
        <f>IF(OR(IE106=0,INDEX('調整・決定'!$C$6:$L$29,IF3-1,IF2)=""),0,IF(IFERROR(INDEX('名簿'!$H$5:$H$49,MATCH(INDEX('調整・決定'!$C$6:$L$29,IF3-1,IF2),'名簿'!$I$5:$I$49,0)),"")&lt;&gt;"",1,0))</f>
        <v/>
      </c>
      <c r="IG108">
        <f>IF(OR(IF106=0,INDEX('調整・決定'!$C$6:$L$29,IG3-1,IG2)=""),0,IF(IFERROR(INDEX('名簿'!$H$5:$H$49,MATCH(INDEX('調整・決定'!$C$6:$L$29,IG3-1,IG2),'名簿'!$I$5:$I$49,0)),"")&lt;&gt;"",1,0))</f>
        <v/>
      </c>
      <c r="IH108">
        <f>IF(OR(IG106=0,INDEX('調整・決定'!$C$6:$L$29,IH3-1,IH2)=""),0,IF(IFERROR(INDEX('名簿'!$H$5:$H$49,MATCH(INDEX('調整・決定'!$C$6:$L$29,IH3-1,IH2),'名簿'!$I$5:$I$49,0)),"")&lt;&gt;"",1,0))</f>
        <v/>
      </c>
      <c r="II108">
        <f>IF(OR(IH106=0,INDEX('調整・決定'!$C$6:$L$29,II3-1,II2)=""),0,IF(IFERROR(INDEX('名簿'!$H$5:$H$49,MATCH(INDEX('調整・決定'!$C$6:$L$29,II3-1,II2),'名簿'!$I$5:$I$49,0)),"")&lt;&gt;"",1,0))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P47"/>
  <sheetViews>
    <sheetView showGridLines="0" workbookViewId="0">
      <selection activeCell="A1" sqref="A1"/>
    </sheetView>
  </sheetViews>
  <sheetFormatPr baseColWidth="8" defaultRowHeight="15"/>
  <sheetData>
    <row r="1">
      <c r="A1" s="69"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IF($B3=0,1000000,IF(INDEX('計算A'!$D$60:$II$104,$B3,1)*CW3=1,IF(AND($E3=2,MD3=0),1000000,INDEX('計算A'!D$110:D$114,$F3+1)+IF(AND($E3=1,MD3=0),1000,0)),1000000))</f>
        <v/>
      </c>
      <c r="VL3">
        <f>IF($B3=0,1000000,IF(INDEX('計算A'!$D$60:$II$104,$B3,2)*CX3=1,IF(AND($E3=2,ME3=0),1000000,INDEX('計算A'!E$110:E$114,$F3+1)+IF(AND($E3=1,ME3=0),1000,0)),1000000))</f>
        <v/>
      </c>
      <c r="VM3">
        <f>IF($B3=0,1000000,IF(INDEX('計算A'!$D$60:$II$104,$B3,3)*CY3=1,IF(AND($E3=2,MF3=0),1000000,INDEX('計算A'!F$110:F$114,$F3+1)+IF(AND($E3=1,MF3=0),1000,0)),1000000))</f>
        <v/>
      </c>
      <c r="VN3">
        <f>IF($B3=0,1000000,IF(INDEX('計算A'!$D$60:$II$104,$B3,4)*CZ3=1,IF(AND($E3=2,MG3=0),1000000,INDEX('計算A'!G$110:G$114,$F3+1)+IF(AND($E3=1,MG3=0),1000,0)),1000000))</f>
        <v/>
      </c>
      <c r="VO3">
        <f>IF($B3=0,1000000,IF(INDEX('計算A'!$D$60:$II$104,$B3,5)*DA3=1,IF(AND($E3=2,MH3=0),1000000,INDEX('計算A'!H$110:H$114,$F3+1)+IF(AND($E3=1,MH3=0),1000,0)),1000000))</f>
        <v/>
      </c>
      <c r="VP3">
        <f>IF($B3=0,1000000,IF(INDEX('計算A'!$D$60:$II$104,$B3,6)*DB3=1,IF(AND($E3=2,MI3=0),1000000,INDEX('計算A'!I$110:I$114,$F3+1)+IF(AND($E3=1,MI3=0),1000,0)),1000000))</f>
        <v/>
      </c>
      <c r="VQ3">
        <f>IF($B3=0,1000000,IF(INDEX('計算A'!$D$60:$II$104,$B3,7)*DC3=1,IF(AND($E3=2,MJ3=0),1000000,INDEX('計算A'!J$110:J$114,$F3+1)+IF(AND($E3=1,MJ3=0),1000,0)),1000000))</f>
        <v/>
      </c>
      <c r="VR3">
        <f>IF($B3=0,1000000,IF(INDEX('計算A'!$D$60:$II$104,$B3,8)*DD3=1,IF(AND($E3=2,MK3=0),1000000,INDEX('計算A'!K$110:K$114,$F3+1)+IF(AND($E3=1,MK3=0),1000,0)),1000000))</f>
        <v/>
      </c>
      <c r="VS3">
        <f>IF($B3=0,1000000,IF(INDEX('計算A'!$D$60:$II$104,$B3,9)*DE3=1,IF(AND($E3=2,ML3=0),1000000,INDEX('計算A'!L$110:L$114,$F3+1)+IF(AND($E3=1,ML3=0),1000,0)),1000000))</f>
        <v/>
      </c>
      <c r="VT3">
        <f>IF($B3=0,1000000,IF(INDEX('計算A'!$D$60:$II$104,$B3,10)*DF3=1,IF(AND($E3=2,MM3=0),1000000,INDEX('計算A'!M$110:M$114,$F3+1)+IF(AND($E3=1,MM3=0),1000,0)),1000000))</f>
        <v/>
      </c>
      <c r="VU3">
        <f>IF($B3=0,1000000,IF(INDEX('計算A'!$D$60:$II$104,$B3,11)*DG3=1,IF(AND($E3=2,MN3=0),1000000,INDEX('計算A'!N$110:N$114,$F3+1)+IF(AND($E3=1,MN3=0),1000,0)),1000000))</f>
        <v/>
      </c>
      <c r="VV3">
        <f>IF($B3=0,1000000,IF(INDEX('計算A'!$D$60:$II$104,$B3,12)*DH3=1,IF(AND($E3=2,MO3=0),1000000,INDEX('計算A'!O$110:O$114,$F3+1)+IF(AND($E3=1,MO3=0),1000,0)),1000000))</f>
        <v/>
      </c>
      <c r="VW3">
        <f>IF($B3=0,1000000,IF(INDEX('計算A'!$D$60:$II$104,$B3,13)*DI3=1,IF(AND($E3=2,MP3=0),1000000,INDEX('計算A'!P$110:P$114,$F3+1)+IF(AND($E3=1,MP3=0),1000,0)),1000000))</f>
        <v/>
      </c>
      <c r="VX3">
        <f>IF($B3=0,1000000,IF(INDEX('計算A'!$D$60:$II$104,$B3,14)*DJ3=1,IF(AND($E3=2,MQ3=0),1000000,INDEX('計算A'!Q$110:Q$114,$F3+1)+IF(AND($E3=1,MQ3=0),1000,0)),1000000))</f>
        <v/>
      </c>
      <c r="VY3">
        <f>IF($B3=0,1000000,IF(INDEX('計算A'!$D$60:$II$104,$B3,15)*DK3=1,IF(AND($E3=2,MR3=0),1000000,INDEX('計算A'!R$110:R$114,$F3+1)+IF(AND($E3=1,MR3=0),1000,0)),1000000))</f>
        <v/>
      </c>
      <c r="VZ3">
        <f>IF($B3=0,1000000,IF(INDEX('計算A'!$D$60:$II$104,$B3,16)*DL3=1,IF(AND($E3=2,MS3=0),1000000,INDEX('計算A'!S$110:S$114,$F3+1)+IF(AND($E3=1,MS3=0),1000,0)),1000000))</f>
        <v/>
      </c>
      <c r="WA3">
        <f>IF($B3=0,1000000,IF(INDEX('計算A'!$D$60:$II$104,$B3,17)*DM3=1,IF(AND($E3=2,MT3=0),1000000,INDEX('計算A'!T$110:T$114,$F3+1)+IF(AND($E3=1,MT3=0),1000,0)),1000000))</f>
        <v/>
      </c>
      <c r="WB3">
        <f>IF($B3=0,1000000,IF(INDEX('計算A'!$D$60:$II$104,$B3,18)*DN3=1,IF(AND($E3=2,MU3=0),1000000,INDEX('計算A'!U$110:U$114,$F3+1)+IF(AND($E3=1,MU3=0),1000,0)),1000000))</f>
        <v/>
      </c>
      <c r="WC3">
        <f>IF($B3=0,1000000,IF(INDEX('計算A'!$D$60:$II$104,$B3,19)*DO3=1,IF(AND($E3=2,MV3=0),1000000,INDEX('計算A'!V$110:V$114,$F3+1)+IF(AND($E3=1,MV3=0),1000,0)),1000000))</f>
        <v/>
      </c>
      <c r="WD3">
        <f>IF($B3=0,1000000,IF(INDEX('計算A'!$D$60:$II$104,$B3,20)*DP3=1,IF(AND($E3=2,MW3=0),1000000,INDEX('計算A'!W$110:W$114,$F3+1)+IF(AND($E3=1,MW3=0),1000,0)),1000000))</f>
        <v/>
      </c>
      <c r="WE3">
        <f>IF($B3=0,1000000,IF(INDEX('計算A'!$D$60:$II$104,$B3,21)*DQ3=1,IF(AND($E3=2,MX3=0),1000000,INDEX('計算A'!X$110:X$114,$F3+1)+IF(AND($E3=1,MX3=0),1000,0)),1000000))</f>
        <v/>
      </c>
      <c r="WF3">
        <f>IF($B3=0,1000000,IF(INDEX('計算A'!$D$60:$II$104,$B3,22)*DR3=1,IF(AND($E3=2,MY3=0),1000000,INDEX('計算A'!Y$110:Y$114,$F3+1)+IF(AND($E3=1,MY3=0),1000,0)),1000000))</f>
        <v/>
      </c>
      <c r="WG3">
        <f>IF($B3=0,1000000,IF(INDEX('計算A'!$D$60:$II$104,$B3,23)*DS3=1,IF(AND($E3=2,MZ3=0),1000000,INDEX('計算A'!Z$110:Z$114,$F3+1)+IF(AND($E3=1,MZ3=0),1000,0)),1000000))</f>
        <v/>
      </c>
      <c r="WH3">
        <f>IF($B3=0,1000000,IF(INDEX('計算A'!$D$60:$II$104,$B3,24)*DT3=1,IF(AND($E3=2,NA3=0),1000000,INDEX('計算A'!AA$110:AA$114,$F3+1)+IF(AND($E3=1,NA3=0),1000,0)),1000000))</f>
        <v/>
      </c>
      <c r="WI3">
        <f>IF($B3=0,1000000,IF(INDEX('計算A'!$D$60:$II$104,$B3,25)*DU3=1,IF(AND($E3=2,NB3=0),1000000,INDEX('計算A'!AB$110:AB$114,$F3+1)+IF(AND($E3=1,NB3=0),1000,0)),1000000))</f>
        <v/>
      </c>
      <c r="WJ3">
        <f>IF($B3=0,1000000,IF(INDEX('計算A'!$D$60:$II$104,$B3,26)*DV3=1,IF(AND($E3=2,NC3=0),1000000,INDEX('計算A'!AC$110:AC$114,$F3+1)+IF(AND($E3=1,NC3=0),1000,0)),1000000))</f>
        <v/>
      </c>
      <c r="WK3">
        <f>IF($B3=0,1000000,IF(INDEX('計算A'!$D$60:$II$104,$B3,27)*DW3=1,IF(AND($E3=2,ND3=0),1000000,INDEX('計算A'!AD$110:AD$114,$F3+1)+IF(AND($E3=1,ND3=0),1000,0)),1000000))</f>
        <v/>
      </c>
      <c r="WL3">
        <f>IF($B3=0,1000000,IF(INDEX('計算A'!$D$60:$II$104,$B3,28)*DX3=1,IF(AND($E3=2,NE3=0),1000000,INDEX('計算A'!AE$110:AE$114,$F3+1)+IF(AND($E3=1,NE3=0),1000,0)),1000000))</f>
        <v/>
      </c>
      <c r="WM3">
        <f>IF($B3=0,1000000,IF(INDEX('計算A'!$D$60:$II$104,$B3,29)*DY3=1,IF(AND($E3=2,NF3=0),1000000,INDEX('計算A'!AF$110:AF$114,$F3+1)+IF(AND($E3=1,NF3=0),1000,0)),1000000))</f>
        <v/>
      </c>
      <c r="WN3">
        <f>IF($B3=0,1000000,IF(INDEX('計算A'!$D$60:$II$104,$B3,30)*DZ3=1,IF(AND($E3=2,NG3=0),1000000,INDEX('計算A'!AG$110:AG$114,$F3+1)+IF(AND($E3=1,NG3=0),1000,0)),1000000))</f>
        <v/>
      </c>
      <c r="WO3">
        <f>IF($B3=0,1000000,IF(INDEX('計算A'!$D$60:$II$104,$B3,31)*EA3=1,IF(AND($E3=2,NH3=0),1000000,INDEX('計算A'!AH$110:AH$114,$F3+1)+IF(AND($E3=1,NH3=0),1000,0)),1000000))</f>
        <v/>
      </c>
      <c r="WP3">
        <f>IF($B3=0,1000000,IF(INDEX('計算A'!$D$60:$II$104,$B3,32)*EB3=1,IF(AND($E3=2,NI3=0),1000000,INDEX('計算A'!AI$110:AI$114,$F3+1)+IF(AND($E3=1,NI3=0),1000,0)),1000000))</f>
        <v/>
      </c>
      <c r="WQ3">
        <f>IF($B3=0,1000000,IF(INDEX('計算A'!$D$60:$II$104,$B3,33)*EC3=1,IF(AND($E3=2,NJ3=0),1000000,INDEX('計算A'!AJ$110:AJ$114,$F3+1)+IF(AND($E3=1,NJ3=0),1000,0)),1000000))</f>
        <v/>
      </c>
      <c r="WR3">
        <f>IF($B3=0,1000000,IF(INDEX('計算A'!$D$60:$II$104,$B3,34)*ED3=1,IF(AND($E3=2,NK3=0),1000000,INDEX('計算A'!AK$110:AK$114,$F3+1)+IF(AND($E3=1,NK3=0),1000,0)),1000000))</f>
        <v/>
      </c>
      <c r="WS3">
        <f>IF($B3=0,1000000,IF(INDEX('計算A'!$D$60:$II$104,$B3,35)*EE3=1,IF(AND($E3=2,NL3=0),1000000,INDEX('計算A'!AL$110:AL$114,$F3+1)+IF(AND($E3=1,NL3=0),1000,0)),1000000))</f>
        <v/>
      </c>
      <c r="WT3">
        <f>IF($B3=0,1000000,IF(INDEX('計算A'!$D$60:$II$104,$B3,36)*EF3=1,IF(AND($E3=2,NM3=0),1000000,INDEX('計算A'!AM$110:AM$114,$F3+1)+IF(AND($E3=1,NM3=0),1000,0)),1000000))</f>
        <v/>
      </c>
      <c r="WU3">
        <f>IF($B3=0,1000000,IF(INDEX('計算A'!$D$60:$II$104,$B3,37)*EG3=1,IF(AND($E3=2,NN3=0),1000000,INDEX('計算A'!AN$110:AN$114,$F3+1)+IF(AND($E3=1,NN3=0),1000,0)),1000000))</f>
        <v/>
      </c>
      <c r="WV3">
        <f>IF($B3=0,1000000,IF(INDEX('計算A'!$D$60:$II$104,$B3,38)*EH3=1,IF(AND($E3=2,NO3=0),1000000,INDEX('計算A'!AO$110:AO$114,$F3+1)+IF(AND($E3=1,NO3=0),1000,0)),1000000))</f>
        <v/>
      </c>
      <c r="WW3">
        <f>IF($B3=0,1000000,IF(INDEX('計算A'!$D$60:$II$104,$B3,39)*EI3=1,IF(AND($E3=2,NP3=0),1000000,INDEX('計算A'!AP$110:AP$114,$F3+1)+IF(AND($E3=1,NP3=0),1000,0)),1000000))</f>
        <v/>
      </c>
      <c r="WX3">
        <f>IF($B3=0,1000000,IF(INDEX('計算A'!$D$60:$II$104,$B3,40)*EJ3=1,IF(AND($E3=2,NQ3=0),1000000,INDEX('計算A'!AQ$110:AQ$114,$F3+1)+IF(AND($E3=1,NQ3=0),1000,0)),1000000))</f>
        <v/>
      </c>
      <c r="WY3">
        <f>IF($B3=0,1000000,IF(INDEX('計算A'!$D$60:$II$104,$B3,41)*EK3=1,IF(AND($E3=2,NR3=0),1000000,INDEX('計算A'!AR$110:AR$114,$F3+1)+IF(AND($E3=1,NR3=0),1000,0)),1000000))</f>
        <v/>
      </c>
      <c r="WZ3">
        <f>IF($B3=0,1000000,IF(INDEX('計算A'!$D$60:$II$104,$B3,42)*EL3=1,IF(AND($E3=2,NS3=0),1000000,INDEX('計算A'!AS$110:AS$114,$F3+1)+IF(AND($E3=1,NS3=0),1000,0)),1000000))</f>
        <v/>
      </c>
      <c r="XA3">
        <f>IF($B3=0,1000000,IF(INDEX('計算A'!$D$60:$II$104,$B3,43)*EM3=1,IF(AND($E3=2,NT3=0),1000000,INDEX('計算A'!AT$110:AT$114,$F3+1)+IF(AND($E3=1,NT3=0),1000,0)),1000000))</f>
        <v/>
      </c>
      <c r="XB3">
        <f>IF($B3=0,1000000,IF(INDEX('計算A'!$D$60:$II$104,$B3,44)*EN3=1,IF(AND($E3=2,NU3=0),1000000,INDEX('計算A'!AU$110:AU$114,$F3+1)+IF(AND($E3=1,NU3=0),1000,0)),1000000))</f>
        <v/>
      </c>
      <c r="XC3">
        <f>IF($B3=0,1000000,IF(INDEX('計算A'!$D$60:$II$104,$B3,45)*EO3=1,IF(AND($E3=2,NV3=0),1000000,INDEX('計算A'!AV$110:AV$114,$F3+1)+IF(AND($E3=1,NV3=0),1000,0)),1000000))</f>
        <v/>
      </c>
      <c r="XD3">
        <f>IF($B3=0,1000000,IF(INDEX('計算A'!$D$60:$II$104,$B3,46)*EP3=1,IF(AND($E3=2,NW3=0),1000000,INDEX('計算A'!AW$110:AW$114,$F3+1)+IF(AND($E3=1,NW3=0),1000,0)),1000000))</f>
        <v/>
      </c>
      <c r="XE3">
        <f>IF($B3=0,1000000,IF(INDEX('計算A'!$D$60:$II$104,$B3,47)*EQ3=1,IF(AND($E3=2,NX3=0),1000000,INDEX('計算A'!AX$110:AX$114,$F3+1)+IF(AND($E3=1,NX3=0),1000,0)),1000000))</f>
        <v/>
      </c>
      <c r="XF3">
        <f>IF($B3=0,1000000,IF(INDEX('計算A'!$D$60:$II$104,$B3,48)*ER3=1,IF(AND($E3=2,NY3=0),1000000,INDEX('計算A'!AY$110:AY$114,$F3+1)+IF(AND($E3=1,NY3=0),1000,0)),1000000))</f>
        <v/>
      </c>
      <c r="XG3">
        <f>IF($B3=0,1000000,IF(INDEX('計算A'!$D$60:$II$104,$B3,49)*ES3=1,IF(AND($E3=2,NZ3=0),1000000,INDEX('計算A'!AZ$110:AZ$114,$F3+1)+IF(AND($E3=1,NZ3=0),1000,0)),1000000))</f>
        <v/>
      </c>
      <c r="XH3">
        <f>IF($B3=0,1000000,IF(INDEX('計算A'!$D$60:$II$104,$B3,50)*ET3=1,IF(AND($E3=2,OA3=0),1000000,INDEX('計算A'!BA$110:BA$114,$F3+1)+IF(AND($E3=1,OA3=0),1000,0)),1000000))</f>
        <v/>
      </c>
      <c r="XI3">
        <f>IF($B3=0,1000000,IF(INDEX('計算A'!$D$60:$II$104,$B3,51)*EU3=1,IF(AND($E3=2,OB3=0),1000000,INDEX('計算A'!BB$110:BB$114,$F3+1)+IF(AND($E3=1,OB3=0),1000,0)),1000000))</f>
        <v/>
      </c>
      <c r="XJ3">
        <f>IF($B3=0,1000000,IF(INDEX('計算A'!$D$60:$II$104,$B3,52)*EV3=1,IF(AND($E3=2,OC3=0),1000000,INDEX('計算A'!BC$110:BC$114,$F3+1)+IF(AND($E3=1,OC3=0),1000,0)),1000000))</f>
        <v/>
      </c>
      <c r="XK3">
        <f>IF($B3=0,1000000,IF(INDEX('計算A'!$D$60:$II$104,$B3,53)*EW3=1,IF(AND($E3=2,OD3=0),1000000,INDEX('計算A'!BD$110:BD$114,$F3+1)+IF(AND($E3=1,OD3=0),1000,0)),1000000))</f>
        <v/>
      </c>
      <c r="XL3">
        <f>IF($B3=0,1000000,IF(INDEX('計算A'!$D$60:$II$104,$B3,54)*EX3=1,IF(AND($E3=2,OE3=0),1000000,INDEX('計算A'!BE$110:BE$114,$F3+1)+IF(AND($E3=1,OE3=0),1000,0)),1000000))</f>
        <v/>
      </c>
      <c r="XM3">
        <f>IF($B3=0,1000000,IF(INDEX('計算A'!$D$60:$II$104,$B3,55)*EY3=1,IF(AND($E3=2,OF3=0),1000000,INDEX('計算A'!BF$110:BF$114,$F3+1)+IF(AND($E3=1,OF3=0),1000,0)),1000000))</f>
        <v/>
      </c>
      <c r="XN3">
        <f>IF($B3=0,1000000,IF(INDEX('計算A'!$D$60:$II$104,$B3,56)*EZ3=1,IF(AND($E3=2,OG3=0),1000000,INDEX('計算A'!BG$110:BG$114,$F3+1)+IF(AND($E3=1,OG3=0),1000,0)),1000000))</f>
        <v/>
      </c>
      <c r="XO3">
        <f>IF($B3=0,1000000,IF(INDEX('計算A'!$D$60:$II$104,$B3,57)*FA3=1,IF(AND($E3=2,OH3=0),1000000,INDEX('計算A'!BH$110:BH$114,$F3+1)+IF(AND($E3=1,OH3=0),1000,0)),1000000))</f>
        <v/>
      </c>
      <c r="XP3">
        <f>IF($B3=0,1000000,IF(INDEX('計算A'!$D$60:$II$104,$B3,58)*FB3=1,IF(AND($E3=2,OI3=0),1000000,INDEX('計算A'!BI$110:BI$114,$F3+1)+IF(AND($E3=1,OI3=0),1000,0)),1000000))</f>
        <v/>
      </c>
      <c r="XQ3">
        <f>IF($B3=0,1000000,IF(INDEX('計算A'!$D$60:$II$104,$B3,59)*FC3=1,IF(AND($E3=2,OJ3=0),1000000,INDEX('計算A'!BJ$110:BJ$114,$F3+1)+IF(AND($E3=1,OJ3=0),1000,0)),1000000))</f>
        <v/>
      </c>
      <c r="XR3">
        <f>IF($B3=0,1000000,IF(INDEX('計算A'!$D$60:$II$104,$B3,60)*FD3=1,IF(AND($E3=2,OK3=0),1000000,INDEX('計算A'!BK$110:BK$114,$F3+1)+IF(AND($E3=1,OK3=0),1000,0)),1000000))</f>
        <v/>
      </c>
      <c r="XS3">
        <f>IF($B3=0,1000000,IF(INDEX('計算A'!$D$60:$II$104,$B3,61)*FE3=1,IF(AND($E3=2,OL3=0),1000000,INDEX('計算A'!BL$110:BL$114,$F3+1)+IF(AND($E3=1,OL3=0),1000,0)),1000000))</f>
        <v/>
      </c>
      <c r="XT3">
        <f>IF($B3=0,1000000,IF(INDEX('計算A'!$D$60:$II$104,$B3,62)*FF3=1,IF(AND($E3=2,OM3=0),1000000,INDEX('計算A'!BM$110:BM$114,$F3+1)+IF(AND($E3=1,OM3=0),1000,0)),1000000))</f>
        <v/>
      </c>
      <c r="XU3">
        <f>IF($B3=0,1000000,IF(INDEX('計算A'!$D$60:$II$104,$B3,63)*FG3=1,IF(AND($E3=2,ON3=0),1000000,INDEX('計算A'!BN$110:BN$114,$F3+1)+IF(AND($E3=1,ON3=0),1000,0)),1000000))</f>
        <v/>
      </c>
      <c r="XV3">
        <f>IF($B3=0,1000000,IF(INDEX('計算A'!$D$60:$II$104,$B3,64)*FH3=1,IF(AND($E3=2,OO3=0),1000000,INDEX('計算A'!BO$110:BO$114,$F3+1)+IF(AND($E3=1,OO3=0),1000,0)),1000000))</f>
        <v/>
      </c>
      <c r="XW3">
        <f>IF($B3=0,1000000,IF(INDEX('計算A'!$D$60:$II$104,$B3,65)*FI3=1,IF(AND($E3=2,OP3=0),1000000,INDEX('計算A'!BP$110:BP$114,$F3+1)+IF(AND($E3=1,OP3=0),1000,0)),1000000))</f>
        <v/>
      </c>
      <c r="XX3">
        <f>IF($B3=0,1000000,IF(INDEX('計算A'!$D$60:$II$104,$B3,66)*FJ3=1,IF(AND($E3=2,OQ3=0),1000000,INDEX('計算A'!BQ$110:BQ$114,$F3+1)+IF(AND($E3=1,OQ3=0),1000,0)),1000000))</f>
        <v/>
      </c>
      <c r="XY3">
        <f>IF($B3=0,1000000,IF(INDEX('計算A'!$D$60:$II$104,$B3,67)*FK3=1,IF(AND($E3=2,OR3=0),1000000,INDEX('計算A'!BR$110:BR$114,$F3+1)+IF(AND($E3=1,OR3=0),1000,0)),1000000))</f>
        <v/>
      </c>
      <c r="XZ3">
        <f>IF($B3=0,1000000,IF(INDEX('計算A'!$D$60:$II$104,$B3,68)*FL3=1,IF(AND($E3=2,OS3=0),1000000,INDEX('計算A'!BS$110:BS$114,$F3+1)+IF(AND($E3=1,OS3=0),1000,0)),1000000))</f>
        <v/>
      </c>
      <c r="YA3">
        <f>IF($B3=0,1000000,IF(INDEX('計算A'!$D$60:$II$104,$B3,69)*FM3=1,IF(AND($E3=2,OT3=0),1000000,INDEX('計算A'!BT$110:BT$114,$F3+1)+IF(AND($E3=1,OT3=0),1000,0)),1000000))</f>
        <v/>
      </c>
      <c r="YB3">
        <f>IF($B3=0,1000000,IF(INDEX('計算A'!$D$60:$II$104,$B3,70)*FN3=1,IF(AND($E3=2,OU3=0),1000000,INDEX('計算A'!BU$110:BU$114,$F3+1)+IF(AND($E3=1,OU3=0),1000,0)),1000000))</f>
        <v/>
      </c>
      <c r="YC3">
        <f>IF($B3=0,1000000,IF(INDEX('計算A'!$D$60:$II$104,$B3,71)*FO3=1,IF(AND($E3=2,OV3=0),1000000,INDEX('計算A'!BV$110:BV$114,$F3+1)+IF(AND($E3=1,OV3=0),1000,0)),1000000))</f>
        <v/>
      </c>
      <c r="YD3">
        <f>IF($B3=0,1000000,IF(INDEX('計算A'!$D$60:$II$104,$B3,72)*FP3=1,IF(AND($E3=2,OW3=0),1000000,INDEX('計算A'!BW$110:BW$114,$F3+1)+IF(AND($E3=1,OW3=0),1000,0)),1000000))</f>
        <v/>
      </c>
      <c r="YE3">
        <f>IF($B3=0,1000000,IF(INDEX('計算A'!$D$60:$II$104,$B3,73)*FQ3=1,IF(AND($E3=2,OX3=0),1000000,INDEX('計算A'!BX$110:BX$114,$F3+1)+IF(AND($E3=1,OX3=0),1000,0)),1000000))</f>
        <v/>
      </c>
      <c r="YF3">
        <f>IF($B3=0,1000000,IF(INDEX('計算A'!$D$60:$II$104,$B3,74)*FR3=1,IF(AND($E3=2,OY3=0),1000000,INDEX('計算A'!BY$110:BY$114,$F3+1)+IF(AND($E3=1,OY3=0),1000,0)),1000000))</f>
        <v/>
      </c>
      <c r="YG3">
        <f>IF($B3=0,1000000,IF(INDEX('計算A'!$D$60:$II$104,$B3,75)*FS3=1,IF(AND($E3=2,OZ3=0),1000000,INDEX('計算A'!BZ$110:BZ$114,$F3+1)+IF(AND($E3=1,OZ3=0),1000,0)),1000000))</f>
        <v/>
      </c>
      <c r="YH3">
        <f>IF($B3=0,1000000,IF(INDEX('計算A'!$D$60:$II$104,$B3,76)*FT3=1,IF(AND($E3=2,PA3=0),1000000,INDEX('計算A'!CA$110:CA$114,$F3+1)+IF(AND($E3=1,PA3=0),1000,0)),1000000))</f>
        <v/>
      </c>
      <c r="YI3">
        <f>IF($B3=0,1000000,IF(INDEX('計算A'!$D$60:$II$104,$B3,77)*FU3=1,IF(AND($E3=2,PB3=0),1000000,INDEX('計算A'!CB$110:CB$114,$F3+1)+IF(AND($E3=1,PB3=0),1000,0)),1000000))</f>
        <v/>
      </c>
      <c r="YJ3">
        <f>IF($B3=0,1000000,IF(INDEX('計算A'!$D$60:$II$104,$B3,78)*FV3=1,IF(AND($E3=2,PC3=0),1000000,INDEX('計算A'!CC$110:CC$114,$F3+1)+IF(AND($E3=1,PC3=0),1000,0)),1000000))</f>
        <v/>
      </c>
      <c r="YK3">
        <f>IF($B3=0,1000000,IF(INDEX('計算A'!$D$60:$II$104,$B3,79)*FW3=1,IF(AND($E3=2,PD3=0),1000000,INDEX('計算A'!CD$110:CD$114,$F3+1)+IF(AND($E3=1,PD3=0),1000,0)),1000000))</f>
        <v/>
      </c>
      <c r="YL3">
        <f>IF($B3=0,1000000,IF(INDEX('計算A'!$D$60:$II$104,$B3,80)*FX3=1,IF(AND($E3=2,PE3=0),1000000,INDEX('計算A'!CE$110:CE$114,$F3+1)+IF(AND($E3=1,PE3=0),1000,0)),1000000))</f>
        <v/>
      </c>
      <c r="YM3">
        <f>IF($B3=0,1000000,IF(INDEX('計算A'!$D$60:$II$104,$B3,81)*FY3=1,IF(AND($E3=2,PF3=0),1000000,INDEX('計算A'!CF$110:CF$114,$F3+1)+IF(AND($E3=1,PF3=0),1000,0)),1000000))</f>
        <v/>
      </c>
      <c r="YN3">
        <f>IF($B3=0,1000000,IF(INDEX('計算A'!$D$60:$II$104,$B3,82)*FZ3=1,IF(AND($E3=2,PG3=0),1000000,INDEX('計算A'!CG$110:CG$114,$F3+1)+IF(AND($E3=1,PG3=0),1000,0)),1000000))</f>
        <v/>
      </c>
      <c r="YO3">
        <f>IF($B3=0,1000000,IF(INDEX('計算A'!$D$60:$II$104,$B3,83)*GA3=1,IF(AND($E3=2,PH3=0),1000000,INDEX('計算A'!CH$110:CH$114,$F3+1)+IF(AND($E3=1,PH3=0),1000,0)),1000000))</f>
        <v/>
      </c>
      <c r="YP3">
        <f>IF($B3=0,1000000,IF(INDEX('計算A'!$D$60:$II$104,$B3,84)*GB3=1,IF(AND($E3=2,PI3=0),1000000,INDEX('計算A'!CI$110:CI$114,$F3+1)+IF(AND($E3=1,PI3=0),1000,0)),1000000))</f>
        <v/>
      </c>
      <c r="YQ3">
        <f>IF($B3=0,1000000,IF(INDEX('計算A'!$D$60:$II$104,$B3,85)*GC3=1,IF(AND($E3=2,PJ3=0),1000000,INDEX('計算A'!CJ$110:CJ$114,$F3+1)+IF(AND($E3=1,PJ3=0),1000,0)),1000000))</f>
        <v/>
      </c>
      <c r="YR3">
        <f>IF($B3=0,1000000,IF(INDEX('計算A'!$D$60:$II$104,$B3,86)*GD3=1,IF(AND($E3=2,PK3=0),1000000,INDEX('計算A'!CK$110:CK$114,$F3+1)+IF(AND($E3=1,PK3=0),1000,0)),1000000))</f>
        <v/>
      </c>
      <c r="YS3">
        <f>IF($B3=0,1000000,IF(INDEX('計算A'!$D$60:$II$104,$B3,87)*GE3=1,IF(AND($E3=2,PL3=0),1000000,INDEX('計算A'!CL$110:CL$114,$F3+1)+IF(AND($E3=1,PL3=0),1000,0)),1000000))</f>
        <v/>
      </c>
      <c r="YT3">
        <f>IF($B3=0,1000000,IF(INDEX('計算A'!$D$60:$II$104,$B3,88)*GF3=1,IF(AND($E3=2,PM3=0),1000000,INDEX('計算A'!CM$110:CM$114,$F3+1)+IF(AND($E3=1,PM3=0),1000,0)),1000000))</f>
        <v/>
      </c>
      <c r="YU3">
        <f>IF($B3=0,1000000,IF(INDEX('計算A'!$D$60:$II$104,$B3,89)*GG3=1,IF(AND($E3=2,PN3=0),1000000,INDEX('計算A'!CN$110:CN$114,$F3+1)+IF(AND($E3=1,PN3=0),1000,0)),1000000))</f>
        <v/>
      </c>
      <c r="YV3">
        <f>IF($B3=0,1000000,IF(INDEX('計算A'!$D$60:$II$104,$B3,90)*GH3=1,IF(AND($E3=2,PO3=0),1000000,INDEX('計算A'!CO$110:CO$114,$F3+1)+IF(AND($E3=1,PO3=0),1000,0)),1000000))</f>
        <v/>
      </c>
      <c r="YW3">
        <f>IF($B3=0,1000000,IF(INDEX('計算A'!$D$60:$II$104,$B3,91)*GI3=1,IF(AND($E3=2,PP3=0),1000000,INDEX('計算A'!CP$110:CP$114,$F3+1)+IF(AND($E3=1,PP3=0),1000,0)),1000000))</f>
        <v/>
      </c>
      <c r="YX3">
        <f>IF($B3=0,1000000,IF(INDEX('計算A'!$D$60:$II$104,$B3,92)*GJ3=1,IF(AND($E3=2,PQ3=0),1000000,INDEX('計算A'!CQ$110:CQ$114,$F3+1)+IF(AND($E3=1,PQ3=0),1000,0)),1000000))</f>
        <v/>
      </c>
      <c r="YY3">
        <f>IF($B3=0,1000000,IF(INDEX('計算A'!$D$60:$II$104,$B3,93)*GK3=1,IF(AND($E3=2,PR3=0),1000000,INDEX('計算A'!CR$110:CR$114,$F3+1)+IF(AND($E3=1,PR3=0),1000,0)),1000000))</f>
        <v/>
      </c>
      <c r="YZ3">
        <f>IF($B3=0,1000000,IF(INDEX('計算A'!$D$60:$II$104,$B3,94)*GL3=1,IF(AND($E3=2,PS3=0),1000000,INDEX('計算A'!CS$110:CS$114,$F3+1)+IF(AND($E3=1,PS3=0),1000,0)),1000000))</f>
        <v/>
      </c>
      <c r="ZA3">
        <f>IF($B3=0,1000000,IF(INDEX('計算A'!$D$60:$II$104,$B3,95)*GM3=1,IF(AND($E3=2,PT3=0),1000000,INDEX('計算A'!CT$110:CT$114,$F3+1)+IF(AND($E3=1,PT3=0),1000,0)),1000000))</f>
        <v/>
      </c>
      <c r="ZB3">
        <f>IF($B3=0,1000000,IF(INDEX('計算A'!$D$60:$II$104,$B3,96)*GN3=1,IF(AND($E3=2,PU3=0),1000000,INDEX('計算A'!CU$110:CU$114,$F3+1)+IF(AND($E3=1,PU3=0),1000,0)),1000000))</f>
        <v/>
      </c>
      <c r="ZC3">
        <f>IF($B3=0,1000000,IF(INDEX('計算A'!$D$60:$II$104,$B3,97)*GO3=1,IF(AND($E3=2,PV3=0),1000000,INDEX('計算A'!CV$110:CV$114,$F3+1)+IF(AND($E3=1,PV3=0),1000,0)),1000000))</f>
        <v/>
      </c>
      <c r="ZD3">
        <f>IF($B3=0,1000000,IF(INDEX('計算A'!$D$60:$II$104,$B3,98)*GP3=1,IF(AND($E3=2,PW3=0),1000000,INDEX('計算A'!CW$110:CW$114,$F3+1)+IF(AND($E3=1,PW3=0),1000,0)),1000000))</f>
        <v/>
      </c>
      <c r="ZE3">
        <f>IF($B3=0,1000000,IF(INDEX('計算A'!$D$60:$II$104,$B3,99)*GQ3=1,IF(AND($E3=2,PX3=0),1000000,INDEX('計算A'!CX$110:CX$114,$F3+1)+IF(AND($E3=1,PX3=0),1000,0)),1000000))</f>
        <v/>
      </c>
      <c r="ZF3">
        <f>IF($B3=0,1000000,IF(INDEX('計算A'!$D$60:$II$104,$B3,100)*GR3=1,IF(AND($E3=2,PY3=0),1000000,INDEX('計算A'!CY$110:CY$114,$F3+1)+IF(AND($E3=1,PY3=0),1000,0)),1000000))</f>
        <v/>
      </c>
      <c r="ZG3">
        <f>IF($B3=0,1000000,IF(INDEX('計算A'!$D$60:$II$104,$B3,101)*GS3=1,IF(AND($E3=2,PZ3=0),1000000,INDEX('計算A'!CZ$110:CZ$114,$F3+1)+IF(AND($E3=1,PZ3=0),1000,0)),1000000))</f>
        <v/>
      </c>
      <c r="ZH3">
        <f>IF($B3=0,1000000,IF(INDEX('計算A'!$D$60:$II$104,$B3,102)*GT3=1,IF(AND($E3=2,QA3=0),1000000,INDEX('計算A'!DA$110:DA$114,$F3+1)+IF(AND($E3=1,QA3=0),1000,0)),1000000))</f>
        <v/>
      </c>
      <c r="ZI3">
        <f>IF($B3=0,1000000,IF(INDEX('計算A'!$D$60:$II$104,$B3,103)*GU3=1,IF(AND($E3=2,QB3=0),1000000,INDEX('計算A'!DB$110:DB$114,$F3+1)+IF(AND($E3=1,QB3=0),1000,0)),1000000))</f>
        <v/>
      </c>
      <c r="ZJ3">
        <f>IF($B3=0,1000000,IF(INDEX('計算A'!$D$60:$II$104,$B3,104)*GV3=1,IF(AND($E3=2,QC3=0),1000000,INDEX('計算A'!DC$110:DC$114,$F3+1)+IF(AND($E3=1,QC3=0),1000,0)),1000000))</f>
        <v/>
      </c>
      <c r="ZK3">
        <f>IF($B3=0,1000000,IF(INDEX('計算A'!$D$60:$II$104,$B3,105)*GW3=1,IF(AND($E3=2,QD3=0),1000000,INDEX('計算A'!DD$110:DD$114,$F3+1)+IF(AND($E3=1,QD3=0),1000,0)),1000000))</f>
        <v/>
      </c>
      <c r="ZL3">
        <f>IF($B3=0,1000000,IF(INDEX('計算A'!$D$60:$II$104,$B3,106)*GX3=1,IF(AND($E3=2,QE3=0),1000000,INDEX('計算A'!DE$110:DE$114,$F3+1)+IF(AND($E3=1,QE3=0),1000,0)),1000000))</f>
        <v/>
      </c>
      <c r="ZM3">
        <f>IF($B3=0,1000000,IF(INDEX('計算A'!$D$60:$II$104,$B3,107)*GY3=1,IF(AND($E3=2,QF3=0),1000000,INDEX('計算A'!DF$110:DF$114,$F3+1)+IF(AND($E3=1,QF3=0),1000,0)),1000000))</f>
        <v/>
      </c>
      <c r="ZN3">
        <f>IF($B3=0,1000000,IF(INDEX('計算A'!$D$60:$II$104,$B3,108)*GZ3=1,IF(AND($E3=2,QG3=0),1000000,INDEX('計算A'!DG$110:DG$114,$F3+1)+IF(AND($E3=1,QG3=0),1000,0)),1000000))</f>
        <v/>
      </c>
      <c r="ZO3">
        <f>IF($B3=0,1000000,IF(INDEX('計算A'!$D$60:$II$104,$B3,109)*HA3=1,IF(AND($E3=2,QH3=0),1000000,INDEX('計算A'!DH$110:DH$114,$F3+1)+IF(AND($E3=1,QH3=0),1000,0)),1000000))</f>
        <v/>
      </c>
      <c r="ZP3">
        <f>IF($B3=0,1000000,IF(INDEX('計算A'!$D$60:$II$104,$B3,110)*HB3=1,IF(AND($E3=2,QI3=0),1000000,INDEX('計算A'!DI$110:DI$114,$F3+1)+IF(AND($E3=1,QI3=0),1000,0)),1000000))</f>
        <v/>
      </c>
      <c r="ZQ3">
        <f>IF($B3=0,1000000,IF(INDEX('計算A'!$D$60:$II$104,$B3,111)*HC3=1,IF(AND($E3=2,QJ3=0),1000000,INDEX('計算A'!DJ$110:DJ$114,$F3+1)+IF(AND($E3=1,QJ3=0),1000,0)),1000000))</f>
        <v/>
      </c>
      <c r="ZR3">
        <f>IF($B3=0,1000000,IF(INDEX('計算A'!$D$60:$II$104,$B3,112)*HD3=1,IF(AND($E3=2,QK3=0),1000000,INDEX('計算A'!DK$110:DK$114,$F3+1)+IF(AND($E3=1,QK3=0),1000,0)),1000000))</f>
        <v/>
      </c>
      <c r="ZS3">
        <f>IF($B3=0,1000000,IF(INDEX('計算A'!$D$60:$II$104,$B3,113)*HE3=1,IF(AND($E3=2,QL3=0),1000000,INDEX('計算A'!DL$110:DL$114,$F3+1)+IF(AND($E3=1,QL3=0),1000,0)),1000000))</f>
        <v/>
      </c>
      <c r="ZT3">
        <f>IF($B3=0,1000000,IF(INDEX('計算A'!$D$60:$II$104,$B3,114)*HF3=1,IF(AND($E3=2,QM3=0),1000000,INDEX('計算A'!DM$110:DM$114,$F3+1)+IF(AND($E3=1,QM3=0),1000,0)),1000000))</f>
        <v/>
      </c>
      <c r="ZU3">
        <f>IF($B3=0,1000000,IF(INDEX('計算A'!$D$60:$II$104,$B3,115)*HG3=1,IF(AND($E3=2,QN3=0),1000000,INDEX('計算A'!DN$110:DN$114,$F3+1)+IF(AND($E3=1,QN3=0),1000,0)),1000000))</f>
        <v/>
      </c>
      <c r="ZV3">
        <f>IF($B3=0,1000000,IF(INDEX('計算A'!$D$60:$II$104,$B3,116)*HH3=1,IF(AND($E3=2,QO3=0),1000000,INDEX('計算A'!DO$110:DO$114,$F3+1)+IF(AND($E3=1,QO3=0),1000,0)),1000000))</f>
        <v/>
      </c>
      <c r="ZW3">
        <f>IF($B3=0,1000000,IF(INDEX('計算A'!$D$60:$II$104,$B3,117)*HI3=1,IF(AND($E3=2,QP3=0),1000000,INDEX('計算A'!DP$110:DP$114,$F3+1)+IF(AND($E3=1,QP3=0),1000,0)),1000000))</f>
        <v/>
      </c>
      <c r="ZX3">
        <f>IF($B3=0,1000000,IF(INDEX('計算A'!$D$60:$II$104,$B3,118)*HJ3=1,IF(AND($E3=2,QQ3=0),1000000,INDEX('計算A'!DQ$110:DQ$114,$F3+1)+IF(AND($E3=1,QQ3=0),1000,0)),1000000))</f>
        <v/>
      </c>
      <c r="ZY3">
        <f>IF($B3=0,1000000,IF(INDEX('計算A'!$D$60:$II$104,$B3,119)*HK3=1,IF(AND($E3=2,QR3=0),1000000,INDEX('計算A'!DR$110:DR$114,$F3+1)+IF(AND($E3=1,QR3=0),1000,0)),1000000))</f>
        <v/>
      </c>
      <c r="ZZ3">
        <f>IF($B3=0,1000000,IF(INDEX('計算A'!$D$60:$II$104,$B3,120)*HL3=1,IF(AND($E3=2,QS3=0),1000000,INDEX('計算A'!DS$110:DS$114,$F3+1)+IF(AND($E3=1,QS3=0),1000,0)),1000000))</f>
        <v/>
      </c>
      <c r="AAA3">
        <f>IF($B3=0,1000000,IF(INDEX('計算A'!$D$60:$II$104,$B3,121)*HM3=1,IF(AND($E3=2,QT3=0),1000000,INDEX('計算A'!DT$110:DT$114,$F3+1)+IF(AND($E3=1,QT3=0),1000,0)),1000000))</f>
        <v/>
      </c>
      <c r="AAB3">
        <f>IF($B3=0,1000000,IF(INDEX('計算A'!$D$60:$II$104,$B3,122)*HN3=1,IF(AND($E3=2,QU3=0),1000000,INDEX('計算A'!DU$110:DU$114,$F3+1)+IF(AND($E3=1,QU3=0),1000,0)),1000000))</f>
        <v/>
      </c>
      <c r="AAC3">
        <f>IF($B3=0,1000000,IF(INDEX('計算A'!$D$60:$II$104,$B3,123)*HO3=1,IF(AND($E3=2,QV3=0),1000000,INDEX('計算A'!DV$110:DV$114,$F3+1)+IF(AND($E3=1,QV3=0),1000,0)),1000000))</f>
        <v/>
      </c>
      <c r="AAD3">
        <f>IF($B3=0,1000000,IF(INDEX('計算A'!$D$60:$II$104,$B3,124)*HP3=1,IF(AND($E3=2,QW3=0),1000000,INDEX('計算A'!DW$110:DW$114,$F3+1)+IF(AND($E3=1,QW3=0),1000,0)),1000000))</f>
        <v/>
      </c>
      <c r="AAE3">
        <f>IF($B3=0,1000000,IF(INDEX('計算A'!$D$60:$II$104,$B3,125)*HQ3=1,IF(AND($E3=2,QX3=0),1000000,INDEX('計算A'!DX$110:DX$114,$F3+1)+IF(AND($E3=1,QX3=0),1000,0)),1000000))</f>
        <v/>
      </c>
      <c r="AAF3">
        <f>IF($B3=0,1000000,IF(INDEX('計算A'!$D$60:$II$104,$B3,126)*HR3=1,IF(AND($E3=2,QY3=0),1000000,INDEX('計算A'!DY$110:DY$114,$F3+1)+IF(AND($E3=1,QY3=0),1000,0)),1000000))</f>
        <v/>
      </c>
      <c r="AAG3">
        <f>IF($B3=0,1000000,IF(INDEX('計算A'!$D$60:$II$104,$B3,127)*HS3=1,IF(AND($E3=2,QZ3=0),1000000,INDEX('計算A'!DZ$110:DZ$114,$F3+1)+IF(AND($E3=1,QZ3=0),1000,0)),1000000))</f>
        <v/>
      </c>
      <c r="AAH3">
        <f>IF($B3=0,1000000,IF(INDEX('計算A'!$D$60:$II$104,$B3,128)*HT3=1,IF(AND($E3=2,RA3=0),1000000,INDEX('計算A'!EA$110:EA$114,$F3+1)+IF(AND($E3=1,RA3=0),1000,0)),1000000))</f>
        <v/>
      </c>
      <c r="AAI3">
        <f>IF($B3=0,1000000,IF(INDEX('計算A'!$D$60:$II$104,$B3,129)*HU3=1,IF(AND($E3=2,RB3=0),1000000,INDEX('計算A'!EB$110:EB$114,$F3+1)+IF(AND($E3=1,RB3=0),1000,0)),1000000))</f>
        <v/>
      </c>
      <c r="AAJ3">
        <f>IF($B3=0,1000000,IF(INDEX('計算A'!$D$60:$II$104,$B3,130)*HV3=1,IF(AND($E3=2,RC3=0),1000000,INDEX('計算A'!EC$110:EC$114,$F3+1)+IF(AND($E3=1,RC3=0),1000,0)),1000000))</f>
        <v/>
      </c>
      <c r="AAK3">
        <f>IF($B3=0,1000000,IF(INDEX('計算A'!$D$60:$II$104,$B3,131)*HW3=1,IF(AND($E3=2,RD3=0),1000000,INDEX('計算A'!ED$110:ED$114,$F3+1)+IF(AND($E3=1,RD3=0),1000,0)),1000000))</f>
        <v/>
      </c>
      <c r="AAL3">
        <f>IF($B3=0,1000000,IF(INDEX('計算A'!$D$60:$II$104,$B3,132)*HX3=1,IF(AND($E3=2,RE3=0),1000000,INDEX('計算A'!EE$110:EE$114,$F3+1)+IF(AND($E3=1,RE3=0),1000,0)),1000000))</f>
        <v/>
      </c>
      <c r="AAM3">
        <f>IF($B3=0,1000000,IF(INDEX('計算A'!$D$60:$II$104,$B3,133)*HY3=1,IF(AND($E3=2,RF3=0),1000000,INDEX('計算A'!EF$110:EF$114,$F3+1)+IF(AND($E3=1,RF3=0),1000,0)),1000000))</f>
        <v/>
      </c>
      <c r="AAN3">
        <f>IF($B3=0,1000000,IF(INDEX('計算A'!$D$60:$II$104,$B3,134)*HZ3=1,IF(AND($E3=2,RG3=0),1000000,INDEX('計算A'!EG$110:EG$114,$F3+1)+IF(AND($E3=1,RG3=0),1000,0)),1000000))</f>
        <v/>
      </c>
      <c r="AAO3">
        <f>IF($B3=0,1000000,IF(INDEX('計算A'!$D$60:$II$104,$B3,135)*IA3=1,IF(AND($E3=2,RH3=0),1000000,INDEX('計算A'!EH$110:EH$114,$F3+1)+IF(AND($E3=1,RH3=0),1000,0)),1000000))</f>
        <v/>
      </c>
      <c r="AAP3">
        <f>IF($B3=0,1000000,IF(INDEX('計算A'!$D$60:$II$104,$B3,136)*IB3=1,IF(AND($E3=2,RI3=0),1000000,INDEX('計算A'!EI$110:EI$114,$F3+1)+IF(AND($E3=1,RI3=0),1000,0)),1000000))</f>
        <v/>
      </c>
      <c r="AAQ3">
        <f>IF($B3=0,1000000,IF(INDEX('計算A'!$D$60:$II$104,$B3,137)*IC3=1,IF(AND($E3=2,RJ3=0),1000000,INDEX('計算A'!EJ$110:EJ$114,$F3+1)+IF(AND($E3=1,RJ3=0),1000,0)),1000000))</f>
        <v/>
      </c>
      <c r="AAR3">
        <f>IF($B3=0,1000000,IF(INDEX('計算A'!$D$60:$II$104,$B3,138)*ID3=1,IF(AND($E3=2,RK3=0),1000000,INDEX('計算A'!EK$110:EK$114,$F3+1)+IF(AND($E3=1,RK3=0),1000,0)),1000000))</f>
        <v/>
      </c>
      <c r="AAS3">
        <f>IF($B3=0,1000000,IF(INDEX('計算A'!$D$60:$II$104,$B3,139)*IE3=1,IF(AND($E3=2,RL3=0),1000000,INDEX('計算A'!EL$110:EL$114,$F3+1)+IF(AND($E3=1,RL3=0),1000,0)),1000000))</f>
        <v/>
      </c>
      <c r="AAT3">
        <f>IF($B3=0,1000000,IF(INDEX('計算A'!$D$60:$II$104,$B3,140)*IF3=1,IF(AND($E3=2,RM3=0),1000000,INDEX('計算A'!EM$110:EM$114,$F3+1)+IF(AND($E3=1,RM3=0),1000,0)),1000000))</f>
        <v/>
      </c>
      <c r="AAU3">
        <f>IF($B3=0,1000000,IF(INDEX('計算A'!$D$60:$II$104,$B3,141)*IG3=1,IF(AND($E3=2,RN3=0),1000000,INDEX('計算A'!EN$110:EN$114,$F3+1)+IF(AND($E3=1,RN3=0),1000,0)),1000000))</f>
        <v/>
      </c>
      <c r="AAV3">
        <f>IF($B3=0,1000000,IF(INDEX('計算A'!$D$60:$II$104,$B3,142)*IH3=1,IF(AND($E3=2,RO3=0),1000000,INDEX('計算A'!EO$110:EO$114,$F3+1)+IF(AND($E3=1,RO3=0),1000,0)),1000000))</f>
        <v/>
      </c>
      <c r="AAW3">
        <f>IF($B3=0,1000000,IF(INDEX('計算A'!$D$60:$II$104,$B3,143)*II3=1,IF(AND($E3=2,RP3=0),1000000,INDEX('計算A'!EP$110:EP$114,$F3+1)+IF(AND($E3=1,RP3=0),1000,0)),1000000))</f>
        <v/>
      </c>
      <c r="AAX3">
        <f>IF($B3=0,1000000,IF(INDEX('計算A'!$D$60:$II$104,$B3,144)*IJ3=1,IF(AND($E3=2,RQ3=0),1000000,INDEX('計算A'!EQ$110:EQ$114,$F3+1)+IF(AND($E3=1,RQ3=0),1000,0)),1000000))</f>
        <v/>
      </c>
      <c r="AAY3">
        <f>IF($B3=0,1000000,IF(INDEX('計算A'!$D$60:$II$104,$B3,145)*IK3=1,IF(AND($E3=2,RR3=0),1000000,INDEX('計算A'!ER$110:ER$114,$F3+1)+IF(AND($E3=1,RR3=0),1000,0)),1000000))</f>
        <v/>
      </c>
      <c r="AAZ3">
        <f>IF($B3=0,1000000,IF(INDEX('計算A'!$D$60:$II$104,$B3,146)*IL3=1,IF(AND($E3=2,RS3=0),1000000,INDEX('計算A'!ES$110:ES$114,$F3+1)+IF(AND($E3=1,RS3=0),1000,0)),1000000))</f>
        <v/>
      </c>
      <c r="ABA3">
        <f>IF($B3=0,1000000,IF(INDEX('計算A'!$D$60:$II$104,$B3,147)*IM3=1,IF(AND($E3=2,RT3=0),1000000,INDEX('計算A'!ET$110:ET$114,$F3+1)+IF(AND($E3=1,RT3=0),1000,0)),1000000))</f>
        <v/>
      </c>
      <c r="ABB3">
        <f>IF($B3=0,1000000,IF(INDEX('計算A'!$D$60:$II$104,$B3,148)*IN3=1,IF(AND($E3=2,RU3=0),1000000,INDEX('計算A'!EU$110:EU$114,$F3+1)+IF(AND($E3=1,RU3=0),1000,0)),1000000))</f>
        <v/>
      </c>
      <c r="ABC3">
        <f>IF($B3=0,1000000,IF(INDEX('計算A'!$D$60:$II$104,$B3,149)*IO3=1,IF(AND($E3=2,RV3=0),1000000,INDEX('計算A'!EV$110:EV$114,$F3+1)+IF(AND($E3=1,RV3=0),1000,0)),1000000))</f>
        <v/>
      </c>
      <c r="ABD3">
        <f>IF($B3=0,1000000,IF(INDEX('計算A'!$D$60:$II$104,$B3,150)*IP3=1,IF(AND($E3=2,RW3=0),1000000,INDEX('計算A'!EW$110:EW$114,$F3+1)+IF(AND($E3=1,RW3=0),1000,0)),1000000))</f>
        <v/>
      </c>
      <c r="ABE3">
        <f>IF($B3=0,1000000,IF(INDEX('計算A'!$D$60:$II$104,$B3,151)*IQ3=1,IF(AND($E3=2,RX3=0),1000000,INDEX('計算A'!EX$110:EX$114,$F3+1)+IF(AND($E3=1,RX3=0),1000,0)),1000000))</f>
        <v/>
      </c>
      <c r="ABF3">
        <f>IF($B3=0,1000000,IF(INDEX('計算A'!$D$60:$II$104,$B3,152)*IR3=1,IF(AND($E3=2,RY3=0),1000000,INDEX('計算A'!EY$110:EY$114,$F3+1)+IF(AND($E3=1,RY3=0),1000,0)),1000000))</f>
        <v/>
      </c>
      <c r="ABG3">
        <f>IF($B3=0,1000000,IF(INDEX('計算A'!$D$60:$II$104,$B3,153)*IS3=1,IF(AND($E3=2,RZ3=0),1000000,INDEX('計算A'!EZ$110:EZ$114,$F3+1)+IF(AND($E3=1,RZ3=0),1000,0)),1000000))</f>
        <v/>
      </c>
      <c r="ABH3">
        <f>IF($B3=0,1000000,IF(INDEX('計算A'!$D$60:$II$104,$B3,154)*IT3=1,IF(AND($E3=2,SA3=0),1000000,INDEX('計算A'!FA$110:FA$114,$F3+1)+IF(AND($E3=1,SA3=0),1000,0)),1000000))</f>
        <v/>
      </c>
      <c r="ABI3">
        <f>IF($B3=0,1000000,IF(INDEX('計算A'!$D$60:$II$104,$B3,155)*IU3=1,IF(AND($E3=2,SB3=0),1000000,INDEX('計算A'!FB$110:FB$114,$F3+1)+IF(AND($E3=1,SB3=0),1000,0)),1000000))</f>
        <v/>
      </c>
      <c r="ABJ3">
        <f>IF($B3=0,1000000,IF(INDEX('計算A'!$D$60:$II$104,$B3,156)*IV3=1,IF(AND($E3=2,SC3=0),1000000,INDEX('計算A'!FC$110:FC$114,$F3+1)+IF(AND($E3=1,SC3=0),1000,0)),1000000))</f>
        <v/>
      </c>
      <c r="ABK3">
        <f>IF($B3=0,1000000,IF(INDEX('計算A'!$D$60:$II$104,$B3,157)*IW3=1,IF(AND($E3=2,SD3=0),1000000,INDEX('計算A'!FD$110:FD$114,$F3+1)+IF(AND($E3=1,SD3=0),1000,0)),1000000))</f>
        <v/>
      </c>
      <c r="ABL3">
        <f>IF($B3=0,1000000,IF(INDEX('計算A'!$D$60:$II$104,$B3,158)*IX3=1,IF(AND($E3=2,SE3=0),1000000,INDEX('計算A'!FE$110:FE$114,$F3+1)+IF(AND($E3=1,SE3=0),1000,0)),1000000))</f>
        <v/>
      </c>
      <c r="ABM3">
        <f>IF($B3=0,1000000,IF(INDEX('計算A'!$D$60:$II$104,$B3,159)*IY3=1,IF(AND($E3=2,SF3=0),1000000,INDEX('計算A'!FF$110:FF$114,$F3+1)+IF(AND($E3=1,SF3=0),1000,0)),1000000))</f>
        <v/>
      </c>
      <c r="ABN3">
        <f>IF($B3=0,1000000,IF(INDEX('計算A'!$D$60:$II$104,$B3,160)*IZ3=1,IF(AND($E3=2,SG3=0),1000000,INDEX('計算A'!FG$110:FG$114,$F3+1)+IF(AND($E3=1,SG3=0),1000,0)),1000000))</f>
        <v/>
      </c>
      <c r="ABO3">
        <f>IF($B3=0,1000000,IF(INDEX('計算A'!$D$60:$II$104,$B3,161)*JA3=1,IF(AND($E3=2,SH3=0),1000000,INDEX('計算A'!FH$110:FH$114,$F3+1)+IF(AND($E3=1,SH3=0),1000,0)),1000000))</f>
        <v/>
      </c>
      <c r="ABP3">
        <f>IF($B3=0,1000000,IF(INDEX('計算A'!$D$60:$II$104,$B3,162)*JB3=1,IF(AND($E3=2,SI3=0),1000000,INDEX('計算A'!FI$110:FI$114,$F3+1)+IF(AND($E3=1,SI3=0),1000,0)),1000000))</f>
        <v/>
      </c>
      <c r="ABQ3">
        <f>IF($B3=0,1000000,IF(INDEX('計算A'!$D$60:$II$104,$B3,163)*JC3=1,IF(AND($E3=2,SJ3=0),1000000,INDEX('計算A'!FJ$110:FJ$114,$F3+1)+IF(AND($E3=1,SJ3=0),1000,0)),1000000))</f>
        <v/>
      </c>
      <c r="ABR3">
        <f>IF($B3=0,1000000,IF(INDEX('計算A'!$D$60:$II$104,$B3,164)*JD3=1,IF(AND($E3=2,SK3=0),1000000,INDEX('計算A'!FK$110:FK$114,$F3+1)+IF(AND($E3=1,SK3=0),1000,0)),1000000))</f>
        <v/>
      </c>
      <c r="ABS3">
        <f>IF($B3=0,1000000,IF(INDEX('計算A'!$D$60:$II$104,$B3,165)*JE3=1,IF(AND($E3=2,SL3=0),1000000,INDEX('計算A'!FL$110:FL$114,$F3+1)+IF(AND($E3=1,SL3=0),1000,0)),1000000))</f>
        <v/>
      </c>
      <c r="ABT3">
        <f>IF($B3=0,1000000,IF(INDEX('計算A'!$D$60:$II$104,$B3,166)*JF3=1,IF(AND($E3=2,SM3=0),1000000,INDEX('計算A'!FM$110:FM$114,$F3+1)+IF(AND($E3=1,SM3=0),1000,0)),1000000))</f>
        <v/>
      </c>
      <c r="ABU3">
        <f>IF($B3=0,1000000,IF(INDEX('計算A'!$D$60:$II$104,$B3,167)*JG3=1,IF(AND($E3=2,SN3=0),1000000,INDEX('計算A'!FN$110:FN$114,$F3+1)+IF(AND($E3=1,SN3=0),1000,0)),1000000))</f>
        <v/>
      </c>
      <c r="ABV3">
        <f>IF($B3=0,1000000,IF(INDEX('計算A'!$D$60:$II$104,$B3,168)*JH3=1,IF(AND($E3=2,SO3=0),1000000,INDEX('計算A'!FO$110:FO$114,$F3+1)+IF(AND($E3=1,SO3=0),1000,0)),1000000))</f>
        <v/>
      </c>
      <c r="ABW3">
        <f>IF($B3=0,1000000,IF(INDEX('計算A'!$D$60:$II$104,$B3,169)*JI3=1,IF(AND($E3=2,SP3=0),1000000,INDEX('計算A'!FP$110:FP$114,$F3+1)+IF(AND($E3=1,SP3=0),1000,0)),1000000))</f>
        <v/>
      </c>
      <c r="ABX3">
        <f>IF($B3=0,1000000,IF(INDEX('計算A'!$D$60:$II$104,$B3,170)*JJ3=1,IF(AND($E3=2,SQ3=0),1000000,INDEX('計算A'!FQ$110:FQ$114,$F3+1)+IF(AND($E3=1,SQ3=0),1000,0)),1000000))</f>
        <v/>
      </c>
      <c r="ABY3">
        <f>IF($B3=0,1000000,IF(INDEX('計算A'!$D$60:$II$104,$B3,171)*JK3=1,IF(AND($E3=2,SR3=0),1000000,INDEX('計算A'!FR$110:FR$114,$F3+1)+IF(AND($E3=1,SR3=0),1000,0)),1000000))</f>
        <v/>
      </c>
      <c r="ABZ3">
        <f>IF($B3=0,1000000,IF(INDEX('計算A'!$D$60:$II$104,$B3,172)*JL3=1,IF(AND($E3=2,SS3=0),1000000,INDEX('計算A'!FS$110:FS$114,$F3+1)+IF(AND($E3=1,SS3=0),1000,0)),1000000))</f>
        <v/>
      </c>
      <c r="ACA3">
        <f>IF($B3=0,1000000,IF(INDEX('計算A'!$D$60:$II$104,$B3,173)*JM3=1,IF(AND($E3=2,ST3=0),1000000,INDEX('計算A'!FT$110:FT$114,$F3+1)+IF(AND($E3=1,ST3=0),1000,0)),1000000))</f>
        <v/>
      </c>
      <c r="ACB3">
        <f>IF($B3=0,1000000,IF(INDEX('計算A'!$D$60:$II$104,$B3,174)*JN3=1,IF(AND($E3=2,SU3=0),1000000,INDEX('計算A'!FU$110:FU$114,$F3+1)+IF(AND($E3=1,SU3=0),1000,0)),1000000))</f>
        <v/>
      </c>
      <c r="ACC3">
        <f>IF($B3=0,1000000,IF(INDEX('計算A'!$D$60:$II$104,$B3,175)*JO3=1,IF(AND($E3=2,SV3=0),1000000,INDEX('計算A'!FV$110:FV$114,$F3+1)+IF(AND($E3=1,SV3=0),1000,0)),1000000))</f>
        <v/>
      </c>
      <c r="ACD3">
        <f>IF($B3=0,1000000,IF(INDEX('計算A'!$D$60:$II$104,$B3,176)*JP3=1,IF(AND($E3=2,SW3=0),1000000,INDEX('計算A'!FW$110:FW$114,$F3+1)+IF(AND($E3=1,SW3=0),1000,0)),1000000))</f>
        <v/>
      </c>
      <c r="ACE3">
        <f>IF($B3=0,1000000,IF(INDEX('計算A'!$D$60:$II$104,$B3,177)*JQ3=1,IF(AND($E3=2,SX3=0),1000000,INDEX('計算A'!FX$110:FX$114,$F3+1)+IF(AND($E3=1,SX3=0),1000,0)),1000000))</f>
        <v/>
      </c>
      <c r="ACF3">
        <f>IF($B3=0,1000000,IF(INDEX('計算A'!$D$60:$II$104,$B3,178)*JR3=1,IF(AND($E3=2,SY3=0),1000000,INDEX('計算A'!FY$110:FY$114,$F3+1)+IF(AND($E3=1,SY3=0),1000,0)),1000000))</f>
        <v/>
      </c>
      <c r="ACG3">
        <f>IF($B3=0,1000000,IF(INDEX('計算A'!$D$60:$II$104,$B3,179)*JS3=1,IF(AND($E3=2,SZ3=0),1000000,INDEX('計算A'!FZ$110:FZ$114,$F3+1)+IF(AND($E3=1,SZ3=0),1000,0)),1000000))</f>
        <v/>
      </c>
      <c r="ACH3">
        <f>IF($B3=0,1000000,IF(INDEX('計算A'!$D$60:$II$104,$B3,180)*JT3=1,IF(AND($E3=2,TA3=0),1000000,INDEX('計算A'!GA$110:GA$114,$F3+1)+IF(AND($E3=1,TA3=0),1000,0)),1000000))</f>
        <v/>
      </c>
      <c r="ACI3">
        <f>IF($B3=0,1000000,IF(INDEX('計算A'!$D$60:$II$104,$B3,181)*JU3=1,IF(AND($E3=2,TB3=0),1000000,INDEX('計算A'!GB$110:GB$114,$F3+1)+IF(AND($E3=1,TB3=0),1000,0)),1000000))</f>
        <v/>
      </c>
      <c r="ACJ3">
        <f>IF($B3=0,1000000,IF(INDEX('計算A'!$D$60:$II$104,$B3,182)*JV3=1,IF(AND($E3=2,TC3=0),1000000,INDEX('計算A'!GC$110:GC$114,$F3+1)+IF(AND($E3=1,TC3=0),1000,0)),1000000))</f>
        <v/>
      </c>
      <c r="ACK3">
        <f>IF($B3=0,1000000,IF(INDEX('計算A'!$D$60:$II$104,$B3,183)*JW3=1,IF(AND($E3=2,TD3=0),1000000,INDEX('計算A'!GD$110:GD$114,$F3+1)+IF(AND($E3=1,TD3=0),1000,0)),1000000))</f>
        <v/>
      </c>
      <c r="ACL3">
        <f>IF($B3=0,1000000,IF(INDEX('計算A'!$D$60:$II$104,$B3,184)*JX3=1,IF(AND($E3=2,TE3=0),1000000,INDEX('計算A'!GE$110:GE$114,$F3+1)+IF(AND($E3=1,TE3=0),1000,0)),1000000))</f>
        <v/>
      </c>
      <c r="ACM3">
        <f>IF($B3=0,1000000,IF(INDEX('計算A'!$D$60:$II$104,$B3,185)*JY3=1,IF(AND($E3=2,TF3=0),1000000,INDEX('計算A'!GF$110:GF$114,$F3+1)+IF(AND($E3=1,TF3=0),1000,0)),1000000))</f>
        <v/>
      </c>
      <c r="ACN3">
        <f>IF($B3=0,1000000,IF(INDEX('計算A'!$D$60:$II$104,$B3,186)*JZ3=1,IF(AND($E3=2,TG3=0),1000000,INDEX('計算A'!GG$110:GG$114,$F3+1)+IF(AND($E3=1,TG3=0),1000,0)),1000000))</f>
        <v/>
      </c>
      <c r="ACO3">
        <f>IF($B3=0,1000000,IF(INDEX('計算A'!$D$60:$II$104,$B3,187)*KA3=1,IF(AND($E3=2,TH3=0),1000000,INDEX('計算A'!GH$110:GH$114,$F3+1)+IF(AND($E3=1,TH3=0),1000,0)),1000000))</f>
        <v/>
      </c>
      <c r="ACP3">
        <f>IF($B3=0,1000000,IF(INDEX('計算A'!$D$60:$II$104,$B3,188)*KB3=1,IF(AND($E3=2,TI3=0),1000000,INDEX('計算A'!GI$110:GI$114,$F3+1)+IF(AND($E3=1,TI3=0),1000,0)),1000000))</f>
        <v/>
      </c>
      <c r="ACQ3">
        <f>IF($B3=0,1000000,IF(INDEX('計算A'!$D$60:$II$104,$B3,189)*KC3=1,IF(AND($E3=2,TJ3=0),1000000,INDEX('計算A'!GJ$110:GJ$114,$F3+1)+IF(AND($E3=1,TJ3=0),1000,0)),1000000))</f>
        <v/>
      </c>
      <c r="ACR3">
        <f>IF($B3=0,1000000,IF(INDEX('計算A'!$D$60:$II$104,$B3,190)*KD3=1,IF(AND($E3=2,TK3=0),1000000,INDEX('計算A'!GK$110:GK$114,$F3+1)+IF(AND($E3=1,TK3=0),1000,0)),1000000))</f>
        <v/>
      </c>
      <c r="ACS3">
        <f>IF($B3=0,1000000,IF(INDEX('計算A'!$D$60:$II$104,$B3,191)*KE3=1,IF(AND($E3=2,TL3=0),1000000,INDEX('計算A'!GL$110:GL$114,$F3+1)+IF(AND($E3=1,TL3=0),1000,0)),1000000))</f>
        <v/>
      </c>
      <c r="ACT3">
        <f>IF($B3=0,1000000,IF(INDEX('計算A'!$D$60:$II$104,$B3,192)*KF3=1,IF(AND($E3=2,TM3=0),1000000,INDEX('計算A'!GM$110:GM$114,$F3+1)+IF(AND($E3=1,TM3=0),1000,0)),1000000))</f>
        <v/>
      </c>
      <c r="ACU3">
        <f>IF($B3=0,1000000,IF(INDEX('計算A'!$D$60:$II$104,$B3,193)*KG3=1,IF(AND($E3=2,TN3=0),1000000,INDEX('計算A'!GN$110:GN$114,$F3+1)+IF(AND($E3=1,TN3=0),1000,0)),1000000))</f>
        <v/>
      </c>
      <c r="ACV3">
        <f>IF($B3=0,1000000,IF(INDEX('計算A'!$D$60:$II$104,$B3,194)*KH3=1,IF(AND($E3=2,TO3=0),1000000,INDEX('計算A'!GO$110:GO$114,$F3+1)+IF(AND($E3=1,TO3=0),1000,0)),1000000))</f>
        <v/>
      </c>
      <c r="ACW3">
        <f>IF($B3=0,1000000,IF(INDEX('計算A'!$D$60:$II$104,$B3,195)*KI3=1,IF(AND($E3=2,TP3=0),1000000,INDEX('計算A'!GP$110:GP$114,$F3+1)+IF(AND($E3=1,TP3=0),1000,0)),1000000))</f>
        <v/>
      </c>
      <c r="ACX3">
        <f>IF($B3=0,1000000,IF(INDEX('計算A'!$D$60:$II$104,$B3,196)*KJ3=1,IF(AND($E3=2,TQ3=0),1000000,INDEX('計算A'!GQ$110:GQ$114,$F3+1)+IF(AND($E3=1,TQ3=0),1000,0)),1000000))</f>
        <v/>
      </c>
      <c r="ACY3">
        <f>IF($B3=0,1000000,IF(INDEX('計算A'!$D$60:$II$104,$B3,197)*KK3=1,IF(AND($E3=2,TR3=0),1000000,INDEX('計算A'!GR$110:GR$114,$F3+1)+IF(AND($E3=1,TR3=0),1000,0)),1000000))</f>
        <v/>
      </c>
      <c r="ACZ3">
        <f>IF($B3=0,1000000,IF(INDEX('計算A'!$D$60:$II$104,$B3,198)*KL3=1,IF(AND($E3=2,TS3=0),1000000,INDEX('計算A'!GS$110:GS$114,$F3+1)+IF(AND($E3=1,TS3=0),1000,0)),1000000))</f>
        <v/>
      </c>
      <c r="ADA3">
        <f>IF($B3=0,1000000,IF(INDEX('計算A'!$D$60:$II$104,$B3,199)*KM3=1,IF(AND($E3=2,TT3=0),1000000,INDEX('計算A'!GT$110:GT$114,$F3+1)+IF(AND($E3=1,TT3=0),1000,0)),1000000))</f>
        <v/>
      </c>
      <c r="ADB3">
        <f>IF($B3=0,1000000,IF(INDEX('計算A'!$D$60:$II$104,$B3,200)*KN3=1,IF(AND($E3=2,TU3=0),1000000,INDEX('計算A'!GU$110:GU$114,$F3+1)+IF(AND($E3=1,TU3=0),1000,0)),1000000))</f>
        <v/>
      </c>
      <c r="ADC3">
        <f>IF($B3=0,1000000,IF(INDEX('計算A'!$D$60:$II$104,$B3,201)*KO3=1,IF(AND($E3=2,TV3=0),1000000,INDEX('計算A'!GV$110:GV$114,$F3+1)+IF(AND($E3=1,TV3=0),1000,0)),1000000))</f>
        <v/>
      </c>
      <c r="ADD3">
        <f>IF($B3=0,1000000,IF(INDEX('計算A'!$D$60:$II$104,$B3,202)*KP3=1,IF(AND($E3=2,TW3=0),1000000,INDEX('計算A'!GW$110:GW$114,$F3+1)+IF(AND($E3=1,TW3=0),1000,0)),1000000))</f>
        <v/>
      </c>
      <c r="ADE3">
        <f>IF($B3=0,1000000,IF(INDEX('計算A'!$D$60:$II$104,$B3,203)*KQ3=1,IF(AND($E3=2,TX3=0),1000000,INDEX('計算A'!GX$110:GX$114,$F3+1)+IF(AND($E3=1,TX3=0),1000,0)),1000000))</f>
        <v/>
      </c>
      <c r="ADF3">
        <f>IF($B3=0,1000000,IF(INDEX('計算A'!$D$60:$II$104,$B3,204)*KR3=1,IF(AND($E3=2,TY3=0),1000000,INDEX('計算A'!GY$110:GY$114,$F3+1)+IF(AND($E3=1,TY3=0),1000,0)),1000000))</f>
        <v/>
      </c>
      <c r="ADG3">
        <f>IF($B3=0,1000000,IF(INDEX('計算A'!$D$60:$II$104,$B3,205)*KS3=1,IF(AND($E3=2,TZ3=0),1000000,INDEX('計算A'!GZ$110:GZ$114,$F3+1)+IF(AND($E3=1,TZ3=0),1000,0)),1000000))</f>
        <v/>
      </c>
      <c r="ADH3">
        <f>IF($B3=0,1000000,IF(INDEX('計算A'!$D$60:$II$104,$B3,206)*KT3=1,IF(AND($E3=2,UA3=0),1000000,INDEX('計算A'!HA$110:HA$114,$F3+1)+IF(AND($E3=1,UA3=0),1000,0)),1000000))</f>
        <v/>
      </c>
      <c r="ADI3">
        <f>IF($B3=0,1000000,IF(INDEX('計算A'!$D$60:$II$104,$B3,207)*KU3=1,IF(AND($E3=2,UB3=0),1000000,INDEX('計算A'!HB$110:HB$114,$F3+1)+IF(AND($E3=1,UB3=0),1000,0)),1000000))</f>
        <v/>
      </c>
      <c r="ADJ3">
        <f>IF($B3=0,1000000,IF(INDEX('計算A'!$D$60:$II$104,$B3,208)*KV3=1,IF(AND($E3=2,UC3=0),1000000,INDEX('計算A'!HC$110:HC$114,$F3+1)+IF(AND($E3=1,UC3=0),1000,0)),1000000))</f>
        <v/>
      </c>
      <c r="ADK3">
        <f>IF($B3=0,1000000,IF(INDEX('計算A'!$D$60:$II$104,$B3,209)*KW3=1,IF(AND($E3=2,UD3=0),1000000,INDEX('計算A'!HD$110:HD$114,$F3+1)+IF(AND($E3=1,UD3=0),1000,0)),1000000))</f>
        <v/>
      </c>
      <c r="ADL3">
        <f>IF($B3=0,1000000,IF(INDEX('計算A'!$D$60:$II$104,$B3,210)*KX3=1,IF(AND($E3=2,UE3=0),1000000,INDEX('計算A'!HE$110:HE$114,$F3+1)+IF(AND($E3=1,UE3=0),1000,0)),1000000))</f>
        <v/>
      </c>
      <c r="ADM3">
        <f>IF($B3=0,1000000,IF(INDEX('計算A'!$D$60:$II$104,$B3,211)*KY3=1,IF(AND($E3=2,UF3=0),1000000,INDEX('計算A'!HF$110:HF$114,$F3+1)+IF(AND($E3=1,UF3=0),1000,0)),1000000))</f>
        <v/>
      </c>
      <c r="ADN3">
        <f>IF($B3=0,1000000,IF(INDEX('計算A'!$D$60:$II$104,$B3,212)*KZ3=1,IF(AND($E3=2,UG3=0),1000000,INDEX('計算A'!HG$110:HG$114,$F3+1)+IF(AND($E3=1,UG3=0),1000,0)),1000000))</f>
        <v/>
      </c>
      <c r="ADO3">
        <f>IF($B3=0,1000000,IF(INDEX('計算A'!$D$60:$II$104,$B3,213)*LA3=1,IF(AND($E3=2,UH3=0),1000000,INDEX('計算A'!HH$110:HH$114,$F3+1)+IF(AND($E3=1,UH3=0),1000,0)),1000000))</f>
        <v/>
      </c>
      <c r="ADP3">
        <f>IF($B3=0,1000000,IF(INDEX('計算A'!$D$60:$II$104,$B3,214)*LB3=1,IF(AND($E3=2,UI3=0),1000000,INDEX('計算A'!HI$110:HI$114,$F3+1)+IF(AND($E3=1,UI3=0),1000,0)),1000000))</f>
        <v/>
      </c>
      <c r="ADQ3">
        <f>IF($B3=0,1000000,IF(INDEX('計算A'!$D$60:$II$104,$B3,215)*LC3=1,IF(AND($E3=2,UJ3=0),1000000,INDEX('計算A'!HJ$110:HJ$114,$F3+1)+IF(AND($E3=1,UJ3=0),1000,0)),1000000))</f>
        <v/>
      </c>
      <c r="ADR3">
        <f>IF($B3=0,1000000,IF(INDEX('計算A'!$D$60:$II$104,$B3,216)*LD3=1,IF(AND($E3=2,UK3=0),1000000,INDEX('計算A'!HK$110:HK$114,$F3+1)+IF(AND($E3=1,UK3=0),1000,0)),1000000))</f>
        <v/>
      </c>
      <c r="ADS3">
        <f>IF($B3=0,1000000,IF(INDEX('計算A'!$D$60:$II$104,$B3,217)*LE3=1,IF(AND($E3=2,UL3=0),1000000,INDEX('計算A'!HL$110:HL$114,$F3+1)+IF(AND($E3=1,UL3=0),1000,0)),1000000))</f>
        <v/>
      </c>
      <c r="ADT3">
        <f>IF($B3=0,1000000,IF(INDEX('計算A'!$D$60:$II$104,$B3,218)*LF3=1,IF(AND($E3=2,UM3=0),1000000,INDEX('計算A'!HM$110:HM$114,$F3+1)+IF(AND($E3=1,UM3=0),1000,0)),1000000))</f>
        <v/>
      </c>
      <c r="ADU3">
        <f>IF($B3=0,1000000,IF(INDEX('計算A'!$D$60:$II$104,$B3,219)*LG3=1,IF(AND($E3=2,UN3=0),1000000,INDEX('計算A'!HN$110:HN$114,$F3+1)+IF(AND($E3=1,UN3=0),1000,0)),1000000))</f>
        <v/>
      </c>
      <c r="ADV3">
        <f>IF($B3=0,1000000,IF(INDEX('計算A'!$D$60:$II$104,$B3,220)*LH3=1,IF(AND($E3=2,UO3=0),1000000,INDEX('計算A'!HO$110:HO$114,$F3+1)+IF(AND($E3=1,UO3=0),1000,0)),1000000))</f>
        <v/>
      </c>
      <c r="ADW3">
        <f>IF($B3=0,1000000,IF(INDEX('計算A'!$D$60:$II$104,$B3,221)*LI3=1,IF(AND($E3=2,UP3=0),1000000,INDEX('計算A'!HP$110:HP$114,$F3+1)+IF(AND($E3=1,UP3=0),1000,0)),1000000))</f>
        <v/>
      </c>
      <c r="ADX3">
        <f>IF($B3=0,1000000,IF(INDEX('計算A'!$D$60:$II$104,$B3,222)*LJ3=1,IF(AND($E3=2,UQ3=0),1000000,INDEX('計算A'!HQ$110:HQ$114,$F3+1)+IF(AND($E3=1,UQ3=0),1000,0)),1000000))</f>
        <v/>
      </c>
      <c r="ADY3">
        <f>IF($B3=0,1000000,IF(INDEX('計算A'!$D$60:$II$104,$B3,223)*LK3=1,IF(AND($E3=2,UR3=0),1000000,INDEX('計算A'!HR$110:HR$114,$F3+1)+IF(AND($E3=1,UR3=0),1000,0)),1000000))</f>
        <v/>
      </c>
      <c r="ADZ3">
        <f>IF($B3=0,1000000,IF(INDEX('計算A'!$D$60:$II$104,$B3,224)*LL3=1,IF(AND($E3=2,US3=0),1000000,INDEX('計算A'!HS$110:HS$114,$F3+1)+IF(AND($E3=1,US3=0),1000,0)),1000000))</f>
        <v/>
      </c>
      <c r="AEA3">
        <f>IF($B3=0,1000000,IF(INDEX('計算A'!$D$60:$II$104,$B3,225)*LM3=1,IF(AND($E3=2,UT3=0),1000000,INDEX('計算A'!HT$110:HT$114,$F3+1)+IF(AND($E3=1,UT3=0),1000,0)),1000000))</f>
        <v/>
      </c>
      <c r="AEB3">
        <f>IF($B3=0,1000000,IF(INDEX('計算A'!$D$60:$II$104,$B3,226)*LN3=1,IF(AND($E3=2,UU3=0),1000000,INDEX('計算A'!HU$110:HU$114,$F3+1)+IF(AND($E3=1,UU3=0),1000,0)),1000000))</f>
        <v/>
      </c>
      <c r="AEC3">
        <f>IF($B3=0,1000000,IF(INDEX('計算A'!$D$60:$II$104,$B3,227)*LO3=1,IF(AND($E3=2,UV3=0),1000000,INDEX('計算A'!HV$110:HV$114,$F3+1)+IF(AND($E3=1,UV3=0),1000,0)),1000000))</f>
        <v/>
      </c>
      <c r="AED3">
        <f>IF($B3=0,1000000,IF(INDEX('計算A'!$D$60:$II$104,$B3,228)*LP3=1,IF(AND($E3=2,UW3=0),1000000,INDEX('計算A'!HW$110:HW$114,$F3+1)+IF(AND($E3=1,UW3=0),1000,0)),1000000))</f>
        <v/>
      </c>
      <c r="AEE3">
        <f>IF($B3=0,1000000,IF(INDEX('計算A'!$D$60:$II$104,$B3,229)*LQ3=1,IF(AND($E3=2,UX3=0),1000000,INDEX('計算A'!HX$110:HX$114,$F3+1)+IF(AND($E3=1,UX3=0),1000,0)),1000000))</f>
        <v/>
      </c>
      <c r="AEF3">
        <f>IF($B3=0,1000000,IF(INDEX('計算A'!$D$60:$II$104,$B3,230)*LR3=1,IF(AND($E3=2,UY3=0),1000000,INDEX('計算A'!HY$110:HY$114,$F3+1)+IF(AND($E3=1,UY3=0),1000,0)),1000000))</f>
        <v/>
      </c>
      <c r="AEG3">
        <f>IF($B3=0,1000000,IF(INDEX('計算A'!$D$60:$II$104,$B3,231)*LS3=1,IF(AND($E3=2,UZ3=0),1000000,INDEX('計算A'!HZ$110:HZ$114,$F3+1)+IF(AND($E3=1,UZ3=0),1000,0)),1000000))</f>
        <v/>
      </c>
      <c r="AEH3">
        <f>IF($B3=0,1000000,IF(INDEX('計算A'!$D$60:$II$104,$B3,232)*LT3=1,IF(AND($E3=2,VA3=0),1000000,INDEX('計算A'!IA$110:IA$114,$F3+1)+IF(AND($E3=1,VA3=0),1000,0)),1000000))</f>
        <v/>
      </c>
      <c r="AEI3">
        <f>IF($B3=0,1000000,IF(INDEX('計算A'!$D$60:$II$104,$B3,233)*LU3=1,IF(AND($E3=2,VB3=0),1000000,INDEX('計算A'!IB$110:IB$114,$F3+1)+IF(AND($E3=1,VB3=0),1000,0)),1000000))</f>
        <v/>
      </c>
      <c r="AEJ3">
        <f>IF($B3=0,1000000,IF(INDEX('計算A'!$D$60:$II$104,$B3,234)*LV3=1,IF(AND($E3=2,VC3=0),1000000,INDEX('計算A'!IC$110:IC$114,$F3+1)+IF(AND($E3=1,VC3=0),1000,0)),1000000))</f>
        <v/>
      </c>
      <c r="AEK3">
        <f>IF($B3=0,1000000,IF(INDEX('計算A'!$D$60:$II$104,$B3,235)*LW3=1,IF(AND($E3=2,VD3=0),1000000,INDEX('計算A'!ID$110:ID$114,$F3+1)+IF(AND($E3=1,VD3=0),1000,0)),1000000))</f>
        <v/>
      </c>
      <c r="AEL3">
        <f>IF($B3=0,1000000,IF(INDEX('計算A'!$D$60:$II$104,$B3,236)*LX3=1,IF(AND($E3=2,VE3=0),1000000,INDEX('計算A'!IE$110:IE$114,$F3+1)+IF(AND($E3=1,VE3=0),1000,0)),1000000))</f>
        <v/>
      </c>
      <c r="AEM3">
        <f>IF($B3=0,1000000,IF(INDEX('計算A'!$D$60:$II$104,$B3,237)*LY3=1,IF(AND($E3=2,VF3=0),1000000,INDEX('計算A'!IF$110:IF$114,$F3+1)+IF(AND($E3=1,VF3=0),1000,0)),1000000))</f>
        <v/>
      </c>
      <c r="AEN3">
        <f>IF($B3=0,1000000,IF(INDEX('計算A'!$D$60:$II$104,$B3,238)*LZ3=1,IF(AND($E3=2,VG3=0),1000000,INDEX('計算A'!IG$110:IG$114,$F3+1)+IF(AND($E3=1,VG3=0),1000,0)),1000000))</f>
        <v/>
      </c>
      <c r="AEO3">
        <f>IF($B3=0,1000000,IF(INDEX('計算A'!$D$60:$II$104,$B3,239)*MA3=1,IF(AND($E3=2,VH3=0),1000000,INDEX('計算A'!IH$110:IH$114,$F3+1)+IF(AND($E3=1,VH3=0),1000,0)),1000000))</f>
        <v/>
      </c>
      <c r="AEP3">
        <f>IF($B3=0,1000000,IF(INDEX('計算A'!$D$60:$II$104,$B3,240)*MB3=1,IF(AND($E3=2,VI3=0),1000000,INDEX('計算A'!II$110:II$114,$F3+1)+IF(AND($E3=1,VI3=0),1000,0)),1000000))</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IF($B4=0,1000000,IF(INDEX('計算A'!$D$60:$II$104,$B4,1)*CW4=1,IF(AND($E4=2,MD4=0),1000000,INDEX('計算A'!D$110:D$114,$F4+1)+IF(AND($E4=1,MD4=0),1000,0)),1000000))</f>
        <v/>
      </c>
      <c r="VL4">
        <f>IF($B4=0,1000000,IF(INDEX('計算A'!$D$60:$II$104,$B4,2)*CX4=1,IF(AND($E4=2,ME4=0),1000000,INDEX('計算A'!E$110:E$114,$F4+1)+IF(AND($E4=1,ME4=0),1000,0)),1000000))</f>
        <v/>
      </c>
      <c r="VM4">
        <f>IF($B4=0,1000000,IF(INDEX('計算A'!$D$60:$II$104,$B4,3)*CY4=1,IF(AND($E4=2,MF4=0),1000000,INDEX('計算A'!F$110:F$114,$F4+1)+IF(AND($E4=1,MF4=0),1000,0)),1000000))</f>
        <v/>
      </c>
      <c r="VN4">
        <f>IF($B4=0,1000000,IF(INDEX('計算A'!$D$60:$II$104,$B4,4)*CZ4=1,IF(AND($E4=2,MG4=0),1000000,INDEX('計算A'!G$110:G$114,$F4+1)+IF(AND($E4=1,MG4=0),1000,0)),1000000))</f>
        <v/>
      </c>
      <c r="VO4">
        <f>IF($B4=0,1000000,IF(INDEX('計算A'!$D$60:$II$104,$B4,5)*DA4=1,IF(AND($E4=2,MH4=0),1000000,INDEX('計算A'!H$110:H$114,$F4+1)+IF(AND($E4=1,MH4=0),1000,0)),1000000))</f>
        <v/>
      </c>
      <c r="VP4">
        <f>IF($B4=0,1000000,IF(INDEX('計算A'!$D$60:$II$104,$B4,6)*DB4=1,IF(AND($E4=2,MI4=0),1000000,INDEX('計算A'!I$110:I$114,$F4+1)+IF(AND($E4=1,MI4=0),1000,0)),1000000))</f>
        <v/>
      </c>
      <c r="VQ4">
        <f>IF($B4=0,1000000,IF(INDEX('計算A'!$D$60:$II$104,$B4,7)*DC4=1,IF(AND($E4=2,MJ4=0),1000000,INDEX('計算A'!J$110:J$114,$F4+1)+IF(AND($E4=1,MJ4=0),1000,0)),1000000))</f>
        <v/>
      </c>
      <c r="VR4">
        <f>IF($B4=0,1000000,IF(INDEX('計算A'!$D$60:$II$104,$B4,8)*DD4=1,IF(AND($E4=2,MK4=0),1000000,INDEX('計算A'!K$110:K$114,$F4+1)+IF(AND($E4=1,MK4=0),1000,0)),1000000))</f>
        <v/>
      </c>
      <c r="VS4">
        <f>IF($B4=0,1000000,IF(INDEX('計算A'!$D$60:$II$104,$B4,9)*DE4=1,IF(AND($E4=2,ML4=0),1000000,INDEX('計算A'!L$110:L$114,$F4+1)+IF(AND($E4=1,ML4=0),1000,0)),1000000))</f>
        <v/>
      </c>
      <c r="VT4">
        <f>IF($B4=0,1000000,IF(INDEX('計算A'!$D$60:$II$104,$B4,10)*DF4=1,IF(AND($E4=2,MM4=0),1000000,INDEX('計算A'!M$110:M$114,$F4+1)+IF(AND($E4=1,MM4=0),1000,0)),1000000))</f>
        <v/>
      </c>
      <c r="VU4">
        <f>IF($B4=0,1000000,IF(INDEX('計算A'!$D$60:$II$104,$B4,11)*DG4=1,IF(AND($E4=2,MN4=0),1000000,INDEX('計算A'!N$110:N$114,$F4+1)+IF(AND($E4=1,MN4=0),1000,0)),1000000))</f>
        <v/>
      </c>
      <c r="VV4">
        <f>IF($B4=0,1000000,IF(INDEX('計算A'!$D$60:$II$104,$B4,12)*DH4=1,IF(AND($E4=2,MO4=0),1000000,INDEX('計算A'!O$110:O$114,$F4+1)+IF(AND($E4=1,MO4=0),1000,0)),1000000))</f>
        <v/>
      </c>
      <c r="VW4">
        <f>IF($B4=0,1000000,IF(INDEX('計算A'!$D$60:$II$104,$B4,13)*DI4=1,IF(AND($E4=2,MP4=0),1000000,INDEX('計算A'!P$110:P$114,$F4+1)+IF(AND($E4=1,MP4=0),1000,0)),1000000))</f>
        <v/>
      </c>
      <c r="VX4">
        <f>IF($B4=0,1000000,IF(INDEX('計算A'!$D$60:$II$104,$B4,14)*DJ4=1,IF(AND($E4=2,MQ4=0),1000000,INDEX('計算A'!Q$110:Q$114,$F4+1)+IF(AND($E4=1,MQ4=0),1000,0)),1000000))</f>
        <v/>
      </c>
      <c r="VY4">
        <f>IF($B4=0,1000000,IF(INDEX('計算A'!$D$60:$II$104,$B4,15)*DK4=1,IF(AND($E4=2,MR4=0),1000000,INDEX('計算A'!R$110:R$114,$F4+1)+IF(AND($E4=1,MR4=0),1000,0)),1000000))</f>
        <v/>
      </c>
      <c r="VZ4">
        <f>IF($B4=0,1000000,IF(INDEX('計算A'!$D$60:$II$104,$B4,16)*DL4=1,IF(AND($E4=2,MS4=0),1000000,INDEX('計算A'!S$110:S$114,$F4+1)+IF(AND($E4=1,MS4=0),1000,0)),1000000))</f>
        <v/>
      </c>
      <c r="WA4">
        <f>IF($B4=0,1000000,IF(INDEX('計算A'!$D$60:$II$104,$B4,17)*DM4=1,IF(AND($E4=2,MT4=0),1000000,INDEX('計算A'!T$110:T$114,$F4+1)+IF(AND($E4=1,MT4=0),1000,0)),1000000))</f>
        <v/>
      </c>
      <c r="WB4">
        <f>IF($B4=0,1000000,IF(INDEX('計算A'!$D$60:$II$104,$B4,18)*DN4=1,IF(AND($E4=2,MU4=0),1000000,INDEX('計算A'!U$110:U$114,$F4+1)+IF(AND($E4=1,MU4=0),1000,0)),1000000))</f>
        <v/>
      </c>
      <c r="WC4">
        <f>IF($B4=0,1000000,IF(INDEX('計算A'!$D$60:$II$104,$B4,19)*DO4=1,IF(AND($E4=2,MV4=0),1000000,INDEX('計算A'!V$110:V$114,$F4+1)+IF(AND($E4=1,MV4=0),1000,0)),1000000))</f>
        <v/>
      </c>
      <c r="WD4">
        <f>IF($B4=0,1000000,IF(INDEX('計算A'!$D$60:$II$104,$B4,20)*DP4=1,IF(AND($E4=2,MW4=0),1000000,INDEX('計算A'!W$110:W$114,$F4+1)+IF(AND($E4=1,MW4=0),1000,0)),1000000))</f>
        <v/>
      </c>
      <c r="WE4">
        <f>IF($B4=0,1000000,IF(INDEX('計算A'!$D$60:$II$104,$B4,21)*DQ4=1,IF(AND($E4=2,MX4=0),1000000,INDEX('計算A'!X$110:X$114,$F4+1)+IF(AND($E4=1,MX4=0),1000,0)),1000000))</f>
        <v/>
      </c>
      <c r="WF4">
        <f>IF($B4=0,1000000,IF(INDEX('計算A'!$D$60:$II$104,$B4,22)*DR4=1,IF(AND($E4=2,MY4=0),1000000,INDEX('計算A'!Y$110:Y$114,$F4+1)+IF(AND($E4=1,MY4=0),1000,0)),1000000))</f>
        <v/>
      </c>
      <c r="WG4">
        <f>IF($B4=0,1000000,IF(INDEX('計算A'!$D$60:$II$104,$B4,23)*DS4=1,IF(AND($E4=2,MZ4=0),1000000,INDEX('計算A'!Z$110:Z$114,$F4+1)+IF(AND($E4=1,MZ4=0),1000,0)),1000000))</f>
        <v/>
      </c>
      <c r="WH4">
        <f>IF($B4=0,1000000,IF(INDEX('計算A'!$D$60:$II$104,$B4,24)*DT4=1,IF(AND($E4=2,NA4=0),1000000,INDEX('計算A'!AA$110:AA$114,$F4+1)+IF(AND($E4=1,NA4=0),1000,0)),1000000))</f>
        <v/>
      </c>
      <c r="WI4">
        <f>IF($B4=0,1000000,IF(INDEX('計算A'!$D$60:$II$104,$B4,25)*DU4=1,IF(AND($E4=2,NB4=0),1000000,INDEX('計算A'!AB$110:AB$114,$F4+1)+IF(AND($E4=1,NB4=0),1000,0)),1000000))</f>
        <v/>
      </c>
      <c r="WJ4">
        <f>IF($B4=0,1000000,IF(INDEX('計算A'!$D$60:$II$104,$B4,26)*DV4=1,IF(AND($E4=2,NC4=0),1000000,INDEX('計算A'!AC$110:AC$114,$F4+1)+IF(AND($E4=1,NC4=0),1000,0)),1000000))</f>
        <v/>
      </c>
      <c r="WK4">
        <f>IF($B4=0,1000000,IF(INDEX('計算A'!$D$60:$II$104,$B4,27)*DW4=1,IF(AND($E4=2,ND4=0),1000000,INDEX('計算A'!AD$110:AD$114,$F4+1)+IF(AND($E4=1,ND4=0),1000,0)),1000000))</f>
        <v/>
      </c>
      <c r="WL4">
        <f>IF($B4=0,1000000,IF(INDEX('計算A'!$D$60:$II$104,$B4,28)*DX4=1,IF(AND($E4=2,NE4=0),1000000,INDEX('計算A'!AE$110:AE$114,$F4+1)+IF(AND($E4=1,NE4=0),1000,0)),1000000))</f>
        <v/>
      </c>
      <c r="WM4">
        <f>IF($B4=0,1000000,IF(INDEX('計算A'!$D$60:$II$104,$B4,29)*DY4=1,IF(AND($E4=2,NF4=0),1000000,INDEX('計算A'!AF$110:AF$114,$F4+1)+IF(AND($E4=1,NF4=0),1000,0)),1000000))</f>
        <v/>
      </c>
      <c r="WN4">
        <f>IF($B4=0,1000000,IF(INDEX('計算A'!$D$60:$II$104,$B4,30)*DZ4=1,IF(AND($E4=2,NG4=0),1000000,INDEX('計算A'!AG$110:AG$114,$F4+1)+IF(AND($E4=1,NG4=0),1000,0)),1000000))</f>
        <v/>
      </c>
      <c r="WO4">
        <f>IF($B4=0,1000000,IF(INDEX('計算A'!$D$60:$II$104,$B4,31)*EA4=1,IF(AND($E4=2,NH4=0),1000000,INDEX('計算A'!AH$110:AH$114,$F4+1)+IF(AND($E4=1,NH4=0),1000,0)),1000000))</f>
        <v/>
      </c>
      <c r="WP4">
        <f>IF($B4=0,1000000,IF(INDEX('計算A'!$D$60:$II$104,$B4,32)*EB4=1,IF(AND($E4=2,NI4=0),1000000,INDEX('計算A'!AI$110:AI$114,$F4+1)+IF(AND($E4=1,NI4=0),1000,0)),1000000))</f>
        <v/>
      </c>
      <c r="WQ4">
        <f>IF($B4=0,1000000,IF(INDEX('計算A'!$D$60:$II$104,$B4,33)*EC4=1,IF(AND($E4=2,NJ4=0),1000000,INDEX('計算A'!AJ$110:AJ$114,$F4+1)+IF(AND($E4=1,NJ4=0),1000,0)),1000000))</f>
        <v/>
      </c>
      <c r="WR4">
        <f>IF($B4=0,1000000,IF(INDEX('計算A'!$D$60:$II$104,$B4,34)*ED4=1,IF(AND($E4=2,NK4=0),1000000,INDEX('計算A'!AK$110:AK$114,$F4+1)+IF(AND($E4=1,NK4=0),1000,0)),1000000))</f>
        <v/>
      </c>
      <c r="WS4">
        <f>IF($B4=0,1000000,IF(INDEX('計算A'!$D$60:$II$104,$B4,35)*EE4=1,IF(AND($E4=2,NL4=0),1000000,INDEX('計算A'!AL$110:AL$114,$F4+1)+IF(AND($E4=1,NL4=0),1000,0)),1000000))</f>
        <v/>
      </c>
      <c r="WT4">
        <f>IF($B4=0,1000000,IF(INDEX('計算A'!$D$60:$II$104,$B4,36)*EF4=1,IF(AND($E4=2,NM4=0),1000000,INDEX('計算A'!AM$110:AM$114,$F4+1)+IF(AND($E4=1,NM4=0),1000,0)),1000000))</f>
        <v/>
      </c>
      <c r="WU4">
        <f>IF($B4=0,1000000,IF(INDEX('計算A'!$D$60:$II$104,$B4,37)*EG4=1,IF(AND($E4=2,NN4=0),1000000,INDEX('計算A'!AN$110:AN$114,$F4+1)+IF(AND($E4=1,NN4=0),1000,0)),1000000))</f>
        <v/>
      </c>
      <c r="WV4">
        <f>IF($B4=0,1000000,IF(INDEX('計算A'!$D$60:$II$104,$B4,38)*EH4=1,IF(AND($E4=2,NO4=0),1000000,INDEX('計算A'!AO$110:AO$114,$F4+1)+IF(AND($E4=1,NO4=0),1000,0)),1000000))</f>
        <v/>
      </c>
      <c r="WW4">
        <f>IF($B4=0,1000000,IF(INDEX('計算A'!$D$60:$II$104,$B4,39)*EI4=1,IF(AND($E4=2,NP4=0),1000000,INDEX('計算A'!AP$110:AP$114,$F4+1)+IF(AND($E4=1,NP4=0),1000,0)),1000000))</f>
        <v/>
      </c>
      <c r="WX4">
        <f>IF($B4=0,1000000,IF(INDEX('計算A'!$D$60:$II$104,$B4,40)*EJ4=1,IF(AND($E4=2,NQ4=0),1000000,INDEX('計算A'!AQ$110:AQ$114,$F4+1)+IF(AND($E4=1,NQ4=0),1000,0)),1000000))</f>
        <v/>
      </c>
      <c r="WY4">
        <f>IF($B4=0,1000000,IF(INDEX('計算A'!$D$60:$II$104,$B4,41)*EK4=1,IF(AND($E4=2,NR4=0),1000000,INDEX('計算A'!AR$110:AR$114,$F4+1)+IF(AND($E4=1,NR4=0),1000,0)),1000000))</f>
        <v/>
      </c>
      <c r="WZ4">
        <f>IF($B4=0,1000000,IF(INDEX('計算A'!$D$60:$II$104,$B4,42)*EL4=1,IF(AND($E4=2,NS4=0),1000000,INDEX('計算A'!AS$110:AS$114,$F4+1)+IF(AND($E4=1,NS4=0),1000,0)),1000000))</f>
        <v/>
      </c>
      <c r="XA4">
        <f>IF($B4=0,1000000,IF(INDEX('計算A'!$D$60:$II$104,$B4,43)*EM4=1,IF(AND($E4=2,NT4=0),1000000,INDEX('計算A'!AT$110:AT$114,$F4+1)+IF(AND($E4=1,NT4=0),1000,0)),1000000))</f>
        <v/>
      </c>
      <c r="XB4">
        <f>IF($B4=0,1000000,IF(INDEX('計算A'!$D$60:$II$104,$B4,44)*EN4=1,IF(AND($E4=2,NU4=0),1000000,INDEX('計算A'!AU$110:AU$114,$F4+1)+IF(AND($E4=1,NU4=0),1000,0)),1000000))</f>
        <v/>
      </c>
      <c r="XC4">
        <f>IF($B4=0,1000000,IF(INDEX('計算A'!$D$60:$II$104,$B4,45)*EO4=1,IF(AND($E4=2,NV4=0),1000000,INDEX('計算A'!AV$110:AV$114,$F4+1)+IF(AND($E4=1,NV4=0),1000,0)),1000000))</f>
        <v/>
      </c>
      <c r="XD4">
        <f>IF($B4=0,1000000,IF(INDEX('計算A'!$D$60:$II$104,$B4,46)*EP4=1,IF(AND($E4=2,NW4=0),1000000,INDEX('計算A'!AW$110:AW$114,$F4+1)+IF(AND($E4=1,NW4=0),1000,0)),1000000))</f>
        <v/>
      </c>
      <c r="XE4">
        <f>IF($B4=0,1000000,IF(INDEX('計算A'!$D$60:$II$104,$B4,47)*EQ4=1,IF(AND($E4=2,NX4=0),1000000,INDEX('計算A'!AX$110:AX$114,$F4+1)+IF(AND($E4=1,NX4=0),1000,0)),1000000))</f>
        <v/>
      </c>
      <c r="XF4">
        <f>IF($B4=0,1000000,IF(INDEX('計算A'!$D$60:$II$104,$B4,48)*ER4=1,IF(AND($E4=2,NY4=0),1000000,INDEX('計算A'!AY$110:AY$114,$F4+1)+IF(AND($E4=1,NY4=0),1000,0)),1000000))</f>
        <v/>
      </c>
      <c r="XG4">
        <f>IF($B4=0,1000000,IF(INDEX('計算A'!$D$60:$II$104,$B4,49)*ES4=1,IF(AND($E4=2,NZ4=0),1000000,INDEX('計算A'!AZ$110:AZ$114,$F4+1)+IF(AND($E4=1,NZ4=0),1000,0)),1000000))</f>
        <v/>
      </c>
      <c r="XH4">
        <f>IF($B4=0,1000000,IF(INDEX('計算A'!$D$60:$II$104,$B4,50)*ET4=1,IF(AND($E4=2,OA4=0),1000000,INDEX('計算A'!BA$110:BA$114,$F4+1)+IF(AND($E4=1,OA4=0),1000,0)),1000000))</f>
        <v/>
      </c>
      <c r="XI4">
        <f>IF($B4=0,1000000,IF(INDEX('計算A'!$D$60:$II$104,$B4,51)*EU4=1,IF(AND($E4=2,OB4=0),1000000,INDEX('計算A'!BB$110:BB$114,$F4+1)+IF(AND($E4=1,OB4=0),1000,0)),1000000))</f>
        <v/>
      </c>
      <c r="XJ4">
        <f>IF($B4=0,1000000,IF(INDEX('計算A'!$D$60:$II$104,$B4,52)*EV4=1,IF(AND($E4=2,OC4=0),1000000,INDEX('計算A'!BC$110:BC$114,$F4+1)+IF(AND($E4=1,OC4=0),1000,0)),1000000))</f>
        <v/>
      </c>
      <c r="XK4">
        <f>IF($B4=0,1000000,IF(INDEX('計算A'!$D$60:$II$104,$B4,53)*EW4=1,IF(AND($E4=2,OD4=0),1000000,INDEX('計算A'!BD$110:BD$114,$F4+1)+IF(AND($E4=1,OD4=0),1000,0)),1000000))</f>
        <v/>
      </c>
      <c r="XL4">
        <f>IF($B4=0,1000000,IF(INDEX('計算A'!$D$60:$II$104,$B4,54)*EX4=1,IF(AND($E4=2,OE4=0),1000000,INDEX('計算A'!BE$110:BE$114,$F4+1)+IF(AND($E4=1,OE4=0),1000,0)),1000000))</f>
        <v/>
      </c>
      <c r="XM4">
        <f>IF($B4=0,1000000,IF(INDEX('計算A'!$D$60:$II$104,$B4,55)*EY4=1,IF(AND($E4=2,OF4=0),1000000,INDEX('計算A'!BF$110:BF$114,$F4+1)+IF(AND($E4=1,OF4=0),1000,0)),1000000))</f>
        <v/>
      </c>
      <c r="XN4">
        <f>IF($B4=0,1000000,IF(INDEX('計算A'!$D$60:$II$104,$B4,56)*EZ4=1,IF(AND($E4=2,OG4=0),1000000,INDEX('計算A'!BG$110:BG$114,$F4+1)+IF(AND($E4=1,OG4=0),1000,0)),1000000))</f>
        <v/>
      </c>
      <c r="XO4">
        <f>IF($B4=0,1000000,IF(INDEX('計算A'!$D$60:$II$104,$B4,57)*FA4=1,IF(AND($E4=2,OH4=0),1000000,INDEX('計算A'!BH$110:BH$114,$F4+1)+IF(AND($E4=1,OH4=0),1000,0)),1000000))</f>
        <v/>
      </c>
      <c r="XP4">
        <f>IF($B4=0,1000000,IF(INDEX('計算A'!$D$60:$II$104,$B4,58)*FB4=1,IF(AND($E4=2,OI4=0),1000000,INDEX('計算A'!BI$110:BI$114,$F4+1)+IF(AND($E4=1,OI4=0),1000,0)),1000000))</f>
        <v/>
      </c>
      <c r="XQ4">
        <f>IF($B4=0,1000000,IF(INDEX('計算A'!$D$60:$II$104,$B4,59)*FC4=1,IF(AND($E4=2,OJ4=0),1000000,INDEX('計算A'!BJ$110:BJ$114,$F4+1)+IF(AND($E4=1,OJ4=0),1000,0)),1000000))</f>
        <v/>
      </c>
      <c r="XR4">
        <f>IF($B4=0,1000000,IF(INDEX('計算A'!$D$60:$II$104,$B4,60)*FD4=1,IF(AND($E4=2,OK4=0),1000000,INDEX('計算A'!BK$110:BK$114,$F4+1)+IF(AND($E4=1,OK4=0),1000,0)),1000000))</f>
        <v/>
      </c>
      <c r="XS4">
        <f>IF($B4=0,1000000,IF(INDEX('計算A'!$D$60:$II$104,$B4,61)*FE4=1,IF(AND($E4=2,OL4=0),1000000,INDEX('計算A'!BL$110:BL$114,$F4+1)+IF(AND($E4=1,OL4=0),1000,0)),1000000))</f>
        <v/>
      </c>
      <c r="XT4">
        <f>IF($B4=0,1000000,IF(INDEX('計算A'!$D$60:$II$104,$B4,62)*FF4=1,IF(AND($E4=2,OM4=0),1000000,INDEX('計算A'!BM$110:BM$114,$F4+1)+IF(AND($E4=1,OM4=0),1000,0)),1000000))</f>
        <v/>
      </c>
      <c r="XU4">
        <f>IF($B4=0,1000000,IF(INDEX('計算A'!$D$60:$II$104,$B4,63)*FG4=1,IF(AND($E4=2,ON4=0),1000000,INDEX('計算A'!BN$110:BN$114,$F4+1)+IF(AND($E4=1,ON4=0),1000,0)),1000000))</f>
        <v/>
      </c>
      <c r="XV4">
        <f>IF($B4=0,1000000,IF(INDEX('計算A'!$D$60:$II$104,$B4,64)*FH4=1,IF(AND($E4=2,OO4=0),1000000,INDEX('計算A'!BO$110:BO$114,$F4+1)+IF(AND($E4=1,OO4=0),1000,0)),1000000))</f>
        <v/>
      </c>
      <c r="XW4">
        <f>IF($B4=0,1000000,IF(INDEX('計算A'!$D$60:$II$104,$B4,65)*FI4=1,IF(AND($E4=2,OP4=0),1000000,INDEX('計算A'!BP$110:BP$114,$F4+1)+IF(AND($E4=1,OP4=0),1000,0)),1000000))</f>
        <v/>
      </c>
      <c r="XX4">
        <f>IF($B4=0,1000000,IF(INDEX('計算A'!$D$60:$II$104,$B4,66)*FJ4=1,IF(AND($E4=2,OQ4=0),1000000,INDEX('計算A'!BQ$110:BQ$114,$F4+1)+IF(AND($E4=1,OQ4=0),1000,0)),1000000))</f>
        <v/>
      </c>
      <c r="XY4">
        <f>IF($B4=0,1000000,IF(INDEX('計算A'!$D$60:$II$104,$B4,67)*FK4=1,IF(AND($E4=2,OR4=0),1000000,INDEX('計算A'!BR$110:BR$114,$F4+1)+IF(AND($E4=1,OR4=0),1000,0)),1000000))</f>
        <v/>
      </c>
      <c r="XZ4">
        <f>IF($B4=0,1000000,IF(INDEX('計算A'!$D$60:$II$104,$B4,68)*FL4=1,IF(AND($E4=2,OS4=0),1000000,INDEX('計算A'!BS$110:BS$114,$F4+1)+IF(AND($E4=1,OS4=0),1000,0)),1000000))</f>
        <v/>
      </c>
      <c r="YA4">
        <f>IF($B4=0,1000000,IF(INDEX('計算A'!$D$60:$II$104,$B4,69)*FM4=1,IF(AND($E4=2,OT4=0),1000000,INDEX('計算A'!BT$110:BT$114,$F4+1)+IF(AND($E4=1,OT4=0),1000,0)),1000000))</f>
        <v/>
      </c>
      <c r="YB4">
        <f>IF($B4=0,1000000,IF(INDEX('計算A'!$D$60:$II$104,$B4,70)*FN4=1,IF(AND($E4=2,OU4=0),1000000,INDEX('計算A'!BU$110:BU$114,$F4+1)+IF(AND($E4=1,OU4=0),1000,0)),1000000))</f>
        <v/>
      </c>
      <c r="YC4">
        <f>IF($B4=0,1000000,IF(INDEX('計算A'!$D$60:$II$104,$B4,71)*FO4=1,IF(AND($E4=2,OV4=0),1000000,INDEX('計算A'!BV$110:BV$114,$F4+1)+IF(AND($E4=1,OV4=0),1000,0)),1000000))</f>
        <v/>
      </c>
      <c r="YD4">
        <f>IF($B4=0,1000000,IF(INDEX('計算A'!$D$60:$II$104,$B4,72)*FP4=1,IF(AND($E4=2,OW4=0),1000000,INDEX('計算A'!BW$110:BW$114,$F4+1)+IF(AND($E4=1,OW4=0),1000,0)),1000000))</f>
        <v/>
      </c>
      <c r="YE4">
        <f>IF($B4=0,1000000,IF(INDEX('計算A'!$D$60:$II$104,$B4,73)*FQ4=1,IF(AND($E4=2,OX4=0),1000000,INDEX('計算A'!BX$110:BX$114,$F4+1)+IF(AND($E4=1,OX4=0),1000,0)),1000000))</f>
        <v/>
      </c>
      <c r="YF4">
        <f>IF($B4=0,1000000,IF(INDEX('計算A'!$D$60:$II$104,$B4,74)*FR4=1,IF(AND($E4=2,OY4=0),1000000,INDEX('計算A'!BY$110:BY$114,$F4+1)+IF(AND($E4=1,OY4=0),1000,0)),1000000))</f>
        <v/>
      </c>
      <c r="YG4">
        <f>IF($B4=0,1000000,IF(INDEX('計算A'!$D$60:$II$104,$B4,75)*FS4=1,IF(AND($E4=2,OZ4=0),1000000,INDEX('計算A'!BZ$110:BZ$114,$F4+1)+IF(AND($E4=1,OZ4=0),1000,0)),1000000))</f>
        <v/>
      </c>
      <c r="YH4">
        <f>IF($B4=0,1000000,IF(INDEX('計算A'!$D$60:$II$104,$B4,76)*FT4=1,IF(AND($E4=2,PA4=0),1000000,INDEX('計算A'!CA$110:CA$114,$F4+1)+IF(AND($E4=1,PA4=0),1000,0)),1000000))</f>
        <v/>
      </c>
      <c r="YI4">
        <f>IF($B4=0,1000000,IF(INDEX('計算A'!$D$60:$II$104,$B4,77)*FU4=1,IF(AND($E4=2,PB4=0),1000000,INDEX('計算A'!CB$110:CB$114,$F4+1)+IF(AND($E4=1,PB4=0),1000,0)),1000000))</f>
        <v/>
      </c>
      <c r="YJ4">
        <f>IF($B4=0,1000000,IF(INDEX('計算A'!$D$60:$II$104,$B4,78)*FV4=1,IF(AND($E4=2,PC4=0),1000000,INDEX('計算A'!CC$110:CC$114,$F4+1)+IF(AND($E4=1,PC4=0),1000,0)),1000000))</f>
        <v/>
      </c>
      <c r="YK4">
        <f>IF($B4=0,1000000,IF(INDEX('計算A'!$D$60:$II$104,$B4,79)*FW4=1,IF(AND($E4=2,PD4=0),1000000,INDEX('計算A'!CD$110:CD$114,$F4+1)+IF(AND($E4=1,PD4=0),1000,0)),1000000))</f>
        <v/>
      </c>
      <c r="YL4">
        <f>IF($B4=0,1000000,IF(INDEX('計算A'!$D$60:$II$104,$B4,80)*FX4=1,IF(AND($E4=2,PE4=0),1000000,INDEX('計算A'!CE$110:CE$114,$F4+1)+IF(AND($E4=1,PE4=0),1000,0)),1000000))</f>
        <v/>
      </c>
      <c r="YM4">
        <f>IF($B4=0,1000000,IF(INDEX('計算A'!$D$60:$II$104,$B4,81)*FY4=1,IF(AND($E4=2,PF4=0),1000000,INDEX('計算A'!CF$110:CF$114,$F4+1)+IF(AND($E4=1,PF4=0),1000,0)),1000000))</f>
        <v/>
      </c>
      <c r="YN4">
        <f>IF($B4=0,1000000,IF(INDEX('計算A'!$D$60:$II$104,$B4,82)*FZ4=1,IF(AND($E4=2,PG4=0),1000000,INDEX('計算A'!CG$110:CG$114,$F4+1)+IF(AND($E4=1,PG4=0),1000,0)),1000000))</f>
        <v/>
      </c>
      <c r="YO4">
        <f>IF($B4=0,1000000,IF(INDEX('計算A'!$D$60:$II$104,$B4,83)*GA4=1,IF(AND($E4=2,PH4=0),1000000,INDEX('計算A'!CH$110:CH$114,$F4+1)+IF(AND($E4=1,PH4=0),1000,0)),1000000))</f>
        <v/>
      </c>
      <c r="YP4">
        <f>IF($B4=0,1000000,IF(INDEX('計算A'!$D$60:$II$104,$B4,84)*GB4=1,IF(AND($E4=2,PI4=0),1000000,INDEX('計算A'!CI$110:CI$114,$F4+1)+IF(AND($E4=1,PI4=0),1000,0)),1000000))</f>
        <v/>
      </c>
      <c r="YQ4">
        <f>IF($B4=0,1000000,IF(INDEX('計算A'!$D$60:$II$104,$B4,85)*GC4=1,IF(AND($E4=2,PJ4=0),1000000,INDEX('計算A'!CJ$110:CJ$114,$F4+1)+IF(AND($E4=1,PJ4=0),1000,0)),1000000))</f>
        <v/>
      </c>
      <c r="YR4">
        <f>IF($B4=0,1000000,IF(INDEX('計算A'!$D$60:$II$104,$B4,86)*GD4=1,IF(AND($E4=2,PK4=0),1000000,INDEX('計算A'!CK$110:CK$114,$F4+1)+IF(AND($E4=1,PK4=0),1000,0)),1000000))</f>
        <v/>
      </c>
      <c r="YS4">
        <f>IF($B4=0,1000000,IF(INDEX('計算A'!$D$60:$II$104,$B4,87)*GE4=1,IF(AND($E4=2,PL4=0),1000000,INDEX('計算A'!CL$110:CL$114,$F4+1)+IF(AND($E4=1,PL4=0),1000,0)),1000000))</f>
        <v/>
      </c>
      <c r="YT4">
        <f>IF($B4=0,1000000,IF(INDEX('計算A'!$D$60:$II$104,$B4,88)*GF4=1,IF(AND($E4=2,PM4=0),1000000,INDEX('計算A'!CM$110:CM$114,$F4+1)+IF(AND($E4=1,PM4=0),1000,0)),1000000))</f>
        <v/>
      </c>
      <c r="YU4">
        <f>IF($B4=0,1000000,IF(INDEX('計算A'!$D$60:$II$104,$B4,89)*GG4=1,IF(AND($E4=2,PN4=0),1000000,INDEX('計算A'!CN$110:CN$114,$F4+1)+IF(AND($E4=1,PN4=0),1000,0)),1000000))</f>
        <v/>
      </c>
      <c r="YV4">
        <f>IF($B4=0,1000000,IF(INDEX('計算A'!$D$60:$II$104,$B4,90)*GH4=1,IF(AND($E4=2,PO4=0),1000000,INDEX('計算A'!CO$110:CO$114,$F4+1)+IF(AND($E4=1,PO4=0),1000,0)),1000000))</f>
        <v/>
      </c>
      <c r="YW4">
        <f>IF($B4=0,1000000,IF(INDEX('計算A'!$D$60:$II$104,$B4,91)*GI4=1,IF(AND($E4=2,PP4=0),1000000,INDEX('計算A'!CP$110:CP$114,$F4+1)+IF(AND($E4=1,PP4=0),1000,0)),1000000))</f>
        <v/>
      </c>
      <c r="YX4">
        <f>IF($B4=0,1000000,IF(INDEX('計算A'!$D$60:$II$104,$B4,92)*GJ4=1,IF(AND($E4=2,PQ4=0),1000000,INDEX('計算A'!CQ$110:CQ$114,$F4+1)+IF(AND($E4=1,PQ4=0),1000,0)),1000000))</f>
        <v/>
      </c>
      <c r="YY4">
        <f>IF($B4=0,1000000,IF(INDEX('計算A'!$D$60:$II$104,$B4,93)*GK4=1,IF(AND($E4=2,PR4=0),1000000,INDEX('計算A'!CR$110:CR$114,$F4+1)+IF(AND($E4=1,PR4=0),1000,0)),1000000))</f>
        <v/>
      </c>
      <c r="YZ4">
        <f>IF($B4=0,1000000,IF(INDEX('計算A'!$D$60:$II$104,$B4,94)*GL4=1,IF(AND($E4=2,PS4=0),1000000,INDEX('計算A'!CS$110:CS$114,$F4+1)+IF(AND($E4=1,PS4=0),1000,0)),1000000))</f>
        <v/>
      </c>
      <c r="ZA4">
        <f>IF($B4=0,1000000,IF(INDEX('計算A'!$D$60:$II$104,$B4,95)*GM4=1,IF(AND($E4=2,PT4=0),1000000,INDEX('計算A'!CT$110:CT$114,$F4+1)+IF(AND($E4=1,PT4=0),1000,0)),1000000))</f>
        <v/>
      </c>
      <c r="ZB4">
        <f>IF($B4=0,1000000,IF(INDEX('計算A'!$D$60:$II$104,$B4,96)*GN4=1,IF(AND($E4=2,PU4=0),1000000,INDEX('計算A'!CU$110:CU$114,$F4+1)+IF(AND($E4=1,PU4=0),1000,0)),1000000))</f>
        <v/>
      </c>
      <c r="ZC4">
        <f>IF($B4=0,1000000,IF(INDEX('計算A'!$D$60:$II$104,$B4,97)*GO4=1,IF(AND($E4=2,PV4=0),1000000,INDEX('計算A'!CV$110:CV$114,$F4+1)+IF(AND($E4=1,PV4=0),1000,0)),1000000))</f>
        <v/>
      </c>
      <c r="ZD4">
        <f>IF($B4=0,1000000,IF(INDEX('計算A'!$D$60:$II$104,$B4,98)*GP4=1,IF(AND($E4=2,PW4=0),1000000,INDEX('計算A'!CW$110:CW$114,$F4+1)+IF(AND($E4=1,PW4=0),1000,0)),1000000))</f>
        <v/>
      </c>
      <c r="ZE4">
        <f>IF($B4=0,1000000,IF(INDEX('計算A'!$D$60:$II$104,$B4,99)*GQ4=1,IF(AND($E4=2,PX4=0),1000000,INDEX('計算A'!CX$110:CX$114,$F4+1)+IF(AND($E4=1,PX4=0),1000,0)),1000000))</f>
        <v/>
      </c>
      <c r="ZF4">
        <f>IF($B4=0,1000000,IF(INDEX('計算A'!$D$60:$II$104,$B4,100)*GR4=1,IF(AND($E4=2,PY4=0),1000000,INDEX('計算A'!CY$110:CY$114,$F4+1)+IF(AND($E4=1,PY4=0),1000,0)),1000000))</f>
        <v/>
      </c>
      <c r="ZG4">
        <f>IF($B4=0,1000000,IF(INDEX('計算A'!$D$60:$II$104,$B4,101)*GS4=1,IF(AND($E4=2,PZ4=0),1000000,INDEX('計算A'!CZ$110:CZ$114,$F4+1)+IF(AND($E4=1,PZ4=0),1000,0)),1000000))</f>
        <v/>
      </c>
      <c r="ZH4">
        <f>IF($B4=0,1000000,IF(INDEX('計算A'!$D$60:$II$104,$B4,102)*GT4=1,IF(AND($E4=2,QA4=0),1000000,INDEX('計算A'!DA$110:DA$114,$F4+1)+IF(AND($E4=1,QA4=0),1000,0)),1000000))</f>
        <v/>
      </c>
      <c r="ZI4">
        <f>IF($B4=0,1000000,IF(INDEX('計算A'!$D$60:$II$104,$B4,103)*GU4=1,IF(AND($E4=2,QB4=0),1000000,INDEX('計算A'!DB$110:DB$114,$F4+1)+IF(AND($E4=1,QB4=0),1000,0)),1000000))</f>
        <v/>
      </c>
      <c r="ZJ4">
        <f>IF($B4=0,1000000,IF(INDEX('計算A'!$D$60:$II$104,$B4,104)*GV4=1,IF(AND($E4=2,QC4=0),1000000,INDEX('計算A'!DC$110:DC$114,$F4+1)+IF(AND($E4=1,QC4=0),1000,0)),1000000))</f>
        <v/>
      </c>
      <c r="ZK4">
        <f>IF($B4=0,1000000,IF(INDEX('計算A'!$D$60:$II$104,$B4,105)*GW4=1,IF(AND($E4=2,QD4=0),1000000,INDEX('計算A'!DD$110:DD$114,$F4+1)+IF(AND($E4=1,QD4=0),1000,0)),1000000))</f>
        <v/>
      </c>
      <c r="ZL4">
        <f>IF($B4=0,1000000,IF(INDEX('計算A'!$D$60:$II$104,$B4,106)*GX4=1,IF(AND($E4=2,QE4=0),1000000,INDEX('計算A'!DE$110:DE$114,$F4+1)+IF(AND($E4=1,QE4=0),1000,0)),1000000))</f>
        <v/>
      </c>
      <c r="ZM4">
        <f>IF($B4=0,1000000,IF(INDEX('計算A'!$D$60:$II$104,$B4,107)*GY4=1,IF(AND($E4=2,QF4=0),1000000,INDEX('計算A'!DF$110:DF$114,$F4+1)+IF(AND($E4=1,QF4=0),1000,0)),1000000))</f>
        <v/>
      </c>
      <c r="ZN4">
        <f>IF($B4=0,1000000,IF(INDEX('計算A'!$D$60:$II$104,$B4,108)*GZ4=1,IF(AND($E4=2,QG4=0),1000000,INDEX('計算A'!DG$110:DG$114,$F4+1)+IF(AND($E4=1,QG4=0),1000,0)),1000000))</f>
        <v/>
      </c>
      <c r="ZO4">
        <f>IF($B4=0,1000000,IF(INDEX('計算A'!$D$60:$II$104,$B4,109)*HA4=1,IF(AND($E4=2,QH4=0),1000000,INDEX('計算A'!DH$110:DH$114,$F4+1)+IF(AND($E4=1,QH4=0),1000,0)),1000000))</f>
        <v/>
      </c>
      <c r="ZP4">
        <f>IF($B4=0,1000000,IF(INDEX('計算A'!$D$60:$II$104,$B4,110)*HB4=1,IF(AND($E4=2,QI4=0),1000000,INDEX('計算A'!DI$110:DI$114,$F4+1)+IF(AND($E4=1,QI4=0),1000,0)),1000000))</f>
        <v/>
      </c>
      <c r="ZQ4">
        <f>IF($B4=0,1000000,IF(INDEX('計算A'!$D$60:$II$104,$B4,111)*HC4=1,IF(AND($E4=2,QJ4=0),1000000,INDEX('計算A'!DJ$110:DJ$114,$F4+1)+IF(AND($E4=1,QJ4=0),1000,0)),1000000))</f>
        <v/>
      </c>
      <c r="ZR4">
        <f>IF($B4=0,1000000,IF(INDEX('計算A'!$D$60:$II$104,$B4,112)*HD4=1,IF(AND($E4=2,QK4=0),1000000,INDEX('計算A'!DK$110:DK$114,$F4+1)+IF(AND($E4=1,QK4=0),1000,0)),1000000))</f>
        <v/>
      </c>
      <c r="ZS4">
        <f>IF($B4=0,1000000,IF(INDEX('計算A'!$D$60:$II$104,$B4,113)*HE4=1,IF(AND($E4=2,QL4=0),1000000,INDEX('計算A'!DL$110:DL$114,$F4+1)+IF(AND($E4=1,QL4=0),1000,0)),1000000))</f>
        <v/>
      </c>
      <c r="ZT4">
        <f>IF($B4=0,1000000,IF(INDEX('計算A'!$D$60:$II$104,$B4,114)*HF4=1,IF(AND($E4=2,QM4=0),1000000,INDEX('計算A'!DM$110:DM$114,$F4+1)+IF(AND($E4=1,QM4=0),1000,0)),1000000))</f>
        <v/>
      </c>
      <c r="ZU4">
        <f>IF($B4=0,1000000,IF(INDEX('計算A'!$D$60:$II$104,$B4,115)*HG4=1,IF(AND($E4=2,QN4=0),1000000,INDEX('計算A'!DN$110:DN$114,$F4+1)+IF(AND($E4=1,QN4=0),1000,0)),1000000))</f>
        <v/>
      </c>
      <c r="ZV4">
        <f>IF($B4=0,1000000,IF(INDEX('計算A'!$D$60:$II$104,$B4,116)*HH4=1,IF(AND($E4=2,QO4=0),1000000,INDEX('計算A'!DO$110:DO$114,$F4+1)+IF(AND($E4=1,QO4=0),1000,0)),1000000))</f>
        <v/>
      </c>
      <c r="ZW4">
        <f>IF($B4=0,1000000,IF(INDEX('計算A'!$D$60:$II$104,$B4,117)*HI4=1,IF(AND($E4=2,QP4=0),1000000,INDEX('計算A'!DP$110:DP$114,$F4+1)+IF(AND($E4=1,QP4=0),1000,0)),1000000))</f>
        <v/>
      </c>
      <c r="ZX4">
        <f>IF($B4=0,1000000,IF(INDEX('計算A'!$D$60:$II$104,$B4,118)*HJ4=1,IF(AND($E4=2,QQ4=0),1000000,INDEX('計算A'!DQ$110:DQ$114,$F4+1)+IF(AND($E4=1,QQ4=0),1000,0)),1000000))</f>
        <v/>
      </c>
      <c r="ZY4">
        <f>IF($B4=0,1000000,IF(INDEX('計算A'!$D$60:$II$104,$B4,119)*HK4=1,IF(AND($E4=2,QR4=0),1000000,INDEX('計算A'!DR$110:DR$114,$F4+1)+IF(AND($E4=1,QR4=0),1000,0)),1000000))</f>
        <v/>
      </c>
      <c r="ZZ4">
        <f>IF($B4=0,1000000,IF(INDEX('計算A'!$D$60:$II$104,$B4,120)*HL4=1,IF(AND($E4=2,QS4=0),1000000,INDEX('計算A'!DS$110:DS$114,$F4+1)+IF(AND($E4=1,QS4=0),1000,0)),1000000))</f>
        <v/>
      </c>
      <c r="AAA4">
        <f>IF($B4=0,1000000,IF(INDEX('計算A'!$D$60:$II$104,$B4,121)*HM4=1,IF(AND($E4=2,QT4=0),1000000,INDEX('計算A'!DT$110:DT$114,$F4+1)+IF(AND($E4=1,QT4=0),1000,0)),1000000))</f>
        <v/>
      </c>
      <c r="AAB4">
        <f>IF($B4=0,1000000,IF(INDEX('計算A'!$D$60:$II$104,$B4,122)*HN4=1,IF(AND($E4=2,QU4=0),1000000,INDEX('計算A'!DU$110:DU$114,$F4+1)+IF(AND($E4=1,QU4=0),1000,0)),1000000))</f>
        <v/>
      </c>
      <c r="AAC4">
        <f>IF($B4=0,1000000,IF(INDEX('計算A'!$D$60:$II$104,$B4,123)*HO4=1,IF(AND($E4=2,QV4=0),1000000,INDEX('計算A'!DV$110:DV$114,$F4+1)+IF(AND($E4=1,QV4=0),1000,0)),1000000))</f>
        <v/>
      </c>
      <c r="AAD4">
        <f>IF($B4=0,1000000,IF(INDEX('計算A'!$D$60:$II$104,$B4,124)*HP4=1,IF(AND($E4=2,QW4=0),1000000,INDEX('計算A'!DW$110:DW$114,$F4+1)+IF(AND($E4=1,QW4=0),1000,0)),1000000))</f>
        <v/>
      </c>
      <c r="AAE4">
        <f>IF($B4=0,1000000,IF(INDEX('計算A'!$D$60:$II$104,$B4,125)*HQ4=1,IF(AND($E4=2,QX4=0),1000000,INDEX('計算A'!DX$110:DX$114,$F4+1)+IF(AND($E4=1,QX4=0),1000,0)),1000000))</f>
        <v/>
      </c>
      <c r="AAF4">
        <f>IF($B4=0,1000000,IF(INDEX('計算A'!$D$60:$II$104,$B4,126)*HR4=1,IF(AND($E4=2,QY4=0),1000000,INDEX('計算A'!DY$110:DY$114,$F4+1)+IF(AND($E4=1,QY4=0),1000,0)),1000000))</f>
        <v/>
      </c>
      <c r="AAG4">
        <f>IF($B4=0,1000000,IF(INDEX('計算A'!$D$60:$II$104,$B4,127)*HS4=1,IF(AND($E4=2,QZ4=0),1000000,INDEX('計算A'!DZ$110:DZ$114,$F4+1)+IF(AND($E4=1,QZ4=0),1000,0)),1000000))</f>
        <v/>
      </c>
      <c r="AAH4">
        <f>IF($B4=0,1000000,IF(INDEX('計算A'!$D$60:$II$104,$B4,128)*HT4=1,IF(AND($E4=2,RA4=0),1000000,INDEX('計算A'!EA$110:EA$114,$F4+1)+IF(AND($E4=1,RA4=0),1000,0)),1000000))</f>
        <v/>
      </c>
      <c r="AAI4">
        <f>IF($B4=0,1000000,IF(INDEX('計算A'!$D$60:$II$104,$B4,129)*HU4=1,IF(AND($E4=2,RB4=0),1000000,INDEX('計算A'!EB$110:EB$114,$F4+1)+IF(AND($E4=1,RB4=0),1000,0)),1000000))</f>
        <v/>
      </c>
      <c r="AAJ4">
        <f>IF($B4=0,1000000,IF(INDEX('計算A'!$D$60:$II$104,$B4,130)*HV4=1,IF(AND($E4=2,RC4=0),1000000,INDEX('計算A'!EC$110:EC$114,$F4+1)+IF(AND($E4=1,RC4=0),1000,0)),1000000))</f>
        <v/>
      </c>
      <c r="AAK4">
        <f>IF($B4=0,1000000,IF(INDEX('計算A'!$D$60:$II$104,$B4,131)*HW4=1,IF(AND($E4=2,RD4=0),1000000,INDEX('計算A'!ED$110:ED$114,$F4+1)+IF(AND($E4=1,RD4=0),1000,0)),1000000))</f>
        <v/>
      </c>
      <c r="AAL4">
        <f>IF($B4=0,1000000,IF(INDEX('計算A'!$D$60:$II$104,$B4,132)*HX4=1,IF(AND($E4=2,RE4=0),1000000,INDEX('計算A'!EE$110:EE$114,$F4+1)+IF(AND($E4=1,RE4=0),1000,0)),1000000))</f>
        <v/>
      </c>
      <c r="AAM4">
        <f>IF($B4=0,1000000,IF(INDEX('計算A'!$D$60:$II$104,$B4,133)*HY4=1,IF(AND($E4=2,RF4=0),1000000,INDEX('計算A'!EF$110:EF$114,$F4+1)+IF(AND($E4=1,RF4=0),1000,0)),1000000))</f>
        <v/>
      </c>
      <c r="AAN4">
        <f>IF($B4=0,1000000,IF(INDEX('計算A'!$D$60:$II$104,$B4,134)*HZ4=1,IF(AND($E4=2,RG4=0),1000000,INDEX('計算A'!EG$110:EG$114,$F4+1)+IF(AND($E4=1,RG4=0),1000,0)),1000000))</f>
        <v/>
      </c>
      <c r="AAO4">
        <f>IF($B4=0,1000000,IF(INDEX('計算A'!$D$60:$II$104,$B4,135)*IA4=1,IF(AND($E4=2,RH4=0),1000000,INDEX('計算A'!EH$110:EH$114,$F4+1)+IF(AND($E4=1,RH4=0),1000,0)),1000000))</f>
        <v/>
      </c>
      <c r="AAP4">
        <f>IF($B4=0,1000000,IF(INDEX('計算A'!$D$60:$II$104,$B4,136)*IB4=1,IF(AND($E4=2,RI4=0),1000000,INDEX('計算A'!EI$110:EI$114,$F4+1)+IF(AND($E4=1,RI4=0),1000,0)),1000000))</f>
        <v/>
      </c>
      <c r="AAQ4">
        <f>IF($B4=0,1000000,IF(INDEX('計算A'!$D$60:$II$104,$B4,137)*IC4=1,IF(AND($E4=2,RJ4=0),1000000,INDEX('計算A'!EJ$110:EJ$114,$F4+1)+IF(AND($E4=1,RJ4=0),1000,0)),1000000))</f>
        <v/>
      </c>
      <c r="AAR4">
        <f>IF($B4=0,1000000,IF(INDEX('計算A'!$D$60:$II$104,$B4,138)*ID4=1,IF(AND($E4=2,RK4=0),1000000,INDEX('計算A'!EK$110:EK$114,$F4+1)+IF(AND($E4=1,RK4=0),1000,0)),1000000))</f>
        <v/>
      </c>
      <c r="AAS4">
        <f>IF($B4=0,1000000,IF(INDEX('計算A'!$D$60:$II$104,$B4,139)*IE4=1,IF(AND($E4=2,RL4=0),1000000,INDEX('計算A'!EL$110:EL$114,$F4+1)+IF(AND($E4=1,RL4=0),1000,0)),1000000))</f>
        <v/>
      </c>
      <c r="AAT4">
        <f>IF($B4=0,1000000,IF(INDEX('計算A'!$D$60:$II$104,$B4,140)*IF4=1,IF(AND($E4=2,RM4=0),1000000,INDEX('計算A'!EM$110:EM$114,$F4+1)+IF(AND($E4=1,RM4=0),1000,0)),1000000))</f>
        <v/>
      </c>
      <c r="AAU4">
        <f>IF($B4=0,1000000,IF(INDEX('計算A'!$D$60:$II$104,$B4,141)*IG4=1,IF(AND($E4=2,RN4=0),1000000,INDEX('計算A'!EN$110:EN$114,$F4+1)+IF(AND($E4=1,RN4=0),1000,0)),1000000))</f>
        <v/>
      </c>
      <c r="AAV4">
        <f>IF($B4=0,1000000,IF(INDEX('計算A'!$D$60:$II$104,$B4,142)*IH4=1,IF(AND($E4=2,RO4=0),1000000,INDEX('計算A'!EO$110:EO$114,$F4+1)+IF(AND($E4=1,RO4=0),1000,0)),1000000))</f>
        <v/>
      </c>
      <c r="AAW4">
        <f>IF($B4=0,1000000,IF(INDEX('計算A'!$D$60:$II$104,$B4,143)*II4=1,IF(AND($E4=2,RP4=0),1000000,INDEX('計算A'!EP$110:EP$114,$F4+1)+IF(AND($E4=1,RP4=0),1000,0)),1000000))</f>
        <v/>
      </c>
      <c r="AAX4">
        <f>IF($B4=0,1000000,IF(INDEX('計算A'!$D$60:$II$104,$B4,144)*IJ4=1,IF(AND($E4=2,RQ4=0),1000000,INDEX('計算A'!EQ$110:EQ$114,$F4+1)+IF(AND($E4=1,RQ4=0),1000,0)),1000000))</f>
        <v/>
      </c>
      <c r="AAY4">
        <f>IF($B4=0,1000000,IF(INDEX('計算A'!$D$60:$II$104,$B4,145)*IK4=1,IF(AND($E4=2,RR4=0),1000000,INDEX('計算A'!ER$110:ER$114,$F4+1)+IF(AND($E4=1,RR4=0),1000,0)),1000000))</f>
        <v/>
      </c>
      <c r="AAZ4">
        <f>IF($B4=0,1000000,IF(INDEX('計算A'!$D$60:$II$104,$B4,146)*IL4=1,IF(AND($E4=2,RS4=0),1000000,INDEX('計算A'!ES$110:ES$114,$F4+1)+IF(AND($E4=1,RS4=0),1000,0)),1000000))</f>
        <v/>
      </c>
      <c r="ABA4">
        <f>IF($B4=0,1000000,IF(INDEX('計算A'!$D$60:$II$104,$B4,147)*IM4=1,IF(AND($E4=2,RT4=0),1000000,INDEX('計算A'!ET$110:ET$114,$F4+1)+IF(AND($E4=1,RT4=0),1000,0)),1000000))</f>
        <v/>
      </c>
      <c r="ABB4">
        <f>IF($B4=0,1000000,IF(INDEX('計算A'!$D$60:$II$104,$B4,148)*IN4=1,IF(AND($E4=2,RU4=0),1000000,INDEX('計算A'!EU$110:EU$114,$F4+1)+IF(AND($E4=1,RU4=0),1000,0)),1000000))</f>
        <v/>
      </c>
      <c r="ABC4">
        <f>IF($B4=0,1000000,IF(INDEX('計算A'!$D$60:$II$104,$B4,149)*IO4=1,IF(AND($E4=2,RV4=0),1000000,INDEX('計算A'!EV$110:EV$114,$F4+1)+IF(AND($E4=1,RV4=0),1000,0)),1000000))</f>
        <v/>
      </c>
      <c r="ABD4">
        <f>IF($B4=0,1000000,IF(INDEX('計算A'!$D$60:$II$104,$B4,150)*IP4=1,IF(AND($E4=2,RW4=0),1000000,INDEX('計算A'!EW$110:EW$114,$F4+1)+IF(AND($E4=1,RW4=0),1000,0)),1000000))</f>
        <v/>
      </c>
      <c r="ABE4">
        <f>IF($B4=0,1000000,IF(INDEX('計算A'!$D$60:$II$104,$B4,151)*IQ4=1,IF(AND($E4=2,RX4=0),1000000,INDEX('計算A'!EX$110:EX$114,$F4+1)+IF(AND($E4=1,RX4=0),1000,0)),1000000))</f>
        <v/>
      </c>
      <c r="ABF4">
        <f>IF($B4=0,1000000,IF(INDEX('計算A'!$D$60:$II$104,$B4,152)*IR4=1,IF(AND($E4=2,RY4=0),1000000,INDEX('計算A'!EY$110:EY$114,$F4+1)+IF(AND($E4=1,RY4=0),1000,0)),1000000))</f>
        <v/>
      </c>
      <c r="ABG4">
        <f>IF($B4=0,1000000,IF(INDEX('計算A'!$D$60:$II$104,$B4,153)*IS4=1,IF(AND($E4=2,RZ4=0),1000000,INDEX('計算A'!EZ$110:EZ$114,$F4+1)+IF(AND($E4=1,RZ4=0),1000,0)),1000000))</f>
        <v/>
      </c>
      <c r="ABH4">
        <f>IF($B4=0,1000000,IF(INDEX('計算A'!$D$60:$II$104,$B4,154)*IT4=1,IF(AND($E4=2,SA4=0),1000000,INDEX('計算A'!FA$110:FA$114,$F4+1)+IF(AND($E4=1,SA4=0),1000,0)),1000000))</f>
        <v/>
      </c>
      <c r="ABI4">
        <f>IF($B4=0,1000000,IF(INDEX('計算A'!$D$60:$II$104,$B4,155)*IU4=1,IF(AND($E4=2,SB4=0),1000000,INDEX('計算A'!FB$110:FB$114,$F4+1)+IF(AND($E4=1,SB4=0),1000,0)),1000000))</f>
        <v/>
      </c>
      <c r="ABJ4">
        <f>IF($B4=0,1000000,IF(INDEX('計算A'!$D$60:$II$104,$B4,156)*IV4=1,IF(AND($E4=2,SC4=0),1000000,INDEX('計算A'!FC$110:FC$114,$F4+1)+IF(AND($E4=1,SC4=0),1000,0)),1000000))</f>
        <v/>
      </c>
      <c r="ABK4">
        <f>IF($B4=0,1000000,IF(INDEX('計算A'!$D$60:$II$104,$B4,157)*IW4=1,IF(AND($E4=2,SD4=0),1000000,INDEX('計算A'!FD$110:FD$114,$F4+1)+IF(AND($E4=1,SD4=0),1000,0)),1000000))</f>
        <v/>
      </c>
      <c r="ABL4">
        <f>IF($B4=0,1000000,IF(INDEX('計算A'!$D$60:$II$104,$B4,158)*IX4=1,IF(AND($E4=2,SE4=0),1000000,INDEX('計算A'!FE$110:FE$114,$F4+1)+IF(AND($E4=1,SE4=0),1000,0)),1000000))</f>
        <v/>
      </c>
      <c r="ABM4">
        <f>IF($B4=0,1000000,IF(INDEX('計算A'!$D$60:$II$104,$B4,159)*IY4=1,IF(AND($E4=2,SF4=0),1000000,INDEX('計算A'!FF$110:FF$114,$F4+1)+IF(AND($E4=1,SF4=0),1000,0)),1000000))</f>
        <v/>
      </c>
      <c r="ABN4">
        <f>IF($B4=0,1000000,IF(INDEX('計算A'!$D$60:$II$104,$B4,160)*IZ4=1,IF(AND($E4=2,SG4=0),1000000,INDEX('計算A'!FG$110:FG$114,$F4+1)+IF(AND($E4=1,SG4=0),1000,0)),1000000))</f>
        <v/>
      </c>
      <c r="ABO4">
        <f>IF($B4=0,1000000,IF(INDEX('計算A'!$D$60:$II$104,$B4,161)*JA4=1,IF(AND($E4=2,SH4=0),1000000,INDEX('計算A'!FH$110:FH$114,$F4+1)+IF(AND($E4=1,SH4=0),1000,0)),1000000))</f>
        <v/>
      </c>
      <c r="ABP4">
        <f>IF($B4=0,1000000,IF(INDEX('計算A'!$D$60:$II$104,$B4,162)*JB4=1,IF(AND($E4=2,SI4=0),1000000,INDEX('計算A'!FI$110:FI$114,$F4+1)+IF(AND($E4=1,SI4=0),1000,0)),1000000))</f>
        <v/>
      </c>
      <c r="ABQ4">
        <f>IF($B4=0,1000000,IF(INDEX('計算A'!$D$60:$II$104,$B4,163)*JC4=1,IF(AND($E4=2,SJ4=0),1000000,INDEX('計算A'!FJ$110:FJ$114,$F4+1)+IF(AND($E4=1,SJ4=0),1000,0)),1000000))</f>
        <v/>
      </c>
      <c r="ABR4">
        <f>IF($B4=0,1000000,IF(INDEX('計算A'!$D$60:$II$104,$B4,164)*JD4=1,IF(AND($E4=2,SK4=0),1000000,INDEX('計算A'!FK$110:FK$114,$F4+1)+IF(AND($E4=1,SK4=0),1000,0)),1000000))</f>
        <v/>
      </c>
      <c r="ABS4">
        <f>IF($B4=0,1000000,IF(INDEX('計算A'!$D$60:$II$104,$B4,165)*JE4=1,IF(AND($E4=2,SL4=0),1000000,INDEX('計算A'!FL$110:FL$114,$F4+1)+IF(AND($E4=1,SL4=0),1000,0)),1000000))</f>
        <v/>
      </c>
      <c r="ABT4">
        <f>IF($B4=0,1000000,IF(INDEX('計算A'!$D$60:$II$104,$B4,166)*JF4=1,IF(AND($E4=2,SM4=0),1000000,INDEX('計算A'!FM$110:FM$114,$F4+1)+IF(AND($E4=1,SM4=0),1000,0)),1000000))</f>
        <v/>
      </c>
      <c r="ABU4">
        <f>IF($B4=0,1000000,IF(INDEX('計算A'!$D$60:$II$104,$B4,167)*JG4=1,IF(AND($E4=2,SN4=0),1000000,INDEX('計算A'!FN$110:FN$114,$F4+1)+IF(AND($E4=1,SN4=0),1000,0)),1000000))</f>
        <v/>
      </c>
      <c r="ABV4">
        <f>IF($B4=0,1000000,IF(INDEX('計算A'!$D$60:$II$104,$B4,168)*JH4=1,IF(AND($E4=2,SO4=0),1000000,INDEX('計算A'!FO$110:FO$114,$F4+1)+IF(AND($E4=1,SO4=0),1000,0)),1000000))</f>
        <v/>
      </c>
      <c r="ABW4">
        <f>IF($B4=0,1000000,IF(INDEX('計算A'!$D$60:$II$104,$B4,169)*JI4=1,IF(AND($E4=2,SP4=0),1000000,INDEX('計算A'!FP$110:FP$114,$F4+1)+IF(AND($E4=1,SP4=0),1000,0)),1000000))</f>
        <v/>
      </c>
      <c r="ABX4">
        <f>IF($B4=0,1000000,IF(INDEX('計算A'!$D$60:$II$104,$B4,170)*JJ4=1,IF(AND($E4=2,SQ4=0),1000000,INDEX('計算A'!FQ$110:FQ$114,$F4+1)+IF(AND($E4=1,SQ4=0),1000,0)),1000000))</f>
        <v/>
      </c>
      <c r="ABY4">
        <f>IF($B4=0,1000000,IF(INDEX('計算A'!$D$60:$II$104,$B4,171)*JK4=1,IF(AND($E4=2,SR4=0),1000000,INDEX('計算A'!FR$110:FR$114,$F4+1)+IF(AND($E4=1,SR4=0),1000,0)),1000000))</f>
        <v/>
      </c>
      <c r="ABZ4">
        <f>IF($B4=0,1000000,IF(INDEX('計算A'!$D$60:$II$104,$B4,172)*JL4=1,IF(AND($E4=2,SS4=0),1000000,INDEX('計算A'!FS$110:FS$114,$F4+1)+IF(AND($E4=1,SS4=0),1000,0)),1000000))</f>
        <v/>
      </c>
      <c r="ACA4">
        <f>IF($B4=0,1000000,IF(INDEX('計算A'!$D$60:$II$104,$B4,173)*JM4=1,IF(AND($E4=2,ST4=0),1000000,INDEX('計算A'!FT$110:FT$114,$F4+1)+IF(AND($E4=1,ST4=0),1000,0)),1000000))</f>
        <v/>
      </c>
      <c r="ACB4">
        <f>IF($B4=0,1000000,IF(INDEX('計算A'!$D$60:$II$104,$B4,174)*JN4=1,IF(AND($E4=2,SU4=0),1000000,INDEX('計算A'!FU$110:FU$114,$F4+1)+IF(AND($E4=1,SU4=0),1000,0)),1000000))</f>
        <v/>
      </c>
      <c r="ACC4">
        <f>IF($B4=0,1000000,IF(INDEX('計算A'!$D$60:$II$104,$B4,175)*JO4=1,IF(AND($E4=2,SV4=0),1000000,INDEX('計算A'!FV$110:FV$114,$F4+1)+IF(AND($E4=1,SV4=0),1000,0)),1000000))</f>
        <v/>
      </c>
      <c r="ACD4">
        <f>IF($B4=0,1000000,IF(INDEX('計算A'!$D$60:$II$104,$B4,176)*JP4=1,IF(AND($E4=2,SW4=0),1000000,INDEX('計算A'!FW$110:FW$114,$F4+1)+IF(AND($E4=1,SW4=0),1000,0)),1000000))</f>
        <v/>
      </c>
      <c r="ACE4">
        <f>IF($B4=0,1000000,IF(INDEX('計算A'!$D$60:$II$104,$B4,177)*JQ4=1,IF(AND($E4=2,SX4=0),1000000,INDEX('計算A'!FX$110:FX$114,$F4+1)+IF(AND($E4=1,SX4=0),1000,0)),1000000))</f>
        <v/>
      </c>
      <c r="ACF4">
        <f>IF($B4=0,1000000,IF(INDEX('計算A'!$D$60:$II$104,$B4,178)*JR4=1,IF(AND($E4=2,SY4=0),1000000,INDEX('計算A'!FY$110:FY$114,$F4+1)+IF(AND($E4=1,SY4=0),1000,0)),1000000))</f>
        <v/>
      </c>
      <c r="ACG4">
        <f>IF($B4=0,1000000,IF(INDEX('計算A'!$D$60:$II$104,$B4,179)*JS4=1,IF(AND($E4=2,SZ4=0),1000000,INDEX('計算A'!FZ$110:FZ$114,$F4+1)+IF(AND($E4=1,SZ4=0),1000,0)),1000000))</f>
        <v/>
      </c>
      <c r="ACH4">
        <f>IF($B4=0,1000000,IF(INDEX('計算A'!$D$60:$II$104,$B4,180)*JT4=1,IF(AND($E4=2,TA4=0),1000000,INDEX('計算A'!GA$110:GA$114,$F4+1)+IF(AND($E4=1,TA4=0),1000,0)),1000000))</f>
        <v/>
      </c>
      <c r="ACI4">
        <f>IF($B4=0,1000000,IF(INDEX('計算A'!$D$60:$II$104,$B4,181)*JU4=1,IF(AND($E4=2,TB4=0),1000000,INDEX('計算A'!GB$110:GB$114,$F4+1)+IF(AND($E4=1,TB4=0),1000,0)),1000000))</f>
        <v/>
      </c>
      <c r="ACJ4">
        <f>IF($B4=0,1000000,IF(INDEX('計算A'!$D$60:$II$104,$B4,182)*JV4=1,IF(AND($E4=2,TC4=0),1000000,INDEX('計算A'!GC$110:GC$114,$F4+1)+IF(AND($E4=1,TC4=0),1000,0)),1000000))</f>
        <v/>
      </c>
      <c r="ACK4">
        <f>IF($B4=0,1000000,IF(INDEX('計算A'!$D$60:$II$104,$B4,183)*JW4=1,IF(AND($E4=2,TD4=0),1000000,INDEX('計算A'!GD$110:GD$114,$F4+1)+IF(AND($E4=1,TD4=0),1000,0)),1000000))</f>
        <v/>
      </c>
      <c r="ACL4">
        <f>IF($B4=0,1000000,IF(INDEX('計算A'!$D$60:$II$104,$B4,184)*JX4=1,IF(AND($E4=2,TE4=0),1000000,INDEX('計算A'!GE$110:GE$114,$F4+1)+IF(AND($E4=1,TE4=0),1000,0)),1000000))</f>
        <v/>
      </c>
      <c r="ACM4">
        <f>IF($B4=0,1000000,IF(INDEX('計算A'!$D$60:$II$104,$B4,185)*JY4=1,IF(AND($E4=2,TF4=0),1000000,INDEX('計算A'!GF$110:GF$114,$F4+1)+IF(AND($E4=1,TF4=0),1000,0)),1000000))</f>
        <v/>
      </c>
      <c r="ACN4">
        <f>IF($B4=0,1000000,IF(INDEX('計算A'!$D$60:$II$104,$B4,186)*JZ4=1,IF(AND($E4=2,TG4=0),1000000,INDEX('計算A'!GG$110:GG$114,$F4+1)+IF(AND($E4=1,TG4=0),1000,0)),1000000))</f>
        <v/>
      </c>
      <c r="ACO4">
        <f>IF($B4=0,1000000,IF(INDEX('計算A'!$D$60:$II$104,$B4,187)*KA4=1,IF(AND($E4=2,TH4=0),1000000,INDEX('計算A'!GH$110:GH$114,$F4+1)+IF(AND($E4=1,TH4=0),1000,0)),1000000))</f>
        <v/>
      </c>
      <c r="ACP4">
        <f>IF($B4=0,1000000,IF(INDEX('計算A'!$D$60:$II$104,$B4,188)*KB4=1,IF(AND($E4=2,TI4=0),1000000,INDEX('計算A'!GI$110:GI$114,$F4+1)+IF(AND($E4=1,TI4=0),1000,0)),1000000))</f>
        <v/>
      </c>
      <c r="ACQ4">
        <f>IF($B4=0,1000000,IF(INDEX('計算A'!$D$60:$II$104,$B4,189)*KC4=1,IF(AND($E4=2,TJ4=0),1000000,INDEX('計算A'!GJ$110:GJ$114,$F4+1)+IF(AND($E4=1,TJ4=0),1000,0)),1000000))</f>
        <v/>
      </c>
      <c r="ACR4">
        <f>IF($B4=0,1000000,IF(INDEX('計算A'!$D$60:$II$104,$B4,190)*KD4=1,IF(AND($E4=2,TK4=0),1000000,INDEX('計算A'!GK$110:GK$114,$F4+1)+IF(AND($E4=1,TK4=0),1000,0)),1000000))</f>
        <v/>
      </c>
      <c r="ACS4">
        <f>IF($B4=0,1000000,IF(INDEX('計算A'!$D$60:$II$104,$B4,191)*KE4=1,IF(AND($E4=2,TL4=0),1000000,INDEX('計算A'!GL$110:GL$114,$F4+1)+IF(AND($E4=1,TL4=0),1000,0)),1000000))</f>
        <v/>
      </c>
      <c r="ACT4">
        <f>IF($B4=0,1000000,IF(INDEX('計算A'!$D$60:$II$104,$B4,192)*KF4=1,IF(AND($E4=2,TM4=0),1000000,INDEX('計算A'!GM$110:GM$114,$F4+1)+IF(AND($E4=1,TM4=0),1000,0)),1000000))</f>
        <v/>
      </c>
      <c r="ACU4">
        <f>IF($B4=0,1000000,IF(INDEX('計算A'!$D$60:$II$104,$B4,193)*KG4=1,IF(AND($E4=2,TN4=0),1000000,INDEX('計算A'!GN$110:GN$114,$F4+1)+IF(AND($E4=1,TN4=0),1000,0)),1000000))</f>
        <v/>
      </c>
      <c r="ACV4">
        <f>IF($B4=0,1000000,IF(INDEX('計算A'!$D$60:$II$104,$B4,194)*KH4=1,IF(AND($E4=2,TO4=0),1000000,INDEX('計算A'!GO$110:GO$114,$F4+1)+IF(AND($E4=1,TO4=0),1000,0)),1000000))</f>
        <v/>
      </c>
      <c r="ACW4">
        <f>IF($B4=0,1000000,IF(INDEX('計算A'!$D$60:$II$104,$B4,195)*KI4=1,IF(AND($E4=2,TP4=0),1000000,INDEX('計算A'!GP$110:GP$114,$F4+1)+IF(AND($E4=1,TP4=0),1000,0)),1000000))</f>
        <v/>
      </c>
      <c r="ACX4">
        <f>IF($B4=0,1000000,IF(INDEX('計算A'!$D$60:$II$104,$B4,196)*KJ4=1,IF(AND($E4=2,TQ4=0),1000000,INDEX('計算A'!GQ$110:GQ$114,$F4+1)+IF(AND($E4=1,TQ4=0),1000,0)),1000000))</f>
        <v/>
      </c>
      <c r="ACY4">
        <f>IF($B4=0,1000000,IF(INDEX('計算A'!$D$60:$II$104,$B4,197)*KK4=1,IF(AND($E4=2,TR4=0),1000000,INDEX('計算A'!GR$110:GR$114,$F4+1)+IF(AND($E4=1,TR4=0),1000,0)),1000000))</f>
        <v/>
      </c>
      <c r="ACZ4">
        <f>IF($B4=0,1000000,IF(INDEX('計算A'!$D$60:$II$104,$B4,198)*KL4=1,IF(AND($E4=2,TS4=0),1000000,INDEX('計算A'!GS$110:GS$114,$F4+1)+IF(AND($E4=1,TS4=0),1000,0)),1000000))</f>
        <v/>
      </c>
      <c r="ADA4">
        <f>IF($B4=0,1000000,IF(INDEX('計算A'!$D$60:$II$104,$B4,199)*KM4=1,IF(AND($E4=2,TT4=0),1000000,INDEX('計算A'!GT$110:GT$114,$F4+1)+IF(AND($E4=1,TT4=0),1000,0)),1000000))</f>
        <v/>
      </c>
      <c r="ADB4">
        <f>IF($B4=0,1000000,IF(INDEX('計算A'!$D$60:$II$104,$B4,200)*KN4=1,IF(AND($E4=2,TU4=0),1000000,INDEX('計算A'!GU$110:GU$114,$F4+1)+IF(AND($E4=1,TU4=0),1000,0)),1000000))</f>
        <v/>
      </c>
      <c r="ADC4">
        <f>IF($B4=0,1000000,IF(INDEX('計算A'!$D$60:$II$104,$B4,201)*KO4=1,IF(AND($E4=2,TV4=0),1000000,INDEX('計算A'!GV$110:GV$114,$F4+1)+IF(AND($E4=1,TV4=0),1000,0)),1000000))</f>
        <v/>
      </c>
      <c r="ADD4">
        <f>IF($B4=0,1000000,IF(INDEX('計算A'!$D$60:$II$104,$B4,202)*KP4=1,IF(AND($E4=2,TW4=0),1000000,INDEX('計算A'!GW$110:GW$114,$F4+1)+IF(AND($E4=1,TW4=0),1000,0)),1000000))</f>
        <v/>
      </c>
      <c r="ADE4">
        <f>IF($B4=0,1000000,IF(INDEX('計算A'!$D$60:$II$104,$B4,203)*KQ4=1,IF(AND($E4=2,TX4=0),1000000,INDEX('計算A'!GX$110:GX$114,$F4+1)+IF(AND($E4=1,TX4=0),1000,0)),1000000))</f>
        <v/>
      </c>
      <c r="ADF4">
        <f>IF($B4=0,1000000,IF(INDEX('計算A'!$D$60:$II$104,$B4,204)*KR4=1,IF(AND($E4=2,TY4=0),1000000,INDEX('計算A'!GY$110:GY$114,$F4+1)+IF(AND($E4=1,TY4=0),1000,0)),1000000))</f>
        <v/>
      </c>
      <c r="ADG4">
        <f>IF($B4=0,1000000,IF(INDEX('計算A'!$D$60:$II$104,$B4,205)*KS4=1,IF(AND($E4=2,TZ4=0),1000000,INDEX('計算A'!GZ$110:GZ$114,$F4+1)+IF(AND($E4=1,TZ4=0),1000,0)),1000000))</f>
        <v/>
      </c>
      <c r="ADH4">
        <f>IF($B4=0,1000000,IF(INDEX('計算A'!$D$60:$II$104,$B4,206)*KT4=1,IF(AND($E4=2,UA4=0),1000000,INDEX('計算A'!HA$110:HA$114,$F4+1)+IF(AND($E4=1,UA4=0),1000,0)),1000000))</f>
        <v/>
      </c>
      <c r="ADI4">
        <f>IF($B4=0,1000000,IF(INDEX('計算A'!$D$60:$II$104,$B4,207)*KU4=1,IF(AND($E4=2,UB4=0),1000000,INDEX('計算A'!HB$110:HB$114,$F4+1)+IF(AND($E4=1,UB4=0),1000,0)),1000000))</f>
        <v/>
      </c>
      <c r="ADJ4">
        <f>IF($B4=0,1000000,IF(INDEX('計算A'!$D$60:$II$104,$B4,208)*KV4=1,IF(AND($E4=2,UC4=0),1000000,INDEX('計算A'!HC$110:HC$114,$F4+1)+IF(AND($E4=1,UC4=0),1000,0)),1000000))</f>
        <v/>
      </c>
      <c r="ADK4">
        <f>IF($B4=0,1000000,IF(INDEX('計算A'!$D$60:$II$104,$B4,209)*KW4=1,IF(AND($E4=2,UD4=0),1000000,INDEX('計算A'!HD$110:HD$114,$F4+1)+IF(AND($E4=1,UD4=0),1000,0)),1000000))</f>
        <v/>
      </c>
      <c r="ADL4">
        <f>IF($B4=0,1000000,IF(INDEX('計算A'!$D$60:$II$104,$B4,210)*KX4=1,IF(AND($E4=2,UE4=0),1000000,INDEX('計算A'!HE$110:HE$114,$F4+1)+IF(AND($E4=1,UE4=0),1000,0)),1000000))</f>
        <v/>
      </c>
      <c r="ADM4">
        <f>IF($B4=0,1000000,IF(INDEX('計算A'!$D$60:$II$104,$B4,211)*KY4=1,IF(AND($E4=2,UF4=0),1000000,INDEX('計算A'!HF$110:HF$114,$F4+1)+IF(AND($E4=1,UF4=0),1000,0)),1000000))</f>
        <v/>
      </c>
      <c r="ADN4">
        <f>IF($B4=0,1000000,IF(INDEX('計算A'!$D$60:$II$104,$B4,212)*KZ4=1,IF(AND($E4=2,UG4=0),1000000,INDEX('計算A'!HG$110:HG$114,$F4+1)+IF(AND($E4=1,UG4=0),1000,0)),1000000))</f>
        <v/>
      </c>
      <c r="ADO4">
        <f>IF($B4=0,1000000,IF(INDEX('計算A'!$D$60:$II$104,$B4,213)*LA4=1,IF(AND($E4=2,UH4=0),1000000,INDEX('計算A'!HH$110:HH$114,$F4+1)+IF(AND($E4=1,UH4=0),1000,0)),1000000))</f>
        <v/>
      </c>
      <c r="ADP4">
        <f>IF($B4=0,1000000,IF(INDEX('計算A'!$D$60:$II$104,$B4,214)*LB4=1,IF(AND($E4=2,UI4=0),1000000,INDEX('計算A'!HI$110:HI$114,$F4+1)+IF(AND($E4=1,UI4=0),1000,0)),1000000))</f>
        <v/>
      </c>
      <c r="ADQ4">
        <f>IF($B4=0,1000000,IF(INDEX('計算A'!$D$60:$II$104,$B4,215)*LC4=1,IF(AND($E4=2,UJ4=0),1000000,INDEX('計算A'!HJ$110:HJ$114,$F4+1)+IF(AND($E4=1,UJ4=0),1000,0)),1000000))</f>
        <v/>
      </c>
      <c r="ADR4">
        <f>IF($B4=0,1000000,IF(INDEX('計算A'!$D$60:$II$104,$B4,216)*LD4=1,IF(AND($E4=2,UK4=0),1000000,INDEX('計算A'!HK$110:HK$114,$F4+1)+IF(AND($E4=1,UK4=0),1000,0)),1000000))</f>
        <v/>
      </c>
      <c r="ADS4">
        <f>IF($B4=0,1000000,IF(INDEX('計算A'!$D$60:$II$104,$B4,217)*LE4=1,IF(AND($E4=2,UL4=0),1000000,INDEX('計算A'!HL$110:HL$114,$F4+1)+IF(AND($E4=1,UL4=0),1000,0)),1000000))</f>
        <v/>
      </c>
      <c r="ADT4">
        <f>IF($B4=0,1000000,IF(INDEX('計算A'!$D$60:$II$104,$B4,218)*LF4=1,IF(AND($E4=2,UM4=0),1000000,INDEX('計算A'!HM$110:HM$114,$F4+1)+IF(AND($E4=1,UM4=0),1000,0)),1000000))</f>
        <v/>
      </c>
      <c r="ADU4">
        <f>IF($B4=0,1000000,IF(INDEX('計算A'!$D$60:$II$104,$B4,219)*LG4=1,IF(AND($E4=2,UN4=0),1000000,INDEX('計算A'!HN$110:HN$114,$F4+1)+IF(AND($E4=1,UN4=0),1000,0)),1000000))</f>
        <v/>
      </c>
      <c r="ADV4">
        <f>IF($B4=0,1000000,IF(INDEX('計算A'!$D$60:$II$104,$B4,220)*LH4=1,IF(AND($E4=2,UO4=0),1000000,INDEX('計算A'!HO$110:HO$114,$F4+1)+IF(AND($E4=1,UO4=0),1000,0)),1000000))</f>
        <v/>
      </c>
      <c r="ADW4">
        <f>IF($B4=0,1000000,IF(INDEX('計算A'!$D$60:$II$104,$B4,221)*LI4=1,IF(AND($E4=2,UP4=0),1000000,INDEX('計算A'!HP$110:HP$114,$F4+1)+IF(AND($E4=1,UP4=0),1000,0)),1000000))</f>
        <v/>
      </c>
      <c r="ADX4">
        <f>IF($B4=0,1000000,IF(INDEX('計算A'!$D$60:$II$104,$B4,222)*LJ4=1,IF(AND($E4=2,UQ4=0),1000000,INDEX('計算A'!HQ$110:HQ$114,$F4+1)+IF(AND($E4=1,UQ4=0),1000,0)),1000000))</f>
        <v/>
      </c>
      <c r="ADY4">
        <f>IF($B4=0,1000000,IF(INDEX('計算A'!$D$60:$II$104,$B4,223)*LK4=1,IF(AND($E4=2,UR4=0),1000000,INDEX('計算A'!HR$110:HR$114,$F4+1)+IF(AND($E4=1,UR4=0),1000,0)),1000000))</f>
        <v/>
      </c>
      <c r="ADZ4">
        <f>IF($B4=0,1000000,IF(INDEX('計算A'!$D$60:$II$104,$B4,224)*LL4=1,IF(AND($E4=2,US4=0),1000000,INDEX('計算A'!HS$110:HS$114,$F4+1)+IF(AND($E4=1,US4=0),1000,0)),1000000))</f>
        <v/>
      </c>
      <c r="AEA4">
        <f>IF($B4=0,1000000,IF(INDEX('計算A'!$D$60:$II$104,$B4,225)*LM4=1,IF(AND($E4=2,UT4=0),1000000,INDEX('計算A'!HT$110:HT$114,$F4+1)+IF(AND($E4=1,UT4=0),1000,0)),1000000))</f>
        <v/>
      </c>
      <c r="AEB4">
        <f>IF($B4=0,1000000,IF(INDEX('計算A'!$D$60:$II$104,$B4,226)*LN4=1,IF(AND($E4=2,UU4=0),1000000,INDEX('計算A'!HU$110:HU$114,$F4+1)+IF(AND($E4=1,UU4=0),1000,0)),1000000))</f>
        <v/>
      </c>
      <c r="AEC4">
        <f>IF($B4=0,1000000,IF(INDEX('計算A'!$D$60:$II$104,$B4,227)*LO4=1,IF(AND($E4=2,UV4=0),1000000,INDEX('計算A'!HV$110:HV$114,$F4+1)+IF(AND($E4=1,UV4=0),1000,0)),1000000))</f>
        <v/>
      </c>
      <c r="AED4">
        <f>IF($B4=0,1000000,IF(INDEX('計算A'!$D$60:$II$104,$B4,228)*LP4=1,IF(AND($E4=2,UW4=0),1000000,INDEX('計算A'!HW$110:HW$114,$F4+1)+IF(AND($E4=1,UW4=0),1000,0)),1000000))</f>
        <v/>
      </c>
      <c r="AEE4">
        <f>IF($B4=0,1000000,IF(INDEX('計算A'!$D$60:$II$104,$B4,229)*LQ4=1,IF(AND($E4=2,UX4=0),1000000,INDEX('計算A'!HX$110:HX$114,$F4+1)+IF(AND($E4=1,UX4=0),1000,0)),1000000))</f>
        <v/>
      </c>
      <c r="AEF4">
        <f>IF($B4=0,1000000,IF(INDEX('計算A'!$D$60:$II$104,$B4,230)*LR4=1,IF(AND($E4=2,UY4=0),1000000,INDEX('計算A'!HY$110:HY$114,$F4+1)+IF(AND($E4=1,UY4=0),1000,0)),1000000))</f>
        <v/>
      </c>
      <c r="AEG4">
        <f>IF($B4=0,1000000,IF(INDEX('計算A'!$D$60:$II$104,$B4,231)*LS4=1,IF(AND($E4=2,UZ4=0),1000000,INDEX('計算A'!HZ$110:HZ$114,$F4+1)+IF(AND($E4=1,UZ4=0),1000,0)),1000000))</f>
        <v/>
      </c>
      <c r="AEH4">
        <f>IF($B4=0,1000000,IF(INDEX('計算A'!$D$60:$II$104,$B4,232)*LT4=1,IF(AND($E4=2,VA4=0),1000000,INDEX('計算A'!IA$110:IA$114,$F4+1)+IF(AND($E4=1,VA4=0),1000,0)),1000000))</f>
        <v/>
      </c>
      <c r="AEI4">
        <f>IF($B4=0,1000000,IF(INDEX('計算A'!$D$60:$II$104,$B4,233)*LU4=1,IF(AND($E4=2,VB4=0),1000000,INDEX('計算A'!IB$110:IB$114,$F4+1)+IF(AND($E4=1,VB4=0),1000,0)),1000000))</f>
        <v/>
      </c>
      <c r="AEJ4">
        <f>IF($B4=0,1000000,IF(INDEX('計算A'!$D$60:$II$104,$B4,234)*LV4=1,IF(AND($E4=2,VC4=0),1000000,INDEX('計算A'!IC$110:IC$114,$F4+1)+IF(AND($E4=1,VC4=0),1000,0)),1000000))</f>
        <v/>
      </c>
      <c r="AEK4">
        <f>IF($B4=0,1000000,IF(INDEX('計算A'!$D$60:$II$104,$B4,235)*LW4=1,IF(AND($E4=2,VD4=0),1000000,INDEX('計算A'!ID$110:ID$114,$F4+1)+IF(AND($E4=1,VD4=0),1000,0)),1000000))</f>
        <v/>
      </c>
      <c r="AEL4">
        <f>IF($B4=0,1000000,IF(INDEX('計算A'!$D$60:$II$104,$B4,236)*LX4=1,IF(AND($E4=2,VE4=0),1000000,INDEX('計算A'!IE$110:IE$114,$F4+1)+IF(AND($E4=1,VE4=0),1000,0)),1000000))</f>
        <v/>
      </c>
      <c r="AEM4">
        <f>IF($B4=0,1000000,IF(INDEX('計算A'!$D$60:$II$104,$B4,237)*LY4=1,IF(AND($E4=2,VF4=0),1000000,INDEX('計算A'!IF$110:IF$114,$F4+1)+IF(AND($E4=1,VF4=0),1000,0)),1000000))</f>
        <v/>
      </c>
      <c r="AEN4">
        <f>IF($B4=0,1000000,IF(INDEX('計算A'!$D$60:$II$104,$B4,238)*LZ4=1,IF(AND($E4=2,VG4=0),1000000,INDEX('計算A'!IG$110:IG$114,$F4+1)+IF(AND($E4=1,VG4=0),1000,0)),1000000))</f>
        <v/>
      </c>
      <c r="AEO4">
        <f>IF($B4=0,1000000,IF(INDEX('計算A'!$D$60:$II$104,$B4,239)*MA4=1,IF(AND($E4=2,VH4=0),1000000,INDEX('計算A'!IH$110:IH$114,$F4+1)+IF(AND($E4=1,VH4=0),1000,0)),1000000))</f>
        <v/>
      </c>
      <c r="AEP4">
        <f>IF($B4=0,1000000,IF(INDEX('計算A'!$D$60:$II$104,$B4,240)*MB4=1,IF(AND($E4=2,VI4=0),1000000,INDEX('計算A'!II$110:II$114,$F4+1)+IF(AND($E4=1,VI4=0),1000,0)),1000000))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IF($B5=0,1000000,IF(INDEX('計算A'!$D$60:$II$104,$B5,1)*CW5=1,IF(AND($E5=2,MD5=0),1000000,INDEX('計算A'!D$110:D$114,$F5+1)+IF(AND($E5=1,MD5=0),1000,0)),1000000))</f>
        <v/>
      </c>
      <c r="VL5">
        <f>IF($B5=0,1000000,IF(INDEX('計算A'!$D$60:$II$104,$B5,2)*CX5=1,IF(AND($E5=2,ME5=0),1000000,INDEX('計算A'!E$110:E$114,$F5+1)+IF(AND($E5=1,ME5=0),1000,0)),1000000))</f>
        <v/>
      </c>
      <c r="VM5">
        <f>IF($B5=0,1000000,IF(INDEX('計算A'!$D$60:$II$104,$B5,3)*CY5=1,IF(AND($E5=2,MF5=0),1000000,INDEX('計算A'!F$110:F$114,$F5+1)+IF(AND($E5=1,MF5=0),1000,0)),1000000))</f>
        <v/>
      </c>
      <c r="VN5">
        <f>IF($B5=0,1000000,IF(INDEX('計算A'!$D$60:$II$104,$B5,4)*CZ5=1,IF(AND($E5=2,MG5=0),1000000,INDEX('計算A'!G$110:G$114,$F5+1)+IF(AND($E5=1,MG5=0),1000,0)),1000000))</f>
        <v/>
      </c>
      <c r="VO5">
        <f>IF($B5=0,1000000,IF(INDEX('計算A'!$D$60:$II$104,$B5,5)*DA5=1,IF(AND($E5=2,MH5=0),1000000,INDEX('計算A'!H$110:H$114,$F5+1)+IF(AND($E5=1,MH5=0),1000,0)),1000000))</f>
        <v/>
      </c>
      <c r="VP5">
        <f>IF($B5=0,1000000,IF(INDEX('計算A'!$D$60:$II$104,$B5,6)*DB5=1,IF(AND($E5=2,MI5=0),1000000,INDEX('計算A'!I$110:I$114,$F5+1)+IF(AND($E5=1,MI5=0),1000,0)),1000000))</f>
        <v/>
      </c>
      <c r="VQ5">
        <f>IF($B5=0,1000000,IF(INDEX('計算A'!$D$60:$II$104,$B5,7)*DC5=1,IF(AND($E5=2,MJ5=0),1000000,INDEX('計算A'!J$110:J$114,$F5+1)+IF(AND($E5=1,MJ5=0),1000,0)),1000000))</f>
        <v/>
      </c>
      <c r="VR5">
        <f>IF($B5=0,1000000,IF(INDEX('計算A'!$D$60:$II$104,$B5,8)*DD5=1,IF(AND($E5=2,MK5=0),1000000,INDEX('計算A'!K$110:K$114,$F5+1)+IF(AND($E5=1,MK5=0),1000,0)),1000000))</f>
        <v/>
      </c>
      <c r="VS5">
        <f>IF($B5=0,1000000,IF(INDEX('計算A'!$D$60:$II$104,$B5,9)*DE5=1,IF(AND($E5=2,ML5=0),1000000,INDEX('計算A'!L$110:L$114,$F5+1)+IF(AND($E5=1,ML5=0),1000,0)),1000000))</f>
        <v/>
      </c>
      <c r="VT5">
        <f>IF($B5=0,1000000,IF(INDEX('計算A'!$D$60:$II$104,$B5,10)*DF5=1,IF(AND($E5=2,MM5=0),1000000,INDEX('計算A'!M$110:M$114,$F5+1)+IF(AND($E5=1,MM5=0),1000,0)),1000000))</f>
        <v/>
      </c>
      <c r="VU5">
        <f>IF($B5=0,1000000,IF(INDEX('計算A'!$D$60:$II$104,$B5,11)*DG5=1,IF(AND($E5=2,MN5=0),1000000,INDEX('計算A'!N$110:N$114,$F5+1)+IF(AND($E5=1,MN5=0),1000,0)),1000000))</f>
        <v/>
      </c>
      <c r="VV5">
        <f>IF($B5=0,1000000,IF(INDEX('計算A'!$D$60:$II$104,$B5,12)*DH5=1,IF(AND($E5=2,MO5=0),1000000,INDEX('計算A'!O$110:O$114,$F5+1)+IF(AND($E5=1,MO5=0),1000,0)),1000000))</f>
        <v/>
      </c>
      <c r="VW5">
        <f>IF($B5=0,1000000,IF(INDEX('計算A'!$D$60:$II$104,$B5,13)*DI5=1,IF(AND($E5=2,MP5=0),1000000,INDEX('計算A'!P$110:P$114,$F5+1)+IF(AND($E5=1,MP5=0),1000,0)),1000000))</f>
        <v/>
      </c>
      <c r="VX5">
        <f>IF($B5=0,1000000,IF(INDEX('計算A'!$D$60:$II$104,$B5,14)*DJ5=1,IF(AND($E5=2,MQ5=0),1000000,INDEX('計算A'!Q$110:Q$114,$F5+1)+IF(AND($E5=1,MQ5=0),1000,0)),1000000))</f>
        <v/>
      </c>
      <c r="VY5">
        <f>IF($B5=0,1000000,IF(INDEX('計算A'!$D$60:$II$104,$B5,15)*DK5=1,IF(AND($E5=2,MR5=0),1000000,INDEX('計算A'!R$110:R$114,$F5+1)+IF(AND($E5=1,MR5=0),1000,0)),1000000))</f>
        <v/>
      </c>
      <c r="VZ5">
        <f>IF($B5=0,1000000,IF(INDEX('計算A'!$D$60:$II$104,$B5,16)*DL5=1,IF(AND($E5=2,MS5=0),1000000,INDEX('計算A'!S$110:S$114,$F5+1)+IF(AND($E5=1,MS5=0),1000,0)),1000000))</f>
        <v/>
      </c>
      <c r="WA5">
        <f>IF($B5=0,1000000,IF(INDEX('計算A'!$D$60:$II$104,$B5,17)*DM5=1,IF(AND($E5=2,MT5=0),1000000,INDEX('計算A'!T$110:T$114,$F5+1)+IF(AND($E5=1,MT5=0),1000,0)),1000000))</f>
        <v/>
      </c>
      <c r="WB5">
        <f>IF($B5=0,1000000,IF(INDEX('計算A'!$D$60:$II$104,$B5,18)*DN5=1,IF(AND($E5=2,MU5=0),1000000,INDEX('計算A'!U$110:U$114,$F5+1)+IF(AND($E5=1,MU5=0),1000,0)),1000000))</f>
        <v/>
      </c>
      <c r="WC5">
        <f>IF($B5=0,1000000,IF(INDEX('計算A'!$D$60:$II$104,$B5,19)*DO5=1,IF(AND($E5=2,MV5=0),1000000,INDEX('計算A'!V$110:V$114,$F5+1)+IF(AND($E5=1,MV5=0),1000,0)),1000000))</f>
        <v/>
      </c>
      <c r="WD5">
        <f>IF($B5=0,1000000,IF(INDEX('計算A'!$D$60:$II$104,$B5,20)*DP5=1,IF(AND($E5=2,MW5=0),1000000,INDEX('計算A'!W$110:W$114,$F5+1)+IF(AND($E5=1,MW5=0),1000,0)),1000000))</f>
        <v/>
      </c>
      <c r="WE5">
        <f>IF($B5=0,1000000,IF(INDEX('計算A'!$D$60:$II$104,$B5,21)*DQ5=1,IF(AND($E5=2,MX5=0),1000000,INDEX('計算A'!X$110:X$114,$F5+1)+IF(AND($E5=1,MX5=0),1000,0)),1000000))</f>
        <v/>
      </c>
      <c r="WF5">
        <f>IF($B5=0,1000000,IF(INDEX('計算A'!$D$60:$II$104,$B5,22)*DR5=1,IF(AND($E5=2,MY5=0),1000000,INDEX('計算A'!Y$110:Y$114,$F5+1)+IF(AND($E5=1,MY5=0),1000,0)),1000000))</f>
        <v/>
      </c>
      <c r="WG5">
        <f>IF($B5=0,1000000,IF(INDEX('計算A'!$D$60:$II$104,$B5,23)*DS5=1,IF(AND($E5=2,MZ5=0),1000000,INDEX('計算A'!Z$110:Z$114,$F5+1)+IF(AND($E5=1,MZ5=0),1000,0)),1000000))</f>
        <v/>
      </c>
      <c r="WH5">
        <f>IF($B5=0,1000000,IF(INDEX('計算A'!$D$60:$II$104,$B5,24)*DT5=1,IF(AND($E5=2,NA5=0),1000000,INDEX('計算A'!AA$110:AA$114,$F5+1)+IF(AND($E5=1,NA5=0),1000,0)),1000000))</f>
        <v/>
      </c>
      <c r="WI5">
        <f>IF($B5=0,1000000,IF(INDEX('計算A'!$D$60:$II$104,$B5,25)*DU5=1,IF(AND($E5=2,NB5=0),1000000,INDEX('計算A'!AB$110:AB$114,$F5+1)+IF(AND($E5=1,NB5=0),1000,0)),1000000))</f>
        <v/>
      </c>
      <c r="WJ5">
        <f>IF($B5=0,1000000,IF(INDEX('計算A'!$D$60:$II$104,$B5,26)*DV5=1,IF(AND($E5=2,NC5=0),1000000,INDEX('計算A'!AC$110:AC$114,$F5+1)+IF(AND($E5=1,NC5=0),1000,0)),1000000))</f>
        <v/>
      </c>
      <c r="WK5">
        <f>IF($B5=0,1000000,IF(INDEX('計算A'!$D$60:$II$104,$B5,27)*DW5=1,IF(AND($E5=2,ND5=0),1000000,INDEX('計算A'!AD$110:AD$114,$F5+1)+IF(AND($E5=1,ND5=0),1000,0)),1000000))</f>
        <v/>
      </c>
      <c r="WL5">
        <f>IF($B5=0,1000000,IF(INDEX('計算A'!$D$60:$II$104,$B5,28)*DX5=1,IF(AND($E5=2,NE5=0),1000000,INDEX('計算A'!AE$110:AE$114,$F5+1)+IF(AND($E5=1,NE5=0),1000,0)),1000000))</f>
        <v/>
      </c>
      <c r="WM5">
        <f>IF($B5=0,1000000,IF(INDEX('計算A'!$D$60:$II$104,$B5,29)*DY5=1,IF(AND($E5=2,NF5=0),1000000,INDEX('計算A'!AF$110:AF$114,$F5+1)+IF(AND($E5=1,NF5=0),1000,0)),1000000))</f>
        <v/>
      </c>
      <c r="WN5">
        <f>IF($B5=0,1000000,IF(INDEX('計算A'!$D$60:$II$104,$B5,30)*DZ5=1,IF(AND($E5=2,NG5=0),1000000,INDEX('計算A'!AG$110:AG$114,$F5+1)+IF(AND($E5=1,NG5=0),1000,0)),1000000))</f>
        <v/>
      </c>
      <c r="WO5">
        <f>IF($B5=0,1000000,IF(INDEX('計算A'!$D$60:$II$104,$B5,31)*EA5=1,IF(AND($E5=2,NH5=0),1000000,INDEX('計算A'!AH$110:AH$114,$F5+1)+IF(AND($E5=1,NH5=0),1000,0)),1000000))</f>
        <v/>
      </c>
      <c r="WP5">
        <f>IF($B5=0,1000000,IF(INDEX('計算A'!$D$60:$II$104,$B5,32)*EB5=1,IF(AND($E5=2,NI5=0),1000000,INDEX('計算A'!AI$110:AI$114,$F5+1)+IF(AND($E5=1,NI5=0),1000,0)),1000000))</f>
        <v/>
      </c>
      <c r="WQ5">
        <f>IF($B5=0,1000000,IF(INDEX('計算A'!$D$60:$II$104,$B5,33)*EC5=1,IF(AND($E5=2,NJ5=0),1000000,INDEX('計算A'!AJ$110:AJ$114,$F5+1)+IF(AND($E5=1,NJ5=0),1000,0)),1000000))</f>
        <v/>
      </c>
      <c r="WR5">
        <f>IF($B5=0,1000000,IF(INDEX('計算A'!$D$60:$II$104,$B5,34)*ED5=1,IF(AND($E5=2,NK5=0),1000000,INDEX('計算A'!AK$110:AK$114,$F5+1)+IF(AND($E5=1,NK5=0),1000,0)),1000000))</f>
        <v/>
      </c>
      <c r="WS5">
        <f>IF($B5=0,1000000,IF(INDEX('計算A'!$D$60:$II$104,$B5,35)*EE5=1,IF(AND($E5=2,NL5=0),1000000,INDEX('計算A'!AL$110:AL$114,$F5+1)+IF(AND($E5=1,NL5=0),1000,0)),1000000))</f>
        <v/>
      </c>
      <c r="WT5">
        <f>IF($B5=0,1000000,IF(INDEX('計算A'!$D$60:$II$104,$B5,36)*EF5=1,IF(AND($E5=2,NM5=0),1000000,INDEX('計算A'!AM$110:AM$114,$F5+1)+IF(AND($E5=1,NM5=0),1000,0)),1000000))</f>
        <v/>
      </c>
      <c r="WU5">
        <f>IF($B5=0,1000000,IF(INDEX('計算A'!$D$60:$II$104,$B5,37)*EG5=1,IF(AND($E5=2,NN5=0),1000000,INDEX('計算A'!AN$110:AN$114,$F5+1)+IF(AND($E5=1,NN5=0),1000,0)),1000000))</f>
        <v/>
      </c>
      <c r="WV5">
        <f>IF($B5=0,1000000,IF(INDEX('計算A'!$D$60:$II$104,$B5,38)*EH5=1,IF(AND($E5=2,NO5=0),1000000,INDEX('計算A'!AO$110:AO$114,$F5+1)+IF(AND($E5=1,NO5=0),1000,0)),1000000))</f>
        <v/>
      </c>
      <c r="WW5">
        <f>IF($B5=0,1000000,IF(INDEX('計算A'!$D$60:$II$104,$B5,39)*EI5=1,IF(AND($E5=2,NP5=0),1000000,INDEX('計算A'!AP$110:AP$114,$F5+1)+IF(AND($E5=1,NP5=0),1000,0)),1000000))</f>
        <v/>
      </c>
      <c r="WX5">
        <f>IF($B5=0,1000000,IF(INDEX('計算A'!$D$60:$II$104,$B5,40)*EJ5=1,IF(AND($E5=2,NQ5=0),1000000,INDEX('計算A'!AQ$110:AQ$114,$F5+1)+IF(AND($E5=1,NQ5=0),1000,0)),1000000))</f>
        <v/>
      </c>
      <c r="WY5">
        <f>IF($B5=0,1000000,IF(INDEX('計算A'!$D$60:$II$104,$B5,41)*EK5=1,IF(AND($E5=2,NR5=0),1000000,INDEX('計算A'!AR$110:AR$114,$F5+1)+IF(AND($E5=1,NR5=0),1000,0)),1000000))</f>
        <v/>
      </c>
      <c r="WZ5">
        <f>IF($B5=0,1000000,IF(INDEX('計算A'!$D$60:$II$104,$B5,42)*EL5=1,IF(AND($E5=2,NS5=0),1000000,INDEX('計算A'!AS$110:AS$114,$F5+1)+IF(AND($E5=1,NS5=0),1000,0)),1000000))</f>
        <v/>
      </c>
      <c r="XA5">
        <f>IF($B5=0,1000000,IF(INDEX('計算A'!$D$60:$II$104,$B5,43)*EM5=1,IF(AND($E5=2,NT5=0),1000000,INDEX('計算A'!AT$110:AT$114,$F5+1)+IF(AND($E5=1,NT5=0),1000,0)),1000000))</f>
        <v/>
      </c>
      <c r="XB5">
        <f>IF($B5=0,1000000,IF(INDEX('計算A'!$D$60:$II$104,$B5,44)*EN5=1,IF(AND($E5=2,NU5=0),1000000,INDEX('計算A'!AU$110:AU$114,$F5+1)+IF(AND($E5=1,NU5=0),1000,0)),1000000))</f>
        <v/>
      </c>
      <c r="XC5">
        <f>IF($B5=0,1000000,IF(INDEX('計算A'!$D$60:$II$104,$B5,45)*EO5=1,IF(AND($E5=2,NV5=0),1000000,INDEX('計算A'!AV$110:AV$114,$F5+1)+IF(AND($E5=1,NV5=0),1000,0)),1000000))</f>
        <v/>
      </c>
      <c r="XD5">
        <f>IF($B5=0,1000000,IF(INDEX('計算A'!$D$60:$II$104,$B5,46)*EP5=1,IF(AND($E5=2,NW5=0),1000000,INDEX('計算A'!AW$110:AW$114,$F5+1)+IF(AND($E5=1,NW5=0),1000,0)),1000000))</f>
        <v/>
      </c>
      <c r="XE5">
        <f>IF($B5=0,1000000,IF(INDEX('計算A'!$D$60:$II$104,$B5,47)*EQ5=1,IF(AND($E5=2,NX5=0),1000000,INDEX('計算A'!AX$110:AX$114,$F5+1)+IF(AND($E5=1,NX5=0),1000,0)),1000000))</f>
        <v/>
      </c>
      <c r="XF5">
        <f>IF($B5=0,1000000,IF(INDEX('計算A'!$D$60:$II$104,$B5,48)*ER5=1,IF(AND($E5=2,NY5=0),1000000,INDEX('計算A'!AY$110:AY$114,$F5+1)+IF(AND($E5=1,NY5=0),1000,0)),1000000))</f>
        <v/>
      </c>
      <c r="XG5">
        <f>IF($B5=0,1000000,IF(INDEX('計算A'!$D$60:$II$104,$B5,49)*ES5=1,IF(AND($E5=2,NZ5=0),1000000,INDEX('計算A'!AZ$110:AZ$114,$F5+1)+IF(AND($E5=1,NZ5=0),1000,0)),1000000))</f>
        <v/>
      </c>
      <c r="XH5">
        <f>IF($B5=0,1000000,IF(INDEX('計算A'!$D$60:$II$104,$B5,50)*ET5=1,IF(AND($E5=2,OA5=0),1000000,INDEX('計算A'!BA$110:BA$114,$F5+1)+IF(AND($E5=1,OA5=0),1000,0)),1000000))</f>
        <v/>
      </c>
      <c r="XI5">
        <f>IF($B5=0,1000000,IF(INDEX('計算A'!$D$60:$II$104,$B5,51)*EU5=1,IF(AND($E5=2,OB5=0),1000000,INDEX('計算A'!BB$110:BB$114,$F5+1)+IF(AND($E5=1,OB5=0),1000,0)),1000000))</f>
        <v/>
      </c>
      <c r="XJ5">
        <f>IF($B5=0,1000000,IF(INDEX('計算A'!$D$60:$II$104,$B5,52)*EV5=1,IF(AND($E5=2,OC5=0),1000000,INDEX('計算A'!BC$110:BC$114,$F5+1)+IF(AND($E5=1,OC5=0),1000,0)),1000000))</f>
        <v/>
      </c>
      <c r="XK5">
        <f>IF($B5=0,1000000,IF(INDEX('計算A'!$D$60:$II$104,$B5,53)*EW5=1,IF(AND($E5=2,OD5=0),1000000,INDEX('計算A'!BD$110:BD$114,$F5+1)+IF(AND($E5=1,OD5=0),1000,0)),1000000))</f>
        <v/>
      </c>
      <c r="XL5">
        <f>IF($B5=0,1000000,IF(INDEX('計算A'!$D$60:$II$104,$B5,54)*EX5=1,IF(AND($E5=2,OE5=0),1000000,INDEX('計算A'!BE$110:BE$114,$F5+1)+IF(AND($E5=1,OE5=0),1000,0)),1000000))</f>
        <v/>
      </c>
      <c r="XM5">
        <f>IF($B5=0,1000000,IF(INDEX('計算A'!$D$60:$II$104,$B5,55)*EY5=1,IF(AND($E5=2,OF5=0),1000000,INDEX('計算A'!BF$110:BF$114,$F5+1)+IF(AND($E5=1,OF5=0),1000,0)),1000000))</f>
        <v/>
      </c>
      <c r="XN5">
        <f>IF($B5=0,1000000,IF(INDEX('計算A'!$D$60:$II$104,$B5,56)*EZ5=1,IF(AND($E5=2,OG5=0),1000000,INDEX('計算A'!BG$110:BG$114,$F5+1)+IF(AND($E5=1,OG5=0),1000,0)),1000000))</f>
        <v/>
      </c>
      <c r="XO5">
        <f>IF($B5=0,1000000,IF(INDEX('計算A'!$D$60:$II$104,$B5,57)*FA5=1,IF(AND($E5=2,OH5=0),1000000,INDEX('計算A'!BH$110:BH$114,$F5+1)+IF(AND($E5=1,OH5=0),1000,0)),1000000))</f>
        <v/>
      </c>
      <c r="XP5">
        <f>IF($B5=0,1000000,IF(INDEX('計算A'!$D$60:$II$104,$B5,58)*FB5=1,IF(AND($E5=2,OI5=0),1000000,INDEX('計算A'!BI$110:BI$114,$F5+1)+IF(AND($E5=1,OI5=0),1000,0)),1000000))</f>
        <v/>
      </c>
      <c r="XQ5">
        <f>IF($B5=0,1000000,IF(INDEX('計算A'!$D$60:$II$104,$B5,59)*FC5=1,IF(AND($E5=2,OJ5=0),1000000,INDEX('計算A'!BJ$110:BJ$114,$F5+1)+IF(AND($E5=1,OJ5=0),1000,0)),1000000))</f>
        <v/>
      </c>
      <c r="XR5">
        <f>IF($B5=0,1000000,IF(INDEX('計算A'!$D$60:$II$104,$B5,60)*FD5=1,IF(AND($E5=2,OK5=0),1000000,INDEX('計算A'!BK$110:BK$114,$F5+1)+IF(AND($E5=1,OK5=0),1000,0)),1000000))</f>
        <v/>
      </c>
      <c r="XS5">
        <f>IF($B5=0,1000000,IF(INDEX('計算A'!$D$60:$II$104,$B5,61)*FE5=1,IF(AND($E5=2,OL5=0),1000000,INDEX('計算A'!BL$110:BL$114,$F5+1)+IF(AND($E5=1,OL5=0),1000,0)),1000000))</f>
        <v/>
      </c>
      <c r="XT5">
        <f>IF($B5=0,1000000,IF(INDEX('計算A'!$D$60:$II$104,$B5,62)*FF5=1,IF(AND($E5=2,OM5=0),1000000,INDEX('計算A'!BM$110:BM$114,$F5+1)+IF(AND($E5=1,OM5=0),1000,0)),1000000))</f>
        <v/>
      </c>
      <c r="XU5">
        <f>IF($B5=0,1000000,IF(INDEX('計算A'!$D$60:$II$104,$B5,63)*FG5=1,IF(AND($E5=2,ON5=0),1000000,INDEX('計算A'!BN$110:BN$114,$F5+1)+IF(AND($E5=1,ON5=0),1000,0)),1000000))</f>
        <v/>
      </c>
      <c r="XV5">
        <f>IF($B5=0,1000000,IF(INDEX('計算A'!$D$60:$II$104,$B5,64)*FH5=1,IF(AND($E5=2,OO5=0),1000000,INDEX('計算A'!BO$110:BO$114,$F5+1)+IF(AND($E5=1,OO5=0),1000,0)),1000000))</f>
        <v/>
      </c>
      <c r="XW5">
        <f>IF($B5=0,1000000,IF(INDEX('計算A'!$D$60:$II$104,$B5,65)*FI5=1,IF(AND($E5=2,OP5=0),1000000,INDEX('計算A'!BP$110:BP$114,$F5+1)+IF(AND($E5=1,OP5=0),1000,0)),1000000))</f>
        <v/>
      </c>
      <c r="XX5">
        <f>IF($B5=0,1000000,IF(INDEX('計算A'!$D$60:$II$104,$B5,66)*FJ5=1,IF(AND($E5=2,OQ5=0),1000000,INDEX('計算A'!BQ$110:BQ$114,$F5+1)+IF(AND($E5=1,OQ5=0),1000,0)),1000000))</f>
        <v/>
      </c>
      <c r="XY5">
        <f>IF($B5=0,1000000,IF(INDEX('計算A'!$D$60:$II$104,$B5,67)*FK5=1,IF(AND($E5=2,OR5=0),1000000,INDEX('計算A'!BR$110:BR$114,$F5+1)+IF(AND($E5=1,OR5=0),1000,0)),1000000))</f>
        <v/>
      </c>
      <c r="XZ5">
        <f>IF($B5=0,1000000,IF(INDEX('計算A'!$D$60:$II$104,$B5,68)*FL5=1,IF(AND($E5=2,OS5=0),1000000,INDEX('計算A'!BS$110:BS$114,$F5+1)+IF(AND($E5=1,OS5=0),1000,0)),1000000))</f>
        <v/>
      </c>
      <c r="YA5">
        <f>IF($B5=0,1000000,IF(INDEX('計算A'!$D$60:$II$104,$B5,69)*FM5=1,IF(AND($E5=2,OT5=0),1000000,INDEX('計算A'!BT$110:BT$114,$F5+1)+IF(AND($E5=1,OT5=0),1000,0)),1000000))</f>
        <v/>
      </c>
      <c r="YB5">
        <f>IF($B5=0,1000000,IF(INDEX('計算A'!$D$60:$II$104,$B5,70)*FN5=1,IF(AND($E5=2,OU5=0),1000000,INDEX('計算A'!BU$110:BU$114,$F5+1)+IF(AND($E5=1,OU5=0),1000,0)),1000000))</f>
        <v/>
      </c>
      <c r="YC5">
        <f>IF($B5=0,1000000,IF(INDEX('計算A'!$D$60:$II$104,$B5,71)*FO5=1,IF(AND($E5=2,OV5=0),1000000,INDEX('計算A'!BV$110:BV$114,$F5+1)+IF(AND($E5=1,OV5=0),1000,0)),1000000))</f>
        <v/>
      </c>
      <c r="YD5">
        <f>IF($B5=0,1000000,IF(INDEX('計算A'!$D$60:$II$104,$B5,72)*FP5=1,IF(AND($E5=2,OW5=0),1000000,INDEX('計算A'!BW$110:BW$114,$F5+1)+IF(AND($E5=1,OW5=0),1000,0)),1000000))</f>
        <v/>
      </c>
      <c r="YE5">
        <f>IF($B5=0,1000000,IF(INDEX('計算A'!$D$60:$II$104,$B5,73)*FQ5=1,IF(AND($E5=2,OX5=0),1000000,INDEX('計算A'!BX$110:BX$114,$F5+1)+IF(AND($E5=1,OX5=0),1000,0)),1000000))</f>
        <v/>
      </c>
      <c r="YF5">
        <f>IF($B5=0,1000000,IF(INDEX('計算A'!$D$60:$II$104,$B5,74)*FR5=1,IF(AND($E5=2,OY5=0),1000000,INDEX('計算A'!BY$110:BY$114,$F5+1)+IF(AND($E5=1,OY5=0),1000,0)),1000000))</f>
        <v/>
      </c>
      <c r="YG5">
        <f>IF($B5=0,1000000,IF(INDEX('計算A'!$D$60:$II$104,$B5,75)*FS5=1,IF(AND($E5=2,OZ5=0),1000000,INDEX('計算A'!BZ$110:BZ$114,$F5+1)+IF(AND($E5=1,OZ5=0),1000,0)),1000000))</f>
        <v/>
      </c>
      <c r="YH5">
        <f>IF($B5=0,1000000,IF(INDEX('計算A'!$D$60:$II$104,$B5,76)*FT5=1,IF(AND($E5=2,PA5=0),1000000,INDEX('計算A'!CA$110:CA$114,$F5+1)+IF(AND($E5=1,PA5=0),1000,0)),1000000))</f>
        <v/>
      </c>
      <c r="YI5">
        <f>IF($B5=0,1000000,IF(INDEX('計算A'!$D$60:$II$104,$B5,77)*FU5=1,IF(AND($E5=2,PB5=0),1000000,INDEX('計算A'!CB$110:CB$114,$F5+1)+IF(AND($E5=1,PB5=0),1000,0)),1000000))</f>
        <v/>
      </c>
      <c r="YJ5">
        <f>IF($B5=0,1000000,IF(INDEX('計算A'!$D$60:$II$104,$B5,78)*FV5=1,IF(AND($E5=2,PC5=0),1000000,INDEX('計算A'!CC$110:CC$114,$F5+1)+IF(AND($E5=1,PC5=0),1000,0)),1000000))</f>
        <v/>
      </c>
      <c r="YK5">
        <f>IF($B5=0,1000000,IF(INDEX('計算A'!$D$60:$II$104,$B5,79)*FW5=1,IF(AND($E5=2,PD5=0),1000000,INDEX('計算A'!CD$110:CD$114,$F5+1)+IF(AND($E5=1,PD5=0),1000,0)),1000000))</f>
        <v/>
      </c>
      <c r="YL5">
        <f>IF($B5=0,1000000,IF(INDEX('計算A'!$D$60:$II$104,$B5,80)*FX5=1,IF(AND($E5=2,PE5=0),1000000,INDEX('計算A'!CE$110:CE$114,$F5+1)+IF(AND($E5=1,PE5=0),1000,0)),1000000))</f>
        <v/>
      </c>
      <c r="YM5">
        <f>IF($B5=0,1000000,IF(INDEX('計算A'!$D$60:$II$104,$B5,81)*FY5=1,IF(AND($E5=2,PF5=0),1000000,INDEX('計算A'!CF$110:CF$114,$F5+1)+IF(AND($E5=1,PF5=0),1000,0)),1000000))</f>
        <v/>
      </c>
      <c r="YN5">
        <f>IF($B5=0,1000000,IF(INDEX('計算A'!$D$60:$II$104,$B5,82)*FZ5=1,IF(AND($E5=2,PG5=0),1000000,INDEX('計算A'!CG$110:CG$114,$F5+1)+IF(AND($E5=1,PG5=0),1000,0)),1000000))</f>
        <v/>
      </c>
      <c r="YO5">
        <f>IF($B5=0,1000000,IF(INDEX('計算A'!$D$60:$II$104,$B5,83)*GA5=1,IF(AND($E5=2,PH5=0),1000000,INDEX('計算A'!CH$110:CH$114,$F5+1)+IF(AND($E5=1,PH5=0),1000,0)),1000000))</f>
        <v/>
      </c>
      <c r="YP5">
        <f>IF($B5=0,1000000,IF(INDEX('計算A'!$D$60:$II$104,$B5,84)*GB5=1,IF(AND($E5=2,PI5=0),1000000,INDEX('計算A'!CI$110:CI$114,$F5+1)+IF(AND($E5=1,PI5=0),1000,0)),1000000))</f>
        <v/>
      </c>
      <c r="YQ5">
        <f>IF($B5=0,1000000,IF(INDEX('計算A'!$D$60:$II$104,$B5,85)*GC5=1,IF(AND($E5=2,PJ5=0),1000000,INDEX('計算A'!CJ$110:CJ$114,$F5+1)+IF(AND($E5=1,PJ5=0),1000,0)),1000000))</f>
        <v/>
      </c>
      <c r="YR5">
        <f>IF($B5=0,1000000,IF(INDEX('計算A'!$D$60:$II$104,$B5,86)*GD5=1,IF(AND($E5=2,PK5=0),1000000,INDEX('計算A'!CK$110:CK$114,$F5+1)+IF(AND($E5=1,PK5=0),1000,0)),1000000))</f>
        <v/>
      </c>
      <c r="YS5">
        <f>IF($B5=0,1000000,IF(INDEX('計算A'!$D$60:$II$104,$B5,87)*GE5=1,IF(AND($E5=2,PL5=0),1000000,INDEX('計算A'!CL$110:CL$114,$F5+1)+IF(AND($E5=1,PL5=0),1000,0)),1000000))</f>
        <v/>
      </c>
      <c r="YT5">
        <f>IF($B5=0,1000000,IF(INDEX('計算A'!$D$60:$II$104,$B5,88)*GF5=1,IF(AND($E5=2,PM5=0),1000000,INDEX('計算A'!CM$110:CM$114,$F5+1)+IF(AND($E5=1,PM5=0),1000,0)),1000000))</f>
        <v/>
      </c>
      <c r="YU5">
        <f>IF($B5=0,1000000,IF(INDEX('計算A'!$D$60:$II$104,$B5,89)*GG5=1,IF(AND($E5=2,PN5=0),1000000,INDEX('計算A'!CN$110:CN$114,$F5+1)+IF(AND($E5=1,PN5=0),1000,0)),1000000))</f>
        <v/>
      </c>
      <c r="YV5">
        <f>IF($B5=0,1000000,IF(INDEX('計算A'!$D$60:$II$104,$B5,90)*GH5=1,IF(AND($E5=2,PO5=0),1000000,INDEX('計算A'!CO$110:CO$114,$F5+1)+IF(AND($E5=1,PO5=0),1000,0)),1000000))</f>
        <v/>
      </c>
      <c r="YW5">
        <f>IF($B5=0,1000000,IF(INDEX('計算A'!$D$60:$II$104,$B5,91)*GI5=1,IF(AND($E5=2,PP5=0),1000000,INDEX('計算A'!CP$110:CP$114,$F5+1)+IF(AND($E5=1,PP5=0),1000,0)),1000000))</f>
        <v/>
      </c>
      <c r="YX5">
        <f>IF($B5=0,1000000,IF(INDEX('計算A'!$D$60:$II$104,$B5,92)*GJ5=1,IF(AND($E5=2,PQ5=0),1000000,INDEX('計算A'!CQ$110:CQ$114,$F5+1)+IF(AND($E5=1,PQ5=0),1000,0)),1000000))</f>
        <v/>
      </c>
      <c r="YY5">
        <f>IF($B5=0,1000000,IF(INDEX('計算A'!$D$60:$II$104,$B5,93)*GK5=1,IF(AND($E5=2,PR5=0),1000000,INDEX('計算A'!CR$110:CR$114,$F5+1)+IF(AND($E5=1,PR5=0),1000,0)),1000000))</f>
        <v/>
      </c>
      <c r="YZ5">
        <f>IF($B5=0,1000000,IF(INDEX('計算A'!$D$60:$II$104,$B5,94)*GL5=1,IF(AND($E5=2,PS5=0),1000000,INDEX('計算A'!CS$110:CS$114,$F5+1)+IF(AND($E5=1,PS5=0),1000,0)),1000000))</f>
        <v/>
      </c>
      <c r="ZA5">
        <f>IF($B5=0,1000000,IF(INDEX('計算A'!$D$60:$II$104,$B5,95)*GM5=1,IF(AND($E5=2,PT5=0),1000000,INDEX('計算A'!CT$110:CT$114,$F5+1)+IF(AND($E5=1,PT5=0),1000,0)),1000000))</f>
        <v/>
      </c>
      <c r="ZB5">
        <f>IF($B5=0,1000000,IF(INDEX('計算A'!$D$60:$II$104,$B5,96)*GN5=1,IF(AND($E5=2,PU5=0),1000000,INDEX('計算A'!CU$110:CU$114,$F5+1)+IF(AND($E5=1,PU5=0),1000,0)),1000000))</f>
        <v/>
      </c>
      <c r="ZC5">
        <f>IF($B5=0,1000000,IF(INDEX('計算A'!$D$60:$II$104,$B5,97)*GO5=1,IF(AND($E5=2,PV5=0),1000000,INDEX('計算A'!CV$110:CV$114,$F5+1)+IF(AND($E5=1,PV5=0),1000,0)),1000000))</f>
        <v/>
      </c>
      <c r="ZD5">
        <f>IF($B5=0,1000000,IF(INDEX('計算A'!$D$60:$II$104,$B5,98)*GP5=1,IF(AND($E5=2,PW5=0),1000000,INDEX('計算A'!CW$110:CW$114,$F5+1)+IF(AND($E5=1,PW5=0),1000,0)),1000000))</f>
        <v/>
      </c>
      <c r="ZE5">
        <f>IF($B5=0,1000000,IF(INDEX('計算A'!$D$60:$II$104,$B5,99)*GQ5=1,IF(AND($E5=2,PX5=0),1000000,INDEX('計算A'!CX$110:CX$114,$F5+1)+IF(AND($E5=1,PX5=0),1000,0)),1000000))</f>
        <v/>
      </c>
      <c r="ZF5">
        <f>IF($B5=0,1000000,IF(INDEX('計算A'!$D$60:$II$104,$B5,100)*GR5=1,IF(AND($E5=2,PY5=0),1000000,INDEX('計算A'!CY$110:CY$114,$F5+1)+IF(AND($E5=1,PY5=0),1000,0)),1000000))</f>
        <v/>
      </c>
      <c r="ZG5">
        <f>IF($B5=0,1000000,IF(INDEX('計算A'!$D$60:$II$104,$B5,101)*GS5=1,IF(AND($E5=2,PZ5=0),1000000,INDEX('計算A'!CZ$110:CZ$114,$F5+1)+IF(AND($E5=1,PZ5=0),1000,0)),1000000))</f>
        <v/>
      </c>
      <c r="ZH5">
        <f>IF($B5=0,1000000,IF(INDEX('計算A'!$D$60:$II$104,$B5,102)*GT5=1,IF(AND($E5=2,QA5=0),1000000,INDEX('計算A'!DA$110:DA$114,$F5+1)+IF(AND($E5=1,QA5=0),1000,0)),1000000))</f>
        <v/>
      </c>
      <c r="ZI5">
        <f>IF($B5=0,1000000,IF(INDEX('計算A'!$D$60:$II$104,$B5,103)*GU5=1,IF(AND($E5=2,QB5=0),1000000,INDEX('計算A'!DB$110:DB$114,$F5+1)+IF(AND($E5=1,QB5=0),1000,0)),1000000))</f>
        <v/>
      </c>
      <c r="ZJ5">
        <f>IF($B5=0,1000000,IF(INDEX('計算A'!$D$60:$II$104,$B5,104)*GV5=1,IF(AND($E5=2,QC5=0),1000000,INDEX('計算A'!DC$110:DC$114,$F5+1)+IF(AND($E5=1,QC5=0),1000,0)),1000000))</f>
        <v/>
      </c>
      <c r="ZK5">
        <f>IF($B5=0,1000000,IF(INDEX('計算A'!$D$60:$II$104,$B5,105)*GW5=1,IF(AND($E5=2,QD5=0),1000000,INDEX('計算A'!DD$110:DD$114,$F5+1)+IF(AND($E5=1,QD5=0),1000,0)),1000000))</f>
        <v/>
      </c>
      <c r="ZL5">
        <f>IF($B5=0,1000000,IF(INDEX('計算A'!$D$60:$II$104,$B5,106)*GX5=1,IF(AND($E5=2,QE5=0),1000000,INDEX('計算A'!DE$110:DE$114,$F5+1)+IF(AND($E5=1,QE5=0),1000,0)),1000000))</f>
        <v/>
      </c>
      <c r="ZM5">
        <f>IF($B5=0,1000000,IF(INDEX('計算A'!$D$60:$II$104,$B5,107)*GY5=1,IF(AND($E5=2,QF5=0),1000000,INDEX('計算A'!DF$110:DF$114,$F5+1)+IF(AND($E5=1,QF5=0),1000,0)),1000000))</f>
        <v/>
      </c>
      <c r="ZN5">
        <f>IF($B5=0,1000000,IF(INDEX('計算A'!$D$60:$II$104,$B5,108)*GZ5=1,IF(AND($E5=2,QG5=0),1000000,INDEX('計算A'!DG$110:DG$114,$F5+1)+IF(AND($E5=1,QG5=0),1000,0)),1000000))</f>
        <v/>
      </c>
      <c r="ZO5">
        <f>IF($B5=0,1000000,IF(INDEX('計算A'!$D$60:$II$104,$B5,109)*HA5=1,IF(AND($E5=2,QH5=0),1000000,INDEX('計算A'!DH$110:DH$114,$F5+1)+IF(AND($E5=1,QH5=0),1000,0)),1000000))</f>
        <v/>
      </c>
      <c r="ZP5">
        <f>IF($B5=0,1000000,IF(INDEX('計算A'!$D$60:$II$104,$B5,110)*HB5=1,IF(AND($E5=2,QI5=0),1000000,INDEX('計算A'!DI$110:DI$114,$F5+1)+IF(AND($E5=1,QI5=0),1000,0)),1000000))</f>
        <v/>
      </c>
      <c r="ZQ5">
        <f>IF($B5=0,1000000,IF(INDEX('計算A'!$D$60:$II$104,$B5,111)*HC5=1,IF(AND($E5=2,QJ5=0),1000000,INDEX('計算A'!DJ$110:DJ$114,$F5+1)+IF(AND($E5=1,QJ5=0),1000,0)),1000000))</f>
        <v/>
      </c>
      <c r="ZR5">
        <f>IF($B5=0,1000000,IF(INDEX('計算A'!$D$60:$II$104,$B5,112)*HD5=1,IF(AND($E5=2,QK5=0),1000000,INDEX('計算A'!DK$110:DK$114,$F5+1)+IF(AND($E5=1,QK5=0),1000,0)),1000000))</f>
        <v/>
      </c>
      <c r="ZS5">
        <f>IF($B5=0,1000000,IF(INDEX('計算A'!$D$60:$II$104,$B5,113)*HE5=1,IF(AND($E5=2,QL5=0),1000000,INDEX('計算A'!DL$110:DL$114,$F5+1)+IF(AND($E5=1,QL5=0),1000,0)),1000000))</f>
        <v/>
      </c>
      <c r="ZT5">
        <f>IF($B5=0,1000000,IF(INDEX('計算A'!$D$60:$II$104,$B5,114)*HF5=1,IF(AND($E5=2,QM5=0),1000000,INDEX('計算A'!DM$110:DM$114,$F5+1)+IF(AND($E5=1,QM5=0),1000,0)),1000000))</f>
        <v/>
      </c>
      <c r="ZU5">
        <f>IF($B5=0,1000000,IF(INDEX('計算A'!$D$60:$II$104,$B5,115)*HG5=1,IF(AND($E5=2,QN5=0),1000000,INDEX('計算A'!DN$110:DN$114,$F5+1)+IF(AND($E5=1,QN5=0),1000,0)),1000000))</f>
        <v/>
      </c>
      <c r="ZV5">
        <f>IF($B5=0,1000000,IF(INDEX('計算A'!$D$60:$II$104,$B5,116)*HH5=1,IF(AND($E5=2,QO5=0),1000000,INDEX('計算A'!DO$110:DO$114,$F5+1)+IF(AND($E5=1,QO5=0),1000,0)),1000000))</f>
        <v/>
      </c>
      <c r="ZW5">
        <f>IF($B5=0,1000000,IF(INDEX('計算A'!$D$60:$II$104,$B5,117)*HI5=1,IF(AND($E5=2,QP5=0),1000000,INDEX('計算A'!DP$110:DP$114,$F5+1)+IF(AND($E5=1,QP5=0),1000,0)),1000000))</f>
        <v/>
      </c>
      <c r="ZX5">
        <f>IF($B5=0,1000000,IF(INDEX('計算A'!$D$60:$II$104,$B5,118)*HJ5=1,IF(AND($E5=2,QQ5=0),1000000,INDEX('計算A'!DQ$110:DQ$114,$F5+1)+IF(AND($E5=1,QQ5=0),1000,0)),1000000))</f>
        <v/>
      </c>
      <c r="ZY5">
        <f>IF($B5=0,1000000,IF(INDEX('計算A'!$D$60:$II$104,$B5,119)*HK5=1,IF(AND($E5=2,QR5=0),1000000,INDEX('計算A'!DR$110:DR$114,$F5+1)+IF(AND($E5=1,QR5=0),1000,0)),1000000))</f>
        <v/>
      </c>
      <c r="ZZ5">
        <f>IF($B5=0,1000000,IF(INDEX('計算A'!$D$60:$II$104,$B5,120)*HL5=1,IF(AND($E5=2,QS5=0),1000000,INDEX('計算A'!DS$110:DS$114,$F5+1)+IF(AND($E5=1,QS5=0),1000,0)),1000000))</f>
        <v/>
      </c>
      <c r="AAA5">
        <f>IF($B5=0,1000000,IF(INDEX('計算A'!$D$60:$II$104,$B5,121)*HM5=1,IF(AND($E5=2,QT5=0),1000000,INDEX('計算A'!DT$110:DT$114,$F5+1)+IF(AND($E5=1,QT5=0),1000,0)),1000000))</f>
        <v/>
      </c>
      <c r="AAB5">
        <f>IF($B5=0,1000000,IF(INDEX('計算A'!$D$60:$II$104,$B5,122)*HN5=1,IF(AND($E5=2,QU5=0),1000000,INDEX('計算A'!DU$110:DU$114,$F5+1)+IF(AND($E5=1,QU5=0),1000,0)),1000000))</f>
        <v/>
      </c>
      <c r="AAC5">
        <f>IF($B5=0,1000000,IF(INDEX('計算A'!$D$60:$II$104,$B5,123)*HO5=1,IF(AND($E5=2,QV5=0),1000000,INDEX('計算A'!DV$110:DV$114,$F5+1)+IF(AND($E5=1,QV5=0),1000,0)),1000000))</f>
        <v/>
      </c>
      <c r="AAD5">
        <f>IF($B5=0,1000000,IF(INDEX('計算A'!$D$60:$II$104,$B5,124)*HP5=1,IF(AND($E5=2,QW5=0),1000000,INDEX('計算A'!DW$110:DW$114,$F5+1)+IF(AND($E5=1,QW5=0),1000,0)),1000000))</f>
        <v/>
      </c>
      <c r="AAE5">
        <f>IF($B5=0,1000000,IF(INDEX('計算A'!$D$60:$II$104,$B5,125)*HQ5=1,IF(AND($E5=2,QX5=0),1000000,INDEX('計算A'!DX$110:DX$114,$F5+1)+IF(AND($E5=1,QX5=0),1000,0)),1000000))</f>
        <v/>
      </c>
      <c r="AAF5">
        <f>IF($B5=0,1000000,IF(INDEX('計算A'!$D$60:$II$104,$B5,126)*HR5=1,IF(AND($E5=2,QY5=0),1000000,INDEX('計算A'!DY$110:DY$114,$F5+1)+IF(AND($E5=1,QY5=0),1000,0)),1000000))</f>
        <v/>
      </c>
      <c r="AAG5">
        <f>IF($B5=0,1000000,IF(INDEX('計算A'!$D$60:$II$104,$B5,127)*HS5=1,IF(AND($E5=2,QZ5=0),1000000,INDEX('計算A'!DZ$110:DZ$114,$F5+1)+IF(AND($E5=1,QZ5=0),1000,0)),1000000))</f>
        <v/>
      </c>
      <c r="AAH5">
        <f>IF($B5=0,1000000,IF(INDEX('計算A'!$D$60:$II$104,$B5,128)*HT5=1,IF(AND($E5=2,RA5=0),1000000,INDEX('計算A'!EA$110:EA$114,$F5+1)+IF(AND($E5=1,RA5=0),1000,0)),1000000))</f>
        <v/>
      </c>
      <c r="AAI5">
        <f>IF($B5=0,1000000,IF(INDEX('計算A'!$D$60:$II$104,$B5,129)*HU5=1,IF(AND($E5=2,RB5=0),1000000,INDEX('計算A'!EB$110:EB$114,$F5+1)+IF(AND($E5=1,RB5=0),1000,0)),1000000))</f>
        <v/>
      </c>
      <c r="AAJ5">
        <f>IF($B5=0,1000000,IF(INDEX('計算A'!$D$60:$II$104,$B5,130)*HV5=1,IF(AND($E5=2,RC5=0),1000000,INDEX('計算A'!EC$110:EC$114,$F5+1)+IF(AND($E5=1,RC5=0),1000,0)),1000000))</f>
        <v/>
      </c>
      <c r="AAK5">
        <f>IF($B5=0,1000000,IF(INDEX('計算A'!$D$60:$II$104,$B5,131)*HW5=1,IF(AND($E5=2,RD5=0),1000000,INDEX('計算A'!ED$110:ED$114,$F5+1)+IF(AND($E5=1,RD5=0),1000,0)),1000000))</f>
        <v/>
      </c>
      <c r="AAL5">
        <f>IF($B5=0,1000000,IF(INDEX('計算A'!$D$60:$II$104,$B5,132)*HX5=1,IF(AND($E5=2,RE5=0),1000000,INDEX('計算A'!EE$110:EE$114,$F5+1)+IF(AND($E5=1,RE5=0),1000,0)),1000000))</f>
        <v/>
      </c>
      <c r="AAM5">
        <f>IF($B5=0,1000000,IF(INDEX('計算A'!$D$60:$II$104,$B5,133)*HY5=1,IF(AND($E5=2,RF5=0),1000000,INDEX('計算A'!EF$110:EF$114,$F5+1)+IF(AND($E5=1,RF5=0),1000,0)),1000000))</f>
        <v/>
      </c>
      <c r="AAN5">
        <f>IF($B5=0,1000000,IF(INDEX('計算A'!$D$60:$II$104,$B5,134)*HZ5=1,IF(AND($E5=2,RG5=0),1000000,INDEX('計算A'!EG$110:EG$114,$F5+1)+IF(AND($E5=1,RG5=0),1000,0)),1000000))</f>
        <v/>
      </c>
      <c r="AAO5">
        <f>IF($B5=0,1000000,IF(INDEX('計算A'!$D$60:$II$104,$B5,135)*IA5=1,IF(AND($E5=2,RH5=0),1000000,INDEX('計算A'!EH$110:EH$114,$F5+1)+IF(AND($E5=1,RH5=0),1000,0)),1000000))</f>
        <v/>
      </c>
      <c r="AAP5">
        <f>IF($B5=0,1000000,IF(INDEX('計算A'!$D$60:$II$104,$B5,136)*IB5=1,IF(AND($E5=2,RI5=0),1000000,INDEX('計算A'!EI$110:EI$114,$F5+1)+IF(AND($E5=1,RI5=0),1000,0)),1000000))</f>
        <v/>
      </c>
      <c r="AAQ5">
        <f>IF($B5=0,1000000,IF(INDEX('計算A'!$D$60:$II$104,$B5,137)*IC5=1,IF(AND($E5=2,RJ5=0),1000000,INDEX('計算A'!EJ$110:EJ$114,$F5+1)+IF(AND($E5=1,RJ5=0),1000,0)),1000000))</f>
        <v/>
      </c>
      <c r="AAR5">
        <f>IF($B5=0,1000000,IF(INDEX('計算A'!$D$60:$II$104,$B5,138)*ID5=1,IF(AND($E5=2,RK5=0),1000000,INDEX('計算A'!EK$110:EK$114,$F5+1)+IF(AND($E5=1,RK5=0),1000,0)),1000000))</f>
        <v/>
      </c>
      <c r="AAS5">
        <f>IF($B5=0,1000000,IF(INDEX('計算A'!$D$60:$II$104,$B5,139)*IE5=1,IF(AND($E5=2,RL5=0),1000000,INDEX('計算A'!EL$110:EL$114,$F5+1)+IF(AND($E5=1,RL5=0),1000,0)),1000000))</f>
        <v/>
      </c>
      <c r="AAT5">
        <f>IF($B5=0,1000000,IF(INDEX('計算A'!$D$60:$II$104,$B5,140)*IF5=1,IF(AND($E5=2,RM5=0),1000000,INDEX('計算A'!EM$110:EM$114,$F5+1)+IF(AND($E5=1,RM5=0),1000,0)),1000000))</f>
        <v/>
      </c>
      <c r="AAU5">
        <f>IF($B5=0,1000000,IF(INDEX('計算A'!$D$60:$II$104,$B5,141)*IG5=1,IF(AND($E5=2,RN5=0),1000000,INDEX('計算A'!EN$110:EN$114,$F5+1)+IF(AND($E5=1,RN5=0),1000,0)),1000000))</f>
        <v/>
      </c>
      <c r="AAV5">
        <f>IF($B5=0,1000000,IF(INDEX('計算A'!$D$60:$II$104,$B5,142)*IH5=1,IF(AND($E5=2,RO5=0),1000000,INDEX('計算A'!EO$110:EO$114,$F5+1)+IF(AND($E5=1,RO5=0),1000,0)),1000000))</f>
        <v/>
      </c>
      <c r="AAW5">
        <f>IF($B5=0,1000000,IF(INDEX('計算A'!$D$60:$II$104,$B5,143)*II5=1,IF(AND($E5=2,RP5=0),1000000,INDEX('計算A'!EP$110:EP$114,$F5+1)+IF(AND($E5=1,RP5=0),1000,0)),1000000))</f>
        <v/>
      </c>
      <c r="AAX5">
        <f>IF($B5=0,1000000,IF(INDEX('計算A'!$D$60:$II$104,$B5,144)*IJ5=1,IF(AND($E5=2,RQ5=0),1000000,INDEX('計算A'!EQ$110:EQ$114,$F5+1)+IF(AND($E5=1,RQ5=0),1000,0)),1000000))</f>
        <v/>
      </c>
      <c r="AAY5">
        <f>IF($B5=0,1000000,IF(INDEX('計算A'!$D$60:$II$104,$B5,145)*IK5=1,IF(AND($E5=2,RR5=0),1000000,INDEX('計算A'!ER$110:ER$114,$F5+1)+IF(AND($E5=1,RR5=0),1000,0)),1000000))</f>
        <v/>
      </c>
      <c r="AAZ5">
        <f>IF($B5=0,1000000,IF(INDEX('計算A'!$D$60:$II$104,$B5,146)*IL5=1,IF(AND($E5=2,RS5=0),1000000,INDEX('計算A'!ES$110:ES$114,$F5+1)+IF(AND($E5=1,RS5=0),1000,0)),1000000))</f>
        <v/>
      </c>
      <c r="ABA5">
        <f>IF($B5=0,1000000,IF(INDEX('計算A'!$D$60:$II$104,$B5,147)*IM5=1,IF(AND($E5=2,RT5=0),1000000,INDEX('計算A'!ET$110:ET$114,$F5+1)+IF(AND($E5=1,RT5=0),1000,0)),1000000))</f>
        <v/>
      </c>
      <c r="ABB5">
        <f>IF($B5=0,1000000,IF(INDEX('計算A'!$D$60:$II$104,$B5,148)*IN5=1,IF(AND($E5=2,RU5=0),1000000,INDEX('計算A'!EU$110:EU$114,$F5+1)+IF(AND($E5=1,RU5=0),1000,0)),1000000))</f>
        <v/>
      </c>
      <c r="ABC5">
        <f>IF($B5=0,1000000,IF(INDEX('計算A'!$D$60:$II$104,$B5,149)*IO5=1,IF(AND($E5=2,RV5=0),1000000,INDEX('計算A'!EV$110:EV$114,$F5+1)+IF(AND($E5=1,RV5=0),1000,0)),1000000))</f>
        <v/>
      </c>
      <c r="ABD5">
        <f>IF($B5=0,1000000,IF(INDEX('計算A'!$D$60:$II$104,$B5,150)*IP5=1,IF(AND($E5=2,RW5=0),1000000,INDEX('計算A'!EW$110:EW$114,$F5+1)+IF(AND($E5=1,RW5=0),1000,0)),1000000))</f>
        <v/>
      </c>
      <c r="ABE5">
        <f>IF($B5=0,1000000,IF(INDEX('計算A'!$D$60:$II$104,$B5,151)*IQ5=1,IF(AND($E5=2,RX5=0),1000000,INDEX('計算A'!EX$110:EX$114,$F5+1)+IF(AND($E5=1,RX5=0),1000,0)),1000000))</f>
        <v/>
      </c>
      <c r="ABF5">
        <f>IF($B5=0,1000000,IF(INDEX('計算A'!$D$60:$II$104,$B5,152)*IR5=1,IF(AND($E5=2,RY5=0),1000000,INDEX('計算A'!EY$110:EY$114,$F5+1)+IF(AND($E5=1,RY5=0),1000,0)),1000000))</f>
        <v/>
      </c>
      <c r="ABG5">
        <f>IF($B5=0,1000000,IF(INDEX('計算A'!$D$60:$II$104,$B5,153)*IS5=1,IF(AND($E5=2,RZ5=0),1000000,INDEX('計算A'!EZ$110:EZ$114,$F5+1)+IF(AND($E5=1,RZ5=0),1000,0)),1000000))</f>
        <v/>
      </c>
      <c r="ABH5">
        <f>IF($B5=0,1000000,IF(INDEX('計算A'!$D$60:$II$104,$B5,154)*IT5=1,IF(AND($E5=2,SA5=0),1000000,INDEX('計算A'!FA$110:FA$114,$F5+1)+IF(AND($E5=1,SA5=0),1000,0)),1000000))</f>
        <v/>
      </c>
      <c r="ABI5">
        <f>IF($B5=0,1000000,IF(INDEX('計算A'!$D$60:$II$104,$B5,155)*IU5=1,IF(AND($E5=2,SB5=0),1000000,INDEX('計算A'!FB$110:FB$114,$F5+1)+IF(AND($E5=1,SB5=0),1000,0)),1000000))</f>
        <v/>
      </c>
      <c r="ABJ5">
        <f>IF($B5=0,1000000,IF(INDEX('計算A'!$D$60:$II$104,$B5,156)*IV5=1,IF(AND($E5=2,SC5=0),1000000,INDEX('計算A'!FC$110:FC$114,$F5+1)+IF(AND($E5=1,SC5=0),1000,0)),1000000))</f>
        <v/>
      </c>
      <c r="ABK5">
        <f>IF($B5=0,1000000,IF(INDEX('計算A'!$D$60:$II$104,$B5,157)*IW5=1,IF(AND($E5=2,SD5=0),1000000,INDEX('計算A'!FD$110:FD$114,$F5+1)+IF(AND($E5=1,SD5=0),1000,0)),1000000))</f>
        <v/>
      </c>
      <c r="ABL5">
        <f>IF($B5=0,1000000,IF(INDEX('計算A'!$D$60:$II$104,$B5,158)*IX5=1,IF(AND($E5=2,SE5=0),1000000,INDEX('計算A'!FE$110:FE$114,$F5+1)+IF(AND($E5=1,SE5=0),1000,0)),1000000))</f>
        <v/>
      </c>
      <c r="ABM5">
        <f>IF($B5=0,1000000,IF(INDEX('計算A'!$D$60:$II$104,$B5,159)*IY5=1,IF(AND($E5=2,SF5=0),1000000,INDEX('計算A'!FF$110:FF$114,$F5+1)+IF(AND($E5=1,SF5=0),1000,0)),1000000))</f>
        <v/>
      </c>
      <c r="ABN5">
        <f>IF($B5=0,1000000,IF(INDEX('計算A'!$D$60:$II$104,$B5,160)*IZ5=1,IF(AND($E5=2,SG5=0),1000000,INDEX('計算A'!FG$110:FG$114,$F5+1)+IF(AND($E5=1,SG5=0),1000,0)),1000000))</f>
        <v/>
      </c>
      <c r="ABO5">
        <f>IF($B5=0,1000000,IF(INDEX('計算A'!$D$60:$II$104,$B5,161)*JA5=1,IF(AND($E5=2,SH5=0),1000000,INDEX('計算A'!FH$110:FH$114,$F5+1)+IF(AND($E5=1,SH5=0),1000,0)),1000000))</f>
        <v/>
      </c>
      <c r="ABP5">
        <f>IF($B5=0,1000000,IF(INDEX('計算A'!$D$60:$II$104,$B5,162)*JB5=1,IF(AND($E5=2,SI5=0),1000000,INDEX('計算A'!FI$110:FI$114,$F5+1)+IF(AND($E5=1,SI5=0),1000,0)),1000000))</f>
        <v/>
      </c>
      <c r="ABQ5">
        <f>IF($B5=0,1000000,IF(INDEX('計算A'!$D$60:$II$104,$B5,163)*JC5=1,IF(AND($E5=2,SJ5=0),1000000,INDEX('計算A'!FJ$110:FJ$114,$F5+1)+IF(AND($E5=1,SJ5=0),1000,0)),1000000))</f>
        <v/>
      </c>
      <c r="ABR5">
        <f>IF($B5=0,1000000,IF(INDEX('計算A'!$D$60:$II$104,$B5,164)*JD5=1,IF(AND($E5=2,SK5=0),1000000,INDEX('計算A'!FK$110:FK$114,$F5+1)+IF(AND($E5=1,SK5=0),1000,0)),1000000))</f>
        <v/>
      </c>
      <c r="ABS5">
        <f>IF($B5=0,1000000,IF(INDEX('計算A'!$D$60:$II$104,$B5,165)*JE5=1,IF(AND($E5=2,SL5=0),1000000,INDEX('計算A'!FL$110:FL$114,$F5+1)+IF(AND($E5=1,SL5=0),1000,0)),1000000))</f>
        <v/>
      </c>
      <c r="ABT5">
        <f>IF($B5=0,1000000,IF(INDEX('計算A'!$D$60:$II$104,$B5,166)*JF5=1,IF(AND($E5=2,SM5=0),1000000,INDEX('計算A'!FM$110:FM$114,$F5+1)+IF(AND($E5=1,SM5=0),1000,0)),1000000))</f>
        <v/>
      </c>
      <c r="ABU5">
        <f>IF($B5=0,1000000,IF(INDEX('計算A'!$D$60:$II$104,$B5,167)*JG5=1,IF(AND($E5=2,SN5=0),1000000,INDEX('計算A'!FN$110:FN$114,$F5+1)+IF(AND($E5=1,SN5=0),1000,0)),1000000))</f>
        <v/>
      </c>
      <c r="ABV5">
        <f>IF($B5=0,1000000,IF(INDEX('計算A'!$D$60:$II$104,$B5,168)*JH5=1,IF(AND($E5=2,SO5=0),1000000,INDEX('計算A'!FO$110:FO$114,$F5+1)+IF(AND($E5=1,SO5=0),1000,0)),1000000))</f>
        <v/>
      </c>
      <c r="ABW5">
        <f>IF($B5=0,1000000,IF(INDEX('計算A'!$D$60:$II$104,$B5,169)*JI5=1,IF(AND($E5=2,SP5=0),1000000,INDEX('計算A'!FP$110:FP$114,$F5+1)+IF(AND($E5=1,SP5=0),1000,0)),1000000))</f>
        <v/>
      </c>
      <c r="ABX5">
        <f>IF($B5=0,1000000,IF(INDEX('計算A'!$D$60:$II$104,$B5,170)*JJ5=1,IF(AND($E5=2,SQ5=0),1000000,INDEX('計算A'!FQ$110:FQ$114,$F5+1)+IF(AND($E5=1,SQ5=0),1000,0)),1000000))</f>
        <v/>
      </c>
      <c r="ABY5">
        <f>IF($B5=0,1000000,IF(INDEX('計算A'!$D$60:$II$104,$B5,171)*JK5=1,IF(AND($E5=2,SR5=0),1000000,INDEX('計算A'!FR$110:FR$114,$F5+1)+IF(AND($E5=1,SR5=0),1000,0)),1000000))</f>
        <v/>
      </c>
      <c r="ABZ5">
        <f>IF($B5=0,1000000,IF(INDEX('計算A'!$D$60:$II$104,$B5,172)*JL5=1,IF(AND($E5=2,SS5=0),1000000,INDEX('計算A'!FS$110:FS$114,$F5+1)+IF(AND($E5=1,SS5=0),1000,0)),1000000))</f>
        <v/>
      </c>
      <c r="ACA5">
        <f>IF($B5=0,1000000,IF(INDEX('計算A'!$D$60:$II$104,$B5,173)*JM5=1,IF(AND($E5=2,ST5=0),1000000,INDEX('計算A'!FT$110:FT$114,$F5+1)+IF(AND($E5=1,ST5=0),1000,0)),1000000))</f>
        <v/>
      </c>
      <c r="ACB5">
        <f>IF($B5=0,1000000,IF(INDEX('計算A'!$D$60:$II$104,$B5,174)*JN5=1,IF(AND($E5=2,SU5=0),1000000,INDEX('計算A'!FU$110:FU$114,$F5+1)+IF(AND($E5=1,SU5=0),1000,0)),1000000))</f>
        <v/>
      </c>
      <c r="ACC5">
        <f>IF($B5=0,1000000,IF(INDEX('計算A'!$D$60:$II$104,$B5,175)*JO5=1,IF(AND($E5=2,SV5=0),1000000,INDEX('計算A'!FV$110:FV$114,$F5+1)+IF(AND($E5=1,SV5=0),1000,0)),1000000))</f>
        <v/>
      </c>
      <c r="ACD5">
        <f>IF($B5=0,1000000,IF(INDEX('計算A'!$D$60:$II$104,$B5,176)*JP5=1,IF(AND($E5=2,SW5=0),1000000,INDEX('計算A'!FW$110:FW$114,$F5+1)+IF(AND($E5=1,SW5=0),1000,0)),1000000))</f>
        <v/>
      </c>
      <c r="ACE5">
        <f>IF($B5=0,1000000,IF(INDEX('計算A'!$D$60:$II$104,$B5,177)*JQ5=1,IF(AND($E5=2,SX5=0),1000000,INDEX('計算A'!FX$110:FX$114,$F5+1)+IF(AND($E5=1,SX5=0),1000,0)),1000000))</f>
        <v/>
      </c>
      <c r="ACF5">
        <f>IF($B5=0,1000000,IF(INDEX('計算A'!$D$60:$II$104,$B5,178)*JR5=1,IF(AND($E5=2,SY5=0),1000000,INDEX('計算A'!FY$110:FY$114,$F5+1)+IF(AND($E5=1,SY5=0),1000,0)),1000000))</f>
        <v/>
      </c>
      <c r="ACG5">
        <f>IF($B5=0,1000000,IF(INDEX('計算A'!$D$60:$II$104,$B5,179)*JS5=1,IF(AND($E5=2,SZ5=0),1000000,INDEX('計算A'!FZ$110:FZ$114,$F5+1)+IF(AND($E5=1,SZ5=0),1000,0)),1000000))</f>
        <v/>
      </c>
      <c r="ACH5">
        <f>IF($B5=0,1000000,IF(INDEX('計算A'!$D$60:$II$104,$B5,180)*JT5=1,IF(AND($E5=2,TA5=0),1000000,INDEX('計算A'!GA$110:GA$114,$F5+1)+IF(AND($E5=1,TA5=0),1000,0)),1000000))</f>
        <v/>
      </c>
      <c r="ACI5">
        <f>IF($B5=0,1000000,IF(INDEX('計算A'!$D$60:$II$104,$B5,181)*JU5=1,IF(AND($E5=2,TB5=0),1000000,INDEX('計算A'!GB$110:GB$114,$F5+1)+IF(AND($E5=1,TB5=0),1000,0)),1000000))</f>
        <v/>
      </c>
      <c r="ACJ5">
        <f>IF($B5=0,1000000,IF(INDEX('計算A'!$D$60:$II$104,$B5,182)*JV5=1,IF(AND($E5=2,TC5=0),1000000,INDEX('計算A'!GC$110:GC$114,$F5+1)+IF(AND($E5=1,TC5=0),1000,0)),1000000))</f>
        <v/>
      </c>
      <c r="ACK5">
        <f>IF($B5=0,1000000,IF(INDEX('計算A'!$D$60:$II$104,$B5,183)*JW5=1,IF(AND($E5=2,TD5=0),1000000,INDEX('計算A'!GD$110:GD$114,$F5+1)+IF(AND($E5=1,TD5=0),1000,0)),1000000))</f>
        <v/>
      </c>
      <c r="ACL5">
        <f>IF($B5=0,1000000,IF(INDEX('計算A'!$D$60:$II$104,$B5,184)*JX5=1,IF(AND($E5=2,TE5=0),1000000,INDEX('計算A'!GE$110:GE$114,$F5+1)+IF(AND($E5=1,TE5=0),1000,0)),1000000))</f>
        <v/>
      </c>
      <c r="ACM5">
        <f>IF($B5=0,1000000,IF(INDEX('計算A'!$D$60:$II$104,$B5,185)*JY5=1,IF(AND($E5=2,TF5=0),1000000,INDEX('計算A'!GF$110:GF$114,$F5+1)+IF(AND($E5=1,TF5=0),1000,0)),1000000))</f>
        <v/>
      </c>
      <c r="ACN5">
        <f>IF($B5=0,1000000,IF(INDEX('計算A'!$D$60:$II$104,$B5,186)*JZ5=1,IF(AND($E5=2,TG5=0),1000000,INDEX('計算A'!GG$110:GG$114,$F5+1)+IF(AND($E5=1,TG5=0),1000,0)),1000000))</f>
        <v/>
      </c>
      <c r="ACO5">
        <f>IF($B5=0,1000000,IF(INDEX('計算A'!$D$60:$II$104,$B5,187)*KA5=1,IF(AND($E5=2,TH5=0),1000000,INDEX('計算A'!GH$110:GH$114,$F5+1)+IF(AND($E5=1,TH5=0),1000,0)),1000000))</f>
        <v/>
      </c>
      <c r="ACP5">
        <f>IF($B5=0,1000000,IF(INDEX('計算A'!$D$60:$II$104,$B5,188)*KB5=1,IF(AND($E5=2,TI5=0),1000000,INDEX('計算A'!GI$110:GI$114,$F5+1)+IF(AND($E5=1,TI5=0),1000,0)),1000000))</f>
        <v/>
      </c>
      <c r="ACQ5">
        <f>IF($B5=0,1000000,IF(INDEX('計算A'!$D$60:$II$104,$B5,189)*KC5=1,IF(AND($E5=2,TJ5=0),1000000,INDEX('計算A'!GJ$110:GJ$114,$F5+1)+IF(AND($E5=1,TJ5=0),1000,0)),1000000))</f>
        <v/>
      </c>
      <c r="ACR5">
        <f>IF($B5=0,1000000,IF(INDEX('計算A'!$D$60:$II$104,$B5,190)*KD5=1,IF(AND($E5=2,TK5=0),1000000,INDEX('計算A'!GK$110:GK$114,$F5+1)+IF(AND($E5=1,TK5=0),1000,0)),1000000))</f>
        <v/>
      </c>
      <c r="ACS5">
        <f>IF($B5=0,1000000,IF(INDEX('計算A'!$D$60:$II$104,$B5,191)*KE5=1,IF(AND($E5=2,TL5=0),1000000,INDEX('計算A'!GL$110:GL$114,$F5+1)+IF(AND($E5=1,TL5=0),1000,0)),1000000))</f>
        <v/>
      </c>
      <c r="ACT5">
        <f>IF($B5=0,1000000,IF(INDEX('計算A'!$D$60:$II$104,$B5,192)*KF5=1,IF(AND($E5=2,TM5=0),1000000,INDEX('計算A'!GM$110:GM$114,$F5+1)+IF(AND($E5=1,TM5=0),1000,0)),1000000))</f>
        <v/>
      </c>
      <c r="ACU5">
        <f>IF($B5=0,1000000,IF(INDEX('計算A'!$D$60:$II$104,$B5,193)*KG5=1,IF(AND($E5=2,TN5=0),1000000,INDEX('計算A'!GN$110:GN$114,$F5+1)+IF(AND($E5=1,TN5=0),1000,0)),1000000))</f>
        <v/>
      </c>
      <c r="ACV5">
        <f>IF($B5=0,1000000,IF(INDEX('計算A'!$D$60:$II$104,$B5,194)*KH5=1,IF(AND($E5=2,TO5=0),1000000,INDEX('計算A'!GO$110:GO$114,$F5+1)+IF(AND($E5=1,TO5=0),1000,0)),1000000))</f>
        <v/>
      </c>
      <c r="ACW5">
        <f>IF($B5=0,1000000,IF(INDEX('計算A'!$D$60:$II$104,$B5,195)*KI5=1,IF(AND($E5=2,TP5=0),1000000,INDEX('計算A'!GP$110:GP$114,$F5+1)+IF(AND($E5=1,TP5=0),1000,0)),1000000))</f>
        <v/>
      </c>
      <c r="ACX5">
        <f>IF($B5=0,1000000,IF(INDEX('計算A'!$D$60:$II$104,$B5,196)*KJ5=1,IF(AND($E5=2,TQ5=0),1000000,INDEX('計算A'!GQ$110:GQ$114,$F5+1)+IF(AND($E5=1,TQ5=0),1000,0)),1000000))</f>
        <v/>
      </c>
      <c r="ACY5">
        <f>IF($B5=0,1000000,IF(INDEX('計算A'!$D$60:$II$104,$B5,197)*KK5=1,IF(AND($E5=2,TR5=0),1000000,INDEX('計算A'!GR$110:GR$114,$F5+1)+IF(AND($E5=1,TR5=0),1000,0)),1000000))</f>
        <v/>
      </c>
      <c r="ACZ5">
        <f>IF($B5=0,1000000,IF(INDEX('計算A'!$D$60:$II$104,$B5,198)*KL5=1,IF(AND($E5=2,TS5=0),1000000,INDEX('計算A'!GS$110:GS$114,$F5+1)+IF(AND($E5=1,TS5=0),1000,0)),1000000))</f>
        <v/>
      </c>
      <c r="ADA5">
        <f>IF($B5=0,1000000,IF(INDEX('計算A'!$D$60:$II$104,$B5,199)*KM5=1,IF(AND($E5=2,TT5=0),1000000,INDEX('計算A'!GT$110:GT$114,$F5+1)+IF(AND($E5=1,TT5=0),1000,0)),1000000))</f>
        <v/>
      </c>
      <c r="ADB5">
        <f>IF($B5=0,1000000,IF(INDEX('計算A'!$D$60:$II$104,$B5,200)*KN5=1,IF(AND($E5=2,TU5=0),1000000,INDEX('計算A'!GU$110:GU$114,$F5+1)+IF(AND($E5=1,TU5=0),1000,0)),1000000))</f>
        <v/>
      </c>
      <c r="ADC5">
        <f>IF($B5=0,1000000,IF(INDEX('計算A'!$D$60:$II$104,$B5,201)*KO5=1,IF(AND($E5=2,TV5=0),1000000,INDEX('計算A'!GV$110:GV$114,$F5+1)+IF(AND($E5=1,TV5=0),1000,0)),1000000))</f>
        <v/>
      </c>
      <c r="ADD5">
        <f>IF($B5=0,1000000,IF(INDEX('計算A'!$D$60:$II$104,$B5,202)*KP5=1,IF(AND($E5=2,TW5=0),1000000,INDEX('計算A'!GW$110:GW$114,$F5+1)+IF(AND($E5=1,TW5=0),1000,0)),1000000))</f>
        <v/>
      </c>
      <c r="ADE5">
        <f>IF($B5=0,1000000,IF(INDEX('計算A'!$D$60:$II$104,$B5,203)*KQ5=1,IF(AND($E5=2,TX5=0),1000000,INDEX('計算A'!GX$110:GX$114,$F5+1)+IF(AND($E5=1,TX5=0),1000,0)),1000000))</f>
        <v/>
      </c>
      <c r="ADF5">
        <f>IF($B5=0,1000000,IF(INDEX('計算A'!$D$60:$II$104,$B5,204)*KR5=1,IF(AND($E5=2,TY5=0),1000000,INDEX('計算A'!GY$110:GY$114,$F5+1)+IF(AND($E5=1,TY5=0),1000,0)),1000000))</f>
        <v/>
      </c>
      <c r="ADG5">
        <f>IF($B5=0,1000000,IF(INDEX('計算A'!$D$60:$II$104,$B5,205)*KS5=1,IF(AND($E5=2,TZ5=0),1000000,INDEX('計算A'!GZ$110:GZ$114,$F5+1)+IF(AND($E5=1,TZ5=0),1000,0)),1000000))</f>
        <v/>
      </c>
      <c r="ADH5">
        <f>IF($B5=0,1000000,IF(INDEX('計算A'!$D$60:$II$104,$B5,206)*KT5=1,IF(AND($E5=2,UA5=0),1000000,INDEX('計算A'!HA$110:HA$114,$F5+1)+IF(AND($E5=1,UA5=0),1000,0)),1000000))</f>
        <v/>
      </c>
      <c r="ADI5">
        <f>IF($B5=0,1000000,IF(INDEX('計算A'!$D$60:$II$104,$B5,207)*KU5=1,IF(AND($E5=2,UB5=0),1000000,INDEX('計算A'!HB$110:HB$114,$F5+1)+IF(AND($E5=1,UB5=0),1000,0)),1000000))</f>
        <v/>
      </c>
      <c r="ADJ5">
        <f>IF($B5=0,1000000,IF(INDEX('計算A'!$D$60:$II$104,$B5,208)*KV5=1,IF(AND($E5=2,UC5=0),1000000,INDEX('計算A'!HC$110:HC$114,$F5+1)+IF(AND($E5=1,UC5=0),1000,0)),1000000))</f>
        <v/>
      </c>
      <c r="ADK5">
        <f>IF($B5=0,1000000,IF(INDEX('計算A'!$D$60:$II$104,$B5,209)*KW5=1,IF(AND($E5=2,UD5=0),1000000,INDEX('計算A'!HD$110:HD$114,$F5+1)+IF(AND($E5=1,UD5=0),1000,0)),1000000))</f>
        <v/>
      </c>
      <c r="ADL5">
        <f>IF($B5=0,1000000,IF(INDEX('計算A'!$D$60:$II$104,$B5,210)*KX5=1,IF(AND($E5=2,UE5=0),1000000,INDEX('計算A'!HE$110:HE$114,$F5+1)+IF(AND($E5=1,UE5=0),1000,0)),1000000))</f>
        <v/>
      </c>
      <c r="ADM5">
        <f>IF($B5=0,1000000,IF(INDEX('計算A'!$D$60:$II$104,$B5,211)*KY5=1,IF(AND($E5=2,UF5=0),1000000,INDEX('計算A'!HF$110:HF$114,$F5+1)+IF(AND($E5=1,UF5=0),1000,0)),1000000))</f>
        <v/>
      </c>
      <c r="ADN5">
        <f>IF($B5=0,1000000,IF(INDEX('計算A'!$D$60:$II$104,$B5,212)*KZ5=1,IF(AND($E5=2,UG5=0),1000000,INDEX('計算A'!HG$110:HG$114,$F5+1)+IF(AND($E5=1,UG5=0),1000,0)),1000000))</f>
        <v/>
      </c>
      <c r="ADO5">
        <f>IF($B5=0,1000000,IF(INDEX('計算A'!$D$60:$II$104,$B5,213)*LA5=1,IF(AND($E5=2,UH5=0),1000000,INDEX('計算A'!HH$110:HH$114,$F5+1)+IF(AND($E5=1,UH5=0),1000,0)),1000000))</f>
        <v/>
      </c>
      <c r="ADP5">
        <f>IF($B5=0,1000000,IF(INDEX('計算A'!$D$60:$II$104,$B5,214)*LB5=1,IF(AND($E5=2,UI5=0),1000000,INDEX('計算A'!HI$110:HI$114,$F5+1)+IF(AND($E5=1,UI5=0),1000,0)),1000000))</f>
        <v/>
      </c>
      <c r="ADQ5">
        <f>IF($B5=0,1000000,IF(INDEX('計算A'!$D$60:$II$104,$B5,215)*LC5=1,IF(AND($E5=2,UJ5=0),1000000,INDEX('計算A'!HJ$110:HJ$114,$F5+1)+IF(AND($E5=1,UJ5=0),1000,0)),1000000))</f>
        <v/>
      </c>
      <c r="ADR5">
        <f>IF($B5=0,1000000,IF(INDEX('計算A'!$D$60:$II$104,$B5,216)*LD5=1,IF(AND($E5=2,UK5=0),1000000,INDEX('計算A'!HK$110:HK$114,$F5+1)+IF(AND($E5=1,UK5=0),1000,0)),1000000))</f>
        <v/>
      </c>
      <c r="ADS5">
        <f>IF($B5=0,1000000,IF(INDEX('計算A'!$D$60:$II$104,$B5,217)*LE5=1,IF(AND($E5=2,UL5=0),1000000,INDEX('計算A'!HL$110:HL$114,$F5+1)+IF(AND($E5=1,UL5=0),1000,0)),1000000))</f>
        <v/>
      </c>
      <c r="ADT5">
        <f>IF($B5=0,1000000,IF(INDEX('計算A'!$D$60:$II$104,$B5,218)*LF5=1,IF(AND($E5=2,UM5=0),1000000,INDEX('計算A'!HM$110:HM$114,$F5+1)+IF(AND($E5=1,UM5=0),1000,0)),1000000))</f>
        <v/>
      </c>
      <c r="ADU5">
        <f>IF($B5=0,1000000,IF(INDEX('計算A'!$D$60:$II$104,$B5,219)*LG5=1,IF(AND($E5=2,UN5=0),1000000,INDEX('計算A'!HN$110:HN$114,$F5+1)+IF(AND($E5=1,UN5=0),1000,0)),1000000))</f>
        <v/>
      </c>
      <c r="ADV5">
        <f>IF($B5=0,1000000,IF(INDEX('計算A'!$D$60:$II$104,$B5,220)*LH5=1,IF(AND($E5=2,UO5=0),1000000,INDEX('計算A'!HO$110:HO$114,$F5+1)+IF(AND($E5=1,UO5=0),1000,0)),1000000))</f>
        <v/>
      </c>
      <c r="ADW5">
        <f>IF($B5=0,1000000,IF(INDEX('計算A'!$D$60:$II$104,$B5,221)*LI5=1,IF(AND($E5=2,UP5=0),1000000,INDEX('計算A'!HP$110:HP$114,$F5+1)+IF(AND($E5=1,UP5=0),1000,0)),1000000))</f>
        <v/>
      </c>
      <c r="ADX5">
        <f>IF($B5=0,1000000,IF(INDEX('計算A'!$D$60:$II$104,$B5,222)*LJ5=1,IF(AND($E5=2,UQ5=0),1000000,INDEX('計算A'!HQ$110:HQ$114,$F5+1)+IF(AND($E5=1,UQ5=0),1000,0)),1000000))</f>
        <v/>
      </c>
      <c r="ADY5">
        <f>IF($B5=0,1000000,IF(INDEX('計算A'!$D$60:$II$104,$B5,223)*LK5=1,IF(AND($E5=2,UR5=0),1000000,INDEX('計算A'!HR$110:HR$114,$F5+1)+IF(AND($E5=1,UR5=0),1000,0)),1000000))</f>
        <v/>
      </c>
      <c r="ADZ5">
        <f>IF($B5=0,1000000,IF(INDEX('計算A'!$D$60:$II$104,$B5,224)*LL5=1,IF(AND($E5=2,US5=0),1000000,INDEX('計算A'!HS$110:HS$114,$F5+1)+IF(AND($E5=1,US5=0),1000,0)),1000000))</f>
        <v/>
      </c>
      <c r="AEA5">
        <f>IF($B5=0,1000000,IF(INDEX('計算A'!$D$60:$II$104,$B5,225)*LM5=1,IF(AND($E5=2,UT5=0),1000000,INDEX('計算A'!HT$110:HT$114,$F5+1)+IF(AND($E5=1,UT5=0),1000,0)),1000000))</f>
        <v/>
      </c>
      <c r="AEB5">
        <f>IF($B5=0,1000000,IF(INDEX('計算A'!$D$60:$II$104,$B5,226)*LN5=1,IF(AND($E5=2,UU5=0),1000000,INDEX('計算A'!HU$110:HU$114,$F5+1)+IF(AND($E5=1,UU5=0),1000,0)),1000000))</f>
        <v/>
      </c>
      <c r="AEC5">
        <f>IF($B5=0,1000000,IF(INDEX('計算A'!$D$60:$II$104,$B5,227)*LO5=1,IF(AND($E5=2,UV5=0),1000000,INDEX('計算A'!HV$110:HV$114,$F5+1)+IF(AND($E5=1,UV5=0),1000,0)),1000000))</f>
        <v/>
      </c>
      <c r="AED5">
        <f>IF($B5=0,1000000,IF(INDEX('計算A'!$D$60:$II$104,$B5,228)*LP5=1,IF(AND($E5=2,UW5=0),1000000,INDEX('計算A'!HW$110:HW$114,$F5+1)+IF(AND($E5=1,UW5=0),1000,0)),1000000))</f>
        <v/>
      </c>
      <c r="AEE5">
        <f>IF($B5=0,1000000,IF(INDEX('計算A'!$D$60:$II$104,$B5,229)*LQ5=1,IF(AND($E5=2,UX5=0),1000000,INDEX('計算A'!HX$110:HX$114,$F5+1)+IF(AND($E5=1,UX5=0),1000,0)),1000000))</f>
        <v/>
      </c>
      <c r="AEF5">
        <f>IF($B5=0,1000000,IF(INDEX('計算A'!$D$60:$II$104,$B5,230)*LR5=1,IF(AND($E5=2,UY5=0),1000000,INDEX('計算A'!HY$110:HY$114,$F5+1)+IF(AND($E5=1,UY5=0),1000,0)),1000000))</f>
        <v/>
      </c>
      <c r="AEG5">
        <f>IF($B5=0,1000000,IF(INDEX('計算A'!$D$60:$II$104,$B5,231)*LS5=1,IF(AND($E5=2,UZ5=0),1000000,INDEX('計算A'!HZ$110:HZ$114,$F5+1)+IF(AND($E5=1,UZ5=0),1000,0)),1000000))</f>
        <v/>
      </c>
      <c r="AEH5">
        <f>IF($B5=0,1000000,IF(INDEX('計算A'!$D$60:$II$104,$B5,232)*LT5=1,IF(AND($E5=2,VA5=0),1000000,INDEX('計算A'!IA$110:IA$114,$F5+1)+IF(AND($E5=1,VA5=0),1000,0)),1000000))</f>
        <v/>
      </c>
      <c r="AEI5">
        <f>IF($B5=0,1000000,IF(INDEX('計算A'!$D$60:$II$104,$B5,233)*LU5=1,IF(AND($E5=2,VB5=0),1000000,INDEX('計算A'!IB$110:IB$114,$F5+1)+IF(AND($E5=1,VB5=0),1000,0)),1000000))</f>
        <v/>
      </c>
      <c r="AEJ5">
        <f>IF($B5=0,1000000,IF(INDEX('計算A'!$D$60:$II$104,$B5,234)*LV5=1,IF(AND($E5=2,VC5=0),1000000,INDEX('計算A'!IC$110:IC$114,$F5+1)+IF(AND($E5=1,VC5=0),1000,0)),1000000))</f>
        <v/>
      </c>
      <c r="AEK5">
        <f>IF($B5=0,1000000,IF(INDEX('計算A'!$D$60:$II$104,$B5,235)*LW5=1,IF(AND($E5=2,VD5=0),1000000,INDEX('計算A'!ID$110:ID$114,$F5+1)+IF(AND($E5=1,VD5=0),1000,0)),1000000))</f>
        <v/>
      </c>
      <c r="AEL5">
        <f>IF($B5=0,1000000,IF(INDEX('計算A'!$D$60:$II$104,$B5,236)*LX5=1,IF(AND($E5=2,VE5=0),1000000,INDEX('計算A'!IE$110:IE$114,$F5+1)+IF(AND($E5=1,VE5=0),1000,0)),1000000))</f>
        <v/>
      </c>
      <c r="AEM5">
        <f>IF($B5=0,1000000,IF(INDEX('計算A'!$D$60:$II$104,$B5,237)*LY5=1,IF(AND($E5=2,VF5=0),1000000,INDEX('計算A'!IF$110:IF$114,$F5+1)+IF(AND($E5=1,VF5=0),1000,0)),1000000))</f>
        <v/>
      </c>
      <c r="AEN5">
        <f>IF($B5=0,1000000,IF(INDEX('計算A'!$D$60:$II$104,$B5,238)*LZ5=1,IF(AND($E5=2,VG5=0),1000000,INDEX('計算A'!IG$110:IG$114,$F5+1)+IF(AND($E5=1,VG5=0),1000,0)),1000000))</f>
        <v/>
      </c>
      <c r="AEO5">
        <f>IF($B5=0,1000000,IF(INDEX('計算A'!$D$60:$II$104,$B5,239)*MA5=1,IF(AND($E5=2,VH5=0),1000000,INDEX('計算A'!IH$110:IH$114,$F5+1)+IF(AND($E5=1,VH5=0),1000,0)),1000000))</f>
        <v/>
      </c>
      <c r="AEP5">
        <f>IF($B5=0,1000000,IF(INDEX('計算A'!$D$60:$II$104,$B5,240)*MB5=1,IF(AND($E5=2,VI5=0),1000000,INDEX('計算A'!II$110:II$114,$F5+1)+IF(AND($E5=1,VI5=0),1000,0)),1000000))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IF($B6=0,1000000,IF(INDEX('計算A'!$D$60:$II$104,$B6,1)*CW6=1,IF(AND($E6=2,MD6=0),1000000,INDEX('計算A'!D$110:D$114,$F6+1)+IF(AND($E6=1,MD6=0),1000,0)),1000000))</f>
        <v/>
      </c>
      <c r="VL6">
        <f>IF($B6=0,1000000,IF(INDEX('計算A'!$D$60:$II$104,$B6,2)*CX6=1,IF(AND($E6=2,ME6=0),1000000,INDEX('計算A'!E$110:E$114,$F6+1)+IF(AND($E6=1,ME6=0),1000,0)),1000000))</f>
        <v/>
      </c>
      <c r="VM6">
        <f>IF($B6=0,1000000,IF(INDEX('計算A'!$D$60:$II$104,$B6,3)*CY6=1,IF(AND($E6=2,MF6=0),1000000,INDEX('計算A'!F$110:F$114,$F6+1)+IF(AND($E6=1,MF6=0),1000,0)),1000000))</f>
        <v/>
      </c>
      <c r="VN6">
        <f>IF($B6=0,1000000,IF(INDEX('計算A'!$D$60:$II$104,$B6,4)*CZ6=1,IF(AND($E6=2,MG6=0),1000000,INDEX('計算A'!G$110:G$114,$F6+1)+IF(AND($E6=1,MG6=0),1000,0)),1000000))</f>
        <v/>
      </c>
      <c r="VO6">
        <f>IF($B6=0,1000000,IF(INDEX('計算A'!$D$60:$II$104,$B6,5)*DA6=1,IF(AND($E6=2,MH6=0),1000000,INDEX('計算A'!H$110:H$114,$F6+1)+IF(AND($E6=1,MH6=0),1000,0)),1000000))</f>
        <v/>
      </c>
      <c r="VP6">
        <f>IF($B6=0,1000000,IF(INDEX('計算A'!$D$60:$II$104,$B6,6)*DB6=1,IF(AND($E6=2,MI6=0),1000000,INDEX('計算A'!I$110:I$114,$F6+1)+IF(AND($E6=1,MI6=0),1000,0)),1000000))</f>
        <v/>
      </c>
      <c r="VQ6">
        <f>IF($B6=0,1000000,IF(INDEX('計算A'!$D$60:$II$104,$B6,7)*DC6=1,IF(AND($E6=2,MJ6=0),1000000,INDEX('計算A'!J$110:J$114,$F6+1)+IF(AND($E6=1,MJ6=0),1000,0)),1000000))</f>
        <v/>
      </c>
      <c r="VR6">
        <f>IF($B6=0,1000000,IF(INDEX('計算A'!$D$60:$II$104,$B6,8)*DD6=1,IF(AND($E6=2,MK6=0),1000000,INDEX('計算A'!K$110:K$114,$F6+1)+IF(AND($E6=1,MK6=0),1000,0)),1000000))</f>
        <v/>
      </c>
      <c r="VS6">
        <f>IF($B6=0,1000000,IF(INDEX('計算A'!$D$60:$II$104,$B6,9)*DE6=1,IF(AND($E6=2,ML6=0),1000000,INDEX('計算A'!L$110:L$114,$F6+1)+IF(AND($E6=1,ML6=0),1000,0)),1000000))</f>
        <v/>
      </c>
      <c r="VT6">
        <f>IF($B6=0,1000000,IF(INDEX('計算A'!$D$60:$II$104,$B6,10)*DF6=1,IF(AND($E6=2,MM6=0),1000000,INDEX('計算A'!M$110:M$114,$F6+1)+IF(AND($E6=1,MM6=0),1000,0)),1000000))</f>
        <v/>
      </c>
      <c r="VU6">
        <f>IF($B6=0,1000000,IF(INDEX('計算A'!$D$60:$II$104,$B6,11)*DG6=1,IF(AND($E6=2,MN6=0),1000000,INDEX('計算A'!N$110:N$114,$F6+1)+IF(AND($E6=1,MN6=0),1000,0)),1000000))</f>
        <v/>
      </c>
      <c r="VV6">
        <f>IF($B6=0,1000000,IF(INDEX('計算A'!$D$60:$II$104,$B6,12)*DH6=1,IF(AND($E6=2,MO6=0),1000000,INDEX('計算A'!O$110:O$114,$F6+1)+IF(AND($E6=1,MO6=0),1000,0)),1000000))</f>
        <v/>
      </c>
      <c r="VW6">
        <f>IF($B6=0,1000000,IF(INDEX('計算A'!$D$60:$II$104,$B6,13)*DI6=1,IF(AND($E6=2,MP6=0),1000000,INDEX('計算A'!P$110:P$114,$F6+1)+IF(AND($E6=1,MP6=0),1000,0)),1000000))</f>
        <v/>
      </c>
      <c r="VX6">
        <f>IF($B6=0,1000000,IF(INDEX('計算A'!$D$60:$II$104,$B6,14)*DJ6=1,IF(AND($E6=2,MQ6=0),1000000,INDEX('計算A'!Q$110:Q$114,$F6+1)+IF(AND($E6=1,MQ6=0),1000,0)),1000000))</f>
        <v/>
      </c>
      <c r="VY6">
        <f>IF($B6=0,1000000,IF(INDEX('計算A'!$D$60:$II$104,$B6,15)*DK6=1,IF(AND($E6=2,MR6=0),1000000,INDEX('計算A'!R$110:R$114,$F6+1)+IF(AND($E6=1,MR6=0),1000,0)),1000000))</f>
        <v/>
      </c>
      <c r="VZ6">
        <f>IF($B6=0,1000000,IF(INDEX('計算A'!$D$60:$II$104,$B6,16)*DL6=1,IF(AND($E6=2,MS6=0),1000000,INDEX('計算A'!S$110:S$114,$F6+1)+IF(AND($E6=1,MS6=0),1000,0)),1000000))</f>
        <v/>
      </c>
      <c r="WA6">
        <f>IF($B6=0,1000000,IF(INDEX('計算A'!$D$60:$II$104,$B6,17)*DM6=1,IF(AND($E6=2,MT6=0),1000000,INDEX('計算A'!T$110:T$114,$F6+1)+IF(AND($E6=1,MT6=0),1000,0)),1000000))</f>
        <v/>
      </c>
      <c r="WB6">
        <f>IF($B6=0,1000000,IF(INDEX('計算A'!$D$60:$II$104,$B6,18)*DN6=1,IF(AND($E6=2,MU6=0),1000000,INDEX('計算A'!U$110:U$114,$F6+1)+IF(AND($E6=1,MU6=0),1000,0)),1000000))</f>
        <v/>
      </c>
      <c r="WC6">
        <f>IF($B6=0,1000000,IF(INDEX('計算A'!$D$60:$II$104,$B6,19)*DO6=1,IF(AND($E6=2,MV6=0),1000000,INDEX('計算A'!V$110:V$114,$F6+1)+IF(AND($E6=1,MV6=0),1000,0)),1000000))</f>
        <v/>
      </c>
      <c r="WD6">
        <f>IF($B6=0,1000000,IF(INDEX('計算A'!$D$60:$II$104,$B6,20)*DP6=1,IF(AND($E6=2,MW6=0),1000000,INDEX('計算A'!W$110:W$114,$F6+1)+IF(AND($E6=1,MW6=0),1000,0)),1000000))</f>
        <v/>
      </c>
      <c r="WE6">
        <f>IF($B6=0,1000000,IF(INDEX('計算A'!$D$60:$II$104,$B6,21)*DQ6=1,IF(AND($E6=2,MX6=0),1000000,INDEX('計算A'!X$110:X$114,$F6+1)+IF(AND($E6=1,MX6=0),1000,0)),1000000))</f>
        <v/>
      </c>
      <c r="WF6">
        <f>IF($B6=0,1000000,IF(INDEX('計算A'!$D$60:$II$104,$B6,22)*DR6=1,IF(AND($E6=2,MY6=0),1000000,INDEX('計算A'!Y$110:Y$114,$F6+1)+IF(AND($E6=1,MY6=0),1000,0)),1000000))</f>
        <v/>
      </c>
      <c r="WG6">
        <f>IF($B6=0,1000000,IF(INDEX('計算A'!$D$60:$II$104,$B6,23)*DS6=1,IF(AND($E6=2,MZ6=0),1000000,INDEX('計算A'!Z$110:Z$114,$F6+1)+IF(AND($E6=1,MZ6=0),1000,0)),1000000))</f>
        <v/>
      </c>
      <c r="WH6">
        <f>IF($B6=0,1000000,IF(INDEX('計算A'!$D$60:$II$104,$B6,24)*DT6=1,IF(AND($E6=2,NA6=0),1000000,INDEX('計算A'!AA$110:AA$114,$F6+1)+IF(AND($E6=1,NA6=0),1000,0)),1000000))</f>
        <v/>
      </c>
      <c r="WI6">
        <f>IF($B6=0,1000000,IF(INDEX('計算A'!$D$60:$II$104,$B6,25)*DU6=1,IF(AND($E6=2,NB6=0),1000000,INDEX('計算A'!AB$110:AB$114,$F6+1)+IF(AND($E6=1,NB6=0),1000,0)),1000000))</f>
        <v/>
      </c>
      <c r="WJ6">
        <f>IF($B6=0,1000000,IF(INDEX('計算A'!$D$60:$II$104,$B6,26)*DV6=1,IF(AND($E6=2,NC6=0),1000000,INDEX('計算A'!AC$110:AC$114,$F6+1)+IF(AND($E6=1,NC6=0),1000,0)),1000000))</f>
        <v/>
      </c>
      <c r="WK6">
        <f>IF($B6=0,1000000,IF(INDEX('計算A'!$D$60:$II$104,$B6,27)*DW6=1,IF(AND($E6=2,ND6=0),1000000,INDEX('計算A'!AD$110:AD$114,$F6+1)+IF(AND($E6=1,ND6=0),1000,0)),1000000))</f>
        <v/>
      </c>
      <c r="WL6">
        <f>IF($B6=0,1000000,IF(INDEX('計算A'!$D$60:$II$104,$B6,28)*DX6=1,IF(AND($E6=2,NE6=0),1000000,INDEX('計算A'!AE$110:AE$114,$F6+1)+IF(AND($E6=1,NE6=0),1000,0)),1000000))</f>
        <v/>
      </c>
      <c r="WM6">
        <f>IF($B6=0,1000000,IF(INDEX('計算A'!$D$60:$II$104,$B6,29)*DY6=1,IF(AND($E6=2,NF6=0),1000000,INDEX('計算A'!AF$110:AF$114,$F6+1)+IF(AND($E6=1,NF6=0),1000,0)),1000000))</f>
        <v/>
      </c>
      <c r="WN6">
        <f>IF($B6=0,1000000,IF(INDEX('計算A'!$D$60:$II$104,$B6,30)*DZ6=1,IF(AND($E6=2,NG6=0),1000000,INDEX('計算A'!AG$110:AG$114,$F6+1)+IF(AND($E6=1,NG6=0),1000,0)),1000000))</f>
        <v/>
      </c>
      <c r="WO6">
        <f>IF($B6=0,1000000,IF(INDEX('計算A'!$D$60:$II$104,$B6,31)*EA6=1,IF(AND($E6=2,NH6=0),1000000,INDEX('計算A'!AH$110:AH$114,$F6+1)+IF(AND($E6=1,NH6=0),1000,0)),1000000))</f>
        <v/>
      </c>
      <c r="WP6">
        <f>IF($B6=0,1000000,IF(INDEX('計算A'!$D$60:$II$104,$B6,32)*EB6=1,IF(AND($E6=2,NI6=0),1000000,INDEX('計算A'!AI$110:AI$114,$F6+1)+IF(AND($E6=1,NI6=0),1000,0)),1000000))</f>
        <v/>
      </c>
      <c r="WQ6">
        <f>IF($B6=0,1000000,IF(INDEX('計算A'!$D$60:$II$104,$B6,33)*EC6=1,IF(AND($E6=2,NJ6=0),1000000,INDEX('計算A'!AJ$110:AJ$114,$F6+1)+IF(AND($E6=1,NJ6=0),1000,0)),1000000))</f>
        <v/>
      </c>
      <c r="WR6">
        <f>IF($B6=0,1000000,IF(INDEX('計算A'!$D$60:$II$104,$B6,34)*ED6=1,IF(AND($E6=2,NK6=0),1000000,INDEX('計算A'!AK$110:AK$114,$F6+1)+IF(AND($E6=1,NK6=0),1000,0)),1000000))</f>
        <v/>
      </c>
      <c r="WS6">
        <f>IF($B6=0,1000000,IF(INDEX('計算A'!$D$60:$II$104,$B6,35)*EE6=1,IF(AND($E6=2,NL6=0),1000000,INDEX('計算A'!AL$110:AL$114,$F6+1)+IF(AND($E6=1,NL6=0),1000,0)),1000000))</f>
        <v/>
      </c>
      <c r="WT6">
        <f>IF($B6=0,1000000,IF(INDEX('計算A'!$D$60:$II$104,$B6,36)*EF6=1,IF(AND($E6=2,NM6=0),1000000,INDEX('計算A'!AM$110:AM$114,$F6+1)+IF(AND($E6=1,NM6=0),1000,0)),1000000))</f>
        <v/>
      </c>
      <c r="WU6">
        <f>IF($B6=0,1000000,IF(INDEX('計算A'!$D$60:$II$104,$B6,37)*EG6=1,IF(AND($E6=2,NN6=0),1000000,INDEX('計算A'!AN$110:AN$114,$F6+1)+IF(AND($E6=1,NN6=0),1000,0)),1000000))</f>
        <v/>
      </c>
      <c r="WV6">
        <f>IF($B6=0,1000000,IF(INDEX('計算A'!$D$60:$II$104,$B6,38)*EH6=1,IF(AND($E6=2,NO6=0),1000000,INDEX('計算A'!AO$110:AO$114,$F6+1)+IF(AND($E6=1,NO6=0),1000,0)),1000000))</f>
        <v/>
      </c>
      <c r="WW6">
        <f>IF($B6=0,1000000,IF(INDEX('計算A'!$D$60:$II$104,$B6,39)*EI6=1,IF(AND($E6=2,NP6=0),1000000,INDEX('計算A'!AP$110:AP$114,$F6+1)+IF(AND($E6=1,NP6=0),1000,0)),1000000))</f>
        <v/>
      </c>
      <c r="WX6">
        <f>IF($B6=0,1000000,IF(INDEX('計算A'!$D$60:$II$104,$B6,40)*EJ6=1,IF(AND($E6=2,NQ6=0),1000000,INDEX('計算A'!AQ$110:AQ$114,$F6+1)+IF(AND($E6=1,NQ6=0),1000,0)),1000000))</f>
        <v/>
      </c>
      <c r="WY6">
        <f>IF($B6=0,1000000,IF(INDEX('計算A'!$D$60:$II$104,$B6,41)*EK6=1,IF(AND($E6=2,NR6=0),1000000,INDEX('計算A'!AR$110:AR$114,$F6+1)+IF(AND($E6=1,NR6=0),1000,0)),1000000))</f>
        <v/>
      </c>
      <c r="WZ6">
        <f>IF($B6=0,1000000,IF(INDEX('計算A'!$D$60:$II$104,$B6,42)*EL6=1,IF(AND($E6=2,NS6=0),1000000,INDEX('計算A'!AS$110:AS$114,$F6+1)+IF(AND($E6=1,NS6=0),1000,0)),1000000))</f>
        <v/>
      </c>
      <c r="XA6">
        <f>IF($B6=0,1000000,IF(INDEX('計算A'!$D$60:$II$104,$B6,43)*EM6=1,IF(AND($E6=2,NT6=0),1000000,INDEX('計算A'!AT$110:AT$114,$F6+1)+IF(AND($E6=1,NT6=0),1000,0)),1000000))</f>
        <v/>
      </c>
      <c r="XB6">
        <f>IF($B6=0,1000000,IF(INDEX('計算A'!$D$60:$II$104,$B6,44)*EN6=1,IF(AND($E6=2,NU6=0),1000000,INDEX('計算A'!AU$110:AU$114,$F6+1)+IF(AND($E6=1,NU6=0),1000,0)),1000000))</f>
        <v/>
      </c>
      <c r="XC6">
        <f>IF($B6=0,1000000,IF(INDEX('計算A'!$D$60:$II$104,$B6,45)*EO6=1,IF(AND($E6=2,NV6=0),1000000,INDEX('計算A'!AV$110:AV$114,$F6+1)+IF(AND($E6=1,NV6=0),1000,0)),1000000))</f>
        <v/>
      </c>
      <c r="XD6">
        <f>IF($B6=0,1000000,IF(INDEX('計算A'!$D$60:$II$104,$B6,46)*EP6=1,IF(AND($E6=2,NW6=0),1000000,INDEX('計算A'!AW$110:AW$114,$F6+1)+IF(AND($E6=1,NW6=0),1000,0)),1000000))</f>
        <v/>
      </c>
      <c r="XE6">
        <f>IF($B6=0,1000000,IF(INDEX('計算A'!$D$60:$II$104,$B6,47)*EQ6=1,IF(AND($E6=2,NX6=0),1000000,INDEX('計算A'!AX$110:AX$114,$F6+1)+IF(AND($E6=1,NX6=0),1000,0)),1000000))</f>
        <v/>
      </c>
      <c r="XF6">
        <f>IF($B6=0,1000000,IF(INDEX('計算A'!$D$60:$II$104,$B6,48)*ER6=1,IF(AND($E6=2,NY6=0),1000000,INDEX('計算A'!AY$110:AY$114,$F6+1)+IF(AND($E6=1,NY6=0),1000,0)),1000000))</f>
        <v/>
      </c>
      <c r="XG6">
        <f>IF($B6=0,1000000,IF(INDEX('計算A'!$D$60:$II$104,$B6,49)*ES6=1,IF(AND($E6=2,NZ6=0),1000000,INDEX('計算A'!AZ$110:AZ$114,$F6+1)+IF(AND($E6=1,NZ6=0),1000,0)),1000000))</f>
        <v/>
      </c>
      <c r="XH6">
        <f>IF($B6=0,1000000,IF(INDEX('計算A'!$D$60:$II$104,$B6,50)*ET6=1,IF(AND($E6=2,OA6=0),1000000,INDEX('計算A'!BA$110:BA$114,$F6+1)+IF(AND($E6=1,OA6=0),1000,0)),1000000))</f>
        <v/>
      </c>
      <c r="XI6">
        <f>IF($B6=0,1000000,IF(INDEX('計算A'!$D$60:$II$104,$B6,51)*EU6=1,IF(AND($E6=2,OB6=0),1000000,INDEX('計算A'!BB$110:BB$114,$F6+1)+IF(AND($E6=1,OB6=0),1000,0)),1000000))</f>
        <v/>
      </c>
      <c r="XJ6">
        <f>IF($B6=0,1000000,IF(INDEX('計算A'!$D$60:$II$104,$B6,52)*EV6=1,IF(AND($E6=2,OC6=0),1000000,INDEX('計算A'!BC$110:BC$114,$F6+1)+IF(AND($E6=1,OC6=0),1000,0)),1000000))</f>
        <v/>
      </c>
      <c r="XK6">
        <f>IF($B6=0,1000000,IF(INDEX('計算A'!$D$60:$II$104,$B6,53)*EW6=1,IF(AND($E6=2,OD6=0),1000000,INDEX('計算A'!BD$110:BD$114,$F6+1)+IF(AND($E6=1,OD6=0),1000,0)),1000000))</f>
        <v/>
      </c>
      <c r="XL6">
        <f>IF($B6=0,1000000,IF(INDEX('計算A'!$D$60:$II$104,$B6,54)*EX6=1,IF(AND($E6=2,OE6=0),1000000,INDEX('計算A'!BE$110:BE$114,$F6+1)+IF(AND($E6=1,OE6=0),1000,0)),1000000))</f>
        <v/>
      </c>
      <c r="XM6">
        <f>IF($B6=0,1000000,IF(INDEX('計算A'!$D$60:$II$104,$B6,55)*EY6=1,IF(AND($E6=2,OF6=0),1000000,INDEX('計算A'!BF$110:BF$114,$F6+1)+IF(AND($E6=1,OF6=0),1000,0)),1000000))</f>
        <v/>
      </c>
      <c r="XN6">
        <f>IF($B6=0,1000000,IF(INDEX('計算A'!$D$60:$II$104,$B6,56)*EZ6=1,IF(AND($E6=2,OG6=0),1000000,INDEX('計算A'!BG$110:BG$114,$F6+1)+IF(AND($E6=1,OG6=0),1000,0)),1000000))</f>
        <v/>
      </c>
      <c r="XO6">
        <f>IF($B6=0,1000000,IF(INDEX('計算A'!$D$60:$II$104,$B6,57)*FA6=1,IF(AND($E6=2,OH6=0),1000000,INDEX('計算A'!BH$110:BH$114,$F6+1)+IF(AND($E6=1,OH6=0),1000,0)),1000000))</f>
        <v/>
      </c>
      <c r="XP6">
        <f>IF($B6=0,1000000,IF(INDEX('計算A'!$D$60:$II$104,$B6,58)*FB6=1,IF(AND($E6=2,OI6=0),1000000,INDEX('計算A'!BI$110:BI$114,$F6+1)+IF(AND($E6=1,OI6=0),1000,0)),1000000))</f>
        <v/>
      </c>
      <c r="XQ6">
        <f>IF($B6=0,1000000,IF(INDEX('計算A'!$D$60:$II$104,$B6,59)*FC6=1,IF(AND($E6=2,OJ6=0),1000000,INDEX('計算A'!BJ$110:BJ$114,$F6+1)+IF(AND($E6=1,OJ6=0),1000,0)),1000000))</f>
        <v/>
      </c>
      <c r="XR6">
        <f>IF($B6=0,1000000,IF(INDEX('計算A'!$D$60:$II$104,$B6,60)*FD6=1,IF(AND($E6=2,OK6=0),1000000,INDEX('計算A'!BK$110:BK$114,$F6+1)+IF(AND($E6=1,OK6=0),1000,0)),1000000))</f>
        <v/>
      </c>
      <c r="XS6">
        <f>IF($B6=0,1000000,IF(INDEX('計算A'!$D$60:$II$104,$B6,61)*FE6=1,IF(AND($E6=2,OL6=0),1000000,INDEX('計算A'!BL$110:BL$114,$F6+1)+IF(AND($E6=1,OL6=0),1000,0)),1000000))</f>
        <v/>
      </c>
      <c r="XT6">
        <f>IF($B6=0,1000000,IF(INDEX('計算A'!$D$60:$II$104,$B6,62)*FF6=1,IF(AND($E6=2,OM6=0),1000000,INDEX('計算A'!BM$110:BM$114,$F6+1)+IF(AND($E6=1,OM6=0),1000,0)),1000000))</f>
        <v/>
      </c>
      <c r="XU6">
        <f>IF($B6=0,1000000,IF(INDEX('計算A'!$D$60:$II$104,$B6,63)*FG6=1,IF(AND($E6=2,ON6=0),1000000,INDEX('計算A'!BN$110:BN$114,$F6+1)+IF(AND($E6=1,ON6=0),1000,0)),1000000))</f>
        <v/>
      </c>
      <c r="XV6">
        <f>IF($B6=0,1000000,IF(INDEX('計算A'!$D$60:$II$104,$B6,64)*FH6=1,IF(AND($E6=2,OO6=0),1000000,INDEX('計算A'!BO$110:BO$114,$F6+1)+IF(AND($E6=1,OO6=0),1000,0)),1000000))</f>
        <v/>
      </c>
      <c r="XW6">
        <f>IF($B6=0,1000000,IF(INDEX('計算A'!$D$60:$II$104,$B6,65)*FI6=1,IF(AND($E6=2,OP6=0),1000000,INDEX('計算A'!BP$110:BP$114,$F6+1)+IF(AND($E6=1,OP6=0),1000,0)),1000000))</f>
        <v/>
      </c>
      <c r="XX6">
        <f>IF($B6=0,1000000,IF(INDEX('計算A'!$D$60:$II$104,$B6,66)*FJ6=1,IF(AND($E6=2,OQ6=0),1000000,INDEX('計算A'!BQ$110:BQ$114,$F6+1)+IF(AND($E6=1,OQ6=0),1000,0)),1000000))</f>
        <v/>
      </c>
      <c r="XY6">
        <f>IF($B6=0,1000000,IF(INDEX('計算A'!$D$60:$II$104,$B6,67)*FK6=1,IF(AND($E6=2,OR6=0),1000000,INDEX('計算A'!BR$110:BR$114,$F6+1)+IF(AND($E6=1,OR6=0),1000,0)),1000000))</f>
        <v/>
      </c>
      <c r="XZ6">
        <f>IF($B6=0,1000000,IF(INDEX('計算A'!$D$60:$II$104,$B6,68)*FL6=1,IF(AND($E6=2,OS6=0),1000000,INDEX('計算A'!BS$110:BS$114,$F6+1)+IF(AND($E6=1,OS6=0),1000,0)),1000000))</f>
        <v/>
      </c>
      <c r="YA6">
        <f>IF($B6=0,1000000,IF(INDEX('計算A'!$D$60:$II$104,$B6,69)*FM6=1,IF(AND($E6=2,OT6=0),1000000,INDEX('計算A'!BT$110:BT$114,$F6+1)+IF(AND($E6=1,OT6=0),1000,0)),1000000))</f>
        <v/>
      </c>
      <c r="YB6">
        <f>IF($B6=0,1000000,IF(INDEX('計算A'!$D$60:$II$104,$B6,70)*FN6=1,IF(AND($E6=2,OU6=0),1000000,INDEX('計算A'!BU$110:BU$114,$F6+1)+IF(AND($E6=1,OU6=0),1000,0)),1000000))</f>
        <v/>
      </c>
      <c r="YC6">
        <f>IF($B6=0,1000000,IF(INDEX('計算A'!$D$60:$II$104,$B6,71)*FO6=1,IF(AND($E6=2,OV6=0),1000000,INDEX('計算A'!BV$110:BV$114,$F6+1)+IF(AND($E6=1,OV6=0),1000,0)),1000000))</f>
        <v/>
      </c>
      <c r="YD6">
        <f>IF($B6=0,1000000,IF(INDEX('計算A'!$D$60:$II$104,$B6,72)*FP6=1,IF(AND($E6=2,OW6=0),1000000,INDEX('計算A'!BW$110:BW$114,$F6+1)+IF(AND($E6=1,OW6=0),1000,0)),1000000))</f>
        <v/>
      </c>
      <c r="YE6">
        <f>IF($B6=0,1000000,IF(INDEX('計算A'!$D$60:$II$104,$B6,73)*FQ6=1,IF(AND($E6=2,OX6=0),1000000,INDEX('計算A'!BX$110:BX$114,$F6+1)+IF(AND($E6=1,OX6=0),1000,0)),1000000))</f>
        <v/>
      </c>
      <c r="YF6">
        <f>IF($B6=0,1000000,IF(INDEX('計算A'!$D$60:$II$104,$B6,74)*FR6=1,IF(AND($E6=2,OY6=0),1000000,INDEX('計算A'!BY$110:BY$114,$F6+1)+IF(AND($E6=1,OY6=0),1000,0)),1000000))</f>
        <v/>
      </c>
      <c r="YG6">
        <f>IF($B6=0,1000000,IF(INDEX('計算A'!$D$60:$II$104,$B6,75)*FS6=1,IF(AND($E6=2,OZ6=0),1000000,INDEX('計算A'!BZ$110:BZ$114,$F6+1)+IF(AND($E6=1,OZ6=0),1000,0)),1000000))</f>
        <v/>
      </c>
      <c r="YH6">
        <f>IF($B6=0,1000000,IF(INDEX('計算A'!$D$60:$II$104,$B6,76)*FT6=1,IF(AND($E6=2,PA6=0),1000000,INDEX('計算A'!CA$110:CA$114,$F6+1)+IF(AND($E6=1,PA6=0),1000,0)),1000000))</f>
        <v/>
      </c>
      <c r="YI6">
        <f>IF($B6=0,1000000,IF(INDEX('計算A'!$D$60:$II$104,$B6,77)*FU6=1,IF(AND($E6=2,PB6=0),1000000,INDEX('計算A'!CB$110:CB$114,$F6+1)+IF(AND($E6=1,PB6=0),1000,0)),1000000))</f>
        <v/>
      </c>
      <c r="YJ6">
        <f>IF($B6=0,1000000,IF(INDEX('計算A'!$D$60:$II$104,$B6,78)*FV6=1,IF(AND($E6=2,PC6=0),1000000,INDEX('計算A'!CC$110:CC$114,$F6+1)+IF(AND($E6=1,PC6=0),1000,0)),1000000))</f>
        <v/>
      </c>
      <c r="YK6">
        <f>IF($B6=0,1000000,IF(INDEX('計算A'!$D$60:$II$104,$B6,79)*FW6=1,IF(AND($E6=2,PD6=0),1000000,INDEX('計算A'!CD$110:CD$114,$F6+1)+IF(AND($E6=1,PD6=0),1000,0)),1000000))</f>
        <v/>
      </c>
      <c r="YL6">
        <f>IF($B6=0,1000000,IF(INDEX('計算A'!$D$60:$II$104,$B6,80)*FX6=1,IF(AND($E6=2,PE6=0),1000000,INDEX('計算A'!CE$110:CE$114,$F6+1)+IF(AND($E6=1,PE6=0),1000,0)),1000000))</f>
        <v/>
      </c>
      <c r="YM6">
        <f>IF($B6=0,1000000,IF(INDEX('計算A'!$D$60:$II$104,$B6,81)*FY6=1,IF(AND($E6=2,PF6=0),1000000,INDEX('計算A'!CF$110:CF$114,$F6+1)+IF(AND($E6=1,PF6=0),1000,0)),1000000))</f>
        <v/>
      </c>
      <c r="YN6">
        <f>IF($B6=0,1000000,IF(INDEX('計算A'!$D$60:$II$104,$B6,82)*FZ6=1,IF(AND($E6=2,PG6=0),1000000,INDEX('計算A'!CG$110:CG$114,$F6+1)+IF(AND($E6=1,PG6=0),1000,0)),1000000))</f>
        <v/>
      </c>
      <c r="YO6">
        <f>IF($B6=0,1000000,IF(INDEX('計算A'!$D$60:$II$104,$B6,83)*GA6=1,IF(AND($E6=2,PH6=0),1000000,INDEX('計算A'!CH$110:CH$114,$F6+1)+IF(AND($E6=1,PH6=0),1000,0)),1000000))</f>
        <v/>
      </c>
      <c r="YP6">
        <f>IF($B6=0,1000000,IF(INDEX('計算A'!$D$60:$II$104,$B6,84)*GB6=1,IF(AND($E6=2,PI6=0),1000000,INDEX('計算A'!CI$110:CI$114,$F6+1)+IF(AND($E6=1,PI6=0),1000,0)),1000000))</f>
        <v/>
      </c>
      <c r="YQ6">
        <f>IF($B6=0,1000000,IF(INDEX('計算A'!$D$60:$II$104,$B6,85)*GC6=1,IF(AND($E6=2,PJ6=0),1000000,INDEX('計算A'!CJ$110:CJ$114,$F6+1)+IF(AND($E6=1,PJ6=0),1000,0)),1000000))</f>
        <v/>
      </c>
      <c r="YR6">
        <f>IF($B6=0,1000000,IF(INDEX('計算A'!$D$60:$II$104,$B6,86)*GD6=1,IF(AND($E6=2,PK6=0),1000000,INDEX('計算A'!CK$110:CK$114,$F6+1)+IF(AND($E6=1,PK6=0),1000,0)),1000000))</f>
        <v/>
      </c>
      <c r="YS6">
        <f>IF($B6=0,1000000,IF(INDEX('計算A'!$D$60:$II$104,$B6,87)*GE6=1,IF(AND($E6=2,PL6=0),1000000,INDEX('計算A'!CL$110:CL$114,$F6+1)+IF(AND($E6=1,PL6=0),1000,0)),1000000))</f>
        <v/>
      </c>
      <c r="YT6">
        <f>IF($B6=0,1000000,IF(INDEX('計算A'!$D$60:$II$104,$B6,88)*GF6=1,IF(AND($E6=2,PM6=0),1000000,INDEX('計算A'!CM$110:CM$114,$F6+1)+IF(AND($E6=1,PM6=0),1000,0)),1000000))</f>
        <v/>
      </c>
      <c r="YU6">
        <f>IF($B6=0,1000000,IF(INDEX('計算A'!$D$60:$II$104,$B6,89)*GG6=1,IF(AND($E6=2,PN6=0),1000000,INDEX('計算A'!CN$110:CN$114,$F6+1)+IF(AND($E6=1,PN6=0),1000,0)),1000000))</f>
        <v/>
      </c>
      <c r="YV6">
        <f>IF($B6=0,1000000,IF(INDEX('計算A'!$D$60:$II$104,$B6,90)*GH6=1,IF(AND($E6=2,PO6=0),1000000,INDEX('計算A'!CO$110:CO$114,$F6+1)+IF(AND($E6=1,PO6=0),1000,0)),1000000))</f>
        <v/>
      </c>
      <c r="YW6">
        <f>IF($B6=0,1000000,IF(INDEX('計算A'!$D$60:$II$104,$B6,91)*GI6=1,IF(AND($E6=2,PP6=0),1000000,INDEX('計算A'!CP$110:CP$114,$F6+1)+IF(AND($E6=1,PP6=0),1000,0)),1000000))</f>
        <v/>
      </c>
      <c r="YX6">
        <f>IF($B6=0,1000000,IF(INDEX('計算A'!$D$60:$II$104,$B6,92)*GJ6=1,IF(AND($E6=2,PQ6=0),1000000,INDEX('計算A'!CQ$110:CQ$114,$F6+1)+IF(AND($E6=1,PQ6=0),1000,0)),1000000))</f>
        <v/>
      </c>
      <c r="YY6">
        <f>IF($B6=0,1000000,IF(INDEX('計算A'!$D$60:$II$104,$B6,93)*GK6=1,IF(AND($E6=2,PR6=0),1000000,INDEX('計算A'!CR$110:CR$114,$F6+1)+IF(AND($E6=1,PR6=0),1000,0)),1000000))</f>
        <v/>
      </c>
      <c r="YZ6">
        <f>IF($B6=0,1000000,IF(INDEX('計算A'!$D$60:$II$104,$B6,94)*GL6=1,IF(AND($E6=2,PS6=0),1000000,INDEX('計算A'!CS$110:CS$114,$F6+1)+IF(AND($E6=1,PS6=0),1000,0)),1000000))</f>
        <v/>
      </c>
      <c r="ZA6">
        <f>IF($B6=0,1000000,IF(INDEX('計算A'!$D$60:$II$104,$B6,95)*GM6=1,IF(AND($E6=2,PT6=0),1000000,INDEX('計算A'!CT$110:CT$114,$F6+1)+IF(AND($E6=1,PT6=0),1000,0)),1000000))</f>
        <v/>
      </c>
      <c r="ZB6">
        <f>IF($B6=0,1000000,IF(INDEX('計算A'!$D$60:$II$104,$B6,96)*GN6=1,IF(AND($E6=2,PU6=0),1000000,INDEX('計算A'!CU$110:CU$114,$F6+1)+IF(AND($E6=1,PU6=0),1000,0)),1000000))</f>
        <v/>
      </c>
      <c r="ZC6">
        <f>IF($B6=0,1000000,IF(INDEX('計算A'!$D$60:$II$104,$B6,97)*GO6=1,IF(AND($E6=2,PV6=0),1000000,INDEX('計算A'!CV$110:CV$114,$F6+1)+IF(AND($E6=1,PV6=0),1000,0)),1000000))</f>
        <v/>
      </c>
      <c r="ZD6">
        <f>IF($B6=0,1000000,IF(INDEX('計算A'!$D$60:$II$104,$B6,98)*GP6=1,IF(AND($E6=2,PW6=0),1000000,INDEX('計算A'!CW$110:CW$114,$F6+1)+IF(AND($E6=1,PW6=0),1000,0)),1000000))</f>
        <v/>
      </c>
      <c r="ZE6">
        <f>IF($B6=0,1000000,IF(INDEX('計算A'!$D$60:$II$104,$B6,99)*GQ6=1,IF(AND($E6=2,PX6=0),1000000,INDEX('計算A'!CX$110:CX$114,$F6+1)+IF(AND($E6=1,PX6=0),1000,0)),1000000))</f>
        <v/>
      </c>
      <c r="ZF6">
        <f>IF($B6=0,1000000,IF(INDEX('計算A'!$D$60:$II$104,$B6,100)*GR6=1,IF(AND($E6=2,PY6=0),1000000,INDEX('計算A'!CY$110:CY$114,$F6+1)+IF(AND($E6=1,PY6=0),1000,0)),1000000))</f>
        <v/>
      </c>
      <c r="ZG6">
        <f>IF($B6=0,1000000,IF(INDEX('計算A'!$D$60:$II$104,$B6,101)*GS6=1,IF(AND($E6=2,PZ6=0),1000000,INDEX('計算A'!CZ$110:CZ$114,$F6+1)+IF(AND($E6=1,PZ6=0),1000,0)),1000000))</f>
        <v/>
      </c>
      <c r="ZH6">
        <f>IF($B6=0,1000000,IF(INDEX('計算A'!$D$60:$II$104,$B6,102)*GT6=1,IF(AND($E6=2,QA6=0),1000000,INDEX('計算A'!DA$110:DA$114,$F6+1)+IF(AND($E6=1,QA6=0),1000,0)),1000000))</f>
        <v/>
      </c>
      <c r="ZI6">
        <f>IF($B6=0,1000000,IF(INDEX('計算A'!$D$60:$II$104,$B6,103)*GU6=1,IF(AND($E6=2,QB6=0),1000000,INDEX('計算A'!DB$110:DB$114,$F6+1)+IF(AND($E6=1,QB6=0),1000,0)),1000000))</f>
        <v/>
      </c>
      <c r="ZJ6">
        <f>IF($B6=0,1000000,IF(INDEX('計算A'!$D$60:$II$104,$B6,104)*GV6=1,IF(AND($E6=2,QC6=0),1000000,INDEX('計算A'!DC$110:DC$114,$F6+1)+IF(AND($E6=1,QC6=0),1000,0)),1000000))</f>
        <v/>
      </c>
      <c r="ZK6">
        <f>IF($B6=0,1000000,IF(INDEX('計算A'!$D$60:$II$104,$B6,105)*GW6=1,IF(AND($E6=2,QD6=0),1000000,INDEX('計算A'!DD$110:DD$114,$F6+1)+IF(AND($E6=1,QD6=0),1000,0)),1000000))</f>
        <v/>
      </c>
      <c r="ZL6">
        <f>IF($B6=0,1000000,IF(INDEX('計算A'!$D$60:$II$104,$B6,106)*GX6=1,IF(AND($E6=2,QE6=0),1000000,INDEX('計算A'!DE$110:DE$114,$F6+1)+IF(AND($E6=1,QE6=0),1000,0)),1000000))</f>
        <v/>
      </c>
      <c r="ZM6">
        <f>IF($B6=0,1000000,IF(INDEX('計算A'!$D$60:$II$104,$B6,107)*GY6=1,IF(AND($E6=2,QF6=0),1000000,INDEX('計算A'!DF$110:DF$114,$F6+1)+IF(AND($E6=1,QF6=0),1000,0)),1000000))</f>
        <v/>
      </c>
      <c r="ZN6">
        <f>IF($B6=0,1000000,IF(INDEX('計算A'!$D$60:$II$104,$B6,108)*GZ6=1,IF(AND($E6=2,QG6=0),1000000,INDEX('計算A'!DG$110:DG$114,$F6+1)+IF(AND($E6=1,QG6=0),1000,0)),1000000))</f>
        <v/>
      </c>
      <c r="ZO6">
        <f>IF($B6=0,1000000,IF(INDEX('計算A'!$D$60:$II$104,$B6,109)*HA6=1,IF(AND($E6=2,QH6=0),1000000,INDEX('計算A'!DH$110:DH$114,$F6+1)+IF(AND($E6=1,QH6=0),1000,0)),1000000))</f>
        <v/>
      </c>
      <c r="ZP6">
        <f>IF($B6=0,1000000,IF(INDEX('計算A'!$D$60:$II$104,$B6,110)*HB6=1,IF(AND($E6=2,QI6=0),1000000,INDEX('計算A'!DI$110:DI$114,$F6+1)+IF(AND($E6=1,QI6=0),1000,0)),1000000))</f>
        <v/>
      </c>
      <c r="ZQ6">
        <f>IF($B6=0,1000000,IF(INDEX('計算A'!$D$60:$II$104,$B6,111)*HC6=1,IF(AND($E6=2,QJ6=0),1000000,INDEX('計算A'!DJ$110:DJ$114,$F6+1)+IF(AND($E6=1,QJ6=0),1000,0)),1000000))</f>
        <v/>
      </c>
      <c r="ZR6">
        <f>IF($B6=0,1000000,IF(INDEX('計算A'!$D$60:$II$104,$B6,112)*HD6=1,IF(AND($E6=2,QK6=0),1000000,INDEX('計算A'!DK$110:DK$114,$F6+1)+IF(AND($E6=1,QK6=0),1000,0)),1000000))</f>
        <v/>
      </c>
      <c r="ZS6">
        <f>IF($B6=0,1000000,IF(INDEX('計算A'!$D$60:$II$104,$B6,113)*HE6=1,IF(AND($E6=2,QL6=0),1000000,INDEX('計算A'!DL$110:DL$114,$F6+1)+IF(AND($E6=1,QL6=0),1000,0)),1000000))</f>
        <v/>
      </c>
      <c r="ZT6">
        <f>IF($B6=0,1000000,IF(INDEX('計算A'!$D$60:$II$104,$B6,114)*HF6=1,IF(AND($E6=2,QM6=0),1000000,INDEX('計算A'!DM$110:DM$114,$F6+1)+IF(AND($E6=1,QM6=0),1000,0)),1000000))</f>
        <v/>
      </c>
      <c r="ZU6">
        <f>IF($B6=0,1000000,IF(INDEX('計算A'!$D$60:$II$104,$B6,115)*HG6=1,IF(AND($E6=2,QN6=0),1000000,INDEX('計算A'!DN$110:DN$114,$F6+1)+IF(AND($E6=1,QN6=0),1000,0)),1000000))</f>
        <v/>
      </c>
      <c r="ZV6">
        <f>IF($B6=0,1000000,IF(INDEX('計算A'!$D$60:$II$104,$B6,116)*HH6=1,IF(AND($E6=2,QO6=0),1000000,INDEX('計算A'!DO$110:DO$114,$F6+1)+IF(AND($E6=1,QO6=0),1000,0)),1000000))</f>
        <v/>
      </c>
      <c r="ZW6">
        <f>IF($B6=0,1000000,IF(INDEX('計算A'!$D$60:$II$104,$B6,117)*HI6=1,IF(AND($E6=2,QP6=0),1000000,INDEX('計算A'!DP$110:DP$114,$F6+1)+IF(AND($E6=1,QP6=0),1000,0)),1000000))</f>
        <v/>
      </c>
      <c r="ZX6">
        <f>IF($B6=0,1000000,IF(INDEX('計算A'!$D$60:$II$104,$B6,118)*HJ6=1,IF(AND($E6=2,QQ6=0),1000000,INDEX('計算A'!DQ$110:DQ$114,$F6+1)+IF(AND($E6=1,QQ6=0),1000,0)),1000000))</f>
        <v/>
      </c>
      <c r="ZY6">
        <f>IF($B6=0,1000000,IF(INDEX('計算A'!$D$60:$II$104,$B6,119)*HK6=1,IF(AND($E6=2,QR6=0),1000000,INDEX('計算A'!DR$110:DR$114,$F6+1)+IF(AND($E6=1,QR6=0),1000,0)),1000000))</f>
        <v/>
      </c>
      <c r="ZZ6">
        <f>IF($B6=0,1000000,IF(INDEX('計算A'!$D$60:$II$104,$B6,120)*HL6=1,IF(AND($E6=2,QS6=0),1000000,INDEX('計算A'!DS$110:DS$114,$F6+1)+IF(AND($E6=1,QS6=0),1000,0)),1000000))</f>
        <v/>
      </c>
      <c r="AAA6">
        <f>IF($B6=0,1000000,IF(INDEX('計算A'!$D$60:$II$104,$B6,121)*HM6=1,IF(AND($E6=2,QT6=0),1000000,INDEX('計算A'!DT$110:DT$114,$F6+1)+IF(AND($E6=1,QT6=0),1000,0)),1000000))</f>
        <v/>
      </c>
      <c r="AAB6">
        <f>IF($B6=0,1000000,IF(INDEX('計算A'!$D$60:$II$104,$B6,122)*HN6=1,IF(AND($E6=2,QU6=0),1000000,INDEX('計算A'!DU$110:DU$114,$F6+1)+IF(AND($E6=1,QU6=0),1000,0)),1000000))</f>
        <v/>
      </c>
      <c r="AAC6">
        <f>IF($B6=0,1000000,IF(INDEX('計算A'!$D$60:$II$104,$B6,123)*HO6=1,IF(AND($E6=2,QV6=0),1000000,INDEX('計算A'!DV$110:DV$114,$F6+1)+IF(AND($E6=1,QV6=0),1000,0)),1000000))</f>
        <v/>
      </c>
      <c r="AAD6">
        <f>IF($B6=0,1000000,IF(INDEX('計算A'!$D$60:$II$104,$B6,124)*HP6=1,IF(AND($E6=2,QW6=0),1000000,INDEX('計算A'!DW$110:DW$114,$F6+1)+IF(AND($E6=1,QW6=0),1000,0)),1000000))</f>
        <v/>
      </c>
      <c r="AAE6">
        <f>IF($B6=0,1000000,IF(INDEX('計算A'!$D$60:$II$104,$B6,125)*HQ6=1,IF(AND($E6=2,QX6=0),1000000,INDEX('計算A'!DX$110:DX$114,$F6+1)+IF(AND($E6=1,QX6=0),1000,0)),1000000))</f>
        <v/>
      </c>
      <c r="AAF6">
        <f>IF($B6=0,1000000,IF(INDEX('計算A'!$D$60:$II$104,$B6,126)*HR6=1,IF(AND($E6=2,QY6=0),1000000,INDEX('計算A'!DY$110:DY$114,$F6+1)+IF(AND($E6=1,QY6=0),1000,0)),1000000))</f>
        <v/>
      </c>
      <c r="AAG6">
        <f>IF($B6=0,1000000,IF(INDEX('計算A'!$D$60:$II$104,$B6,127)*HS6=1,IF(AND($E6=2,QZ6=0),1000000,INDEX('計算A'!DZ$110:DZ$114,$F6+1)+IF(AND($E6=1,QZ6=0),1000,0)),1000000))</f>
        <v/>
      </c>
      <c r="AAH6">
        <f>IF($B6=0,1000000,IF(INDEX('計算A'!$D$60:$II$104,$B6,128)*HT6=1,IF(AND($E6=2,RA6=0),1000000,INDEX('計算A'!EA$110:EA$114,$F6+1)+IF(AND($E6=1,RA6=0),1000,0)),1000000))</f>
        <v/>
      </c>
      <c r="AAI6">
        <f>IF($B6=0,1000000,IF(INDEX('計算A'!$D$60:$II$104,$B6,129)*HU6=1,IF(AND($E6=2,RB6=0),1000000,INDEX('計算A'!EB$110:EB$114,$F6+1)+IF(AND($E6=1,RB6=0),1000,0)),1000000))</f>
        <v/>
      </c>
      <c r="AAJ6">
        <f>IF($B6=0,1000000,IF(INDEX('計算A'!$D$60:$II$104,$B6,130)*HV6=1,IF(AND($E6=2,RC6=0),1000000,INDEX('計算A'!EC$110:EC$114,$F6+1)+IF(AND($E6=1,RC6=0),1000,0)),1000000))</f>
        <v/>
      </c>
      <c r="AAK6">
        <f>IF($B6=0,1000000,IF(INDEX('計算A'!$D$60:$II$104,$B6,131)*HW6=1,IF(AND($E6=2,RD6=0),1000000,INDEX('計算A'!ED$110:ED$114,$F6+1)+IF(AND($E6=1,RD6=0),1000,0)),1000000))</f>
        <v/>
      </c>
      <c r="AAL6">
        <f>IF($B6=0,1000000,IF(INDEX('計算A'!$D$60:$II$104,$B6,132)*HX6=1,IF(AND($E6=2,RE6=0),1000000,INDEX('計算A'!EE$110:EE$114,$F6+1)+IF(AND($E6=1,RE6=0),1000,0)),1000000))</f>
        <v/>
      </c>
      <c r="AAM6">
        <f>IF($B6=0,1000000,IF(INDEX('計算A'!$D$60:$II$104,$B6,133)*HY6=1,IF(AND($E6=2,RF6=0),1000000,INDEX('計算A'!EF$110:EF$114,$F6+1)+IF(AND($E6=1,RF6=0),1000,0)),1000000))</f>
        <v/>
      </c>
      <c r="AAN6">
        <f>IF($B6=0,1000000,IF(INDEX('計算A'!$D$60:$II$104,$B6,134)*HZ6=1,IF(AND($E6=2,RG6=0),1000000,INDEX('計算A'!EG$110:EG$114,$F6+1)+IF(AND($E6=1,RG6=0),1000,0)),1000000))</f>
        <v/>
      </c>
      <c r="AAO6">
        <f>IF($B6=0,1000000,IF(INDEX('計算A'!$D$60:$II$104,$B6,135)*IA6=1,IF(AND($E6=2,RH6=0),1000000,INDEX('計算A'!EH$110:EH$114,$F6+1)+IF(AND($E6=1,RH6=0),1000,0)),1000000))</f>
        <v/>
      </c>
      <c r="AAP6">
        <f>IF($B6=0,1000000,IF(INDEX('計算A'!$D$60:$II$104,$B6,136)*IB6=1,IF(AND($E6=2,RI6=0),1000000,INDEX('計算A'!EI$110:EI$114,$F6+1)+IF(AND($E6=1,RI6=0),1000,0)),1000000))</f>
        <v/>
      </c>
      <c r="AAQ6">
        <f>IF($B6=0,1000000,IF(INDEX('計算A'!$D$60:$II$104,$B6,137)*IC6=1,IF(AND($E6=2,RJ6=0),1000000,INDEX('計算A'!EJ$110:EJ$114,$F6+1)+IF(AND($E6=1,RJ6=0),1000,0)),1000000))</f>
        <v/>
      </c>
      <c r="AAR6">
        <f>IF($B6=0,1000000,IF(INDEX('計算A'!$D$60:$II$104,$B6,138)*ID6=1,IF(AND($E6=2,RK6=0),1000000,INDEX('計算A'!EK$110:EK$114,$F6+1)+IF(AND($E6=1,RK6=0),1000,0)),1000000))</f>
        <v/>
      </c>
      <c r="AAS6">
        <f>IF($B6=0,1000000,IF(INDEX('計算A'!$D$60:$II$104,$B6,139)*IE6=1,IF(AND($E6=2,RL6=0),1000000,INDEX('計算A'!EL$110:EL$114,$F6+1)+IF(AND($E6=1,RL6=0),1000,0)),1000000))</f>
        <v/>
      </c>
      <c r="AAT6">
        <f>IF($B6=0,1000000,IF(INDEX('計算A'!$D$60:$II$104,$B6,140)*IF6=1,IF(AND($E6=2,RM6=0),1000000,INDEX('計算A'!EM$110:EM$114,$F6+1)+IF(AND($E6=1,RM6=0),1000,0)),1000000))</f>
        <v/>
      </c>
      <c r="AAU6">
        <f>IF($B6=0,1000000,IF(INDEX('計算A'!$D$60:$II$104,$B6,141)*IG6=1,IF(AND($E6=2,RN6=0),1000000,INDEX('計算A'!EN$110:EN$114,$F6+1)+IF(AND($E6=1,RN6=0),1000,0)),1000000))</f>
        <v/>
      </c>
      <c r="AAV6">
        <f>IF($B6=0,1000000,IF(INDEX('計算A'!$D$60:$II$104,$B6,142)*IH6=1,IF(AND($E6=2,RO6=0),1000000,INDEX('計算A'!EO$110:EO$114,$F6+1)+IF(AND($E6=1,RO6=0),1000,0)),1000000))</f>
        <v/>
      </c>
      <c r="AAW6">
        <f>IF($B6=0,1000000,IF(INDEX('計算A'!$D$60:$II$104,$B6,143)*II6=1,IF(AND($E6=2,RP6=0),1000000,INDEX('計算A'!EP$110:EP$114,$F6+1)+IF(AND($E6=1,RP6=0),1000,0)),1000000))</f>
        <v/>
      </c>
      <c r="AAX6">
        <f>IF($B6=0,1000000,IF(INDEX('計算A'!$D$60:$II$104,$B6,144)*IJ6=1,IF(AND($E6=2,RQ6=0),1000000,INDEX('計算A'!EQ$110:EQ$114,$F6+1)+IF(AND($E6=1,RQ6=0),1000,0)),1000000))</f>
        <v/>
      </c>
      <c r="AAY6">
        <f>IF($B6=0,1000000,IF(INDEX('計算A'!$D$60:$II$104,$B6,145)*IK6=1,IF(AND($E6=2,RR6=0),1000000,INDEX('計算A'!ER$110:ER$114,$F6+1)+IF(AND($E6=1,RR6=0),1000,0)),1000000))</f>
        <v/>
      </c>
      <c r="AAZ6">
        <f>IF($B6=0,1000000,IF(INDEX('計算A'!$D$60:$II$104,$B6,146)*IL6=1,IF(AND($E6=2,RS6=0),1000000,INDEX('計算A'!ES$110:ES$114,$F6+1)+IF(AND($E6=1,RS6=0),1000,0)),1000000))</f>
        <v/>
      </c>
      <c r="ABA6">
        <f>IF($B6=0,1000000,IF(INDEX('計算A'!$D$60:$II$104,$B6,147)*IM6=1,IF(AND($E6=2,RT6=0),1000000,INDEX('計算A'!ET$110:ET$114,$F6+1)+IF(AND($E6=1,RT6=0),1000,0)),1000000))</f>
        <v/>
      </c>
      <c r="ABB6">
        <f>IF($B6=0,1000000,IF(INDEX('計算A'!$D$60:$II$104,$B6,148)*IN6=1,IF(AND($E6=2,RU6=0),1000000,INDEX('計算A'!EU$110:EU$114,$F6+1)+IF(AND($E6=1,RU6=0),1000,0)),1000000))</f>
        <v/>
      </c>
      <c r="ABC6">
        <f>IF($B6=0,1000000,IF(INDEX('計算A'!$D$60:$II$104,$B6,149)*IO6=1,IF(AND($E6=2,RV6=0),1000000,INDEX('計算A'!EV$110:EV$114,$F6+1)+IF(AND($E6=1,RV6=0),1000,0)),1000000))</f>
        <v/>
      </c>
      <c r="ABD6">
        <f>IF($B6=0,1000000,IF(INDEX('計算A'!$D$60:$II$104,$B6,150)*IP6=1,IF(AND($E6=2,RW6=0),1000000,INDEX('計算A'!EW$110:EW$114,$F6+1)+IF(AND($E6=1,RW6=0),1000,0)),1000000))</f>
        <v/>
      </c>
      <c r="ABE6">
        <f>IF($B6=0,1000000,IF(INDEX('計算A'!$D$60:$II$104,$B6,151)*IQ6=1,IF(AND($E6=2,RX6=0),1000000,INDEX('計算A'!EX$110:EX$114,$F6+1)+IF(AND($E6=1,RX6=0),1000,0)),1000000))</f>
        <v/>
      </c>
      <c r="ABF6">
        <f>IF($B6=0,1000000,IF(INDEX('計算A'!$D$60:$II$104,$B6,152)*IR6=1,IF(AND($E6=2,RY6=0),1000000,INDEX('計算A'!EY$110:EY$114,$F6+1)+IF(AND($E6=1,RY6=0),1000,0)),1000000))</f>
        <v/>
      </c>
      <c r="ABG6">
        <f>IF($B6=0,1000000,IF(INDEX('計算A'!$D$60:$II$104,$B6,153)*IS6=1,IF(AND($E6=2,RZ6=0),1000000,INDEX('計算A'!EZ$110:EZ$114,$F6+1)+IF(AND($E6=1,RZ6=0),1000,0)),1000000))</f>
        <v/>
      </c>
      <c r="ABH6">
        <f>IF($B6=0,1000000,IF(INDEX('計算A'!$D$60:$II$104,$B6,154)*IT6=1,IF(AND($E6=2,SA6=0),1000000,INDEX('計算A'!FA$110:FA$114,$F6+1)+IF(AND($E6=1,SA6=0),1000,0)),1000000))</f>
        <v/>
      </c>
      <c r="ABI6">
        <f>IF($B6=0,1000000,IF(INDEX('計算A'!$D$60:$II$104,$B6,155)*IU6=1,IF(AND($E6=2,SB6=0),1000000,INDEX('計算A'!FB$110:FB$114,$F6+1)+IF(AND($E6=1,SB6=0),1000,0)),1000000))</f>
        <v/>
      </c>
      <c r="ABJ6">
        <f>IF($B6=0,1000000,IF(INDEX('計算A'!$D$60:$II$104,$B6,156)*IV6=1,IF(AND($E6=2,SC6=0),1000000,INDEX('計算A'!FC$110:FC$114,$F6+1)+IF(AND($E6=1,SC6=0),1000,0)),1000000))</f>
        <v/>
      </c>
      <c r="ABK6">
        <f>IF($B6=0,1000000,IF(INDEX('計算A'!$D$60:$II$104,$B6,157)*IW6=1,IF(AND($E6=2,SD6=0),1000000,INDEX('計算A'!FD$110:FD$114,$F6+1)+IF(AND($E6=1,SD6=0),1000,0)),1000000))</f>
        <v/>
      </c>
      <c r="ABL6">
        <f>IF($B6=0,1000000,IF(INDEX('計算A'!$D$60:$II$104,$B6,158)*IX6=1,IF(AND($E6=2,SE6=0),1000000,INDEX('計算A'!FE$110:FE$114,$F6+1)+IF(AND($E6=1,SE6=0),1000,0)),1000000))</f>
        <v/>
      </c>
      <c r="ABM6">
        <f>IF($B6=0,1000000,IF(INDEX('計算A'!$D$60:$II$104,$B6,159)*IY6=1,IF(AND($E6=2,SF6=0),1000000,INDEX('計算A'!FF$110:FF$114,$F6+1)+IF(AND($E6=1,SF6=0),1000,0)),1000000))</f>
        <v/>
      </c>
      <c r="ABN6">
        <f>IF($B6=0,1000000,IF(INDEX('計算A'!$D$60:$II$104,$B6,160)*IZ6=1,IF(AND($E6=2,SG6=0),1000000,INDEX('計算A'!FG$110:FG$114,$F6+1)+IF(AND($E6=1,SG6=0),1000,0)),1000000))</f>
        <v/>
      </c>
      <c r="ABO6">
        <f>IF($B6=0,1000000,IF(INDEX('計算A'!$D$60:$II$104,$B6,161)*JA6=1,IF(AND($E6=2,SH6=0),1000000,INDEX('計算A'!FH$110:FH$114,$F6+1)+IF(AND($E6=1,SH6=0),1000,0)),1000000))</f>
        <v/>
      </c>
      <c r="ABP6">
        <f>IF($B6=0,1000000,IF(INDEX('計算A'!$D$60:$II$104,$B6,162)*JB6=1,IF(AND($E6=2,SI6=0),1000000,INDEX('計算A'!FI$110:FI$114,$F6+1)+IF(AND($E6=1,SI6=0),1000,0)),1000000))</f>
        <v/>
      </c>
      <c r="ABQ6">
        <f>IF($B6=0,1000000,IF(INDEX('計算A'!$D$60:$II$104,$B6,163)*JC6=1,IF(AND($E6=2,SJ6=0),1000000,INDEX('計算A'!FJ$110:FJ$114,$F6+1)+IF(AND($E6=1,SJ6=0),1000,0)),1000000))</f>
        <v/>
      </c>
      <c r="ABR6">
        <f>IF($B6=0,1000000,IF(INDEX('計算A'!$D$60:$II$104,$B6,164)*JD6=1,IF(AND($E6=2,SK6=0),1000000,INDEX('計算A'!FK$110:FK$114,$F6+1)+IF(AND($E6=1,SK6=0),1000,0)),1000000))</f>
        <v/>
      </c>
      <c r="ABS6">
        <f>IF($B6=0,1000000,IF(INDEX('計算A'!$D$60:$II$104,$B6,165)*JE6=1,IF(AND($E6=2,SL6=0),1000000,INDEX('計算A'!FL$110:FL$114,$F6+1)+IF(AND($E6=1,SL6=0),1000,0)),1000000))</f>
        <v/>
      </c>
      <c r="ABT6">
        <f>IF($B6=0,1000000,IF(INDEX('計算A'!$D$60:$II$104,$B6,166)*JF6=1,IF(AND($E6=2,SM6=0),1000000,INDEX('計算A'!FM$110:FM$114,$F6+1)+IF(AND($E6=1,SM6=0),1000,0)),1000000))</f>
        <v/>
      </c>
      <c r="ABU6">
        <f>IF($B6=0,1000000,IF(INDEX('計算A'!$D$60:$II$104,$B6,167)*JG6=1,IF(AND($E6=2,SN6=0),1000000,INDEX('計算A'!FN$110:FN$114,$F6+1)+IF(AND($E6=1,SN6=0),1000,0)),1000000))</f>
        <v/>
      </c>
      <c r="ABV6">
        <f>IF($B6=0,1000000,IF(INDEX('計算A'!$D$60:$II$104,$B6,168)*JH6=1,IF(AND($E6=2,SO6=0),1000000,INDEX('計算A'!FO$110:FO$114,$F6+1)+IF(AND($E6=1,SO6=0),1000,0)),1000000))</f>
        <v/>
      </c>
      <c r="ABW6">
        <f>IF($B6=0,1000000,IF(INDEX('計算A'!$D$60:$II$104,$B6,169)*JI6=1,IF(AND($E6=2,SP6=0),1000000,INDEX('計算A'!FP$110:FP$114,$F6+1)+IF(AND($E6=1,SP6=0),1000,0)),1000000))</f>
        <v/>
      </c>
      <c r="ABX6">
        <f>IF($B6=0,1000000,IF(INDEX('計算A'!$D$60:$II$104,$B6,170)*JJ6=1,IF(AND($E6=2,SQ6=0),1000000,INDEX('計算A'!FQ$110:FQ$114,$F6+1)+IF(AND($E6=1,SQ6=0),1000,0)),1000000))</f>
        <v/>
      </c>
      <c r="ABY6">
        <f>IF($B6=0,1000000,IF(INDEX('計算A'!$D$60:$II$104,$B6,171)*JK6=1,IF(AND($E6=2,SR6=0),1000000,INDEX('計算A'!FR$110:FR$114,$F6+1)+IF(AND($E6=1,SR6=0),1000,0)),1000000))</f>
        <v/>
      </c>
      <c r="ABZ6">
        <f>IF($B6=0,1000000,IF(INDEX('計算A'!$D$60:$II$104,$B6,172)*JL6=1,IF(AND($E6=2,SS6=0),1000000,INDEX('計算A'!FS$110:FS$114,$F6+1)+IF(AND($E6=1,SS6=0),1000,0)),1000000))</f>
        <v/>
      </c>
      <c r="ACA6">
        <f>IF($B6=0,1000000,IF(INDEX('計算A'!$D$60:$II$104,$B6,173)*JM6=1,IF(AND($E6=2,ST6=0),1000000,INDEX('計算A'!FT$110:FT$114,$F6+1)+IF(AND($E6=1,ST6=0),1000,0)),1000000))</f>
        <v/>
      </c>
      <c r="ACB6">
        <f>IF($B6=0,1000000,IF(INDEX('計算A'!$D$60:$II$104,$B6,174)*JN6=1,IF(AND($E6=2,SU6=0),1000000,INDEX('計算A'!FU$110:FU$114,$F6+1)+IF(AND($E6=1,SU6=0),1000,0)),1000000))</f>
        <v/>
      </c>
      <c r="ACC6">
        <f>IF($B6=0,1000000,IF(INDEX('計算A'!$D$60:$II$104,$B6,175)*JO6=1,IF(AND($E6=2,SV6=0),1000000,INDEX('計算A'!FV$110:FV$114,$F6+1)+IF(AND($E6=1,SV6=0),1000,0)),1000000))</f>
        <v/>
      </c>
      <c r="ACD6">
        <f>IF($B6=0,1000000,IF(INDEX('計算A'!$D$60:$II$104,$B6,176)*JP6=1,IF(AND($E6=2,SW6=0),1000000,INDEX('計算A'!FW$110:FW$114,$F6+1)+IF(AND($E6=1,SW6=0),1000,0)),1000000))</f>
        <v/>
      </c>
      <c r="ACE6">
        <f>IF($B6=0,1000000,IF(INDEX('計算A'!$D$60:$II$104,$B6,177)*JQ6=1,IF(AND($E6=2,SX6=0),1000000,INDEX('計算A'!FX$110:FX$114,$F6+1)+IF(AND($E6=1,SX6=0),1000,0)),1000000))</f>
        <v/>
      </c>
      <c r="ACF6">
        <f>IF($B6=0,1000000,IF(INDEX('計算A'!$D$60:$II$104,$B6,178)*JR6=1,IF(AND($E6=2,SY6=0),1000000,INDEX('計算A'!FY$110:FY$114,$F6+1)+IF(AND($E6=1,SY6=0),1000,0)),1000000))</f>
        <v/>
      </c>
      <c r="ACG6">
        <f>IF($B6=0,1000000,IF(INDEX('計算A'!$D$60:$II$104,$B6,179)*JS6=1,IF(AND($E6=2,SZ6=0),1000000,INDEX('計算A'!FZ$110:FZ$114,$F6+1)+IF(AND($E6=1,SZ6=0),1000,0)),1000000))</f>
        <v/>
      </c>
      <c r="ACH6">
        <f>IF($B6=0,1000000,IF(INDEX('計算A'!$D$60:$II$104,$B6,180)*JT6=1,IF(AND($E6=2,TA6=0),1000000,INDEX('計算A'!GA$110:GA$114,$F6+1)+IF(AND($E6=1,TA6=0),1000,0)),1000000))</f>
        <v/>
      </c>
      <c r="ACI6">
        <f>IF($B6=0,1000000,IF(INDEX('計算A'!$D$60:$II$104,$B6,181)*JU6=1,IF(AND($E6=2,TB6=0),1000000,INDEX('計算A'!GB$110:GB$114,$F6+1)+IF(AND($E6=1,TB6=0),1000,0)),1000000))</f>
        <v/>
      </c>
      <c r="ACJ6">
        <f>IF($B6=0,1000000,IF(INDEX('計算A'!$D$60:$II$104,$B6,182)*JV6=1,IF(AND($E6=2,TC6=0),1000000,INDEX('計算A'!GC$110:GC$114,$F6+1)+IF(AND($E6=1,TC6=0),1000,0)),1000000))</f>
        <v/>
      </c>
      <c r="ACK6">
        <f>IF($B6=0,1000000,IF(INDEX('計算A'!$D$60:$II$104,$B6,183)*JW6=1,IF(AND($E6=2,TD6=0),1000000,INDEX('計算A'!GD$110:GD$114,$F6+1)+IF(AND($E6=1,TD6=0),1000,0)),1000000))</f>
        <v/>
      </c>
      <c r="ACL6">
        <f>IF($B6=0,1000000,IF(INDEX('計算A'!$D$60:$II$104,$B6,184)*JX6=1,IF(AND($E6=2,TE6=0),1000000,INDEX('計算A'!GE$110:GE$114,$F6+1)+IF(AND($E6=1,TE6=0),1000,0)),1000000))</f>
        <v/>
      </c>
      <c r="ACM6">
        <f>IF($B6=0,1000000,IF(INDEX('計算A'!$D$60:$II$104,$B6,185)*JY6=1,IF(AND($E6=2,TF6=0),1000000,INDEX('計算A'!GF$110:GF$114,$F6+1)+IF(AND($E6=1,TF6=0),1000,0)),1000000))</f>
        <v/>
      </c>
      <c r="ACN6">
        <f>IF($B6=0,1000000,IF(INDEX('計算A'!$D$60:$II$104,$B6,186)*JZ6=1,IF(AND($E6=2,TG6=0),1000000,INDEX('計算A'!GG$110:GG$114,$F6+1)+IF(AND($E6=1,TG6=0),1000,0)),1000000))</f>
        <v/>
      </c>
      <c r="ACO6">
        <f>IF($B6=0,1000000,IF(INDEX('計算A'!$D$60:$II$104,$B6,187)*KA6=1,IF(AND($E6=2,TH6=0),1000000,INDEX('計算A'!GH$110:GH$114,$F6+1)+IF(AND($E6=1,TH6=0),1000,0)),1000000))</f>
        <v/>
      </c>
      <c r="ACP6">
        <f>IF($B6=0,1000000,IF(INDEX('計算A'!$D$60:$II$104,$B6,188)*KB6=1,IF(AND($E6=2,TI6=0),1000000,INDEX('計算A'!GI$110:GI$114,$F6+1)+IF(AND($E6=1,TI6=0),1000,0)),1000000))</f>
        <v/>
      </c>
      <c r="ACQ6">
        <f>IF($B6=0,1000000,IF(INDEX('計算A'!$D$60:$II$104,$B6,189)*KC6=1,IF(AND($E6=2,TJ6=0),1000000,INDEX('計算A'!GJ$110:GJ$114,$F6+1)+IF(AND($E6=1,TJ6=0),1000,0)),1000000))</f>
        <v/>
      </c>
      <c r="ACR6">
        <f>IF($B6=0,1000000,IF(INDEX('計算A'!$D$60:$II$104,$B6,190)*KD6=1,IF(AND($E6=2,TK6=0),1000000,INDEX('計算A'!GK$110:GK$114,$F6+1)+IF(AND($E6=1,TK6=0),1000,0)),1000000))</f>
        <v/>
      </c>
      <c r="ACS6">
        <f>IF($B6=0,1000000,IF(INDEX('計算A'!$D$60:$II$104,$B6,191)*KE6=1,IF(AND($E6=2,TL6=0),1000000,INDEX('計算A'!GL$110:GL$114,$F6+1)+IF(AND($E6=1,TL6=0),1000,0)),1000000))</f>
        <v/>
      </c>
      <c r="ACT6">
        <f>IF($B6=0,1000000,IF(INDEX('計算A'!$D$60:$II$104,$B6,192)*KF6=1,IF(AND($E6=2,TM6=0),1000000,INDEX('計算A'!GM$110:GM$114,$F6+1)+IF(AND($E6=1,TM6=0),1000,0)),1000000))</f>
        <v/>
      </c>
      <c r="ACU6">
        <f>IF($B6=0,1000000,IF(INDEX('計算A'!$D$60:$II$104,$B6,193)*KG6=1,IF(AND($E6=2,TN6=0),1000000,INDEX('計算A'!GN$110:GN$114,$F6+1)+IF(AND($E6=1,TN6=0),1000,0)),1000000))</f>
        <v/>
      </c>
      <c r="ACV6">
        <f>IF($B6=0,1000000,IF(INDEX('計算A'!$D$60:$II$104,$B6,194)*KH6=1,IF(AND($E6=2,TO6=0),1000000,INDEX('計算A'!GO$110:GO$114,$F6+1)+IF(AND($E6=1,TO6=0),1000,0)),1000000))</f>
        <v/>
      </c>
      <c r="ACW6">
        <f>IF($B6=0,1000000,IF(INDEX('計算A'!$D$60:$II$104,$B6,195)*KI6=1,IF(AND($E6=2,TP6=0),1000000,INDEX('計算A'!GP$110:GP$114,$F6+1)+IF(AND($E6=1,TP6=0),1000,0)),1000000))</f>
        <v/>
      </c>
      <c r="ACX6">
        <f>IF($B6=0,1000000,IF(INDEX('計算A'!$D$60:$II$104,$B6,196)*KJ6=1,IF(AND($E6=2,TQ6=0),1000000,INDEX('計算A'!GQ$110:GQ$114,$F6+1)+IF(AND($E6=1,TQ6=0),1000,0)),1000000))</f>
        <v/>
      </c>
      <c r="ACY6">
        <f>IF($B6=0,1000000,IF(INDEX('計算A'!$D$60:$II$104,$B6,197)*KK6=1,IF(AND($E6=2,TR6=0),1000000,INDEX('計算A'!GR$110:GR$114,$F6+1)+IF(AND($E6=1,TR6=0),1000,0)),1000000))</f>
        <v/>
      </c>
      <c r="ACZ6">
        <f>IF($B6=0,1000000,IF(INDEX('計算A'!$D$60:$II$104,$B6,198)*KL6=1,IF(AND($E6=2,TS6=0),1000000,INDEX('計算A'!GS$110:GS$114,$F6+1)+IF(AND($E6=1,TS6=0),1000,0)),1000000))</f>
        <v/>
      </c>
      <c r="ADA6">
        <f>IF($B6=0,1000000,IF(INDEX('計算A'!$D$60:$II$104,$B6,199)*KM6=1,IF(AND($E6=2,TT6=0),1000000,INDEX('計算A'!GT$110:GT$114,$F6+1)+IF(AND($E6=1,TT6=0),1000,0)),1000000))</f>
        <v/>
      </c>
      <c r="ADB6">
        <f>IF($B6=0,1000000,IF(INDEX('計算A'!$D$60:$II$104,$B6,200)*KN6=1,IF(AND($E6=2,TU6=0),1000000,INDEX('計算A'!GU$110:GU$114,$F6+1)+IF(AND($E6=1,TU6=0),1000,0)),1000000))</f>
        <v/>
      </c>
      <c r="ADC6">
        <f>IF($B6=0,1000000,IF(INDEX('計算A'!$D$60:$II$104,$B6,201)*KO6=1,IF(AND($E6=2,TV6=0),1000000,INDEX('計算A'!GV$110:GV$114,$F6+1)+IF(AND($E6=1,TV6=0),1000,0)),1000000))</f>
        <v/>
      </c>
      <c r="ADD6">
        <f>IF($B6=0,1000000,IF(INDEX('計算A'!$D$60:$II$104,$B6,202)*KP6=1,IF(AND($E6=2,TW6=0),1000000,INDEX('計算A'!GW$110:GW$114,$F6+1)+IF(AND($E6=1,TW6=0),1000,0)),1000000))</f>
        <v/>
      </c>
      <c r="ADE6">
        <f>IF($B6=0,1000000,IF(INDEX('計算A'!$D$60:$II$104,$B6,203)*KQ6=1,IF(AND($E6=2,TX6=0),1000000,INDEX('計算A'!GX$110:GX$114,$F6+1)+IF(AND($E6=1,TX6=0),1000,0)),1000000))</f>
        <v/>
      </c>
      <c r="ADF6">
        <f>IF($B6=0,1000000,IF(INDEX('計算A'!$D$60:$II$104,$B6,204)*KR6=1,IF(AND($E6=2,TY6=0),1000000,INDEX('計算A'!GY$110:GY$114,$F6+1)+IF(AND($E6=1,TY6=0),1000,0)),1000000))</f>
        <v/>
      </c>
      <c r="ADG6">
        <f>IF($B6=0,1000000,IF(INDEX('計算A'!$D$60:$II$104,$B6,205)*KS6=1,IF(AND($E6=2,TZ6=0),1000000,INDEX('計算A'!GZ$110:GZ$114,$F6+1)+IF(AND($E6=1,TZ6=0),1000,0)),1000000))</f>
        <v/>
      </c>
      <c r="ADH6">
        <f>IF($B6=0,1000000,IF(INDEX('計算A'!$D$60:$II$104,$B6,206)*KT6=1,IF(AND($E6=2,UA6=0),1000000,INDEX('計算A'!HA$110:HA$114,$F6+1)+IF(AND($E6=1,UA6=0),1000,0)),1000000))</f>
        <v/>
      </c>
      <c r="ADI6">
        <f>IF($B6=0,1000000,IF(INDEX('計算A'!$D$60:$II$104,$B6,207)*KU6=1,IF(AND($E6=2,UB6=0),1000000,INDEX('計算A'!HB$110:HB$114,$F6+1)+IF(AND($E6=1,UB6=0),1000,0)),1000000))</f>
        <v/>
      </c>
      <c r="ADJ6">
        <f>IF($B6=0,1000000,IF(INDEX('計算A'!$D$60:$II$104,$B6,208)*KV6=1,IF(AND($E6=2,UC6=0),1000000,INDEX('計算A'!HC$110:HC$114,$F6+1)+IF(AND($E6=1,UC6=0),1000,0)),1000000))</f>
        <v/>
      </c>
      <c r="ADK6">
        <f>IF($B6=0,1000000,IF(INDEX('計算A'!$D$60:$II$104,$B6,209)*KW6=1,IF(AND($E6=2,UD6=0),1000000,INDEX('計算A'!HD$110:HD$114,$F6+1)+IF(AND($E6=1,UD6=0),1000,0)),1000000))</f>
        <v/>
      </c>
      <c r="ADL6">
        <f>IF($B6=0,1000000,IF(INDEX('計算A'!$D$60:$II$104,$B6,210)*KX6=1,IF(AND($E6=2,UE6=0),1000000,INDEX('計算A'!HE$110:HE$114,$F6+1)+IF(AND($E6=1,UE6=0),1000,0)),1000000))</f>
        <v/>
      </c>
      <c r="ADM6">
        <f>IF($B6=0,1000000,IF(INDEX('計算A'!$D$60:$II$104,$B6,211)*KY6=1,IF(AND($E6=2,UF6=0),1000000,INDEX('計算A'!HF$110:HF$114,$F6+1)+IF(AND($E6=1,UF6=0),1000,0)),1000000))</f>
        <v/>
      </c>
      <c r="ADN6">
        <f>IF($B6=0,1000000,IF(INDEX('計算A'!$D$60:$II$104,$B6,212)*KZ6=1,IF(AND($E6=2,UG6=0),1000000,INDEX('計算A'!HG$110:HG$114,$F6+1)+IF(AND($E6=1,UG6=0),1000,0)),1000000))</f>
        <v/>
      </c>
      <c r="ADO6">
        <f>IF($B6=0,1000000,IF(INDEX('計算A'!$D$60:$II$104,$B6,213)*LA6=1,IF(AND($E6=2,UH6=0),1000000,INDEX('計算A'!HH$110:HH$114,$F6+1)+IF(AND($E6=1,UH6=0),1000,0)),1000000))</f>
        <v/>
      </c>
      <c r="ADP6">
        <f>IF($B6=0,1000000,IF(INDEX('計算A'!$D$60:$II$104,$B6,214)*LB6=1,IF(AND($E6=2,UI6=0),1000000,INDEX('計算A'!HI$110:HI$114,$F6+1)+IF(AND($E6=1,UI6=0),1000,0)),1000000))</f>
        <v/>
      </c>
      <c r="ADQ6">
        <f>IF($B6=0,1000000,IF(INDEX('計算A'!$D$60:$II$104,$B6,215)*LC6=1,IF(AND($E6=2,UJ6=0),1000000,INDEX('計算A'!HJ$110:HJ$114,$F6+1)+IF(AND($E6=1,UJ6=0),1000,0)),1000000))</f>
        <v/>
      </c>
      <c r="ADR6">
        <f>IF($B6=0,1000000,IF(INDEX('計算A'!$D$60:$II$104,$B6,216)*LD6=1,IF(AND($E6=2,UK6=0),1000000,INDEX('計算A'!HK$110:HK$114,$F6+1)+IF(AND($E6=1,UK6=0),1000,0)),1000000))</f>
        <v/>
      </c>
      <c r="ADS6">
        <f>IF($B6=0,1000000,IF(INDEX('計算A'!$D$60:$II$104,$B6,217)*LE6=1,IF(AND($E6=2,UL6=0),1000000,INDEX('計算A'!HL$110:HL$114,$F6+1)+IF(AND($E6=1,UL6=0),1000,0)),1000000))</f>
        <v/>
      </c>
      <c r="ADT6">
        <f>IF($B6=0,1000000,IF(INDEX('計算A'!$D$60:$II$104,$B6,218)*LF6=1,IF(AND($E6=2,UM6=0),1000000,INDEX('計算A'!HM$110:HM$114,$F6+1)+IF(AND($E6=1,UM6=0),1000,0)),1000000))</f>
        <v/>
      </c>
      <c r="ADU6">
        <f>IF($B6=0,1000000,IF(INDEX('計算A'!$D$60:$II$104,$B6,219)*LG6=1,IF(AND($E6=2,UN6=0),1000000,INDEX('計算A'!HN$110:HN$114,$F6+1)+IF(AND($E6=1,UN6=0),1000,0)),1000000))</f>
        <v/>
      </c>
      <c r="ADV6">
        <f>IF($B6=0,1000000,IF(INDEX('計算A'!$D$60:$II$104,$B6,220)*LH6=1,IF(AND($E6=2,UO6=0),1000000,INDEX('計算A'!HO$110:HO$114,$F6+1)+IF(AND($E6=1,UO6=0),1000,0)),1000000))</f>
        <v/>
      </c>
      <c r="ADW6">
        <f>IF($B6=0,1000000,IF(INDEX('計算A'!$D$60:$II$104,$B6,221)*LI6=1,IF(AND($E6=2,UP6=0),1000000,INDEX('計算A'!HP$110:HP$114,$F6+1)+IF(AND($E6=1,UP6=0),1000,0)),1000000))</f>
        <v/>
      </c>
      <c r="ADX6">
        <f>IF($B6=0,1000000,IF(INDEX('計算A'!$D$60:$II$104,$B6,222)*LJ6=1,IF(AND($E6=2,UQ6=0),1000000,INDEX('計算A'!HQ$110:HQ$114,$F6+1)+IF(AND($E6=1,UQ6=0),1000,0)),1000000))</f>
        <v/>
      </c>
      <c r="ADY6">
        <f>IF($B6=0,1000000,IF(INDEX('計算A'!$D$60:$II$104,$B6,223)*LK6=1,IF(AND($E6=2,UR6=0),1000000,INDEX('計算A'!HR$110:HR$114,$F6+1)+IF(AND($E6=1,UR6=0),1000,0)),1000000))</f>
        <v/>
      </c>
      <c r="ADZ6">
        <f>IF($B6=0,1000000,IF(INDEX('計算A'!$D$60:$II$104,$B6,224)*LL6=1,IF(AND($E6=2,US6=0),1000000,INDEX('計算A'!HS$110:HS$114,$F6+1)+IF(AND($E6=1,US6=0),1000,0)),1000000))</f>
        <v/>
      </c>
      <c r="AEA6">
        <f>IF($B6=0,1000000,IF(INDEX('計算A'!$D$60:$II$104,$B6,225)*LM6=1,IF(AND($E6=2,UT6=0),1000000,INDEX('計算A'!HT$110:HT$114,$F6+1)+IF(AND($E6=1,UT6=0),1000,0)),1000000))</f>
        <v/>
      </c>
      <c r="AEB6">
        <f>IF($B6=0,1000000,IF(INDEX('計算A'!$D$60:$II$104,$B6,226)*LN6=1,IF(AND($E6=2,UU6=0),1000000,INDEX('計算A'!HU$110:HU$114,$F6+1)+IF(AND($E6=1,UU6=0),1000,0)),1000000))</f>
        <v/>
      </c>
      <c r="AEC6">
        <f>IF($B6=0,1000000,IF(INDEX('計算A'!$D$60:$II$104,$B6,227)*LO6=1,IF(AND($E6=2,UV6=0),1000000,INDEX('計算A'!HV$110:HV$114,$F6+1)+IF(AND($E6=1,UV6=0),1000,0)),1000000))</f>
        <v/>
      </c>
      <c r="AED6">
        <f>IF($B6=0,1000000,IF(INDEX('計算A'!$D$60:$II$104,$B6,228)*LP6=1,IF(AND($E6=2,UW6=0),1000000,INDEX('計算A'!HW$110:HW$114,$F6+1)+IF(AND($E6=1,UW6=0),1000,0)),1000000))</f>
        <v/>
      </c>
      <c r="AEE6">
        <f>IF($B6=0,1000000,IF(INDEX('計算A'!$D$60:$II$104,$B6,229)*LQ6=1,IF(AND($E6=2,UX6=0),1000000,INDEX('計算A'!HX$110:HX$114,$F6+1)+IF(AND($E6=1,UX6=0),1000,0)),1000000))</f>
        <v/>
      </c>
      <c r="AEF6">
        <f>IF($B6=0,1000000,IF(INDEX('計算A'!$D$60:$II$104,$B6,230)*LR6=1,IF(AND($E6=2,UY6=0),1000000,INDEX('計算A'!HY$110:HY$114,$F6+1)+IF(AND($E6=1,UY6=0),1000,0)),1000000))</f>
        <v/>
      </c>
      <c r="AEG6">
        <f>IF($B6=0,1000000,IF(INDEX('計算A'!$D$60:$II$104,$B6,231)*LS6=1,IF(AND($E6=2,UZ6=0),1000000,INDEX('計算A'!HZ$110:HZ$114,$F6+1)+IF(AND($E6=1,UZ6=0),1000,0)),1000000))</f>
        <v/>
      </c>
      <c r="AEH6">
        <f>IF($B6=0,1000000,IF(INDEX('計算A'!$D$60:$II$104,$B6,232)*LT6=1,IF(AND($E6=2,VA6=0),1000000,INDEX('計算A'!IA$110:IA$114,$F6+1)+IF(AND($E6=1,VA6=0),1000,0)),1000000))</f>
        <v/>
      </c>
      <c r="AEI6">
        <f>IF($B6=0,1000000,IF(INDEX('計算A'!$D$60:$II$104,$B6,233)*LU6=1,IF(AND($E6=2,VB6=0),1000000,INDEX('計算A'!IB$110:IB$114,$F6+1)+IF(AND($E6=1,VB6=0),1000,0)),1000000))</f>
        <v/>
      </c>
      <c r="AEJ6">
        <f>IF($B6=0,1000000,IF(INDEX('計算A'!$D$60:$II$104,$B6,234)*LV6=1,IF(AND($E6=2,VC6=0),1000000,INDEX('計算A'!IC$110:IC$114,$F6+1)+IF(AND($E6=1,VC6=0),1000,0)),1000000))</f>
        <v/>
      </c>
      <c r="AEK6">
        <f>IF($B6=0,1000000,IF(INDEX('計算A'!$D$60:$II$104,$B6,235)*LW6=1,IF(AND($E6=2,VD6=0),1000000,INDEX('計算A'!ID$110:ID$114,$F6+1)+IF(AND($E6=1,VD6=0),1000,0)),1000000))</f>
        <v/>
      </c>
      <c r="AEL6">
        <f>IF($B6=0,1000000,IF(INDEX('計算A'!$D$60:$II$104,$B6,236)*LX6=1,IF(AND($E6=2,VE6=0),1000000,INDEX('計算A'!IE$110:IE$114,$F6+1)+IF(AND($E6=1,VE6=0),1000,0)),1000000))</f>
        <v/>
      </c>
      <c r="AEM6">
        <f>IF($B6=0,1000000,IF(INDEX('計算A'!$D$60:$II$104,$B6,237)*LY6=1,IF(AND($E6=2,VF6=0),1000000,INDEX('計算A'!IF$110:IF$114,$F6+1)+IF(AND($E6=1,VF6=0),1000,0)),1000000))</f>
        <v/>
      </c>
      <c r="AEN6">
        <f>IF($B6=0,1000000,IF(INDEX('計算A'!$D$60:$II$104,$B6,238)*LZ6=1,IF(AND($E6=2,VG6=0),1000000,INDEX('計算A'!IG$110:IG$114,$F6+1)+IF(AND($E6=1,VG6=0),1000,0)),1000000))</f>
        <v/>
      </c>
      <c r="AEO6">
        <f>IF($B6=0,1000000,IF(INDEX('計算A'!$D$60:$II$104,$B6,239)*MA6=1,IF(AND($E6=2,VH6=0),1000000,INDEX('計算A'!IH$110:IH$114,$F6+1)+IF(AND($E6=1,VH6=0),1000,0)),1000000))</f>
        <v/>
      </c>
      <c r="AEP6">
        <f>IF($B6=0,1000000,IF(INDEX('計算A'!$D$60:$II$104,$B6,240)*MB6=1,IF(AND($E6=2,VI6=0),1000000,INDEX('計算A'!II$110:II$114,$F6+1)+IF(AND($E6=1,VI6=0),1000,0)),1000000))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IF($B7=0,1000000,IF(INDEX('計算A'!$D$60:$II$104,$B7,1)*CW7=1,IF(AND($E7=2,MD7=0),1000000,INDEX('計算A'!D$110:D$114,$F7+1)+IF(AND($E7=1,MD7=0),1000,0)),1000000))</f>
        <v/>
      </c>
      <c r="VL7">
        <f>IF($B7=0,1000000,IF(INDEX('計算A'!$D$60:$II$104,$B7,2)*CX7=1,IF(AND($E7=2,ME7=0),1000000,INDEX('計算A'!E$110:E$114,$F7+1)+IF(AND($E7=1,ME7=0),1000,0)),1000000))</f>
        <v/>
      </c>
      <c r="VM7">
        <f>IF($B7=0,1000000,IF(INDEX('計算A'!$D$60:$II$104,$B7,3)*CY7=1,IF(AND($E7=2,MF7=0),1000000,INDEX('計算A'!F$110:F$114,$F7+1)+IF(AND($E7=1,MF7=0),1000,0)),1000000))</f>
        <v/>
      </c>
      <c r="VN7">
        <f>IF($B7=0,1000000,IF(INDEX('計算A'!$D$60:$II$104,$B7,4)*CZ7=1,IF(AND($E7=2,MG7=0),1000000,INDEX('計算A'!G$110:G$114,$F7+1)+IF(AND($E7=1,MG7=0),1000,0)),1000000))</f>
        <v/>
      </c>
      <c r="VO7">
        <f>IF($B7=0,1000000,IF(INDEX('計算A'!$D$60:$II$104,$B7,5)*DA7=1,IF(AND($E7=2,MH7=0),1000000,INDEX('計算A'!H$110:H$114,$F7+1)+IF(AND($E7=1,MH7=0),1000,0)),1000000))</f>
        <v/>
      </c>
      <c r="VP7">
        <f>IF($B7=0,1000000,IF(INDEX('計算A'!$D$60:$II$104,$B7,6)*DB7=1,IF(AND($E7=2,MI7=0),1000000,INDEX('計算A'!I$110:I$114,$F7+1)+IF(AND($E7=1,MI7=0),1000,0)),1000000))</f>
        <v/>
      </c>
      <c r="VQ7">
        <f>IF($B7=0,1000000,IF(INDEX('計算A'!$D$60:$II$104,$B7,7)*DC7=1,IF(AND($E7=2,MJ7=0),1000000,INDEX('計算A'!J$110:J$114,$F7+1)+IF(AND($E7=1,MJ7=0),1000,0)),1000000))</f>
        <v/>
      </c>
      <c r="VR7">
        <f>IF($B7=0,1000000,IF(INDEX('計算A'!$D$60:$II$104,$B7,8)*DD7=1,IF(AND($E7=2,MK7=0),1000000,INDEX('計算A'!K$110:K$114,$F7+1)+IF(AND($E7=1,MK7=0),1000,0)),1000000))</f>
        <v/>
      </c>
      <c r="VS7">
        <f>IF($B7=0,1000000,IF(INDEX('計算A'!$D$60:$II$104,$B7,9)*DE7=1,IF(AND($E7=2,ML7=0),1000000,INDEX('計算A'!L$110:L$114,$F7+1)+IF(AND($E7=1,ML7=0),1000,0)),1000000))</f>
        <v/>
      </c>
      <c r="VT7">
        <f>IF($B7=0,1000000,IF(INDEX('計算A'!$D$60:$II$104,$B7,10)*DF7=1,IF(AND($E7=2,MM7=0),1000000,INDEX('計算A'!M$110:M$114,$F7+1)+IF(AND($E7=1,MM7=0),1000,0)),1000000))</f>
        <v/>
      </c>
      <c r="VU7">
        <f>IF($B7=0,1000000,IF(INDEX('計算A'!$D$60:$II$104,$B7,11)*DG7=1,IF(AND($E7=2,MN7=0),1000000,INDEX('計算A'!N$110:N$114,$F7+1)+IF(AND($E7=1,MN7=0),1000,0)),1000000))</f>
        <v/>
      </c>
      <c r="VV7">
        <f>IF($B7=0,1000000,IF(INDEX('計算A'!$D$60:$II$104,$B7,12)*DH7=1,IF(AND($E7=2,MO7=0),1000000,INDEX('計算A'!O$110:O$114,$F7+1)+IF(AND($E7=1,MO7=0),1000,0)),1000000))</f>
        <v/>
      </c>
      <c r="VW7">
        <f>IF($B7=0,1000000,IF(INDEX('計算A'!$D$60:$II$104,$B7,13)*DI7=1,IF(AND($E7=2,MP7=0),1000000,INDEX('計算A'!P$110:P$114,$F7+1)+IF(AND($E7=1,MP7=0),1000,0)),1000000))</f>
        <v/>
      </c>
      <c r="VX7">
        <f>IF($B7=0,1000000,IF(INDEX('計算A'!$D$60:$II$104,$B7,14)*DJ7=1,IF(AND($E7=2,MQ7=0),1000000,INDEX('計算A'!Q$110:Q$114,$F7+1)+IF(AND($E7=1,MQ7=0),1000,0)),1000000))</f>
        <v/>
      </c>
      <c r="VY7">
        <f>IF($B7=0,1000000,IF(INDEX('計算A'!$D$60:$II$104,$B7,15)*DK7=1,IF(AND($E7=2,MR7=0),1000000,INDEX('計算A'!R$110:R$114,$F7+1)+IF(AND($E7=1,MR7=0),1000,0)),1000000))</f>
        <v/>
      </c>
      <c r="VZ7">
        <f>IF($B7=0,1000000,IF(INDEX('計算A'!$D$60:$II$104,$B7,16)*DL7=1,IF(AND($E7=2,MS7=0),1000000,INDEX('計算A'!S$110:S$114,$F7+1)+IF(AND($E7=1,MS7=0),1000,0)),1000000))</f>
        <v/>
      </c>
      <c r="WA7">
        <f>IF($B7=0,1000000,IF(INDEX('計算A'!$D$60:$II$104,$B7,17)*DM7=1,IF(AND($E7=2,MT7=0),1000000,INDEX('計算A'!T$110:T$114,$F7+1)+IF(AND($E7=1,MT7=0),1000,0)),1000000))</f>
        <v/>
      </c>
      <c r="WB7">
        <f>IF($B7=0,1000000,IF(INDEX('計算A'!$D$60:$II$104,$B7,18)*DN7=1,IF(AND($E7=2,MU7=0),1000000,INDEX('計算A'!U$110:U$114,$F7+1)+IF(AND($E7=1,MU7=0),1000,0)),1000000))</f>
        <v/>
      </c>
      <c r="WC7">
        <f>IF($B7=0,1000000,IF(INDEX('計算A'!$D$60:$II$104,$B7,19)*DO7=1,IF(AND($E7=2,MV7=0),1000000,INDEX('計算A'!V$110:V$114,$F7+1)+IF(AND($E7=1,MV7=0),1000,0)),1000000))</f>
        <v/>
      </c>
      <c r="WD7">
        <f>IF($B7=0,1000000,IF(INDEX('計算A'!$D$60:$II$104,$B7,20)*DP7=1,IF(AND($E7=2,MW7=0),1000000,INDEX('計算A'!W$110:W$114,$F7+1)+IF(AND($E7=1,MW7=0),1000,0)),1000000))</f>
        <v/>
      </c>
      <c r="WE7">
        <f>IF($B7=0,1000000,IF(INDEX('計算A'!$D$60:$II$104,$B7,21)*DQ7=1,IF(AND($E7=2,MX7=0),1000000,INDEX('計算A'!X$110:X$114,$F7+1)+IF(AND($E7=1,MX7=0),1000,0)),1000000))</f>
        <v/>
      </c>
      <c r="WF7">
        <f>IF($B7=0,1000000,IF(INDEX('計算A'!$D$60:$II$104,$B7,22)*DR7=1,IF(AND($E7=2,MY7=0),1000000,INDEX('計算A'!Y$110:Y$114,$F7+1)+IF(AND($E7=1,MY7=0),1000,0)),1000000))</f>
        <v/>
      </c>
      <c r="WG7">
        <f>IF($B7=0,1000000,IF(INDEX('計算A'!$D$60:$II$104,$B7,23)*DS7=1,IF(AND($E7=2,MZ7=0),1000000,INDEX('計算A'!Z$110:Z$114,$F7+1)+IF(AND($E7=1,MZ7=0),1000,0)),1000000))</f>
        <v/>
      </c>
      <c r="WH7">
        <f>IF($B7=0,1000000,IF(INDEX('計算A'!$D$60:$II$104,$B7,24)*DT7=1,IF(AND($E7=2,NA7=0),1000000,INDEX('計算A'!AA$110:AA$114,$F7+1)+IF(AND($E7=1,NA7=0),1000,0)),1000000))</f>
        <v/>
      </c>
      <c r="WI7">
        <f>IF($B7=0,1000000,IF(INDEX('計算A'!$D$60:$II$104,$B7,25)*DU7=1,IF(AND($E7=2,NB7=0),1000000,INDEX('計算A'!AB$110:AB$114,$F7+1)+IF(AND($E7=1,NB7=0),1000,0)),1000000))</f>
        <v/>
      </c>
      <c r="WJ7">
        <f>IF($B7=0,1000000,IF(INDEX('計算A'!$D$60:$II$104,$B7,26)*DV7=1,IF(AND($E7=2,NC7=0),1000000,INDEX('計算A'!AC$110:AC$114,$F7+1)+IF(AND($E7=1,NC7=0),1000,0)),1000000))</f>
        <v/>
      </c>
      <c r="WK7">
        <f>IF($B7=0,1000000,IF(INDEX('計算A'!$D$60:$II$104,$B7,27)*DW7=1,IF(AND($E7=2,ND7=0),1000000,INDEX('計算A'!AD$110:AD$114,$F7+1)+IF(AND($E7=1,ND7=0),1000,0)),1000000))</f>
        <v/>
      </c>
      <c r="WL7">
        <f>IF($B7=0,1000000,IF(INDEX('計算A'!$D$60:$II$104,$B7,28)*DX7=1,IF(AND($E7=2,NE7=0),1000000,INDEX('計算A'!AE$110:AE$114,$F7+1)+IF(AND($E7=1,NE7=0),1000,0)),1000000))</f>
        <v/>
      </c>
      <c r="WM7">
        <f>IF($B7=0,1000000,IF(INDEX('計算A'!$D$60:$II$104,$B7,29)*DY7=1,IF(AND($E7=2,NF7=0),1000000,INDEX('計算A'!AF$110:AF$114,$F7+1)+IF(AND($E7=1,NF7=0),1000,0)),1000000))</f>
        <v/>
      </c>
      <c r="WN7">
        <f>IF($B7=0,1000000,IF(INDEX('計算A'!$D$60:$II$104,$B7,30)*DZ7=1,IF(AND($E7=2,NG7=0),1000000,INDEX('計算A'!AG$110:AG$114,$F7+1)+IF(AND($E7=1,NG7=0),1000,0)),1000000))</f>
        <v/>
      </c>
      <c r="WO7">
        <f>IF($B7=0,1000000,IF(INDEX('計算A'!$D$60:$II$104,$B7,31)*EA7=1,IF(AND($E7=2,NH7=0),1000000,INDEX('計算A'!AH$110:AH$114,$F7+1)+IF(AND($E7=1,NH7=0),1000,0)),1000000))</f>
        <v/>
      </c>
      <c r="WP7">
        <f>IF($B7=0,1000000,IF(INDEX('計算A'!$D$60:$II$104,$B7,32)*EB7=1,IF(AND($E7=2,NI7=0),1000000,INDEX('計算A'!AI$110:AI$114,$F7+1)+IF(AND($E7=1,NI7=0),1000,0)),1000000))</f>
        <v/>
      </c>
      <c r="WQ7">
        <f>IF($B7=0,1000000,IF(INDEX('計算A'!$D$60:$II$104,$B7,33)*EC7=1,IF(AND($E7=2,NJ7=0),1000000,INDEX('計算A'!AJ$110:AJ$114,$F7+1)+IF(AND($E7=1,NJ7=0),1000,0)),1000000))</f>
        <v/>
      </c>
      <c r="WR7">
        <f>IF($B7=0,1000000,IF(INDEX('計算A'!$D$60:$II$104,$B7,34)*ED7=1,IF(AND($E7=2,NK7=0),1000000,INDEX('計算A'!AK$110:AK$114,$F7+1)+IF(AND($E7=1,NK7=0),1000,0)),1000000))</f>
        <v/>
      </c>
      <c r="WS7">
        <f>IF($B7=0,1000000,IF(INDEX('計算A'!$D$60:$II$104,$B7,35)*EE7=1,IF(AND($E7=2,NL7=0),1000000,INDEX('計算A'!AL$110:AL$114,$F7+1)+IF(AND($E7=1,NL7=0),1000,0)),1000000))</f>
        <v/>
      </c>
      <c r="WT7">
        <f>IF($B7=0,1000000,IF(INDEX('計算A'!$D$60:$II$104,$B7,36)*EF7=1,IF(AND($E7=2,NM7=0),1000000,INDEX('計算A'!AM$110:AM$114,$F7+1)+IF(AND($E7=1,NM7=0),1000,0)),1000000))</f>
        <v/>
      </c>
      <c r="WU7">
        <f>IF($B7=0,1000000,IF(INDEX('計算A'!$D$60:$II$104,$B7,37)*EG7=1,IF(AND($E7=2,NN7=0),1000000,INDEX('計算A'!AN$110:AN$114,$F7+1)+IF(AND($E7=1,NN7=0),1000,0)),1000000))</f>
        <v/>
      </c>
      <c r="WV7">
        <f>IF($B7=0,1000000,IF(INDEX('計算A'!$D$60:$II$104,$B7,38)*EH7=1,IF(AND($E7=2,NO7=0),1000000,INDEX('計算A'!AO$110:AO$114,$F7+1)+IF(AND($E7=1,NO7=0),1000,0)),1000000))</f>
        <v/>
      </c>
      <c r="WW7">
        <f>IF($B7=0,1000000,IF(INDEX('計算A'!$D$60:$II$104,$B7,39)*EI7=1,IF(AND($E7=2,NP7=0),1000000,INDEX('計算A'!AP$110:AP$114,$F7+1)+IF(AND($E7=1,NP7=0),1000,0)),1000000))</f>
        <v/>
      </c>
      <c r="WX7">
        <f>IF($B7=0,1000000,IF(INDEX('計算A'!$D$60:$II$104,$B7,40)*EJ7=1,IF(AND($E7=2,NQ7=0),1000000,INDEX('計算A'!AQ$110:AQ$114,$F7+1)+IF(AND($E7=1,NQ7=0),1000,0)),1000000))</f>
        <v/>
      </c>
      <c r="WY7">
        <f>IF($B7=0,1000000,IF(INDEX('計算A'!$D$60:$II$104,$B7,41)*EK7=1,IF(AND($E7=2,NR7=0),1000000,INDEX('計算A'!AR$110:AR$114,$F7+1)+IF(AND($E7=1,NR7=0),1000,0)),1000000))</f>
        <v/>
      </c>
      <c r="WZ7">
        <f>IF($B7=0,1000000,IF(INDEX('計算A'!$D$60:$II$104,$B7,42)*EL7=1,IF(AND($E7=2,NS7=0),1000000,INDEX('計算A'!AS$110:AS$114,$F7+1)+IF(AND($E7=1,NS7=0),1000,0)),1000000))</f>
        <v/>
      </c>
      <c r="XA7">
        <f>IF($B7=0,1000000,IF(INDEX('計算A'!$D$60:$II$104,$B7,43)*EM7=1,IF(AND($E7=2,NT7=0),1000000,INDEX('計算A'!AT$110:AT$114,$F7+1)+IF(AND($E7=1,NT7=0),1000,0)),1000000))</f>
        <v/>
      </c>
      <c r="XB7">
        <f>IF($B7=0,1000000,IF(INDEX('計算A'!$D$60:$II$104,$B7,44)*EN7=1,IF(AND($E7=2,NU7=0),1000000,INDEX('計算A'!AU$110:AU$114,$F7+1)+IF(AND($E7=1,NU7=0),1000,0)),1000000))</f>
        <v/>
      </c>
      <c r="XC7">
        <f>IF($B7=0,1000000,IF(INDEX('計算A'!$D$60:$II$104,$B7,45)*EO7=1,IF(AND($E7=2,NV7=0),1000000,INDEX('計算A'!AV$110:AV$114,$F7+1)+IF(AND($E7=1,NV7=0),1000,0)),1000000))</f>
        <v/>
      </c>
      <c r="XD7">
        <f>IF($B7=0,1000000,IF(INDEX('計算A'!$D$60:$II$104,$B7,46)*EP7=1,IF(AND($E7=2,NW7=0),1000000,INDEX('計算A'!AW$110:AW$114,$F7+1)+IF(AND($E7=1,NW7=0),1000,0)),1000000))</f>
        <v/>
      </c>
      <c r="XE7">
        <f>IF($B7=0,1000000,IF(INDEX('計算A'!$D$60:$II$104,$B7,47)*EQ7=1,IF(AND($E7=2,NX7=0),1000000,INDEX('計算A'!AX$110:AX$114,$F7+1)+IF(AND($E7=1,NX7=0),1000,0)),1000000))</f>
        <v/>
      </c>
      <c r="XF7">
        <f>IF($B7=0,1000000,IF(INDEX('計算A'!$D$60:$II$104,$B7,48)*ER7=1,IF(AND($E7=2,NY7=0),1000000,INDEX('計算A'!AY$110:AY$114,$F7+1)+IF(AND($E7=1,NY7=0),1000,0)),1000000))</f>
        <v/>
      </c>
      <c r="XG7">
        <f>IF($B7=0,1000000,IF(INDEX('計算A'!$D$60:$II$104,$B7,49)*ES7=1,IF(AND($E7=2,NZ7=0),1000000,INDEX('計算A'!AZ$110:AZ$114,$F7+1)+IF(AND($E7=1,NZ7=0),1000,0)),1000000))</f>
        <v/>
      </c>
      <c r="XH7">
        <f>IF($B7=0,1000000,IF(INDEX('計算A'!$D$60:$II$104,$B7,50)*ET7=1,IF(AND($E7=2,OA7=0),1000000,INDEX('計算A'!BA$110:BA$114,$F7+1)+IF(AND($E7=1,OA7=0),1000,0)),1000000))</f>
        <v/>
      </c>
      <c r="XI7">
        <f>IF($B7=0,1000000,IF(INDEX('計算A'!$D$60:$II$104,$B7,51)*EU7=1,IF(AND($E7=2,OB7=0),1000000,INDEX('計算A'!BB$110:BB$114,$F7+1)+IF(AND($E7=1,OB7=0),1000,0)),1000000))</f>
        <v/>
      </c>
      <c r="XJ7">
        <f>IF($B7=0,1000000,IF(INDEX('計算A'!$D$60:$II$104,$B7,52)*EV7=1,IF(AND($E7=2,OC7=0),1000000,INDEX('計算A'!BC$110:BC$114,$F7+1)+IF(AND($E7=1,OC7=0),1000,0)),1000000))</f>
        <v/>
      </c>
      <c r="XK7">
        <f>IF($B7=0,1000000,IF(INDEX('計算A'!$D$60:$II$104,$B7,53)*EW7=1,IF(AND($E7=2,OD7=0),1000000,INDEX('計算A'!BD$110:BD$114,$F7+1)+IF(AND($E7=1,OD7=0),1000,0)),1000000))</f>
        <v/>
      </c>
      <c r="XL7">
        <f>IF($B7=0,1000000,IF(INDEX('計算A'!$D$60:$II$104,$B7,54)*EX7=1,IF(AND($E7=2,OE7=0),1000000,INDEX('計算A'!BE$110:BE$114,$F7+1)+IF(AND($E7=1,OE7=0),1000,0)),1000000))</f>
        <v/>
      </c>
      <c r="XM7">
        <f>IF($B7=0,1000000,IF(INDEX('計算A'!$D$60:$II$104,$B7,55)*EY7=1,IF(AND($E7=2,OF7=0),1000000,INDEX('計算A'!BF$110:BF$114,$F7+1)+IF(AND($E7=1,OF7=0),1000,0)),1000000))</f>
        <v/>
      </c>
      <c r="XN7">
        <f>IF($B7=0,1000000,IF(INDEX('計算A'!$D$60:$II$104,$B7,56)*EZ7=1,IF(AND($E7=2,OG7=0),1000000,INDEX('計算A'!BG$110:BG$114,$F7+1)+IF(AND($E7=1,OG7=0),1000,0)),1000000))</f>
        <v/>
      </c>
      <c r="XO7">
        <f>IF($B7=0,1000000,IF(INDEX('計算A'!$D$60:$II$104,$B7,57)*FA7=1,IF(AND($E7=2,OH7=0),1000000,INDEX('計算A'!BH$110:BH$114,$F7+1)+IF(AND($E7=1,OH7=0),1000,0)),1000000))</f>
        <v/>
      </c>
      <c r="XP7">
        <f>IF($B7=0,1000000,IF(INDEX('計算A'!$D$60:$II$104,$B7,58)*FB7=1,IF(AND($E7=2,OI7=0),1000000,INDEX('計算A'!BI$110:BI$114,$F7+1)+IF(AND($E7=1,OI7=0),1000,0)),1000000))</f>
        <v/>
      </c>
      <c r="XQ7">
        <f>IF($B7=0,1000000,IF(INDEX('計算A'!$D$60:$II$104,$B7,59)*FC7=1,IF(AND($E7=2,OJ7=0),1000000,INDEX('計算A'!BJ$110:BJ$114,$F7+1)+IF(AND($E7=1,OJ7=0),1000,0)),1000000))</f>
        <v/>
      </c>
      <c r="XR7">
        <f>IF($B7=0,1000000,IF(INDEX('計算A'!$D$60:$II$104,$B7,60)*FD7=1,IF(AND($E7=2,OK7=0),1000000,INDEX('計算A'!BK$110:BK$114,$F7+1)+IF(AND($E7=1,OK7=0),1000,0)),1000000))</f>
        <v/>
      </c>
      <c r="XS7">
        <f>IF($B7=0,1000000,IF(INDEX('計算A'!$D$60:$II$104,$B7,61)*FE7=1,IF(AND($E7=2,OL7=0),1000000,INDEX('計算A'!BL$110:BL$114,$F7+1)+IF(AND($E7=1,OL7=0),1000,0)),1000000))</f>
        <v/>
      </c>
      <c r="XT7">
        <f>IF($B7=0,1000000,IF(INDEX('計算A'!$D$60:$II$104,$B7,62)*FF7=1,IF(AND($E7=2,OM7=0),1000000,INDEX('計算A'!BM$110:BM$114,$F7+1)+IF(AND($E7=1,OM7=0),1000,0)),1000000))</f>
        <v/>
      </c>
      <c r="XU7">
        <f>IF($B7=0,1000000,IF(INDEX('計算A'!$D$60:$II$104,$B7,63)*FG7=1,IF(AND($E7=2,ON7=0),1000000,INDEX('計算A'!BN$110:BN$114,$F7+1)+IF(AND($E7=1,ON7=0),1000,0)),1000000))</f>
        <v/>
      </c>
      <c r="XV7">
        <f>IF($B7=0,1000000,IF(INDEX('計算A'!$D$60:$II$104,$B7,64)*FH7=1,IF(AND($E7=2,OO7=0),1000000,INDEX('計算A'!BO$110:BO$114,$F7+1)+IF(AND($E7=1,OO7=0),1000,0)),1000000))</f>
        <v/>
      </c>
      <c r="XW7">
        <f>IF($B7=0,1000000,IF(INDEX('計算A'!$D$60:$II$104,$B7,65)*FI7=1,IF(AND($E7=2,OP7=0),1000000,INDEX('計算A'!BP$110:BP$114,$F7+1)+IF(AND($E7=1,OP7=0),1000,0)),1000000))</f>
        <v/>
      </c>
      <c r="XX7">
        <f>IF($B7=0,1000000,IF(INDEX('計算A'!$D$60:$II$104,$B7,66)*FJ7=1,IF(AND($E7=2,OQ7=0),1000000,INDEX('計算A'!BQ$110:BQ$114,$F7+1)+IF(AND($E7=1,OQ7=0),1000,0)),1000000))</f>
        <v/>
      </c>
      <c r="XY7">
        <f>IF($B7=0,1000000,IF(INDEX('計算A'!$D$60:$II$104,$B7,67)*FK7=1,IF(AND($E7=2,OR7=0),1000000,INDEX('計算A'!BR$110:BR$114,$F7+1)+IF(AND($E7=1,OR7=0),1000,0)),1000000))</f>
        <v/>
      </c>
      <c r="XZ7">
        <f>IF($B7=0,1000000,IF(INDEX('計算A'!$D$60:$II$104,$B7,68)*FL7=1,IF(AND($E7=2,OS7=0),1000000,INDEX('計算A'!BS$110:BS$114,$F7+1)+IF(AND($E7=1,OS7=0),1000,0)),1000000))</f>
        <v/>
      </c>
      <c r="YA7">
        <f>IF($B7=0,1000000,IF(INDEX('計算A'!$D$60:$II$104,$B7,69)*FM7=1,IF(AND($E7=2,OT7=0),1000000,INDEX('計算A'!BT$110:BT$114,$F7+1)+IF(AND($E7=1,OT7=0),1000,0)),1000000))</f>
        <v/>
      </c>
      <c r="YB7">
        <f>IF($B7=0,1000000,IF(INDEX('計算A'!$D$60:$II$104,$B7,70)*FN7=1,IF(AND($E7=2,OU7=0),1000000,INDEX('計算A'!BU$110:BU$114,$F7+1)+IF(AND($E7=1,OU7=0),1000,0)),1000000))</f>
        <v/>
      </c>
      <c r="YC7">
        <f>IF($B7=0,1000000,IF(INDEX('計算A'!$D$60:$II$104,$B7,71)*FO7=1,IF(AND($E7=2,OV7=0),1000000,INDEX('計算A'!BV$110:BV$114,$F7+1)+IF(AND($E7=1,OV7=0),1000,0)),1000000))</f>
        <v/>
      </c>
      <c r="YD7">
        <f>IF($B7=0,1000000,IF(INDEX('計算A'!$D$60:$II$104,$B7,72)*FP7=1,IF(AND($E7=2,OW7=0),1000000,INDEX('計算A'!BW$110:BW$114,$F7+1)+IF(AND($E7=1,OW7=0),1000,0)),1000000))</f>
        <v/>
      </c>
      <c r="YE7">
        <f>IF($B7=0,1000000,IF(INDEX('計算A'!$D$60:$II$104,$B7,73)*FQ7=1,IF(AND($E7=2,OX7=0),1000000,INDEX('計算A'!BX$110:BX$114,$F7+1)+IF(AND($E7=1,OX7=0),1000,0)),1000000))</f>
        <v/>
      </c>
      <c r="YF7">
        <f>IF($B7=0,1000000,IF(INDEX('計算A'!$D$60:$II$104,$B7,74)*FR7=1,IF(AND($E7=2,OY7=0),1000000,INDEX('計算A'!BY$110:BY$114,$F7+1)+IF(AND($E7=1,OY7=0),1000,0)),1000000))</f>
        <v/>
      </c>
      <c r="YG7">
        <f>IF($B7=0,1000000,IF(INDEX('計算A'!$D$60:$II$104,$B7,75)*FS7=1,IF(AND($E7=2,OZ7=0),1000000,INDEX('計算A'!BZ$110:BZ$114,$F7+1)+IF(AND($E7=1,OZ7=0),1000,0)),1000000))</f>
        <v/>
      </c>
      <c r="YH7">
        <f>IF($B7=0,1000000,IF(INDEX('計算A'!$D$60:$II$104,$B7,76)*FT7=1,IF(AND($E7=2,PA7=0),1000000,INDEX('計算A'!CA$110:CA$114,$F7+1)+IF(AND($E7=1,PA7=0),1000,0)),1000000))</f>
        <v/>
      </c>
      <c r="YI7">
        <f>IF($B7=0,1000000,IF(INDEX('計算A'!$D$60:$II$104,$B7,77)*FU7=1,IF(AND($E7=2,PB7=0),1000000,INDEX('計算A'!CB$110:CB$114,$F7+1)+IF(AND($E7=1,PB7=0),1000,0)),1000000))</f>
        <v/>
      </c>
      <c r="YJ7">
        <f>IF($B7=0,1000000,IF(INDEX('計算A'!$D$60:$II$104,$B7,78)*FV7=1,IF(AND($E7=2,PC7=0),1000000,INDEX('計算A'!CC$110:CC$114,$F7+1)+IF(AND($E7=1,PC7=0),1000,0)),1000000))</f>
        <v/>
      </c>
      <c r="YK7">
        <f>IF($B7=0,1000000,IF(INDEX('計算A'!$D$60:$II$104,$B7,79)*FW7=1,IF(AND($E7=2,PD7=0),1000000,INDEX('計算A'!CD$110:CD$114,$F7+1)+IF(AND($E7=1,PD7=0),1000,0)),1000000))</f>
        <v/>
      </c>
      <c r="YL7">
        <f>IF($B7=0,1000000,IF(INDEX('計算A'!$D$60:$II$104,$B7,80)*FX7=1,IF(AND($E7=2,PE7=0),1000000,INDEX('計算A'!CE$110:CE$114,$F7+1)+IF(AND($E7=1,PE7=0),1000,0)),1000000))</f>
        <v/>
      </c>
      <c r="YM7">
        <f>IF($B7=0,1000000,IF(INDEX('計算A'!$D$60:$II$104,$B7,81)*FY7=1,IF(AND($E7=2,PF7=0),1000000,INDEX('計算A'!CF$110:CF$114,$F7+1)+IF(AND($E7=1,PF7=0),1000,0)),1000000))</f>
        <v/>
      </c>
      <c r="YN7">
        <f>IF($B7=0,1000000,IF(INDEX('計算A'!$D$60:$II$104,$B7,82)*FZ7=1,IF(AND($E7=2,PG7=0),1000000,INDEX('計算A'!CG$110:CG$114,$F7+1)+IF(AND($E7=1,PG7=0),1000,0)),1000000))</f>
        <v/>
      </c>
      <c r="YO7">
        <f>IF($B7=0,1000000,IF(INDEX('計算A'!$D$60:$II$104,$B7,83)*GA7=1,IF(AND($E7=2,PH7=0),1000000,INDEX('計算A'!CH$110:CH$114,$F7+1)+IF(AND($E7=1,PH7=0),1000,0)),1000000))</f>
        <v/>
      </c>
      <c r="YP7">
        <f>IF($B7=0,1000000,IF(INDEX('計算A'!$D$60:$II$104,$B7,84)*GB7=1,IF(AND($E7=2,PI7=0),1000000,INDEX('計算A'!CI$110:CI$114,$F7+1)+IF(AND($E7=1,PI7=0),1000,0)),1000000))</f>
        <v/>
      </c>
      <c r="YQ7">
        <f>IF($B7=0,1000000,IF(INDEX('計算A'!$D$60:$II$104,$B7,85)*GC7=1,IF(AND($E7=2,PJ7=0),1000000,INDEX('計算A'!CJ$110:CJ$114,$F7+1)+IF(AND($E7=1,PJ7=0),1000,0)),1000000))</f>
        <v/>
      </c>
      <c r="YR7">
        <f>IF($B7=0,1000000,IF(INDEX('計算A'!$D$60:$II$104,$B7,86)*GD7=1,IF(AND($E7=2,PK7=0),1000000,INDEX('計算A'!CK$110:CK$114,$F7+1)+IF(AND($E7=1,PK7=0),1000,0)),1000000))</f>
        <v/>
      </c>
      <c r="YS7">
        <f>IF($B7=0,1000000,IF(INDEX('計算A'!$D$60:$II$104,$B7,87)*GE7=1,IF(AND($E7=2,PL7=0),1000000,INDEX('計算A'!CL$110:CL$114,$F7+1)+IF(AND($E7=1,PL7=0),1000,0)),1000000))</f>
        <v/>
      </c>
      <c r="YT7">
        <f>IF($B7=0,1000000,IF(INDEX('計算A'!$D$60:$II$104,$B7,88)*GF7=1,IF(AND($E7=2,PM7=0),1000000,INDEX('計算A'!CM$110:CM$114,$F7+1)+IF(AND($E7=1,PM7=0),1000,0)),1000000))</f>
        <v/>
      </c>
      <c r="YU7">
        <f>IF($B7=0,1000000,IF(INDEX('計算A'!$D$60:$II$104,$B7,89)*GG7=1,IF(AND($E7=2,PN7=0),1000000,INDEX('計算A'!CN$110:CN$114,$F7+1)+IF(AND($E7=1,PN7=0),1000,0)),1000000))</f>
        <v/>
      </c>
      <c r="YV7">
        <f>IF($B7=0,1000000,IF(INDEX('計算A'!$D$60:$II$104,$B7,90)*GH7=1,IF(AND($E7=2,PO7=0),1000000,INDEX('計算A'!CO$110:CO$114,$F7+1)+IF(AND($E7=1,PO7=0),1000,0)),1000000))</f>
        <v/>
      </c>
      <c r="YW7">
        <f>IF($B7=0,1000000,IF(INDEX('計算A'!$D$60:$II$104,$B7,91)*GI7=1,IF(AND($E7=2,PP7=0),1000000,INDEX('計算A'!CP$110:CP$114,$F7+1)+IF(AND($E7=1,PP7=0),1000,0)),1000000))</f>
        <v/>
      </c>
      <c r="YX7">
        <f>IF($B7=0,1000000,IF(INDEX('計算A'!$D$60:$II$104,$B7,92)*GJ7=1,IF(AND($E7=2,PQ7=0),1000000,INDEX('計算A'!CQ$110:CQ$114,$F7+1)+IF(AND($E7=1,PQ7=0),1000,0)),1000000))</f>
        <v/>
      </c>
      <c r="YY7">
        <f>IF($B7=0,1000000,IF(INDEX('計算A'!$D$60:$II$104,$B7,93)*GK7=1,IF(AND($E7=2,PR7=0),1000000,INDEX('計算A'!CR$110:CR$114,$F7+1)+IF(AND($E7=1,PR7=0),1000,0)),1000000))</f>
        <v/>
      </c>
      <c r="YZ7">
        <f>IF($B7=0,1000000,IF(INDEX('計算A'!$D$60:$II$104,$B7,94)*GL7=1,IF(AND($E7=2,PS7=0),1000000,INDEX('計算A'!CS$110:CS$114,$F7+1)+IF(AND($E7=1,PS7=0),1000,0)),1000000))</f>
        <v/>
      </c>
      <c r="ZA7">
        <f>IF($B7=0,1000000,IF(INDEX('計算A'!$D$60:$II$104,$B7,95)*GM7=1,IF(AND($E7=2,PT7=0),1000000,INDEX('計算A'!CT$110:CT$114,$F7+1)+IF(AND($E7=1,PT7=0),1000,0)),1000000))</f>
        <v/>
      </c>
      <c r="ZB7">
        <f>IF($B7=0,1000000,IF(INDEX('計算A'!$D$60:$II$104,$B7,96)*GN7=1,IF(AND($E7=2,PU7=0),1000000,INDEX('計算A'!CU$110:CU$114,$F7+1)+IF(AND($E7=1,PU7=0),1000,0)),1000000))</f>
        <v/>
      </c>
      <c r="ZC7">
        <f>IF($B7=0,1000000,IF(INDEX('計算A'!$D$60:$II$104,$B7,97)*GO7=1,IF(AND($E7=2,PV7=0),1000000,INDEX('計算A'!CV$110:CV$114,$F7+1)+IF(AND($E7=1,PV7=0),1000,0)),1000000))</f>
        <v/>
      </c>
      <c r="ZD7">
        <f>IF($B7=0,1000000,IF(INDEX('計算A'!$D$60:$II$104,$B7,98)*GP7=1,IF(AND($E7=2,PW7=0),1000000,INDEX('計算A'!CW$110:CW$114,$F7+1)+IF(AND($E7=1,PW7=0),1000,0)),1000000))</f>
        <v/>
      </c>
      <c r="ZE7">
        <f>IF($B7=0,1000000,IF(INDEX('計算A'!$D$60:$II$104,$B7,99)*GQ7=1,IF(AND($E7=2,PX7=0),1000000,INDEX('計算A'!CX$110:CX$114,$F7+1)+IF(AND($E7=1,PX7=0),1000,0)),1000000))</f>
        <v/>
      </c>
      <c r="ZF7">
        <f>IF($B7=0,1000000,IF(INDEX('計算A'!$D$60:$II$104,$B7,100)*GR7=1,IF(AND($E7=2,PY7=0),1000000,INDEX('計算A'!CY$110:CY$114,$F7+1)+IF(AND($E7=1,PY7=0),1000,0)),1000000))</f>
        <v/>
      </c>
      <c r="ZG7">
        <f>IF($B7=0,1000000,IF(INDEX('計算A'!$D$60:$II$104,$B7,101)*GS7=1,IF(AND($E7=2,PZ7=0),1000000,INDEX('計算A'!CZ$110:CZ$114,$F7+1)+IF(AND($E7=1,PZ7=0),1000,0)),1000000))</f>
        <v/>
      </c>
      <c r="ZH7">
        <f>IF($B7=0,1000000,IF(INDEX('計算A'!$D$60:$II$104,$B7,102)*GT7=1,IF(AND($E7=2,QA7=0),1000000,INDEX('計算A'!DA$110:DA$114,$F7+1)+IF(AND($E7=1,QA7=0),1000,0)),1000000))</f>
        <v/>
      </c>
      <c r="ZI7">
        <f>IF($B7=0,1000000,IF(INDEX('計算A'!$D$60:$II$104,$B7,103)*GU7=1,IF(AND($E7=2,QB7=0),1000000,INDEX('計算A'!DB$110:DB$114,$F7+1)+IF(AND($E7=1,QB7=0),1000,0)),1000000))</f>
        <v/>
      </c>
      <c r="ZJ7">
        <f>IF($B7=0,1000000,IF(INDEX('計算A'!$D$60:$II$104,$B7,104)*GV7=1,IF(AND($E7=2,QC7=0),1000000,INDEX('計算A'!DC$110:DC$114,$F7+1)+IF(AND($E7=1,QC7=0),1000,0)),1000000))</f>
        <v/>
      </c>
      <c r="ZK7">
        <f>IF($B7=0,1000000,IF(INDEX('計算A'!$D$60:$II$104,$B7,105)*GW7=1,IF(AND($E7=2,QD7=0),1000000,INDEX('計算A'!DD$110:DD$114,$F7+1)+IF(AND($E7=1,QD7=0),1000,0)),1000000))</f>
        <v/>
      </c>
      <c r="ZL7">
        <f>IF($B7=0,1000000,IF(INDEX('計算A'!$D$60:$II$104,$B7,106)*GX7=1,IF(AND($E7=2,QE7=0),1000000,INDEX('計算A'!DE$110:DE$114,$F7+1)+IF(AND($E7=1,QE7=0),1000,0)),1000000))</f>
        <v/>
      </c>
      <c r="ZM7">
        <f>IF($B7=0,1000000,IF(INDEX('計算A'!$D$60:$II$104,$B7,107)*GY7=1,IF(AND($E7=2,QF7=0),1000000,INDEX('計算A'!DF$110:DF$114,$F7+1)+IF(AND($E7=1,QF7=0),1000,0)),1000000))</f>
        <v/>
      </c>
      <c r="ZN7">
        <f>IF($B7=0,1000000,IF(INDEX('計算A'!$D$60:$II$104,$B7,108)*GZ7=1,IF(AND($E7=2,QG7=0),1000000,INDEX('計算A'!DG$110:DG$114,$F7+1)+IF(AND($E7=1,QG7=0),1000,0)),1000000))</f>
        <v/>
      </c>
      <c r="ZO7">
        <f>IF($B7=0,1000000,IF(INDEX('計算A'!$D$60:$II$104,$B7,109)*HA7=1,IF(AND($E7=2,QH7=0),1000000,INDEX('計算A'!DH$110:DH$114,$F7+1)+IF(AND($E7=1,QH7=0),1000,0)),1000000))</f>
        <v/>
      </c>
      <c r="ZP7">
        <f>IF($B7=0,1000000,IF(INDEX('計算A'!$D$60:$II$104,$B7,110)*HB7=1,IF(AND($E7=2,QI7=0),1000000,INDEX('計算A'!DI$110:DI$114,$F7+1)+IF(AND($E7=1,QI7=0),1000,0)),1000000))</f>
        <v/>
      </c>
      <c r="ZQ7">
        <f>IF($B7=0,1000000,IF(INDEX('計算A'!$D$60:$II$104,$B7,111)*HC7=1,IF(AND($E7=2,QJ7=0),1000000,INDEX('計算A'!DJ$110:DJ$114,$F7+1)+IF(AND($E7=1,QJ7=0),1000,0)),1000000))</f>
        <v/>
      </c>
      <c r="ZR7">
        <f>IF($B7=0,1000000,IF(INDEX('計算A'!$D$60:$II$104,$B7,112)*HD7=1,IF(AND($E7=2,QK7=0),1000000,INDEX('計算A'!DK$110:DK$114,$F7+1)+IF(AND($E7=1,QK7=0),1000,0)),1000000))</f>
        <v/>
      </c>
      <c r="ZS7">
        <f>IF($B7=0,1000000,IF(INDEX('計算A'!$D$60:$II$104,$B7,113)*HE7=1,IF(AND($E7=2,QL7=0),1000000,INDEX('計算A'!DL$110:DL$114,$F7+1)+IF(AND($E7=1,QL7=0),1000,0)),1000000))</f>
        <v/>
      </c>
      <c r="ZT7">
        <f>IF($B7=0,1000000,IF(INDEX('計算A'!$D$60:$II$104,$B7,114)*HF7=1,IF(AND($E7=2,QM7=0),1000000,INDEX('計算A'!DM$110:DM$114,$F7+1)+IF(AND($E7=1,QM7=0),1000,0)),1000000))</f>
        <v/>
      </c>
      <c r="ZU7">
        <f>IF($B7=0,1000000,IF(INDEX('計算A'!$D$60:$II$104,$B7,115)*HG7=1,IF(AND($E7=2,QN7=0),1000000,INDEX('計算A'!DN$110:DN$114,$F7+1)+IF(AND($E7=1,QN7=0),1000,0)),1000000))</f>
        <v/>
      </c>
      <c r="ZV7">
        <f>IF($B7=0,1000000,IF(INDEX('計算A'!$D$60:$II$104,$B7,116)*HH7=1,IF(AND($E7=2,QO7=0),1000000,INDEX('計算A'!DO$110:DO$114,$F7+1)+IF(AND($E7=1,QO7=0),1000,0)),1000000))</f>
        <v/>
      </c>
      <c r="ZW7">
        <f>IF($B7=0,1000000,IF(INDEX('計算A'!$D$60:$II$104,$B7,117)*HI7=1,IF(AND($E7=2,QP7=0),1000000,INDEX('計算A'!DP$110:DP$114,$F7+1)+IF(AND($E7=1,QP7=0),1000,0)),1000000))</f>
        <v/>
      </c>
      <c r="ZX7">
        <f>IF($B7=0,1000000,IF(INDEX('計算A'!$D$60:$II$104,$B7,118)*HJ7=1,IF(AND($E7=2,QQ7=0),1000000,INDEX('計算A'!DQ$110:DQ$114,$F7+1)+IF(AND($E7=1,QQ7=0),1000,0)),1000000))</f>
        <v/>
      </c>
      <c r="ZY7">
        <f>IF($B7=0,1000000,IF(INDEX('計算A'!$D$60:$II$104,$B7,119)*HK7=1,IF(AND($E7=2,QR7=0),1000000,INDEX('計算A'!DR$110:DR$114,$F7+1)+IF(AND($E7=1,QR7=0),1000,0)),1000000))</f>
        <v/>
      </c>
      <c r="ZZ7">
        <f>IF($B7=0,1000000,IF(INDEX('計算A'!$D$60:$II$104,$B7,120)*HL7=1,IF(AND($E7=2,QS7=0),1000000,INDEX('計算A'!DS$110:DS$114,$F7+1)+IF(AND($E7=1,QS7=0),1000,0)),1000000))</f>
        <v/>
      </c>
      <c r="AAA7">
        <f>IF($B7=0,1000000,IF(INDEX('計算A'!$D$60:$II$104,$B7,121)*HM7=1,IF(AND($E7=2,QT7=0),1000000,INDEX('計算A'!DT$110:DT$114,$F7+1)+IF(AND($E7=1,QT7=0),1000,0)),1000000))</f>
        <v/>
      </c>
      <c r="AAB7">
        <f>IF($B7=0,1000000,IF(INDEX('計算A'!$D$60:$II$104,$B7,122)*HN7=1,IF(AND($E7=2,QU7=0),1000000,INDEX('計算A'!DU$110:DU$114,$F7+1)+IF(AND($E7=1,QU7=0),1000,0)),1000000))</f>
        <v/>
      </c>
      <c r="AAC7">
        <f>IF($B7=0,1000000,IF(INDEX('計算A'!$D$60:$II$104,$B7,123)*HO7=1,IF(AND($E7=2,QV7=0),1000000,INDEX('計算A'!DV$110:DV$114,$F7+1)+IF(AND($E7=1,QV7=0),1000,0)),1000000))</f>
        <v/>
      </c>
      <c r="AAD7">
        <f>IF($B7=0,1000000,IF(INDEX('計算A'!$D$60:$II$104,$B7,124)*HP7=1,IF(AND($E7=2,QW7=0),1000000,INDEX('計算A'!DW$110:DW$114,$F7+1)+IF(AND($E7=1,QW7=0),1000,0)),1000000))</f>
        <v/>
      </c>
      <c r="AAE7">
        <f>IF($B7=0,1000000,IF(INDEX('計算A'!$D$60:$II$104,$B7,125)*HQ7=1,IF(AND($E7=2,QX7=0),1000000,INDEX('計算A'!DX$110:DX$114,$F7+1)+IF(AND($E7=1,QX7=0),1000,0)),1000000))</f>
        <v/>
      </c>
      <c r="AAF7">
        <f>IF($B7=0,1000000,IF(INDEX('計算A'!$D$60:$II$104,$B7,126)*HR7=1,IF(AND($E7=2,QY7=0),1000000,INDEX('計算A'!DY$110:DY$114,$F7+1)+IF(AND($E7=1,QY7=0),1000,0)),1000000))</f>
        <v/>
      </c>
      <c r="AAG7">
        <f>IF($B7=0,1000000,IF(INDEX('計算A'!$D$60:$II$104,$B7,127)*HS7=1,IF(AND($E7=2,QZ7=0),1000000,INDEX('計算A'!DZ$110:DZ$114,$F7+1)+IF(AND($E7=1,QZ7=0),1000,0)),1000000))</f>
        <v/>
      </c>
      <c r="AAH7">
        <f>IF($B7=0,1000000,IF(INDEX('計算A'!$D$60:$II$104,$B7,128)*HT7=1,IF(AND($E7=2,RA7=0),1000000,INDEX('計算A'!EA$110:EA$114,$F7+1)+IF(AND($E7=1,RA7=0),1000,0)),1000000))</f>
        <v/>
      </c>
      <c r="AAI7">
        <f>IF($B7=0,1000000,IF(INDEX('計算A'!$D$60:$II$104,$B7,129)*HU7=1,IF(AND($E7=2,RB7=0),1000000,INDEX('計算A'!EB$110:EB$114,$F7+1)+IF(AND($E7=1,RB7=0),1000,0)),1000000))</f>
        <v/>
      </c>
      <c r="AAJ7">
        <f>IF($B7=0,1000000,IF(INDEX('計算A'!$D$60:$II$104,$B7,130)*HV7=1,IF(AND($E7=2,RC7=0),1000000,INDEX('計算A'!EC$110:EC$114,$F7+1)+IF(AND($E7=1,RC7=0),1000,0)),1000000))</f>
        <v/>
      </c>
      <c r="AAK7">
        <f>IF($B7=0,1000000,IF(INDEX('計算A'!$D$60:$II$104,$B7,131)*HW7=1,IF(AND($E7=2,RD7=0),1000000,INDEX('計算A'!ED$110:ED$114,$F7+1)+IF(AND($E7=1,RD7=0),1000,0)),1000000))</f>
        <v/>
      </c>
      <c r="AAL7">
        <f>IF($B7=0,1000000,IF(INDEX('計算A'!$D$60:$II$104,$B7,132)*HX7=1,IF(AND($E7=2,RE7=0),1000000,INDEX('計算A'!EE$110:EE$114,$F7+1)+IF(AND($E7=1,RE7=0),1000,0)),1000000))</f>
        <v/>
      </c>
      <c r="AAM7">
        <f>IF($B7=0,1000000,IF(INDEX('計算A'!$D$60:$II$104,$B7,133)*HY7=1,IF(AND($E7=2,RF7=0),1000000,INDEX('計算A'!EF$110:EF$114,$F7+1)+IF(AND($E7=1,RF7=0),1000,0)),1000000))</f>
        <v/>
      </c>
      <c r="AAN7">
        <f>IF($B7=0,1000000,IF(INDEX('計算A'!$D$60:$II$104,$B7,134)*HZ7=1,IF(AND($E7=2,RG7=0),1000000,INDEX('計算A'!EG$110:EG$114,$F7+1)+IF(AND($E7=1,RG7=0),1000,0)),1000000))</f>
        <v/>
      </c>
      <c r="AAO7">
        <f>IF($B7=0,1000000,IF(INDEX('計算A'!$D$60:$II$104,$B7,135)*IA7=1,IF(AND($E7=2,RH7=0),1000000,INDEX('計算A'!EH$110:EH$114,$F7+1)+IF(AND($E7=1,RH7=0),1000,0)),1000000))</f>
        <v/>
      </c>
      <c r="AAP7">
        <f>IF($B7=0,1000000,IF(INDEX('計算A'!$D$60:$II$104,$B7,136)*IB7=1,IF(AND($E7=2,RI7=0),1000000,INDEX('計算A'!EI$110:EI$114,$F7+1)+IF(AND($E7=1,RI7=0),1000,0)),1000000))</f>
        <v/>
      </c>
      <c r="AAQ7">
        <f>IF($B7=0,1000000,IF(INDEX('計算A'!$D$60:$II$104,$B7,137)*IC7=1,IF(AND($E7=2,RJ7=0),1000000,INDEX('計算A'!EJ$110:EJ$114,$F7+1)+IF(AND($E7=1,RJ7=0),1000,0)),1000000))</f>
        <v/>
      </c>
      <c r="AAR7">
        <f>IF($B7=0,1000000,IF(INDEX('計算A'!$D$60:$II$104,$B7,138)*ID7=1,IF(AND($E7=2,RK7=0),1000000,INDEX('計算A'!EK$110:EK$114,$F7+1)+IF(AND($E7=1,RK7=0),1000,0)),1000000))</f>
        <v/>
      </c>
      <c r="AAS7">
        <f>IF($B7=0,1000000,IF(INDEX('計算A'!$D$60:$II$104,$B7,139)*IE7=1,IF(AND($E7=2,RL7=0),1000000,INDEX('計算A'!EL$110:EL$114,$F7+1)+IF(AND($E7=1,RL7=0),1000,0)),1000000))</f>
        <v/>
      </c>
      <c r="AAT7">
        <f>IF($B7=0,1000000,IF(INDEX('計算A'!$D$60:$II$104,$B7,140)*IF7=1,IF(AND($E7=2,RM7=0),1000000,INDEX('計算A'!EM$110:EM$114,$F7+1)+IF(AND($E7=1,RM7=0),1000,0)),1000000))</f>
        <v/>
      </c>
      <c r="AAU7">
        <f>IF($B7=0,1000000,IF(INDEX('計算A'!$D$60:$II$104,$B7,141)*IG7=1,IF(AND($E7=2,RN7=0),1000000,INDEX('計算A'!EN$110:EN$114,$F7+1)+IF(AND($E7=1,RN7=0),1000,0)),1000000))</f>
        <v/>
      </c>
      <c r="AAV7">
        <f>IF($B7=0,1000000,IF(INDEX('計算A'!$D$60:$II$104,$B7,142)*IH7=1,IF(AND($E7=2,RO7=0),1000000,INDEX('計算A'!EO$110:EO$114,$F7+1)+IF(AND($E7=1,RO7=0),1000,0)),1000000))</f>
        <v/>
      </c>
      <c r="AAW7">
        <f>IF($B7=0,1000000,IF(INDEX('計算A'!$D$60:$II$104,$B7,143)*II7=1,IF(AND($E7=2,RP7=0),1000000,INDEX('計算A'!EP$110:EP$114,$F7+1)+IF(AND($E7=1,RP7=0),1000,0)),1000000))</f>
        <v/>
      </c>
      <c r="AAX7">
        <f>IF($B7=0,1000000,IF(INDEX('計算A'!$D$60:$II$104,$B7,144)*IJ7=1,IF(AND($E7=2,RQ7=0),1000000,INDEX('計算A'!EQ$110:EQ$114,$F7+1)+IF(AND($E7=1,RQ7=0),1000,0)),1000000))</f>
        <v/>
      </c>
      <c r="AAY7">
        <f>IF($B7=0,1000000,IF(INDEX('計算A'!$D$60:$II$104,$B7,145)*IK7=1,IF(AND($E7=2,RR7=0),1000000,INDEX('計算A'!ER$110:ER$114,$F7+1)+IF(AND($E7=1,RR7=0),1000,0)),1000000))</f>
        <v/>
      </c>
      <c r="AAZ7">
        <f>IF($B7=0,1000000,IF(INDEX('計算A'!$D$60:$II$104,$B7,146)*IL7=1,IF(AND($E7=2,RS7=0),1000000,INDEX('計算A'!ES$110:ES$114,$F7+1)+IF(AND($E7=1,RS7=0),1000,0)),1000000))</f>
        <v/>
      </c>
      <c r="ABA7">
        <f>IF($B7=0,1000000,IF(INDEX('計算A'!$D$60:$II$104,$B7,147)*IM7=1,IF(AND($E7=2,RT7=0),1000000,INDEX('計算A'!ET$110:ET$114,$F7+1)+IF(AND($E7=1,RT7=0),1000,0)),1000000))</f>
        <v/>
      </c>
      <c r="ABB7">
        <f>IF($B7=0,1000000,IF(INDEX('計算A'!$D$60:$II$104,$B7,148)*IN7=1,IF(AND($E7=2,RU7=0),1000000,INDEX('計算A'!EU$110:EU$114,$F7+1)+IF(AND($E7=1,RU7=0),1000,0)),1000000))</f>
        <v/>
      </c>
      <c r="ABC7">
        <f>IF($B7=0,1000000,IF(INDEX('計算A'!$D$60:$II$104,$B7,149)*IO7=1,IF(AND($E7=2,RV7=0),1000000,INDEX('計算A'!EV$110:EV$114,$F7+1)+IF(AND($E7=1,RV7=0),1000,0)),1000000))</f>
        <v/>
      </c>
      <c r="ABD7">
        <f>IF($B7=0,1000000,IF(INDEX('計算A'!$D$60:$II$104,$B7,150)*IP7=1,IF(AND($E7=2,RW7=0),1000000,INDEX('計算A'!EW$110:EW$114,$F7+1)+IF(AND($E7=1,RW7=0),1000,0)),1000000))</f>
        <v/>
      </c>
      <c r="ABE7">
        <f>IF($B7=0,1000000,IF(INDEX('計算A'!$D$60:$II$104,$B7,151)*IQ7=1,IF(AND($E7=2,RX7=0),1000000,INDEX('計算A'!EX$110:EX$114,$F7+1)+IF(AND($E7=1,RX7=0),1000,0)),1000000))</f>
        <v/>
      </c>
      <c r="ABF7">
        <f>IF($B7=0,1000000,IF(INDEX('計算A'!$D$60:$II$104,$B7,152)*IR7=1,IF(AND($E7=2,RY7=0),1000000,INDEX('計算A'!EY$110:EY$114,$F7+1)+IF(AND($E7=1,RY7=0),1000,0)),1000000))</f>
        <v/>
      </c>
      <c r="ABG7">
        <f>IF($B7=0,1000000,IF(INDEX('計算A'!$D$60:$II$104,$B7,153)*IS7=1,IF(AND($E7=2,RZ7=0),1000000,INDEX('計算A'!EZ$110:EZ$114,$F7+1)+IF(AND($E7=1,RZ7=0),1000,0)),1000000))</f>
        <v/>
      </c>
      <c r="ABH7">
        <f>IF($B7=0,1000000,IF(INDEX('計算A'!$D$60:$II$104,$B7,154)*IT7=1,IF(AND($E7=2,SA7=0),1000000,INDEX('計算A'!FA$110:FA$114,$F7+1)+IF(AND($E7=1,SA7=0),1000,0)),1000000))</f>
        <v/>
      </c>
      <c r="ABI7">
        <f>IF($B7=0,1000000,IF(INDEX('計算A'!$D$60:$II$104,$B7,155)*IU7=1,IF(AND($E7=2,SB7=0),1000000,INDEX('計算A'!FB$110:FB$114,$F7+1)+IF(AND($E7=1,SB7=0),1000,0)),1000000))</f>
        <v/>
      </c>
      <c r="ABJ7">
        <f>IF($B7=0,1000000,IF(INDEX('計算A'!$D$60:$II$104,$B7,156)*IV7=1,IF(AND($E7=2,SC7=0),1000000,INDEX('計算A'!FC$110:FC$114,$F7+1)+IF(AND($E7=1,SC7=0),1000,0)),1000000))</f>
        <v/>
      </c>
      <c r="ABK7">
        <f>IF($B7=0,1000000,IF(INDEX('計算A'!$D$60:$II$104,$B7,157)*IW7=1,IF(AND($E7=2,SD7=0),1000000,INDEX('計算A'!FD$110:FD$114,$F7+1)+IF(AND($E7=1,SD7=0),1000,0)),1000000))</f>
        <v/>
      </c>
      <c r="ABL7">
        <f>IF($B7=0,1000000,IF(INDEX('計算A'!$D$60:$II$104,$B7,158)*IX7=1,IF(AND($E7=2,SE7=0),1000000,INDEX('計算A'!FE$110:FE$114,$F7+1)+IF(AND($E7=1,SE7=0),1000,0)),1000000))</f>
        <v/>
      </c>
      <c r="ABM7">
        <f>IF($B7=0,1000000,IF(INDEX('計算A'!$D$60:$II$104,$B7,159)*IY7=1,IF(AND($E7=2,SF7=0),1000000,INDEX('計算A'!FF$110:FF$114,$F7+1)+IF(AND($E7=1,SF7=0),1000,0)),1000000))</f>
        <v/>
      </c>
      <c r="ABN7">
        <f>IF($B7=0,1000000,IF(INDEX('計算A'!$D$60:$II$104,$B7,160)*IZ7=1,IF(AND($E7=2,SG7=0),1000000,INDEX('計算A'!FG$110:FG$114,$F7+1)+IF(AND($E7=1,SG7=0),1000,0)),1000000))</f>
        <v/>
      </c>
      <c r="ABO7">
        <f>IF($B7=0,1000000,IF(INDEX('計算A'!$D$60:$II$104,$B7,161)*JA7=1,IF(AND($E7=2,SH7=0),1000000,INDEX('計算A'!FH$110:FH$114,$F7+1)+IF(AND($E7=1,SH7=0),1000,0)),1000000))</f>
        <v/>
      </c>
      <c r="ABP7">
        <f>IF($B7=0,1000000,IF(INDEX('計算A'!$D$60:$II$104,$B7,162)*JB7=1,IF(AND($E7=2,SI7=0),1000000,INDEX('計算A'!FI$110:FI$114,$F7+1)+IF(AND($E7=1,SI7=0),1000,0)),1000000))</f>
        <v/>
      </c>
      <c r="ABQ7">
        <f>IF($B7=0,1000000,IF(INDEX('計算A'!$D$60:$II$104,$B7,163)*JC7=1,IF(AND($E7=2,SJ7=0),1000000,INDEX('計算A'!FJ$110:FJ$114,$F7+1)+IF(AND($E7=1,SJ7=0),1000,0)),1000000))</f>
        <v/>
      </c>
      <c r="ABR7">
        <f>IF($B7=0,1000000,IF(INDEX('計算A'!$D$60:$II$104,$B7,164)*JD7=1,IF(AND($E7=2,SK7=0),1000000,INDEX('計算A'!FK$110:FK$114,$F7+1)+IF(AND($E7=1,SK7=0),1000,0)),1000000))</f>
        <v/>
      </c>
      <c r="ABS7">
        <f>IF($B7=0,1000000,IF(INDEX('計算A'!$D$60:$II$104,$B7,165)*JE7=1,IF(AND($E7=2,SL7=0),1000000,INDEX('計算A'!FL$110:FL$114,$F7+1)+IF(AND($E7=1,SL7=0),1000,0)),1000000))</f>
        <v/>
      </c>
      <c r="ABT7">
        <f>IF($B7=0,1000000,IF(INDEX('計算A'!$D$60:$II$104,$B7,166)*JF7=1,IF(AND($E7=2,SM7=0),1000000,INDEX('計算A'!FM$110:FM$114,$F7+1)+IF(AND($E7=1,SM7=0),1000,0)),1000000))</f>
        <v/>
      </c>
      <c r="ABU7">
        <f>IF($B7=0,1000000,IF(INDEX('計算A'!$D$60:$II$104,$B7,167)*JG7=1,IF(AND($E7=2,SN7=0),1000000,INDEX('計算A'!FN$110:FN$114,$F7+1)+IF(AND($E7=1,SN7=0),1000,0)),1000000))</f>
        <v/>
      </c>
      <c r="ABV7">
        <f>IF($B7=0,1000000,IF(INDEX('計算A'!$D$60:$II$104,$B7,168)*JH7=1,IF(AND($E7=2,SO7=0),1000000,INDEX('計算A'!FO$110:FO$114,$F7+1)+IF(AND($E7=1,SO7=0),1000,0)),1000000))</f>
        <v/>
      </c>
      <c r="ABW7">
        <f>IF($B7=0,1000000,IF(INDEX('計算A'!$D$60:$II$104,$B7,169)*JI7=1,IF(AND($E7=2,SP7=0),1000000,INDEX('計算A'!FP$110:FP$114,$F7+1)+IF(AND($E7=1,SP7=0),1000,0)),1000000))</f>
        <v/>
      </c>
      <c r="ABX7">
        <f>IF($B7=0,1000000,IF(INDEX('計算A'!$D$60:$II$104,$B7,170)*JJ7=1,IF(AND($E7=2,SQ7=0),1000000,INDEX('計算A'!FQ$110:FQ$114,$F7+1)+IF(AND($E7=1,SQ7=0),1000,0)),1000000))</f>
        <v/>
      </c>
      <c r="ABY7">
        <f>IF($B7=0,1000000,IF(INDEX('計算A'!$D$60:$II$104,$B7,171)*JK7=1,IF(AND($E7=2,SR7=0),1000000,INDEX('計算A'!FR$110:FR$114,$F7+1)+IF(AND($E7=1,SR7=0),1000,0)),1000000))</f>
        <v/>
      </c>
      <c r="ABZ7">
        <f>IF($B7=0,1000000,IF(INDEX('計算A'!$D$60:$II$104,$B7,172)*JL7=1,IF(AND($E7=2,SS7=0),1000000,INDEX('計算A'!FS$110:FS$114,$F7+1)+IF(AND($E7=1,SS7=0),1000,0)),1000000))</f>
        <v/>
      </c>
      <c r="ACA7">
        <f>IF($B7=0,1000000,IF(INDEX('計算A'!$D$60:$II$104,$B7,173)*JM7=1,IF(AND($E7=2,ST7=0),1000000,INDEX('計算A'!FT$110:FT$114,$F7+1)+IF(AND($E7=1,ST7=0),1000,0)),1000000))</f>
        <v/>
      </c>
      <c r="ACB7">
        <f>IF($B7=0,1000000,IF(INDEX('計算A'!$D$60:$II$104,$B7,174)*JN7=1,IF(AND($E7=2,SU7=0),1000000,INDEX('計算A'!FU$110:FU$114,$F7+1)+IF(AND($E7=1,SU7=0),1000,0)),1000000))</f>
        <v/>
      </c>
      <c r="ACC7">
        <f>IF($B7=0,1000000,IF(INDEX('計算A'!$D$60:$II$104,$B7,175)*JO7=1,IF(AND($E7=2,SV7=0),1000000,INDEX('計算A'!FV$110:FV$114,$F7+1)+IF(AND($E7=1,SV7=0),1000,0)),1000000))</f>
        <v/>
      </c>
      <c r="ACD7">
        <f>IF($B7=0,1000000,IF(INDEX('計算A'!$D$60:$II$104,$B7,176)*JP7=1,IF(AND($E7=2,SW7=0),1000000,INDEX('計算A'!FW$110:FW$114,$F7+1)+IF(AND($E7=1,SW7=0),1000,0)),1000000))</f>
        <v/>
      </c>
      <c r="ACE7">
        <f>IF($B7=0,1000000,IF(INDEX('計算A'!$D$60:$II$104,$B7,177)*JQ7=1,IF(AND($E7=2,SX7=0),1000000,INDEX('計算A'!FX$110:FX$114,$F7+1)+IF(AND($E7=1,SX7=0),1000,0)),1000000))</f>
        <v/>
      </c>
      <c r="ACF7">
        <f>IF($B7=0,1000000,IF(INDEX('計算A'!$D$60:$II$104,$B7,178)*JR7=1,IF(AND($E7=2,SY7=0),1000000,INDEX('計算A'!FY$110:FY$114,$F7+1)+IF(AND($E7=1,SY7=0),1000,0)),1000000))</f>
        <v/>
      </c>
      <c r="ACG7">
        <f>IF($B7=0,1000000,IF(INDEX('計算A'!$D$60:$II$104,$B7,179)*JS7=1,IF(AND($E7=2,SZ7=0),1000000,INDEX('計算A'!FZ$110:FZ$114,$F7+1)+IF(AND($E7=1,SZ7=0),1000,0)),1000000))</f>
        <v/>
      </c>
      <c r="ACH7">
        <f>IF($B7=0,1000000,IF(INDEX('計算A'!$D$60:$II$104,$B7,180)*JT7=1,IF(AND($E7=2,TA7=0),1000000,INDEX('計算A'!GA$110:GA$114,$F7+1)+IF(AND($E7=1,TA7=0),1000,0)),1000000))</f>
        <v/>
      </c>
      <c r="ACI7">
        <f>IF($B7=0,1000000,IF(INDEX('計算A'!$D$60:$II$104,$B7,181)*JU7=1,IF(AND($E7=2,TB7=0),1000000,INDEX('計算A'!GB$110:GB$114,$F7+1)+IF(AND($E7=1,TB7=0),1000,0)),1000000))</f>
        <v/>
      </c>
      <c r="ACJ7">
        <f>IF($B7=0,1000000,IF(INDEX('計算A'!$D$60:$II$104,$B7,182)*JV7=1,IF(AND($E7=2,TC7=0),1000000,INDEX('計算A'!GC$110:GC$114,$F7+1)+IF(AND($E7=1,TC7=0),1000,0)),1000000))</f>
        <v/>
      </c>
      <c r="ACK7">
        <f>IF($B7=0,1000000,IF(INDEX('計算A'!$D$60:$II$104,$B7,183)*JW7=1,IF(AND($E7=2,TD7=0),1000000,INDEX('計算A'!GD$110:GD$114,$F7+1)+IF(AND($E7=1,TD7=0),1000,0)),1000000))</f>
        <v/>
      </c>
      <c r="ACL7">
        <f>IF($B7=0,1000000,IF(INDEX('計算A'!$D$60:$II$104,$B7,184)*JX7=1,IF(AND($E7=2,TE7=0),1000000,INDEX('計算A'!GE$110:GE$114,$F7+1)+IF(AND($E7=1,TE7=0),1000,0)),1000000))</f>
        <v/>
      </c>
      <c r="ACM7">
        <f>IF($B7=0,1000000,IF(INDEX('計算A'!$D$60:$II$104,$B7,185)*JY7=1,IF(AND($E7=2,TF7=0),1000000,INDEX('計算A'!GF$110:GF$114,$F7+1)+IF(AND($E7=1,TF7=0),1000,0)),1000000))</f>
        <v/>
      </c>
      <c r="ACN7">
        <f>IF($B7=0,1000000,IF(INDEX('計算A'!$D$60:$II$104,$B7,186)*JZ7=1,IF(AND($E7=2,TG7=0),1000000,INDEX('計算A'!GG$110:GG$114,$F7+1)+IF(AND($E7=1,TG7=0),1000,0)),1000000))</f>
        <v/>
      </c>
      <c r="ACO7">
        <f>IF($B7=0,1000000,IF(INDEX('計算A'!$D$60:$II$104,$B7,187)*KA7=1,IF(AND($E7=2,TH7=0),1000000,INDEX('計算A'!GH$110:GH$114,$F7+1)+IF(AND($E7=1,TH7=0),1000,0)),1000000))</f>
        <v/>
      </c>
      <c r="ACP7">
        <f>IF($B7=0,1000000,IF(INDEX('計算A'!$D$60:$II$104,$B7,188)*KB7=1,IF(AND($E7=2,TI7=0),1000000,INDEX('計算A'!GI$110:GI$114,$F7+1)+IF(AND($E7=1,TI7=0),1000,0)),1000000))</f>
        <v/>
      </c>
      <c r="ACQ7">
        <f>IF($B7=0,1000000,IF(INDEX('計算A'!$D$60:$II$104,$B7,189)*KC7=1,IF(AND($E7=2,TJ7=0),1000000,INDEX('計算A'!GJ$110:GJ$114,$F7+1)+IF(AND($E7=1,TJ7=0),1000,0)),1000000))</f>
        <v/>
      </c>
      <c r="ACR7">
        <f>IF($B7=0,1000000,IF(INDEX('計算A'!$D$60:$II$104,$B7,190)*KD7=1,IF(AND($E7=2,TK7=0),1000000,INDEX('計算A'!GK$110:GK$114,$F7+1)+IF(AND($E7=1,TK7=0),1000,0)),1000000))</f>
        <v/>
      </c>
      <c r="ACS7">
        <f>IF($B7=0,1000000,IF(INDEX('計算A'!$D$60:$II$104,$B7,191)*KE7=1,IF(AND($E7=2,TL7=0),1000000,INDEX('計算A'!GL$110:GL$114,$F7+1)+IF(AND($E7=1,TL7=0),1000,0)),1000000))</f>
        <v/>
      </c>
      <c r="ACT7">
        <f>IF($B7=0,1000000,IF(INDEX('計算A'!$D$60:$II$104,$B7,192)*KF7=1,IF(AND($E7=2,TM7=0),1000000,INDEX('計算A'!GM$110:GM$114,$F7+1)+IF(AND($E7=1,TM7=0),1000,0)),1000000))</f>
        <v/>
      </c>
      <c r="ACU7">
        <f>IF($B7=0,1000000,IF(INDEX('計算A'!$D$60:$II$104,$B7,193)*KG7=1,IF(AND($E7=2,TN7=0),1000000,INDEX('計算A'!GN$110:GN$114,$F7+1)+IF(AND($E7=1,TN7=0),1000,0)),1000000))</f>
        <v/>
      </c>
      <c r="ACV7">
        <f>IF($B7=0,1000000,IF(INDEX('計算A'!$D$60:$II$104,$B7,194)*KH7=1,IF(AND($E7=2,TO7=0),1000000,INDEX('計算A'!GO$110:GO$114,$F7+1)+IF(AND($E7=1,TO7=0),1000,0)),1000000))</f>
        <v/>
      </c>
      <c r="ACW7">
        <f>IF($B7=0,1000000,IF(INDEX('計算A'!$D$60:$II$104,$B7,195)*KI7=1,IF(AND($E7=2,TP7=0),1000000,INDEX('計算A'!GP$110:GP$114,$F7+1)+IF(AND($E7=1,TP7=0),1000,0)),1000000))</f>
        <v/>
      </c>
      <c r="ACX7">
        <f>IF($B7=0,1000000,IF(INDEX('計算A'!$D$60:$II$104,$B7,196)*KJ7=1,IF(AND($E7=2,TQ7=0),1000000,INDEX('計算A'!GQ$110:GQ$114,$F7+1)+IF(AND($E7=1,TQ7=0),1000,0)),1000000))</f>
        <v/>
      </c>
      <c r="ACY7">
        <f>IF($B7=0,1000000,IF(INDEX('計算A'!$D$60:$II$104,$B7,197)*KK7=1,IF(AND($E7=2,TR7=0),1000000,INDEX('計算A'!GR$110:GR$114,$F7+1)+IF(AND($E7=1,TR7=0),1000,0)),1000000))</f>
        <v/>
      </c>
      <c r="ACZ7">
        <f>IF($B7=0,1000000,IF(INDEX('計算A'!$D$60:$II$104,$B7,198)*KL7=1,IF(AND($E7=2,TS7=0),1000000,INDEX('計算A'!GS$110:GS$114,$F7+1)+IF(AND($E7=1,TS7=0),1000,0)),1000000))</f>
        <v/>
      </c>
      <c r="ADA7">
        <f>IF($B7=0,1000000,IF(INDEX('計算A'!$D$60:$II$104,$B7,199)*KM7=1,IF(AND($E7=2,TT7=0),1000000,INDEX('計算A'!GT$110:GT$114,$F7+1)+IF(AND($E7=1,TT7=0),1000,0)),1000000))</f>
        <v/>
      </c>
      <c r="ADB7">
        <f>IF($B7=0,1000000,IF(INDEX('計算A'!$D$60:$II$104,$B7,200)*KN7=1,IF(AND($E7=2,TU7=0),1000000,INDEX('計算A'!GU$110:GU$114,$F7+1)+IF(AND($E7=1,TU7=0),1000,0)),1000000))</f>
        <v/>
      </c>
      <c r="ADC7">
        <f>IF($B7=0,1000000,IF(INDEX('計算A'!$D$60:$II$104,$B7,201)*KO7=1,IF(AND($E7=2,TV7=0),1000000,INDEX('計算A'!GV$110:GV$114,$F7+1)+IF(AND($E7=1,TV7=0),1000,0)),1000000))</f>
        <v/>
      </c>
      <c r="ADD7">
        <f>IF($B7=0,1000000,IF(INDEX('計算A'!$D$60:$II$104,$B7,202)*KP7=1,IF(AND($E7=2,TW7=0),1000000,INDEX('計算A'!GW$110:GW$114,$F7+1)+IF(AND($E7=1,TW7=0),1000,0)),1000000))</f>
        <v/>
      </c>
      <c r="ADE7">
        <f>IF($B7=0,1000000,IF(INDEX('計算A'!$D$60:$II$104,$B7,203)*KQ7=1,IF(AND($E7=2,TX7=0),1000000,INDEX('計算A'!GX$110:GX$114,$F7+1)+IF(AND($E7=1,TX7=0),1000,0)),1000000))</f>
        <v/>
      </c>
      <c r="ADF7">
        <f>IF($B7=0,1000000,IF(INDEX('計算A'!$D$60:$II$104,$B7,204)*KR7=1,IF(AND($E7=2,TY7=0),1000000,INDEX('計算A'!GY$110:GY$114,$F7+1)+IF(AND($E7=1,TY7=0),1000,0)),1000000))</f>
        <v/>
      </c>
      <c r="ADG7">
        <f>IF($B7=0,1000000,IF(INDEX('計算A'!$D$60:$II$104,$B7,205)*KS7=1,IF(AND($E7=2,TZ7=0),1000000,INDEX('計算A'!GZ$110:GZ$114,$F7+1)+IF(AND($E7=1,TZ7=0),1000,0)),1000000))</f>
        <v/>
      </c>
      <c r="ADH7">
        <f>IF($B7=0,1000000,IF(INDEX('計算A'!$D$60:$II$104,$B7,206)*KT7=1,IF(AND($E7=2,UA7=0),1000000,INDEX('計算A'!HA$110:HA$114,$F7+1)+IF(AND($E7=1,UA7=0),1000,0)),1000000))</f>
        <v/>
      </c>
      <c r="ADI7">
        <f>IF($B7=0,1000000,IF(INDEX('計算A'!$D$60:$II$104,$B7,207)*KU7=1,IF(AND($E7=2,UB7=0),1000000,INDEX('計算A'!HB$110:HB$114,$F7+1)+IF(AND($E7=1,UB7=0),1000,0)),1000000))</f>
        <v/>
      </c>
      <c r="ADJ7">
        <f>IF($B7=0,1000000,IF(INDEX('計算A'!$D$60:$II$104,$B7,208)*KV7=1,IF(AND($E7=2,UC7=0),1000000,INDEX('計算A'!HC$110:HC$114,$F7+1)+IF(AND($E7=1,UC7=0),1000,0)),1000000))</f>
        <v/>
      </c>
      <c r="ADK7">
        <f>IF($B7=0,1000000,IF(INDEX('計算A'!$D$60:$II$104,$B7,209)*KW7=1,IF(AND($E7=2,UD7=0),1000000,INDEX('計算A'!HD$110:HD$114,$F7+1)+IF(AND($E7=1,UD7=0),1000,0)),1000000))</f>
        <v/>
      </c>
      <c r="ADL7">
        <f>IF($B7=0,1000000,IF(INDEX('計算A'!$D$60:$II$104,$B7,210)*KX7=1,IF(AND($E7=2,UE7=0),1000000,INDEX('計算A'!HE$110:HE$114,$F7+1)+IF(AND($E7=1,UE7=0),1000,0)),1000000))</f>
        <v/>
      </c>
      <c r="ADM7">
        <f>IF($B7=0,1000000,IF(INDEX('計算A'!$D$60:$II$104,$B7,211)*KY7=1,IF(AND($E7=2,UF7=0),1000000,INDEX('計算A'!HF$110:HF$114,$F7+1)+IF(AND($E7=1,UF7=0),1000,0)),1000000))</f>
        <v/>
      </c>
      <c r="ADN7">
        <f>IF($B7=0,1000000,IF(INDEX('計算A'!$D$60:$II$104,$B7,212)*KZ7=1,IF(AND($E7=2,UG7=0),1000000,INDEX('計算A'!HG$110:HG$114,$F7+1)+IF(AND($E7=1,UG7=0),1000,0)),1000000))</f>
        <v/>
      </c>
      <c r="ADO7">
        <f>IF($B7=0,1000000,IF(INDEX('計算A'!$D$60:$II$104,$B7,213)*LA7=1,IF(AND($E7=2,UH7=0),1000000,INDEX('計算A'!HH$110:HH$114,$F7+1)+IF(AND($E7=1,UH7=0),1000,0)),1000000))</f>
        <v/>
      </c>
      <c r="ADP7">
        <f>IF($B7=0,1000000,IF(INDEX('計算A'!$D$60:$II$104,$B7,214)*LB7=1,IF(AND($E7=2,UI7=0),1000000,INDEX('計算A'!HI$110:HI$114,$F7+1)+IF(AND($E7=1,UI7=0),1000,0)),1000000))</f>
        <v/>
      </c>
      <c r="ADQ7">
        <f>IF($B7=0,1000000,IF(INDEX('計算A'!$D$60:$II$104,$B7,215)*LC7=1,IF(AND($E7=2,UJ7=0),1000000,INDEX('計算A'!HJ$110:HJ$114,$F7+1)+IF(AND($E7=1,UJ7=0),1000,0)),1000000))</f>
        <v/>
      </c>
      <c r="ADR7">
        <f>IF($B7=0,1000000,IF(INDEX('計算A'!$D$60:$II$104,$B7,216)*LD7=1,IF(AND($E7=2,UK7=0),1000000,INDEX('計算A'!HK$110:HK$114,$F7+1)+IF(AND($E7=1,UK7=0),1000,0)),1000000))</f>
        <v/>
      </c>
      <c r="ADS7">
        <f>IF($B7=0,1000000,IF(INDEX('計算A'!$D$60:$II$104,$B7,217)*LE7=1,IF(AND($E7=2,UL7=0),1000000,INDEX('計算A'!HL$110:HL$114,$F7+1)+IF(AND($E7=1,UL7=0),1000,0)),1000000))</f>
        <v/>
      </c>
      <c r="ADT7">
        <f>IF($B7=0,1000000,IF(INDEX('計算A'!$D$60:$II$104,$B7,218)*LF7=1,IF(AND($E7=2,UM7=0),1000000,INDEX('計算A'!HM$110:HM$114,$F7+1)+IF(AND($E7=1,UM7=0),1000,0)),1000000))</f>
        <v/>
      </c>
      <c r="ADU7">
        <f>IF($B7=0,1000000,IF(INDEX('計算A'!$D$60:$II$104,$B7,219)*LG7=1,IF(AND($E7=2,UN7=0),1000000,INDEX('計算A'!HN$110:HN$114,$F7+1)+IF(AND($E7=1,UN7=0),1000,0)),1000000))</f>
        <v/>
      </c>
      <c r="ADV7">
        <f>IF($B7=0,1000000,IF(INDEX('計算A'!$D$60:$II$104,$B7,220)*LH7=1,IF(AND($E7=2,UO7=0),1000000,INDEX('計算A'!HO$110:HO$114,$F7+1)+IF(AND($E7=1,UO7=0),1000,0)),1000000))</f>
        <v/>
      </c>
      <c r="ADW7">
        <f>IF($B7=0,1000000,IF(INDEX('計算A'!$D$60:$II$104,$B7,221)*LI7=1,IF(AND($E7=2,UP7=0),1000000,INDEX('計算A'!HP$110:HP$114,$F7+1)+IF(AND($E7=1,UP7=0),1000,0)),1000000))</f>
        <v/>
      </c>
      <c r="ADX7">
        <f>IF($B7=0,1000000,IF(INDEX('計算A'!$D$60:$II$104,$B7,222)*LJ7=1,IF(AND($E7=2,UQ7=0),1000000,INDEX('計算A'!HQ$110:HQ$114,$F7+1)+IF(AND($E7=1,UQ7=0),1000,0)),1000000))</f>
        <v/>
      </c>
      <c r="ADY7">
        <f>IF($B7=0,1000000,IF(INDEX('計算A'!$D$60:$II$104,$B7,223)*LK7=1,IF(AND($E7=2,UR7=0),1000000,INDEX('計算A'!HR$110:HR$114,$F7+1)+IF(AND($E7=1,UR7=0),1000,0)),1000000))</f>
        <v/>
      </c>
      <c r="ADZ7">
        <f>IF($B7=0,1000000,IF(INDEX('計算A'!$D$60:$II$104,$B7,224)*LL7=1,IF(AND($E7=2,US7=0),1000000,INDEX('計算A'!HS$110:HS$114,$F7+1)+IF(AND($E7=1,US7=0),1000,0)),1000000))</f>
        <v/>
      </c>
      <c r="AEA7">
        <f>IF($B7=0,1000000,IF(INDEX('計算A'!$D$60:$II$104,$B7,225)*LM7=1,IF(AND($E7=2,UT7=0),1000000,INDEX('計算A'!HT$110:HT$114,$F7+1)+IF(AND($E7=1,UT7=0),1000,0)),1000000))</f>
        <v/>
      </c>
      <c r="AEB7">
        <f>IF($B7=0,1000000,IF(INDEX('計算A'!$D$60:$II$104,$B7,226)*LN7=1,IF(AND($E7=2,UU7=0),1000000,INDEX('計算A'!HU$110:HU$114,$F7+1)+IF(AND($E7=1,UU7=0),1000,0)),1000000))</f>
        <v/>
      </c>
      <c r="AEC7">
        <f>IF($B7=0,1000000,IF(INDEX('計算A'!$D$60:$II$104,$B7,227)*LO7=1,IF(AND($E7=2,UV7=0),1000000,INDEX('計算A'!HV$110:HV$114,$F7+1)+IF(AND($E7=1,UV7=0),1000,0)),1000000))</f>
        <v/>
      </c>
      <c r="AED7">
        <f>IF($B7=0,1000000,IF(INDEX('計算A'!$D$60:$II$104,$B7,228)*LP7=1,IF(AND($E7=2,UW7=0),1000000,INDEX('計算A'!HW$110:HW$114,$F7+1)+IF(AND($E7=1,UW7=0),1000,0)),1000000))</f>
        <v/>
      </c>
      <c r="AEE7">
        <f>IF($B7=0,1000000,IF(INDEX('計算A'!$D$60:$II$104,$B7,229)*LQ7=1,IF(AND($E7=2,UX7=0),1000000,INDEX('計算A'!HX$110:HX$114,$F7+1)+IF(AND($E7=1,UX7=0),1000,0)),1000000))</f>
        <v/>
      </c>
      <c r="AEF7">
        <f>IF($B7=0,1000000,IF(INDEX('計算A'!$D$60:$II$104,$B7,230)*LR7=1,IF(AND($E7=2,UY7=0),1000000,INDEX('計算A'!HY$110:HY$114,$F7+1)+IF(AND($E7=1,UY7=0),1000,0)),1000000))</f>
        <v/>
      </c>
      <c r="AEG7">
        <f>IF($B7=0,1000000,IF(INDEX('計算A'!$D$60:$II$104,$B7,231)*LS7=1,IF(AND($E7=2,UZ7=0),1000000,INDEX('計算A'!HZ$110:HZ$114,$F7+1)+IF(AND($E7=1,UZ7=0),1000,0)),1000000))</f>
        <v/>
      </c>
      <c r="AEH7">
        <f>IF($B7=0,1000000,IF(INDEX('計算A'!$D$60:$II$104,$B7,232)*LT7=1,IF(AND($E7=2,VA7=0),1000000,INDEX('計算A'!IA$110:IA$114,$F7+1)+IF(AND($E7=1,VA7=0),1000,0)),1000000))</f>
        <v/>
      </c>
      <c r="AEI7">
        <f>IF($B7=0,1000000,IF(INDEX('計算A'!$D$60:$II$104,$B7,233)*LU7=1,IF(AND($E7=2,VB7=0),1000000,INDEX('計算A'!IB$110:IB$114,$F7+1)+IF(AND($E7=1,VB7=0),1000,0)),1000000))</f>
        <v/>
      </c>
      <c r="AEJ7">
        <f>IF($B7=0,1000000,IF(INDEX('計算A'!$D$60:$II$104,$B7,234)*LV7=1,IF(AND($E7=2,VC7=0),1000000,INDEX('計算A'!IC$110:IC$114,$F7+1)+IF(AND($E7=1,VC7=0),1000,0)),1000000))</f>
        <v/>
      </c>
      <c r="AEK7">
        <f>IF($B7=0,1000000,IF(INDEX('計算A'!$D$60:$II$104,$B7,235)*LW7=1,IF(AND($E7=2,VD7=0),1000000,INDEX('計算A'!ID$110:ID$114,$F7+1)+IF(AND($E7=1,VD7=0),1000,0)),1000000))</f>
        <v/>
      </c>
      <c r="AEL7">
        <f>IF($B7=0,1000000,IF(INDEX('計算A'!$D$60:$II$104,$B7,236)*LX7=1,IF(AND($E7=2,VE7=0),1000000,INDEX('計算A'!IE$110:IE$114,$F7+1)+IF(AND($E7=1,VE7=0),1000,0)),1000000))</f>
        <v/>
      </c>
      <c r="AEM7">
        <f>IF($B7=0,1000000,IF(INDEX('計算A'!$D$60:$II$104,$B7,237)*LY7=1,IF(AND($E7=2,VF7=0),1000000,INDEX('計算A'!IF$110:IF$114,$F7+1)+IF(AND($E7=1,VF7=0),1000,0)),1000000))</f>
        <v/>
      </c>
      <c r="AEN7">
        <f>IF($B7=0,1000000,IF(INDEX('計算A'!$D$60:$II$104,$B7,238)*LZ7=1,IF(AND($E7=2,VG7=0),1000000,INDEX('計算A'!IG$110:IG$114,$F7+1)+IF(AND($E7=1,VG7=0),1000,0)),1000000))</f>
        <v/>
      </c>
      <c r="AEO7">
        <f>IF($B7=0,1000000,IF(INDEX('計算A'!$D$60:$II$104,$B7,239)*MA7=1,IF(AND($E7=2,VH7=0),1000000,INDEX('計算A'!IH$110:IH$114,$F7+1)+IF(AND($E7=1,VH7=0),1000,0)),1000000))</f>
        <v/>
      </c>
      <c r="AEP7">
        <f>IF($B7=0,1000000,IF(INDEX('計算A'!$D$60:$II$104,$B7,240)*MB7=1,IF(AND($E7=2,VI7=0),1000000,INDEX('計算A'!II$110:II$114,$F7+1)+IF(AND($E7=1,VI7=0),1000,0)),1000000))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IF($B8=0,1000000,IF(INDEX('計算A'!$D$60:$II$104,$B8,1)*CW8=1,IF(AND($E8=2,MD8=0),1000000,INDEX('計算A'!D$110:D$114,$F8+1)+IF(AND($E8=1,MD8=0),1000,0)),1000000))</f>
        <v/>
      </c>
      <c r="VL8">
        <f>IF($B8=0,1000000,IF(INDEX('計算A'!$D$60:$II$104,$B8,2)*CX8=1,IF(AND($E8=2,ME8=0),1000000,INDEX('計算A'!E$110:E$114,$F8+1)+IF(AND($E8=1,ME8=0),1000,0)),1000000))</f>
        <v/>
      </c>
      <c r="VM8">
        <f>IF($B8=0,1000000,IF(INDEX('計算A'!$D$60:$II$104,$B8,3)*CY8=1,IF(AND($E8=2,MF8=0),1000000,INDEX('計算A'!F$110:F$114,$F8+1)+IF(AND($E8=1,MF8=0),1000,0)),1000000))</f>
        <v/>
      </c>
      <c r="VN8">
        <f>IF($B8=0,1000000,IF(INDEX('計算A'!$D$60:$II$104,$B8,4)*CZ8=1,IF(AND($E8=2,MG8=0),1000000,INDEX('計算A'!G$110:G$114,$F8+1)+IF(AND($E8=1,MG8=0),1000,0)),1000000))</f>
        <v/>
      </c>
      <c r="VO8">
        <f>IF($B8=0,1000000,IF(INDEX('計算A'!$D$60:$II$104,$B8,5)*DA8=1,IF(AND($E8=2,MH8=0),1000000,INDEX('計算A'!H$110:H$114,$F8+1)+IF(AND($E8=1,MH8=0),1000,0)),1000000))</f>
        <v/>
      </c>
      <c r="VP8">
        <f>IF($B8=0,1000000,IF(INDEX('計算A'!$D$60:$II$104,$B8,6)*DB8=1,IF(AND($E8=2,MI8=0),1000000,INDEX('計算A'!I$110:I$114,$F8+1)+IF(AND($E8=1,MI8=0),1000,0)),1000000))</f>
        <v/>
      </c>
      <c r="VQ8">
        <f>IF($B8=0,1000000,IF(INDEX('計算A'!$D$60:$II$104,$B8,7)*DC8=1,IF(AND($E8=2,MJ8=0),1000000,INDEX('計算A'!J$110:J$114,$F8+1)+IF(AND($E8=1,MJ8=0),1000,0)),1000000))</f>
        <v/>
      </c>
      <c r="VR8">
        <f>IF($B8=0,1000000,IF(INDEX('計算A'!$D$60:$II$104,$B8,8)*DD8=1,IF(AND($E8=2,MK8=0),1000000,INDEX('計算A'!K$110:K$114,$F8+1)+IF(AND($E8=1,MK8=0),1000,0)),1000000))</f>
        <v/>
      </c>
      <c r="VS8">
        <f>IF($B8=0,1000000,IF(INDEX('計算A'!$D$60:$II$104,$B8,9)*DE8=1,IF(AND($E8=2,ML8=0),1000000,INDEX('計算A'!L$110:L$114,$F8+1)+IF(AND($E8=1,ML8=0),1000,0)),1000000))</f>
        <v/>
      </c>
      <c r="VT8">
        <f>IF($B8=0,1000000,IF(INDEX('計算A'!$D$60:$II$104,$B8,10)*DF8=1,IF(AND($E8=2,MM8=0),1000000,INDEX('計算A'!M$110:M$114,$F8+1)+IF(AND($E8=1,MM8=0),1000,0)),1000000))</f>
        <v/>
      </c>
      <c r="VU8">
        <f>IF($B8=0,1000000,IF(INDEX('計算A'!$D$60:$II$104,$B8,11)*DG8=1,IF(AND($E8=2,MN8=0),1000000,INDEX('計算A'!N$110:N$114,$F8+1)+IF(AND($E8=1,MN8=0),1000,0)),1000000))</f>
        <v/>
      </c>
      <c r="VV8">
        <f>IF($B8=0,1000000,IF(INDEX('計算A'!$D$60:$II$104,$B8,12)*DH8=1,IF(AND($E8=2,MO8=0),1000000,INDEX('計算A'!O$110:O$114,$F8+1)+IF(AND($E8=1,MO8=0),1000,0)),1000000))</f>
        <v/>
      </c>
      <c r="VW8">
        <f>IF($B8=0,1000000,IF(INDEX('計算A'!$D$60:$II$104,$B8,13)*DI8=1,IF(AND($E8=2,MP8=0),1000000,INDEX('計算A'!P$110:P$114,$F8+1)+IF(AND($E8=1,MP8=0),1000,0)),1000000))</f>
        <v/>
      </c>
      <c r="VX8">
        <f>IF($B8=0,1000000,IF(INDEX('計算A'!$D$60:$II$104,$B8,14)*DJ8=1,IF(AND($E8=2,MQ8=0),1000000,INDEX('計算A'!Q$110:Q$114,$F8+1)+IF(AND($E8=1,MQ8=0),1000,0)),1000000))</f>
        <v/>
      </c>
      <c r="VY8">
        <f>IF($B8=0,1000000,IF(INDEX('計算A'!$D$60:$II$104,$B8,15)*DK8=1,IF(AND($E8=2,MR8=0),1000000,INDEX('計算A'!R$110:R$114,$F8+1)+IF(AND($E8=1,MR8=0),1000,0)),1000000))</f>
        <v/>
      </c>
      <c r="VZ8">
        <f>IF($B8=0,1000000,IF(INDEX('計算A'!$D$60:$II$104,$B8,16)*DL8=1,IF(AND($E8=2,MS8=0),1000000,INDEX('計算A'!S$110:S$114,$F8+1)+IF(AND($E8=1,MS8=0),1000,0)),1000000))</f>
        <v/>
      </c>
      <c r="WA8">
        <f>IF($B8=0,1000000,IF(INDEX('計算A'!$D$60:$II$104,$B8,17)*DM8=1,IF(AND($E8=2,MT8=0),1000000,INDEX('計算A'!T$110:T$114,$F8+1)+IF(AND($E8=1,MT8=0),1000,0)),1000000))</f>
        <v/>
      </c>
      <c r="WB8">
        <f>IF($B8=0,1000000,IF(INDEX('計算A'!$D$60:$II$104,$B8,18)*DN8=1,IF(AND($E8=2,MU8=0),1000000,INDEX('計算A'!U$110:U$114,$F8+1)+IF(AND($E8=1,MU8=0),1000,0)),1000000))</f>
        <v/>
      </c>
      <c r="WC8">
        <f>IF($B8=0,1000000,IF(INDEX('計算A'!$D$60:$II$104,$B8,19)*DO8=1,IF(AND($E8=2,MV8=0),1000000,INDEX('計算A'!V$110:V$114,$F8+1)+IF(AND($E8=1,MV8=0),1000,0)),1000000))</f>
        <v/>
      </c>
      <c r="WD8">
        <f>IF($B8=0,1000000,IF(INDEX('計算A'!$D$60:$II$104,$B8,20)*DP8=1,IF(AND($E8=2,MW8=0),1000000,INDEX('計算A'!W$110:W$114,$F8+1)+IF(AND($E8=1,MW8=0),1000,0)),1000000))</f>
        <v/>
      </c>
      <c r="WE8">
        <f>IF($B8=0,1000000,IF(INDEX('計算A'!$D$60:$II$104,$B8,21)*DQ8=1,IF(AND($E8=2,MX8=0),1000000,INDEX('計算A'!X$110:X$114,$F8+1)+IF(AND($E8=1,MX8=0),1000,0)),1000000))</f>
        <v/>
      </c>
      <c r="WF8">
        <f>IF($B8=0,1000000,IF(INDEX('計算A'!$D$60:$II$104,$B8,22)*DR8=1,IF(AND($E8=2,MY8=0),1000000,INDEX('計算A'!Y$110:Y$114,$F8+1)+IF(AND($E8=1,MY8=0),1000,0)),1000000))</f>
        <v/>
      </c>
      <c r="WG8">
        <f>IF($B8=0,1000000,IF(INDEX('計算A'!$D$60:$II$104,$B8,23)*DS8=1,IF(AND($E8=2,MZ8=0),1000000,INDEX('計算A'!Z$110:Z$114,$F8+1)+IF(AND($E8=1,MZ8=0),1000,0)),1000000))</f>
        <v/>
      </c>
      <c r="WH8">
        <f>IF($B8=0,1000000,IF(INDEX('計算A'!$D$60:$II$104,$B8,24)*DT8=1,IF(AND($E8=2,NA8=0),1000000,INDEX('計算A'!AA$110:AA$114,$F8+1)+IF(AND($E8=1,NA8=0),1000,0)),1000000))</f>
        <v/>
      </c>
      <c r="WI8">
        <f>IF($B8=0,1000000,IF(INDEX('計算A'!$D$60:$II$104,$B8,25)*DU8=1,IF(AND($E8=2,NB8=0),1000000,INDEX('計算A'!AB$110:AB$114,$F8+1)+IF(AND($E8=1,NB8=0),1000,0)),1000000))</f>
        <v/>
      </c>
      <c r="WJ8">
        <f>IF($B8=0,1000000,IF(INDEX('計算A'!$D$60:$II$104,$B8,26)*DV8=1,IF(AND($E8=2,NC8=0),1000000,INDEX('計算A'!AC$110:AC$114,$F8+1)+IF(AND($E8=1,NC8=0),1000,0)),1000000))</f>
        <v/>
      </c>
      <c r="WK8">
        <f>IF($B8=0,1000000,IF(INDEX('計算A'!$D$60:$II$104,$B8,27)*DW8=1,IF(AND($E8=2,ND8=0),1000000,INDEX('計算A'!AD$110:AD$114,$F8+1)+IF(AND($E8=1,ND8=0),1000,0)),1000000))</f>
        <v/>
      </c>
      <c r="WL8">
        <f>IF($B8=0,1000000,IF(INDEX('計算A'!$D$60:$II$104,$B8,28)*DX8=1,IF(AND($E8=2,NE8=0),1000000,INDEX('計算A'!AE$110:AE$114,$F8+1)+IF(AND($E8=1,NE8=0),1000,0)),1000000))</f>
        <v/>
      </c>
      <c r="WM8">
        <f>IF($B8=0,1000000,IF(INDEX('計算A'!$D$60:$II$104,$B8,29)*DY8=1,IF(AND($E8=2,NF8=0),1000000,INDEX('計算A'!AF$110:AF$114,$F8+1)+IF(AND($E8=1,NF8=0),1000,0)),1000000))</f>
        <v/>
      </c>
      <c r="WN8">
        <f>IF($B8=0,1000000,IF(INDEX('計算A'!$D$60:$II$104,$B8,30)*DZ8=1,IF(AND($E8=2,NG8=0),1000000,INDEX('計算A'!AG$110:AG$114,$F8+1)+IF(AND($E8=1,NG8=0),1000,0)),1000000))</f>
        <v/>
      </c>
      <c r="WO8">
        <f>IF($B8=0,1000000,IF(INDEX('計算A'!$D$60:$II$104,$B8,31)*EA8=1,IF(AND($E8=2,NH8=0),1000000,INDEX('計算A'!AH$110:AH$114,$F8+1)+IF(AND($E8=1,NH8=0),1000,0)),1000000))</f>
        <v/>
      </c>
      <c r="WP8">
        <f>IF($B8=0,1000000,IF(INDEX('計算A'!$D$60:$II$104,$B8,32)*EB8=1,IF(AND($E8=2,NI8=0),1000000,INDEX('計算A'!AI$110:AI$114,$F8+1)+IF(AND($E8=1,NI8=0),1000,0)),1000000))</f>
        <v/>
      </c>
      <c r="WQ8">
        <f>IF($B8=0,1000000,IF(INDEX('計算A'!$D$60:$II$104,$B8,33)*EC8=1,IF(AND($E8=2,NJ8=0),1000000,INDEX('計算A'!AJ$110:AJ$114,$F8+1)+IF(AND($E8=1,NJ8=0),1000,0)),1000000))</f>
        <v/>
      </c>
      <c r="WR8">
        <f>IF($B8=0,1000000,IF(INDEX('計算A'!$D$60:$II$104,$B8,34)*ED8=1,IF(AND($E8=2,NK8=0),1000000,INDEX('計算A'!AK$110:AK$114,$F8+1)+IF(AND($E8=1,NK8=0),1000,0)),1000000))</f>
        <v/>
      </c>
      <c r="WS8">
        <f>IF($B8=0,1000000,IF(INDEX('計算A'!$D$60:$II$104,$B8,35)*EE8=1,IF(AND($E8=2,NL8=0),1000000,INDEX('計算A'!AL$110:AL$114,$F8+1)+IF(AND($E8=1,NL8=0),1000,0)),1000000))</f>
        <v/>
      </c>
      <c r="WT8">
        <f>IF($B8=0,1000000,IF(INDEX('計算A'!$D$60:$II$104,$B8,36)*EF8=1,IF(AND($E8=2,NM8=0),1000000,INDEX('計算A'!AM$110:AM$114,$F8+1)+IF(AND($E8=1,NM8=0),1000,0)),1000000))</f>
        <v/>
      </c>
      <c r="WU8">
        <f>IF($B8=0,1000000,IF(INDEX('計算A'!$D$60:$II$104,$B8,37)*EG8=1,IF(AND($E8=2,NN8=0),1000000,INDEX('計算A'!AN$110:AN$114,$F8+1)+IF(AND($E8=1,NN8=0),1000,0)),1000000))</f>
        <v/>
      </c>
      <c r="WV8">
        <f>IF($B8=0,1000000,IF(INDEX('計算A'!$D$60:$II$104,$B8,38)*EH8=1,IF(AND($E8=2,NO8=0),1000000,INDEX('計算A'!AO$110:AO$114,$F8+1)+IF(AND($E8=1,NO8=0),1000,0)),1000000))</f>
        <v/>
      </c>
      <c r="WW8">
        <f>IF($B8=0,1000000,IF(INDEX('計算A'!$D$60:$II$104,$B8,39)*EI8=1,IF(AND($E8=2,NP8=0),1000000,INDEX('計算A'!AP$110:AP$114,$F8+1)+IF(AND($E8=1,NP8=0),1000,0)),1000000))</f>
        <v/>
      </c>
      <c r="WX8">
        <f>IF($B8=0,1000000,IF(INDEX('計算A'!$D$60:$II$104,$B8,40)*EJ8=1,IF(AND($E8=2,NQ8=0),1000000,INDEX('計算A'!AQ$110:AQ$114,$F8+1)+IF(AND($E8=1,NQ8=0),1000,0)),1000000))</f>
        <v/>
      </c>
      <c r="WY8">
        <f>IF($B8=0,1000000,IF(INDEX('計算A'!$D$60:$II$104,$B8,41)*EK8=1,IF(AND($E8=2,NR8=0),1000000,INDEX('計算A'!AR$110:AR$114,$F8+1)+IF(AND($E8=1,NR8=0),1000,0)),1000000))</f>
        <v/>
      </c>
      <c r="WZ8">
        <f>IF($B8=0,1000000,IF(INDEX('計算A'!$D$60:$II$104,$B8,42)*EL8=1,IF(AND($E8=2,NS8=0),1000000,INDEX('計算A'!AS$110:AS$114,$F8+1)+IF(AND($E8=1,NS8=0),1000,0)),1000000))</f>
        <v/>
      </c>
      <c r="XA8">
        <f>IF($B8=0,1000000,IF(INDEX('計算A'!$D$60:$II$104,$B8,43)*EM8=1,IF(AND($E8=2,NT8=0),1000000,INDEX('計算A'!AT$110:AT$114,$F8+1)+IF(AND($E8=1,NT8=0),1000,0)),1000000))</f>
        <v/>
      </c>
      <c r="XB8">
        <f>IF($B8=0,1000000,IF(INDEX('計算A'!$D$60:$II$104,$B8,44)*EN8=1,IF(AND($E8=2,NU8=0),1000000,INDEX('計算A'!AU$110:AU$114,$F8+1)+IF(AND($E8=1,NU8=0),1000,0)),1000000))</f>
        <v/>
      </c>
      <c r="XC8">
        <f>IF($B8=0,1000000,IF(INDEX('計算A'!$D$60:$II$104,$B8,45)*EO8=1,IF(AND($E8=2,NV8=0),1000000,INDEX('計算A'!AV$110:AV$114,$F8+1)+IF(AND($E8=1,NV8=0),1000,0)),1000000))</f>
        <v/>
      </c>
      <c r="XD8">
        <f>IF($B8=0,1000000,IF(INDEX('計算A'!$D$60:$II$104,$B8,46)*EP8=1,IF(AND($E8=2,NW8=0),1000000,INDEX('計算A'!AW$110:AW$114,$F8+1)+IF(AND($E8=1,NW8=0),1000,0)),1000000))</f>
        <v/>
      </c>
      <c r="XE8">
        <f>IF($B8=0,1000000,IF(INDEX('計算A'!$D$60:$II$104,$B8,47)*EQ8=1,IF(AND($E8=2,NX8=0),1000000,INDEX('計算A'!AX$110:AX$114,$F8+1)+IF(AND($E8=1,NX8=0),1000,0)),1000000))</f>
        <v/>
      </c>
      <c r="XF8">
        <f>IF($B8=0,1000000,IF(INDEX('計算A'!$D$60:$II$104,$B8,48)*ER8=1,IF(AND($E8=2,NY8=0),1000000,INDEX('計算A'!AY$110:AY$114,$F8+1)+IF(AND($E8=1,NY8=0),1000,0)),1000000))</f>
        <v/>
      </c>
      <c r="XG8">
        <f>IF($B8=0,1000000,IF(INDEX('計算A'!$D$60:$II$104,$B8,49)*ES8=1,IF(AND($E8=2,NZ8=0),1000000,INDEX('計算A'!AZ$110:AZ$114,$F8+1)+IF(AND($E8=1,NZ8=0),1000,0)),1000000))</f>
        <v/>
      </c>
      <c r="XH8">
        <f>IF($B8=0,1000000,IF(INDEX('計算A'!$D$60:$II$104,$B8,50)*ET8=1,IF(AND($E8=2,OA8=0),1000000,INDEX('計算A'!BA$110:BA$114,$F8+1)+IF(AND($E8=1,OA8=0),1000,0)),1000000))</f>
        <v/>
      </c>
      <c r="XI8">
        <f>IF($B8=0,1000000,IF(INDEX('計算A'!$D$60:$II$104,$B8,51)*EU8=1,IF(AND($E8=2,OB8=0),1000000,INDEX('計算A'!BB$110:BB$114,$F8+1)+IF(AND($E8=1,OB8=0),1000,0)),1000000))</f>
        <v/>
      </c>
      <c r="XJ8">
        <f>IF($B8=0,1000000,IF(INDEX('計算A'!$D$60:$II$104,$B8,52)*EV8=1,IF(AND($E8=2,OC8=0),1000000,INDEX('計算A'!BC$110:BC$114,$F8+1)+IF(AND($E8=1,OC8=0),1000,0)),1000000))</f>
        <v/>
      </c>
      <c r="XK8">
        <f>IF($B8=0,1000000,IF(INDEX('計算A'!$D$60:$II$104,$B8,53)*EW8=1,IF(AND($E8=2,OD8=0),1000000,INDEX('計算A'!BD$110:BD$114,$F8+1)+IF(AND($E8=1,OD8=0),1000,0)),1000000))</f>
        <v/>
      </c>
      <c r="XL8">
        <f>IF($B8=0,1000000,IF(INDEX('計算A'!$D$60:$II$104,$B8,54)*EX8=1,IF(AND($E8=2,OE8=0),1000000,INDEX('計算A'!BE$110:BE$114,$F8+1)+IF(AND($E8=1,OE8=0),1000,0)),1000000))</f>
        <v/>
      </c>
      <c r="XM8">
        <f>IF($B8=0,1000000,IF(INDEX('計算A'!$D$60:$II$104,$B8,55)*EY8=1,IF(AND($E8=2,OF8=0),1000000,INDEX('計算A'!BF$110:BF$114,$F8+1)+IF(AND($E8=1,OF8=0),1000,0)),1000000))</f>
        <v/>
      </c>
      <c r="XN8">
        <f>IF($B8=0,1000000,IF(INDEX('計算A'!$D$60:$II$104,$B8,56)*EZ8=1,IF(AND($E8=2,OG8=0),1000000,INDEX('計算A'!BG$110:BG$114,$F8+1)+IF(AND($E8=1,OG8=0),1000,0)),1000000))</f>
        <v/>
      </c>
      <c r="XO8">
        <f>IF($B8=0,1000000,IF(INDEX('計算A'!$D$60:$II$104,$B8,57)*FA8=1,IF(AND($E8=2,OH8=0),1000000,INDEX('計算A'!BH$110:BH$114,$F8+1)+IF(AND($E8=1,OH8=0),1000,0)),1000000))</f>
        <v/>
      </c>
      <c r="XP8">
        <f>IF($B8=0,1000000,IF(INDEX('計算A'!$D$60:$II$104,$B8,58)*FB8=1,IF(AND($E8=2,OI8=0),1000000,INDEX('計算A'!BI$110:BI$114,$F8+1)+IF(AND($E8=1,OI8=0),1000,0)),1000000))</f>
        <v/>
      </c>
      <c r="XQ8">
        <f>IF($B8=0,1000000,IF(INDEX('計算A'!$D$60:$II$104,$B8,59)*FC8=1,IF(AND($E8=2,OJ8=0),1000000,INDEX('計算A'!BJ$110:BJ$114,$F8+1)+IF(AND($E8=1,OJ8=0),1000,0)),1000000))</f>
        <v/>
      </c>
      <c r="XR8">
        <f>IF($B8=0,1000000,IF(INDEX('計算A'!$D$60:$II$104,$B8,60)*FD8=1,IF(AND($E8=2,OK8=0),1000000,INDEX('計算A'!BK$110:BK$114,$F8+1)+IF(AND($E8=1,OK8=0),1000,0)),1000000))</f>
        <v/>
      </c>
      <c r="XS8">
        <f>IF($B8=0,1000000,IF(INDEX('計算A'!$D$60:$II$104,$B8,61)*FE8=1,IF(AND($E8=2,OL8=0),1000000,INDEX('計算A'!BL$110:BL$114,$F8+1)+IF(AND($E8=1,OL8=0),1000,0)),1000000))</f>
        <v/>
      </c>
      <c r="XT8">
        <f>IF($B8=0,1000000,IF(INDEX('計算A'!$D$60:$II$104,$B8,62)*FF8=1,IF(AND($E8=2,OM8=0),1000000,INDEX('計算A'!BM$110:BM$114,$F8+1)+IF(AND($E8=1,OM8=0),1000,0)),1000000))</f>
        <v/>
      </c>
      <c r="XU8">
        <f>IF($B8=0,1000000,IF(INDEX('計算A'!$D$60:$II$104,$B8,63)*FG8=1,IF(AND($E8=2,ON8=0),1000000,INDEX('計算A'!BN$110:BN$114,$F8+1)+IF(AND($E8=1,ON8=0),1000,0)),1000000))</f>
        <v/>
      </c>
      <c r="XV8">
        <f>IF($B8=0,1000000,IF(INDEX('計算A'!$D$60:$II$104,$B8,64)*FH8=1,IF(AND($E8=2,OO8=0),1000000,INDEX('計算A'!BO$110:BO$114,$F8+1)+IF(AND($E8=1,OO8=0),1000,0)),1000000))</f>
        <v/>
      </c>
      <c r="XW8">
        <f>IF($B8=0,1000000,IF(INDEX('計算A'!$D$60:$II$104,$B8,65)*FI8=1,IF(AND($E8=2,OP8=0),1000000,INDEX('計算A'!BP$110:BP$114,$F8+1)+IF(AND($E8=1,OP8=0),1000,0)),1000000))</f>
        <v/>
      </c>
      <c r="XX8">
        <f>IF($B8=0,1000000,IF(INDEX('計算A'!$D$60:$II$104,$B8,66)*FJ8=1,IF(AND($E8=2,OQ8=0),1000000,INDEX('計算A'!BQ$110:BQ$114,$F8+1)+IF(AND($E8=1,OQ8=0),1000,0)),1000000))</f>
        <v/>
      </c>
      <c r="XY8">
        <f>IF($B8=0,1000000,IF(INDEX('計算A'!$D$60:$II$104,$B8,67)*FK8=1,IF(AND($E8=2,OR8=0),1000000,INDEX('計算A'!BR$110:BR$114,$F8+1)+IF(AND($E8=1,OR8=0),1000,0)),1000000))</f>
        <v/>
      </c>
      <c r="XZ8">
        <f>IF($B8=0,1000000,IF(INDEX('計算A'!$D$60:$II$104,$B8,68)*FL8=1,IF(AND($E8=2,OS8=0),1000000,INDEX('計算A'!BS$110:BS$114,$F8+1)+IF(AND($E8=1,OS8=0),1000,0)),1000000))</f>
        <v/>
      </c>
      <c r="YA8">
        <f>IF($B8=0,1000000,IF(INDEX('計算A'!$D$60:$II$104,$B8,69)*FM8=1,IF(AND($E8=2,OT8=0),1000000,INDEX('計算A'!BT$110:BT$114,$F8+1)+IF(AND($E8=1,OT8=0),1000,0)),1000000))</f>
        <v/>
      </c>
      <c r="YB8">
        <f>IF($B8=0,1000000,IF(INDEX('計算A'!$D$60:$II$104,$B8,70)*FN8=1,IF(AND($E8=2,OU8=0),1000000,INDEX('計算A'!BU$110:BU$114,$F8+1)+IF(AND($E8=1,OU8=0),1000,0)),1000000))</f>
        <v/>
      </c>
      <c r="YC8">
        <f>IF($B8=0,1000000,IF(INDEX('計算A'!$D$60:$II$104,$B8,71)*FO8=1,IF(AND($E8=2,OV8=0),1000000,INDEX('計算A'!BV$110:BV$114,$F8+1)+IF(AND($E8=1,OV8=0),1000,0)),1000000))</f>
        <v/>
      </c>
      <c r="YD8">
        <f>IF($B8=0,1000000,IF(INDEX('計算A'!$D$60:$II$104,$B8,72)*FP8=1,IF(AND($E8=2,OW8=0),1000000,INDEX('計算A'!BW$110:BW$114,$F8+1)+IF(AND($E8=1,OW8=0),1000,0)),1000000))</f>
        <v/>
      </c>
      <c r="YE8">
        <f>IF($B8=0,1000000,IF(INDEX('計算A'!$D$60:$II$104,$B8,73)*FQ8=1,IF(AND($E8=2,OX8=0),1000000,INDEX('計算A'!BX$110:BX$114,$F8+1)+IF(AND($E8=1,OX8=0),1000,0)),1000000))</f>
        <v/>
      </c>
      <c r="YF8">
        <f>IF($B8=0,1000000,IF(INDEX('計算A'!$D$60:$II$104,$B8,74)*FR8=1,IF(AND($E8=2,OY8=0),1000000,INDEX('計算A'!BY$110:BY$114,$F8+1)+IF(AND($E8=1,OY8=0),1000,0)),1000000))</f>
        <v/>
      </c>
      <c r="YG8">
        <f>IF($B8=0,1000000,IF(INDEX('計算A'!$D$60:$II$104,$B8,75)*FS8=1,IF(AND($E8=2,OZ8=0),1000000,INDEX('計算A'!BZ$110:BZ$114,$F8+1)+IF(AND($E8=1,OZ8=0),1000,0)),1000000))</f>
        <v/>
      </c>
      <c r="YH8">
        <f>IF($B8=0,1000000,IF(INDEX('計算A'!$D$60:$II$104,$B8,76)*FT8=1,IF(AND($E8=2,PA8=0),1000000,INDEX('計算A'!CA$110:CA$114,$F8+1)+IF(AND($E8=1,PA8=0),1000,0)),1000000))</f>
        <v/>
      </c>
      <c r="YI8">
        <f>IF($B8=0,1000000,IF(INDEX('計算A'!$D$60:$II$104,$B8,77)*FU8=1,IF(AND($E8=2,PB8=0),1000000,INDEX('計算A'!CB$110:CB$114,$F8+1)+IF(AND($E8=1,PB8=0),1000,0)),1000000))</f>
        <v/>
      </c>
      <c r="YJ8">
        <f>IF($B8=0,1000000,IF(INDEX('計算A'!$D$60:$II$104,$B8,78)*FV8=1,IF(AND($E8=2,PC8=0),1000000,INDEX('計算A'!CC$110:CC$114,$F8+1)+IF(AND($E8=1,PC8=0),1000,0)),1000000))</f>
        <v/>
      </c>
      <c r="YK8">
        <f>IF($B8=0,1000000,IF(INDEX('計算A'!$D$60:$II$104,$B8,79)*FW8=1,IF(AND($E8=2,PD8=0),1000000,INDEX('計算A'!CD$110:CD$114,$F8+1)+IF(AND($E8=1,PD8=0),1000,0)),1000000))</f>
        <v/>
      </c>
      <c r="YL8">
        <f>IF($B8=0,1000000,IF(INDEX('計算A'!$D$60:$II$104,$B8,80)*FX8=1,IF(AND($E8=2,PE8=0),1000000,INDEX('計算A'!CE$110:CE$114,$F8+1)+IF(AND($E8=1,PE8=0),1000,0)),1000000))</f>
        <v/>
      </c>
      <c r="YM8">
        <f>IF($B8=0,1000000,IF(INDEX('計算A'!$D$60:$II$104,$B8,81)*FY8=1,IF(AND($E8=2,PF8=0),1000000,INDEX('計算A'!CF$110:CF$114,$F8+1)+IF(AND($E8=1,PF8=0),1000,0)),1000000))</f>
        <v/>
      </c>
      <c r="YN8">
        <f>IF($B8=0,1000000,IF(INDEX('計算A'!$D$60:$II$104,$B8,82)*FZ8=1,IF(AND($E8=2,PG8=0),1000000,INDEX('計算A'!CG$110:CG$114,$F8+1)+IF(AND($E8=1,PG8=0),1000,0)),1000000))</f>
        <v/>
      </c>
      <c r="YO8">
        <f>IF($B8=0,1000000,IF(INDEX('計算A'!$D$60:$II$104,$B8,83)*GA8=1,IF(AND($E8=2,PH8=0),1000000,INDEX('計算A'!CH$110:CH$114,$F8+1)+IF(AND($E8=1,PH8=0),1000,0)),1000000))</f>
        <v/>
      </c>
      <c r="YP8">
        <f>IF($B8=0,1000000,IF(INDEX('計算A'!$D$60:$II$104,$B8,84)*GB8=1,IF(AND($E8=2,PI8=0),1000000,INDEX('計算A'!CI$110:CI$114,$F8+1)+IF(AND($E8=1,PI8=0),1000,0)),1000000))</f>
        <v/>
      </c>
      <c r="YQ8">
        <f>IF($B8=0,1000000,IF(INDEX('計算A'!$D$60:$II$104,$B8,85)*GC8=1,IF(AND($E8=2,PJ8=0),1000000,INDEX('計算A'!CJ$110:CJ$114,$F8+1)+IF(AND($E8=1,PJ8=0),1000,0)),1000000))</f>
        <v/>
      </c>
      <c r="YR8">
        <f>IF($B8=0,1000000,IF(INDEX('計算A'!$D$60:$II$104,$B8,86)*GD8=1,IF(AND($E8=2,PK8=0),1000000,INDEX('計算A'!CK$110:CK$114,$F8+1)+IF(AND($E8=1,PK8=0),1000,0)),1000000))</f>
        <v/>
      </c>
      <c r="YS8">
        <f>IF($B8=0,1000000,IF(INDEX('計算A'!$D$60:$II$104,$B8,87)*GE8=1,IF(AND($E8=2,PL8=0),1000000,INDEX('計算A'!CL$110:CL$114,$F8+1)+IF(AND($E8=1,PL8=0),1000,0)),1000000))</f>
        <v/>
      </c>
      <c r="YT8">
        <f>IF($B8=0,1000000,IF(INDEX('計算A'!$D$60:$II$104,$B8,88)*GF8=1,IF(AND($E8=2,PM8=0),1000000,INDEX('計算A'!CM$110:CM$114,$F8+1)+IF(AND($E8=1,PM8=0),1000,0)),1000000))</f>
        <v/>
      </c>
      <c r="YU8">
        <f>IF($B8=0,1000000,IF(INDEX('計算A'!$D$60:$II$104,$B8,89)*GG8=1,IF(AND($E8=2,PN8=0),1000000,INDEX('計算A'!CN$110:CN$114,$F8+1)+IF(AND($E8=1,PN8=0),1000,0)),1000000))</f>
        <v/>
      </c>
      <c r="YV8">
        <f>IF($B8=0,1000000,IF(INDEX('計算A'!$D$60:$II$104,$B8,90)*GH8=1,IF(AND($E8=2,PO8=0),1000000,INDEX('計算A'!CO$110:CO$114,$F8+1)+IF(AND($E8=1,PO8=0),1000,0)),1000000))</f>
        <v/>
      </c>
      <c r="YW8">
        <f>IF($B8=0,1000000,IF(INDEX('計算A'!$D$60:$II$104,$B8,91)*GI8=1,IF(AND($E8=2,PP8=0),1000000,INDEX('計算A'!CP$110:CP$114,$F8+1)+IF(AND($E8=1,PP8=0),1000,0)),1000000))</f>
        <v/>
      </c>
      <c r="YX8">
        <f>IF($B8=0,1000000,IF(INDEX('計算A'!$D$60:$II$104,$B8,92)*GJ8=1,IF(AND($E8=2,PQ8=0),1000000,INDEX('計算A'!CQ$110:CQ$114,$F8+1)+IF(AND($E8=1,PQ8=0),1000,0)),1000000))</f>
        <v/>
      </c>
      <c r="YY8">
        <f>IF($B8=0,1000000,IF(INDEX('計算A'!$D$60:$II$104,$B8,93)*GK8=1,IF(AND($E8=2,PR8=0),1000000,INDEX('計算A'!CR$110:CR$114,$F8+1)+IF(AND($E8=1,PR8=0),1000,0)),1000000))</f>
        <v/>
      </c>
      <c r="YZ8">
        <f>IF($B8=0,1000000,IF(INDEX('計算A'!$D$60:$II$104,$B8,94)*GL8=1,IF(AND($E8=2,PS8=0),1000000,INDEX('計算A'!CS$110:CS$114,$F8+1)+IF(AND($E8=1,PS8=0),1000,0)),1000000))</f>
        <v/>
      </c>
      <c r="ZA8">
        <f>IF($B8=0,1000000,IF(INDEX('計算A'!$D$60:$II$104,$B8,95)*GM8=1,IF(AND($E8=2,PT8=0),1000000,INDEX('計算A'!CT$110:CT$114,$F8+1)+IF(AND($E8=1,PT8=0),1000,0)),1000000))</f>
        <v/>
      </c>
      <c r="ZB8">
        <f>IF($B8=0,1000000,IF(INDEX('計算A'!$D$60:$II$104,$B8,96)*GN8=1,IF(AND($E8=2,PU8=0),1000000,INDEX('計算A'!CU$110:CU$114,$F8+1)+IF(AND($E8=1,PU8=0),1000,0)),1000000))</f>
        <v/>
      </c>
      <c r="ZC8">
        <f>IF($B8=0,1000000,IF(INDEX('計算A'!$D$60:$II$104,$B8,97)*GO8=1,IF(AND($E8=2,PV8=0),1000000,INDEX('計算A'!CV$110:CV$114,$F8+1)+IF(AND($E8=1,PV8=0),1000,0)),1000000))</f>
        <v/>
      </c>
      <c r="ZD8">
        <f>IF($B8=0,1000000,IF(INDEX('計算A'!$D$60:$II$104,$B8,98)*GP8=1,IF(AND($E8=2,PW8=0),1000000,INDEX('計算A'!CW$110:CW$114,$F8+1)+IF(AND($E8=1,PW8=0),1000,0)),1000000))</f>
        <v/>
      </c>
      <c r="ZE8">
        <f>IF($B8=0,1000000,IF(INDEX('計算A'!$D$60:$II$104,$B8,99)*GQ8=1,IF(AND($E8=2,PX8=0),1000000,INDEX('計算A'!CX$110:CX$114,$F8+1)+IF(AND($E8=1,PX8=0),1000,0)),1000000))</f>
        <v/>
      </c>
      <c r="ZF8">
        <f>IF($B8=0,1000000,IF(INDEX('計算A'!$D$60:$II$104,$B8,100)*GR8=1,IF(AND($E8=2,PY8=0),1000000,INDEX('計算A'!CY$110:CY$114,$F8+1)+IF(AND($E8=1,PY8=0),1000,0)),1000000))</f>
        <v/>
      </c>
      <c r="ZG8">
        <f>IF($B8=0,1000000,IF(INDEX('計算A'!$D$60:$II$104,$B8,101)*GS8=1,IF(AND($E8=2,PZ8=0),1000000,INDEX('計算A'!CZ$110:CZ$114,$F8+1)+IF(AND($E8=1,PZ8=0),1000,0)),1000000))</f>
        <v/>
      </c>
      <c r="ZH8">
        <f>IF($B8=0,1000000,IF(INDEX('計算A'!$D$60:$II$104,$B8,102)*GT8=1,IF(AND($E8=2,QA8=0),1000000,INDEX('計算A'!DA$110:DA$114,$F8+1)+IF(AND($E8=1,QA8=0),1000,0)),1000000))</f>
        <v/>
      </c>
      <c r="ZI8">
        <f>IF($B8=0,1000000,IF(INDEX('計算A'!$D$60:$II$104,$B8,103)*GU8=1,IF(AND($E8=2,QB8=0),1000000,INDEX('計算A'!DB$110:DB$114,$F8+1)+IF(AND($E8=1,QB8=0),1000,0)),1000000))</f>
        <v/>
      </c>
      <c r="ZJ8">
        <f>IF($B8=0,1000000,IF(INDEX('計算A'!$D$60:$II$104,$B8,104)*GV8=1,IF(AND($E8=2,QC8=0),1000000,INDEX('計算A'!DC$110:DC$114,$F8+1)+IF(AND($E8=1,QC8=0),1000,0)),1000000))</f>
        <v/>
      </c>
      <c r="ZK8">
        <f>IF($B8=0,1000000,IF(INDEX('計算A'!$D$60:$II$104,$B8,105)*GW8=1,IF(AND($E8=2,QD8=0),1000000,INDEX('計算A'!DD$110:DD$114,$F8+1)+IF(AND($E8=1,QD8=0),1000,0)),1000000))</f>
        <v/>
      </c>
      <c r="ZL8">
        <f>IF($B8=0,1000000,IF(INDEX('計算A'!$D$60:$II$104,$B8,106)*GX8=1,IF(AND($E8=2,QE8=0),1000000,INDEX('計算A'!DE$110:DE$114,$F8+1)+IF(AND($E8=1,QE8=0),1000,0)),1000000))</f>
        <v/>
      </c>
      <c r="ZM8">
        <f>IF($B8=0,1000000,IF(INDEX('計算A'!$D$60:$II$104,$B8,107)*GY8=1,IF(AND($E8=2,QF8=0),1000000,INDEX('計算A'!DF$110:DF$114,$F8+1)+IF(AND($E8=1,QF8=0),1000,0)),1000000))</f>
        <v/>
      </c>
      <c r="ZN8">
        <f>IF($B8=0,1000000,IF(INDEX('計算A'!$D$60:$II$104,$B8,108)*GZ8=1,IF(AND($E8=2,QG8=0),1000000,INDEX('計算A'!DG$110:DG$114,$F8+1)+IF(AND($E8=1,QG8=0),1000,0)),1000000))</f>
        <v/>
      </c>
      <c r="ZO8">
        <f>IF($B8=0,1000000,IF(INDEX('計算A'!$D$60:$II$104,$B8,109)*HA8=1,IF(AND($E8=2,QH8=0),1000000,INDEX('計算A'!DH$110:DH$114,$F8+1)+IF(AND($E8=1,QH8=0),1000,0)),1000000))</f>
        <v/>
      </c>
      <c r="ZP8">
        <f>IF($B8=0,1000000,IF(INDEX('計算A'!$D$60:$II$104,$B8,110)*HB8=1,IF(AND($E8=2,QI8=0),1000000,INDEX('計算A'!DI$110:DI$114,$F8+1)+IF(AND($E8=1,QI8=0),1000,0)),1000000))</f>
        <v/>
      </c>
      <c r="ZQ8">
        <f>IF($B8=0,1000000,IF(INDEX('計算A'!$D$60:$II$104,$B8,111)*HC8=1,IF(AND($E8=2,QJ8=0),1000000,INDEX('計算A'!DJ$110:DJ$114,$F8+1)+IF(AND($E8=1,QJ8=0),1000,0)),1000000))</f>
        <v/>
      </c>
      <c r="ZR8">
        <f>IF($B8=0,1000000,IF(INDEX('計算A'!$D$60:$II$104,$B8,112)*HD8=1,IF(AND($E8=2,QK8=0),1000000,INDEX('計算A'!DK$110:DK$114,$F8+1)+IF(AND($E8=1,QK8=0),1000,0)),1000000))</f>
        <v/>
      </c>
      <c r="ZS8">
        <f>IF($B8=0,1000000,IF(INDEX('計算A'!$D$60:$II$104,$B8,113)*HE8=1,IF(AND($E8=2,QL8=0),1000000,INDEX('計算A'!DL$110:DL$114,$F8+1)+IF(AND($E8=1,QL8=0),1000,0)),1000000))</f>
        <v/>
      </c>
      <c r="ZT8">
        <f>IF($B8=0,1000000,IF(INDEX('計算A'!$D$60:$II$104,$B8,114)*HF8=1,IF(AND($E8=2,QM8=0),1000000,INDEX('計算A'!DM$110:DM$114,$F8+1)+IF(AND($E8=1,QM8=0),1000,0)),1000000))</f>
        <v/>
      </c>
      <c r="ZU8">
        <f>IF($B8=0,1000000,IF(INDEX('計算A'!$D$60:$II$104,$B8,115)*HG8=1,IF(AND($E8=2,QN8=0),1000000,INDEX('計算A'!DN$110:DN$114,$F8+1)+IF(AND($E8=1,QN8=0),1000,0)),1000000))</f>
        <v/>
      </c>
      <c r="ZV8">
        <f>IF($B8=0,1000000,IF(INDEX('計算A'!$D$60:$II$104,$B8,116)*HH8=1,IF(AND($E8=2,QO8=0),1000000,INDEX('計算A'!DO$110:DO$114,$F8+1)+IF(AND($E8=1,QO8=0),1000,0)),1000000))</f>
        <v/>
      </c>
      <c r="ZW8">
        <f>IF($B8=0,1000000,IF(INDEX('計算A'!$D$60:$II$104,$B8,117)*HI8=1,IF(AND($E8=2,QP8=0),1000000,INDEX('計算A'!DP$110:DP$114,$F8+1)+IF(AND($E8=1,QP8=0),1000,0)),1000000))</f>
        <v/>
      </c>
      <c r="ZX8">
        <f>IF($B8=0,1000000,IF(INDEX('計算A'!$D$60:$II$104,$B8,118)*HJ8=1,IF(AND($E8=2,QQ8=0),1000000,INDEX('計算A'!DQ$110:DQ$114,$F8+1)+IF(AND($E8=1,QQ8=0),1000,0)),1000000))</f>
        <v/>
      </c>
      <c r="ZY8">
        <f>IF($B8=0,1000000,IF(INDEX('計算A'!$D$60:$II$104,$B8,119)*HK8=1,IF(AND($E8=2,QR8=0),1000000,INDEX('計算A'!DR$110:DR$114,$F8+1)+IF(AND($E8=1,QR8=0),1000,0)),1000000))</f>
        <v/>
      </c>
      <c r="ZZ8">
        <f>IF($B8=0,1000000,IF(INDEX('計算A'!$D$60:$II$104,$B8,120)*HL8=1,IF(AND($E8=2,QS8=0),1000000,INDEX('計算A'!DS$110:DS$114,$F8+1)+IF(AND($E8=1,QS8=0),1000,0)),1000000))</f>
        <v/>
      </c>
      <c r="AAA8">
        <f>IF($B8=0,1000000,IF(INDEX('計算A'!$D$60:$II$104,$B8,121)*HM8=1,IF(AND($E8=2,QT8=0),1000000,INDEX('計算A'!DT$110:DT$114,$F8+1)+IF(AND($E8=1,QT8=0),1000,0)),1000000))</f>
        <v/>
      </c>
      <c r="AAB8">
        <f>IF($B8=0,1000000,IF(INDEX('計算A'!$D$60:$II$104,$B8,122)*HN8=1,IF(AND($E8=2,QU8=0),1000000,INDEX('計算A'!DU$110:DU$114,$F8+1)+IF(AND($E8=1,QU8=0),1000,0)),1000000))</f>
        <v/>
      </c>
      <c r="AAC8">
        <f>IF($B8=0,1000000,IF(INDEX('計算A'!$D$60:$II$104,$B8,123)*HO8=1,IF(AND($E8=2,QV8=0),1000000,INDEX('計算A'!DV$110:DV$114,$F8+1)+IF(AND($E8=1,QV8=0),1000,0)),1000000))</f>
        <v/>
      </c>
      <c r="AAD8">
        <f>IF($B8=0,1000000,IF(INDEX('計算A'!$D$60:$II$104,$B8,124)*HP8=1,IF(AND($E8=2,QW8=0),1000000,INDEX('計算A'!DW$110:DW$114,$F8+1)+IF(AND($E8=1,QW8=0),1000,0)),1000000))</f>
        <v/>
      </c>
      <c r="AAE8">
        <f>IF($B8=0,1000000,IF(INDEX('計算A'!$D$60:$II$104,$B8,125)*HQ8=1,IF(AND($E8=2,QX8=0),1000000,INDEX('計算A'!DX$110:DX$114,$F8+1)+IF(AND($E8=1,QX8=0),1000,0)),1000000))</f>
        <v/>
      </c>
      <c r="AAF8">
        <f>IF($B8=0,1000000,IF(INDEX('計算A'!$D$60:$II$104,$B8,126)*HR8=1,IF(AND($E8=2,QY8=0),1000000,INDEX('計算A'!DY$110:DY$114,$F8+1)+IF(AND($E8=1,QY8=0),1000,0)),1000000))</f>
        <v/>
      </c>
      <c r="AAG8">
        <f>IF($B8=0,1000000,IF(INDEX('計算A'!$D$60:$II$104,$B8,127)*HS8=1,IF(AND($E8=2,QZ8=0),1000000,INDEX('計算A'!DZ$110:DZ$114,$F8+1)+IF(AND($E8=1,QZ8=0),1000,0)),1000000))</f>
        <v/>
      </c>
      <c r="AAH8">
        <f>IF($B8=0,1000000,IF(INDEX('計算A'!$D$60:$II$104,$B8,128)*HT8=1,IF(AND($E8=2,RA8=0),1000000,INDEX('計算A'!EA$110:EA$114,$F8+1)+IF(AND($E8=1,RA8=0),1000,0)),1000000))</f>
        <v/>
      </c>
      <c r="AAI8">
        <f>IF($B8=0,1000000,IF(INDEX('計算A'!$D$60:$II$104,$B8,129)*HU8=1,IF(AND($E8=2,RB8=0),1000000,INDEX('計算A'!EB$110:EB$114,$F8+1)+IF(AND($E8=1,RB8=0),1000,0)),1000000))</f>
        <v/>
      </c>
      <c r="AAJ8">
        <f>IF($B8=0,1000000,IF(INDEX('計算A'!$D$60:$II$104,$B8,130)*HV8=1,IF(AND($E8=2,RC8=0),1000000,INDEX('計算A'!EC$110:EC$114,$F8+1)+IF(AND($E8=1,RC8=0),1000,0)),1000000))</f>
        <v/>
      </c>
      <c r="AAK8">
        <f>IF($B8=0,1000000,IF(INDEX('計算A'!$D$60:$II$104,$B8,131)*HW8=1,IF(AND($E8=2,RD8=0),1000000,INDEX('計算A'!ED$110:ED$114,$F8+1)+IF(AND($E8=1,RD8=0),1000,0)),1000000))</f>
        <v/>
      </c>
      <c r="AAL8">
        <f>IF($B8=0,1000000,IF(INDEX('計算A'!$D$60:$II$104,$B8,132)*HX8=1,IF(AND($E8=2,RE8=0),1000000,INDEX('計算A'!EE$110:EE$114,$F8+1)+IF(AND($E8=1,RE8=0),1000,0)),1000000))</f>
        <v/>
      </c>
      <c r="AAM8">
        <f>IF($B8=0,1000000,IF(INDEX('計算A'!$D$60:$II$104,$B8,133)*HY8=1,IF(AND($E8=2,RF8=0),1000000,INDEX('計算A'!EF$110:EF$114,$F8+1)+IF(AND($E8=1,RF8=0),1000,0)),1000000))</f>
        <v/>
      </c>
      <c r="AAN8">
        <f>IF($B8=0,1000000,IF(INDEX('計算A'!$D$60:$II$104,$B8,134)*HZ8=1,IF(AND($E8=2,RG8=0),1000000,INDEX('計算A'!EG$110:EG$114,$F8+1)+IF(AND($E8=1,RG8=0),1000,0)),1000000))</f>
        <v/>
      </c>
      <c r="AAO8">
        <f>IF($B8=0,1000000,IF(INDEX('計算A'!$D$60:$II$104,$B8,135)*IA8=1,IF(AND($E8=2,RH8=0),1000000,INDEX('計算A'!EH$110:EH$114,$F8+1)+IF(AND($E8=1,RH8=0),1000,0)),1000000))</f>
        <v/>
      </c>
      <c r="AAP8">
        <f>IF($B8=0,1000000,IF(INDEX('計算A'!$D$60:$II$104,$B8,136)*IB8=1,IF(AND($E8=2,RI8=0),1000000,INDEX('計算A'!EI$110:EI$114,$F8+1)+IF(AND($E8=1,RI8=0),1000,0)),1000000))</f>
        <v/>
      </c>
      <c r="AAQ8">
        <f>IF($B8=0,1000000,IF(INDEX('計算A'!$D$60:$II$104,$B8,137)*IC8=1,IF(AND($E8=2,RJ8=0),1000000,INDEX('計算A'!EJ$110:EJ$114,$F8+1)+IF(AND($E8=1,RJ8=0),1000,0)),1000000))</f>
        <v/>
      </c>
      <c r="AAR8">
        <f>IF($B8=0,1000000,IF(INDEX('計算A'!$D$60:$II$104,$B8,138)*ID8=1,IF(AND($E8=2,RK8=0),1000000,INDEX('計算A'!EK$110:EK$114,$F8+1)+IF(AND($E8=1,RK8=0),1000,0)),1000000))</f>
        <v/>
      </c>
      <c r="AAS8">
        <f>IF($B8=0,1000000,IF(INDEX('計算A'!$D$60:$II$104,$B8,139)*IE8=1,IF(AND($E8=2,RL8=0),1000000,INDEX('計算A'!EL$110:EL$114,$F8+1)+IF(AND($E8=1,RL8=0),1000,0)),1000000))</f>
        <v/>
      </c>
      <c r="AAT8">
        <f>IF($B8=0,1000000,IF(INDEX('計算A'!$D$60:$II$104,$B8,140)*IF8=1,IF(AND($E8=2,RM8=0),1000000,INDEX('計算A'!EM$110:EM$114,$F8+1)+IF(AND($E8=1,RM8=0),1000,0)),1000000))</f>
        <v/>
      </c>
      <c r="AAU8">
        <f>IF($B8=0,1000000,IF(INDEX('計算A'!$D$60:$II$104,$B8,141)*IG8=1,IF(AND($E8=2,RN8=0),1000000,INDEX('計算A'!EN$110:EN$114,$F8+1)+IF(AND($E8=1,RN8=0),1000,0)),1000000))</f>
        <v/>
      </c>
      <c r="AAV8">
        <f>IF($B8=0,1000000,IF(INDEX('計算A'!$D$60:$II$104,$B8,142)*IH8=1,IF(AND($E8=2,RO8=0),1000000,INDEX('計算A'!EO$110:EO$114,$F8+1)+IF(AND($E8=1,RO8=0),1000,0)),1000000))</f>
        <v/>
      </c>
      <c r="AAW8">
        <f>IF($B8=0,1000000,IF(INDEX('計算A'!$D$60:$II$104,$B8,143)*II8=1,IF(AND($E8=2,RP8=0),1000000,INDEX('計算A'!EP$110:EP$114,$F8+1)+IF(AND($E8=1,RP8=0),1000,0)),1000000))</f>
        <v/>
      </c>
      <c r="AAX8">
        <f>IF($B8=0,1000000,IF(INDEX('計算A'!$D$60:$II$104,$B8,144)*IJ8=1,IF(AND($E8=2,RQ8=0),1000000,INDEX('計算A'!EQ$110:EQ$114,$F8+1)+IF(AND($E8=1,RQ8=0),1000,0)),1000000))</f>
        <v/>
      </c>
      <c r="AAY8">
        <f>IF($B8=0,1000000,IF(INDEX('計算A'!$D$60:$II$104,$B8,145)*IK8=1,IF(AND($E8=2,RR8=0),1000000,INDEX('計算A'!ER$110:ER$114,$F8+1)+IF(AND($E8=1,RR8=0),1000,0)),1000000))</f>
        <v/>
      </c>
      <c r="AAZ8">
        <f>IF($B8=0,1000000,IF(INDEX('計算A'!$D$60:$II$104,$B8,146)*IL8=1,IF(AND($E8=2,RS8=0),1000000,INDEX('計算A'!ES$110:ES$114,$F8+1)+IF(AND($E8=1,RS8=0),1000,0)),1000000))</f>
        <v/>
      </c>
      <c r="ABA8">
        <f>IF($B8=0,1000000,IF(INDEX('計算A'!$D$60:$II$104,$B8,147)*IM8=1,IF(AND($E8=2,RT8=0),1000000,INDEX('計算A'!ET$110:ET$114,$F8+1)+IF(AND($E8=1,RT8=0),1000,0)),1000000))</f>
        <v/>
      </c>
      <c r="ABB8">
        <f>IF($B8=0,1000000,IF(INDEX('計算A'!$D$60:$II$104,$B8,148)*IN8=1,IF(AND($E8=2,RU8=0),1000000,INDEX('計算A'!EU$110:EU$114,$F8+1)+IF(AND($E8=1,RU8=0),1000,0)),1000000))</f>
        <v/>
      </c>
      <c r="ABC8">
        <f>IF($B8=0,1000000,IF(INDEX('計算A'!$D$60:$II$104,$B8,149)*IO8=1,IF(AND($E8=2,RV8=0),1000000,INDEX('計算A'!EV$110:EV$114,$F8+1)+IF(AND($E8=1,RV8=0),1000,0)),1000000))</f>
        <v/>
      </c>
      <c r="ABD8">
        <f>IF($B8=0,1000000,IF(INDEX('計算A'!$D$60:$II$104,$B8,150)*IP8=1,IF(AND($E8=2,RW8=0),1000000,INDEX('計算A'!EW$110:EW$114,$F8+1)+IF(AND($E8=1,RW8=0),1000,0)),1000000))</f>
        <v/>
      </c>
      <c r="ABE8">
        <f>IF($B8=0,1000000,IF(INDEX('計算A'!$D$60:$II$104,$B8,151)*IQ8=1,IF(AND($E8=2,RX8=0),1000000,INDEX('計算A'!EX$110:EX$114,$F8+1)+IF(AND($E8=1,RX8=0),1000,0)),1000000))</f>
        <v/>
      </c>
      <c r="ABF8">
        <f>IF($B8=0,1000000,IF(INDEX('計算A'!$D$60:$II$104,$B8,152)*IR8=1,IF(AND($E8=2,RY8=0),1000000,INDEX('計算A'!EY$110:EY$114,$F8+1)+IF(AND($E8=1,RY8=0),1000,0)),1000000))</f>
        <v/>
      </c>
      <c r="ABG8">
        <f>IF($B8=0,1000000,IF(INDEX('計算A'!$D$60:$II$104,$B8,153)*IS8=1,IF(AND($E8=2,RZ8=0),1000000,INDEX('計算A'!EZ$110:EZ$114,$F8+1)+IF(AND($E8=1,RZ8=0),1000,0)),1000000))</f>
        <v/>
      </c>
      <c r="ABH8">
        <f>IF($B8=0,1000000,IF(INDEX('計算A'!$D$60:$II$104,$B8,154)*IT8=1,IF(AND($E8=2,SA8=0),1000000,INDEX('計算A'!FA$110:FA$114,$F8+1)+IF(AND($E8=1,SA8=0),1000,0)),1000000))</f>
        <v/>
      </c>
      <c r="ABI8">
        <f>IF($B8=0,1000000,IF(INDEX('計算A'!$D$60:$II$104,$B8,155)*IU8=1,IF(AND($E8=2,SB8=0),1000000,INDEX('計算A'!FB$110:FB$114,$F8+1)+IF(AND($E8=1,SB8=0),1000,0)),1000000))</f>
        <v/>
      </c>
      <c r="ABJ8">
        <f>IF($B8=0,1000000,IF(INDEX('計算A'!$D$60:$II$104,$B8,156)*IV8=1,IF(AND($E8=2,SC8=0),1000000,INDEX('計算A'!FC$110:FC$114,$F8+1)+IF(AND($E8=1,SC8=0),1000,0)),1000000))</f>
        <v/>
      </c>
      <c r="ABK8">
        <f>IF($B8=0,1000000,IF(INDEX('計算A'!$D$60:$II$104,$B8,157)*IW8=1,IF(AND($E8=2,SD8=0),1000000,INDEX('計算A'!FD$110:FD$114,$F8+1)+IF(AND($E8=1,SD8=0),1000,0)),1000000))</f>
        <v/>
      </c>
      <c r="ABL8">
        <f>IF($B8=0,1000000,IF(INDEX('計算A'!$D$60:$II$104,$B8,158)*IX8=1,IF(AND($E8=2,SE8=0),1000000,INDEX('計算A'!FE$110:FE$114,$F8+1)+IF(AND($E8=1,SE8=0),1000,0)),1000000))</f>
        <v/>
      </c>
      <c r="ABM8">
        <f>IF($B8=0,1000000,IF(INDEX('計算A'!$D$60:$II$104,$B8,159)*IY8=1,IF(AND($E8=2,SF8=0),1000000,INDEX('計算A'!FF$110:FF$114,$F8+1)+IF(AND($E8=1,SF8=0),1000,0)),1000000))</f>
        <v/>
      </c>
      <c r="ABN8">
        <f>IF($B8=0,1000000,IF(INDEX('計算A'!$D$60:$II$104,$B8,160)*IZ8=1,IF(AND($E8=2,SG8=0),1000000,INDEX('計算A'!FG$110:FG$114,$F8+1)+IF(AND($E8=1,SG8=0),1000,0)),1000000))</f>
        <v/>
      </c>
      <c r="ABO8">
        <f>IF($B8=0,1000000,IF(INDEX('計算A'!$D$60:$II$104,$B8,161)*JA8=1,IF(AND($E8=2,SH8=0),1000000,INDEX('計算A'!FH$110:FH$114,$F8+1)+IF(AND($E8=1,SH8=0),1000,0)),1000000))</f>
        <v/>
      </c>
      <c r="ABP8">
        <f>IF($B8=0,1000000,IF(INDEX('計算A'!$D$60:$II$104,$B8,162)*JB8=1,IF(AND($E8=2,SI8=0),1000000,INDEX('計算A'!FI$110:FI$114,$F8+1)+IF(AND($E8=1,SI8=0),1000,0)),1000000))</f>
        <v/>
      </c>
      <c r="ABQ8">
        <f>IF($B8=0,1000000,IF(INDEX('計算A'!$D$60:$II$104,$B8,163)*JC8=1,IF(AND($E8=2,SJ8=0),1000000,INDEX('計算A'!FJ$110:FJ$114,$F8+1)+IF(AND($E8=1,SJ8=0),1000,0)),1000000))</f>
        <v/>
      </c>
      <c r="ABR8">
        <f>IF($B8=0,1000000,IF(INDEX('計算A'!$D$60:$II$104,$B8,164)*JD8=1,IF(AND($E8=2,SK8=0),1000000,INDEX('計算A'!FK$110:FK$114,$F8+1)+IF(AND($E8=1,SK8=0),1000,0)),1000000))</f>
        <v/>
      </c>
      <c r="ABS8">
        <f>IF($B8=0,1000000,IF(INDEX('計算A'!$D$60:$II$104,$B8,165)*JE8=1,IF(AND($E8=2,SL8=0),1000000,INDEX('計算A'!FL$110:FL$114,$F8+1)+IF(AND($E8=1,SL8=0),1000,0)),1000000))</f>
        <v/>
      </c>
      <c r="ABT8">
        <f>IF($B8=0,1000000,IF(INDEX('計算A'!$D$60:$II$104,$B8,166)*JF8=1,IF(AND($E8=2,SM8=0),1000000,INDEX('計算A'!FM$110:FM$114,$F8+1)+IF(AND($E8=1,SM8=0),1000,0)),1000000))</f>
        <v/>
      </c>
      <c r="ABU8">
        <f>IF($B8=0,1000000,IF(INDEX('計算A'!$D$60:$II$104,$B8,167)*JG8=1,IF(AND($E8=2,SN8=0),1000000,INDEX('計算A'!FN$110:FN$114,$F8+1)+IF(AND($E8=1,SN8=0),1000,0)),1000000))</f>
        <v/>
      </c>
      <c r="ABV8">
        <f>IF($B8=0,1000000,IF(INDEX('計算A'!$D$60:$II$104,$B8,168)*JH8=1,IF(AND($E8=2,SO8=0),1000000,INDEX('計算A'!FO$110:FO$114,$F8+1)+IF(AND($E8=1,SO8=0),1000,0)),1000000))</f>
        <v/>
      </c>
      <c r="ABW8">
        <f>IF($B8=0,1000000,IF(INDEX('計算A'!$D$60:$II$104,$B8,169)*JI8=1,IF(AND($E8=2,SP8=0),1000000,INDEX('計算A'!FP$110:FP$114,$F8+1)+IF(AND($E8=1,SP8=0),1000,0)),1000000))</f>
        <v/>
      </c>
      <c r="ABX8">
        <f>IF($B8=0,1000000,IF(INDEX('計算A'!$D$60:$II$104,$B8,170)*JJ8=1,IF(AND($E8=2,SQ8=0),1000000,INDEX('計算A'!FQ$110:FQ$114,$F8+1)+IF(AND($E8=1,SQ8=0),1000,0)),1000000))</f>
        <v/>
      </c>
      <c r="ABY8">
        <f>IF($B8=0,1000000,IF(INDEX('計算A'!$D$60:$II$104,$B8,171)*JK8=1,IF(AND($E8=2,SR8=0),1000000,INDEX('計算A'!FR$110:FR$114,$F8+1)+IF(AND($E8=1,SR8=0),1000,0)),1000000))</f>
        <v/>
      </c>
      <c r="ABZ8">
        <f>IF($B8=0,1000000,IF(INDEX('計算A'!$D$60:$II$104,$B8,172)*JL8=1,IF(AND($E8=2,SS8=0),1000000,INDEX('計算A'!FS$110:FS$114,$F8+1)+IF(AND($E8=1,SS8=0),1000,0)),1000000))</f>
        <v/>
      </c>
      <c r="ACA8">
        <f>IF($B8=0,1000000,IF(INDEX('計算A'!$D$60:$II$104,$B8,173)*JM8=1,IF(AND($E8=2,ST8=0),1000000,INDEX('計算A'!FT$110:FT$114,$F8+1)+IF(AND($E8=1,ST8=0),1000,0)),1000000))</f>
        <v/>
      </c>
      <c r="ACB8">
        <f>IF($B8=0,1000000,IF(INDEX('計算A'!$D$60:$II$104,$B8,174)*JN8=1,IF(AND($E8=2,SU8=0),1000000,INDEX('計算A'!FU$110:FU$114,$F8+1)+IF(AND($E8=1,SU8=0),1000,0)),1000000))</f>
        <v/>
      </c>
      <c r="ACC8">
        <f>IF($B8=0,1000000,IF(INDEX('計算A'!$D$60:$II$104,$B8,175)*JO8=1,IF(AND($E8=2,SV8=0),1000000,INDEX('計算A'!FV$110:FV$114,$F8+1)+IF(AND($E8=1,SV8=0),1000,0)),1000000))</f>
        <v/>
      </c>
      <c r="ACD8">
        <f>IF($B8=0,1000000,IF(INDEX('計算A'!$D$60:$II$104,$B8,176)*JP8=1,IF(AND($E8=2,SW8=0),1000000,INDEX('計算A'!FW$110:FW$114,$F8+1)+IF(AND($E8=1,SW8=0),1000,0)),1000000))</f>
        <v/>
      </c>
      <c r="ACE8">
        <f>IF($B8=0,1000000,IF(INDEX('計算A'!$D$60:$II$104,$B8,177)*JQ8=1,IF(AND($E8=2,SX8=0),1000000,INDEX('計算A'!FX$110:FX$114,$F8+1)+IF(AND($E8=1,SX8=0),1000,0)),1000000))</f>
        <v/>
      </c>
      <c r="ACF8">
        <f>IF($B8=0,1000000,IF(INDEX('計算A'!$D$60:$II$104,$B8,178)*JR8=1,IF(AND($E8=2,SY8=0),1000000,INDEX('計算A'!FY$110:FY$114,$F8+1)+IF(AND($E8=1,SY8=0),1000,0)),1000000))</f>
        <v/>
      </c>
      <c r="ACG8">
        <f>IF($B8=0,1000000,IF(INDEX('計算A'!$D$60:$II$104,$B8,179)*JS8=1,IF(AND($E8=2,SZ8=0),1000000,INDEX('計算A'!FZ$110:FZ$114,$F8+1)+IF(AND($E8=1,SZ8=0),1000,0)),1000000))</f>
        <v/>
      </c>
      <c r="ACH8">
        <f>IF($B8=0,1000000,IF(INDEX('計算A'!$D$60:$II$104,$B8,180)*JT8=1,IF(AND($E8=2,TA8=0),1000000,INDEX('計算A'!GA$110:GA$114,$F8+1)+IF(AND($E8=1,TA8=0),1000,0)),1000000))</f>
        <v/>
      </c>
      <c r="ACI8">
        <f>IF($B8=0,1000000,IF(INDEX('計算A'!$D$60:$II$104,$B8,181)*JU8=1,IF(AND($E8=2,TB8=0),1000000,INDEX('計算A'!GB$110:GB$114,$F8+1)+IF(AND($E8=1,TB8=0),1000,0)),1000000))</f>
        <v/>
      </c>
      <c r="ACJ8">
        <f>IF($B8=0,1000000,IF(INDEX('計算A'!$D$60:$II$104,$B8,182)*JV8=1,IF(AND($E8=2,TC8=0),1000000,INDEX('計算A'!GC$110:GC$114,$F8+1)+IF(AND($E8=1,TC8=0),1000,0)),1000000))</f>
        <v/>
      </c>
      <c r="ACK8">
        <f>IF($B8=0,1000000,IF(INDEX('計算A'!$D$60:$II$104,$B8,183)*JW8=1,IF(AND($E8=2,TD8=0),1000000,INDEX('計算A'!GD$110:GD$114,$F8+1)+IF(AND($E8=1,TD8=0),1000,0)),1000000))</f>
        <v/>
      </c>
      <c r="ACL8">
        <f>IF($B8=0,1000000,IF(INDEX('計算A'!$D$60:$II$104,$B8,184)*JX8=1,IF(AND($E8=2,TE8=0),1000000,INDEX('計算A'!GE$110:GE$114,$F8+1)+IF(AND($E8=1,TE8=0),1000,0)),1000000))</f>
        <v/>
      </c>
      <c r="ACM8">
        <f>IF($B8=0,1000000,IF(INDEX('計算A'!$D$60:$II$104,$B8,185)*JY8=1,IF(AND($E8=2,TF8=0),1000000,INDEX('計算A'!GF$110:GF$114,$F8+1)+IF(AND($E8=1,TF8=0),1000,0)),1000000))</f>
        <v/>
      </c>
      <c r="ACN8">
        <f>IF($B8=0,1000000,IF(INDEX('計算A'!$D$60:$II$104,$B8,186)*JZ8=1,IF(AND($E8=2,TG8=0),1000000,INDEX('計算A'!GG$110:GG$114,$F8+1)+IF(AND($E8=1,TG8=0),1000,0)),1000000))</f>
        <v/>
      </c>
      <c r="ACO8">
        <f>IF($B8=0,1000000,IF(INDEX('計算A'!$D$60:$II$104,$B8,187)*KA8=1,IF(AND($E8=2,TH8=0),1000000,INDEX('計算A'!GH$110:GH$114,$F8+1)+IF(AND($E8=1,TH8=0),1000,0)),1000000))</f>
        <v/>
      </c>
      <c r="ACP8">
        <f>IF($B8=0,1000000,IF(INDEX('計算A'!$D$60:$II$104,$B8,188)*KB8=1,IF(AND($E8=2,TI8=0),1000000,INDEX('計算A'!GI$110:GI$114,$F8+1)+IF(AND($E8=1,TI8=0),1000,0)),1000000))</f>
        <v/>
      </c>
      <c r="ACQ8">
        <f>IF($B8=0,1000000,IF(INDEX('計算A'!$D$60:$II$104,$B8,189)*KC8=1,IF(AND($E8=2,TJ8=0),1000000,INDEX('計算A'!GJ$110:GJ$114,$F8+1)+IF(AND($E8=1,TJ8=0),1000,0)),1000000))</f>
        <v/>
      </c>
      <c r="ACR8">
        <f>IF($B8=0,1000000,IF(INDEX('計算A'!$D$60:$II$104,$B8,190)*KD8=1,IF(AND($E8=2,TK8=0),1000000,INDEX('計算A'!GK$110:GK$114,$F8+1)+IF(AND($E8=1,TK8=0),1000,0)),1000000))</f>
        <v/>
      </c>
      <c r="ACS8">
        <f>IF($B8=0,1000000,IF(INDEX('計算A'!$D$60:$II$104,$B8,191)*KE8=1,IF(AND($E8=2,TL8=0),1000000,INDEX('計算A'!GL$110:GL$114,$F8+1)+IF(AND($E8=1,TL8=0),1000,0)),1000000))</f>
        <v/>
      </c>
      <c r="ACT8">
        <f>IF($B8=0,1000000,IF(INDEX('計算A'!$D$60:$II$104,$B8,192)*KF8=1,IF(AND($E8=2,TM8=0),1000000,INDEX('計算A'!GM$110:GM$114,$F8+1)+IF(AND($E8=1,TM8=0),1000,0)),1000000))</f>
        <v/>
      </c>
      <c r="ACU8">
        <f>IF($B8=0,1000000,IF(INDEX('計算A'!$D$60:$II$104,$B8,193)*KG8=1,IF(AND($E8=2,TN8=0),1000000,INDEX('計算A'!GN$110:GN$114,$F8+1)+IF(AND($E8=1,TN8=0),1000,0)),1000000))</f>
        <v/>
      </c>
      <c r="ACV8">
        <f>IF($B8=0,1000000,IF(INDEX('計算A'!$D$60:$II$104,$B8,194)*KH8=1,IF(AND($E8=2,TO8=0),1000000,INDEX('計算A'!GO$110:GO$114,$F8+1)+IF(AND($E8=1,TO8=0),1000,0)),1000000))</f>
        <v/>
      </c>
      <c r="ACW8">
        <f>IF($B8=0,1000000,IF(INDEX('計算A'!$D$60:$II$104,$B8,195)*KI8=1,IF(AND($E8=2,TP8=0),1000000,INDEX('計算A'!GP$110:GP$114,$F8+1)+IF(AND($E8=1,TP8=0),1000,0)),1000000))</f>
        <v/>
      </c>
      <c r="ACX8">
        <f>IF($B8=0,1000000,IF(INDEX('計算A'!$D$60:$II$104,$B8,196)*KJ8=1,IF(AND($E8=2,TQ8=0),1000000,INDEX('計算A'!GQ$110:GQ$114,$F8+1)+IF(AND($E8=1,TQ8=0),1000,0)),1000000))</f>
        <v/>
      </c>
      <c r="ACY8">
        <f>IF($B8=0,1000000,IF(INDEX('計算A'!$D$60:$II$104,$B8,197)*KK8=1,IF(AND($E8=2,TR8=0),1000000,INDEX('計算A'!GR$110:GR$114,$F8+1)+IF(AND($E8=1,TR8=0),1000,0)),1000000))</f>
        <v/>
      </c>
      <c r="ACZ8">
        <f>IF($B8=0,1000000,IF(INDEX('計算A'!$D$60:$II$104,$B8,198)*KL8=1,IF(AND($E8=2,TS8=0),1000000,INDEX('計算A'!GS$110:GS$114,$F8+1)+IF(AND($E8=1,TS8=0),1000,0)),1000000))</f>
        <v/>
      </c>
      <c r="ADA8">
        <f>IF($B8=0,1000000,IF(INDEX('計算A'!$D$60:$II$104,$B8,199)*KM8=1,IF(AND($E8=2,TT8=0),1000000,INDEX('計算A'!GT$110:GT$114,$F8+1)+IF(AND($E8=1,TT8=0),1000,0)),1000000))</f>
        <v/>
      </c>
      <c r="ADB8">
        <f>IF($B8=0,1000000,IF(INDEX('計算A'!$D$60:$II$104,$B8,200)*KN8=1,IF(AND($E8=2,TU8=0),1000000,INDEX('計算A'!GU$110:GU$114,$F8+1)+IF(AND($E8=1,TU8=0),1000,0)),1000000))</f>
        <v/>
      </c>
      <c r="ADC8">
        <f>IF($B8=0,1000000,IF(INDEX('計算A'!$D$60:$II$104,$B8,201)*KO8=1,IF(AND($E8=2,TV8=0),1000000,INDEX('計算A'!GV$110:GV$114,$F8+1)+IF(AND($E8=1,TV8=0),1000,0)),1000000))</f>
        <v/>
      </c>
      <c r="ADD8">
        <f>IF($B8=0,1000000,IF(INDEX('計算A'!$D$60:$II$104,$B8,202)*KP8=1,IF(AND($E8=2,TW8=0),1000000,INDEX('計算A'!GW$110:GW$114,$F8+1)+IF(AND($E8=1,TW8=0),1000,0)),1000000))</f>
        <v/>
      </c>
      <c r="ADE8">
        <f>IF($B8=0,1000000,IF(INDEX('計算A'!$D$60:$II$104,$B8,203)*KQ8=1,IF(AND($E8=2,TX8=0),1000000,INDEX('計算A'!GX$110:GX$114,$F8+1)+IF(AND($E8=1,TX8=0),1000,0)),1000000))</f>
        <v/>
      </c>
      <c r="ADF8">
        <f>IF($B8=0,1000000,IF(INDEX('計算A'!$D$60:$II$104,$B8,204)*KR8=1,IF(AND($E8=2,TY8=0),1000000,INDEX('計算A'!GY$110:GY$114,$F8+1)+IF(AND($E8=1,TY8=0),1000,0)),1000000))</f>
        <v/>
      </c>
      <c r="ADG8">
        <f>IF($B8=0,1000000,IF(INDEX('計算A'!$D$60:$II$104,$B8,205)*KS8=1,IF(AND($E8=2,TZ8=0),1000000,INDEX('計算A'!GZ$110:GZ$114,$F8+1)+IF(AND($E8=1,TZ8=0),1000,0)),1000000))</f>
        <v/>
      </c>
      <c r="ADH8">
        <f>IF($B8=0,1000000,IF(INDEX('計算A'!$D$60:$II$104,$B8,206)*KT8=1,IF(AND($E8=2,UA8=0),1000000,INDEX('計算A'!HA$110:HA$114,$F8+1)+IF(AND($E8=1,UA8=0),1000,0)),1000000))</f>
        <v/>
      </c>
      <c r="ADI8">
        <f>IF($B8=0,1000000,IF(INDEX('計算A'!$D$60:$II$104,$B8,207)*KU8=1,IF(AND($E8=2,UB8=0),1000000,INDEX('計算A'!HB$110:HB$114,$F8+1)+IF(AND($E8=1,UB8=0),1000,0)),1000000))</f>
        <v/>
      </c>
      <c r="ADJ8">
        <f>IF($B8=0,1000000,IF(INDEX('計算A'!$D$60:$II$104,$B8,208)*KV8=1,IF(AND($E8=2,UC8=0),1000000,INDEX('計算A'!HC$110:HC$114,$F8+1)+IF(AND($E8=1,UC8=0),1000,0)),1000000))</f>
        <v/>
      </c>
      <c r="ADK8">
        <f>IF($B8=0,1000000,IF(INDEX('計算A'!$D$60:$II$104,$B8,209)*KW8=1,IF(AND($E8=2,UD8=0),1000000,INDEX('計算A'!HD$110:HD$114,$F8+1)+IF(AND($E8=1,UD8=0),1000,0)),1000000))</f>
        <v/>
      </c>
      <c r="ADL8">
        <f>IF($B8=0,1000000,IF(INDEX('計算A'!$D$60:$II$104,$B8,210)*KX8=1,IF(AND($E8=2,UE8=0),1000000,INDEX('計算A'!HE$110:HE$114,$F8+1)+IF(AND($E8=1,UE8=0),1000,0)),1000000))</f>
        <v/>
      </c>
      <c r="ADM8">
        <f>IF($B8=0,1000000,IF(INDEX('計算A'!$D$60:$II$104,$B8,211)*KY8=1,IF(AND($E8=2,UF8=0),1000000,INDEX('計算A'!HF$110:HF$114,$F8+1)+IF(AND($E8=1,UF8=0),1000,0)),1000000))</f>
        <v/>
      </c>
      <c r="ADN8">
        <f>IF($B8=0,1000000,IF(INDEX('計算A'!$D$60:$II$104,$B8,212)*KZ8=1,IF(AND($E8=2,UG8=0),1000000,INDEX('計算A'!HG$110:HG$114,$F8+1)+IF(AND($E8=1,UG8=0),1000,0)),1000000))</f>
        <v/>
      </c>
      <c r="ADO8">
        <f>IF($B8=0,1000000,IF(INDEX('計算A'!$D$60:$II$104,$B8,213)*LA8=1,IF(AND($E8=2,UH8=0),1000000,INDEX('計算A'!HH$110:HH$114,$F8+1)+IF(AND($E8=1,UH8=0),1000,0)),1000000))</f>
        <v/>
      </c>
      <c r="ADP8">
        <f>IF($B8=0,1000000,IF(INDEX('計算A'!$D$60:$II$104,$B8,214)*LB8=1,IF(AND($E8=2,UI8=0),1000000,INDEX('計算A'!HI$110:HI$114,$F8+1)+IF(AND($E8=1,UI8=0),1000,0)),1000000))</f>
        <v/>
      </c>
      <c r="ADQ8">
        <f>IF($B8=0,1000000,IF(INDEX('計算A'!$D$60:$II$104,$B8,215)*LC8=1,IF(AND($E8=2,UJ8=0),1000000,INDEX('計算A'!HJ$110:HJ$114,$F8+1)+IF(AND($E8=1,UJ8=0),1000,0)),1000000))</f>
        <v/>
      </c>
      <c r="ADR8">
        <f>IF($B8=0,1000000,IF(INDEX('計算A'!$D$60:$II$104,$B8,216)*LD8=1,IF(AND($E8=2,UK8=0),1000000,INDEX('計算A'!HK$110:HK$114,$F8+1)+IF(AND($E8=1,UK8=0),1000,0)),1000000))</f>
        <v/>
      </c>
      <c r="ADS8">
        <f>IF($B8=0,1000000,IF(INDEX('計算A'!$D$60:$II$104,$B8,217)*LE8=1,IF(AND($E8=2,UL8=0),1000000,INDEX('計算A'!HL$110:HL$114,$F8+1)+IF(AND($E8=1,UL8=0),1000,0)),1000000))</f>
        <v/>
      </c>
      <c r="ADT8">
        <f>IF($B8=0,1000000,IF(INDEX('計算A'!$D$60:$II$104,$B8,218)*LF8=1,IF(AND($E8=2,UM8=0),1000000,INDEX('計算A'!HM$110:HM$114,$F8+1)+IF(AND($E8=1,UM8=0),1000,0)),1000000))</f>
        <v/>
      </c>
      <c r="ADU8">
        <f>IF($B8=0,1000000,IF(INDEX('計算A'!$D$60:$II$104,$B8,219)*LG8=1,IF(AND($E8=2,UN8=0),1000000,INDEX('計算A'!HN$110:HN$114,$F8+1)+IF(AND($E8=1,UN8=0),1000,0)),1000000))</f>
        <v/>
      </c>
      <c r="ADV8">
        <f>IF($B8=0,1000000,IF(INDEX('計算A'!$D$60:$II$104,$B8,220)*LH8=1,IF(AND($E8=2,UO8=0),1000000,INDEX('計算A'!HO$110:HO$114,$F8+1)+IF(AND($E8=1,UO8=0),1000,0)),1000000))</f>
        <v/>
      </c>
      <c r="ADW8">
        <f>IF($B8=0,1000000,IF(INDEX('計算A'!$D$60:$II$104,$B8,221)*LI8=1,IF(AND($E8=2,UP8=0),1000000,INDEX('計算A'!HP$110:HP$114,$F8+1)+IF(AND($E8=1,UP8=0),1000,0)),1000000))</f>
        <v/>
      </c>
      <c r="ADX8">
        <f>IF($B8=0,1000000,IF(INDEX('計算A'!$D$60:$II$104,$B8,222)*LJ8=1,IF(AND($E8=2,UQ8=0),1000000,INDEX('計算A'!HQ$110:HQ$114,$F8+1)+IF(AND($E8=1,UQ8=0),1000,0)),1000000))</f>
        <v/>
      </c>
      <c r="ADY8">
        <f>IF($B8=0,1000000,IF(INDEX('計算A'!$D$60:$II$104,$B8,223)*LK8=1,IF(AND($E8=2,UR8=0),1000000,INDEX('計算A'!HR$110:HR$114,$F8+1)+IF(AND($E8=1,UR8=0),1000,0)),1000000))</f>
        <v/>
      </c>
      <c r="ADZ8">
        <f>IF($B8=0,1000000,IF(INDEX('計算A'!$D$60:$II$104,$B8,224)*LL8=1,IF(AND($E8=2,US8=0),1000000,INDEX('計算A'!HS$110:HS$114,$F8+1)+IF(AND($E8=1,US8=0),1000,0)),1000000))</f>
        <v/>
      </c>
      <c r="AEA8">
        <f>IF($B8=0,1000000,IF(INDEX('計算A'!$D$60:$II$104,$B8,225)*LM8=1,IF(AND($E8=2,UT8=0),1000000,INDEX('計算A'!HT$110:HT$114,$F8+1)+IF(AND($E8=1,UT8=0),1000,0)),1000000))</f>
        <v/>
      </c>
      <c r="AEB8">
        <f>IF($B8=0,1000000,IF(INDEX('計算A'!$D$60:$II$104,$B8,226)*LN8=1,IF(AND($E8=2,UU8=0),1000000,INDEX('計算A'!HU$110:HU$114,$F8+1)+IF(AND($E8=1,UU8=0),1000,0)),1000000))</f>
        <v/>
      </c>
      <c r="AEC8">
        <f>IF($B8=0,1000000,IF(INDEX('計算A'!$D$60:$II$104,$B8,227)*LO8=1,IF(AND($E8=2,UV8=0),1000000,INDEX('計算A'!HV$110:HV$114,$F8+1)+IF(AND($E8=1,UV8=0),1000,0)),1000000))</f>
        <v/>
      </c>
      <c r="AED8">
        <f>IF($B8=0,1000000,IF(INDEX('計算A'!$D$60:$II$104,$B8,228)*LP8=1,IF(AND($E8=2,UW8=0),1000000,INDEX('計算A'!HW$110:HW$114,$F8+1)+IF(AND($E8=1,UW8=0),1000,0)),1000000))</f>
        <v/>
      </c>
      <c r="AEE8">
        <f>IF($B8=0,1000000,IF(INDEX('計算A'!$D$60:$II$104,$B8,229)*LQ8=1,IF(AND($E8=2,UX8=0),1000000,INDEX('計算A'!HX$110:HX$114,$F8+1)+IF(AND($E8=1,UX8=0),1000,0)),1000000))</f>
        <v/>
      </c>
      <c r="AEF8">
        <f>IF($B8=0,1000000,IF(INDEX('計算A'!$D$60:$II$104,$B8,230)*LR8=1,IF(AND($E8=2,UY8=0),1000000,INDEX('計算A'!HY$110:HY$114,$F8+1)+IF(AND($E8=1,UY8=0),1000,0)),1000000))</f>
        <v/>
      </c>
      <c r="AEG8">
        <f>IF($B8=0,1000000,IF(INDEX('計算A'!$D$60:$II$104,$B8,231)*LS8=1,IF(AND($E8=2,UZ8=0),1000000,INDEX('計算A'!HZ$110:HZ$114,$F8+1)+IF(AND($E8=1,UZ8=0),1000,0)),1000000))</f>
        <v/>
      </c>
      <c r="AEH8">
        <f>IF($B8=0,1000000,IF(INDEX('計算A'!$D$60:$II$104,$B8,232)*LT8=1,IF(AND($E8=2,VA8=0),1000000,INDEX('計算A'!IA$110:IA$114,$F8+1)+IF(AND($E8=1,VA8=0),1000,0)),1000000))</f>
        <v/>
      </c>
      <c r="AEI8">
        <f>IF($B8=0,1000000,IF(INDEX('計算A'!$D$60:$II$104,$B8,233)*LU8=1,IF(AND($E8=2,VB8=0),1000000,INDEX('計算A'!IB$110:IB$114,$F8+1)+IF(AND($E8=1,VB8=0),1000,0)),1000000))</f>
        <v/>
      </c>
      <c r="AEJ8">
        <f>IF($B8=0,1000000,IF(INDEX('計算A'!$D$60:$II$104,$B8,234)*LV8=1,IF(AND($E8=2,VC8=0),1000000,INDEX('計算A'!IC$110:IC$114,$F8+1)+IF(AND($E8=1,VC8=0),1000,0)),1000000))</f>
        <v/>
      </c>
      <c r="AEK8">
        <f>IF($B8=0,1000000,IF(INDEX('計算A'!$D$60:$II$104,$B8,235)*LW8=1,IF(AND($E8=2,VD8=0),1000000,INDEX('計算A'!ID$110:ID$114,$F8+1)+IF(AND($E8=1,VD8=0),1000,0)),1000000))</f>
        <v/>
      </c>
      <c r="AEL8">
        <f>IF($B8=0,1000000,IF(INDEX('計算A'!$D$60:$II$104,$B8,236)*LX8=1,IF(AND($E8=2,VE8=0),1000000,INDEX('計算A'!IE$110:IE$114,$F8+1)+IF(AND($E8=1,VE8=0),1000,0)),1000000))</f>
        <v/>
      </c>
      <c r="AEM8">
        <f>IF($B8=0,1000000,IF(INDEX('計算A'!$D$60:$II$104,$B8,237)*LY8=1,IF(AND($E8=2,VF8=0),1000000,INDEX('計算A'!IF$110:IF$114,$F8+1)+IF(AND($E8=1,VF8=0),1000,0)),1000000))</f>
        <v/>
      </c>
      <c r="AEN8">
        <f>IF($B8=0,1000000,IF(INDEX('計算A'!$D$60:$II$104,$B8,238)*LZ8=1,IF(AND($E8=2,VG8=0),1000000,INDEX('計算A'!IG$110:IG$114,$F8+1)+IF(AND($E8=1,VG8=0),1000,0)),1000000))</f>
        <v/>
      </c>
      <c r="AEO8">
        <f>IF($B8=0,1000000,IF(INDEX('計算A'!$D$60:$II$104,$B8,239)*MA8=1,IF(AND($E8=2,VH8=0),1000000,INDEX('計算A'!IH$110:IH$114,$F8+1)+IF(AND($E8=1,VH8=0),1000,0)),1000000))</f>
        <v/>
      </c>
      <c r="AEP8">
        <f>IF($B8=0,1000000,IF(INDEX('計算A'!$D$60:$II$104,$B8,240)*MB8=1,IF(AND($E8=2,VI8=0),1000000,INDEX('計算A'!II$110:II$114,$F8+1)+IF(AND($E8=1,VI8=0),1000,0)),1000000))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IF($B9=0,1000000,IF(INDEX('計算A'!$D$60:$II$104,$B9,1)*CW9=1,IF(AND($E9=2,MD9=0),1000000,INDEX('計算A'!D$110:D$114,$F9+1)+IF(AND($E9=1,MD9=0),1000,0)),1000000))</f>
        <v/>
      </c>
      <c r="VL9">
        <f>IF($B9=0,1000000,IF(INDEX('計算A'!$D$60:$II$104,$B9,2)*CX9=1,IF(AND($E9=2,ME9=0),1000000,INDEX('計算A'!E$110:E$114,$F9+1)+IF(AND($E9=1,ME9=0),1000,0)),1000000))</f>
        <v/>
      </c>
      <c r="VM9">
        <f>IF($B9=0,1000000,IF(INDEX('計算A'!$D$60:$II$104,$B9,3)*CY9=1,IF(AND($E9=2,MF9=0),1000000,INDEX('計算A'!F$110:F$114,$F9+1)+IF(AND($E9=1,MF9=0),1000,0)),1000000))</f>
        <v/>
      </c>
      <c r="VN9">
        <f>IF($B9=0,1000000,IF(INDEX('計算A'!$D$60:$II$104,$B9,4)*CZ9=1,IF(AND($E9=2,MG9=0),1000000,INDEX('計算A'!G$110:G$114,$F9+1)+IF(AND($E9=1,MG9=0),1000,0)),1000000))</f>
        <v/>
      </c>
      <c r="VO9">
        <f>IF($B9=0,1000000,IF(INDEX('計算A'!$D$60:$II$104,$B9,5)*DA9=1,IF(AND($E9=2,MH9=0),1000000,INDEX('計算A'!H$110:H$114,$F9+1)+IF(AND($E9=1,MH9=0),1000,0)),1000000))</f>
        <v/>
      </c>
      <c r="VP9">
        <f>IF($B9=0,1000000,IF(INDEX('計算A'!$D$60:$II$104,$B9,6)*DB9=1,IF(AND($E9=2,MI9=0),1000000,INDEX('計算A'!I$110:I$114,$F9+1)+IF(AND($E9=1,MI9=0),1000,0)),1000000))</f>
        <v/>
      </c>
      <c r="VQ9">
        <f>IF($B9=0,1000000,IF(INDEX('計算A'!$D$60:$II$104,$B9,7)*DC9=1,IF(AND($E9=2,MJ9=0),1000000,INDEX('計算A'!J$110:J$114,$F9+1)+IF(AND($E9=1,MJ9=0),1000,0)),1000000))</f>
        <v/>
      </c>
      <c r="VR9">
        <f>IF($B9=0,1000000,IF(INDEX('計算A'!$D$60:$II$104,$B9,8)*DD9=1,IF(AND($E9=2,MK9=0),1000000,INDEX('計算A'!K$110:K$114,$F9+1)+IF(AND($E9=1,MK9=0),1000,0)),1000000))</f>
        <v/>
      </c>
      <c r="VS9">
        <f>IF($B9=0,1000000,IF(INDEX('計算A'!$D$60:$II$104,$B9,9)*DE9=1,IF(AND($E9=2,ML9=0),1000000,INDEX('計算A'!L$110:L$114,$F9+1)+IF(AND($E9=1,ML9=0),1000,0)),1000000))</f>
        <v/>
      </c>
      <c r="VT9">
        <f>IF($B9=0,1000000,IF(INDEX('計算A'!$D$60:$II$104,$B9,10)*DF9=1,IF(AND($E9=2,MM9=0),1000000,INDEX('計算A'!M$110:M$114,$F9+1)+IF(AND($E9=1,MM9=0),1000,0)),1000000))</f>
        <v/>
      </c>
      <c r="VU9">
        <f>IF($B9=0,1000000,IF(INDEX('計算A'!$D$60:$II$104,$B9,11)*DG9=1,IF(AND($E9=2,MN9=0),1000000,INDEX('計算A'!N$110:N$114,$F9+1)+IF(AND($E9=1,MN9=0),1000,0)),1000000))</f>
        <v/>
      </c>
      <c r="VV9">
        <f>IF($B9=0,1000000,IF(INDEX('計算A'!$D$60:$II$104,$B9,12)*DH9=1,IF(AND($E9=2,MO9=0),1000000,INDEX('計算A'!O$110:O$114,$F9+1)+IF(AND($E9=1,MO9=0),1000,0)),1000000))</f>
        <v/>
      </c>
      <c r="VW9">
        <f>IF($B9=0,1000000,IF(INDEX('計算A'!$D$60:$II$104,$B9,13)*DI9=1,IF(AND($E9=2,MP9=0),1000000,INDEX('計算A'!P$110:P$114,$F9+1)+IF(AND($E9=1,MP9=0),1000,0)),1000000))</f>
        <v/>
      </c>
      <c r="VX9">
        <f>IF($B9=0,1000000,IF(INDEX('計算A'!$D$60:$II$104,$B9,14)*DJ9=1,IF(AND($E9=2,MQ9=0),1000000,INDEX('計算A'!Q$110:Q$114,$F9+1)+IF(AND($E9=1,MQ9=0),1000,0)),1000000))</f>
        <v/>
      </c>
      <c r="VY9">
        <f>IF($B9=0,1000000,IF(INDEX('計算A'!$D$60:$II$104,$B9,15)*DK9=1,IF(AND($E9=2,MR9=0),1000000,INDEX('計算A'!R$110:R$114,$F9+1)+IF(AND($E9=1,MR9=0),1000,0)),1000000))</f>
        <v/>
      </c>
      <c r="VZ9">
        <f>IF($B9=0,1000000,IF(INDEX('計算A'!$D$60:$II$104,$B9,16)*DL9=1,IF(AND($E9=2,MS9=0),1000000,INDEX('計算A'!S$110:S$114,$F9+1)+IF(AND($E9=1,MS9=0),1000,0)),1000000))</f>
        <v/>
      </c>
      <c r="WA9">
        <f>IF($B9=0,1000000,IF(INDEX('計算A'!$D$60:$II$104,$B9,17)*DM9=1,IF(AND($E9=2,MT9=0),1000000,INDEX('計算A'!T$110:T$114,$F9+1)+IF(AND($E9=1,MT9=0),1000,0)),1000000))</f>
        <v/>
      </c>
      <c r="WB9">
        <f>IF($B9=0,1000000,IF(INDEX('計算A'!$D$60:$II$104,$B9,18)*DN9=1,IF(AND($E9=2,MU9=0),1000000,INDEX('計算A'!U$110:U$114,$F9+1)+IF(AND($E9=1,MU9=0),1000,0)),1000000))</f>
        <v/>
      </c>
      <c r="WC9">
        <f>IF($B9=0,1000000,IF(INDEX('計算A'!$D$60:$II$104,$B9,19)*DO9=1,IF(AND($E9=2,MV9=0),1000000,INDEX('計算A'!V$110:V$114,$F9+1)+IF(AND($E9=1,MV9=0),1000,0)),1000000))</f>
        <v/>
      </c>
      <c r="WD9">
        <f>IF($B9=0,1000000,IF(INDEX('計算A'!$D$60:$II$104,$B9,20)*DP9=1,IF(AND($E9=2,MW9=0),1000000,INDEX('計算A'!W$110:W$114,$F9+1)+IF(AND($E9=1,MW9=0),1000,0)),1000000))</f>
        <v/>
      </c>
      <c r="WE9">
        <f>IF($B9=0,1000000,IF(INDEX('計算A'!$D$60:$II$104,$B9,21)*DQ9=1,IF(AND($E9=2,MX9=0),1000000,INDEX('計算A'!X$110:X$114,$F9+1)+IF(AND($E9=1,MX9=0),1000,0)),1000000))</f>
        <v/>
      </c>
      <c r="WF9">
        <f>IF($B9=0,1000000,IF(INDEX('計算A'!$D$60:$II$104,$B9,22)*DR9=1,IF(AND($E9=2,MY9=0),1000000,INDEX('計算A'!Y$110:Y$114,$F9+1)+IF(AND($E9=1,MY9=0),1000,0)),1000000))</f>
        <v/>
      </c>
      <c r="WG9">
        <f>IF($B9=0,1000000,IF(INDEX('計算A'!$D$60:$II$104,$B9,23)*DS9=1,IF(AND($E9=2,MZ9=0),1000000,INDEX('計算A'!Z$110:Z$114,$F9+1)+IF(AND($E9=1,MZ9=0),1000,0)),1000000))</f>
        <v/>
      </c>
      <c r="WH9">
        <f>IF($B9=0,1000000,IF(INDEX('計算A'!$D$60:$II$104,$B9,24)*DT9=1,IF(AND($E9=2,NA9=0),1000000,INDEX('計算A'!AA$110:AA$114,$F9+1)+IF(AND($E9=1,NA9=0),1000,0)),1000000))</f>
        <v/>
      </c>
      <c r="WI9">
        <f>IF($B9=0,1000000,IF(INDEX('計算A'!$D$60:$II$104,$B9,25)*DU9=1,IF(AND($E9=2,NB9=0),1000000,INDEX('計算A'!AB$110:AB$114,$F9+1)+IF(AND($E9=1,NB9=0),1000,0)),1000000))</f>
        <v/>
      </c>
      <c r="WJ9">
        <f>IF($B9=0,1000000,IF(INDEX('計算A'!$D$60:$II$104,$B9,26)*DV9=1,IF(AND($E9=2,NC9=0),1000000,INDEX('計算A'!AC$110:AC$114,$F9+1)+IF(AND($E9=1,NC9=0),1000,0)),1000000))</f>
        <v/>
      </c>
      <c r="WK9">
        <f>IF($B9=0,1000000,IF(INDEX('計算A'!$D$60:$II$104,$B9,27)*DW9=1,IF(AND($E9=2,ND9=0),1000000,INDEX('計算A'!AD$110:AD$114,$F9+1)+IF(AND($E9=1,ND9=0),1000,0)),1000000))</f>
        <v/>
      </c>
      <c r="WL9">
        <f>IF($B9=0,1000000,IF(INDEX('計算A'!$D$60:$II$104,$B9,28)*DX9=1,IF(AND($E9=2,NE9=0),1000000,INDEX('計算A'!AE$110:AE$114,$F9+1)+IF(AND($E9=1,NE9=0),1000,0)),1000000))</f>
        <v/>
      </c>
      <c r="WM9">
        <f>IF($B9=0,1000000,IF(INDEX('計算A'!$D$60:$II$104,$B9,29)*DY9=1,IF(AND($E9=2,NF9=0),1000000,INDEX('計算A'!AF$110:AF$114,$F9+1)+IF(AND($E9=1,NF9=0),1000,0)),1000000))</f>
        <v/>
      </c>
      <c r="WN9">
        <f>IF($B9=0,1000000,IF(INDEX('計算A'!$D$60:$II$104,$B9,30)*DZ9=1,IF(AND($E9=2,NG9=0),1000000,INDEX('計算A'!AG$110:AG$114,$F9+1)+IF(AND($E9=1,NG9=0),1000,0)),1000000))</f>
        <v/>
      </c>
      <c r="WO9">
        <f>IF($B9=0,1000000,IF(INDEX('計算A'!$D$60:$II$104,$B9,31)*EA9=1,IF(AND($E9=2,NH9=0),1000000,INDEX('計算A'!AH$110:AH$114,$F9+1)+IF(AND($E9=1,NH9=0),1000,0)),1000000))</f>
        <v/>
      </c>
      <c r="WP9">
        <f>IF($B9=0,1000000,IF(INDEX('計算A'!$D$60:$II$104,$B9,32)*EB9=1,IF(AND($E9=2,NI9=0),1000000,INDEX('計算A'!AI$110:AI$114,$F9+1)+IF(AND($E9=1,NI9=0),1000,0)),1000000))</f>
        <v/>
      </c>
      <c r="WQ9">
        <f>IF($B9=0,1000000,IF(INDEX('計算A'!$D$60:$II$104,$B9,33)*EC9=1,IF(AND($E9=2,NJ9=0),1000000,INDEX('計算A'!AJ$110:AJ$114,$F9+1)+IF(AND($E9=1,NJ9=0),1000,0)),1000000))</f>
        <v/>
      </c>
      <c r="WR9">
        <f>IF($B9=0,1000000,IF(INDEX('計算A'!$D$60:$II$104,$B9,34)*ED9=1,IF(AND($E9=2,NK9=0),1000000,INDEX('計算A'!AK$110:AK$114,$F9+1)+IF(AND($E9=1,NK9=0),1000,0)),1000000))</f>
        <v/>
      </c>
      <c r="WS9">
        <f>IF($B9=0,1000000,IF(INDEX('計算A'!$D$60:$II$104,$B9,35)*EE9=1,IF(AND($E9=2,NL9=0),1000000,INDEX('計算A'!AL$110:AL$114,$F9+1)+IF(AND($E9=1,NL9=0),1000,0)),1000000))</f>
        <v/>
      </c>
      <c r="WT9">
        <f>IF($B9=0,1000000,IF(INDEX('計算A'!$D$60:$II$104,$B9,36)*EF9=1,IF(AND($E9=2,NM9=0),1000000,INDEX('計算A'!AM$110:AM$114,$F9+1)+IF(AND($E9=1,NM9=0),1000,0)),1000000))</f>
        <v/>
      </c>
      <c r="WU9">
        <f>IF($B9=0,1000000,IF(INDEX('計算A'!$D$60:$II$104,$B9,37)*EG9=1,IF(AND($E9=2,NN9=0),1000000,INDEX('計算A'!AN$110:AN$114,$F9+1)+IF(AND($E9=1,NN9=0),1000,0)),1000000))</f>
        <v/>
      </c>
      <c r="WV9">
        <f>IF($B9=0,1000000,IF(INDEX('計算A'!$D$60:$II$104,$B9,38)*EH9=1,IF(AND($E9=2,NO9=0),1000000,INDEX('計算A'!AO$110:AO$114,$F9+1)+IF(AND($E9=1,NO9=0),1000,0)),1000000))</f>
        <v/>
      </c>
      <c r="WW9">
        <f>IF($B9=0,1000000,IF(INDEX('計算A'!$D$60:$II$104,$B9,39)*EI9=1,IF(AND($E9=2,NP9=0),1000000,INDEX('計算A'!AP$110:AP$114,$F9+1)+IF(AND($E9=1,NP9=0),1000,0)),1000000))</f>
        <v/>
      </c>
      <c r="WX9">
        <f>IF($B9=0,1000000,IF(INDEX('計算A'!$D$60:$II$104,$B9,40)*EJ9=1,IF(AND($E9=2,NQ9=0),1000000,INDEX('計算A'!AQ$110:AQ$114,$F9+1)+IF(AND($E9=1,NQ9=0),1000,0)),1000000))</f>
        <v/>
      </c>
      <c r="WY9">
        <f>IF($B9=0,1000000,IF(INDEX('計算A'!$D$60:$II$104,$B9,41)*EK9=1,IF(AND($E9=2,NR9=0),1000000,INDEX('計算A'!AR$110:AR$114,$F9+1)+IF(AND($E9=1,NR9=0),1000,0)),1000000))</f>
        <v/>
      </c>
      <c r="WZ9">
        <f>IF($B9=0,1000000,IF(INDEX('計算A'!$D$60:$II$104,$B9,42)*EL9=1,IF(AND($E9=2,NS9=0),1000000,INDEX('計算A'!AS$110:AS$114,$F9+1)+IF(AND($E9=1,NS9=0),1000,0)),1000000))</f>
        <v/>
      </c>
      <c r="XA9">
        <f>IF($B9=0,1000000,IF(INDEX('計算A'!$D$60:$II$104,$B9,43)*EM9=1,IF(AND($E9=2,NT9=0),1000000,INDEX('計算A'!AT$110:AT$114,$F9+1)+IF(AND($E9=1,NT9=0),1000,0)),1000000))</f>
        <v/>
      </c>
      <c r="XB9">
        <f>IF($B9=0,1000000,IF(INDEX('計算A'!$D$60:$II$104,$B9,44)*EN9=1,IF(AND($E9=2,NU9=0),1000000,INDEX('計算A'!AU$110:AU$114,$F9+1)+IF(AND($E9=1,NU9=0),1000,0)),1000000))</f>
        <v/>
      </c>
      <c r="XC9">
        <f>IF($B9=0,1000000,IF(INDEX('計算A'!$D$60:$II$104,$B9,45)*EO9=1,IF(AND($E9=2,NV9=0),1000000,INDEX('計算A'!AV$110:AV$114,$F9+1)+IF(AND($E9=1,NV9=0),1000,0)),1000000))</f>
        <v/>
      </c>
      <c r="XD9">
        <f>IF($B9=0,1000000,IF(INDEX('計算A'!$D$60:$II$104,$B9,46)*EP9=1,IF(AND($E9=2,NW9=0),1000000,INDEX('計算A'!AW$110:AW$114,$F9+1)+IF(AND($E9=1,NW9=0),1000,0)),1000000))</f>
        <v/>
      </c>
      <c r="XE9">
        <f>IF($B9=0,1000000,IF(INDEX('計算A'!$D$60:$II$104,$B9,47)*EQ9=1,IF(AND($E9=2,NX9=0),1000000,INDEX('計算A'!AX$110:AX$114,$F9+1)+IF(AND($E9=1,NX9=0),1000,0)),1000000))</f>
        <v/>
      </c>
      <c r="XF9">
        <f>IF($B9=0,1000000,IF(INDEX('計算A'!$D$60:$II$104,$B9,48)*ER9=1,IF(AND($E9=2,NY9=0),1000000,INDEX('計算A'!AY$110:AY$114,$F9+1)+IF(AND($E9=1,NY9=0),1000,0)),1000000))</f>
        <v/>
      </c>
      <c r="XG9">
        <f>IF($B9=0,1000000,IF(INDEX('計算A'!$D$60:$II$104,$B9,49)*ES9=1,IF(AND($E9=2,NZ9=0),1000000,INDEX('計算A'!AZ$110:AZ$114,$F9+1)+IF(AND($E9=1,NZ9=0),1000,0)),1000000))</f>
        <v/>
      </c>
      <c r="XH9">
        <f>IF($B9=0,1000000,IF(INDEX('計算A'!$D$60:$II$104,$B9,50)*ET9=1,IF(AND($E9=2,OA9=0),1000000,INDEX('計算A'!BA$110:BA$114,$F9+1)+IF(AND($E9=1,OA9=0),1000,0)),1000000))</f>
        <v/>
      </c>
      <c r="XI9">
        <f>IF($B9=0,1000000,IF(INDEX('計算A'!$D$60:$II$104,$B9,51)*EU9=1,IF(AND($E9=2,OB9=0),1000000,INDEX('計算A'!BB$110:BB$114,$F9+1)+IF(AND($E9=1,OB9=0),1000,0)),1000000))</f>
        <v/>
      </c>
      <c r="XJ9">
        <f>IF($B9=0,1000000,IF(INDEX('計算A'!$D$60:$II$104,$B9,52)*EV9=1,IF(AND($E9=2,OC9=0),1000000,INDEX('計算A'!BC$110:BC$114,$F9+1)+IF(AND($E9=1,OC9=0),1000,0)),1000000))</f>
        <v/>
      </c>
      <c r="XK9">
        <f>IF($B9=0,1000000,IF(INDEX('計算A'!$D$60:$II$104,$B9,53)*EW9=1,IF(AND($E9=2,OD9=0),1000000,INDEX('計算A'!BD$110:BD$114,$F9+1)+IF(AND($E9=1,OD9=0),1000,0)),1000000))</f>
        <v/>
      </c>
      <c r="XL9">
        <f>IF($B9=0,1000000,IF(INDEX('計算A'!$D$60:$II$104,$B9,54)*EX9=1,IF(AND($E9=2,OE9=0),1000000,INDEX('計算A'!BE$110:BE$114,$F9+1)+IF(AND($E9=1,OE9=0),1000,0)),1000000))</f>
        <v/>
      </c>
      <c r="XM9">
        <f>IF($B9=0,1000000,IF(INDEX('計算A'!$D$60:$II$104,$B9,55)*EY9=1,IF(AND($E9=2,OF9=0),1000000,INDEX('計算A'!BF$110:BF$114,$F9+1)+IF(AND($E9=1,OF9=0),1000,0)),1000000))</f>
        <v/>
      </c>
      <c r="XN9">
        <f>IF($B9=0,1000000,IF(INDEX('計算A'!$D$60:$II$104,$B9,56)*EZ9=1,IF(AND($E9=2,OG9=0),1000000,INDEX('計算A'!BG$110:BG$114,$F9+1)+IF(AND($E9=1,OG9=0),1000,0)),1000000))</f>
        <v/>
      </c>
      <c r="XO9">
        <f>IF($B9=0,1000000,IF(INDEX('計算A'!$D$60:$II$104,$B9,57)*FA9=1,IF(AND($E9=2,OH9=0),1000000,INDEX('計算A'!BH$110:BH$114,$F9+1)+IF(AND($E9=1,OH9=0),1000,0)),1000000))</f>
        <v/>
      </c>
      <c r="XP9">
        <f>IF($B9=0,1000000,IF(INDEX('計算A'!$D$60:$II$104,$B9,58)*FB9=1,IF(AND($E9=2,OI9=0),1000000,INDEX('計算A'!BI$110:BI$114,$F9+1)+IF(AND($E9=1,OI9=0),1000,0)),1000000))</f>
        <v/>
      </c>
      <c r="XQ9">
        <f>IF($B9=0,1000000,IF(INDEX('計算A'!$D$60:$II$104,$B9,59)*FC9=1,IF(AND($E9=2,OJ9=0),1000000,INDEX('計算A'!BJ$110:BJ$114,$F9+1)+IF(AND($E9=1,OJ9=0),1000,0)),1000000))</f>
        <v/>
      </c>
      <c r="XR9">
        <f>IF($B9=0,1000000,IF(INDEX('計算A'!$D$60:$II$104,$B9,60)*FD9=1,IF(AND($E9=2,OK9=0),1000000,INDEX('計算A'!BK$110:BK$114,$F9+1)+IF(AND($E9=1,OK9=0),1000,0)),1000000))</f>
        <v/>
      </c>
      <c r="XS9">
        <f>IF($B9=0,1000000,IF(INDEX('計算A'!$D$60:$II$104,$B9,61)*FE9=1,IF(AND($E9=2,OL9=0),1000000,INDEX('計算A'!BL$110:BL$114,$F9+1)+IF(AND($E9=1,OL9=0),1000,0)),1000000))</f>
        <v/>
      </c>
      <c r="XT9">
        <f>IF($B9=0,1000000,IF(INDEX('計算A'!$D$60:$II$104,$B9,62)*FF9=1,IF(AND($E9=2,OM9=0),1000000,INDEX('計算A'!BM$110:BM$114,$F9+1)+IF(AND($E9=1,OM9=0),1000,0)),1000000))</f>
        <v/>
      </c>
      <c r="XU9">
        <f>IF($B9=0,1000000,IF(INDEX('計算A'!$D$60:$II$104,$B9,63)*FG9=1,IF(AND($E9=2,ON9=0),1000000,INDEX('計算A'!BN$110:BN$114,$F9+1)+IF(AND($E9=1,ON9=0),1000,0)),1000000))</f>
        <v/>
      </c>
      <c r="XV9">
        <f>IF($B9=0,1000000,IF(INDEX('計算A'!$D$60:$II$104,$B9,64)*FH9=1,IF(AND($E9=2,OO9=0),1000000,INDEX('計算A'!BO$110:BO$114,$F9+1)+IF(AND($E9=1,OO9=0),1000,0)),1000000))</f>
        <v/>
      </c>
      <c r="XW9">
        <f>IF($B9=0,1000000,IF(INDEX('計算A'!$D$60:$II$104,$B9,65)*FI9=1,IF(AND($E9=2,OP9=0),1000000,INDEX('計算A'!BP$110:BP$114,$F9+1)+IF(AND($E9=1,OP9=0),1000,0)),1000000))</f>
        <v/>
      </c>
      <c r="XX9">
        <f>IF($B9=0,1000000,IF(INDEX('計算A'!$D$60:$II$104,$B9,66)*FJ9=1,IF(AND($E9=2,OQ9=0),1000000,INDEX('計算A'!BQ$110:BQ$114,$F9+1)+IF(AND($E9=1,OQ9=0),1000,0)),1000000))</f>
        <v/>
      </c>
      <c r="XY9">
        <f>IF($B9=0,1000000,IF(INDEX('計算A'!$D$60:$II$104,$B9,67)*FK9=1,IF(AND($E9=2,OR9=0),1000000,INDEX('計算A'!BR$110:BR$114,$F9+1)+IF(AND($E9=1,OR9=0),1000,0)),1000000))</f>
        <v/>
      </c>
      <c r="XZ9">
        <f>IF($B9=0,1000000,IF(INDEX('計算A'!$D$60:$II$104,$B9,68)*FL9=1,IF(AND($E9=2,OS9=0),1000000,INDEX('計算A'!BS$110:BS$114,$F9+1)+IF(AND($E9=1,OS9=0),1000,0)),1000000))</f>
        <v/>
      </c>
      <c r="YA9">
        <f>IF($B9=0,1000000,IF(INDEX('計算A'!$D$60:$II$104,$B9,69)*FM9=1,IF(AND($E9=2,OT9=0),1000000,INDEX('計算A'!BT$110:BT$114,$F9+1)+IF(AND($E9=1,OT9=0),1000,0)),1000000))</f>
        <v/>
      </c>
      <c r="YB9">
        <f>IF($B9=0,1000000,IF(INDEX('計算A'!$D$60:$II$104,$B9,70)*FN9=1,IF(AND($E9=2,OU9=0),1000000,INDEX('計算A'!BU$110:BU$114,$F9+1)+IF(AND($E9=1,OU9=0),1000,0)),1000000))</f>
        <v/>
      </c>
      <c r="YC9">
        <f>IF($B9=0,1000000,IF(INDEX('計算A'!$D$60:$II$104,$B9,71)*FO9=1,IF(AND($E9=2,OV9=0),1000000,INDEX('計算A'!BV$110:BV$114,$F9+1)+IF(AND($E9=1,OV9=0),1000,0)),1000000))</f>
        <v/>
      </c>
      <c r="YD9">
        <f>IF($B9=0,1000000,IF(INDEX('計算A'!$D$60:$II$104,$B9,72)*FP9=1,IF(AND($E9=2,OW9=0),1000000,INDEX('計算A'!BW$110:BW$114,$F9+1)+IF(AND($E9=1,OW9=0),1000,0)),1000000))</f>
        <v/>
      </c>
      <c r="YE9">
        <f>IF($B9=0,1000000,IF(INDEX('計算A'!$D$60:$II$104,$B9,73)*FQ9=1,IF(AND($E9=2,OX9=0),1000000,INDEX('計算A'!BX$110:BX$114,$F9+1)+IF(AND($E9=1,OX9=0),1000,0)),1000000))</f>
        <v/>
      </c>
      <c r="YF9">
        <f>IF($B9=0,1000000,IF(INDEX('計算A'!$D$60:$II$104,$B9,74)*FR9=1,IF(AND($E9=2,OY9=0),1000000,INDEX('計算A'!BY$110:BY$114,$F9+1)+IF(AND($E9=1,OY9=0),1000,0)),1000000))</f>
        <v/>
      </c>
      <c r="YG9">
        <f>IF($B9=0,1000000,IF(INDEX('計算A'!$D$60:$II$104,$B9,75)*FS9=1,IF(AND($E9=2,OZ9=0),1000000,INDEX('計算A'!BZ$110:BZ$114,$F9+1)+IF(AND($E9=1,OZ9=0),1000,0)),1000000))</f>
        <v/>
      </c>
      <c r="YH9">
        <f>IF($B9=0,1000000,IF(INDEX('計算A'!$D$60:$II$104,$B9,76)*FT9=1,IF(AND($E9=2,PA9=0),1000000,INDEX('計算A'!CA$110:CA$114,$F9+1)+IF(AND($E9=1,PA9=0),1000,0)),1000000))</f>
        <v/>
      </c>
      <c r="YI9">
        <f>IF($B9=0,1000000,IF(INDEX('計算A'!$D$60:$II$104,$B9,77)*FU9=1,IF(AND($E9=2,PB9=0),1000000,INDEX('計算A'!CB$110:CB$114,$F9+1)+IF(AND($E9=1,PB9=0),1000,0)),1000000))</f>
        <v/>
      </c>
      <c r="YJ9">
        <f>IF($B9=0,1000000,IF(INDEX('計算A'!$D$60:$II$104,$B9,78)*FV9=1,IF(AND($E9=2,PC9=0),1000000,INDEX('計算A'!CC$110:CC$114,$F9+1)+IF(AND($E9=1,PC9=0),1000,0)),1000000))</f>
        <v/>
      </c>
      <c r="YK9">
        <f>IF($B9=0,1000000,IF(INDEX('計算A'!$D$60:$II$104,$B9,79)*FW9=1,IF(AND($E9=2,PD9=0),1000000,INDEX('計算A'!CD$110:CD$114,$F9+1)+IF(AND($E9=1,PD9=0),1000,0)),1000000))</f>
        <v/>
      </c>
      <c r="YL9">
        <f>IF($B9=0,1000000,IF(INDEX('計算A'!$D$60:$II$104,$B9,80)*FX9=1,IF(AND($E9=2,PE9=0),1000000,INDEX('計算A'!CE$110:CE$114,$F9+1)+IF(AND($E9=1,PE9=0),1000,0)),1000000))</f>
        <v/>
      </c>
      <c r="YM9">
        <f>IF($B9=0,1000000,IF(INDEX('計算A'!$D$60:$II$104,$B9,81)*FY9=1,IF(AND($E9=2,PF9=0),1000000,INDEX('計算A'!CF$110:CF$114,$F9+1)+IF(AND($E9=1,PF9=0),1000,0)),1000000))</f>
        <v/>
      </c>
      <c r="YN9">
        <f>IF($B9=0,1000000,IF(INDEX('計算A'!$D$60:$II$104,$B9,82)*FZ9=1,IF(AND($E9=2,PG9=0),1000000,INDEX('計算A'!CG$110:CG$114,$F9+1)+IF(AND($E9=1,PG9=0),1000,0)),1000000))</f>
        <v/>
      </c>
      <c r="YO9">
        <f>IF($B9=0,1000000,IF(INDEX('計算A'!$D$60:$II$104,$B9,83)*GA9=1,IF(AND($E9=2,PH9=0),1000000,INDEX('計算A'!CH$110:CH$114,$F9+1)+IF(AND($E9=1,PH9=0),1000,0)),1000000))</f>
        <v/>
      </c>
      <c r="YP9">
        <f>IF($B9=0,1000000,IF(INDEX('計算A'!$D$60:$II$104,$B9,84)*GB9=1,IF(AND($E9=2,PI9=0),1000000,INDEX('計算A'!CI$110:CI$114,$F9+1)+IF(AND($E9=1,PI9=0),1000,0)),1000000))</f>
        <v/>
      </c>
      <c r="YQ9">
        <f>IF($B9=0,1000000,IF(INDEX('計算A'!$D$60:$II$104,$B9,85)*GC9=1,IF(AND($E9=2,PJ9=0),1000000,INDEX('計算A'!CJ$110:CJ$114,$F9+1)+IF(AND($E9=1,PJ9=0),1000,0)),1000000))</f>
        <v/>
      </c>
      <c r="YR9">
        <f>IF($B9=0,1000000,IF(INDEX('計算A'!$D$60:$II$104,$B9,86)*GD9=1,IF(AND($E9=2,PK9=0),1000000,INDEX('計算A'!CK$110:CK$114,$F9+1)+IF(AND($E9=1,PK9=0),1000,0)),1000000))</f>
        <v/>
      </c>
      <c r="YS9">
        <f>IF($B9=0,1000000,IF(INDEX('計算A'!$D$60:$II$104,$B9,87)*GE9=1,IF(AND($E9=2,PL9=0),1000000,INDEX('計算A'!CL$110:CL$114,$F9+1)+IF(AND($E9=1,PL9=0),1000,0)),1000000))</f>
        <v/>
      </c>
      <c r="YT9">
        <f>IF($B9=0,1000000,IF(INDEX('計算A'!$D$60:$II$104,$B9,88)*GF9=1,IF(AND($E9=2,PM9=0),1000000,INDEX('計算A'!CM$110:CM$114,$F9+1)+IF(AND($E9=1,PM9=0),1000,0)),1000000))</f>
        <v/>
      </c>
      <c r="YU9">
        <f>IF($B9=0,1000000,IF(INDEX('計算A'!$D$60:$II$104,$B9,89)*GG9=1,IF(AND($E9=2,PN9=0),1000000,INDEX('計算A'!CN$110:CN$114,$F9+1)+IF(AND($E9=1,PN9=0),1000,0)),1000000))</f>
        <v/>
      </c>
      <c r="YV9">
        <f>IF($B9=0,1000000,IF(INDEX('計算A'!$D$60:$II$104,$B9,90)*GH9=1,IF(AND($E9=2,PO9=0),1000000,INDEX('計算A'!CO$110:CO$114,$F9+1)+IF(AND($E9=1,PO9=0),1000,0)),1000000))</f>
        <v/>
      </c>
      <c r="YW9">
        <f>IF($B9=0,1000000,IF(INDEX('計算A'!$D$60:$II$104,$B9,91)*GI9=1,IF(AND($E9=2,PP9=0),1000000,INDEX('計算A'!CP$110:CP$114,$F9+1)+IF(AND($E9=1,PP9=0),1000,0)),1000000))</f>
        <v/>
      </c>
      <c r="YX9">
        <f>IF($B9=0,1000000,IF(INDEX('計算A'!$D$60:$II$104,$B9,92)*GJ9=1,IF(AND($E9=2,PQ9=0),1000000,INDEX('計算A'!CQ$110:CQ$114,$F9+1)+IF(AND($E9=1,PQ9=0),1000,0)),1000000))</f>
        <v/>
      </c>
      <c r="YY9">
        <f>IF($B9=0,1000000,IF(INDEX('計算A'!$D$60:$II$104,$B9,93)*GK9=1,IF(AND($E9=2,PR9=0),1000000,INDEX('計算A'!CR$110:CR$114,$F9+1)+IF(AND($E9=1,PR9=0),1000,0)),1000000))</f>
        <v/>
      </c>
      <c r="YZ9">
        <f>IF($B9=0,1000000,IF(INDEX('計算A'!$D$60:$II$104,$B9,94)*GL9=1,IF(AND($E9=2,PS9=0),1000000,INDEX('計算A'!CS$110:CS$114,$F9+1)+IF(AND($E9=1,PS9=0),1000,0)),1000000))</f>
        <v/>
      </c>
      <c r="ZA9">
        <f>IF($B9=0,1000000,IF(INDEX('計算A'!$D$60:$II$104,$B9,95)*GM9=1,IF(AND($E9=2,PT9=0),1000000,INDEX('計算A'!CT$110:CT$114,$F9+1)+IF(AND($E9=1,PT9=0),1000,0)),1000000))</f>
        <v/>
      </c>
      <c r="ZB9">
        <f>IF($B9=0,1000000,IF(INDEX('計算A'!$D$60:$II$104,$B9,96)*GN9=1,IF(AND($E9=2,PU9=0),1000000,INDEX('計算A'!CU$110:CU$114,$F9+1)+IF(AND($E9=1,PU9=0),1000,0)),1000000))</f>
        <v/>
      </c>
      <c r="ZC9">
        <f>IF($B9=0,1000000,IF(INDEX('計算A'!$D$60:$II$104,$B9,97)*GO9=1,IF(AND($E9=2,PV9=0),1000000,INDEX('計算A'!CV$110:CV$114,$F9+1)+IF(AND($E9=1,PV9=0),1000,0)),1000000))</f>
        <v/>
      </c>
      <c r="ZD9">
        <f>IF($B9=0,1000000,IF(INDEX('計算A'!$D$60:$II$104,$B9,98)*GP9=1,IF(AND($E9=2,PW9=0),1000000,INDEX('計算A'!CW$110:CW$114,$F9+1)+IF(AND($E9=1,PW9=0),1000,0)),1000000))</f>
        <v/>
      </c>
      <c r="ZE9">
        <f>IF($B9=0,1000000,IF(INDEX('計算A'!$D$60:$II$104,$B9,99)*GQ9=1,IF(AND($E9=2,PX9=0),1000000,INDEX('計算A'!CX$110:CX$114,$F9+1)+IF(AND($E9=1,PX9=0),1000,0)),1000000))</f>
        <v/>
      </c>
      <c r="ZF9">
        <f>IF($B9=0,1000000,IF(INDEX('計算A'!$D$60:$II$104,$B9,100)*GR9=1,IF(AND($E9=2,PY9=0),1000000,INDEX('計算A'!CY$110:CY$114,$F9+1)+IF(AND($E9=1,PY9=0),1000,0)),1000000))</f>
        <v/>
      </c>
      <c r="ZG9">
        <f>IF($B9=0,1000000,IF(INDEX('計算A'!$D$60:$II$104,$B9,101)*GS9=1,IF(AND($E9=2,PZ9=0),1000000,INDEX('計算A'!CZ$110:CZ$114,$F9+1)+IF(AND($E9=1,PZ9=0),1000,0)),1000000))</f>
        <v/>
      </c>
      <c r="ZH9">
        <f>IF($B9=0,1000000,IF(INDEX('計算A'!$D$60:$II$104,$B9,102)*GT9=1,IF(AND($E9=2,QA9=0),1000000,INDEX('計算A'!DA$110:DA$114,$F9+1)+IF(AND($E9=1,QA9=0),1000,0)),1000000))</f>
        <v/>
      </c>
      <c r="ZI9">
        <f>IF($B9=0,1000000,IF(INDEX('計算A'!$D$60:$II$104,$B9,103)*GU9=1,IF(AND($E9=2,QB9=0),1000000,INDEX('計算A'!DB$110:DB$114,$F9+1)+IF(AND($E9=1,QB9=0),1000,0)),1000000))</f>
        <v/>
      </c>
      <c r="ZJ9">
        <f>IF($B9=0,1000000,IF(INDEX('計算A'!$D$60:$II$104,$B9,104)*GV9=1,IF(AND($E9=2,QC9=0),1000000,INDEX('計算A'!DC$110:DC$114,$F9+1)+IF(AND($E9=1,QC9=0),1000,0)),1000000))</f>
        <v/>
      </c>
      <c r="ZK9">
        <f>IF($B9=0,1000000,IF(INDEX('計算A'!$D$60:$II$104,$B9,105)*GW9=1,IF(AND($E9=2,QD9=0),1000000,INDEX('計算A'!DD$110:DD$114,$F9+1)+IF(AND($E9=1,QD9=0),1000,0)),1000000))</f>
        <v/>
      </c>
      <c r="ZL9">
        <f>IF($B9=0,1000000,IF(INDEX('計算A'!$D$60:$II$104,$B9,106)*GX9=1,IF(AND($E9=2,QE9=0),1000000,INDEX('計算A'!DE$110:DE$114,$F9+1)+IF(AND($E9=1,QE9=0),1000,0)),1000000))</f>
        <v/>
      </c>
      <c r="ZM9">
        <f>IF($B9=0,1000000,IF(INDEX('計算A'!$D$60:$II$104,$B9,107)*GY9=1,IF(AND($E9=2,QF9=0),1000000,INDEX('計算A'!DF$110:DF$114,$F9+1)+IF(AND($E9=1,QF9=0),1000,0)),1000000))</f>
        <v/>
      </c>
      <c r="ZN9">
        <f>IF($B9=0,1000000,IF(INDEX('計算A'!$D$60:$II$104,$B9,108)*GZ9=1,IF(AND($E9=2,QG9=0),1000000,INDEX('計算A'!DG$110:DG$114,$F9+1)+IF(AND($E9=1,QG9=0),1000,0)),1000000))</f>
        <v/>
      </c>
      <c r="ZO9">
        <f>IF($B9=0,1000000,IF(INDEX('計算A'!$D$60:$II$104,$B9,109)*HA9=1,IF(AND($E9=2,QH9=0),1000000,INDEX('計算A'!DH$110:DH$114,$F9+1)+IF(AND($E9=1,QH9=0),1000,0)),1000000))</f>
        <v/>
      </c>
      <c r="ZP9">
        <f>IF($B9=0,1000000,IF(INDEX('計算A'!$D$60:$II$104,$B9,110)*HB9=1,IF(AND($E9=2,QI9=0),1000000,INDEX('計算A'!DI$110:DI$114,$F9+1)+IF(AND($E9=1,QI9=0),1000,0)),1000000))</f>
        <v/>
      </c>
      <c r="ZQ9">
        <f>IF($B9=0,1000000,IF(INDEX('計算A'!$D$60:$II$104,$B9,111)*HC9=1,IF(AND($E9=2,QJ9=0),1000000,INDEX('計算A'!DJ$110:DJ$114,$F9+1)+IF(AND($E9=1,QJ9=0),1000,0)),1000000))</f>
        <v/>
      </c>
      <c r="ZR9">
        <f>IF($B9=0,1000000,IF(INDEX('計算A'!$D$60:$II$104,$B9,112)*HD9=1,IF(AND($E9=2,QK9=0),1000000,INDEX('計算A'!DK$110:DK$114,$F9+1)+IF(AND($E9=1,QK9=0),1000,0)),1000000))</f>
        <v/>
      </c>
      <c r="ZS9">
        <f>IF($B9=0,1000000,IF(INDEX('計算A'!$D$60:$II$104,$B9,113)*HE9=1,IF(AND($E9=2,QL9=0),1000000,INDEX('計算A'!DL$110:DL$114,$F9+1)+IF(AND($E9=1,QL9=0),1000,0)),1000000))</f>
        <v/>
      </c>
      <c r="ZT9">
        <f>IF($B9=0,1000000,IF(INDEX('計算A'!$D$60:$II$104,$B9,114)*HF9=1,IF(AND($E9=2,QM9=0),1000000,INDEX('計算A'!DM$110:DM$114,$F9+1)+IF(AND($E9=1,QM9=0),1000,0)),1000000))</f>
        <v/>
      </c>
      <c r="ZU9">
        <f>IF($B9=0,1000000,IF(INDEX('計算A'!$D$60:$II$104,$B9,115)*HG9=1,IF(AND($E9=2,QN9=0),1000000,INDEX('計算A'!DN$110:DN$114,$F9+1)+IF(AND($E9=1,QN9=0),1000,0)),1000000))</f>
        <v/>
      </c>
      <c r="ZV9">
        <f>IF($B9=0,1000000,IF(INDEX('計算A'!$D$60:$II$104,$B9,116)*HH9=1,IF(AND($E9=2,QO9=0),1000000,INDEX('計算A'!DO$110:DO$114,$F9+1)+IF(AND($E9=1,QO9=0),1000,0)),1000000))</f>
        <v/>
      </c>
      <c r="ZW9">
        <f>IF($B9=0,1000000,IF(INDEX('計算A'!$D$60:$II$104,$B9,117)*HI9=1,IF(AND($E9=2,QP9=0),1000000,INDEX('計算A'!DP$110:DP$114,$F9+1)+IF(AND($E9=1,QP9=0),1000,0)),1000000))</f>
        <v/>
      </c>
      <c r="ZX9">
        <f>IF($B9=0,1000000,IF(INDEX('計算A'!$D$60:$II$104,$B9,118)*HJ9=1,IF(AND($E9=2,QQ9=0),1000000,INDEX('計算A'!DQ$110:DQ$114,$F9+1)+IF(AND($E9=1,QQ9=0),1000,0)),1000000))</f>
        <v/>
      </c>
      <c r="ZY9">
        <f>IF($B9=0,1000000,IF(INDEX('計算A'!$D$60:$II$104,$B9,119)*HK9=1,IF(AND($E9=2,QR9=0),1000000,INDEX('計算A'!DR$110:DR$114,$F9+1)+IF(AND($E9=1,QR9=0),1000,0)),1000000))</f>
        <v/>
      </c>
      <c r="ZZ9">
        <f>IF($B9=0,1000000,IF(INDEX('計算A'!$D$60:$II$104,$B9,120)*HL9=1,IF(AND($E9=2,QS9=0),1000000,INDEX('計算A'!DS$110:DS$114,$F9+1)+IF(AND($E9=1,QS9=0),1000,0)),1000000))</f>
        <v/>
      </c>
      <c r="AAA9">
        <f>IF($B9=0,1000000,IF(INDEX('計算A'!$D$60:$II$104,$B9,121)*HM9=1,IF(AND($E9=2,QT9=0),1000000,INDEX('計算A'!DT$110:DT$114,$F9+1)+IF(AND($E9=1,QT9=0),1000,0)),1000000))</f>
        <v/>
      </c>
      <c r="AAB9">
        <f>IF($B9=0,1000000,IF(INDEX('計算A'!$D$60:$II$104,$B9,122)*HN9=1,IF(AND($E9=2,QU9=0),1000000,INDEX('計算A'!DU$110:DU$114,$F9+1)+IF(AND($E9=1,QU9=0),1000,0)),1000000))</f>
        <v/>
      </c>
      <c r="AAC9">
        <f>IF($B9=0,1000000,IF(INDEX('計算A'!$D$60:$II$104,$B9,123)*HO9=1,IF(AND($E9=2,QV9=0),1000000,INDEX('計算A'!DV$110:DV$114,$F9+1)+IF(AND($E9=1,QV9=0),1000,0)),1000000))</f>
        <v/>
      </c>
      <c r="AAD9">
        <f>IF($B9=0,1000000,IF(INDEX('計算A'!$D$60:$II$104,$B9,124)*HP9=1,IF(AND($E9=2,QW9=0),1000000,INDEX('計算A'!DW$110:DW$114,$F9+1)+IF(AND($E9=1,QW9=0),1000,0)),1000000))</f>
        <v/>
      </c>
      <c r="AAE9">
        <f>IF($B9=0,1000000,IF(INDEX('計算A'!$D$60:$II$104,$B9,125)*HQ9=1,IF(AND($E9=2,QX9=0),1000000,INDEX('計算A'!DX$110:DX$114,$F9+1)+IF(AND($E9=1,QX9=0),1000,0)),1000000))</f>
        <v/>
      </c>
      <c r="AAF9">
        <f>IF($B9=0,1000000,IF(INDEX('計算A'!$D$60:$II$104,$B9,126)*HR9=1,IF(AND($E9=2,QY9=0),1000000,INDEX('計算A'!DY$110:DY$114,$F9+1)+IF(AND($E9=1,QY9=0),1000,0)),1000000))</f>
        <v/>
      </c>
      <c r="AAG9">
        <f>IF($B9=0,1000000,IF(INDEX('計算A'!$D$60:$II$104,$B9,127)*HS9=1,IF(AND($E9=2,QZ9=0),1000000,INDEX('計算A'!DZ$110:DZ$114,$F9+1)+IF(AND($E9=1,QZ9=0),1000,0)),1000000))</f>
        <v/>
      </c>
      <c r="AAH9">
        <f>IF($B9=0,1000000,IF(INDEX('計算A'!$D$60:$II$104,$B9,128)*HT9=1,IF(AND($E9=2,RA9=0),1000000,INDEX('計算A'!EA$110:EA$114,$F9+1)+IF(AND($E9=1,RA9=0),1000,0)),1000000))</f>
        <v/>
      </c>
      <c r="AAI9">
        <f>IF($B9=0,1000000,IF(INDEX('計算A'!$D$60:$II$104,$B9,129)*HU9=1,IF(AND($E9=2,RB9=0),1000000,INDEX('計算A'!EB$110:EB$114,$F9+1)+IF(AND($E9=1,RB9=0),1000,0)),1000000))</f>
        <v/>
      </c>
      <c r="AAJ9">
        <f>IF($B9=0,1000000,IF(INDEX('計算A'!$D$60:$II$104,$B9,130)*HV9=1,IF(AND($E9=2,RC9=0),1000000,INDEX('計算A'!EC$110:EC$114,$F9+1)+IF(AND($E9=1,RC9=0),1000,0)),1000000))</f>
        <v/>
      </c>
      <c r="AAK9">
        <f>IF($B9=0,1000000,IF(INDEX('計算A'!$D$60:$II$104,$B9,131)*HW9=1,IF(AND($E9=2,RD9=0),1000000,INDEX('計算A'!ED$110:ED$114,$F9+1)+IF(AND($E9=1,RD9=0),1000,0)),1000000))</f>
        <v/>
      </c>
      <c r="AAL9">
        <f>IF($B9=0,1000000,IF(INDEX('計算A'!$D$60:$II$104,$B9,132)*HX9=1,IF(AND($E9=2,RE9=0),1000000,INDEX('計算A'!EE$110:EE$114,$F9+1)+IF(AND($E9=1,RE9=0),1000,0)),1000000))</f>
        <v/>
      </c>
      <c r="AAM9">
        <f>IF($B9=0,1000000,IF(INDEX('計算A'!$D$60:$II$104,$B9,133)*HY9=1,IF(AND($E9=2,RF9=0),1000000,INDEX('計算A'!EF$110:EF$114,$F9+1)+IF(AND($E9=1,RF9=0),1000,0)),1000000))</f>
        <v/>
      </c>
      <c r="AAN9">
        <f>IF($B9=0,1000000,IF(INDEX('計算A'!$D$60:$II$104,$B9,134)*HZ9=1,IF(AND($E9=2,RG9=0),1000000,INDEX('計算A'!EG$110:EG$114,$F9+1)+IF(AND($E9=1,RG9=0),1000,0)),1000000))</f>
        <v/>
      </c>
      <c r="AAO9">
        <f>IF($B9=0,1000000,IF(INDEX('計算A'!$D$60:$II$104,$B9,135)*IA9=1,IF(AND($E9=2,RH9=0),1000000,INDEX('計算A'!EH$110:EH$114,$F9+1)+IF(AND($E9=1,RH9=0),1000,0)),1000000))</f>
        <v/>
      </c>
      <c r="AAP9">
        <f>IF($B9=0,1000000,IF(INDEX('計算A'!$D$60:$II$104,$B9,136)*IB9=1,IF(AND($E9=2,RI9=0),1000000,INDEX('計算A'!EI$110:EI$114,$F9+1)+IF(AND($E9=1,RI9=0),1000,0)),1000000))</f>
        <v/>
      </c>
      <c r="AAQ9">
        <f>IF($B9=0,1000000,IF(INDEX('計算A'!$D$60:$II$104,$B9,137)*IC9=1,IF(AND($E9=2,RJ9=0),1000000,INDEX('計算A'!EJ$110:EJ$114,$F9+1)+IF(AND($E9=1,RJ9=0),1000,0)),1000000))</f>
        <v/>
      </c>
      <c r="AAR9">
        <f>IF($B9=0,1000000,IF(INDEX('計算A'!$D$60:$II$104,$B9,138)*ID9=1,IF(AND($E9=2,RK9=0),1000000,INDEX('計算A'!EK$110:EK$114,$F9+1)+IF(AND($E9=1,RK9=0),1000,0)),1000000))</f>
        <v/>
      </c>
      <c r="AAS9">
        <f>IF($B9=0,1000000,IF(INDEX('計算A'!$D$60:$II$104,$B9,139)*IE9=1,IF(AND($E9=2,RL9=0),1000000,INDEX('計算A'!EL$110:EL$114,$F9+1)+IF(AND($E9=1,RL9=0),1000,0)),1000000))</f>
        <v/>
      </c>
      <c r="AAT9">
        <f>IF($B9=0,1000000,IF(INDEX('計算A'!$D$60:$II$104,$B9,140)*IF9=1,IF(AND($E9=2,RM9=0),1000000,INDEX('計算A'!EM$110:EM$114,$F9+1)+IF(AND($E9=1,RM9=0),1000,0)),1000000))</f>
        <v/>
      </c>
      <c r="AAU9">
        <f>IF($B9=0,1000000,IF(INDEX('計算A'!$D$60:$II$104,$B9,141)*IG9=1,IF(AND($E9=2,RN9=0),1000000,INDEX('計算A'!EN$110:EN$114,$F9+1)+IF(AND($E9=1,RN9=0),1000,0)),1000000))</f>
        <v/>
      </c>
      <c r="AAV9">
        <f>IF($B9=0,1000000,IF(INDEX('計算A'!$D$60:$II$104,$B9,142)*IH9=1,IF(AND($E9=2,RO9=0),1000000,INDEX('計算A'!EO$110:EO$114,$F9+1)+IF(AND($E9=1,RO9=0),1000,0)),1000000))</f>
        <v/>
      </c>
      <c r="AAW9">
        <f>IF($B9=0,1000000,IF(INDEX('計算A'!$D$60:$II$104,$B9,143)*II9=1,IF(AND($E9=2,RP9=0),1000000,INDEX('計算A'!EP$110:EP$114,$F9+1)+IF(AND($E9=1,RP9=0),1000,0)),1000000))</f>
        <v/>
      </c>
      <c r="AAX9">
        <f>IF($B9=0,1000000,IF(INDEX('計算A'!$D$60:$II$104,$B9,144)*IJ9=1,IF(AND($E9=2,RQ9=0),1000000,INDEX('計算A'!EQ$110:EQ$114,$F9+1)+IF(AND($E9=1,RQ9=0),1000,0)),1000000))</f>
        <v/>
      </c>
      <c r="AAY9">
        <f>IF($B9=0,1000000,IF(INDEX('計算A'!$D$60:$II$104,$B9,145)*IK9=1,IF(AND($E9=2,RR9=0),1000000,INDEX('計算A'!ER$110:ER$114,$F9+1)+IF(AND($E9=1,RR9=0),1000,0)),1000000))</f>
        <v/>
      </c>
      <c r="AAZ9">
        <f>IF($B9=0,1000000,IF(INDEX('計算A'!$D$60:$II$104,$B9,146)*IL9=1,IF(AND($E9=2,RS9=0),1000000,INDEX('計算A'!ES$110:ES$114,$F9+1)+IF(AND($E9=1,RS9=0),1000,0)),1000000))</f>
        <v/>
      </c>
      <c r="ABA9">
        <f>IF($B9=0,1000000,IF(INDEX('計算A'!$D$60:$II$104,$B9,147)*IM9=1,IF(AND($E9=2,RT9=0),1000000,INDEX('計算A'!ET$110:ET$114,$F9+1)+IF(AND($E9=1,RT9=0),1000,0)),1000000))</f>
        <v/>
      </c>
      <c r="ABB9">
        <f>IF($B9=0,1000000,IF(INDEX('計算A'!$D$60:$II$104,$B9,148)*IN9=1,IF(AND($E9=2,RU9=0),1000000,INDEX('計算A'!EU$110:EU$114,$F9+1)+IF(AND($E9=1,RU9=0),1000,0)),1000000))</f>
        <v/>
      </c>
      <c r="ABC9">
        <f>IF($B9=0,1000000,IF(INDEX('計算A'!$D$60:$II$104,$B9,149)*IO9=1,IF(AND($E9=2,RV9=0),1000000,INDEX('計算A'!EV$110:EV$114,$F9+1)+IF(AND($E9=1,RV9=0),1000,0)),1000000))</f>
        <v/>
      </c>
      <c r="ABD9">
        <f>IF($B9=0,1000000,IF(INDEX('計算A'!$D$60:$II$104,$B9,150)*IP9=1,IF(AND($E9=2,RW9=0),1000000,INDEX('計算A'!EW$110:EW$114,$F9+1)+IF(AND($E9=1,RW9=0),1000,0)),1000000))</f>
        <v/>
      </c>
      <c r="ABE9">
        <f>IF($B9=0,1000000,IF(INDEX('計算A'!$D$60:$II$104,$B9,151)*IQ9=1,IF(AND($E9=2,RX9=0),1000000,INDEX('計算A'!EX$110:EX$114,$F9+1)+IF(AND($E9=1,RX9=0),1000,0)),1000000))</f>
        <v/>
      </c>
      <c r="ABF9">
        <f>IF($B9=0,1000000,IF(INDEX('計算A'!$D$60:$II$104,$B9,152)*IR9=1,IF(AND($E9=2,RY9=0),1000000,INDEX('計算A'!EY$110:EY$114,$F9+1)+IF(AND($E9=1,RY9=0),1000,0)),1000000))</f>
        <v/>
      </c>
      <c r="ABG9">
        <f>IF($B9=0,1000000,IF(INDEX('計算A'!$D$60:$II$104,$B9,153)*IS9=1,IF(AND($E9=2,RZ9=0),1000000,INDEX('計算A'!EZ$110:EZ$114,$F9+1)+IF(AND($E9=1,RZ9=0),1000,0)),1000000))</f>
        <v/>
      </c>
      <c r="ABH9">
        <f>IF($B9=0,1000000,IF(INDEX('計算A'!$D$60:$II$104,$B9,154)*IT9=1,IF(AND($E9=2,SA9=0),1000000,INDEX('計算A'!FA$110:FA$114,$F9+1)+IF(AND($E9=1,SA9=0),1000,0)),1000000))</f>
        <v/>
      </c>
      <c r="ABI9">
        <f>IF($B9=0,1000000,IF(INDEX('計算A'!$D$60:$II$104,$B9,155)*IU9=1,IF(AND($E9=2,SB9=0),1000000,INDEX('計算A'!FB$110:FB$114,$F9+1)+IF(AND($E9=1,SB9=0),1000,0)),1000000))</f>
        <v/>
      </c>
      <c r="ABJ9">
        <f>IF($B9=0,1000000,IF(INDEX('計算A'!$D$60:$II$104,$B9,156)*IV9=1,IF(AND($E9=2,SC9=0),1000000,INDEX('計算A'!FC$110:FC$114,$F9+1)+IF(AND($E9=1,SC9=0),1000,0)),1000000))</f>
        <v/>
      </c>
      <c r="ABK9">
        <f>IF($B9=0,1000000,IF(INDEX('計算A'!$D$60:$II$104,$B9,157)*IW9=1,IF(AND($E9=2,SD9=0),1000000,INDEX('計算A'!FD$110:FD$114,$F9+1)+IF(AND($E9=1,SD9=0),1000,0)),1000000))</f>
        <v/>
      </c>
      <c r="ABL9">
        <f>IF($B9=0,1000000,IF(INDEX('計算A'!$D$60:$II$104,$B9,158)*IX9=1,IF(AND($E9=2,SE9=0),1000000,INDEX('計算A'!FE$110:FE$114,$F9+1)+IF(AND($E9=1,SE9=0),1000,0)),1000000))</f>
        <v/>
      </c>
      <c r="ABM9">
        <f>IF($B9=0,1000000,IF(INDEX('計算A'!$D$60:$II$104,$B9,159)*IY9=1,IF(AND($E9=2,SF9=0),1000000,INDEX('計算A'!FF$110:FF$114,$F9+1)+IF(AND($E9=1,SF9=0),1000,0)),1000000))</f>
        <v/>
      </c>
      <c r="ABN9">
        <f>IF($B9=0,1000000,IF(INDEX('計算A'!$D$60:$II$104,$B9,160)*IZ9=1,IF(AND($E9=2,SG9=0),1000000,INDEX('計算A'!FG$110:FG$114,$F9+1)+IF(AND($E9=1,SG9=0),1000,0)),1000000))</f>
        <v/>
      </c>
      <c r="ABO9">
        <f>IF($B9=0,1000000,IF(INDEX('計算A'!$D$60:$II$104,$B9,161)*JA9=1,IF(AND($E9=2,SH9=0),1000000,INDEX('計算A'!FH$110:FH$114,$F9+1)+IF(AND($E9=1,SH9=0),1000,0)),1000000))</f>
        <v/>
      </c>
      <c r="ABP9">
        <f>IF($B9=0,1000000,IF(INDEX('計算A'!$D$60:$II$104,$B9,162)*JB9=1,IF(AND($E9=2,SI9=0),1000000,INDEX('計算A'!FI$110:FI$114,$F9+1)+IF(AND($E9=1,SI9=0),1000,0)),1000000))</f>
        <v/>
      </c>
      <c r="ABQ9">
        <f>IF($B9=0,1000000,IF(INDEX('計算A'!$D$60:$II$104,$B9,163)*JC9=1,IF(AND($E9=2,SJ9=0),1000000,INDEX('計算A'!FJ$110:FJ$114,$F9+1)+IF(AND($E9=1,SJ9=0),1000,0)),1000000))</f>
        <v/>
      </c>
      <c r="ABR9">
        <f>IF($B9=0,1000000,IF(INDEX('計算A'!$D$60:$II$104,$B9,164)*JD9=1,IF(AND($E9=2,SK9=0),1000000,INDEX('計算A'!FK$110:FK$114,$F9+1)+IF(AND($E9=1,SK9=0),1000,0)),1000000))</f>
        <v/>
      </c>
      <c r="ABS9">
        <f>IF($B9=0,1000000,IF(INDEX('計算A'!$D$60:$II$104,$B9,165)*JE9=1,IF(AND($E9=2,SL9=0),1000000,INDEX('計算A'!FL$110:FL$114,$F9+1)+IF(AND($E9=1,SL9=0),1000,0)),1000000))</f>
        <v/>
      </c>
      <c r="ABT9">
        <f>IF($B9=0,1000000,IF(INDEX('計算A'!$D$60:$II$104,$B9,166)*JF9=1,IF(AND($E9=2,SM9=0),1000000,INDEX('計算A'!FM$110:FM$114,$F9+1)+IF(AND($E9=1,SM9=0),1000,0)),1000000))</f>
        <v/>
      </c>
      <c r="ABU9">
        <f>IF($B9=0,1000000,IF(INDEX('計算A'!$D$60:$II$104,$B9,167)*JG9=1,IF(AND($E9=2,SN9=0),1000000,INDEX('計算A'!FN$110:FN$114,$F9+1)+IF(AND($E9=1,SN9=0),1000,0)),1000000))</f>
        <v/>
      </c>
      <c r="ABV9">
        <f>IF($B9=0,1000000,IF(INDEX('計算A'!$D$60:$II$104,$B9,168)*JH9=1,IF(AND($E9=2,SO9=0),1000000,INDEX('計算A'!FO$110:FO$114,$F9+1)+IF(AND($E9=1,SO9=0),1000,0)),1000000))</f>
        <v/>
      </c>
      <c r="ABW9">
        <f>IF($B9=0,1000000,IF(INDEX('計算A'!$D$60:$II$104,$B9,169)*JI9=1,IF(AND($E9=2,SP9=0),1000000,INDEX('計算A'!FP$110:FP$114,$F9+1)+IF(AND($E9=1,SP9=0),1000,0)),1000000))</f>
        <v/>
      </c>
      <c r="ABX9">
        <f>IF($B9=0,1000000,IF(INDEX('計算A'!$D$60:$II$104,$B9,170)*JJ9=1,IF(AND($E9=2,SQ9=0),1000000,INDEX('計算A'!FQ$110:FQ$114,$F9+1)+IF(AND($E9=1,SQ9=0),1000,0)),1000000))</f>
        <v/>
      </c>
      <c r="ABY9">
        <f>IF($B9=0,1000000,IF(INDEX('計算A'!$D$60:$II$104,$B9,171)*JK9=1,IF(AND($E9=2,SR9=0),1000000,INDEX('計算A'!FR$110:FR$114,$F9+1)+IF(AND($E9=1,SR9=0),1000,0)),1000000))</f>
        <v/>
      </c>
      <c r="ABZ9">
        <f>IF($B9=0,1000000,IF(INDEX('計算A'!$D$60:$II$104,$B9,172)*JL9=1,IF(AND($E9=2,SS9=0),1000000,INDEX('計算A'!FS$110:FS$114,$F9+1)+IF(AND($E9=1,SS9=0),1000,0)),1000000))</f>
        <v/>
      </c>
      <c r="ACA9">
        <f>IF($B9=0,1000000,IF(INDEX('計算A'!$D$60:$II$104,$B9,173)*JM9=1,IF(AND($E9=2,ST9=0),1000000,INDEX('計算A'!FT$110:FT$114,$F9+1)+IF(AND($E9=1,ST9=0),1000,0)),1000000))</f>
        <v/>
      </c>
      <c r="ACB9">
        <f>IF($B9=0,1000000,IF(INDEX('計算A'!$D$60:$II$104,$B9,174)*JN9=1,IF(AND($E9=2,SU9=0),1000000,INDEX('計算A'!FU$110:FU$114,$F9+1)+IF(AND($E9=1,SU9=0),1000,0)),1000000))</f>
        <v/>
      </c>
      <c r="ACC9">
        <f>IF($B9=0,1000000,IF(INDEX('計算A'!$D$60:$II$104,$B9,175)*JO9=1,IF(AND($E9=2,SV9=0),1000000,INDEX('計算A'!FV$110:FV$114,$F9+1)+IF(AND($E9=1,SV9=0),1000,0)),1000000))</f>
        <v/>
      </c>
      <c r="ACD9">
        <f>IF($B9=0,1000000,IF(INDEX('計算A'!$D$60:$II$104,$B9,176)*JP9=1,IF(AND($E9=2,SW9=0),1000000,INDEX('計算A'!FW$110:FW$114,$F9+1)+IF(AND($E9=1,SW9=0),1000,0)),1000000))</f>
        <v/>
      </c>
      <c r="ACE9">
        <f>IF($B9=0,1000000,IF(INDEX('計算A'!$D$60:$II$104,$B9,177)*JQ9=1,IF(AND($E9=2,SX9=0),1000000,INDEX('計算A'!FX$110:FX$114,$F9+1)+IF(AND($E9=1,SX9=0),1000,0)),1000000))</f>
        <v/>
      </c>
      <c r="ACF9">
        <f>IF($B9=0,1000000,IF(INDEX('計算A'!$D$60:$II$104,$B9,178)*JR9=1,IF(AND($E9=2,SY9=0),1000000,INDEX('計算A'!FY$110:FY$114,$F9+1)+IF(AND($E9=1,SY9=0),1000,0)),1000000))</f>
        <v/>
      </c>
      <c r="ACG9">
        <f>IF($B9=0,1000000,IF(INDEX('計算A'!$D$60:$II$104,$B9,179)*JS9=1,IF(AND($E9=2,SZ9=0),1000000,INDEX('計算A'!FZ$110:FZ$114,$F9+1)+IF(AND($E9=1,SZ9=0),1000,0)),1000000))</f>
        <v/>
      </c>
      <c r="ACH9">
        <f>IF($B9=0,1000000,IF(INDEX('計算A'!$D$60:$II$104,$B9,180)*JT9=1,IF(AND($E9=2,TA9=0),1000000,INDEX('計算A'!GA$110:GA$114,$F9+1)+IF(AND($E9=1,TA9=0),1000,0)),1000000))</f>
        <v/>
      </c>
      <c r="ACI9">
        <f>IF($B9=0,1000000,IF(INDEX('計算A'!$D$60:$II$104,$B9,181)*JU9=1,IF(AND($E9=2,TB9=0),1000000,INDEX('計算A'!GB$110:GB$114,$F9+1)+IF(AND($E9=1,TB9=0),1000,0)),1000000))</f>
        <v/>
      </c>
      <c r="ACJ9">
        <f>IF($B9=0,1000000,IF(INDEX('計算A'!$D$60:$II$104,$B9,182)*JV9=1,IF(AND($E9=2,TC9=0),1000000,INDEX('計算A'!GC$110:GC$114,$F9+1)+IF(AND($E9=1,TC9=0),1000,0)),1000000))</f>
        <v/>
      </c>
      <c r="ACK9">
        <f>IF($B9=0,1000000,IF(INDEX('計算A'!$D$60:$II$104,$B9,183)*JW9=1,IF(AND($E9=2,TD9=0),1000000,INDEX('計算A'!GD$110:GD$114,$F9+1)+IF(AND($E9=1,TD9=0),1000,0)),1000000))</f>
        <v/>
      </c>
      <c r="ACL9">
        <f>IF($B9=0,1000000,IF(INDEX('計算A'!$D$60:$II$104,$B9,184)*JX9=1,IF(AND($E9=2,TE9=0),1000000,INDEX('計算A'!GE$110:GE$114,$F9+1)+IF(AND($E9=1,TE9=0),1000,0)),1000000))</f>
        <v/>
      </c>
      <c r="ACM9">
        <f>IF($B9=0,1000000,IF(INDEX('計算A'!$D$60:$II$104,$B9,185)*JY9=1,IF(AND($E9=2,TF9=0),1000000,INDEX('計算A'!GF$110:GF$114,$F9+1)+IF(AND($E9=1,TF9=0),1000,0)),1000000))</f>
        <v/>
      </c>
      <c r="ACN9">
        <f>IF($B9=0,1000000,IF(INDEX('計算A'!$D$60:$II$104,$B9,186)*JZ9=1,IF(AND($E9=2,TG9=0),1000000,INDEX('計算A'!GG$110:GG$114,$F9+1)+IF(AND($E9=1,TG9=0),1000,0)),1000000))</f>
        <v/>
      </c>
      <c r="ACO9">
        <f>IF($B9=0,1000000,IF(INDEX('計算A'!$D$60:$II$104,$B9,187)*KA9=1,IF(AND($E9=2,TH9=0),1000000,INDEX('計算A'!GH$110:GH$114,$F9+1)+IF(AND($E9=1,TH9=0),1000,0)),1000000))</f>
        <v/>
      </c>
      <c r="ACP9">
        <f>IF($B9=0,1000000,IF(INDEX('計算A'!$D$60:$II$104,$B9,188)*KB9=1,IF(AND($E9=2,TI9=0),1000000,INDEX('計算A'!GI$110:GI$114,$F9+1)+IF(AND($E9=1,TI9=0),1000,0)),1000000))</f>
        <v/>
      </c>
      <c r="ACQ9">
        <f>IF($B9=0,1000000,IF(INDEX('計算A'!$D$60:$II$104,$B9,189)*KC9=1,IF(AND($E9=2,TJ9=0),1000000,INDEX('計算A'!GJ$110:GJ$114,$F9+1)+IF(AND($E9=1,TJ9=0),1000,0)),1000000))</f>
        <v/>
      </c>
      <c r="ACR9">
        <f>IF($B9=0,1000000,IF(INDEX('計算A'!$D$60:$II$104,$B9,190)*KD9=1,IF(AND($E9=2,TK9=0),1000000,INDEX('計算A'!GK$110:GK$114,$F9+1)+IF(AND($E9=1,TK9=0),1000,0)),1000000))</f>
        <v/>
      </c>
      <c r="ACS9">
        <f>IF($B9=0,1000000,IF(INDEX('計算A'!$D$60:$II$104,$B9,191)*KE9=1,IF(AND($E9=2,TL9=0),1000000,INDEX('計算A'!GL$110:GL$114,$F9+1)+IF(AND($E9=1,TL9=0),1000,0)),1000000))</f>
        <v/>
      </c>
      <c r="ACT9">
        <f>IF($B9=0,1000000,IF(INDEX('計算A'!$D$60:$II$104,$B9,192)*KF9=1,IF(AND($E9=2,TM9=0),1000000,INDEX('計算A'!GM$110:GM$114,$F9+1)+IF(AND($E9=1,TM9=0),1000,0)),1000000))</f>
        <v/>
      </c>
      <c r="ACU9">
        <f>IF($B9=0,1000000,IF(INDEX('計算A'!$D$60:$II$104,$B9,193)*KG9=1,IF(AND($E9=2,TN9=0),1000000,INDEX('計算A'!GN$110:GN$114,$F9+1)+IF(AND($E9=1,TN9=0),1000,0)),1000000))</f>
        <v/>
      </c>
      <c r="ACV9">
        <f>IF($B9=0,1000000,IF(INDEX('計算A'!$D$60:$II$104,$B9,194)*KH9=1,IF(AND($E9=2,TO9=0),1000000,INDEX('計算A'!GO$110:GO$114,$F9+1)+IF(AND($E9=1,TO9=0),1000,0)),1000000))</f>
        <v/>
      </c>
      <c r="ACW9">
        <f>IF($B9=0,1000000,IF(INDEX('計算A'!$D$60:$II$104,$B9,195)*KI9=1,IF(AND($E9=2,TP9=0),1000000,INDEX('計算A'!GP$110:GP$114,$F9+1)+IF(AND($E9=1,TP9=0),1000,0)),1000000))</f>
        <v/>
      </c>
      <c r="ACX9">
        <f>IF($B9=0,1000000,IF(INDEX('計算A'!$D$60:$II$104,$B9,196)*KJ9=1,IF(AND($E9=2,TQ9=0),1000000,INDEX('計算A'!GQ$110:GQ$114,$F9+1)+IF(AND($E9=1,TQ9=0),1000,0)),1000000))</f>
        <v/>
      </c>
      <c r="ACY9">
        <f>IF($B9=0,1000000,IF(INDEX('計算A'!$D$60:$II$104,$B9,197)*KK9=1,IF(AND($E9=2,TR9=0),1000000,INDEX('計算A'!GR$110:GR$114,$F9+1)+IF(AND($E9=1,TR9=0),1000,0)),1000000))</f>
        <v/>
      </c>
      <c r="ACZ9">
        <f>IF($B9=0,1000000,IF(INDEX('計算A'!$D$60:$II$104,$B9,198)*KL9=1,IF(AND($E9=2,TS9=0),1000000,INDEX('計算A'!GS$110:GS$114,$F9+1)+IF(AND($E9=1,TS9=0),1000,0)),1000000))</f>
        <v/>
      </c>
      <c r="ADA9">
        <f>IF($B9=0,1000000,IF(INDEX('計算A'!$D$60:$II$104,$B9,199)*KM9=1,IF(AND($E9=2,TT9=0),1000000,INDEX('計算A'!GT$110:GT$114,$F9+1)+IF(AND($E9=1,TT9=0),1000,0)),1000000))</f>
        <v/>
      </c>
      <c r="ADB9">
        <f>IF($B9=0,1000000,IF(INDEX('計算A'!$D$60:$II$104,$B9,200)*KN9=1,IF(AND($E9=2,TU9=0),1000000,INDEX('計算A'!GU$110:GU$114,$F9+1)+IF(AND($E9=1,TU9=0),1000,0)),1000000))</f>
        <v/>
      </c>
      <c r="ADC9">
        <f>IF($B9=0,1000000,IF(INDEX('計算A'!$D$60:$II$104,$B9,201)*KO9=1,IF(AND($E9=2,TV9=0),1000000,INDEX('計算A'!GV$110:GV$114,$F9+1)+IF(AND($E9=1,TV9=0),1000,0)),1000000))</f>
        <v/>
      </c>
      <c r="ADD9">
        <f>IF($B9=0,1000000,IF(INDEX('計算A'!$D$60:$II$104,$B9,202)*KP9=1,IF(AND($E9=2,TW9=0),1000000,INDEX('計算A'!GW$110:GW$114,$F9+1)+IF(AND($E9=1,TW9=0),1000,0)),1000000))</f>
        <v/>
      </c>
      <c r="ADE9">
        <f>IF($B9=0,1000000,IF(INDEX('計算A'!$D$60:$II$104,$B9,203)*KQ9=1,IF(AND($E9=2,TX9=0),1000000,INDEX('計算A'!GX$110:GX$114,$F9+1)+IF(AND($E9=1,TX9=0),1000,0)),1000000))</f>
        <v/>
      </c>
      <c r="ADF9">
        <f>IF($B9=0,1000000,IF(INDEX('計算A'!$D$60:$II$104,$B9,204)*KR9=1,IF(AND($E9=2,TY9=0),1000000,INDEX('計算A'!GY$110:GY$114,$F9+1)+IF(AND($E9=1,TY9=0),1000,0)),1000000))</f>
        <v/>
      </c>
      <c r="ADG9">
        <f>IF($B9=0,1000000,IF(INDEX('計算A'!$D$60:$II$104,$B9,205)*KS9=1,IF(AND($E9=2,TZ9=0),1000000,INDEX('計算A'!GZ$110:GZ$114,$F9+1)+IF(AND($E9=1,TZ9=0),1000,0)),1000000))</f>
        <v/>
      </c>
      <c r="ADH9">
        <f>IF($B9=0,1000000,IF(INDEX('計算A'!$D$60:$II$104,$B9,206)*KT9=1,IF(AND($E9=2,UA9=0),1000000,INDEX('計算A'!HA$110:HA$114,$F9+1)+IF(AND($E9=1,UA9=0),1000,0)),1000000))</f>
        <v/>
      </c>
      <c r="ADI9">
        <f>IF($B9=0,1000000,IF(INDEX('計算A'!$D$60:$II$104,$B9,207)*KU9=1,IF(AND($E9=2,UB9=0),1000000,INDEX('計算A'!HB$110:HB$114,$F9+1)+IF(AND($E9=1,UB9=0),1000,0)),1000000))</f>
        <v/>
      </c>
      <c r="ADJ9">
        <f>IF($B9=0,1000000,IF(INDEX('計算A'!$D$60:$II$104,$B9,208)*KV9=1,IF(AND($E9=2,UC9=0),1000000,INDEX('計算A'!HC$110:HC$114,$F9+1)+IF(AND($E9=1,UC9=0),1000,0)),1000000))</f>
        <v/>
      </c>
      <c r="ADK9">
        <f>IF($B9=0,1000000,IF(INDEX('計算A'!$D$60:$II$104,$B9,209)*KW9=1,IF(AND($E9=2,UD9=0),1000000,INDEX('計算A'!HD$110:HD$114,$F9+1)+IF(AND($E9=1,UD9=0),1000,0)),1000000))</f>
        <v/>
      </c>
      <c r="ADL9">
        <f>IF($B9=0,1000000,IF(INDEX('計算A'!$D$60:$II$104,$B9,210)*KX9=1,IF(AND($E9=2,UE9=0),1000000,INDEX('計算A'!HE$110:HE$114,$F9+1)+IF(AND($E9=1,UE9=0),1000,0)),1000000))</f>
        <v/>
      </c>
      <c r="ADM9">
        <f>IF($B9=0,1000000,IF(INDEX('計算A'!$D$60:$II$104,$B9,211)*KY9=1,IF(AND($E9=2,UF9=0),1000000,INDEX('計算A'!HF$110:HF$114,$F9+1)+IF(AND($E9=1,UF9=0),1000,0)),1000000))</f>
        <v/>
      </c>
      <c r="ADN9">
        <f>IF($B9=0,1000000,IF(INDEX('計算A'!$D$60:$II$104,$B9,212)*KZ9=1,IF(AND($E9=2,UG9=0),1000000,INDEX('計算A'!HG$110:HG$114,$F9+1)+IF(AND($E9=1,UG9=0),1000,0)),1000000))</f>
        <v/>
      </c>
      <c r="ADO9">
        <f>IF($B9=0,1000000,IF(INDEX('計算A'!$D$60:$II$104,$B9,213)*LA9=1,IF(AND($E9=2,UH9=0),1000000,INDEX('計算A'!HH$110:HH$114,$F9+1)+IF(AND($E9=1,UH9=0),1000,0)),1000000))</f>
        <v/>
      </c>
      <c r="ADP9">
        <f>IF($B9=0,1000000,IF(INDEX('計算A'!$D$60:$II$104,$B9,214)*LB9=1,IF(AND($E9=2,UI9=0),1000000,INDEX('計算A'!HI$110:HI$114,$F9+1)+IF(AND($E9=1,UI9=0),1000,0)),1000000))</f>
        <v/>
      </c>
      <c r="ADQ9">
        <f>IF($B9=0,1000000,IF(INDEX('計算A'!$D$60:$II$104,$B9,215)*LC9=1,IF(AND($E9=2,UJ9=0),1000000,INDEX('計算A'!HJ$110:HJ$114,$F9+1)+IF(AND($E9=1,UJ9=0),1000,0)),1000000))</f>
        <v/>
      </c>
      <c r="ADR9">
        <f>IF($B9=0,1000000,IF(INDEX('計算A'!$D$60:$II$104,$B9,216)*LD9=1,IF(AND($E9=2,UK9=0),1000000,INDEX('計算A'!HK$110:HK$114,$F9+1)+IF(AND($E9=1,UK9=0),1000,0)),1000000))</f>
        <v/>
      </c>
      <c r="ADS9">
        <f>IF($B9=0,1000000,IF(INDEX('計算A'!$D$60:$II$104,$B9,217)*LE9=1,IF(AND($E9=2,UL9=0),1000000,INDEX('計算A'!HL$110:HL$114,$F9+1)+IF(AND($E9=1,UL9=0),1000,0)),1000000))</f>
        <v/>
      </c>
      <c r="ADT9">
        <f>IF($B9=0,1000000,IF(INDEX('計算A'!$D$60:$II$104,$B9,218)*LF9=1,IF(AND($E9=2,UM9=0),1000000,INDEX('計算A'!HM$110:HM$114,$F9+1)+IF(AND($E9=1,UM9=0),1000,0)),1000000))</f>
        <v/>
      </c>
      <c r="ADU9">
        <f>IF($B9=0,1000000,IF(INDEX('計算A'!$D$60:$II$104,$B9,219)*LG9=1,IF(AND($E9=2,UN9=0),1000000,INDEX('計算A'!HN$110:HN$114,$F9+1)+IF(AND($E9=1,UN9=0),1000,0)),1000000))</f>
        <v/>
      </c>
      <c r="ADV9">
        <f>IF($B9=0,1000000,IF(INDEX('計算A'!$D$60:$II$104,$B9,220)*LH9=1,IF(AND($E9=2,UO9=0),1000000,INDEX('計算A'!HO$110:HO$114,$F9+1)+IF(AND($E9=1,UO9=0),1000,0)),1000000))</f>
        <v/>
      </c>
      <c r="ADW9">
        <f>IF($B9=0,1000000,IF(INDEX('計算A'!$D$60:$II$104,$B9,221)*LI9=1,IF(AND($E9=2,UP9=0),1000000,INDEX('計算A'!HP$110:HP$114,$F9+1)+IF(AND($E9=1,UP9=0),1000,0)),1000000))</f>
        <v/>
      </c>
      <c r="ADX9">
        <f>IF($B9=0,1000000,IF(INDEX('計算A'!$D$60:$II$104,$B9,222)*LJ9=1,IF(AND($E9=2,UQ9=0),1000000,INDEX('計算A'!HQ$110:HQ$114,$F9+1)+IF(AND($E9=1,UQ9=0),1000,0)),1000000))</f>
        <v/>
      </c>
      <c r="ADY9">
        <f>IF($B9=0,1000000,IF(INDEX('計算A'!$D$60:$II$104,$B9,223)*LK9=1,IF(AND($E9=2,UR9=0),1000000,INDEX('計算A'!HR$110:HR$114,$F9+1)+IF(AND($E9=1,UR9=0),1000,0)),1000000))</f>
        <v/>
      </c>
      <c r="ADZ9">
        <f>IF($B9=0,1000000,IF(INDEX('計算A'!$D$60:$II$104,$B9,224)*LL9=1,IF(AND($E9=2,US9=0),1000000,INDEX('計算A'!HS$110:HS$114,$F9+1)+IF(AND($E9=1,US9=0),1000,0)),1000000))</f>
        <v/>
      </c>
      <c r="AEA9">
        <f>IF($B9=0,1000000,IF(INDEX('計算A'!$D$60:$II$104,$B9,225)*LM9=1,IF(AND($E9=2,UT9=0),1000000,INDEX('計算A'!HT$110:HT$114,$F9+1)+IF(AND($E9=1,UT9=0),1000,0)),1000000))</f>
        <v/>
      </c>
      <c r="AEB9">
        <f>IF($B9=0,1000000,IF(INDEX('計算A'!$D$60:$II$104,$B9,226)*LN9=1,IF(AND($E9=2,UU9=0),1000000,INDEX('計算A'!HU$110:HU$114,$F9+1)+IF(AND($E9=1,UU9=0),1000,0)),1000000))</f>
        <v/>
      </c>
      <c r="AEC9">
        <f>IF($B9=0,1000000,IF(INDEX('計算A'!$D$60:$II$104,$B9,227)*LO9=1,IF(AND($E9=2,UV9=0),1000000,INDEX('計算A'!HV$110:HV$114,$F9+1)+IF(AND($E9=1,UV9=0),1000,0)),1000000))</f>
        <v/>
      </c>
      <c r="AED9">
        <f>IF($B9=0,1000000,IF(INDEX('計算A'!$D$60:$II$104,$B9,228)*LP9=1,IF(AND($E9=2,UW9=0),1000000,INDEX('計算A'!HW$110:HW$114,$F9+1)+IF(AND($E9=1,UW9=0),1000,0)),1000000))</f>
        <v/>
      </c>
      <c r="AEE9">
        <f>IF($B9=0,1000000,IF(INDEX('計算A'!$D$60:$II$104,$B9,229)*LQ9=1,IF(AND($E9=2,UX9=0),1000000,INDEX('計算A'!HX$110:HX$114,$F9+1)+IF(AND($E9=1,UX9=0),1000,0)),1000000))</f>
        <v/>
      </c>
      <c r="AEF9">
        <f>IF($B9=0,1000000,IF(INDEX('計算A'!$D$60:$II$104,$B9,230)*LR9=1,IF(AND($E9=2,UY9=0),1000000,INDEX('計算A'!HY$110:HY$114,$F9+1)+IF(AND($E9=1,UY9=0),1000,0)),1000000))</f>
        <v/>
      </c>
      <c r="AEG9">
        <f>IF($B9=0,1000000,IF(INDEX('計算A'!$D$60:$II$104,$B9,231)*LS9=1,IF(AND($E9=2,UZ9=0),1000000,INDEX('計算A'!HZ$110:HZ$114,$F9+1)+IF(AND($E9=1,UZ9=0),1000,0)),1000000))</f>
        <v/>
      </c>
      <c r="AEH9">
        <f>IF($B9=0,1000000,IF(INDEX('計算A'!$D$60:$II$104,$B9,232)*LT9=1,IF(AND($E9=2,VA9=0),1000000,INDEX('計算A'!IA$110:IA$114,$F9+1)+IF(AND($E9=1,VA9=0),1000,0)),1000000))</f>
        <v/>
      </c>
      <c r="AEI9">
        <f>IF($B9=0,1000000,IF(INDEX('計算A'!$D$60:$II$104,$B9,233)*LU9=1,IF(AND($E9=2,VB9=0),1000000,INDEX('計算A'!IB$110:IB$114,$F9+1)+IF(AND($E9=1,VB9=0),1000,0)),1000000))</f>
        <v/>
      </c>
      <c r="AEJ9">
        <f>IF($B9=0,1000000,IF(INDEX('計算A'!$D$60:$II$104,$B9,234)*LV9=1,IF(AND($E9=2,VC9=0),1000000,INDEX('計算A'!IC$110:IC$114,$F9+1)+IF(AND($E9=1,VC9=0),1000,0)),1000000))</f>
        <v/>
      </c>
      <c r="AEK9">
        <f>IF($B9=0,1000000,IF(INDEX('計算A'!$D$60:$II$104,$B9,235)*LW9=1,IF(AND($E9=2,VD9=0),1000000,INDEX('計算A'!ID$110:ID$114,$F9+1)+IF(AND($E9=1,VD9=0),1000,0)),1000000))</f>
        <v/>
      </c>
      <c r="AEL9">
        <f>IF($B9=0,1000000,IF(INDEX('計算A'!$D$60:$II$104,$B9,236)*LX9=1,IF(AND($E9=2,VE9=0),1000000,INDEX('計算A'!IE$110:IE$114,$F9+1)+IF(AND($E9=1,VE9=0),1000,0)),1000000))</f>
        <v/>
      </c>
      <c r="AEM9">
        <f>IF($B9=0,1000000,IF(INDEX('計算A'!$D$60:$II$104,$B9,237)*LY9=1,IF(AND($E9=2,VF9=0),1000000,INDEX('計算A'!IF$110:IF$114,$F9+1)+IF(AND($E9=1,VF9=0),1000,0)),1000000))</f>
        <v/>
      </c>
      <c r="AEN9">
        <f>IF($B9=0,1000000,IF(INDEX('計算A'!$D$60:$II$104,$B9,238)*LZ9=1,IF(AND($E9=2,VG9=0),1000000,INDEX('計算A'!IG$110:IG$114,$F9+1)+IF(AND($E9=1,VG9=0),1000,0)),1000000))</f>
        <v/>
      </c>
      <c r="AEO9">
        <f>IF($B9=0,1000000,IF(INDEX('計算A'!$D$60:$II$104,$B9,239)*MA9=1,IF(AND($E9=2,VH9=0),1000000,INDEX('計算A'!IH$110:IH$114,$F9+1)+IF(AND($E9=1,VH9=0),1000,0)),1000000))</f>
        <v/>
      </c>
      <c r="AEP9">
        <f>IF($B9=0,1000000,IF(INDEX('計算A'!$D$60:$II$104,$B9,240)*MB9=1,IF(AND($E9=2,VI9=0),1000000,INDEX('計算A'!II$110:II$114,$F9+1)+IF(AND($E9=1,VI9=0),1000,0)),1000000))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IF($B10=0,1000000,IF(INDEX('計算A'!$D$60:$II$104,$B10,1)*CW10=1,IF(AND($E10=2,MD10=0),1000000,INDEX('計算A'!D$110:D$114,$F10+1)+IF(AND($E10=1,MD10=0),1000,0)),1000000))</f>
        <v/>
      </c>
      <c r="VL10">
        <f>IF($B10=0,1000000,IF(INDEX('計算A'!$D$60:$II$104,$B10,2)*CX10=1,IF(AND($E10=2,ME10=0),1000000,INDEX('計算A'!E$110:E$114,$F10+1)+IF(AND($E10=1,ME10=0),1000,0)),1000000))</f>
        <v/>
      </c>
      <c r="VM10">
        <f>IF($B10=0,1000000,IF(INDEX('計算A'!$D$60:$II$104,$B10,3)*CY10=1,IF(AND($E10=2,MF10=0),1000000,INDEX('計算A'!F$110:F$114,$F10+1)+IF(AND($E10=1,MF10=0),1000,0)),1000000))</f>
        <v/>
      </c>
      <c r="VN10">
        <f>IF($B10=0,1000000,IF(INDEX('計算A'!$D$60:$II$104,$B10,4)*CZ10=1,IF(AND($E10=2,MG10=0),1000000,INDEX('計算A'!G$110:G$114,$F10+1)+IF(AND($E10=1,MG10=0),1000,0)),1000000))</f>
        <v/>
      </c>
      <c r="VO10">
        <f>IF($B10=0,1000000,IF(INDEX('計算A'!$D$60:$II$104,$B10,5)*DA10=1,IF(AND($E10=2,MH10=0),1000000,INDEX('計算A'!H$110:H$114,$F10+1)+IF(AND($E10=1,MH10=0),1000,0)),1000000))</f>
        <v/>
      </c>
      <c r="VP10">
        <f>IF($B10=0,1000000,IF(INDEX('計算A'!$D$60:$II$104,$B10,6)*DB10=1,IF(AND($E10=2,MI10=0),1000000,INDEX('計算A'!I$110:I$114,$F10+1)+IF(AND($E10=1,MI10=0),1000,0)),1000000))</f>
        <v/>
      </c>
      <c r="VQ10">
        <f>IF($B10=0,1000000,IF(INDEX('計算A'!$D$60:$II$104,$B10,7)*DC10=1,IF(AND($E10=2,MJ10=0),1000000,INDEX('計算A'!J$110:J$114,$F10+1)+IF(AND($E10=1,MJ10=0),1000,0)),1000000))</f>
        <v/>
      </c>
      <c r="VR10">
        <f>IF($B10=0,1000000,IF(INDEX('計算A'!$D$60:$II$104,$B10,8)*DD10=1,IF(AND($E10=2,MK10=0),1000000,INDEX('計算A'!K$110:K$114,$F10+1)+IF(AND($E10=1,MK10=0),1000,0)),1000000))</f>
        <v/>
      </c>
      <c r="VS10">
        <f>IF($B10=0,1000000,IF(INDEX('計算A'!$D$60:$II$104,$B10,9)*DE10=1,IF(AND($E10=2,ML10=0),1000000,INDEX('計算A'!L$110:L$114,$F10+1)+IF(AND($E10=1,ML10=0),1000,0)),1000000))</f>
        <v/>
      </c>
      <c r="VT10">
        <f>IF($B10=0,1000000,IF(INDEX('計算A'!$D$60:$II$104,$B10,10)*DF10=1,IF(AND($E10=2,MM10=0),1000000,INDEX('計算A'!M$110:M$114,$F10+1)+IF(AND($E10=1,MM10=0),1000,0)),1000000))</f>
        <v/>
      </c>
      <c r="VU10">
        <f>IF($B10=0,1000000,IF(INDEX('計算A'!$D$60:$II$104,$B10,11)*DG10=1,IF(AND($E10=2,MN10=0),1000000,INDEX('計算A'!N$110:N$114,$F10+1)+IF(AND($E10=1,MN10=0),1000,0)),1000000))</f>
        <v/>
      </c>
      <c r="VV10">
        <f>IF($B10=0,1000000,IF(INDEX('計算A'!$D$60:$II$104,$B10,12)*DH10=1,IF(AND($E10=2,MO10=0),1000000,INDEX('計算A'!O$110:O$114,$F10+1)+IF(AND($E10=1,MO10=0),1000,0)),1000000))</f>
        <v/>
      </c>
      <c r="VW10">
        <f>IF($B10=0,1000000,IF(INDEX('計算A'!$D$60:$II$104,$B10,13)*DI10=1,IF(AND($E10=2,MP10=0),1000000,INDEX('計算A'!P$110:P$114,$F10+1)+IF(AND($E10=1,MP10=0),1000,0)),1000000))</f>
        <v/>
      </c>
      <c r="VX10">
        <f>IF($B10=0,1000000,IF(INDEX('計算A'!$D$60:$II$104,$B10,14)*DJ10=1,IF(AND($E10=2,MQ10=0),1000000,INDEX('計算A'!Q$110:Q$114,$F10+1)+IF(AND($E10=1,MQ10=0),1000,0)),1000000))</f>
        <v/>
      </c>
      <c r="VY10">
        <f>IF($B10=0,1000000,IF(INDEX('計算A'!$D$60:$II$104,$B10,15)*DK10=1,IF(AND($E10=2,MR10=0),1000000,INDEX('計算A'!R$110:R$114,$F10+1)+IF(AND($E10=1,MR10=0),1000,0)),1000000))</f>
        <v/>
      </c>
      <c r="VZ10">
        <f>IF($B10=0,1000000,IF(INDEX('計算A'!$D$60:$II$104,$B10,16)*DL10=1,IF(AND($E10=2,MS10=0),1000000,INDEX('計算A'!S$110:S$114,$F10+1)+IF(AND($E10=1,MS10=0),1000,0)),1000000))</f>
        <v/>
      </c>
      <c r="WA10">
        <f>IF($B10=0,1000000,IF(INDEX('計算A'!$D$60:$II$104,$B10,17)*DM10=1,IF(AND($E10=2,MT10=0),1000000,INDEX('計算A'!T$110:T$114,$F10+1)+IF(AND($E10=1,MT10=0),1000,0)),1000000))</f>
        <v/>
      </c>
      <c r="WB10">
        <f>IF($B10=0,1000000,IF(INDEX('計算A'!$D$60:$II$104,$B10,18)*DN10=1,IF(AND($E10=2,MU10=0),1000000,INDEX('計算A'!U$110:U$114,$F10+1)+IF(AND($E10=1,MU10=0),1000,0)),1000000))</f>
        <v/>
      </c>
      <c r="WC10">
        <f>IF($B10=0,1000000,IF(INDEX('計算A'!$D$60:$II$104,$B10,19)*DO10=1,IF(AND($E10=2,MV10=0),1000000,INDEX('計算A'!V$110:V$114,$F10+1)+IF(AND($E10=1,MV10=0),1000,0)),1000000))</f>
        <v/>
      </c>
      <c r="WD10">
        <f>IF($B10=0,1000000,IF(INDEX('計算A'!$D$60:$II$104,$B10,20)*DP10=1,IF(AND($E10=2,MW10=0),1000000,INDEX('計算A'!W$110:W$114,$F10+1)+IF(AND($E10=1,MW10=0),1000,0)),1000000))</f>
        <v/>
      </c>
      <c r="WE10">
        <f>IF($B10=0,1000000,IF(INDEX('計算A'!$D$60:$II$104,$B10,21)*DQ10=1,IF(AND($E10=2,MX10=0),1000000,INDEX('計算A'!X$110:X$114,$F10+1)+IF(AND($E10=1,MX10=0),1000,0)),1000000))</f>
        <v/>
      </c>
      <c r="WF10">
        <f>IF($B10=0,1000000,IF(INDEX('計算A'!$D$60:$II$104,$B10,22)*DR10=1,IF(AND($E10=2,MY10=0),1000000,INDEX('計算A'!Y$110:Y$114,$F10+1)+IF(AND($E10=1,MY10=0),1000,0)),1000000))</f>
        <v/>
      </c>
      <c r="WG10">
        <f>IF($B10=0,1000000,IF(INDEX('計算A'!$D$60:$II$104,$B10,23)*DS10=1,IF(AND($E10=2,MZ10=0),1000000,INDEX('計算A'!Z$110:Z$114,$F10+1)+IF(AND($E10=1,MZ10=0),1000,0)),1000000))</f>
        <v/>
      </c>
      <c r="WH10">
        <f>IF($B10=0,1000000,IF(INDEX('計算A'!$D$60:$II$104,$B10,24)*DT10=1,IF(AND($E10=2,NA10=0),1000000,INDEX('計算A'!AA$110:AA$114,$F10+1)+IF(AND($E10=1,NA10=0),1000,0)),1000000))</f>
        <v/>
      </c>
      <c r="WI10">
        <f>IF($B10=0,1000000,IF(INDEX('計算A'!$D$60:$II$104,$B10,25)*DU10=1,IF(AND($E10=2,NB10=0),1000000,INDEX('計算A'!AB$110:AB$114,$F10+1)+IF(AND($E10=1,NB10=0),1000,0)),1000000))</f>
        <v/>
      </c>
      <c r="WJ10">
        <f>IF($B10=0,1000000,IF(INDEX('計算A'!$D$60:$II$104,$B10,26)*DV10=1,IF(AND($E10=2,NC10=0),1000000,INDEX('計算A'!AC$110:AC$114,$F10+1)+IF(AND($E10=1,NC10=0),1000,0)),1000000))</f>
        <v/>
      </c>
      <c r="WK10">
        <f>IF($B10=0,1000000,IF(INDEX('計算A'!$D$60:$II$104,$B10,27)*DW10=1,IF(AND($E10=2,ND10=0),1000000,INDEX('計算A'!AD$110:AD$114,$F10+1)+IF(AND($E10=1,ND10=0),1000,0)),1000000))</f>
        <v/>
      </c>
      <c r="WL10">
        <f>IF($B10=0,1000000,IF(INDEX('計算A'!$D$60:$II$104,$B10,28)*DX10=1,IF(AND($E10=2,NE10=0),1000000,INDEX('計算A'!AE$110:AE$114,$F10+1)+IF(AND($E10=1,NE10=0),1000,0)),1000000))</f>
        <v/>
      </c>
      <c r="WM10">
        <f>IF($B10=0,1000000,IF(INDEX('計算A'!$D$60:$II$104,$B10,29)*DY10=1,IF(AND($E10=2,NF10=0),1000000,INDEX('計算A'!AF$110:AF$114,$F10+1)+IF(AND($E10=1,NF10=0),1000,0)),1000000))</f>
        <v/>
      </c>
      <c r="WN10">
        <f>IF($B10=0,1000000,IF(INDEX('計算A'!$D$60:$II$104,$B10,30)*DZ10=1,IF(AND($E10=2,NG10=0),1000000,INDEX('計算A'!AG$110:AG$114,$F10+1)+IF(AND($E10=1,NG10=0),1000,0)),1000000))</f>
        <v/>
      </c>
      <c r="WO10">
        <f>IF($B10=0,1000000,IF(INDEX('計算A'!$D$60:$II$104,$B10,31)*EA10=1,IF(AND($E10=2,NH10=0),1000000,INDEX('計算A'!AH$110:AH$114,$F10+1)+IF(AND($E10=1,NH10=0),1000,0)),1000000))</f>
        <v/>
      </c>
      <c r="WP10">
        <f>IF($B10=0,1000000,IF(INDEX('計算A'!$D$60:$II$104,$B10,32)*EB10=1,IF(AND($E10=2,NI10=0),1000000,INDEX('計算A'!AI$110:AI$114,$F10+1)+IF(AND($E10=1,NI10=0),1000,0)),1000000))</f>
        <v/>
      </c>
      <c r="WQ10">
        <f>IF($B10=0,1000000,IF(INDEX('計算A'!$D$60:$II$104,$B10,33)*EC10=1,IF(AND($E10=2,NJ10=0),1000000,INDEX('計算A'!AJ$110:AJ$114,$F10+1)+IF(AND($E10=1,NJ10=0),1000,0)),1000000))</f>
        <v/>
      </c>
      <c r="WR10">
        <f>IF($B10=0,1000000,IF(INDEX('計算A'!$D$60:$II$104,$B10,34)*ED10=1,IF(AND($E10=2,NK10=0),1000000,INDEX('計算A'!AK$110:AK$114,$F10+1)+IF(AND($E10=1,NK10=0),1000,0)),1000000))</f>
        <v/>
      </c>
      <c r="WS10">
        <f>IF($B10=0,1000000,IF(INDEX('計算A'!$D$60:$II$104,$B10,35)*EE10=1,IF(AND($E10=2,NL10=0),1000000,INDEX('計算A'!AL$110:AL$114,$F10+1)+IF(AND($E10=1,NL10=0),1000,0)),1000000))</f>
        <v/>
      </c>
      <c r="WT10">
        <f>IF($B10=0,1000000,IF(INDEX('計算A'!$D$60:$II$104,$B10,36)*EF10=1,IF(AND($E10=2,NM10=0),1000000,INDEX('計算A'!AM$110:AM$114,$F10+1)+IF(AND($E10=1,NM10=0),1000,0)),1000000))</f>
        <v/>
      </c>
      <c r="WU10">
        <f>IF($B10=0,1000000,IF(INDEX('計算A'!$D$60:$II$104,$B10,37)*EG10=1,IF(AND($E10=2,NN10=0),1000000,INDEX('計算A'!AN$110:AN$114,$F10+1)+IF(AND($E10=1,NN10=0),1000,0)),1000000))</f>
        <v/>
      </c>
      <c r="WV10">
        <f>IF($B10=0,1000000,IF(INDEX('計算A'!$D$60:$II$104,$B10,38)*EH10=1,IF(AND($E10=2,NO10=0),1000000,INDEX('計算A'!AO$110:AO$114,$F10+1)+IF(AND($E10=1,NO10=0),1000,0)),1000000))</f>
        <v/>
      </c>
      <c r="WW10">
        <f>IF($B10=0,1000000,IF(INDEX('計算A'!$D$60:$II$104,$B10,39)*EI10=1,IF(AND($E10=2,NP10=0),1000000,INDEX('計算A'!AP$110:AP$114,$F10+1)+IF(AND($E10=1,NP10=0),1000,0)),1000000))</f>
        <v/>
      </c>
      <c r="WX10">
        <f>IF($B10=0,1000000,IF(INDEX('計算A'!$D$60:$II$104,$B10,40)*EJ10=1,IF(AND($E10=2,NQ10=0),1000000,INDEX('計算A'!AQ$110:AQ$114,$F10+1)+IF(AND($E10=1,NQ10=0),1000,0)),1000000))</f>
        <v/>
      </c>
      <c r="WY10">
        <f>IF($B10=0,1000000,IF(INDEX('計算A'!$D$60:$II$104,$B10,41)*EK10=1,IF(AND($E10=2,NR10=0),1000000,INDEX('計算A'!AR$110:AR$114,$F10+1)+IF(AND($E10=1,NR10=0),1000,0)),1000000))</f>
        <v/>
      </c>
      <c r="WZ10">
        <f>IF($B10=0,1000000,IF(INDEX('計算A'!$D$60:$II$104,$B10,42)*EL10=1,IF(AND($E10=2,NS10=0),1000000,INDEX('計算A'!AS$110:AS$114,$F10+1)+IF(AND($E10=1,NS10=0),1000,0)),1000000))</f>
        <v/>
      </c>
      <c r="XA10">
        <f>IF($B10=0,1000000,IF(INDEX('計算A'!$D$60:$II$104,$B10,43)*EM10=1,IF(AND($E10=2,NT10=0),1000000,INDEX('計算A'!AT$110:AT$114,$F10+1)+IF(AND($E10=1,NT10=0),1000,0)),1000000))</f>
        <v/>
      </c>
      <c r="XB10">
        <f>IF($B10=0,1000000,IF(INDEX('計算A'!$D$60:$II$104,$B10,44)*EN10=1,IF(AND($E10=2,NU10=0),1000000,INDEX('計算A'!AU$110:AU$114,$F10+1)+IF(AND($E10=1,NU10=0),1000,0)),1000000))</f>
        <v/>
      </c>
      <c r="XC10">
        <f>IF($B10=0,1000000,IF(INDEX('計算A'!$D$60:$II$104,$B10,45)*EO10=1,IF(AND($E10=2,NV10=0),1000000,INDEX('計算A'!AV$110:AV$114,$F10+1)+IF(AND($E10=1,NV10=0),1000,0)),1000000))</f>
        <v/>
      </c>
      <c r="XD10">
        <f>IF($B10=0,1000000,IF(INDEX('計算A'!$D$60:$II$104,$B10,46)*EP10=1,IF(AND($E10=2,NW10=0),1000000,INDEX('計算A'!AW$110:AW$114,$F10+1)+IF(AND($E10=1,NW10=0),1000,0)),1000000))</f>
        <v/>
      </c>
      <c r="XE10">
        <f>IF($B10=0,1000000,IF(INDEX('計算A'!$D$60:$II$104,$B10,47)*EQ10=1,IF(AND($E10=2,NX10=0),1000000,INDEX('計算A'!AX$110:AX$114,$F10+1)+IF(AND($E10=1,NX10=0),1000,0)),1000000))</f>
        <v/>
      </c>
      <c r="XF10">
        <f>IF($B10=0,1000000,IF(INDEX('計算A'!$D$60:$II$104,$B10,48)*ER10=1,IF(AND($E10=2,NY10=0),1000000,INDEX('計算A'!AY$110:AY$114,$F10+1)+IF(AND($E10=1,NY10=0),1000,0)),1000000))</f>
        <v/>
      </c>
      <c r="XG10">
        <f>IF($B10=0,1000000,IF(INDEX('計算A'!$D$60:$II$104,$B10,49)*ES10=1,IF(AND($E10=2,NZ10=0),1000000,INDEX('計算A'!AZ$110:AZ$114,$F10+1)+IF(AND($E10=1,NZ10=0),1000,0)),1000000))</f>
        <v/>
      </c>
      <c r="XH10">
        <f>IF($B10=0,1000000,IF(INDEX('計算A'!$D$60:$II$104,$B10,50)*ET10=1,IF(AND($E10=2,OA10=0),1000000,INDEX('計算A'!BA$110:BA$114,$F10+1)+IF(AND($E10=1,OA10=0),1000,0)),1000000))</f>
        <v/>
      </c>
      <c r="XI10">
        <f>IF($B10=0,1000000,IF(INDEX('計算A'!$D$60:$II$104,$B10,51)*EU10=1,IF(AND($E10=2,OB10=0),1000000,INDEX('計算A'!BB$110:BB$114,$F10+1)+IF(AND($E10=1,OB10=0),1000,0)),1000000))</f>
        <v/>
      </c>
      <c r="XJ10">
        <f>IF($B10=0,1000000,IF(INDEX('計算A'!$D$60:$II$104,$B10,52)*EV10=1,IF(AND($E10=2,OC10=0),1000000,INDEX('計算A'!BC$110:BC$114,$F10+1)+IF(AND($E10=1,OC10=0),1000,0)),1000000))</f>
        <v/>
      </c>
      <c r="XK10">
        <f>IF($B10=0,1000000,IF(INDEX('計算A'!$D$60:$II$104,$B10,53)*EW10=1,IF(AND($E10=2,OD10=0),1000000,INDEX('計算A'!BD$110:BD$114,$F10+1)+IF(AND($E10=1,OD10=0),1000,0)),1000000))</f>
        <v/>
      </c>
      <c r="XL10">
        <f>IF($B10=0,1000000,IF(INDEX('計算A'!$D$60:$II$104,$B10,54)*EX10=1,IF(AND($E10=2,OE10=0),1000000,INDEX('計算A'!BE$110:BE$114,$F10+1)+IF(AND($E10=1,OE10=0),1000,0)),1000000))</f>
        <v/>
      </c>
      <c r="XM10">
        <f>IF($B10=0,1000000,IF(INDEX('計算A'!$D$60:$II$104,$B10,55)*EY10=1,IF(AND($E10=2,OF10=0),1000000,INDEX('計算A'!BF$110:BF$114,$F10+1)+IF(AND($E10=1,OF10=0),1000,0)),1000000))</f>
        <v/>
      </c>
      <c r="XN10">
        <f>IF($B10=0,1000000,IF(INDEX('計算A'!$D$60:$II$104,$B10,56)*EZ10=1,IF(AND($E10=2,OG10=0),1000000,INDEX('計算A'!BG$110:BG$114,$F10+1)+IF(AND($E10=1,OG10=0),1000,0)),1000000))</f>
        <v/>
      </c>
      <c r="XO10">
        <f>IF($B10=0,1000000,IF(INDEX('計算A'!$D$60:$II$104,$B10,57)*FA10=1,IF(AND($E10=2,OH10=0),1000000,INDEX('計算A'!BH$110:BH$114,$F10+1)+IF(AND($E10=1,OH10=0),1000,0)),1000000))</f>
        <v/>
      </c>
      <c r="XP10">
        <f>IF($B10=0,1000000,IF(INDEX('計算A'!$D$60:$II$104,$B10,58)*FB10=1,IF(AND($E10=2,OI10=0),1000000,INDEX('計算A'!BI$110:BI$114,$F10+1)+IF(AND($E10=1,OI10=0),1000,0)),1000000))</f>
        <v/>
      </c>
      <c r="XQ10">
        <f>IF($B10=0,1000000,IF(INDEX('計算A'!$D$60:$II$104,$B10,59)*FC10=1,IF(AND($E10=2,OJ10=0),1000000,INDEX('計算A'!BJ$110:BJ$114,$F10+1)+IF(AND($E10=1,OJ10=0),1000,0)),1000000))</f>
        <v/>
      </c>
      <c r="XR10">
        <f>IF($B10=0,1000000,IF(INDEX('計算A'!$D$60:$II$104,$B10,60)*FD10=1,IF(AND($E10=2,OK10=0),1000000,INDEX('計算A'!BK$110:BK$114,$F10+1)+IF(AND($E10=1,OK10=0),1000,0)),1000000))</f>
        <v/>
      </c>
      <c r="XS10">
        <f>IF($B10=0,1000000,IF(INDEX('計算A'!$D$60:$II$104,$B10,61)*FE10=1,IF(AND($E10=2,OL10=0),1000000,INDEX('計算A'!BL$110:BL$114,$F10+1)+IF(AND($E10=1,OL10=0),1000,0)),1000000))</f>
        <v/>
      </c>
      <c r="XT10">
        <f>IF($B10=0,1000000,IF(INDEX('計算A'!$D$60:$II$104,$B10,62)*FF10=1,IF(AND($E10=2,OM10=0),1000000,INDEX('計算A'!BM$110:BM$114,$F10+1)+IF(AND($E10=1,OM10=0),1000,0)),1000000))</f>
        <v/>
      </c>
      <c r="XU10">
        <f>IF($B10=0,1000000,IF(INDEX('計算A'!$D$60:$II$104,$B10,63)*FG10=1,IF(AND($E10=2,ON10=0),1000000,INDEX('計算A'!BN$110:BN$114,$F10+1)+IF(AND($E10=1,ON10=0),1000,0)),1000000))</f>
        <v/>
      </c>
      <c r="XV10">
        <f>IF($B10=0,1000000,IF(INDEX('計算A'!$D$60:$II$104,$B10,64)*FH10=1,IF(AND($E10=2,OO10=0),1000000,INDEX('計算A'!BO$110:BO$114,$F10+1)+IF(AND($E10=1,OO10=0),1000,0)),1000000))</f>
        <v/>
      </c>
      <c r="XW10">
        <f>IF($B10=0,1000000,IF(INDEX('計算A'!$D$60:$II$104,$B10,65)*FI10=1,IF(AND($E10=2,OP10=0),1000000,INDEX('計算A'!BP$110:BP$114,$F10+1)+IF(AND($E10=1,OP10=0),1000,0)),1000000))</f>
        <v/>
      </c>
      <c r="XX10">
        <f>IF($B10=0,1000000,IF(INDEX('計算A'!$D$60:$II$104,$B10,66)*FJ10=1,IF(AND($E10=2,OQ10=0),1000000,INDEX('計算A'!BQ$110:BQ$114,$F10+1)+IF(AND($E10=1,OQ10=0),1000,0)),1000000))</f>
        <v/>
      </c>
      <c r="XY10">
        <f>IF($B10=0,1000000,IF(INDEX('計算A'!$D$60:$II$104,$B10,67)*FK10=1,IF(AND($E10=2,OR10=0),1000000,INDEX('計算A'!BR$110:BR$114,$F10+1)+IF(AND($E10=1,OR10=0),1000,0)),1000000))</f>
        <v/>
      </c>
      <c r="XZ10">
        <f>IF($B10=0,1000000,IF(INDEX('計算A'!$D$60:$II$104,$B10,68)*FL10=1,IF(AND($E10=2,OS10=0),1000000,INDEX('計算A'!BS$110:BS$114,$F10+1)+IF(AND($E10=1,OS10=0),1000,0)),1000000))</f>
        <v/>
      </c>
      <c r="YA10">
        <f>IF($B10=0,1000000,IF(INDEX('計算A'!$D$60:$II$104,$B10,69)*FM10=1,IF(AND($E10=2,OT10=0),1000000,INDEX('計算A'!BT$110:BT$114,$F10+1)+IF(AND($E10=1,OT10=0),1000,0)),1000000))</f>
        <v/>
      </c>
      <c r="YB10">
        <f>IF($B10=0,1000000,IF(INDEX('計算A'!$D$60:$II$104,$B10,70)*FN10=1,IF(AND($E10=2,OU10=0),1000000,INDEX('計算A'!BU$110:BU$114,$F10+1)+IF(AND($E10=1,OU10=0),1000,0)),1000000))</f>
        <v/>
      </c>
      <c r="YC10">
        <f>IF($B10=0,1000000,IF(INDEX('計算A'!$D$60:$II$104,$B10,71)*FO10=1,IF(AND($E10=2,OV10=0),1000000,INDEX('計算A'!BV$110:BV$114,$F10+1)+IF(AND($E10=1,OV10=0),1000,0)),1000000))</f>
        <v/>
      </c>
      <c r="YD10">
        <f>IF($B10=0,1000000,IF(INDEX('計算A'!$D$60:$II$104,$B10,72)*FP10=1,IF(AND($E10=2,OW10=0),1000000,INDEX('計算A'!BW$110:BW$114,$F10+1)+IF(AND($E10=1,OW10=0),1000,0)),1000000))</f>
        <v/>
      </c>
      <c r="YE10">
        <f>IF($B10=0,1000000,IF(INDEX('計算A'!$D$60:$II$104,$B10,73)*FQ10=1,IF(AND($E10=2,OX10=0),1000000,INDEX('計算A'!BX$110:BX$114,$F10+1)+IF(AND($E10=1,OX10=0),1000,0)),1000000))</f>
        <v/>
      </c>
      <c r="YF10">
        <f>IF($B10=0,1000000,IF(INDEX('計算A'!$D$60:$II$104,$B10,74)*FR10=1,IF(AND($E10=2,OY10=0),1000000,INDEX('計算A'!BY$110:BY$114,$F10+1)+IF(AND($E10=1,OY10=0),1000,0)),1000000))</f>
        <v/>
      </c>
      <c r="YG10">
        <f>IF($B10=0,1000000,IF(INDEX('計算A'!$D$60:$II$104,$B10,75)*FS10=1,IF(AND($E10=2,OZ10=0),1000000,INDEX('計算A'!BZ$110:BZ$114,$F10+1)+IF(AND($E10=1,OZ10=0),1000,0)),1000000))</f>
        <v/>
      </c>
      <c r="YH10">
        <f>IF($B10=0,1000000,IF(INDEX('計算A'!$D$60:$II$104,$B10,76)*FT10=1,IF(AND($E10=2,PA10=0),1000000,INDEX('計算A'!CA$110:CA$114,$F10+1)+IF(AND($E10=1,PA10=0),1000,0)),1000000))</f>
        <v/>
      </c>
      <c r="YI10">
        <f>IF($B10=0,1000000,IF(INDEX('計算A'!$D$60:$II$104,$B10,77)*FU10=1,IF(AND($E10=2,PB10=0),1000000,INDEX('計算A'!CB$110:CB$114,$F10+1)+IF(AND($E10=1,PB10=0),1000,0)),1000000))</f>
        <v/>
      </c>
      <c r="YJ10">
        <f>IF($B10=0,1000000,IF(INDEX('計算A'!$D$60:$II$104,$B10,78)*FV10=1,IF(AND($E10=2,PC10=0),1000000,INDEX('計算A'!CC$110:CC$114,$F10+1)+IF(AND($E10=1,PC10=0),1000,0)),1000000))</f>
        <v/>
      </c>
      <c r="YK10">
        <f>IF($B10=0,1000000,IF(INDEX('計算A'!$D$60:$II$104,$B10,79)*FW10=1,IF(AND($E10=2,PD10=0),1000000,INDEX('計算A'!CD$110:CD$114,$F10+1)+IF(AND($E10=1,PD10=0),1000,0)),1000000))</f>
        <v/>
      </c>
      <c r="YL10">
        <f>IF($B10=0,1000000,IF(INDEX('計算A'!$D$60:$II$104,$B10,80)*FX10=1,IF(AND($E10=2,PE10=0),1000000,INDEX('計算A'!CE$110:CE$114,$F10+1)+IF(AND($E10=1,PE10=0),1000,0)),1000000))</f>
        <v/>
      </c>
      <c r="YM10">
        <f>IF($B10=0,1000000,IF(INDEX('計算A'!$D$60:$II$104,$B10,81)*FY10=1,IF(AND($E10=2,PF10=0),1000000,INDEX('計算A'!CF$110:CF$114,$F10+1)+IF(AND($E10=1,PF10=0),1000,0)),1000000))</f>
        <v/>
      </c>
      <c r="YN10">
        <f>IF($B10=0,1000000,IF(INDEX('計算A'!$D$60:$II$104,$B10,82)*FZ10=1,IF(AND($E10=2,PG10=0),1000000,INDEX('計算A'!CG$110:CG$114,$F10+1)+IF(AND($E10=1,PG10=0),1000,0)),1000000))</f>
        <v/>
      </c>
      <c r="YO10">
        <f>IF($B10=0,1000000,IF(INDEX('計算A'!$D$60:$II$104,$B10,83)*GA10=1,IF(AND($E10=2,PH10=0),1000000,INDEX('計算A'!CH$110:CH$114,$F10+1)+IF(AND($E10=1,PH10=0),1000,0)),1000000))</f>
        <v/>
      </c>
      <c r="YP10">
        <f>IF($B10=0,1000000,IF(INDEX('計算A'!$D$60:$II$104,$B10,84)*GB10=1,IF(AND($E10=2,PI10=0),1000000,INDEX('計算A'!CI$110:CI$114,$F10+1)+IF(AND($E10=1,PI10=0),1000,0)),1000000))</f>
        <v/>
      </c>
      <c r="YQ10">
        <f>IF($B10=0,1000000,IF(INDEX('計算A'!$D$60:$II$104,$B10,85)*GC10=1,IF(AND($E10=2,PJ10=0),1000000,INDEX('計算A'!CJ$110:CJ$114,$F10+1)+IF(AND($E10=1,PJ10=0),1000,0)),1000000))</f>
        <v/>
      </c>
      <c r="YR10">
        <f>IF($B10=0,1000000,IF(INDEX('計算A'!$D$60:$II$104,$B10,86)*GD10=1,IF(AND($E10=2,PK10=0),1000000,INDEX('計算A'!CK$110:CK$114,$F10+1)+IF(AND($E10=1,PK10=0),1000,0)),1000000))</f>
        <v/>
      </c>
      <c r="YS10">
        <f>IF($B10=0,1000000,IF(INDEX('計算A'!$D$60:$II$104,$B10,87)*GE10=1,IF(AND($E10=2,PL10=0),1000000,INDEX('計算A'!CL$110:CL$114,$F10+1)+IF(AND($E10=1,PL10=0),1000,0)),1000000))</f>
        <v/>
      </c>
      <c r="YT10">
        <f>IF($B10=0,1000000,IF(INDEX('計算A'!$D$60:$II$104,$B10,88)*GF10=1,IF(AND($E10=2,PM10=0),1000000,INDEX('計算A'!CM$110:CM$114,$F10+1)+IF(AND($E10=1,PM10=0),1000,0)),1000000))</f>
        <v/>
      </c>
      <c r="YU10">
        <f>IF($B10=0,1000000,IF(INDEX('計算A'!$D$60:$II$104,$B10,89)*GG10=1,IF(AND($E10=2,PN10=0),1000000,INDEX('計算A'!CN$110:CN$114,$F10+1)+IF(AND($E10=1,PN10=0),1000,0)),1000000))</f>
        <v/>
      </c>
      <c r="YV10">
        <f>IF($B10=0,1000000,IF(INDEX('計算A'!$D$60:$II$104,$B10,90)*GH10=1,IF(AND($E10=2,PO10=0),1000000,INDEX('計算A'!CO$110:CO$114,$F10+1)+IF(AND($E10=1,PO10=0),1000,0)),1000000))</f>
        <v/>
      </c>
      <c r="YW10">
        <f>IF($B10=0,1000000,IF(INDEX('計算A'!$D$60:$II$104,$B10,91)*GI10=1,IF(AND($E10=2,PP10=0),1000000,INDEX('計算A'!CP$110:CP$114,$F10+1)+IF(AND($E10=1,PP10=0),1000,0)),1000000))</f>
        <v/>
      </c>
      <c r="YX10">
        <f>IF($B10=0,1000000,IF(INDEX('計算A'!$D$60:$II$104,$B10,92)*GJ10=1,IF(AND($E10=2,PQ10=0),1000000,INDEX('計算A'!CQ$110:CQ$114,$F10+1)+IF(AND($E10=1,PQ10=0),1000,0)),1000000))</f>
        <v/>
      </c>
      <c r="YY10">
        <f>IF($B10=0,1000000,IF(INDEX('計算A'!$D$60:$II$104,$B10,93)*GK10=1,IF(AND($E10=2,PR10=0),1000000,INDEX('計算A'!CR$110:CR$114,$F10+1)+IF(AND($E10=1,PR10=0),1000,0)),1000000))</f>
        <v/>
      </c>
      <c r="YZ10">
        <f>IF($B10=0,1000000,IF(INDEX('計算A'!$D$60:$II$104,$B10,94)*GL10=1,IF(AND($E10=2,PS10=0),1000000,INDEX('計算A'!CS$110:CS$114,$F10+1)+IF(AND($E10=1,PS10=0),1000,0)),1000000))</f>
        <v/>
      </c>
      <c r="ZA10">
        <f>IF($B10=0,1000000,IF(INDEX('計算A'!$D$60:$II$104,$B10,95)*GM10=1,IF(AND($E10=2,PT10=0),1000000,INDEX('計算A'!CT$110:CT$114,$F10+1)+IF(AND($E10=1,PT10=0),1000,0)),1000000))</f>
        <v/>
      </c>
      <c r="ZB10">
        <f>IF($B10=0,1000000,IF(INDEX('計算A'!$D$60:$II$104,$B10,96)*GN10=1,IF(AND($E10=2,PU10=0),1000000,INDEX('計算A'!CU$110:CU$114,$F10+1)+IF(AND($E10=1,PU10=0),1000,0)),1000000))</f>
        <v/>
      </c>
      <c r="ZC10">
        <f>IF($B10=0,1000000,IF(INDEX('計算A'!$D$60:$II$104,$B10,97)*GO10=1,IF(AND($E10=2,PV10=0),1000000,INDEX('計算A'!CV$110:CV$114,$F10+1)+IF(AND($E10=1,PV10=0),1000,0)),1000000))</f>
        <v/>
      </c>
      <c r="ZD10">
        <f>IF($B10=0,1000000,IF(INDEX('計算A'!$D$60:$II$104,$B10,98)*GP10=1,IF(AND($E10=2,PW10=0),1000000,INDEX('計算A'!CW$110:CW$114,$F10+1)+IF(AND($E10=1,PW10=0),1000,0)),1000000))</f>
        <v/>
      </c>
      <c r="ZE10">
        <f>IF($B10=0,1000000,IF(INDEX('計算A'!$D$60:$II$104,$B10,99)*GQ10=1,IF(AND($E10=2,PX10=0),1000000,INDEX('計算A'!CX$110:CX$114,$F10+1)+IF(AND($E10=1,PX10=0),1000,0)),1000000))</f>
        <v/>
      </c>
      <c r="ZF10">
        <f>IF($B10=0,1000000,IF(INDEX('計算A'!$D$60:$II$104,$B10,100)*GR10=1,IF(AND($E10=2,PY10=0),1000000,INDEX('計算A'!CY$110:CY$114,$F10+1)+IF(AND($E10=1,PY10=0),1000,0)),1000000))</f>
        <v/>
      </c>
      <c r="ZG10">
        <f>IF($B10=0,1000000,IF(INDEX('計算A'!$D$60:$II$104,$B10,101)*GS10=1,IF(AND($E10=2,PZ10=0),1000000,INDEX('計算A'!CZ$110:CZ$114,$F10+1)+IF(AND($E10=1,PZ10=0),1000,0)),1000000))</f>
        <v/>
      </c>
      <c r="ZH10">
        <f>IF($B10=0,1000000,IF(INDEX('計算A'!$D$60:$II$104,$B10,102)*GT10=1,IF(AND($E10=2,QA10=0),1000000,INDEX('計算A'!DA$110:DA$114,$F10+1)+IF(AND($E10=1,QA10=0),1000,0)),1000000))</f>
        <v/>
      </c>
      <c r="ZI10">
        <f>IF($B10=0,1000000,IF(INDEX('計算A'!$D$60:$II$104,$B10,103)*GU10=1,IF(AND($E10=2,QB10=0),1000000,INDEX('計算A'!DB$110:DB$114,$F10+1)+IF(AND($E10=1,QB10=0),1000,0)),1000000))</f>
        <v/>
      </c>
      <c r="ZJ10">
        <f>IF($B10=0,1000000,IF(INDEX('計算A'!$D$60:$II$104,$B10,104)*GV10=1,IF(AND($E10=2,QC10=0),1000000,INDEX('計算A'!DC$110:DC$114,$F10+1)+IF(AND($E10=1,QC10=0),1000,0)),1000000))</f>
        <v/>
      </c>
      <c r="ZK10">
        <f>IF($B10=0,1000000,IF(INDEX('計算A'!$D$60:$II$104,$B10,105)*GW10=1,IF(AND($E10=2,QD10=0),1000000,INDEX('計算A'!DD$110:DD$114,$F10+1)+IF(AND($E10=1,QD10=0),1000,0)),1000000))</f>
        <v/>
      </c>
      <c r="ZL10">
        <f>IF($B10=0,1000000,IF(INDEX('計算A'!$D$60:$II$104,$B10,106)*GX10=1,IF(AND($E10=2,QE10=0),1000000,INDEX('計算A'!DE$110:DE$114,$F10+1)+IF(AND($E10=1,QE10=0),1000,0)),1000000))</f>
        <v/>
      </c>
      <c r="ZM10">
        <f>IF($B10=0,1000000,IF(INDEX('計算A'!$D$60:$II$104,$B10,107)*GY10=1,IF(AND($E10=2,QF10=0),1000000,INDEX('計算A'!DF$110:DF$114,$F10+1)+IF(AND($E10=1,QF10=0),1000,0)),1000000))</f>
        <v/>
      </c>
      <c r="ZN10">
        <f>IF($B10=0,1000000,IF(INDEX('計算A'!$D$60:$II$104,$B10,108)*GZ10=1,IF(AND($E10=2,QG10=0),1000000,INDEX('計算A'!DG$110:DG$114,$F10+1)+IF(AND($E10=1,QG10=0),1000,0)),1000000))</f>
        <v/>
      </c>
      <c r="ZO10">
        <f>IF($B10=0,1000000,IF(INDEX('計算A'!$D$60:$II$104,$B10,109)*HA10=1,IF(AND($E10=2,QH10=0),1000000,INDEX('計算A'!DH$110:DH$114,$F10+1)+IF(AND($E10=1,QH10=0),1000,0)),1000000))</f>
        <v/>
      </c>
      <c r="ZP10">
        <f>IF($B10=0,1000000,IF(INDEX('計算A'!$D$60:$II$104,$B10,110)*HB10=1,IF(AND($E10=2,QI10=0),1000000,INDEX('計算A'!DI$110:DI$114,$F10+1)+IF(AND($E10=1,QI10=0),1000,0)),1000000))</f>
        <v/>
      </c>
      <c r="ZQ10">
        <f>IF($B10=0,1000000,IF(INDEX('計算A'!$D$60:$II$104,$B10,111)*HC10=1,IF(AND($E10=2,QJ10=0),1000000,INDEX('計算A'!DJ$110:DJ$114,$F10+1)+IF(AND($E10=1,QJ10=0),1000,0)),1000000))</f>
        <v/>
      </c>
      <c r="ZR10">
        <f>IF($B10=0,1000000,IF(INDEX('計算A'!$D$60:$II$104,$B10,112)*HD10=1,IF(AND($E10=2,QK10=0),1000000,INDEX('計算A'!DK$110:DK$114,$F10+1)+IF(AND($E10=1,QK10=0),1000,0)),1000000))</f>
        <v/>
      </c>
      <c r="ZS10">
        <f>IF($B10=0,1000000,IF(INDEX('計算A'!$D$60:$II$104,$B10,113)*HE10=1,IF(AND($E10=2,QL10=0),1000000,INDEX('計算A'!DL$110:DL$114,$F10+1)+IF(AND($E10=1,QL10=0),1000,0)),1000000))</f>
        <v/>
      </c>
      <c r="ZT10">
        <f>IF($B10=0,1000000,IF(INDEX('計算A'!$D$60:$II$104,$B10,114)*HF10=1,IF(AND($E10=2,QM10=0),1000000,INDEX('計算A'!DM$110:DM$114,$F10+1)+IF(AND($E10=1,QM10=0),1000,0)),1000000))</f>
        <v/>
      </c>
      <c r="ZU10">
        <f>IF($B10=0,1000000,IF(INDEX('計算A'!$D$60:$II$104,$B10,115)*HG10=1,IF(AND($E10=2,QN10=0),1000000,INDEX('計算A'!DN$110:DN$114,$F10+1)+IF(AND($E10=1,QN10=0),1000,0)),1000000))</f>
        <v/>
      </c>
      <c r="ZV10">
        <f>IF($B10=0,1000000,IF(INDEX('計算A'!$D$60:$II$104,$B10,116)*HH10=1,IF(AND($E10=2,QO10=0),1000000,INDEX('計算A'!DO$110:DO$114,$F10+1)+IF(AND($E10=1,QO10=0),1000,0)),1000000))</f>
        <v/>
      </c>
      <c r="ZW10">
        <f>IF($B10=0,1000000,IF(INDEX('計算A'!$D$60:$II$104,$B10,117)*HI10=1,IF(AND($E10=2,QP10=0),1000000,INDEX('計算A'!DP$110:DP$114,$F10+1)+IF(AND($E10=1,QP10=0),1000,0)),1000000))</f>
        <v/>
      </c>
      <c r="ZX10">
        <f>IF($B10=0,1000000,IF(INDEX('計算A'!$D$60:$II$104,$B10,118)*HJ10=1,IF(AND($E10=2,QQ10=0),1000000,INDEX('計算A'!DQ$110:DQ$114,$F10+1)+IF(AND($E10=1,QQ10=0),1000,0)),1000000))</f>
        <v/>
      </c>
      <c r="ZY10">
        <f>IF($B10=0,1000000,IF(INDEX('計算A'!$D$60:$II$104,$B10,119)*HK10=1,IF(AND($E10=2,QR10=0),1000000,INDEX('計算A'!DR$110:DR$114,$F10+1)+IF(AND($E10=1,QR10=0),1000,0)),1000000))</f>
        <v/>
      </c>
      <c r="ZZ10">
        <f>IF($B10=0,1000000,IF(INDEX('計算A'!$D$60:$II$104,$B10,120)*HL10=1,IF(AND($E10=2,QS10=0),1000000,INDEX('計算A'!DS$110:DS$114,$F10+1)+IF(AND($E10=1,QS10=0),1000,0)),1000000))</f>
        <v/>
      </c>
      <c r="AAA10">
        <f>IF($B10=0,1000000,IF(INDEX('計算A'!$D$60:$II$104,$B10,121)*HM10=1,IF(AND($E10=2,QT10=0),1000000,INDEX('計算A'!DT$110:DT$114,$F10+1)+IF(AND($E10=1,QT10=0),1000,0)),1000000))</f>
        <v/>
      </c>
      <c r="AAB10">
        <f>IF($B10=0,1000000,IF(INDEX('計算A'!$D$60:$II$104,$B10,122)*HN10=1,IF(AND($E10=2,QU10=0),1000000,INDEX('計算A'!DU$110:DU$114,$F10+1)+IF(AND($E10=1,QU10=0),1000,0)),1000000))</f>
        <v/>
      </c>
      <c r="AAC10">
        <f>IF($B10=0,1000000,IF(INDEX('計算A'!$D$60:$II$104,$B10,123)*HO10=1,IF(AND($E10=2,QV10=0),1000000,INDEX('計算A'!DV$110:DV$114,$F10+1)+IF(AND($E10=1,QV10=0),1000,0)),1000000))</f>
        <v/>
      </c>
      <c r="AAD10">
        <f>IF($B10=0,1000000,IF(INDEX('計算A'!$D$60:$II$104,$B10,124)*HP10=1,IF(AND($E10=2,QW10=0),1000000,INDEX('計算A'!DW$110:DW$114,$F10+1)+IF(AND($E10=1,QW10=0),1000,0)),1000000))</f>
        <v/>
      </c>
      <c r="AAE10">
        <f>IF($B10=0,1000000,IF(INDEX('計算A'!$D$60:$II$104,$B10,125)*HQ10=1,IF(AND($E10=2,QX10=0),1000000,INDEX('計算A'!DX$110:DX$114,$F10+1)+IF(AND($E10=1,QX10=0),1000,0)),1000000))</f>
        <v/>
      </c>
      <c r="AAF10">
        <f>IF($B10=0,1000000,IF(INDEX('計算A'!$D$60:$II$104,$B10,126)*HR10=1,IF(AND($E10=2,QY10=0),1000000,INDEX('計算A'!DY$110:DY$114,$F10+1)+IF(AND($E10=1,QY10=0),1000,0)),1000000))</f>
        <v/>
      </c>
      <c r="AAG10">
        <f>IF($B10=0,1000000,IF(INDEX('計算A'!$D$60:$II$104,$B10,127)*HS10=1,IF(AND($E10=2,QZ10=0),1000000,INDEX('計算A'!DZ$110:DZ$114,$F10+1)+IF(AND($E10=1,QZ10=0),1000,0)),1000000))</f>
        <v/>
      </c>
      <c r="AAH10">
        <f>IF($B10=0,1000000,IF(INDEX('計算A'!$D$60:$II$104,$B10,128)*HT10=1,IF(AND($E10=2,RA10=0),1000000,INDEX('計算A'!EA$110:EA$114,$F10+1)+IF(AND($E10=1,RA10=0),1000,0)),1000000))</f>
        <v/>
      </c>
      <c r="AAI10">
        <f>IF($B10=0,1000000,IF(INDEX('計算A'!$D$60:$II$104,$B10,129)*HU10=1,IF(AND($E10=2,RB10=0),1000000,INDEX('計算A'!EB$110:EB$114,$F10+1)+IF(AND($E10=1,RB10=0),1000,0)),1000000))</f>
        <v/>
      </c>
      <c r="AAJ10">
        <f>IF($B10=0,1000000,IF(INDEX('計算A'!$D$60:$II$104,$B10,130)*HV10=1,IF(AND($E10=2,RC10=0),1000000,INDEX('計算A'!EC$110:EC$114,$F10+1)+IF(AND($E10=1,RC10=0),1000,0)),1000000))</f>
        <v/>
      </c>
      <c r="AAK10">
        <f>IF($B10=0,1000000,IF(INDEX('計算A'!$D$60:$II$104,$B10,131)*HW10=1,IF(AND($E10=2,RD10=0),1000000,INDEX('計算A'!ED$110:ED$114,$F10+1)+IF(AND($E10=1,RD10=0),1000,0)),1000000))</f>
        <v/>
      </c>
      <c r="AAL10">
        <f>IF($B10=0,1000000,IF(INDEX('計算A'!$D$60:$II$104,$B10,132)*HX10=1,IF(AND($E10=2,RE10=0),1000000,INDEX('計算A'!EE$110:EE$114,$F10+1)+IF(AND($E10=1,RE10=0),1000,0)),1000000))</f>
        <v/>
      </c>
      <c r="AAM10">
        <f>IF($B10=0,1000000,IF(INDEX('計算A'!$D$60:$II$104,$B10,133)*HY10=1,IF(AND($E10=2,RF10=0),1000000,INDEX('計算A'!EF$110:EF$114,$F10+1)+IF(AND($E10=1,RF10=0),1000,0)),1000000))</f>
        <v/>
      </c>
      <c r="AAN10">
        <f>IF($B10=0,1000000,IF(INDEX('計算A'!$D$60:$II$104,$B10,134)*HZ10=1,IF(AND($E10=2,RG10=0),1000000,INDEX('計算A'!EG$110:EG$114,$F10+1)+IF(AND($E10=1,RG10=0),1000,0)),1000000))</f>
        <v/>
      </c>
      <c r="AAO10">
        <f>IF($B10=0,1000000,IF(INDEX('計算A'!$D$60:$II$104,$B10,135)*IA10=1,IF(AND($E10=2,RH10=0),1000000,INDEX('計算A'!EH$110:EH$114,$F10+1)+IF(AND($E10=1,RH10=0),1000,0)),1000000))</f>
        <v/>
      </c>
      <c r="AAP10">
        <f>IF($B10=0,1000000,IF(INDEX('計算A'!$D$60:$II$104,$B10,136)*IB10=1,IF(AND($E10=2,RI10=0),1000000,INDEX('計算A'!EI$110:EI$114,$F10+1)+IF(AND($E10=1,RI10=0),1000,0)),1000000))</f>
        <v/>
      </c>
      <c r="AAQ10">
        <f>IF($B10=0,1000000,IF(INDEX('計算A'!$D$60:$II$104,$B10,137)*IC10=1,IF(AND($E10=2,RJ10=0),1000000,INDEX('計算A'!EJ$110:EJ$114,$F10+1)+IF(AND($E10=1,RJ10=0),1000,0)),1000000))</f>
        <v/>
      </c>
      <c r="AAR10">
        <f>IF($B10=0,1000000,IF(INDEX('計算A'!$D$60:$II$104,$B10,138)*ID10=1,IF(AND($E10=2,RK10=0),1000000,INDEX('計算A'!EK$110:EK$114,$F10+1)+IF(AND($E10=1,RK10=0),1000,0)),1000000))</f>
        <v/>
      </c>
      <c r="AAS10">
        <f>IF($B10=0,1000000,IF(INDEX('計算A'!$D$60:$II$104,$B10,139)*IE10=1,IF(AND($E10=2,RL10=0),1000000,INDEX('計算A'!EL$110:EL$114,$F10+1)+IF(AND($E10=1,RL10=0),1000,0)),1000000))</f>
        <v/>
      </c>
      <c r="AAT10">
        <f>IF($B10=0,1000000,IF(INDEX('計算A'!$D$60:$II$104,$B10,140)*IF10=1,IF(AND($E10=2,RM10=0),1000000,INDEX('計算A'!EM$110:EM$114,$F10+1)+IF(AND($E10=1,RM10=0),1000,0)),1000000))</f>
        <v/>
      </c>
      <c r="AAU10">
        <f>IF($B10=0,1000000,IF(INDEX('計算A'!$D$60:$II$104,$B10,141)*IG10=1,IF(AND($E10=2,RN10=0),1000000,INDEX('計算A'!EN$110:EN$114,$F10+1)+IF(AND($E10=1,RN10=0),1000,0)),1000000))</f>
        <v/>
      </c>
      <c r="AAV10">
        <f>IF($B10=0,1000000,IF(INDEX('計算A'!$D$60:$II$104,$B10,142)*IH10=1,IF(AND($E10=2,RO10=0),1000000,INDEX('計算A'!EO$110:EO$114,$F10+1)+IF(AND($E10=1,RO10=0),1000,0)),1000000))</f>
        <v/>
      </c>
      <c r="AAW10">
        <f>IF($B10=0,1000000,IF(INDEX('計算A'!$D$60:$II$104,$B10,143)*II10=1,IF(AND($E10=2,RP10=0),1000000,INDEX('計算A'!EP$110:EP$114,$F10+1)+IF(AND($E10=1,RP10=0),1000,0)),1000000))</f>
        <v/>
      </c>
      <c r="AAX10">
        <f>IF($B10=0,1000000,IF(INDEX('計算A'!$D$60:$II$104,$B10,144)*IJ10=1,IF(AND($E10=2,RQ10=0),1000000,INDEX('計算A'!EQ$110:EQ$114,$F10+1)+IF(AND($E10=1,RQ10=0),1000,0)),1000000))</f>
        <v/>
      </c>
      <c r="AAY10">
        <f>IF($B10=0,1000000,IF(INDEX('計算A'!$D$60:$II$104,$B10,145)*IK10=1,IF(AND($E10=2,RR10=0),1000000,INDEX('計算A'!ER$110:ER$114,$F10+1)+IF(AND($E10=1,RR10=0),1000,0)),1000000))</f>
        <v/>
      </c>
      <c r="AAZ10">
        <f>IF($B10=0,1000000,IF(INDEX('計算A'!$D$60:$II$104,$B10,146)*IL10=1,IF(AND($E10=2,RS10=0),1000000,INDEX('計算A'!ES$110:ES$114,$F10+1)+IF(AND($E10=1,RS10=0),1000,0)),1000000))</f>
        <v/>
      </c>
      <c r="ABA10">
        <f>IF($B10=0,1000000,IF(INDEX('計算A'!$D$60:$II$104,$B10,147)*IM10=1,IF(AND($E10=2,RT10=0),1000000,INDEX('計算A'!ET$110:ET$114,$F10+1)+IF(AND($E10=1,RT10=0),1000,0)),1000000))</f>
        <v/>
      </c>
      <c r="ABB10">
        <f>IF($B10=0,1000000,IF(INDEX('計算A'!$D$60:$II$104,$B10,148)*IN10=1,IF(AND($E10=2,RU10=0),1000000,INDEX('計算A'!EU$110:EU$114,$F10+1)+IF(AND($E10=1,RU10=0),1000,0)),1000000))</f>
        <v/>
      </c>
      <c r="ABC10">
        <f>IF($B10=0,1000000,IF(INDEX('計算A'!$D$60:$II$104,$B10,149)*IO10=1,IF(AND($E10=2,RV10=0),1000000,INDEX('計算A'!EV$110:EV$114,$F10+1)+IF(AND($E10=1,RV10=0),1000,0)),1000000))</f>
        <v/>
      </c>
      <c r="ABD10">
        <f>IF($B10=0,1000000,IF(INDEX('計算A'!$D$60:$II$104,$B10,150)*IP10=1,IF(AND($E10=2,RW10=0),1000000,INDEX('計算A'!EW$110:EW$114,$F10+1)+IF(AND($E10=1,RW10=0),1000,0)),1000000))</f>
        <v/>
      </c>
      <c r="ABE10">
        <f>IF($B10=0,1000000,IF(INDEX('計算A'!$D$60:$II$104,$B10,151)*IQ10=1,IF(AND($E10=2,RX10=0),1000000,INDEX('計算A'!EX$110:EX$114,$F10+1)+IF(AND($E10=1,RX10=0),1000,0)),1000000))</f>
        <v/>
      </c>
      <c r="ABF10">
        <f>IF($B10=0,1000000,IF(INDEX('計算A'!$D$60:$II$104,$B10,152)*IR10=1,IF(AND($E10=2,RY10=0),1000000,INDEX('計算A'!EY$110:EY$114,$F10+1)+IF(AND($E10=1,RY10=0),1000,0)),1000000))</f>
        <v/>
      </c>
      <c r="ABG10">
        <f>IF($B10=0,1000000,IF(INDEX('計算A'!$D$60:$II$104,$B10,153)*IS10=1,IF(AND($E10=2,RZ10=0),1000000,INDEX('計算A'!EZ$110:EZ$114,$F10+1)+IF(AND($E10=1,RZ10=0),1000,0)),1000000))</f>
        <v/>
      </c>
      <c r="ABH10">
        <f>IF($B10=0,1000000,IF(INDEX('計算A'!$D$60:$II$104,$B10,154)*IT10=1,IF(AND($E10=2,SA10=0),1000000,INDEX('計算A'!FA$110:FA$114,$F10+1)+IF(AND($E10=1,SA10=0),1000,0)),1000000))</f>
        <v/>
      </c>
      <c r="ABI10">
        <f>IF($B10=0,1000000,IF(INDEX('計算A'!$D$60:$II$104,$B10,155)*IU10=1,IF(AND($E10=2,SB10=0),1000000,INDEX('計算A'!FB$110:FB$114,$F10+1)+IF(AND($E10=1,SB10=0),1000,0)),1000000))</f>
        <v/>
      </c>
      <c r="ABJ10">
        <f>IF($B10=0,1000000,IF(INDEX('計算A'!$D$60:$II$104,$B10,156)*IV10=1,IF(AND($E10=2,SC10=0),1000000,INDEX('計算A'!FC$110:FC$114,$F10+1)+IF(AND($E10=1,SC10=0),1000,0)),1000000))</f>
        <v/>
      </c>
      <c r="ABK10">
        <f>IF($B10=0,1000000,IF(INDEX('計算A'!$D$60:$II$104,$B10,157)*IW10=1,IF(AND($E10=2,SD10=0),1000000,INDEX('計算A'!FD$110:FD$114,$F10+1)+IF(AND($E10=1,SD10=0),1000,0)),1000000))</f>
        <v/>
      </c>
      <c r="ABL10">
        <f>IF($B10=0,1000000,IF(INDEX('計算A'!$D$60:$II$104,$B10,158)*IX10=1,IF(AND($E10=2,SE10=0),1000000,INDEX('計算A'!FE$110:FE$114,$F10+1)+IF(AND($E10=1,SE10=0),1000,0)),1000000))</f>
        <v/>
      </c>
      <c r="ABM10">
        <f>IF($B10=0,1000000,IF(INDEX('計算A'!$D$60:$II$104,$B10,159)*IY10=1,IF(AND($E10=2,SF10=0),1000000,INDEX('計算A'!FF$110:FF$114,$F10+1)+IF(AND($E10=1,SF10=0),1000,0)),1000000))</f>
        <v/>
      </c>
      <c r="ABN10">
        <f>IF($B10=0,1000000,IF(INDEX('計算A'!$D$60:$II$104,$B10,160)*IZ10=1,IF(AND($E10=2,SG10=0),1000000,INDEX('計算A'!FG$110:FG$114,$F10+1)+IF(AND($E10=1,SG10=0),1000,0)),1000000))</f>
        <v/>
      </c>
      <c r="ABO10">
        <f>IF($B10=0,1000000,IF(INDEX('計算A'!$D$60:$II$104,$B10,161)*JA10=1,IF(AND($E10=2,SH10=0),1000000,INDEX('計算A'!FH$110:FH$114,$F10+1)+IF(AND($E10=1,SH10=0),1000,0)),1000000))</f>
        <v/>
      </c>
      <c r="ABP10">
        <f>IF($B10=0,1000000,IF(INDEX('計算A'!$D$60:$II$104,$B10,162)*JB10=1,IF(AND($E10=2,SI10=0),1000000,INDEX('計算A'!FI$110:FI$114,$F10+1)+IF(AND($E10=1,SI10=0),1000,0)),1000000))</f>
        <v/>
      </c>
      <c r="ABQ10">
        <f>IF($B10=0,1000000,IF(INDEX('計算A'!$D$60:$II$104,$B10,163)*JC10=1,IF(AND($E10=2,SJ10=0),1000000,INDEX('計算A'!FJ$110:FJ$114,$F10+1)+IF(AND($E10=1,SJ10=0),1000,0)),1000000))</f>
        <v/>
      </c>
      <c r="ABR10">
        <f>IF($B10=0,1000000,IF(INDEX('計算A'!$D$60:$II$104,$B10,164)*JD10=1,IF(AND($E10=2,SK10=0),1000000,INDEX('計算A'!FK$110:FK$114,$F10+1)+IF(AND($E10=1,SK10=0),1000,0)),1000000))</f>
        <v/>
      </c>
      <c r="ABS10">
        <f>IF($B10=0,1000000,IF(INDEX('計算A'!$D$60:$II$104,$B10,165)*JE10=1,IF(AND($E10=2,SL10=0),1000000,INDEX('計算A'!FL$110:FL$114,$F10+1)+IF(AND($E10=1,SL10=0),1000,0)),1000000))</f>
        <v/>
      </c>
      <c r="ABT10">
        <f>IF($B10=0,1000000,IF(INDEX('計算A'!$D$60:$II$104,$B10,166)*JF10=1,IF(AND($E10=2,SM10=0),1000000,INDEX('計算A'!FM$110:FM$114,$F10+1)+IF(AND($E10=1,SM10=0),1000,0)),1000000))</f>
        <v/>
      </c>
      <c r="ABU10">
        <f>IF($B10=0,1000000,IF(INDEX('計算A'!$D$60:$II$104,$B10,167)*JG10=1,IF(AND($E10=2,SN10=0),1000000,INDEX('計算A'!FN$110:FN$114,$F10+1)+IF(AND($E10=1,SN10=0),1000,0)),1000000))</f>
        <v/>
      </c>
      <c r="ABV10">
        <f>IF($B10=0,1000000,IF(INDEX('計算A'!$D$60:$II$104,$B10,168)*JH10=1,IF(AND($E10=2,SO10=0),1000000,INDEX('計算A'!FO$110:FO$114,$F10+1)+IF(AND($E10=1,SO10=0),1000,0)),1000000))</f>
        <v/>
      </c>
      <c r="ABW10">
        <f>IF($B10=0,1000000,IF(INDEX('計算A'!$D$60:$II$104,$B10,169)*JI10=1,IF(AND($E10=2,SP10=0),1000000,INDEX('計算A'!FP$110:FP$114,$F10+1)+IF(AND($E10=1,SP10=0),1000,0)),1000000))</f>
        <v/>
      </c>
      <c r="ABX10">
        <f>IF($B10=0,1000000,IF(INDEX('計算A'!$D$60:$II$104,$B10,170)*JJ10=1,IF(AND($E10=2,SQ10=0),1000000,INDEX('計算A'!FQ$110:FQ$114,$F10+1)+IF(AND($E10=1,SQ10=0),1000,0)),1000000))</f>
        <v/>
      </c>
      <c r="ABY10">
        <f>IF($B10=0,1000000,IF(INDEX('計算A'!$D$60:$II$104,$B10,171)*JK10=1,IF(AND($E10=2,SR10=0),1000000,INDEX('計算A'!FR$110:FR$114,$F10+1)+IF(AND($E10=1,SR10=0),1000,0)),1000000))</f>
        <v/>
      </c>
      <c r="ABZ10">
        <f>IF($B10=0,1000000,IF(INDEX('計算A'!$D$60:$II$104,$B10,172)*JL10=1,IF(AND($E10=2,SS10=0),1000000,INDEX('計算A'!FS$110:FS$114,$F10+1)+IF(AND($E10=1,SS10=0),1000,0)),1000000))</f>
        <v/>
      </c>
      <c r="ACA10">
        <f>IF($B10=0,1000000,IF(INDEX('計算A'!$D$60:$II$104,$B10,173)*JM10=1,IF(AND($E10=2,ST10=0),1000000,INDEX('計算A'!FT$110:FT$114,$F10+1)+IF(AND($E10=1,ST10=0),1000,0)),1000000))</f>
        <v/>
      </c>
      <c r="ACB10">
        <f>IF($B10=0,1000000,IF(INDEX('計算A'!$D$60:$II$104,$B10,174)*JN10=1,IF(AND($E10=2,SU10=0),1000000,INDEX('計算A'!FU$110:FU$114,$F10+1)+IF(AND($E10=1,SU10=0),1000,0)),1000000))</f>
        <v/>
      </c>
      <c r="ACC10">
        <f>IF($B10=0,1000000,IF(INDEX('計算A'!$D$60:$II$104,$B10,175)*JO10=1,IF(AND($E10=2,SV10=0),1000000,INDEX('計算A'!FV$110:FV$114,$F10+1)+IF(AND($E10=1,SV10=0),1000,0)),1000000))</f>
        <v/>
      </c>
      <c r="ACD10">
        <f>IF($B10=0,1000000,IF(INDEX('計算A'!$D$60:$II$104,$B10,176)*JP10=1,IF(AND($E10=2,SW10=0),1000000,INDEX('計算A'!FW$110:FW$114,$F10+1)+IF(AND($E10=1,SW10=0),1000,0)),1000000))</f>
        <v/>
      </c>
      <c r="ACE10">
        <f>IF($B10=0,1000000,IF(INDEX('計算A'!$D$60:$II$104,$B10,177)*JQ10=1,IF(AND($E10=2,SX10=0),1000000,INDEX('計算A'!FX$110:FX$114,$F10+1)+IF(AND($E10=1,SX10=0),1000,0)),1000000))</f>
        <v/>
      </c>
      <c r="ACF10">
        <f>IF($B10=0,1000000,IF(INDEX('計算A'!$D$60:$II$104,$B10,178)*JR10=1,IF(AND($E10=2,SY10=0),1000000,INDEX('計算A'!FY$110:FY$114,$F10+1)+IF(AND($E10=1,SY10=0),1000,0)),1000000))</f>
        <v/>
      </c>
      <c r="ACG10">
        <f>IF($B10=0,1000000,IF(INDEX('計算A'!$D$60:$II$104,$B10,179)*JS10=1,IF(AND($E10=2,SZ10=0),1000000,INDEX('計算A'!FZ$110:FZ$114,$F10+1)+IF(AND($E10=1,SZ10=0),1000,0)),1000000))</f>
        <v/>
      </c>
      <c r="ACH10">
        <f>IF($B10=0,1000000,IF(INDEX('計算A'!$D$60:$II$104,$B10,180)*JT10=1,IF(AND($E10=2,TA10=0),1000000,INDEX('計算A'!GA$110:GA$114,$F10+1)+IF(AND($E10=1,TA10=0),1000,0)),1000000))</f>
        <v/>
      </c>
      <c r="ACI10">
        <f>IF($B10=0,1000000,IF(INDEX('計算A'!$D$60:$II$104,$B10,181)*JU10=1,IF(AND($E10=2,TB10=0),1000000,INDEX('計算A'!GB$110:GB$114,$F10+1)+IF(AND($E10=1,TB10=0),1000,0)),1000000))</f>
        <v/>
      </c>
      <c r="ACJ10">
        <f>IF($B10=0,1000000,IF(INDEX('計算A'!$D$60:$II$104,$B10,182)*JV10=1,IF(AND($E10=2,TC10=0),1000000,INDEX('計算A'!GC$110:GC$114,$F10+1)+IF(AND($E10=1,TC10=0),1000,0)),1000000))</f>
        <v/>
      </c>
      <c r="ACK10">
        <f>IF($B10=0,1000000,IF(INDEX('計算A'!$D$60:$II$104,$B10,183)*JW10=1,IF(AND($E10=2,TD10=0),1000000,INDEX('計算A'!GD$110:GD$114,$F10+1)+IF(AND($E10=1,TD10=0),1000,0)),1000000))</f>
        <v/>
      </c>
      <c r="ACL10">
        <f>IF($B10=0,1000000,IF(INDEX('計算A'!$D$60:$II$104,$B10,184)*JX10=1,IF(AND($E10=2,TE10=0),1000000,INDEX('計算A'!GE$110:GE$114,$F10+1)+IF(AND($E10=1,TE10=0),1000,0)),1000000))</f>
        <v/>
      </c>
      <c r="ACM10">
        <f>IF($B10=0,1000000,IF(INDEX('計算A'!$D$60:$II$104,$B10,185)*JY10=1,IF(AND($E10=2,TF10=0),1000000,INDEX('計算A'!GF$110:GF$114,$F10+1)+IF(AND($E10=1,TF10=0),1000,0)),1000000))</f>
        <v/>
      </c>
      <c r="ACN10">
        <f>IF($B10=0,1000000,IF(INDEX('計算A'!$D$60:$II$104,$B10,186)*JZ10=1,IF(AND($E10=2,TG10=0),1000000,INDEX('計算A'!GG$110:GG$114,$F10+1)+IF(AND($E10=1,TG10=0),1000,0)),1000000))</f>
        <v/>
      </c>
      <c r="ACO10">
        <f>IF($B10=0,1000000,IF(INDEX('計算A'!$D$60:$II$104,$B10,187)*KA10=1,IF(AND($E10=2,TH10=0),1000000,INDEX('計算A'!GH$110:GH$114,$F10+1)+IF(AND($E10=1,TH10=0),1000,0)),1000000))</f>
        <v/>
      </c>
      <c r="ACP10">
        <f>IF($B10=0,1000000,IF(INDEX('計算A'!$D$60:$II$104,$B10,188)*KB10=1,IF(AND($E10=2,TI10=0),1000000,INDEX('計算A'!GI$110:GI$114,$F10+1)+IF(AND($E10=1,TI10=0),1000,0)),1000000))</f>
        <v/>
      </c>
      <c r="ACQ10">
        <f>IF($B10=0,1000000,IF(INDEX('計算A'!$D$60:$II$104,$B10,189)*KC10=1,IF(AND($E10=2,TJ10=0),1000000,INDEX('計算A'!GJ$110:GJ$114,$F10+1)+IF(AND($E10=1,TJ10=0),1000,0)),1000000))</f>
        <v/>
      </c>
      <c r="ACR10">
        <f>IF($B10=0,1000000,IF(INDEX('計算A'!$D$60:$II$104,$B10,190)*KD10=1,IF(AND($E10=2,TK10=0),1000000,INDEX('計算A'!GK$110:GK$114,$F10+1)+IF(AND($E10=1,TK10=0),1000,0)),1000000))</f>
        <v/>
      </c>
      <c r="ACS10">
        <f>IF($B10=0,1000000,IF(INDEX('計算A'!$D$60:$II$104,$B10,191)*KE10=1,IF(AND($E10=2,TL10=0),1000000,INDEX('計算A'!GL$110:GL$114,$F10+1)+IF(AND($E10=1,TL10=0),1000,0)),1000000))</f>
        <v/>
      </c>
      <c r="ACT10">
        <f>IF($B10=0,1000000,IF(INDEX('計算A'!$D$60:$II$104,$B10,192)*KF10=1,IF(AND($E10=2,TM10=0),1000000,INDEX('計算A'!GM$110:GM$114,$F10+1)+IF(AND($E10=1,TM10=0),1000,0)),1000000))</f>
        <v/>
      </c>
      <c r="ACU10">
        <f>IF($B10=0,1000000,IF(INDEX('計算A'!$D$60:$II$104,$B10,193)*KG10=1,IF(AND($E10=2,TN10=0),1000000,INDEX('計算A'!GN$110:GN$114,$F10+1)+IF(AND($E10=1,TN10=0),1000,0)),1000000))</f>
        <v/>
      </c>
      <c r="ACV10">
        <f>IF($B10=0,1000000,IF(INDEX('計算A'!$D$60:$II$104,$B10,194)*KH10=1,IF(AND($E10=2,TO10=0),1000000,INDEX('計算A'!GO$110:GO$114,$F10+1)+IF(AND($E10=1,TO10=0),1000,0)),1000000))</f>
        <v/>
      </c>
      <c r="ACW10">
        <f>IF($B10=0,1000000,IF(INDEX('計算A'!$D$60:$II$104,$B10,195)*KI10=1,IF(AND($E10=2,TP10=0),1000000,INDEX('計算A'!GP$110:GP$114,$F10+1)+IF(AND($E10=1,TP10=0),1000,0)),1000000))</f>
        <v/>
      </c>
      <c r="ACX10">
        <f>IF($B10=0,1000000,IF(INDEX('計算A'!$D$60:$II$104,$B10,196)*KJ10=1,IF(AND($E10=2,TQ10=0),1000000,INDEX('計算A'!GQ$110:GQ$114,$F10+1)+IF(AND($E10=1,TQ10=0),1000,0)),1000000))</f>
        <v/>
      </c>
      <c r="ACY10">
        <f>IF($B10=0,1000000,IF(INDEX('計算A'!$D$60:$II$104,$B10,197)*KK10=1,IF(AND($E10=2,TR10=0),1000000,INDEX('計算A'!GR$110:GR$114,$F10+1)+IF(AND($E10=1,TR10=0),1000,0)),1000000))</f>
        <v/>
      </c>
      <c r="ACZ10">
        <f>IF($B10=0,1000000,IF(INDEX('計算A'!$D$60:$II$104,$B10,198)*KL10=1,IF(AND($E10=2,TS10=0),1000000,INDEX('計算A'!GS$110:GS$114,$F10+1)+IF(AND($E10=1,TS10=0),1000,0)),1000000))</f>
        <v/>
      </c>
      <c r="ADA10">
        <f>IF($B10=0,1000000,IF(INDEX('計算A'!$D$60:$II$104,$B10,199)*KM10=1,IF(AND($E10=2,TT10=0),1000000,INDEX('計算A'!GT$110:GT$114,$F10+1)+IF(AND($E10=1,TT10=0),1000,0)),1000000))</f>
        <v/>
      </c>
      <c r="ADB10">
        <f>IF($B10=0,1000000,IF(INDEX('計算A'!$D$60:$II$104,$B10,200)*KN10=1,IF(AND($E10=2,TU10=0),1000000,INDEX('計算A'!GU$110:GU$114,$F10+1)+IF(AND($E10=1,TU10=0),1000,0)),1000000))</f>
        <v/>
      </c>
      <c r="ADC10">
        <f>IF($B10=0,1000000,IF(INDEX('計算A'!$D$60:$II$104,$B10,201)*KO10=1,IF(AND($E10=2,TV10=0),1000000,INDEX('計算A'!GV$110:GV$114,$F10+1)+IF(AND($E10=1,TV10=0),1000,0)),1000000))</f>
        <v/>
      </c>
      <c r="ADD10">
        <f>IF($B10=0,1000000,IF(INDEX('計算A'!$D$60:$II$104,$B10,202)*KP10=1,IF(AND($E10=2,TW10=0),1000000,INDEX('計算A'!GW$110:GW$114,$F10+1)+IF(AND($E10=1,TW10=0),1000,0)),1000000))</f>
        <v/>
      </c>
      <c r="ADE10">
        <f>IF($B10=0,1000000,IF(INDEX('計算A'!$D$60:$II$104,$B10,203)*KQ10=1,IF(AND($E10=2,TX10=0),1000000,INDEX('計算A'!GX$110:GX$114,$F10+1)+IF(AND($E10=1,TX10=0),1000,0)),1000000))</f>
        <v/>
      </c>
      <c r="ADF10">
        <f>IF($B10=0,1000000,IF(INDEX('計算A'!$D$60:$II$104,$B10,204)*KR10=1,IF(AND($E10=2,TY10=0),1000000,INDEX('計算A'!GY$110:GY$114,$F10+1)+IF(AND($E10=1,TY10=0),1000,0)),1000000))</f>
        <v/>
      </c>
      <c r="ADG10">
        <f>IF($B10=0,1000000,IF(INDEX('計算A'!$D$60:$II$104,$B10,205)*KS10=1,IF(AND($E10=2,TZ10=0),1000000,INDEX('計算A'!GZ$110:GZ$114,$F10+1)+IF(AND($E10=1,TZ10=0),1000,0)),1000000))</f>
        <v/>
      </c>
      <c r="ADH10">
        <f>IF($B10=0,1000000,IF(INDEX('計算A'!$D$60:$II$104,$B10,206)*KT10=1,IF(AND($E10=2,UA10=0),1000000,INDEX('計算A'!HA$110:HA$114,$F10+1)+IF(AND($E10=1,UA10=0),1000,0)),1000000))</f>
        <v/>
      </c>
      <c r="ADI10">
        <f>IF($B10=0,1000000,IF(INDEX('計算A'!$D$60:$II$104,$B10,207)*KU10=1,IF(AND($E10=2,UB10=0),1000000,INDEX('計算A'!HB$110:HB$114,$F10+1)+IF(AND($E10=1,UB10=0),1000,0)),1000000))</f>
        <v/>
      </c>
      <c r="ADJ10">
        <f>IF($B10=0,1000000,IF(INDEX('計算A'!$D$60:$II$104,$B10,208)*KV10=1,IF(AND($E10=2,UC10=0),1000000,INDEX('計算A'!HC$110:HC$114,$F10+1)+IF(AND($E10=1,UC10=0),1000,0)),1000000))</f>
        <v/>
      </c>
      <c r="ADK10">
        <f>IF($B10=0,1000000,IF(INDEX('計算A'!$D$60:$II$104,$B10,209)*KW10=1,IF(AND($E10=2,UD10=0),1000000,INDEX('計算A'!HD$110:HD$114,$F10+1)+IF(AND($E10=1,UD10=0),1000,0)),1000000))</f>
        <v/>
      </c>
      <c r="ADL10">
        <f>IF($B10=0,1000000,IF(INDEX('計算A'!$D$60:$II$104,$B10,210)*KX10=1,IF(AND($E10=2,UE10=0),1000000,INDEX('計算A'!HE$110:HE$114,$F10+1)+IF(AND($E10=1,UE10=0),1000,0)),1000000))</f>
        <v/>
      </c>
      <c r="ADM10">
        <f>IF($B10=0,1000000,IF(INDEX('計算A'!$D$60:$II$104,$B10,211)*KY10=1,IF(AND($E10=2,UF10=0),1000000,INDEX('計算A'!HF$110:HF$114,$F10+1)+IF(AND($E10=1,UF10=0),1000,0)),1000000))</f>
        <v/>
      </c>
      <c r="ADN10">
        <f>IF($B10=0,1000000,IF(INDEX('計算A'!$D$60:$II$104,$B10,212)*KZ10=1,IF(AND($E10=2,UG10=0),1000000,INDEX('計算A'!HG$110:HG$114,$F10+1)+IF(AND($E10=1,UG10=0),1000,0)),1000000))</f>
        <v/>
      </c>
      <c r="ADO10">
        <f>IF($B10=0,1000000,IF(INDEX('計算A'!$D$60:$II$104,$B10,213)*LA10=1,IF(AND($E10=2,UH10=0),1000000,INDEX('計算A'!HH$110:HH$114,$F10+1)+IF(AND($E10=1,UH10=0),1000,0)),1000000))</f>
        <v/>
      </c>
      <c r="ADP10">
        <f>IF($B10=0,1000000,IF(INDEX('計算A'!$D$60:$II$104,$B10,214)*LB10=1,IF(AND($E10=2,UI10=0),1000000,INDEX('計算A'!HI$110:HI$114,$F10+1)+IF(AND($E10=1,UI10=0),1000,0)),1000000))</f>
        <v/>
      </c>
      <c r="ADQ10">
        <f>IF($B10=0,1000000,IF(INDEX('計算A'!$D$60:$II$104,$B10,215)*LC10=1,IF(AND($E10=2,UJ10=0),1000000,INDEX('計算A'!HJ$110:HJ$114,$F10+1)+IF(AND($E10=1,UJ10=0),1000,0)),1000000))</f>
        <v/>
      </c>
      <c r="ADR10">
        <f>IF($B10=0,1000000,IF(INDEX('計算A'!$D$60:$II$104,$B10,216)*LD10=1,IF(AND($E10=2,UK10=0),1000000,INDEX('計算A'!HK$110:HK$114,$F10+1)+IF(AND($E10=1,UK10=0),1000,0)),1000000))</f>
        <v/>
      </c>
      <c r="ADS10">
        <f>IF($B10=0,1000000,IF(INDEX('計算A'!$D$60:$II$104,$B10,217)*LE10=1,IF(AND($E10=2,UL10=0),1000000,INDEX('計算A'!HL$110:HL$114,$F10+1)+IF(AND($E10=1,UL10=0),1000,0)),1000000))</f>
        <v/>
      </c>
      <c r="ADT10">
        <f>IF($B10=0,1000000,IF(INDEX('計算A'!$D$60:$II$104,$B10,218)*LF10=1,IF(AND($E10=2,UM10=0),1000000,INDEX('計算A'!HM$110:HM$114,$F10+1)+IF(AND($E10=1,UM10=0),1000,0)),1000000))</f>
        <v/>
      </c>
      <c r="ADU10">
        <f>IF($B10=0,1000000,IF(INDEX('計算A'!$D$60:$II$104,$B10,219)*LG10=1,IF(AND($E10=2,UN10=0),1000000,INDEX('計算A'!HN$110:HN$114,$F10+1)+IF(AND($E10=1,UN10=0),1000,0)),1000000))</f>
        <v/>
      </c>
      <c r="ADV10">
        <f>IF($B10=0,1000000,IF(INDEX('計算A'!$D$60:$II$104,$B10,220)*LH10=1,IF(AND($E10=2,UO10=0),1000000,INDEX('計算A'!HO$110:HO$114,$F10+1)+IF(AND($E10=1,UO10=0),1000,0)),1000000))</f>
        <v/>
      </c>
      <c r="ADW10">
        <f>IF($B10=0,1000000,IF(INDEX('計算A'!$D$60:$II$104,$B10,221)*LI10=1,IF(AND($E10=2,UP10=0),1000000,INDEX('計算A'!HP$110:HP$114,$F10+1)+IF(AND($E10=1,UP10=0),1000,0)),1000000))</f>
        <v/>
      </c>
      <c r="ADX10">
        <f>IF($B10=0,1000000,IF(INDEX('計算A'!$D$60:$II$104,$B10,222)*LJ10=1,IF(AND($E10=2,UQ10=0),1000000,INDEX('計算A'!HQ$110:HQ$114,$F10+1)+IF(AND($E10=1,UQ10=0),1000,0)),1000000))</f>
        <v/>
      </c>
      <c r="ADY10">
        <f>IF($B10=0,1000000,IF(INDEX('計算A'!$D$60:$II$104,$B10,223)*LK10=1,IF(AND($E10=2,UR10=0),1000000,INDEX('計算A'!HR$110:HR$114,$F10+1)+IF(AND($E10=1,UR10=0),1000,0)),1000000))</f>
        <v/>
      </c>
      <c r="ADZ10">
        <f>IF($B10=0,1000000,IF(INDEX('計算A'!$D$60:$II$104,$B10,224)*LL10=1,IF(AND($E10=2,US10=0),1000000,INDEX('計算A'!HS$110:HS$114,$F10+1)+IF(AND($E10=1,US10=0),1000,0)),1000000))</f>
        <v/>
      </c>
      <c r="AEA10">
        <f>IF($B10=0,1000000,IF(INDEX('計算A'!$D$60:$II$104,$B10,225)*LM10=1,IF(AND($E10=2,UT10=0),1000000,INDEX('計算A'!HT$110:HT$114,$F10+1)+IF(AND($E10=1,UT10=0),1000,0)),1000000))</f>
        <v/>
      </c>
      <c r="AEB10">
        <f>IF($B10=0,1000000,IF(INDEX('計算A'!$D$60:$II$104,$B10,226)*LN10=1,IF(AND($E10=2,UU10=0),1000000,INDEX('計算A'!HU$110:HU$114,$F10+1)+IF(AND($E10=1,UU10=0),1000,0)),1000000))</f>
        <v/>
      </c>
      <c r="AEC10">
        <f>IF($B10=0,1000000,IF(INDEX('計算A'!$D$60:$II$104,$B10,227)*LO10=1,IF(AND($E10=2,UV10=0),1000000,INDEX('計算A'!HV$110:HV$114,$F10+1)+IF(AND($E10=1,UV10=0),1000,0)),1000000))</f>
        <v/>
      </c>
      <c r="AED10">
        <f>IF($B10=0,1000000,IF(INDEX('計算A'!$D$60:$II$104,$B10,228)*LP10=1,IF(AND($E10=2,UW10=0),1000000,INDEX('計算A'!HW$110:HW$114,$F10+1)+IF(AND($E10=1,UW10=0),1000,0)),1000000))</f>
        <v/>
      </c>
      <c r="AEE10">
        <f>IF($B10=0,1000000,IF(INDEX('計算A'!$D$60:$II$104,$B10,229)*LQ10=1,IF(AND($E10=2,UX10=0),1000000,INDEX('計算A'!HX$110:HX$114,$F10+1)+IF(AND($E10=1,UX10=0),1000,0)),1000000))</f>
        <v/>
      </c>
      <c r="AEF10">
        <f>IF($B10=0,1000000,IF(INDEX('計算A'!$D$60:$II$104,$B10,230)*LR10=1,IF(AND($E10=2,UY10=0),1000000,INDEX('計算A'!HY$110:HY$114,$F10+1)+IF(AND($E10=1,UY10=0),1000,0)),1000000))</f>
        <v/>
      </c>
      <c r="AEG10">
        <f>IF($B10=0,1000000,IF(INDEX('計算A'!$D$60:$II$104,$B10,231)*LS10=1,IF(AND($E10=2,UZ10=0),1000000,INDEX('計算A'!HZ$110:HZ$114,$F10+1)+IF(AND($E10=1,UZ10=0),1000,0)),1000000))</f>
        <v/>
      </c>
      <c r="AEH10">
        <f>IF($B10=0,1000000,IF(INDEX('計算A'!$D$60:$II$104,$B10,232)*LT10=1,IF(AND($E10=2,VA10=0),1000000,INDEX('計算A'!IA$110:IA$114,$F10+1)+IF(AND($E10=1,VA10=0),1000,0)),1000000))</f>
        <v/>
      </c>
      <c r="AEI10">
        <f>IF($B10=0,1000000,IF(INDEX('計算A'!$D$60:$II$104,$B10,233)*LU10=1,IF(AND($E10=2,VB10=0),1000000,INDEX('計算A'!IB$110:IB$114,$F10+1)+IF(AND($E10=1,VB10=0),1000,0)),1000000))</f>
        <v/>
      </c>
      <c r="AEJ10">
        <f>IF($B10=0,1000000,IF(INDEX('計算A'!$D$60:$II$104,$B10,234)*LV10=1,IF(AND($E10=2,VC10=0),1000000,INDEX('計算A'!IC$110:IC$114,$F10+1)+IF(AND($E10=1,VC10=0),1000,0)),1000000))</f>
        <v/>
      </c>
      <c r="AEK10">
        <f>IF($B10=0,1000000,IF(INDEX('計算A'!$D$60:$II$104,$B10,235)*LW10=1,IF(AND($E10=2,VD10=0),1000000,INDEX('計算A'!ID$110:ID$114,$F10+1)+IF(AND($E10=1,VD10=0),1000,0)),1000000))</f>
        <v/>
      </c>
      <c r="AEL10">
        <f>IF($B10=0,1000000,IF(INDEX('計算A'!$D$60:$II$104,$B10,236)*LX10=1,IF(AND($E10=2,VE10=0),1000000,INDEX('計算A'!IE$110:IE$114,$F10+1)+IF(AND($E10=1,VE10=0),1000,0)),1000000))</f>
        <v/>
      </c>
      <c r="AEM10">
        <f>IF($B10=0,1000000,IF(INDEX('計算A'!$D$60:$II$104,$B10,237)*LY10=1,IF(AND($E10=2,VF10=0),1000000,INDEX('計算A'!IF$110:IF$114,$F10+1)+IF(AND($E10=1,VF10=0),1000,0)),1000000))</f>
        <v/>
      </c>
      <c r="AEN10">
        <f>IF($B10=0,1000000,IF(INDEX('計算A'!$D$60:$II$104,$B10,238)*LZ10=1,IF(AND($E10=2,VG10=0),1000000,INDEX('計算A'!IG$110:IG$114,$F10+1)+IF(AND($E10=1,VG10=0),1000,0)),1000000))</f>
        <v/>
      </c>
      <c r="AEO10">
        <f>IF($B10=0,1000000,IF(INDEX('計算A'!$D$60:$II$104,$B10,239)*MA10=1,IF(AND($E10=2,VH10=0),1000000,INDEX('計算A'!IH$110:IH$114,$F10+1)+IF(AND($E10=1,VH10=0),1000,0)),1000000))</f>
        <v/>
      </c>
      <c r="AEP10">
        <f>IF($B10=0,1000000,IF(INDEX('計算A'!$D$60:$II$104,$B10,240)*MB10=1,IF(AND($E10=2,VI10=0),1000000,INDEX('計算A'!II$110:II$114,$F10+1)+IF(AND($E10=1,VI10=0),1000,0)),1000000))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IF($B11=0,1000000,IF(INDEX('計算A'!$D$60:$II$104,$B11,1)*CW11=1,IF(AND($E11=2,MD11=0),1000000,INDEX('計算A'!D$110:D$114,$F11+1)+IF(AND($E11=1,MD11=0),1000,0)),1000000))</f>
        <v/>
      </c>
      <c r="VL11">
        <f>IF($B11=0,1000000,IF(INDEX('計算A'!$D$60:$II$104,$B11,2)*CX11=1,IF(AND($E11=2,ME11=0),1000000,INDEX('計算A'!E$110:E$114,$F11+1)+IF(AND($E11=1,ME11=0),1000,0)),1000000))</f>
        <v/>
      </c>
      <c r="VM11">
        <f>IF($B11=0,1000000,IF(INDEX('計算A'!$D$60:$II$104,$B11,3)*CY11=1,IF(AND($E11=2,MF11=0),1000000,INDEX('計算A'!F$110:F$114,$F11+1)+IF(AND($E11=1,MF11=0),1000,0)),1000000))</f>
        <v/>
      </c>
      <c r="VN11">
        <f>IF($B11=0,1000000,IF(INDEX('計算A'!$D$60:$II$104,$B11,4)*CZ11=1,IF(AND($E11=2,MG11=0),1000000,INDEX('計算A'!G$110:G$114,$F11+1)+IF(AND($E11=1,MG11=0),1000,0)),1000000))</f>
        <v/>
      </c>
      <c r="VO11">
        <f>IF($B11=0,1000000,IF(INDEX('計算A'!$D$60:$II$104,$B11,5)*DA11=1,IF(AND($E11=2,MH11=0),1000000,INDEX('計算A'!H$110:H$114,$F11+1)+IF(AND($E11=1,MH11=0),1000,0)),1000000))</f>
        <v/>
      </c>
      <c r="VP11">
        <f>IF($B11=0,1000000,IF(INDEX('計算A'!$D$60:$II$104,$B11,6)*DB11=1,IF(AND($E11=2,MI11=0),1000000,INDEX('計算A'!I$110:I$114,$F11+1)+IF(AND($E11=1,MI11=0),1000,0)),1000000))</f>
        <v/>
      </c>
      <c r="VQ11">
        <f>IF($B11=0,1000000,IF(INDEX('計算A'!$D$60:$II$104,$B11,7)*DC11=1,IF(AND($E11=2,MJ11=0),1000000,INDEX('計算A'!J$110:J$114,$F11+1)+IF(AND($E11=1,MJ11=0),1000,0)),1000000))</f>
        <v/>
      </c>
      <c r="VR11">
        <f>IF($B11=0,1000000,IF(INDEX('計算A'!$D$60:$II$104,$B11,8)*DD11=1,IF(AND($E11=2,MK11=0),1000000,INDEX('計算A'!K$110:K$114,$F11+1)+IF(AND($E11=1,MK11=0),1000,0)),1000000))</f>
        <v/>
      </c>
      <c r="VS11">
        <f>IF($B11=0,1000000,IF(INDEX('計算A'!$D$60:$II$104,$B11,9)*DE11=1,IF(AND($E11=2,ML11=0),1000000,INDEX('計算A'!L$110:L$114,$F11+1)+IF(AND($E11=1,ML11=0),1000,0)),1000000))</f>
        <v/>
      </c>
      <c r="VT11">
        <f>IF($B11=0,1000000,IF(INDEX('計算A'!$D$60:$II$104,$B11,10)*DF11=1,IF(AND($E11=2,MM11=0),1000000,INDEX('計算A'!M$110:M$114,$F11+1)+IF(AND($E11=1,MM11=0),1000,0)),1000000))</f>
        <v/>
      </c>
      <c r="VU11">
        <f>IF($B11=0,1000000,IF(INDEX('計算A'!$D$60:$II$104,$B11,11)*DG11=1,IF(AND($E11=2,MN11=0),1000000,INDEX('計算A'!N$110:N$114,$F11+1)+IF(AND($E11=1,MN11=0),1000,0)),1000000))</f>
        <v/>
      </c>
      <c r="VV11">
        <f>IF($B11=0,1000000,IF(INDEX('計算A'!$D$60:$II$104,$B11,12)*DH11=1,IF(AND($E11=2,MO11=0),1000000,INDEX('計算A'!O$110:O$114,$F11+1)+IF(AND($E11=1,MO11=0),1000,0)),1000000))</f>
        <v/>
      </c>
      <c r="VW11">
        <f>IF($B11=0,1000000,IF(INDEX('計算A'!$D$60:$II$104,$B11,13)*DI11=1,IF(AND($E11=2,MP11=0),1000000,INDEX('計算A'!P$110:P$114,$F11+1)+IF(AND($E11=1,MP11=0),1000,0)),1000000))</f>
        <v/>
      </c>
      <c r="VX11">
        <f>IF($B11=0,1000000,IF(INDEX('計算A'!$D$60:$II$104,$B11,14)*DJ11=1,IF(AND($E11=2,MQ11=0),1000000,INDEX('計算A'!Q$110:Q$114,$F11+1)+IF(AND($E11=1,MQ11=0),1000,0)),1000000))</f>
        <v/>
      </c>
      <c r="VY11">
        <f>IF($B11=0,1000000,IF(INDEX('計算A'!$D$60:$II$104,$B11,15)*DK11=1,IF(AND($E11=2,MR11=0),1000000,INDEX('計算A'!R$110:R$114,$F11+1)+IF(AND($E11=1,MR11=0),1000,0)),1000000))</f>
        <v/>
      </c>
      <c r="VZ11">
        <f>IF($B11=0,1000000,IF(INDEX('計算A'!$D$60:$II$104,$B11,16)*DL11=1,IF(AND($E11=2,MS11=0),1000000,INDEX('計算A'!S$110:S$114,$F11+1)+IF(AND($E11=1,MS11=0),1000,0)),1000000))</f>
        <v/>
      </c>
      <c r="WA11">
        <f>IF($B11=0,1000000,IF(INDEX('計算A'!$D$60:$II$104,$B11,17)*DM11=1,IF(AND($E11=2,MT11=0),1000000,INDEX('計算A'!T$110:T$114,$F11+1)+IF(AND($E11=1,MT11=0),1000,0)),1000000))</f>
        <v/>
      </c>
      <c r="WB11">
        <f>IF($B11=0,1000000,IF(INDEX('計算A'!$D$60:$II$104,$B11,18)*DN11=1,IF(AND($E11=2,MU11=0),1000000,INDEX('計算A'!U$110:U$114,$F11+1)+IF(AND($E11=1,MU11=0),1000,0)),1000000))</f>
        <v/>
      </c>
      <c r="WC11">
        <f>IF($B11=0,1000000,IF(INDEX('計算A'!$D$60:$II$104,$B11,19)*DO11=1,IF(AND($E11=2,MV11=0),1000000,INDEX('計算A'!V$110:V$114,$F11+1)+IF(AND($E11=1,MV11=0),1000,0)),1000000))</f>
        <v/>
      </c>
      <c r="WD11">
        <f>IF($B11=0,1000000,IF(INDEX('計算A'!$D$60:$II$104,$B11,20)*DP11=1,IF(AND($E11=2,MW11=0),1000000,INDEX('計算A'!W$110:W$114,$F11+1)+IF(AND($E11=1,MW11=0),1000,0)),1000000))</f>
        <v/>
      </c>
      <c r="WE11">
        <f>IF($B11=0,1000000,IF(INDEX('計算A'!$D$60:$II$104,$B11,21)*DQ11=1,IF(AND($E11=2,MX11=0),1000000,INDEX('計算A'!X$110:X$114,$F11+1)+IF(AND($E11=1,MX11=0),1000,0)),1000000))</f>
        <v/>
      </c>
      <c r="WF11">
        <f>IF($B11=0,1000000,IF(INDEX('計算A'!$D$60:$II$104,$B11,22)*DR11=1,IF(AND($E11=2,MY11=0),1000000,INDEX('計算A'!Y$110:Y$114,$F11+1)+IF(AND($E11=1,MY11=0),1000,0)),1000000))</f>
        <v/>
      </c>
      <c r="WG11">
        <f>IF($B11=0,1000000,IF(INDEX('計算A'!$D$60:$II$104,$B11,23)*DS11=1,IF(AND($E11=2,MZ11=0),1000000,INDEX('計算A'!Z$110:Z$114,$F11+1)+IF(AND($E11=1,MZ11=0),1000,0)),1000000))</f>
        <v/>
      </c>
      <c r="WH11">
        <f>IF($B11=0,1000000,IF(INDEX('計算A'!$D$60:$II$104,$B11,24)*DT11=1,IF(AND($E11=2,NA11=0),1000000,INDEX('計算A'!AA$110:AA$114,$F11+1)+IF(AND($E11=1,NA11=0),1000,0)),1000000))</f>
        <v/>
      </c>
      <c r="WI11">
        <f>IF($B11=0,1000000,IF(INDEX('計算A'!$D$60:$II$104,$B11,25)*DU11=1,IF(AND($E11=2,NB11=0),1000000,INDEX('計算A'!AB$110:AB$114,$F11+1)+IF(AND($E11=1,NB11=0),1000,0)),1000000))</f>
        <v/>
      </c>
      <c r="WJ11">
        <f>IF($B11=0,1000000,IF(INDEX('計算A'!$D$60:$II$104,$B11,26)*DV11=1,IF(AND($E11=2,NC11=0),1000000,INDEX('計算A'!AC$110:AC$114,$F11+1)+IF(AND($E11=1,NC11=0),1000,0)),1000000))</f>
        <v/>
      </c>
      <c r="WK11">
        <f>IF($B11=0,1000000,IF(INDEX('計算A'!$D$60:$II$104,$B11,27)*DW11=1,IF(AND($E11=2,ND11=0),1000000,INDEX('計算A'!AD$110:AD$114,$F11+1)+IF(AND($E11=1,ND11=0),1000,0)),1000000))</f>
        <v/>
      </c>
      <c r="WL11">
        <f>IF($B11=0,1000000,IF(INDEX('計算A'!$D$60:$II$104,$B11,28)*DX11=1,IF(AND($E11=2,NE11=0),1000000,INDEX('計算A'!AE$110:AE$114,$F11+1)+IF(AND($E11=1,NE11=0),1000,0)),1000000))</f>
        <v/>
      </c>
      <c r="WM11">
        <f>IF($B11=0,1000000,IF(INDEX('計算A'!$D$60:$II$104,$B11,29)*DY11=1,IF(AND($E11=2,NF11=0),1000000,INDEX('計算A'!AF$110:AF$114,$F11+1)+IF(AND($E11=1,NF11=0),1000,0)),1000000))</f>
        <v/>
      </c>
      <c r="WN11">
        <f>IF($B11=0,1000000,IF(INDEX('計算A'!$D$60:$II$104,$B11,30)*DZ11=1,IF(AND($E11=2,NG11=0),1000000,INDEX('計算A'!AG$110:AG$114,$F11+1)+IF(AND($E11=1,NG11=0),1000,0)),1000000))</f>
        <v/>
      </c>
      <c r="WO11">
        <f>IF($B11=0,1000000,IF(INDEX('計算A'!$D$60:$II$104,$B11,31)*EA11=1,IF(AND($E11=2,NH11=0),1000000,INDEX('計算A'!AH$110:AH$114,$F11+1)+IF(AND($E11=1,NH11=0),1000,0)),1000000))</f>
        <v/>
      </c>
      <c r="WP11">
        <f>IF($B11=0,1000000,IF(INDEX('計算A'!$D$60:$II$104,$B11,32)*EB11=1,IF(AND($E11=2,NI11=0),1000000,INDEX('計算A'!AI$110:AI$114,$F11+1)+IF(AND($E11=1,NI11=0),1000,0)),1000000))</f>
        <v/>
      </c>
      <c r="WQ11">
        <f>IF($B11=0,1000000,IF(INDEX('計算A'!$D$60:$II$104,$B11,33)*EC11=1,IF(AND($E11=2,NJ11=0),1000000,INDEX('計算A'!AJ$110:AJ$114,$F11+1)+IF(AND($E11=1,NJ11=0),1000,0)),1000000))</f>
        <v/>
      </c>
      <c r="WR11">
        <f>IF($B11=0,1000000,IF(INDEX('計算A'!$D$60:$II$104,$B11,34)*ED11=1,IF(AND($E11=2,NK11=0),1000000,INDEX('計算A'!AK$110:AK$114,$F11+1)+IF(AND($E11=1,NK11=0),1000,0)),1000000))</f>
        <v/>
      </c>
      <c r="WS11">
        <f>IF($B11=0,1000000,IF(INDEX('計算A'!$D$60:$II$104,$B11,35)*EE11=1,IF(AND($E11=2,NL11=0),1000000,INDEX('計算A'!AL$110:AL$114,$F11+1)+IF(AND($E11=1,NL11=0),1000,0)),1000000))</f>
        <v/>
      </c>
      <c r="WT11">
        <f>IF($B11=0,1000000,IF(INDEX('計算A'!$D$60:$II$104,$B11,36)*EF11=1,IF(AND($E11=2,NM11=0),1000000,INDEX('計算A'!AM$110:AM$114,$F11+1)+IF(AND($E11=1,NM11=0),1000,0)),1000000))</f>
        <v/>
      </c>
      <c r="WU11">
        <f>IF($B11=0,1000000,IF(INDEX('計算A'!$D$60:$II$104,$B11,37)*EG11=1,IF(AND($E11=2,NN11=0),1000000,INDEX('計算A'!AN$110:AN$114,$F11+1)+IF(AND($E11=1,NN11=0),1000,0)),1000000))</f>
        <v/>
      </c>
      <c r="WV11">
        <f>IF($B11=0,1000000,IF(INDEX('計算A'!$D$60:$II$104,$B11,38)*EH11=1,IF(AND($E11=2,NO11=0),1000000,INDEX('計算A'!AO$110:AO$114,$F11+1)+IF(AND($E11=1,NO11=0),1000,0)),1000000))</f>
        <v/>
      </c>
      <c r="WW11">
        <f>IF($B11=0,1000000,IF(INDEX('計算A'!$D$60:$II$104,$B11,39)*EI11=1,IF(AND($E11=2,NP11=0),1000000,INDEX('計算A'!AP$110:AP$114,$F11+1)+IF(AND($E11=1,NP11=0),1000,0)),1000000))</f>
        <v/>
      </c>
      <c r="WX11">
        <f>IF($B11=0,1000000,IF(INDEX('計算A'!$D$60:$II$104,$B11,40)*EJ11=1,IF(AND($E11=2,NQ11=0),1000000,INDEX('計算A'!AQ$110:AQ$114,$F11+1)+IF(AND($E11=1,NQ11=0),1000,0)),1000000))</f>
        <v/>
      </c>
      <c r="WY11">
        <f>IF($B11=0,1000000,IF(INDEX('計算A'!$D$60:$II$104,$B11,41)*EK11=1,IF(AND($E11=2,NR11=0),1000000,INDEX('計算A'!AR$110:AR$114,$F11+1)+IF(AND($E11=1,NR11=0),1000,0)),1000000))</f>
        <v/>
      </c>
      <c r="WZ11">
        <f>IF($B11=0,1000000,IF(INDEX('計算A'!$D$60:$II$104,$B11,42)*EL11=1,IF(AND($E11=2,NS11=0),1000000,INDEX('計算A'!AS$110:AS$114,$F11+1)+IF(AND($E11=1,NS11=0),1000,0)),1000000))</f>
        <v/>
      </c>
      <c r="XA11">
        <f>IF($B11=0,1000000,IF(INDEX('計算A'!$D$60:$II$104,$B11,43)*EM11=1,IF(AND($E11=2,NT11=0),1000000,INDEX('計算A'!AT$110:AT$114,$F11+1)+IF(AND($E11=1,NT11=0),1000,0)),1000000))</f>
        <v/>
      </c>
      <c r="XB11">
        <f>IF($B11=0,1000000,IF(INDEX('計算A'!$D$60:$II$104,$B11,44)*EN11=1,IF(AND($E11=2,NU11=0),1000000,INDEX('計算A'!AU$110:AU$114,$F11+1)+IF(AND($E11=1,NU11=0),1000,0)),1000000))</f>
        <v/>
      </c>
      <c r="XC11">
        <f>IF($B11=0,1000000,IF(INDEX('計算A'!$D$60:$II$104,$B11,45)*EO11=1,IF(AND($E11=2,NV11=0),1000000,INDEX('計算A'!AV$110:AV$114,$F11+1)+IF(AND($E11=1,NV11=0),1000,0)),1000000))</f>
        <v/>
      </c>
      <c r="XD11">
        <f>IF($B11=0,1000000,IF(INDEX('計算A'!$D$60:$II$104,$B11,46)*EP11=1,IF(AND($E11=2,NW11=0),1000000,INDEX('計算A'!AW$110:AW$114,$F11+1)+IF(AND($E11=1,NW11=0),1000,0)),1000000))</f>
        <v/>
      </c>
      <c r="XE11">
        <f>IF($B11=0,1000000,IF(INDEX('計算A'!$D$60:$II$104,$B11,47)*EQ11=1,IF(AND($E11=2,NX11=0),1000000,INDEX('計算A'!AX$110:AX$114,$F11+1)+IF(AND($E11=1,NX11=0),1000,0)),1000000))</f>
        <v/>
      </c>
      <c r="XF11">
        <f>IF($B11=0,1000000,IF(INDEX('計算A'!$D$60:$II$104,$B11,48)*ER11=1,IF(AND($E11=2,NY11=0),1000000,INDEX('計算A'!AY$110:AY$114,$F11+1)+IF(AND($E11=1,NY11=0),1000,0)),1000000))</f>
        <v/>
      </c>
      <c r="XG11">
        <f>IF($B11=0,1000000,IF(INDEX('計算A'!$D$60:$II$104,$B11,49)*ES11=1,IF(AND($E11=2,NZ11=0),1000000,INDEX('計算A'!AZ$110:AZ$114,$F11+1)+IF(AND($E11=1,NZ11=0),1000,0)),1000000))</f>
        <v/>
      </c>
      <c r="XH11">
        <f>IF($B11=0,1000000,IF(INDEX('計算A'!$D$60:$II$104,$B11,50)*ET11=1,IF(AND($E11=2,OA11=0),1000000,INDEX('計算A'!BA$110:BA$114,$F11+1)+IF(AND($E11=1,OA11=0),1000,0)),1000000))</f>
        <v/>
      </c>
      <c r="XI11">
        <f>IF($B11=0,1000000,IF(INDEX('計算A'!$D$60:$II$104,$B11,51)*EU11=1,IF(AND($E11=2,OB11=0),1000000,INDEX('計算A'!BB$110:BB$114,$F11+1)+IF(AND($E11=1,OB11=0),1000,0)),1000000))</f>
        <v/>
      </c>
      <c r="XJ11">
        <f>IF($B11=0,1000000,IF(INDEX('計算A'!$D$60:$II$104,$B11,52)*EV11=1,IF(AND($E11=2,OC11=0),1000000,INDEX('計算A'!BC$110:BC$114,$F11+1)+IF(AND($E11=1,OC11=0),1000,0)),1000000))</f>
        <v/>
      </c>
      <c r="XK11">
        <f>IF($B11=0,1000000,IF(INDEX('計算A'!$D$60:$II$104,$B11,53)*EW11=1,IF(AND($E11=2,OD11=0),1000000,INDEX('計算A'!BD$110:BD$114,$F11+1)+IF(AND($E11=1,OD11=0),1000,0)),1000000))</f>
        <v/>
      </c>
      <c r="XL11">
        <f>IF($B11=0,1000000,IF(INDEX('計算A'!$D$60:$II$104,$B11,54)*EX11=1,IF(AND($E11=2,OE11=0),1000000,INDEX('計算A'!BE$110:BE$114,$F11+1)+IF(AND($E11=1,OE11=0),1000,0)),1000000))</f>
        <v/>
      </c>
      <c r="XM11">
        <f>IF($B11=0,1000000,IF(INDEX('計算A'!$D$60:$II$104,$B11,55)*EY11=1,IF(AND($E11=2,OF11=0),1000000,INDEX('計算A'!BF$110:BF$114,$F11+1)+IF(AND($E11=1,OF11=0),1000,0)),1000000))</f>
        <v/>
      </c>
      <c r="XN11">
        <f>IF($B11=0,1000000,IF(INDEX('計算A'!$D$60:$II$104,$B11,56)*EZ11=1,IF(AND($E11=2,OG11=0),1000000,INDEX('計算A'!BG$110:BG$114,$F11+1)+IF(AND($E11=1,OG11=0),1000,0)),1000000))</f>
        <v/>
      </c>
      <c r="XO11">
        <f>IF($B11=0,1000000,IF(INDEX('計算A'!$D$60:$II$104,$B11,57)*FA11=1,IF(AND($E11=2,OH11=0),1000000,INDEX('計算A'!BH$110:BH$114,$F11+1)+IF(AND($E11=1,OH11=0),1000,0)),1000000))</f>
        <v/>
      </c>
      <c r="XP11">
        <f>IF($B11=0,1000000,IF(INDEX('計算A'!$D$60:$II$104,$B11,58)*FB11=1,IF(AND($E11=2,OI11=0),1000000,INDEX('計算A'!BI$110:BI$114,$F11+1)+IF(AND($E11=1,OI11=0),1000,0)),1000000))</f>
        <v/>
      </c>
      <c r="XQ11">
        <f>IF($B11=0,1000000,IF(INDEX('計算A'!$D$60:$II$104,$B11,59)*FC11=1,IF(AND($E11=2,OJ11=0),1000000,INDEX('計算A'!BJ$110:BJ$114,$F11+1)+IF(AND($E11=1,OJ11=0),1000,0)),1000000))</f>
        <v/>
      </c>
      <c r="XR11">
        <f>IF($B11=0,1000000,IF(INDEX('計算A'!$D$60:$II$104,$B11,60)*FD11=1,IF(AND($E11=2,OK11=0),1000000,INDEX('計算A'!BK$110:BK$114,$F11+1)+IF(AND($E11=1,OK11=0),1000,0)),1000000))</f>
        <v/>
      </c>
      <c r="XS11">
        <f>IF($B11=0,1000000,IF(INDEX('計算A'!$D$60:$II$104,$B11,61)*FE11=1,IF(AND($E11=2,OL11=0),1000000,INDEX('計算A'!BL$110:BL$114,$F11+1)+IF(AND($E11=1,OL11=0),1000,0)),1000000))</f>
        <v/>
      </c>
      <c r="XT11">
        <f>IF($B11=0,1000000,IF(INDEX('計算A'!$D$60:$II$104,$B11,62)*FF11=1,IF(AND($E11=2,OM11=0),1000000,INDEX('計算A'!BM$110:BM$114,$F11+1)+IF(AND($E11=1,OM11=0),1000,0)),1000000))</f>
        <v/>
      </c>
      <c r="XU11">
        <f>IF($B11=0,1000000,IF(INDEX('計算A'!$D$60:$II$104,$B11,63)*FG11=1,IF(AND($E11=2,ON11=0),1000000,INDEX('計算A'!BN$110:BN$114,$F11+1)+IF(AND($E11=1,ON11=0),1000,0)),1000000))</f>
        <v/>
      </c>
      <c r="XV11">
        <f>IF($B11=0,1000000,IF(INDEX('計算A'!$D$60:$II$104,$B11,64)*FH11=1,IF(AND($E11=2,OO11=0),1000000,INDEX('計算A'!BO$110:BO$114,$F11+1)+IF(AND($E11=1,OO11=0),1000,0)),1000000))</f>
        <v/>
      </c>
      <c r="XW11">
        <f>IF($B11=0,1000000,IF(INDEX('計算A'!$D$60:$II$104,$B11,65)*FI11=1,IF(AND($E11=2,OP11=0),1000000,INDEX('計算A'!BP$110:BP$114,$F11+1)+IF(AND($E11=1,OP11=0),1000,0)),1000000))</f>
        <v/>
      </c>
      <c r="XX11">
        <f>IF($B11=0,1000000,IF(INDEX('計算A'!$D$60:$II$104,$B11,66)*FJ11=1,IF(AND($E11=2,OQ11=0),1000000,INDEX('計算A'!BQ$110:BQ$114,$F11+1)+IF(AND($E11=1,OQ11=0),1000,0)),1000000))</f>
        <v/>
      </c>
      <c r="XY11">
        <f>IF($B11=0,1000000,IF(INDEX('計算A'!$D$60:$II$104,$B11,67)*FK11=1,IF(AND($E11=2,OR11=0),1000000,INDEX('計算A'!BR$110:BR$114,$F11+1)+IF(AND($E11=1,OR11=0),1000,0)),1000000))</f>
        <v/>
      </c>
      <c r="XZ11">
        <f>IF($B11=0,1000000,IF(INDEX('計算A'!$D$60:$II$104,$B11,68)*FL11=1,IF(AND($E11=2,OS11=0),1000000,INDEX('計算A'!BS$110:BS$114,$F11+1)+IF(AND($E11=1,OS11=0),1000,0)),1000000))</f>
        <v/>
      </c>
      <c r="YA11">
        <f>IF($B11=0,1000000,IF(INDEX('計算A'!$D$60:$II$104,$B11,69)*FM11=1,IF(AND($E11=2,OT11=0),1000000,INDEX('計算A'!BT$110:BT$114,$F11+1)+IF(AND($E11=1,OT11=0),1000,0)),1000000))</f>
        <v/>
      </c>
      <c r="YB11">
        <f>IF($B11=0,1000000,IF(INDEX('計算A'!$D$60:$II$104,$B11,70)*FN11=1,IF(AND($E11=2,OU11=0),1000000,INDEX('計算A'!BU$110:BU$114,$F11+1)+IF(AND($E11=1,OU11=0),1000,0)),1000000))</f>
        <v/>
      </c>
      <c r="YC11">
        <f>IF($B11=0,1000000,IF(INDEX('計算A'!$D$60:$II$104,$B11,71)*FO11=1,IF(AND($E11=2,OV11=0),1000000,INDEX('計算A'!BV$110:BV$114,$F11+1)+IF(AND($E11=1,OV11=0),1000,0)),1000000))</f>
        <v/>
      </c>
      <c r="YD11">
        <f>IF($B11=0,1000000,IF(INDEX('計算A'!$D$60:$II$104,$B11,72)*FP11=1,IF(AND($E11=2,OW11=0),1000000,INDEX('計算A'!BW$110:BW$114,$F11+1)+IF(AND($E11=1,OW11=0),1000,0)),1000000))</f>
        <v/>
      </c>
      <c r="YE11">
        <f>IF($B11=0,1000000,IF(INDEX('計算A'!$D$60:$II$104,$B11,73)*FQ11=1,IF(AND($E11=2,OX11=0),1000000,INDEX('計算A'!BX$110:BX$114,$F11+1)+IF(AND($E11=1,OX11=0),1000,0)),1000000))</f>
        <v/>
      </c>
      <c r="YF11">
        <f>IF($B11=0,1000000,IF(INDEX('計算A'!$D$60:$II$104,$B11,74)*FR11=1,IF(AND($E11=2,OY11=0),1000000,INDEX('計算A'!BY$110:BY$114,$F11+1)+IF(AND($E11=1,OY11=0),1000,0)),1000000))</f>
        <v/>
      </c>
      <c r="YG11">
        <f>IF($B11=0,1000000,IF(INDEX('計算A'!$D$60:$II$104,$B11,75)*FS11=1,IF(AND($E11=2,OZ11=0),1000000,INDEX('計算A'!BZ$110:BZ$114,$F11+1)+IF(AND($E11=1,OZ11=0),1000,0)),1000000))</f>
        <v/>
      </c>
      <c r="YH11">
        <f>IF($B11=0,1000000,IF(INDEX('計算A'!$D$60:$II$104,$B11,76)*FT11=1,IF(AND($E11=2,PA11=0),1000000,INDEX('計算A'!CA$110:CA$114,$F11+1)+IF(AND($E11=1,PA11=0),1000,0)),1000000))</f>
        <v/>
      </c>
      <c r="YI11">
        <f>IF($B11=0,1000000,IF(INDEX('計算A'!$D$60:$II$104,$B11,77)*FU11=1,IF(AND($E11=2,PB11=0),1000000,INDEX('計算A'!CB$110:CB$114,$F11+1)+IF(AND($E11=1,PB11=0),1000,0)),1000000))</f>
        <v/>
      </c>
      <c r="YJ11">
        <f>IF($B11=0,1000000,IF(INDEX('計算A'!$D$60:$II$104,$B11,78)*FV11=1,IF(AND($E11=2,PC11=0),1000000,INDEX('計算A'!CC$110:CC$114,$F11+1)+IF(AND($E11=1,PC11=0),1000,0)),1000000))</f>
        <v/>
      </c>
      <c r="YK11">
        <f>IF($B11=0,1000000,IF(INDEX('計算A'!$D$60:$II$104,$B11,79)*FW11=1,IF(AND($E11=2,PD11=0),1000000,INDEX('計算A'!CD$110:CD$114,$F11+1)+IF(AND($E11=1,PD11=0),1000,0)),1000000))</f>
        <v/>
      </c>
      <c r="YL11">
        <f>IF($B11=0,1000000,IF(INDEX('計算A'!$D$60:$II$104,$B11,80)*FX11=1,IF(AND($E11=2,PE11=0),1000000,INDEX('計算A'!CE$110:CE$114,$F11+1)+IF(AND($E11=1,PE11=0),1000,0)),1000000))</f>
        <v/>
      </c>
      <c r="YM11">
        <f>IF($B11=0,1000000,IF(INDEX('計算A'!$D$60:$II$104,$B11,81)*FY11=1,IF(AND($E11=2,PF11=0),1000000,INDEX('計算A'!CF$110:CF$114,$F11+1)+IF(AND($E11=1,PF11=0),1000,0)),1000000))</f>
        <v/>
      </c>
      <c r="YN11">
        <f>IF($B11=0,1000000,IF(INDEX('計算A'!$D$60:$II$104,$B11,82)*FZ11=1,IF(AND($E11=2,PG11=0),1000000,INDEX('計算A'!CG$110:CG$114,$F11+1)+IF(AND($E11=1,PG11=0),1000,0)),1000000))</f>
        <v/>
      </c>
      <c r="YO11">
        <f>IF($B11=0,1000000,IF(INDEX('計算A'!$D$60:$II$104,$B11,83)*GA11=1,IF(AND($E11=2,PH11=0),1000000,INDEX('計算A'!CH$110:CH$114,$F11+1)+IF(AND($E11=1,PH11=0),1000,0)),1000000))</f>
        <v/>
      </c>
      <c r="YP11">
        <f>IF($B11=0,1000000,IF(INDEX('計算A'!$D$60:$II$104,$B11,84)*GB11=1,IF(AND($E11=2,PI11=0),1000000,INDEX('計算A'!CI$110:CI$114,$F11+1)+IF(AND($E11=1,PI11=0),1000,0)),1000000))</f>
        <v/>
      </c>
      <c r="YQ11">
        <f>IF($B11=0,1000000,IF(INDEX('計算A'!$D$60:$II$104,$B11,85)*GC11=1,IF(AND($E11=2,PJ11=0),1000000,INDEX('計算A'!CJ$110:CJ$114,$F11+1)+IF(AND($E11=1,PJ11=0),1000,0)),1000000))</f>
        <v/>
      </c>
      <c r="YR11">
        <f>IF($B11=0,1000000,IF(INDEX('計算A'!$D$60:$II$104,$B11,86)*GD11=1,IF(AND($E11=2,PK11=0),1000000,INDEX('計算A'!CK$110:CK$114,$F11+1)+IF(AND($E11=1,PK11=0),1000,0)),1000000))</f>
        <v/>
      </c>
      <c r="YS11">
        <f>IF($B11=0,1000000,IF(INDEX('計算A'!$D$60:$II$104,$B11,87)*GE11=1,IF(AND($E11=2,PL11=0),1000000,INDEX('計算A'!CL$110:CL$114,$F11+1)+IF(AND($E11=1,PL11=0),1000,0)),1000000))</f>
        <v/>
      </c>
      <c r="YT11">
        <f>IF($B11=0,1000000,IF(INDEX('計算A'!$D$60:$II$104,$B11,88)*GF11=1,IF(AND($E11=2,PM11=0),1000000,INDEX('計算A'!CM$110:CM$114,$F11+1)+IF(AND($E11=1,PM11=0),1000,0)),1000000))</f>
        <v/>
      </c>
      <c r="YU11">
        <f>IF($B11=0,1000000,IF(INDEX('計算A'!$D$60:$II$104,$B11,89)*GG11=1,IF(AND($E11=2,PN11=0),1000000,INDEX('計算A'!CN$110:CN$114,$F11+1)+IF(AND($E11=1,PN11=0),1000,0)),1000000))</f>
        <v/>
      </c>
      <c r="YV11">
        <f>IF($B11=0,1000000,IF(INDEX('計算A'!$D$60:$II$104,$B11,90)*GH11=1,IF(AND($E11=2,PO11=0),1000000,INDEX('計算A'!CO$110:CO$114,$F11+1)+IF(AND($E11=1,PO11=0),1000,0)),1000000))</f>
        <v/>
      </c>
      <c r="YW11">
        <f>IF($B11=0,1000000,IF(INDEX('計算A'!$D$60:$II$104,$B11,91)*GI11=1,IF(AND($E11=2,PP11=0),1000000,INDEX('計算A'!CP$110:CP$114,$F11+1)+IF(AND($E11=1,PP11=0),1000,0)),1000000))</f>
        <v/>
      </c>
      <c r="YX11">
        <f>IF($B11=0,1000000,IF(INDEX('計算A'!$D$60:$II$104,$B11,92)*GJ11=1,IF(AND($E11=2,PQ11=0),1000000,INDEX('計算A'!CQ$110:CQ$114,$F11+1)+IF(AND($E11=1,PQ11=0),1000,0)),1000000))</f>
        <v/>
      </c>
      <c r="YY11">
        <f>IF($B11=0,1000000,IF(INDEX('計算A'!$D$60:$II$104,$B11,93)*GK11=1,IF(AND($E11=2,PR11=0),1000000,INDEX('計算A'!CR$110:CR$114,$F11+1)+IF(AND($E11=1,PR11=0),1000,0)),1000000))</f>
        <v/>
      </c>
      <c r="YZ11">
        <f>IF($B11=0,1000000,IF(INDEX('計算A'!$D$60:$II$104,$B11,94)*GL11=1,IF(AND($E11=2,PS11=0),1000000,INDEX('計算A'!CS$110:CS$114,$F11+1)+IF(AND($E11=1,PS11=0),1000,0)),1000000))</f>
        <v/>
      </c>
      <c r="ZA11">
        <f>IF($B11=0,1000000,IF(INDEX('計算A'!$D$60:$II$104,$B11,95)*GM11=1,IF(AND($E11=2,PT11=0),1000000,INDEX('計算A'!CT$110:CT$114,$F11+1)+IF(AND($E11=1,PT11=0),1000,0)),1000000))</f>
        <v/>
      </c>
      <c r="ZB11">
        <f>IF($B11=0,1000000,IF(INDEX('計算A'!$D$60:$II$104,$B11,96)*GN11=1,IF(AND($E11=2,PU11=0),1000000,INDEX('計算A'!CU$110:CU$114,$F11+1)+IF(AND($E11=1,PU11=0),1000,0)),1000000))</f>
        <v/>
      </c>
      <c r="ZC11">
        <f>IF($B11=0,1000000,IF(INDEX('計算A'!$D$60:$II$104,$B11,97)*GO11=1,IF(AND($E11=2,PV11=0),1000000,INDEX('計算A'!CV$110:CV$114,$F11+1)+IF(AND($E11=1,PV11=0),1000,0)),1000000))</f>
        <v/>
      </c>
      <c r="ZD11">
        <f>IF($B11=0,1000000,IF(INDEX('計算A'!$D$60:$II$104,$B11,98)*GP11=1,IF(AND($E11=2,PW11=0),1000000,INDEX('計算A'!CW$110:CW$114,$F11+1)+IF(AND($E11=1,PW11=0),1000,0)),1000000))</f>
        <v/>
      </c>
      <c r="ZE11">
        <f>IF($B11=0,1000000,IF(INDEX('計算A'!$D$60:$II$104,$B11,99)*GQ11=1,IF(AND($E11=2,PX11=0),1000000,INDEX('計算A'!CX$110:CX$114,$F11+1)+IF(AND($E11=1,PX11=0),1000,0)),1000000))</f>
        <v/>
      </c>
      <c r="ZF11">
        <f>IF($B11=0,1000000,IF(INDEX('計算A'!$D$60:$II$104,$B11,100)*GR11=1,IF(AND($E11=2,PY11=0),1000000,INDEX('計算A'!CY$110:CY$114,$F11+1)+IF(AND($E11=1,PY11=0),1000,0)),1000000))</f>
        <v/>
      </c>
      <c r="ZG11">
        <f>IF($B11=0,1000000,IF(INDEX('計算A'!$D$60:$II$104,$B11,101)*GS11=1,IF(AND($E11=2,PZ11=0),1000000,INDEX('計算A'!CZ$110:CZ$114,$F11+1)+IF(AND($E11=1,PZ11=0),1000,0)),1000000))</f>
        <v/>
      </c>
      <c r="ZH11">
        <f>IF($B11=0,1000000,IF(INDEX('計算A'!$D$60:$II$104,$B11,102)*GT11=1,IF(AND($E11=2,QA11=0),1000000,INDEX('計算A'!DA$110:DA$114,$F11+1)+IF(AND($E11=1,QA11=0),1000,0)),1000000))</f>
        <v/>
      </c>
      <c r="ZI11">
        <f>IF($B11=0,1000000,IF(INDEX('計算A'!$D$60:$II$104,$B11,103)*GU11=1,IF(AND($E11=2,QB11=0),1000000,INDEX('計算A'!DB$110:DB$114,$F11+1)+IF(AND($E11=1,QB11=0),1000,0)),1000000))</f>
        <v/>
      </c>
      <c r="ZJ11">
        <f>IF($B11=0,1000000,IF(INDEX('計算A'!$D$60:$II$104,$B11,104)*GV11=1,IF(AND($E11=2,QC11=0),1000000,INDEX('計算A'!DC$110:DC$114,$F11+1)+IF(AND($E11=1,QC11=0),1000,0)),1000000))</f>
        <v/>
      </c>
      <c r="ZK11">
        <f>IF($B11=0,1000000,IF(INDEX('計算A'!$D$60:$II$104,$B11,105)*GW11=1,IF(AND($E11=2,QD11=0),1000000,INDEX('計算A'!DD$110:DD$114,$F11+1)+IF(AND($E11=1,QD11=0),1000,0)),1000000))</f>
        <v/>
      </c>
      <c r="ZL11">
        <f>IF($B11=0,1000000,IF(INDEX('計算A'!$D$60:$II$104,$B11,106)*GX11=1,IF(AND($E11=2,QE11=0),1000000,INDEX('計算A'!DE$110:DE$114,$F11+1)+IF(AND($E11=1,QE11=0),1000,0)),1000000))</f>
        <v/>
      </c>
      <c r="ZM11">
        <f>IF($B11=0,1000000,IF(INDEX('計算A'!$D$60:$II$104,$B11,107)*GY11=1,IF(AND($E11=2,QF11=0),1000000,INDEX('計算A'!DF$110:DF$114,$F11+1)+IF(AND($E11=1,QF11=0),1000,0)),1000000))</f>
        <v/>
      </c>
      <c r="ZN11">
        <f>IF($B11=0,1000000,IF(INDEX('計算A'!$D$60:$II$104,$B11,108)*GZ11=1,IF(AND($E11=2,QG11=0),1000000,INDEX('計算A'!DG$110:DG$114,$F11+1)+IF(AND($E11=1,QG11=0),1000,0)),1000000))</f>
        <v/>
      </c>
      <c r="ZO11">
        <f>IF($B11=0,1000000,IF(INDEX('計算A'!$D$60:$II$104,$B11,109)*HA11=1,IF(AND($E11=2,QH11=0),1000000,INDEX('計算A'!DH$110:DH$114,$F11+1)+IF(AND($E11=1,QH11=0),1000,0)),1000000))</f>
        <v/>
      </c>
      <c r="ZP11">
        <f>IF($B11=0,1000000,IF(INDEX('計算A'!$D$60:$II$104,$B11,110)*HB11=1,IF(AND($E11=2,QI11=0),1000000,INDEX('計算A'!DI$110:DI$114,$F11+1)+IF(AND($E11=1,QI11=0),1000,0)),1000000))</f>
        <v/>
      </c>
      <c r="ZQ11">
        <f>IF($B11=0,1000000,IF(INDEX('計算A'!$D$60:$II$104,$B11,111)*HC11=1,IF(AND($E11=2,QJ11=0),1000000,INDEX('計算A'!DJ$110:DJ$114,$F11+1)+IF(AND($E11=1,QJ11=0),1000,0)),1000000))</f>
        <v/>
      </c>
      <c r="ZR11">
        <f>IF($B11=0,1000000,IF(INDEX('計算A'!$D$60:$II$104,$B11,112)*HD11=1,IF(AND($E11=2,QK11=0),1000000,INDEX('計算A'!DK$110:DK$114,$F11+1)+IF(AND($E11=1,QK11=0),1000,0)),1000000))</f>
        <v/>
      </c>
      <c r="ZS11">
        <f>IF($B11=0,1000000,IF(INDEX('計算A'!$D$60:$II$104,$B11,113)*HE11=1,IF(AND($E11=2,QL11=0),1000000,INDEX('計算A'!DL$110:DL$114,$F11+1)+IF(AND($E11=1,QL11=0),1000,0)),1000000))</f>
        <v/>
      </c>
      <c r="ZT11">
        <f>IF($B11=0,1000000,IF(INDEX('計算A'!$D$60:$II$104,$B11,114)*HF11=1,IF(AND($E11=2,QM11=0),1000000,INDEX('計算A'!DM$110:DM$114,$F11+1)+IF(AND($E11=1,QM11=0),1000,0)),1000000))</f>
        <v/>
      </c>
      <c r="ZU11">
        <f>IF($B11=0,1000000,IF(INDEX('計算A'!$D$60:$II$104,$B11,115)*HG11=1,IF(AND($E11=2,QN11=0),1000000,INDEX('計算A'!DN$110:DN$114,$F11+1)+IF(AND($E11=1,QN11=0),1000,0)),1000000))</f>
        <v/>
      </c>
      <c r="ZV11">
        <f>IF($B11=0,1000000,IF(INDEX('計算A'!$D$60:$II$104,$B11,116)*HH11=1,IF(AND($E11=2,QO11=0),1000000,INDEX('計算A'!DO$110:DO$114,$F11+1)+IF(AND($E11=1,QO11=0),1000,0)),1000000))</f>
        <v/>
      </c>
      <c r="ZW11">
        <f>IF($B11=0,1000000,IF(INDEX('計算A'!$D$60:$II$104,$B11,117)*HI11=1,IF(AND($E11=2,QP11=0),1000000,INDEX('計算A'!DP$110:DP$114,$F11+1)+IF(AND($E11=1,QP11=0),1000,0)),1000000))</f>
        <v/>
      </c>
      <c r="ZX11">
        <f>IF($B11=0,1000000,IF(INDEX('計算A'!$D$60:$II$104,$B11,118)*HJ11=1,IF(AND($E11=2,QQ11=0),1000000,INDEX('計算A'!DQ$110:DQ$114,$F11+1)+IF(AND($E11=1,QQ11=0),1000,0)),1000000))</f>
        <v/>
      </c>
      <c r="ZY11">
        <f>IF($B11=0,1000000,IF(INDEX('計算A'!$D$60:$II$104,$B11,119)*HK11=1,IF(AND($E11=2,QR11=0),1000000,INDEX('計算A'!DR$110:DR$114,$F11+1)+IF(AND($E11=1,QR11=0),1000,0)),1000000))</f>
        <v/>
      </c>
      <c r="ZZ11">
        <f>IF($B11=0,1000000,IF(INDEX('計算A'!$D$60:$II$104,$B11,120)*HL11=1,IF(AND($E11=2,QS11=0),1000000,INDEX('計算A'!DS$110:DS$114,$F11+1)+IF(AND($E11=1,QS11=0),1000,0)),1000000))</f>
        <v/>
      </c>
      <c r="AAA11">
        <f>IF($B11=0,1000000,IF(INDEX('計算A'!$D$60:$II$104,$B11,121)*HM11=1,IF(AND($E11=2,QT11=0),1000000,INDEX('計算A'!DT$110:DT$114,$F11+1)+IF(AND($E11=1,QT11=0),1000,0)),1000000))</f>
        <v/>
      </c>
      <c r="AAB11">
        <f>IF($B11=0,1000000,IF(INDEX('計算A'!$D$60:$II$104,$B11,122)*HN11=1,IF(AND($E11=2,QU11=0),1000000,INDEX('計算A'!DU$110:DU$114,$F11+1)+IF(AND($E11=1,QU11=0),1000,0)),1000000))</f>
        <v/>
      </c>
      <c r="AAC11">
        <f>IF($B11=0,1000000,IF(INDEX('計算A'!$D$60:$II$104,$B11,123)*HO11=1,IF(AND($E11=2,QV11=0),1000000,INDEX('計算A'!DV$110:DV$114,$F11+1)+IF(AND($E11=1,QV11=0),1000,0)),1000000))</f>
        <v/>
      </c>
      <c r="AAD11">
        <f>IF($B11=0,1000000,IF(INDEX('計算A'!$D$60:$II$104,$B11,124)*HP11=1,IF(AND($E11=2,QW11=0),1000000,INDEX('計算A'!DW$110:DW$114,$F11+1)+IF(AND($E11=1,QW11=0),1000,0)),1000000))</f>
        <v/>
      </c>
      <c r="AAE11">
        <f>IF($B11=0,1000000,IF(INDEX('計算A'!$D$60:$II$104,$B11,125)*HQ11=1,IF(AND($E11=2,QX11=0),1000000,INDEX('計算A'!DX$110:DX$114,$F11+1)+IF(AND($E11=1,QX11=0),1000,0)),1000000))</f>
        <v/>
      </c>
      <c r="AAF11">
        <f>IF($B11=0,1000000,IF(INDEX('計算A'!$D$60:$II$104,$B11,126)*HR11=1,IF(AND($E11=2,QY11=0),1000000,INDEX('計算A'!DY$110:DY$114,$F11+1)+IF(AND($E11=1,QY11=0),1000,0)),1000000))</f>
        <v/>
      </c>
      <c r="AAG11">
        <f>IF($B11=0,1000000,IF(INDEX('計算A'!$D$60:$II$104,$B11,127)*HS11=1,IF(AND($E11=2,QZ11=0),1000000,INDEX('計算A'!DZ$110:DZ$114,$F11+1)+IF(AND($E11=1,QZ11=0),1000,0)),1000000))</f>
        <v/>
      </c>
      <c r="AAH11">
        <f>IF($B11=0,1000000,IF(INDEX('計算A'!$D$60:$II$104,$B11,128)*HT11=1,IF(AND($E11=2,RA11=0),1000000,INDEX('計算A'!EA$110:EA$114,$F11+1)+IF(AND($E11=1,RA11=0),1000,0)),1000000))</f>
        <v/>
      </c>
      <c r="AAI11">
        <f>IF($B11=0,1000000,IF(INDEX('計算A'!$D$60:$II$104,$B11,129)*HU11=1,IF(AND($E11=2,RB11=0),1000000,INDEX('計算A'!EB$110:EB$114,$F11+1)+IF(AND($E11=1,RB11=0),1000,0)),1000000))</f>
        <v/>
      </c>
      <c r="AAJ11">
        <f>IF($B11=0,1000000,IF(INDEX('計算A'!$D$60:$II$104,$B11,130)*HV11=1,IF(AND($E11=2,RC11=0),1000000,INDEX('計算A'!EC$110:EC$114,$F11+1)+IF(AND($E11=1,RC11=0),1000,0)),1000000))</f>
        <v/>
      </c>
      <c r="AAK11">
        <f>IF($B11=0,1000000,IF(INDEX('計算A'!$D$60:$II$104,$B11,131)*HW11=1,IF(AND($E11=2,RD11=0),1000000,INDEX('計算A'!ED$110:ED$114,$F11+1)+IF(AND($E11=1,RD11=0),1000,0)),1000000))</f>
        <v/>
      </c>
      <c r="AAL11">
        <f>IF($B11=0,1000000,IF(INDEX('計算A'!$D$60:$II$104,$B11,132)*HX11=1,IF(AND($E11=2,RE11=0),1000000,INDEX('計算A'!EE$110:EE$114,$F11+1)+IF(AND($E11=1,RE11=0),1000,0)),1000000))</f>
        <v/>
      </c>
      <c r="AAM11">
        <f>IF($B11=0,1000000,IF(INDEX('計算A'!$D$60:$II$104,$B11,133)*HY11=1,IF(AND($E11=2,RF11=0),1000000,INDEX('計算A'!EF$110:EF$114,$F11+1)+IF(AND($E11=1,RF11=0),1000,0)),1000000))</f>
        <v/>
      </c>
      <c r="AAN11">
        <f>IF($B11=0,1000000,IF(INDEX('計算A'!$D$60:$II$104,$B11,134)*HZ11=1,IF(AND($E11=2,RG11=0),1000000,INDEX('計算A'!EG$110:EG$114,$F11+1)+IF(AND($E11=1,RG11=0),1000,0)),1000000))</f>
        <v/>
      </c>
      <c r="AAO11">
        <f>IF($B11=0,1000000,IF(INDEX('計算A'!$D$60:$II$104,$B11,135)*IA11=1,IF(AND($E11=2,RH11=0),1000000,INDEX('計算A'!EH$110:EH$114,$F11+1)+IF(AND($E11=1,RH11=0),1000,0)),1000000))</f>
        <v/>
      </c>
      <c r="AAP11">
        <f>IF($B11=0,1000000,IF(INDEX('計算A'!$D$60:$II$104,$B11,136)*IB11=1,IF(AND($E11=2,RI11=0),1000000,INDEX('計算A'!EI$110:EI$114,$F11+1)+IF(AND($E11=1,RI11=0),1000,0)),1000000))</f>
        <v/>
      </c>
      <c r="AAQ11">
        <f>IF($B11=0,1000000,IF(INDEX('計算A'!$D$60:$II$104,$B11,137)*IC11=1,IF(AND($E11=2,RJ11=0),1000000,INDEX('計算A'!EJ$110:EJ$114,$F11+1)+IF(AND($E11=1,RJ11=0),1000,0)),1000000))</f>
        <v/>
      </c>
      <c r="AAR11">
        <f>IF($B11=0,1000000,IF(INDEX('計算A'!$D$60:$II$104,$B11,138)*ID11=1,IF(AND($E11=2,RK11=0),1000000,INDEX('計算A'!EK$110:EK$114,$F11+1)+IF(AND($E11=1,RK11=0),1000,0)),1000000))</f>
        <v/>
      </c>
      <c r="AAS11">
        <f>IF($B11=0,1000000,IF(INDEX('計算A'!$D$60:$II$104,$B11,139)*IE11=1,IF(AND($E11=2,RL11=0),1000000,INDEX('計算A'!EL$110:EL$114,$F11+1)+IF(AND($E11=1,RL11=0),1000,0)),1000000))</f>
        <v/>
      </c>
      <c r="AAT11">
        <f>IF($B11=0,1000000,IF(INDEX('計算A'!$D$60:$II$104,$B11,140)*IF11=1,IF(AND($E11=2,RM11=0),1000000,INDEX('計算A'!EM$110:EM$114,$F11+1)+IF(AND($E11=1,RM11=0),1000,0)),1000000))</f>
        <v/>
      </c>
      <c r="AAU11">
        <f>IF($B11=0,1000000,IF(INDEX('計算A'!$D$60:$II$104,$B11,141)*IG11=1,IF(AND($E11=2,RN11=0),1000000,INDEX('計算A'!EN$110:EN$114,$F11+1)+IF(AND($E11=1,RN11=0),1000,0)),1000000))</f>
        <v/>
      </c>
      <c r="AAV11">
        <f>IF($B11=0,1000000,IF(INDEX('計算A'!$D$60:$II$104,$B11,142)*IH11=1,IF(AND($E11=2,RO11=0),1000000,INDEX('計算A'!EO$110:EO$114,$F11+1)+IF(AND($E11=1,RO11=0),1000,0)),1000000))</f>
        <v/>
      </c>
      <c r="AAW11">
        <f>IF($B11=0,1000000,IF(INDEX('計算A'!$D$60:$II$104,$B11,143)*II11=1,IF(AND($E11=2,RP11=0),1000000,INDEX('計算A'!EP$110:EP$114,$F11+1)+IF(AND($E11=1,RP11=0),1000,0)),1000000))</f>
        <v/>
      </c>
      <c r="AAX11">
        <f>IF($B11=0,1000000,IF(INDEX('計算A'!$D$60:$II$104,$B11,144)*IJ11=1,IF(AND($E11=2,RQ11=0),1000000,INDEX('計算A'!EQ$110:EQ$114,$F11+1)+IF(AND($E11=1,RQ11=0),1000,0)),1000000))</f>
        <v/>
      </c>
      <c r="AAY11">
        <f>IF($B11=0,1000000,IF(INDEX('計算A'!$D$60:$II$104,$B11,145)*IK11=1,IF(AND($E11=2,RR11=0),1000000,INDEX('計算A'!ER$110:ER$114,$F11+1)+IF(AND($E11=1,RR11=0),1000,0)),1000000))</f>
        <v/>
      </c>
      <c r="AAZ11">
        <f>IF($B11=0,1000000,IF(INDEX('計算A'!$D$60:$II$104,$B11,146)*IL11=1,IF(AND($E11=2,RS11=0),1000000,INDEX('計算A'!ES$110:ES$114,$F11+1)+IF(AND($E11=1,RS11=0),1000,0)),1000000))</f>
        <v/>
      </c>
      <c r="ABA11">
        <f>IF($B11=0,1000000,IF(INDEX('計算A'!$D$60:$II$104,$B11,147)*IM11=1,IF(AND($E11=2,RT11=0),1000000,INDEX('計算A'!ET$110:ET$114,$F11+1)+IF(AND($E11=1,RT11=0),1000,0)),1000000))</f>
        <v/>
      </c>
      <c r="ABB11">
        <f>IF($B11=0,1000000,IF(INDEX('計算A'!$D$60:$II$104,$B11,148)*IN11=1,IF(AND($E11=2,RU11=0),1000000,INDEX('計算A'!EU$110:EU$114,$F11+1)+IF(AND($E11=1,RU11=0),1000,0)),1000000))</f>
        <v/>
      </c>
      <c r="ABC11">
        <f>IF($B11=0,1000000,IF(INDEX('計算A'!$D$60:$II$104,$B11,149)*IO11=1,IF(AND($E11=2,RV11=0),1000000,INDEX('計算A'!EV$110:EV$114,$F11+1)+IF(AND($E11=1,RV11=0),1000,0)),1000000))</f>
        <v/>
      </c>
      <c r="ABD11">
        <f>IF($B11=0,1000000,IF(INDEX('計算A'!$D$60:$II$104,$B11,150)*IP11=1,IF(AND($E11=2,RW11=0),1000000,INDEX('計算A'!EW$110:EW$114,$F11+1)+IF(AND($E11=1,RW11=0),1000,0)),1000000))</f>
        <v/>
      </c>
      <c r="ABE11">
        <f>IF($B11=0,1000000,IF(INDEX('計算A'!$D$60:$II$104,$B11,151)*IQ11=1,IF(AND($E11=2,RX11=0),1000000,INDEX('計算A'!EX$110:EX$114,$F11+1)+IF(AND($E11=1,RX11=0),1000,0)),1000000))</f>
        <v/>
      </c>
      <c r="ABF11">
        <f>IF($B11=0,1000000,IF(INDEX('計算A'!$D$60:$II$104,$B11,152)*IR11=1,IF(AND($E11=2,RY11=0),1000000,INDEX('計算A'!EY$110:EY$114,$F11+1)+IF(AND($E11=1,RY11=0),1000,0)),1000000))</f>
        <v/>
      </c>
      <c r="ABG11">
        <f>IF($B11=0,1000000,IF(INDEX('計算A'!$D$60:$II$104,$B11,153)*IS11=1,IF(AND($E11=2,RZ11=0),1000000,INDEX('計算A'!EZ$110:EZ$114,$F11+1)+IF(AND($E11=1,RZ11=0),1000,0)),1000000))</f>
        <v/>
      </c>
      <c r="ABH11">
        <f>IF($B11=0,1000000,IF(INDEX('計算A'!$D$60:$II$104,$B11,154)*IT11=1,IF(AND($E11=2,SA11=0),1000000,INDEX('計算A'!FA$110:FA$114,$F11+1)+IF(AND($E11=1,SA11=0),1000,0)),1000000))</f>
        <v/>
      </c>
      <c r="ABI11">
        <f>IF($B11=0,1000000,IF(INDEX('計算A'!$D$60:$II$104,$B11,155)*IU11=1,IF(AND($E11=2,SB11=0),1000000,INDEX('計算A'!FB$110:FB$114,$F11+1)+IF(AND($E11=1,SB11=0),1000,0)),1000000))</f>
        <v/>
      </c>
      <c r="ABJ11">
        <f>IF($B11=0,1000000,IF(INDEX('計算A'!$D$60:$II$104,$B11,156)*IV11=1,IF(AND($E11=2,SC11=0),1000000,INDEX('計算A'!FC$110:FC$114,$F11+1)+IF(AND($E11=1,SC11=0),1000,0)),1000000))</f>
        <v/>
      </c>
      <c r="ABK11">
        <f>IF($B11=0,1000000,IF(INDEX('計算A'!$D$60:$II$104,$B11,157)*IW11=1,IF(AND($E11=2,SD11=0),1000000,INDEX('計算A'!FD$110:FD$114,$F11+1)+IF(AND($E11=1,SD11=0),1000,0)),1000000))</f>
        <v/>
      </c>
      <c r="ABL11">
        <f>IF($B11=0,1000000,IF(INDEX('計算A'!$D$60:$II$104,$B11,158)*IX11=1,IF(AND($E11=2,SE11=0),1000000,INDEX('計算A'!FE$110:FE$114,$F11+1)+IF(AND($E11=1,SE11=0),1000,0)),1000000))</f>
        <v/>
      </c>
      <c r="ABM11">
        <f>IF($B11=0,1000000,IF(INDEX('計算A'!$D$60:$II$104,$B11,159)*IY11=1,IF(AND($E11=2,SF11=0),1000000,INDEX('計算A'!FF$110:FF$114,$F11+1)+IF(AND($E11=1,SF11=0),1000,0)),1000000))</f>
        <v/>
      </c>
      <c r="ABN11">
        <f>IF($B11=0,1000000,IF(INDEX('計算A'!$D$60:$II$104,$B11,160)*IZ11=1,IF(AND($E11=2,SG11=0),1000000,INDEX('計算A'!FG$110:FG$114,$F11+1)+IF(AND($E11=1,SG11=0),1000,0)),1000000))</f>
        <v/>
      </c>
      <c r="ABO11">
        <f>IF($B11=0,1000000,IF(INDEX('計算A'!$D$60:$II$104,$B11,161)*JA11=1,IF(AND($E11=2,SH11=0),1000000,INDEX('計算A'!FH$110:FH$114,$F11+1)+IF(AND($E11=1,SH11=0),1000,0)),1000000))</f>
        <v/>
      </c>
      <c r="ABP11">
        <f>IF($B11=0,1000000,IF(INDEX('計算A'!$D$60:$II$104,$B11,162)*JB11=1,IF(AND($E11=2,SI11=0),1000000,INDEX('計算A'!FI$110:FI$114,$F11+1)+IF(AND($E11=1,SI11=0),1000,0)),1000000))</f>
        <v/>
      </c>
      <c r="ABQ11">
        <f>IF($B11=0,1000000,IF(INDEX('計算A'!$D$60:$II$104,$B11,163)*JC11=1,IF(AND($E11=2,SJ11=0),1000000,INDEX('計算A'!FJ$110:FJ$114,$F11+1)+IF(AND($E11=1,SJ11=0),1000,0)),1000000))</f>
        <v/>
      </c>
      <c r="ABR11">
        <f>IF($B11=0,1000000,IF(INDEX('計算A'!$D$60:$II$104,$B11,164)*JD11=1,IF(AND($E11=2,SK11=0),1000000,INDEX('計算A'!FK$110:FK$114,$F11+1)+IF(AND($E11=1,SK11=0),1000,0)),1000000))</f>
        <v/>
      </c>
      <c r="ABS11">
        <f>IF($B11=0,1000000,IF(INDEX('計算A'!$D$60:$II$104,$B11,165)*JE11=1,IF(AND($E11=2,SL11=0),1000000,INDEX('計算A'!FL$110:FL$114,$F11+1)+IF(AND($E11=1,SL11=0),1000,0)),1000000))</f>
        <v/>
      </c>
      <c r="ABT11">
        <f>IF($B11=0,1000000,IF(INDEX('計算A'!$D$60:$II$104,$B11,166)*JF11=1,IF(AND($E11=2,SM11=0),1000000,INDEX('計算A'!FM$110:FM$114,$F11+1)+IF(AND($E11=1,SM11=0),1000,0)),1000000))</f>
        <v/>
      </c>
      <c r="ABU11">
        <f>IF($B11=0,1000000,IF(INDEX('計算A'!$D$60:$II$104,$B11,167)*JG11=1,IF(AND($E11=2,SN11=0),1000000,INDEX('計算A'!FN$110:FN$114,$F11+1)+IF(AND($E11=1,SN11=0),1000,0)),1000000))</f>
        <v/>
      </c>
      <c r="ABV11">
        <f>IF($B11=0,1000000,IF(INDEX('計算A'!$D$60:$II$104,$B11,168)*JH11=1,IF(AND($E11=2,SO11=0),1000000,INDEX('計算A'!FO$110:FO$114,$F11+1)+IF(AND($E11=1,SO11=0),1000,0)),1000000))</f>
        <v/>
      </c>
      <c r="ABW11">
        <f>IF($B11=0,1000000,IF(INDEX('計算A'!$D$60:$II$104,$B11,169)*JI11=1,IF(AND($E11=2,SP11=0),1000000,INDEX('計算A'!FP$110:FP$114,$F11+1)+IF(AND($E11=1,SP11=0),1000,0)),1000000))</f>
        <v/>
      </c>
      <c r="ABX11">
        <f>IF($B11=0,1000000,IF(INDEX('計算A'!$D$60:$II$104,$B11,170)*JJ11=1,IF(AND($E11=2,SQ11=0),1000000,INDEX('計算A'!FQ$110:FQ$114,$F11+1)+IF(AND($E11=1,SQ11=0),1000,0)),1000000))</f>
        <v/>
      </c>
      <c r="ABY11">
        <f>IF($B11=0,1000000,IF(INDEX('計算A'!$D$60:$II$104,$B11,171)*JK11=1,IF(AND($E11=2,SR11=0),1000000,INDEX('計算A'!FR$110:FR$114,$F11+1)+IF(AND($E11=1,SR11=0),1000,0)),1000000))</f>
        <v/>
      </c>
      <c r="ABZ11">
        <f>IF($B11=0,1000000,IF(INDEX('計算A'!$D$60:$II$104,$B11,172)*JL11=1,IF(AND($E11=2,SS11=0),1000000,INDEX('計算A'!FS$110:FS$114,$F11+1)+IF(AND($E11=1,SS11=0),1000,0)),1000000))</f>
        <v/>
      </c>
      <c r="ACA11">
        <f>IF($B11=0,1000000,IF(INDEX('計算A'!$D$60:$II$104,$B11,173)*JM11=1,IF(AND($E11=2,ST11=0),1000000,INDEX('計算A'!FT$110:FT$114,$F11+1)+IF(AND($E11=1,ST11=0),1000,0)),1000000))</f>
        <v/>
      </c>
      <c r="ACB11">
        <f>IF($B11=0,1000000,IF(INDEX('計算A'!$D$60:$II$104,$B11,174)*JN11=1,IF(AND($E11=2,SU11=0),1000000,INDEX('計算A'!FU$110:FU$114,$F11+1)+IF(AND($E11=1,SU11=0),1000,0)),1000000))</f>
        <v/>
      </c>
      <c r="ACC11">
        <f>IF($B11=0,1000000,IF(INDEX('計算A'!$D$60:$II$104,$B11,175)*JO11=1,IF(AND($E11=2,SV11=0),1000000,INDEX('計算A'!FV$110:FV$114,$F11+1)+IF(AND($E11=1,SV11=0),1000,0)),1000000))</f>
        <v/>
      </c>
      <c r="ACD11">
        <f>IF($B11=0,1000000,IF(INDEX('計算A'!$D$60:$II$104,$B11,176)*JP11=1,IF(AND($E11=2,SW11=0),1000000,INDEX('計算A'!FW$110:FW$114,$F11+1)+IF(AND($E11=1,SW11=0),1000,0)),1000000))</f>
        <v/>
      </c>
      <c r="ACE11">
        <f>IF($B11=0,1000000,IF(INDEX('計算A'!$D$60:$II$104,$B11,177)*JQ11=1,IF(AND($E11=2,SX11=0),1000000,INDEX('計算A'!FX$110:FX$114,$F11+1)+IF(AND($E11=1,SX11=0),1000,0)),1000000))</f>
        <v/>
      </c>
      <c r="ACF11">
        <f>IF($B11=0,1000000,IF(INDEX('計算A'!$D$60:$II$104,$B11,178)*JR11=1,IF(AND($E11=2,SY11=0),1000000,INDEX('計算A'!FY$110:FY$114,$F11+1)+IF(AND($E11=1,SY11=0),1000,0)),1000000))</f>
        <v/>
      </c>
      <c r="ACG11">
        <f>IF($B11=0,1000000,IF(INDEX('計算A'!$D$60:$II$104,$B11,179)*JS11=1,IF(AND($E11=2,SZ11=0),1000000,INDEX('計算A'!FZ$110:FZ$114,$F11+1)+IF(AND($E11=1,SZ11=0),1000,0)),1000000))</f>
        <v/>
      </c>
      <c r="ACH11">
        <f>IF($B11=0,1000000,IF(INDEX('計算A'!$D$60:$II$104,$B11,180)*JT11=1,IF(AND($E11=2,TA11=0),1000000,INDEX('計算A'!GA$110:GA$114,$F11+1)+IF(AND($E11=1,TA11=0),1000,0)),1000000))</f>
        <v/>
      </c>
      <c r="ACI11">
        <f>IF($B11=0,1000000,IF(INDEX('計算A'!$D$60:$II$104,$B11,181)*JU11=1,IF(AND($E11=2,TB11=0),1000000,INDEX('計算A'!GB$110:GB$114,$F11+1)+IF(AND($E11=1,TB11=0),1000,0)),1000000))</f>
        <v/>
      </c>
      <c r="ACJ11">
        <f>IF($B11=0,1000000,IF(INDEX('計算A'!$D$60:$II$104,$B11,182)*JV11=1,IF(AND($E11=2,TC11=0),1000000,INDEX('計算A'!GC$110:GC$114,$F11+1)+IF(AND($E11=1,TC11=0),1000,0)),1000000))</f>
        <v/>
      </c>
      <c r="ACK11">
        <f>IF($B11=0,1000000,IF(INDEX('計算A'!$D$60:$II$104,$B11,183)*JW11=1,IF(AND($E11=2,TD11=0),1000000,INDEX('計算A'!GD$110:GD$114,$F11+1)+IF(AND($E11=1,TD11=0),1000,0)),1000000))</f>
        <v/>
      </c>
      <c r="ACL11">
        <f>IF($B11=0,1000000,IF(INDEX('計算A'!$D$60:$II$104,$B11,184)*JX11=1,IF(AND($E11=2,TE11=0),1000000,INDEX('計算A'!GE$110:GE$114,$F11+1)+IF(AND($E11=1,TE11=0),1000,0)),1000000))</f>
        <v/>
      </c>
      <c r="ACM11">
        <f>IF($B11=0,1000000,IF(INDEX('計算A'!$D$60:$II$104,$B11,185)*JY11=1,IF(AND($E11=2,TF11=0),1000000,INDEX('計算A'!GF$110:GF$114,$F11+1)+IF(AND($E11=1,TF11=0),1000,0)),1000000))</f>
        <v/>
      </c>
      <c r="ACN11">
        <f>IF($B11=0,1000000,IF(INDEX('計算A'!$D$60:$II$104,$B11,186)*JZ11=1,IF(AND($E11=2,TG11=0),1000000,INDEX('計算A'!GG$110:GG$114,$F11+1)+IF(AND($E11=1,TG11=0),1000,0)),1000000))</f>
        <v/>
      </c>
      <c r="ACO11">
        <f>IF($B11=0,1000000,IF(INDEX('計算A'!$D$60:$II$104,$B11,187)*KA11=1,IF(AND($E11=2,TH11=0),1000000,INDEX('計算A'!GH$110:GH$114,$F11+1)+IF(AND($E11=1,TH11=0),1000,0)),1000000))</f>
        <v/>
      </c>
      <c r="ACP11">
        <f>IF($B11=0,1000000,IF(INDEX('計算A'!$D$60:$II$104,$B11,188)*KB11=1,IF(AND($E11=2,TI11=0),1000000,INDEX('計算A'!GI$110:GI$114,$F11+1)+IF(AND($E11=1,TI11=0),1000,0)),1000000))</f>
        <v/>
      </c>
      <c r="ACQ11">
        <f>IF($B11=0,1000000,IF(INDEX('計算A'!$D$60:$II$104,$B11,189)*KC11=1,IF(AND($E11=2,TJ11=0),1000000,INDEX('計算A'!GJ$110:GJ$114,$F11+1)+IF(AND($E11=1,TJ11=0),1000,0)),1000000))</f>
        <v/>
      </c>
      <c r="ACR11">
        <f>IF($B11=0,1000000,IF(INDEX('計算A'!$D$60:$II$104,$B11,190)*KD11=1,IF(AND($E11=2,TK11=0),1000000,INDEX('計算A'!GK$110:GK$114,$F11+1)+IF(AND($E11=1,TK11=0),1000,0)),1000000))</f>
        <v/>
      </c>
      <c r="ACS11">
        <f>IF($B11=0,1000000,IF(INDEX('計算A'!$D$60:$II$104,$B11,191)*KE11=1,IF(AND($E11=2,TL11=0),1000000,INDEX('計算A'!GL$110:GL$114,$F11+1)+IF(AND($E11=1,TL11=0),1000,0)),1000000))</f>
        <v/>
      </c>
      <c r="ACT11">
        <f>IF($B11=0,1000000,IF(INDEX('計算A'!$D$60:$II$104,$B11,192)*KF11=1,IF(AND($E11=2,TM11=0),1000000,INDEX('計算A'!GM$110:GM$114,$F11+1)+IF(AND($E11=1,TM11=0),1000,0)),1000000))</f>
        <v/>
      </c>
      <c r="ACU11">
        <f>IF($B11=0,1000000,IF(INDEX('計算A'!$D$60:$II$104,$B11,193)*KG11=1,IF(AND($E11=2,TN11=0),1000000,INDEX('計算A'!GN$110:GN$114,$F11+1)+IF(AND($E11=1,TN11=0),1000,0)),1000000))</f>
        <v/>
      </c>
      <c r="ACV11">
        <f>IF($B11=0,1000000,IF(INDEX('計算A'!$D$60:$II$104,$B11,194)*KH11=1,IF(AND($E11=2,TO11=0),1000000,INDEX('計算A'!GO$110:GO$114,$F11+1)+IF(AND($E11=1,TO11=0),1000,0)),1000000))</f>
        <v/>
      </c>
      <c r="ACW11">
        <f>IF($B11=0,1000000,IF(INDEX('計算A'!$D$60:$II$104,$B11,195)*KI11=1,IF(AND($E11=2,TP11=0),1000000,INDEX('計算A'!GP$110:GP$114,$F11+1)+IF(AND($E11=1,TP11=0),1000,0)),1000000))</f>
        <v/>
      </c>
      <c r="ACX11">
        <f>IF($B11=0,1000000,IF(INDEX('計算A'!$D$60:$II$104,$B11,196)*KJ11=1,IF(AND($E11=2,TQ11=0),1000000,INDEX('計算A'!GQ$110:GQ$114,$F11+1)+IF(AND($E11=1,TQ11=0),1000,0)),1000000))</f>
        <v/>
      </c>
      <c r="ACY11">
        <f>IF($B11=0,1000000,IF(INDEX('計算A'!$D$60:$II$104,$B11,197)*KK11=1,IF(AND($E11=2,TR11=0),1000000,INDEX('計算A'!GR$110:GR$114,$F11+1)+IF(AND($E11=1,TR11=0),1000,0)),1000000))</f>
        <v/>
      </c>
      <c r="ACZ11">
        <f>IF($B11=0,1000000,IF(INDEX('計算A'!$D$60:$II$104,$B11,198)*KL11=1,IF(AND($E11=2,TS11=0),1000000,INDEX('計算A'!GS$110:GS$114,$F11+1)+IF(AND($E11=1,TS11=0),1000,0)),1000000))</f>
        <v/>
      </c>
      <c r="ADA11">
        <f>IF($B11=0,1000000,IF(INDEX('計算A'!$D$60:$II$104,$B11,199)*KM11=1,IF(AND($E11=2,TT11=0),1000000,INDEX('計算A'!GT$110:GT$114,$F11+1)+IF(AND($E11=1,TT11=0),1000,0)),1000000))</f>
        <v/>
      </c>
      <c r="ADB11">
        <f>IF($B11=0,1000000,IF(INDEX('計算A'!$D$60:$II$104,$B11,200)*KN11=1,IF(AND($E11=2,TU11=0),1000000,INDEX('計算A'!GU$110:GU$114,$F11+1)+IF(AND($E11=1,TU11=0),1000,0)),1000000))</f>
        <v/>
      </c>
      <c r="ADC11">
        <f>IF($B11=0,1000000,IF(INDEX('計算A'!$D$60:$II$104,$B11,201)*KO11=1,IF(AND($E11=2,TV11=0),1000000,INDEX('計算A'!GV$110:GV$114,$F11+1)+IF(AND($E11=1,TV11=0),1000,0)),1000000))</f>
        <v/>
      </c>
      <c r="ADD11">
        <f>IF($B11=0,1000000,IF(INDEX('計算A'!$D$60:$II$104,$B11,202)*KP11=1,IF(AND($E11=2,TW11=0),1000000,INDEX('計算A'!GW$110:GW$114,$F11+1)+IF(AND($E11=1,TW11=0),1000,0)),1000000))</f>
        <v/>
      </c>
      <c r="ADE11">
        <f>IF($B11=0,1000000,IF(INDEX('計算A'!$D$60:$II$104,$B11,203)*KQ11=1,IF(AND($E11=2,TX11=0),1000000,INDEX('計算A'!GX$110:GX$114,$F11+1)+IF(AND($E11=1,TX11=0),1000,0)),1000000))</f>
        <v/>
      </c>
      <c r="ADF11">
        <f>IF($B11=0,1000000,IF(INDEX('計算A'!$D$60:$II$104,$B11,204)*KR11=1,IF(AND($E11=2,TY11=0),1000000,INDEX('計算A'!GY$110:GY$114,$F11+1)+IF(AND($E11=1,TY11=0),1000,0)),1000000))</f>
        <v/>
      </c>
      <c r="ADG11">
        <f>IF($B11=0,1000000,IF(INDEX('計算A'!$D$60:$II$104,$B11,205)*KS11=1,IF(AND($E11=2,TZ11=0),1000000,INDEX('計算A'!GZ$110:GZ$114,$F11+1)+IF(AND($E11=1,TZ11=0),1000,0)),1000000))</f>
        <v/>
      </c>
      <c r="ADH11">
        <f>IF($B11=0,1000000,IF(INDEX('計算A'!$D$60:$II$104,$B11,206)*KT11=1,IF(AND($E11=2,UA11=0),1000000,INDEX('計算A'!HA$110:HA$114,$F11+1)+IF(AND($E11=1,UA11=0),1000,0)),1000000))</f>
        <v/>
      </c>
      <c r="ADI11">
        <f>IF($B11=0,1000000,IF(INDEX('計算A'!$D$60:$II$104,$B11,207)*KU11=1,IF(AND($E11=2,UB11=0),1000000,INDEX('計算A'!HB$110:HB$114,$F11+1)+IF(AND($E11=1,UB11=0),1000,0)),1000000))</f>
        <v/>
      </c>
      <c r="ADJ11">
        <f>IF($B11=0,1000000,IF(INDEX('計算A'!$D$60:$II$104,$B11,208)*KV11=1,IF(AND($E11=2,UC11=0),1000000,INDEX('計算A'!HC$110:HC$114,$F11+1)+IF(AND($E11=1,UC11=0),1000,0)),1000000))</f>
        <v/>
      </c>
      <c r="ADK11">
        <f>IF($B11=0,1000000,IF(INDEX('計算A'!$D$60:$II$104,$B11,209)*KW11=1,IF(AND($E11=2,UD11=0),1000000,INDEX('計算A'!HD$110:HD$114,$F11+1)+IF(AND($E11=1,UD11=0),1000,0)),1000000))</f>
        <v/>
      </c>
      <c r="ADL11">
        <f>IF($B11=0,1000000,IF(INDEX('計算A'!$D$60:$II$104,$B11,210)*KX11=1,IF(AND($E11=2,UE11=0),1000000,INDEX('計算A'!HE$110:HE$114,$F11+1)+IF(AND($E11=1,UE11=0),1000,0)),1000000))</f>
        <v/>
      </c>
      <c r="ADM11">
        <f>IF($B11=0,1000000,IF(INDEX('計算A'!$D$60:$II$104,$B11,211)*KY11=1,IF(AND($E11=2,UF11=0),1000000,INDEX('計算A'!HF$110:HF$114,$F11+1)+IF(AND($E11=1,UF11=0),1000,0)),1000000))</f>
        <v/>
      </c>
      <c r="ADN11">
        <f>IF($B11=0,1000000,IF(INDEX('計算A'!$D$60:$II$104,$B11,212)*KZ11=1,IF(AND($E11=2,UG11=0),1000000,INDEX('計算A'!HG$110:HG$114,$F11+1)+IF(AND($E11=1,UG11=0),1000,0)),1000000))</f>
        <v/>
      </c>
      <c r="ADO11">
        <f>IF($B11=0,1000000,IF(INDEX('計算A'!$D$60:$II$104,$B11,213)*LA11=1,IF(AND($E11=2,UH11=0),1000000,INDEX('計算A'!HH$110:HH$114,$F11+1)+IF(AND($E11=1,UH11=0),1000,0)),1000000))</f>
        <v/>
      </c>
      <c r="ADP11">
        <f>IF($B11=0,1000000,IF(INDEX('計算A'!$D$60:$II$104,$B11,214)*LB11=1,IF(AND($E11=2,UI11=0),1000000,INDEX('計算A'!HI$110:HI$114,$F11+1)+IF(AND($E11=1,UI11=0),1000,0)),1000000))</f>
        <v/>
      </c>
      <c r="ADQ11">
        <f>IF($B11=0,1000000,IF(INDEX('計算A'!$D$60:$II$104,$B11,215)*LC11=1,IF(AND($E11=2,UJ11=0),1000000,INDEX('計算A'!HJ$110:HJ$114,$F11+1)+IF(AND($E11=1,UJ11=0),1000,0)),1000000))</f>
        <v/>
      </c>
      <c r="ADR11">
        <f>IF($B11=0,1000000,IF(INDEX('計算A'!$D$60:$II$104,$B11,216)*LD11=1,IF(AND($E11=2,UK11=0),1000000,INDEX('計算A'!HK$110:HK$114,$F11+1)+IF(AND($E11=1,UK11=0),1000,0)),1000000))</f>
        <v/>
      </c>
      <c r="ADS11">
        <f>IF($B11=0,1000000,IF(INDEX('計算A'!$D$60:$II$104,$B11,217)*LE11=1,IF(AND($E11=2,UL11=0),1000000,INDEX('計算A'!HL$110:HL$114,$F11+1)+IF(AND($E11=1,UL11=0),1000,0)),1000000))</f>
        <v/>
      </c>
      <c r="ADT11">
        <f>IF($B11=0,1000000,IF(INDEX('計算A'!$D$60:$II$104,$B11,218)*LF11=1,IF(AND($E11=2,UM11=0),1000000,INDEX('計算A'!HM$110:HM$114,$F11+1)+IF(AND($E11=1,UM11=0),1000,0)),1000000))</f>
        <v/>
      </c>
      <c r="ADU11">
        <f>IF($B11=0,1000000,IF(INDEX('計算A'!$D$60:$II$104,$B11,219)*LG11=1,IF(AND($E11=2,UN11=0),1000000,INDEX('計算A'!HN$110:HN$114,$F11+1)+IF(AND($E11=1,UN11=0),1000,0)),1000000))</f>
        <v/>
      </c>
      <c r="ADV11">
        <f>IF($B11=0,1000000,IF(INDEX('計算A'!$D$60:$II$104,$B11,220)*LH11=1,IF(AND($E11=2,UO11=0),1000000,INDEX('計算A'!HO$110:HO$114,$F11+1)+IF(AND($E11=1,UO11=0),1000,0)),1000000))</f>
        <v/>
      </c>
      <c r="ADW11">
        <f>IF($B11=0,1000000,IF(INDEX('計算A'!$D$60:$II$104,$B11,221)*LI11=1,IF(AND($E11=2,UP11=0),1000000,INDEX('計算A'!HP$110:HP$114,$F11+1)+IF(AND($E11=1,UP11=0),1000,0)),1000000))</f>
        <v/>
      </c>
      <c r="ADX11">
        <f>IF($B11=0,1000000,IF(INDEX('計算A'!$D$60:$II$104,$B11,222)*LJ11=1,IF(AND($E11=2,UQ11=0),1000000,INDEX('計算A'!HQ$110:HQ$114,$F11+1)+IF(AND($E11=1,UQ11=0),1000,0)),1000000))</f>
        <v/>
      </c>
      <c r="ADY11">
        <f>IF($B11=0,1000000,IF(INDEX('計算A'!$D$60:$II$104,$B11,223)*LK11=1,IF(AND($E11=2,UR11=0),1000000,INDEX('計算A'!HR$110:HR$114,$F11+1)+IF(AND($E11=1,UR11=0),1000,0)),1000000))</f>
        <v/>
      </c>
      <c r="ADZ11">
        <f>IF($B11=0,1000000,IF(INDEX('計算A'!$D$60:$II$104,$B11,224)*LL11=1,IF(AND($E11=2,US11=0),1000000,INDEX('計算A'!HS$110:HS$114,$F11+1)+IF(AND($E11=1,US11=0),1000,0)),1000000))</f>
        <v/>
      </c>
      <c r="AEA11">
        <f>IF($B11=0,1000000,IF(INDEX('計算A'!$D$60:$II$104,$B11,225)*LM11=1,IF(AND($E11=2,UT11=0),1000000,INDEX('計算A'!HT$110:HT$114,$F11+1)+IF(AND($E11=1,UT11=0),1000,0)),1000000))</f>
        <v/>
      </c>
      <c r="AEB11">
        <f>IF($B11=0,1000000,IF(INDEX('計算A'!$D$60:$II$104,$B11,226)*LN11=1,IF(AND($E11=2,UU11=0),1000000,INDEX('計算A'!HU$110:HU$114,$F11+1)+IF(AND($E11=1,UU11=0),1000,0)),1000000))</f>
        <v/>
      </c>
      <c r="AEC11">
        <f>IF($B11=0,1000000,IF(INDEX('計算A'!$D$60:$II$104,$B11,227)*LO11=1,IF(AND($E11=2,UV11=0),1000000,INDEX('計算A'!HV$110:HV$114,$F11+1)+IF(AND($E11=1,UV11=0),1000,0)),1000000))</f>
        <v/>
      </c>
      <c r="AED11">
        <f>IF($B11=0,1000000,IF(INDEX('計算A'!$D$60:$II$104,$B11,228)*LP11=1,IF(AND($E11=2,UW11=0),1000000,INDEX('計算A'!HW$110:HW$114,$F11+1)+IF(AND($E11=1,UW11=0),1000,0)),1000000))</f>
        <v/>
      </c>
      <c r="AEE11">
        <f>IF($B11=0,1000000,IF(INDEX('計算A'!$D$60:$II$104,$B11,229)*LQ11=1,IF(AND($E11=2,UX11=0),1000000,INDEX('計算A'!HX$110:HX$114,$F11+1)+IF(AND($E11=1,UX11=0),1000,0)),1000000))</f>
        <v/>
      </c>
      <c r="AEF11">
        <f>IF($B11=0,1000000,IF(INDEX('計算A'!$D$60:$II$104,$B11,230)*LR11=1,IF(AND($E11=2,UY11=0),1000000,INDEX('計算A'!HY$110:HY$114,$F11+1)+IF(AND($E11=1,UY11=0),1000,0)),1000000))</f>
        <v/>
      </c>
      <c r="AEG11">
        <f>IF($B11=0,1000000,IF(INDEX('計算A'!$D$60:$II$104,$B11,231)*LS11=1,IF(AND($E11=2,UZ11=0),1000000,INDEX('計算A'!HZ$110:HZ$114,$F11+1)+IF(AND($E11=1,UZ11=0),1000,0)),1000000))</f>
        <v/>
      </c>
      <c r="AEH11">
        <f>IF($B11=0,1000000,IF(INDEX('計算A'!$D$60:$II$104,$B11,232)*LT11=1,IF(AND($E11=2,VA11=0),1000000,INDEX('計算A'!IA$110:IA$114,$F11+1)+IF(AND($E11=1,VA11=0),1000,0)),1000000))</f>
        <v/>
      </c>
      <c r="AEI11">
        <f>IF($B11=0,1000000,IF(INDEX('計算A'!$D$60:$II$104,$B11,233)*LU11=1,IF(AND($E11=2,VB11=0),1000000,INDEX('計算A'!IB$110:IB$114,$F11+1)+IF(AND($E11=1,VB11=0),1000,0)),1000000))</f>
        <v/>
      </c>
      <c r="AEJ11">
        <f>IF($B11=0,1000000,IF(INDEX('計算A'!$D$60:$II$104,$B11,234)*LV11=1,IF(AND($E11=2,VC11=0),1000000,INDEX('計算A'!IC$110:IC$114,$F11+1)+IF(AND($E11=1,VC11=0),1000,0)),1000000))</f>
        <v/>
      </c>
      <c r="AEK11">
        <f>IF($B11=0,1000000,IF(INDEX('計算A'!$D$60:$II$104,$B11,235)*LW11=1,IF(AND($E11=2,VD11=0),1000000,INDEX('計算A'!ID$110:ID$114,$F11+1)+IF(AND($E11=1,VD11=0),1000,0)),1000000))</f>
        <v/>
      </c>
      <c r="AEL11">
        <f>IF($B11=0,1000000,IF(INDEX('計算A'!$D$60:$II$104,$B11,236)*LX11=1,IF(AND($E11=2,VE11=0),1000000,INDEX('計算A'!IE$110:IE$114,$F11+1)+IF(AND($E11=1,VE11=0),1000,0)),1000000))</f>
        <v/>
      </c>
      <c r="AEM11">
        <f>IF($B11=0,1000000,IF(INDEX('計算A'!$D$60:$II$104,$B11,237)*LY11=1,IF(AND($E11=2,VF11=0),1000000,INDEX('計算A'!IF$110:IF$114,$F11+1)+IF(AND($E11=1,VF11=0),1000,0)),1000000))</f>
        <v/>
      </c>
      <c r="AEN11">
        <f>IF($B11=0,1000000,IF(INDEX('計算A'!$D$60:$II$104,$B11,238)*LZ11=1,IF(AND($E11=2,VG11=0),1000000,INDEX('計算A'!IG$110:IG$114,$F11+1)+IF(AND($E11=1,VG11=0),1000,0)),1000000))</f>
        <v/>
      </c>
      <c r="AEO11">
        <f>IF($B11=0,1000000,IF(INDEX('計算A'!$D$60:$II$104,$B11,239)*MA11=1,IF(AND($E11=2,VH11=0),1000000,INDEX('計算A'!IH$110:IH$114,$F11+1)+IF(AND($E11=1,VH11=0),1000,0)),1000000))</f>
        <v/>
      </c>
      <c r="AEP11">
        <f>IF($B11=0,1000000,IF(INDEX('計算A'!$D$60:$II$104,$B11,240)*MB11=1,IF(AND($E11=2,VI11=0),1000000,INDEX('計算A'!II$110:II$114,$F11+1)+IF(AND($E11=1,VI11=0),1000,0)),1000000))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IF($B12=0,1000000,IF(INDEX('計算A'!$D$60:$II$104,$B12,1)*CW12=1,IF(AND($E12=2,MD12=0),1000000,INDEX('計算A'!D$110:D$114,$F12+1)+IF(AND($E12=1,MD12=0),1000,0)),1000000))</f>
        <v/>
      </c>
      <c r="VL12">
        <f>IF($B12=0,1000000,IF(INDEX('計算A'!$D$60:$II$104,$B12,2)*CX12=1,IF(AND($E12=2,ME12=0),1000000,INDEX('計算A'!E$110:E$114,$F12+1)+IF(AND($E12=1,ME12=0),1000,0)),1000000))</f>
        <v/>
      </c>
      <c r="VM12">
        <f>IF($B12=0,1000000,IF(INDEX('計算A'!$D$60:$II$104,$B12,3)*CY12=1,IF(AND($E12=2,MF12=0),1000000,INDEX('計算A'!F$110:F$114,$F12+1)+IF(AND($E12=1,MF12=0),1000,0)),1000000))</f>
        <v/>
      </c>
      <c r="VN12">
        <f>IF($B12=0,1000000,IF(INDEX('計算A'!$D$60:$II$104,$B12,4)*CZ12=1,IF(AND($E12=2,MG12=0),1000000,INDEX('計算A'!G$110:G$114,$F12+1)+IF(AND($E12=1,MG12=0),1000,0)),1000000))</f>
        <v/>
      </c>
      <c r="VO12">
        <f>IF($B12=0,1000000,IF(INDEX('計算A'!$D$60:$II$104,$B12,5)*DA12=1,IF(AND($E12=2,MH12=0),1000000,INDEX('計算A'!H$110:H$114,$F12+1)+IF(AND($E12=1,MH12=0),1000,0)),1000000))</f>
        <v/>
      </c>
      <c r="VP12">
        <f>IF($B12=0,1000000,IF(INDEX('計算A'!$D$60:$II$104,$B12,6)*DB12=1,IF(AND($E12=2,MI12=0),1000000,INDEX('計算A'!I$110:I$114,$F12+1)+IF(AND($E12=1,MI12=0),1000,0)),1000000))</f>
        <v/>
      </c>
      <c r="VQ12">
        <f>IF($B12=0,1000000,IF(INDEX('計算A'!$D$60:$II$104,$B12,7)*DC12=1,IF(AND($E12=2,MJ12=0),1000000,INDEX('計算A'!J$110:J$114,$F12+1)+IF(AND($E12=1,MJ12=0),1000,0)),1000000))</f>
        <v/>
      </c>
      <c r="VR12">
        <f>IF($B12=0,1000000,IF(INDEX('計算A'!$D$60:$II$104,$B12,8)*DD12=1,IF(AND($E12=2,MK12=0),1000000,INDEX('計算A'!K$110:K$114,$F12+1)+IF(AND($E12=1,MK12=0),1000,0)),1000000))</f>
        <v/>
      </c>
      <c r="VS12">
        <f>IF($B12=0,1000000,IF(INDEX('計算A'!$D$60:$II$104,$B12,9)*DE12=1,IF(AND($E12=2,ML12=0),1000000,INDEX('計算A'!L$110:L$114,$F12+1)+IF(AND($E12=1,ML12=0),1000,0)),1000000))</f>
        <v/>
      </c>
      <c r="VT12">
        <f>IF($B12=0,1000000,IF(INDEX('計算A'!$D$60:$II$104,$B12,10)*DF12=1,IF(AND($E12=2,MM12=0),1000000,INDEX('計算A'!M$110:M$114,$F12+1)+IF(AND($E12=1,MM12=0),1000,0)),1000000))</f>
        <v/>
      </c>
      <c r="VU12">
        <f>IF($B12=0,1000000,IF(INDEX('計算A'!$D$60:$II$104,$B12,11)*DG12=1,IF(AND($E12=2,MN12=0),1000000,INDEX('計算A'!N$110:N$114,$F12+1)+IF(AND($E12=1,MN12=0),1000,0)),1000000))</f>
        <v/>
      </c>
      <c r="VV12">
        <f>IF($B12=0,1000000,IF(INDEX('計算A'!$D$60:$II$104,$B12,12)*DH12=1,IF(AND($E12=2,MO12=0),1000000,INDEX('計算A'!O$110:O$114,$F12+1)+IF(AND($E12=1,MO12=0),1000,0)),1000000))</f>
        <v/>
      </c>
      <c r="VW12">
        <f>IF($B12=0,1000000,IF(INDEX('計算A'!$D$60:$II$104,$B12,13)*DI12=1,IF(AND($E12=2,MP12=0),1000000,INDEX('計算A'!P$110:P$114,$F12+1)+IF(AND($E12=1,MP12=0),1000,0)),1000000))</f>
        <v/>
      </c>
      <c r="VX12">
        <f>IF($B12=0,1000000,IF(INDEX('計算A'!$D$60:$II$104,$B12,14)*DJ12=1,IF(AND($E12=2,MQ12=0),1000000,INDEX('計算A'!Q$110:Q$114,$F12+1)+IF(AND($E12=1,MQ12=0),1000,0)),1000000))</f>
        <v/>
      </c>
      <c r="VY12">
        <f>IF($B12=0,1000000,IF(INDEX('計算A'!$D$60:$II$104,$B12,15)*DK12=1,IF(AND($E12=2,MR12=0),1000000,INDEX('計算A'!R$110:R$114,$F12+1)+IF(AND($E12=1,MR12=0),1000,0)),1000000))</f>
        <v/>
      </c>
      <c r="VZ12">
        <f>IF($B12=0,1000000,IF(INDEX('計算A'!$D$60:$II$104,$B12,16)*DL12=1,IF(AND($E12=2,MS12=0),1000000,INDEX('計算A'!S$110:S$114,$F12+1)+IF(AND($E12=1,MS12=0),1000,0)),1000000))</f>
        <v/>
      </c>
      <c r="WA12">
        <f>IF($B12=0,1000000,IF(INDEX('計算A'!$D$60:$II$104,$B12,17)*DM12=1,IF(AND($E12=2,MT12=0),1000000,INDEX('計算A'!T$110:T$114,$F12+1)+IF(AND($E12=1,MT12=0),1000,0)),1000000))</f>
        <v/>
      </c>
      <c r="WB12">
        <f>IF($B12=0,1000000,IF(INDEX('計算A'!$D$60:$II$104,$B12,18)*DN12=1,IF(AND($E12=2,MU12=0),1000000,INDEX('計算A'!U$110:U$114,$F12+1)+IF(AND($E12=1,MU12=0),1000,0)),1000000))</f>
        <v/>
      </c>
      <c r="WC12">
        <f>IF($B12=0,1000000,IF(INDEX('計算A'!$D$60:$II$104,$B12,19)*DO12=1,IF(AND($E12=2,MV12=0),1000000,INDEX('計算A'!V$110:V$114,$F12+1)+IF(AND($E12=1,MV12=0),1000,0)),1000000))</f>
        <v/>
      </c>
      <c r="WD12">
        <f>IF($B12=0,1000000,IF(INDEX('計算A'!$D$60:$II$104,$B12,20)*DP12=1,IF(AND($E12=2,MW12=0),1000000,INDEX('計算A'!W$110:W$114,$F12+1)+IF(AND($E12=1,MW12=0),1000,0)),1000000))</f>
        <v/>
      </c>
      <c r="WE12">
        <f>IF($B12=0,1000000,IF(INDEX('計算A'!$D$60:$II$104,$B12,21)*DQ12=1,IF(AND($E12=2,MX12=0),1000000,INDEX('計算A'!X$110:X$114,$F12+1)+IF(AND($E12=1,MX12=0),1000,0)),1000000))</f>
        <v/>
      </c>
      <c r="WF12">
        <f>IF($B12=0,1000000,IF(INDEX('計算A'!$D$60:$II$104,$B12,22)*DR12=1,IF(AND($E12=2,MY12=0),1000000,INDEX('計算A'!Y$110:Y$114,$F12+1)+IF(AND($E12=1,MY12=0),1000,0)),1000000))</f>
        <v/>
      </c>
      <c r="WG12">
        <f>IF($B12=0,1000000,IF(INDEX('計算A'!$D$60:$II$104,$B12,23)*DS12=1,IF(AND($E12=2,MZ12=0),1000000,INDEX('計算A'!Z$110:Z$114,$F12+1)+IF(AND($E12=1,MZ12=0),1000,0)),1000000))</f>
        <v/>
      </c>
      <c r="WH12">
        <f>IF($B12=0,1000000,IF(INDEX('計算A'!$D$60:$II$104,$B12,24)*DT12=1,IF(AND($E12=2,NA12=0),1000000,INDEX('計算A'!AA$110:AA$114,$F12+1)+IF(AND($E12=1,NA12=0),1000,0)),1000000))</f>
        <v/>
      </c>
      <c r="WI12">
        <f>IF($B12=0,1000000,IF(INDEX('計算A'!$D$60:$II$104,$B12,25)*DU12=1,IF(AND($E12=2,NB12=0),1000000,INDEX('計算A'!AB$110:AB$114,$F12+1)+IF(AND($E12=1,NB12=0),1000,0)),1000000))</f>
        <v/>
      </c>
      <c r="WJ12">
        <f>IF($B12=0,1000000,IF(INDEX('計算A'!$D$60:$II$104,$B12,26)*DV12=1,IF(AND($E12=2,NC12=0),1000000,INDEX('計算A'!AC$110:AC$114,$F12+1)+IF(AND($E12=1,NC12=0),1000,0)),1000000))</f>
        <v/>
      </c>
      <c r="WK12">
        <f>IF($B12=0,1000000,IF(INDEX('計算A'!$D$60:$II$104,$B12,27)*DW12=1,IF(AND($E12=2,ND12=0),1000000,INDEX('計算A'!AD$110:AD$114,$F12+1)+IF(AND($E12=1,ND12=0),1000,0)),1000000))</f>
        <v/>
      </c>
      <c r="WL12">
        <f>IF($B12=0,1000000,IF(INDEX('計算A'!$D$60:$II$104,$B12,28)*DX12=1,IF(AND($E12=2,NE12=0),1000000,INDEX('計算A'!AE$110:AE$114,$F12+1)+IF(AND($E12=1,NE12=0),1000,0)),1000000))</f>
        <v/>
      </c>
      <c r="WM12">
        <f>IF($B12=0,1000000,IF(INDEX('計算A'!$D$60:$II$104,$B12,29)*DY12=1,IF(AND($E12=2,NF12=0),1000000,INDEX('計算A'!AF$110:AF$114,$F12+1)+IF(AND($E12=1,NF12=0),1000,0)),1000000))</f>
        <v/>
      </c>
      <c r="WN12">
        <f>IF($B12=0,1000000,IF(INDEX('計算A'!$D$60:$II$104,$B12,30)*DZ12=1,IF(AND($E12=2,NG12=0),1000000,INDEX('計算A'!AG$110:AG$114,$F12+1)+IF(AND($E12=1,NG12=0),1000,0)),1000000))</f>
        <v/>
      </c>
      <c r="WO12">
        <f>IF($B12=0,1000000,IF(INDEX('計算A'!$D$60:$II$104,$B12,31)*EA12=1,IF(AND($E12=2,NH12=0),1000000,INDEX('計算A'!AH$110:AH$114,$F12+1)+IF(AND($E12=1,NH12=0),1000,0)),1000000))</f>
        <v/>
      </c>
      <c r="WP12">
        <f>IF($B12=0,1000000,IF(INDEX('計算A'!$D$60:$II$104,$B12,32)*EB12=1,IF(AND($E12=2,NI12=0),1000000,INDEX('計算A'!AI$110:AI$114,$F12+1)+IF(AND($E12=1,NI12=0),1000,0)),1000000))</f>
        <v/>
      </c>
      <c r="WQ12">
        <f>IF($B12=0,1000000,IF(INDEX('計算A'!$D$60:$II$104,$B12,33)*EC12=1,IF(AND($E12=2,NJ12=0),1000000,INDEX('計算A'!AJ$110:AJ$114,$F12+1)+IF(AND($E12=1,NJ12=0),1000,0)),1000000))</f>
        <v/>
      </c>
      <c r="WR12">
        <f>IF($B12=0,1000000,IF(INDEX('計算A'!$D$60:$II$104,$B12,34)*ED12=1,IF(AND($E12=2,NK12=0),1000000,INDEX('計算A'!AK$110:AK$114,$F12+1)+IF(AND($E12=1,NK12=0),1000,0)),1000000))</f>
        <v/>
      </c>
      <c r="WS12">
        <f>IF($B12=0,1000000,IF(INDEX('計算A'!$D$60:$II$104,$B12,35)*EE12=1,IF(AND($E12=2,NL12=0),1000000,INDEX('計算A'!AL$110:AL$114,$F12+1)+IF(AND($E12=1,NL12=0),1000,0)),1000000))</f>
        <v/>
      </c>
      <c r="WT12">
        <f>IF($B12=0,1000000,IF(INDEX('計算A'!$D$60:$II$104,$B12,36)*EF12=1,IF(AND($E12=2,NM12=0),1000000,INDEX('計算A'!AM$110:AM$114,$F12+1)+IF(AND($E12=1,NM12=0),1000,0)),1000000))</f>
        <v/>
      </c>
      <c r="WU12">
        <f>IF($B12=0,1000000,IF(INDEX('計算A'!$D$60:$II$104,$B12,37)*EG12=1,IF(AND($E12=2,NN12=0),1000000,INDEX('計算A'!AN$110:AN$114,$F12+1)+IF(AND($E12=1,NN12=0),1000,0)),1000000))</f>
        <v/>
      </c>
      <c r="WV12">
        <f>IF($B12=0,1000000,IF(INDEX('計算A'!$D$60:$II$104,$B12,38)*EH12=1,IF(AND($E12=2,NO12=0),1000000,INDEX('計算A'!AO$110:AO$114,$F12+1)+IF(AND($E12=1,NO12=0),1000,0)),1000000))</f>
        <v/>
      </c>
      <c r="WW12">
        <f>IF($B12=0,1000000,IF(INDEX('計算A'!$D$60:$II$104,$B12,39)*EI12=1,IF(AND($E12=2,NP12=0),1000000,INDEX('計算A'!AP$110:AP$114,$F12+1)+IF(AND($E12=1,NP12=0),1000,0)),1000000))</f>
        <v/>
      </c>
      <c r="WX12">
        <f>IF($B12=0,1000000,IF(INDEX('計算A'!$D$60:$II$104,$B12,40)*EJ12=1,IF(AND($E12=2,NQ12=0),1000000,INDEX('計算A'!AQ$110:AQ$114,$F12+1)+IF(AND($E12=1,NQ12=0),1000,0)),1000000))</f>
        <v/>
      </c>
      <c r="WY12">
        <f>IF($B12=0,1000000,IF(INDEX('計算A'!$D$60:$II$104,$B12,41)*EK12=1,IF(AND($E12=2,NR12=0),1000000,INDEX('計算A'!AR$110:AR$114,$F12+1)+IF(AND($E12=1,NR12=0),1000,0)),1000000))</f>
        <v/>
      </c>
      <c r="WZ12">
        <f>IF($B12=0,1000000,IF(INDEX('計算A'!$D$60:$II$104,$B12,42)*EL12=1,IF(AND($E12=2,NS12=0),1000000,INDEX('計算A'!AS$110:AS$114,$F12+1)+IF(AND($E12=1,NS12=0),1000,0)),1000000))</f>
        <v/>
      </c>
      <c r="XA12">
        <f>IF($B12=0,1000000,IF(INDEX('計算A'!$D$60:$II$104,$B12,43)*EM12=1,IF(AND($E12=2,NT12=0),1000000,INDEX('計算A'!AT$110:AT$114,$F12+1)+IF(AND($E12=1,NT12=0),1000,0)),1000000))</f>
        <v/>
      </c>
      <c r="XB12">
        <f>IF($B12=0,1000000,IF(INDEX('計算A'!$D$60:$II$104,$B12,44)*EN12=1,IF(AND($E12=2,NU12=0),1000000,INDEX('計算A'!AU$110:AU$114,$F12+1)+IF(AND($E12=1,NU12=0),1000,0)),1000000))</f>
        <v/>
      </c>
      <c r="XC12">
        <f>IF($B12=0,1000000,IF(INDEX('計算A'!$D$60:$II$104,$B12,45)*EO12=1,IF(AND($E12=2,NV12=0),1000000,INDEX('計算A'!AV$110:AV$114,$F12+1)+IF(AND($E12=1,NV12=0),1000,0)),1000000))</f>
        <v/>
      </c>
      <c r="XD12">
        <f>IF($B12=0,1000000,IF(INDEX('計算A'!$D$60:$II$104,$B12,46)*EP12=1,IF(AND($E12=2,NW12=0),1000000,INDEX('計算A'!AW$110:AW$114,$F12+1)+IF(AND($E12=1,NW12=0),1000,0)),1000000))</f>
        <v/>
      </c>
      <c r="XE12">
        <f>IF($B12=0,1000000,IF(INDEX('計算A'!$D$60:$II$104,$B12,47)*EQ12=1,IF(AND($E12=2,NX12=0),1000000,INDEX('計算A'!AX$110:AX$114,$F12+1)+IF(AND($E12=1,NX12=0),1000,0)),1000000))</f>
        <v/>
      </c>
      <c r="XF12">
        <f>IF($B12=0,1000000,IF(INDEX('計算A'!$D$60:$II$104,$B12,48)*ER12=1,IF(AND($E12=2,NY12=0),1000000,INDEX('計算A'!AY$110:AY$114,$F12+1)+IF(AND($E12=1,NY12=0),1000,0)),1000000))</f>
        <v/>
      </c>
      <c r="XG12">
        <f>IF($B12=0,1000000,IF(INDEX('計算A'!$D$60:$II$104,$B12,49)*ES12=1,IF(AND($E12=2,NZ12=0),1000000,INDEX('計算A'!AZ$110:AZ$114,$F12+1)+IF(AND($E12=1,NZ12=0),1000,0)),1000000))</f>
        <v/>
      </c>
      <c r="XH12">
        <f>IF($B12=0,1000000,IF(INDEX('計算A'!$D$60:$II$104,$B12,50)*ET12=1,IF(AND($E12=2,OA12=0),1000000,INDEX('計算A'!BA$110:BA$114,$F12+1)+IF(AND($E12=1,OA12=0),1000,0)),1000000))</f>
        <v/>
      </c>
      <c r="XI12">
        <f>IF($B12=0,1000000,IF(INDEX('計算A'!$D$60:$II$104,$B12,51)*EU12=1,IF(AND($E12=2,OB12=0),1000000,INDEX('計算A'!BB$110:BB$114,$F12+1)+IF(AND($E12=1,OB12=0),1000,0)),1000000))</f>
        <v/>
      </c>
      <c r="XJ12">
        <f>IF($B12=0,1000000,IF(INDEX('計算A'!$D$60:$II$104,$B12,52)*EV12=1,IF(AND($E12=2,OC12=0),1000000,INDEX('計算A'!BC$110:BC$114,$F12+1)+IF(AND($E12=1,OC12=0),1000,0)),1000000))</f>
        <v/>
      </c>
      <c r="XK12">
        <f>IF($B12=0,1000000,IF(INDEX('計算A'!$D$60:$II$104,$B12,53)*EW12=1,IF(AND($E12=2,OD12=0),1000000,INDEX('計算A'!BD$110:BD$114,$F12+1)+IF(AND($E12=1,OD12=0),1000,0)),1000000))</f>
        <v/>
      </c>
      <c r="XL12">
        <f>IF($B12=0,1000000,IF(INDEX('計算A'!$D$60:$II$104,$B12,54)*EX12=1,IF(AND($E12=2,OE12=0),1000000,INDEX('計算A'!BE$110:BE$114,$F12+1)+IF(AND($E12=1,OE12=0),1000,0)),1000000))</f>
        <v/>
      </c>
      <c r="XM12">
        <f>IF($B12=0,1000000,IF(INDEX('計算A'!$D$60:$II$104,$B12,55)*EY12=1,IF(AND($E12=2,OF12=0),1000000,INDEX('計算A'!BF$110:BF$114,$F12+1)+IF(AND($E12=1,OF12=0),1000,0)),1000000))</f>
        <v/>
      </c>
      <c r="XN12">
        <f>IF($B12=0,1000000,IF(INDEX('計算A'!$D$60:$II$104,$B12,56)*EZ12=1,IF(AND($E12=2,OG12=0),1000000,INDEX('計算A'!BG$110:BG$114,$F12+1)+IF(AND($E12=1,OG12=0),1000,0)),1000000))</f>
        <v/>
      </c>
      <c r="XO12">
        <f>IF($B12=0,1000000,IF(INDEX('計算A'!$D$60:$II$104,$B12,57)*FA12=1,IF(AND($E12=2,OH12=0),1000000,INDEX('計算A'!BH$110:BH$114,$F12+1)+IF(AND($E12=1,OH12=0),1000,0)),1000000))</f>
        <v/>
      </c>
      <c r="XP12">
        <f>IF($B12=0,1000000,IF(INDEX('計算A'!$D$60:$II$104,$B12,58)*FB12=1,IF(AND($E12=2,OI12=0),1000000,INDEX('計算A'!BI$110:BI$114,$F12+1)+IF(AND($E12=1,OI12=0),1000,0)),1000000))</f>
        <v/>
      </c>
      <c r="XQ12">
        <f>IF($B12=0,1000000,IF(INDEX('計算A'!$D$60:$II$104,$B12,59)*FC12=1,IF(AND($E12=2,OJ12=0),1000000,INDEX('計算A'!BJ$110:BJ$114,$F12+1)+IF(AND($E12=1,OJ12=0),1000,0)),1000000))</f>
        <v/>
      </c>
      <c r="XR12">
        <f>IF($B12=0,1000000,IF(INDEX('計算A'!$D$60:$II$104,$B12,60)*FD12=1,IF(AND($E12=2,OK12=0),1000000,INDEX('計算A'!BK$110:BK$114,$F12+1)+IF(AND($E12=1,OK12=0),1000,0)),1000000))</f>
        <v/>
      </c>
      <c r="XS12">
        <f>IF($B12=0,1000000,IF(INDEX('計算A'!$D$60:$II$104,$B12,61)*FE12=1,IF(AND($E12=2,OL12=0),1000000,INDEX('計算A'!BL$110:BL$114,$F12+1)+IF(AND($E12=1,OL12=0),1000,0)),1000000))</f>
        <v/>
      </c>
      <c r="XT12">
        <f>IF($B12=0,1000000,IF(INDEX('計算A'!$D$60:$II$104,$B12,62)*FF12=1,IF(AND($E12=2,OM12=0),1000000,INDEX('計算A'!BM$110:BM$114,$F12+1)+IF(AND($E12=1,OM12=0),1000,0)),1000000))</f>
        <v/>
      </c>
      <c r="XU12">
        <f>IF($B12=0,1000000,IF(INDEX('計算A'!$D$60:$II$104,$B12,63)*FG12=1,IF(AND($E12=2,ON12=0),1000000,INDEX('計算A'!BN$110:BN$114,$F12+1)+IF(AND($E12=1,ON12=0),1000,0)),1000000))</f>
        <v/>
      </c>
      <c r="XV12">
        <f>IF($B12=0,1000000,IF(INDEX('計算A'!$D$60:$II$104,$B12,64)*FH12=1,IF(AND($E12=2,OO12=0),1000000,INDEX('計算A'!BO$110:BO$114,$F12+1)+IF(AND($E12=1,OO12=0),1000,0)),1000000))</f>
        <v/>
      </c>
      <c r="XW12">
        <f>IF($B12=0,1000000,IF(INDEX('計算A'!$D$60:$II$104,$B12,65)*FI12=1,IF(AND($E12=2,OP12=0),1000000,INDEX('計算A'!BP$110:BP$114,$F12+1)+IF(AND($E12=1,OP12=0),1000,0)),1000000))</f>
        <v/>
      </c>
      <c r="XX12">
        <f>IF($B12=0,1000000,IF(INDEX('計算A'!$D$60:$II$104,$B12,66)*FJ12=1,IF(AND($E12=2,OQ12=0),1000000,INDEX('計算A'!BQ$110:BQ$114,$F12+1)+IF(AND($E12=1,OQ12=0),1000,0)),1000000))</f>
        <v/>
      </c>
      <c r="XY12">
        <f>IF($B12=0,1000000,IF(INDEX('計算A'!$D$60:$II$104,$B12,67)*FK12=1,IF(AND($E12=2,OR12=0),1000000,INDEX('計算A'!BR$110:BR$114,$F12+1)+IF(AND($E12=1,OR12=0),1000,0)),1000000))</f>
        <v/>
      </c>
      <c r="XZ12">
        <f>IF($B12=0,1000000,IF(INDEX('計算A'!$D$60:$II$104,$B12,68)*FL12=1,IF(AND($E12=2,OS12=0),1000000,INDEX('計算A'!BS$110:BS$114,$F12+1)+IF(AND($E12=1,OS12=0),1000,0)),1000000))</f>
        <v/>
      </c>
      <c r="YA12">
        <f>IF($B12=0,1000000,IF(INDEX('計算A'!$D$60:$II$104,$B12,69)*FM12=1,IF(AND($E12=2,OT12=0),1000000,INDEX('計算A'!BT$110:BT$114,$F12+1)+IF(AND($E12=1,OT12=0),1000,0)),1000000))</f>
        <v/>
      </c>
      <c r="YB12">
        <f>IF($B12=0,1000000,IF(INDEX('計算A'!$D$60:$II$104,$B12,70)*FN12=1,IF(AND($E12=2,OU12=0),1000000,INDEX('計算A'!BU$110:BU$114,$F12+1)+IF(AND($E12=1,OU12=0),1000,0)),1000000))</f>
        <v/>
      </c>
      <c r="YC12">
        <f>IF($B12=0,1000000,IF(INDEX('計算A'!$D$60:$II$104,$B12,71)*FO12=1,IF(AND($E12=2,OV12=0),1000000,INDEX('計算A'!BV$110:BV$114,$F12+1)+IF(AND($E12=1,OV12=0),1000,0)),1000000))</f>
        <v/>
      </c>
      <c r="YD12">
        <f>IF($B12=0,1000000,IF(INDEX('計算A'!$D$60:$II$104,$B12,72)*FP12=1,IF(AND($E12=2,OW12=0),1000000,INDEX('計算A'!BW$110:BW$114,$F12+1)+IF(AND($E12=1,OW12=0),1000,0)),1000000))</f>
        <v/>
      </c>
      <c r="YE12">
        <f>IF($B12=0,1000000,IF(INDEX('計算A'!$D$60:$II$104,$B12,73)*FQ12=1,IF(AND($E12=2,OX12=0),1000000,INDEX('計算A'!BX$110:BX$114,$F12+1)+IF(AND($E12=1,OX12=0),1000,0)),1000000))</f>
        <v/>
      </c>
      <c r="YF12">
        <f>IF($B12=0,1000000,IF(INDEX('計算A'!$D$60:$II$104,$B12,74)*FR12=1,IF(AND($E12=2,OY12=0),1000000,INDEX('計算A'!BY$110:BY$114,$F12+1)+IF(AND($E12=1,OY12=0),1000,0)),1000000))</f>
        <v/>
      </c>
      <c r="YG12">
        <f>IF($B12=0,1000000,IF(INDEX('計算A'!$D$60:$II$104,$B12,75)*FS12=1,IF(AND($E12=2,OZ12=0),1000000,INDEX('計算A'!BZ$110:BZ$114,$F12+1)+IF(AND($E12=1,OZ12=0),1000,0)),1000000))</f>
        <v/>
      </c>
      <c r="YH12">
        <f>IF($B12=0,1000000,IF(INDEX('計算A'!$D$60:$II$104,$B12,76)*FT12=1,IF(AND($E12=2,PA12=0),1000000,INDEX('計算A'!CA$110:CA$114,$F12+1)+IF(AND($E12=1,PA12=0),1000,0)),1000000))</f>
        <v/>
      </c>
      <c r="YI12">
        <f>IF($B12=0,1000000,IF(INDEX('計算A'!$D$60:$II$104,$B12,77)*FU12=1,IF(AND($E12=2,PB12=0),1000000,INDEX('計算A'!CB$110:CB$114,$F12+1)+IF(AND($E12=1,PB12=0),1000,0)),1000000))</f>
        <v/>
      </c>
      <c r="YJ12">
        <f>IF($B12=0,1000000,IF(INDEX('計算A'!$D$60:$II$104,$B12,78)*FV12=1,IF(AND($E12=2,PC12=0),1000000,INDEX('計算A'!CC$110:CC$114,$F12+1)+IF(AND($E12=1,PC12=0),1000,0)),1000000))</f>
        <v/>
      </c>
      <c r="YK12">
        <f>IF($B12=0,1000000,IF(INDEX('計算A'!$D$60:$II$104,$B12,79)*FW12=1,IF(AND($E12=2,PD12=0),1000000,INDEX('計算A'!CD$110:CD$114,$F12+1)+IF(AND($E12=1,PD12=0),1000,0)),1000000))</f>
        <v/>
      </c>
      <c r="YL12">
        <f>IF($B12=0,1000000,IF(INDEX('計算A'!$D$60:$II$104,$B12,80)*FX12=1,IF(AND($E12=2,PE12=0),1000000,INDEX('計算A'!CE$110:CE$114,$F12+1)+IF(AND($E12=1,PE12=0),1000,0)),1000000))</f>
        <v/>
      </c>
      <c r="YM12">
        <f>IF($B12=0,1000000,IF(INDEX('計算A'!$D$60:$II$104,$B12,81)*FY12=1,IF(AND($E12=2,PF12=0),1000000,INDEX('計算A'!CF$110:CF$114,$F12+1)+IF(AND($E12=1,PF12=0),1000,0)),1000000))</f>
        <v/>
      </c>
      <c r="YN12">
        <f>IF($B12=0,1000000,IF(INDEX('計算A'!$D$60:$II$104,$B12,82)*FZ12=1,IF(AND($E12=2,PG12=0),1000000,INDEX('計算A'!CG$110:CG$114,$F12+1)+IF(AND($E12=1,PG12=0),1000,0)),1000000))</f>
        <v/>
      </c>
      <c r="YO12">
        <f>IF($B12=0,1000000,IF(INDEX('計算A'!$D$60:$II$104,$B12,83)*GA12=1,IF(AND($E12=2,PH12=0),1000000,INDEX('計算A'!CH$110:CH$114,$F12+1)+IF(AND($E12=1,PH12=0),1000,0)),1000000))</f>
        <v/>
      </c>
      <c r="YP12">
        <f>IF($B12=0,1000000,IF(INDEX('計算A'!$D$60:$II$104,$B12,84)*GB12=1,IF(AND($E12=2,PI12=0),1000000,INDEX('計算A'!CI$110:CI$114,$F12+1)+IF(AND($E12=1,PI12=0),1000,0)),1000000))</f>
        <v/>
      </c>
      <c r="YQ12">
        <f>IF($B12=0,1000000,IF(INDEX('計算A'!$D$60:$II$104,$B12,85)*GC12=1,IF(AND($E12=2,PJ12=0),1000000,INDEX('計算A'!CJ$110:CJ$114,$F12+1)+IF(AND($E12=1,PJ12=0),1000,0)),1000000))</f>
        <v/>
      </c>
      <c r="YR12">
        <f>IF($B12=0,1000000,IF(INDEX('計算A'!$D$60:$II$104,$B12,86)*GD12=1,IF(AND($E12=2,PK12=0),1000000,INDEX('計算A'!CK$110:CK$114,$F12+1)+IF(AND($E12=1,PK12=0),1000,0)),1000000))</f>
        <v/>
      </c>
      <c r="YS12">
        <f>IF($B12=0,1000000,IF(INDEX('計算A'!$D$60:$II$104,$B12,87)*GE12=1,IF(AND($E12=2,PL12=0),1000000,INDEX('計算A'!CL$110:CL$114,$F12+1)+IF(AND($E12=1,PL12=0),1000,0)),1000000))</f>
        <v/>
      </c>
      <c r="YT12">
        <f>IF($B12=0,1000000,IF(INDEX('計算A'!$D$60:$II$104,$B12,88)*GF12=1,IF(AND($E12=2,PM12=0),1000000,INDEX('計算A'!CM$110:CM$114,$F12+1)+IF(AND($E12=1,PM12=0),1000,0)),1000000))</f>
        <v/>
      </c>
      <c r="YU12">
        <f>IF($B12=0,1000000,IF(INDEX('計算A'!$D$60:$II$104,$B12,89)*GG12=1,IF(AND($E12=2,PN12=0),1000000,INDEX('計算A'!CN$110:CN$114,$F12+1)+IF(AND($E12=1,PN12=0),1000,0)),1000000))</f>
        <v/>
      </c>
      <c r="YV12">
        <f>IF($B12=0,1000000,IF(INDEX('計算A'!$D$60:$II$104,$B12,90)*GH12=1,IF(AND($E12=2,PO12=0),1000000,INDEX('計算A'!CO$110:CO$114,$F12+1)+IF(AND($E12=1,PO12=0),1000,0)),1000000))</f>
        <v/>
      </c>
      <c r="YW12">
        <f>IF($B12=0,1000000,IF(INDEX('計算A'!$D$60:$II$104,$B12,91)*GI12=1,IF(AND($E12=2,PP12=0),1000000,INDEX('計算A'!CP$110:CP$114,$F12+1)+IF(AND($E12=1,PP12=0),1000,0)),1000000))</f>
        <v/>
      </c>
      <c r="YX12">
        <f>IF($B12=0,1000000,IF(INDEX('計算A'!$D$60:$II$104,$B12,92)*GJ12=1,IF(AND($E12=2,PQ12=0),1000000,INDEX('計算A'!CQ$110:CQ$114,$F12+1)+IF(AND($E12=1,PQ12=0),1000,0)),1000000))</f>
        <v/>
      </c>
      <c r="YY12">
        <f>IF($B12=0,1000000,IF(INDEX('計算A'!$D$60:$II$104,$B12,93)*GK12=1,IF(AND($E12=2,PR12=0),1000000,INDEX('計算A'!CR$110:CR$114,$F12+1)+IF(AND($E12=1,PR12=0),1000,0)),1000000))</f>
        <v/>
      </c>
      <c r="YZ12">
        <f>IF($B12=0,1000000,IF(INDEX('計算A'!$D$60:$II$104,$B12,94)*GL12=1,IF(AND($E12=2,PS12=0),1000000,INDEX('計算A'!CS$110:CS$114,$F12+1)+IF(AND($E12=1,PS12=0),1000,0)),1000000))</f>
        <v/>
      </c>
      <c r="ZA12">
        <f>IF($B12=0,1000000,IF(INDEX('計算A'!$D$60:$II$104,$B12,95)*GM12=1,IF(AND($E12=2,PT12=0),1000000,INDEX('計算A'!CT$110:CT$114,$F12+1)+IF(AND($E12=1,PT12=0),1000,0)),1000000))</f>
        <v/>
      </c>
      <c r="ZB12">
        <f>IF($B12=0,1000000,IF(INDEX('計算A'!$D$60:$II$104,$B12,96)*GN12=1,IF(AND($E12=2,PU12=0),1000000,INDEX('計算A'!CU$110:CU$114,$F12+1)+IF(AND($E12=1,PU12=0),1000,0)),1000000))</f>
        <v/>
      </c>
      <c r="ZC12">
        <f>IF($B12=0,1000000,IF(INDEX('計算A'!$D$60:$II$104,$B12,97)*GO12=1,IF(AND($E12=2,PV12=0),1000000,INDEX('計算A'!CV$110:CV$114,$F12+1)+IF(AND($E12=1,PV12=0),1000,0)),1000000))</f>
        <v/>
      </c>
      <c r="ZD12">
        <f>IF($B12=0,1000000,IF(INDEX('計算A'!$D$60:$II$104,$B12,98)*GP12=1,IF(AND($E12=2,PW12=0),1000000,INDEX('計算A'!CW$110:CW$114,$F12+1)+IF(AND($E12=1,PW12=0),1000,0)),1000000))</f>
        <v/>
      </c>
      <c r="ZE12">
        <f>IF($B12=0,1000000,IF(INDEX('計算A'!$D$60:$II$104,$B12,99)*GQ12=1,IF(AND($E12=2,PX12=0),1000000,INDEX('計算A'!CX$110:CX$114,$F12+1)+IF(AND($E12=1,PX12=0),1000,0)),1000000))</f>
        <v/>
      </c>
      <c r="ZF12">
        <f>IF($B12=0,1000000,IF(INDEX('計算A'!$D$60:$II$104,$B12,100)*GR12=1,IF(AND($E12=2,PY12=0),1000000,INDEX('計算A'!CY$110:CY$114,$F12+1)+IF(AND($E12=1,PY12=0),1000,0)),1000000))</f>
        <v/>
      </c>
      <c r="ZG12">
        <f>IF($B12=0,1000000,IF(INDEX('計算A'!$D$60:$II$104,$B12,101)*GS12=1,IF(AND($E12=2,PZ12=0),1000000,INDEX('計算A'!CZ$110:CZ$114,$F12+1)+IF(AND($E12=1,PZ12=0),1000,0)),1000000))</f>
        <v/>
      </c>
      <c r="ZH12">
        <f>IF($B12=0,1000000,IF(INDEX('計算A'!$D$60:$II$104,$B12,102)*GT12=1,IF(AND($E12=2,QA12=0),1000000,INDEX('計算A'!DA$110:DA$114,$F12+1)+IF(AND($E12=1,QA12=0),1000,0)),1000000))</f>
        <v/>
      </c>
      <c r="ZI12">
        <f>IF($B12=0,1000000,IF(INDEX('計算A'!$D$60:$II$104,$B12,103)*GU12=1,IF(AND($E12=2,QB12=0),1000000,INDEX('計算A'!DB$110:DB$114,$F12+1)+IF(AND($E12=1,QB12=0),1000,0)),1000000))</f>
        <v/>
      </c>
      <c r="ZJ12">
        <f>IF($B12=0,1000000,IF(INDEX('計算A'!$D$60:$II$104,$B12,104)*GV12=1,IF(AND($E12=2,QC12=0),1000000,INDEX('計算A'!DC$110:DC$114,$F12+1)+IF(AND($E12=1,QC12=0),1000,0)),1000000))</f>
        <v/>
      </c>
      <c r="ZK12">
        <f>IF($B12=0,1000000,IF(INDEX('計算A'!$D$60:$II$104,$B12,105)*GW12=1,IF(AND($E12=2,QD12=0),1000000,INDEX('計算A'!DD$110:DD$114,$F12+1)+IF(AND($E12=1,QD12=0),1000,0)),1000000))</f>
        <v/>
      </c>
      <c r="ZL12">
        <f>IF($B12=0,1000000,IF(INDEX('計算A'!$D$60:$II$104,$B12,106)*GX12=1,IF(AND($E12=2,QE12=0),1000000,INDEX('計算A'!DE$110:DE$114,$F12+1)+IF(AND($E12=1,QE12=0),1000,0)),1000000))</f>
        <v/>
      </c>
      <c r="ZM12">
        <f>IF($B12=0,1000000,IF(INDEX('計算A'!$D$60:$II$104,$B12,107)*GY12=1,IF(AND($E12=2,QF12=0),1000000,INDEX('計算A'!DF$110:DF$114,$F12+1)+IF(AND($E12=1,QF12=0),1000,0)),1000000))</f>
        <v/>
      </c>
      <c r="ZN12">
        <f>IF($B12=0,1000000,IF(INDEX('計算A'!$D$60:$II$104,$B12,108)*GZ12=1,IF(AND($E12=2,QG12=0),1000000,INDEX('計算A'!DG$110:DG$114,$F12+1)+IF(AND($E12=1,QG12=0),1000,0)),1000000))</f>
        <v/>
      </c>
      <c r="ZO12">
        <f>IF($B12=0,1000000,IF(INDEX('計算A'!$D$60:$II$104,$B12,109)*HA12=1,IF(AND($E12=2,QH12=0),1000000,INDEX('計算A'!DH$110:DH$114,$F12+1)+IF(AND($E12=1,QH12=0),1000,0)),1000000))</f>
        <v/>
      </c>
      <c r="ZP12">
        <f>IF($B12=0,1000000,IF(INDEX('計算A'!$D$60:$II$104,$B12,110)*HB12=1,IF(AND($E12=2,QI12=0),1000000,INDEX('計算A'!DI$110:DI$114,$F12+1)+IF(AND($E12=1,QI12=0),1000,0)),1000000))</f>
        <v/>
      </c>
      <c r="ZQ12">
        <f>IF($B12=0,1000000,IF(INDEX('計算A'!$D$60:$II$104,$B12,111)*HC12=1,IF(AND($E12=2,QJ12=0),1000000,INDEX('計算A'!DJ$110:DJ$114,$F12+1)+IF(AND($E12=1,QJ12=0),1000,0)),1000000))</f>
        <v/>
      </c>
      <c r="ZR12">
        <f>IF($B12=0,1000000,IF(INDEX('計算A'!$D$60:$II$104,$B12,112)*HD12=1,IF(AND($E12=2,QK12=0),1000000,INDEX('計算A'!DK$110:DK$114,$F12+1)+IF(AND($E12=1,QK12=0),1000,0)),1000000))</f>
        <v/>
      </c>
      <c r="ZS12">
        <f>IF($B12=0,1000000,IF(INDEX('計算A'!$D$60:$II$104,$B12,113)*HE12=1,IF(AND($E12=2,QL12=0),1000000,INDEX('計算A'!DL$110:DL$114,$F12+1)+IF(AND($E12=1,QL12=0),1000,0)),1000000))</f>
        <v/>
      </c>
      <c r="ZT12">
        <f>IF($B12=0,1000000,IF(INDEX('計算A'!$D$60:$II$104,$B12,114)*HF12=1,IF(AND($E12=2,QM12=0),1000000,INDEX('計算A'!DM$110:DM$114,$F12+1)+IF(AND($E12=1,QM12=0),1000,0)),1000000))</f>
        <v/>
      </c>
      <c r="ZU12">
        <f>IF($B12=0,1000000,IF(INDEX('計算A'!$D$60:$II$104,$B12,115)*HG12=1,IF(AND($E12=2,QN12=0),1000000,INDEX('計算A'!DN$110:DN$114,$F12+1)+IF(AND($E12=1,QN12=0),1000,0)),1000000))</f>
        <v/>
      </c>
      <c r="ZV12">
        <f>IF($B12=0,1000000,IF(INDEX('計算A'!$D$60:$II$104,$B12,116)*HH12=1,IF(AND($E12=2,QO12=0),1000000,INDEX('計算A'!DO$110:DO$114,$F12+1)+IF(AND($E12=1,QO12=0),1000,0)),1000000))</f>
        <v/>
      </c>
      <c r="ZW12">
        <f>IF($B12=0,1000000,IF(INDEX('計算A'!$D$60:$II$104,$B12,117)*HI12=1,IF(AND($E12=2,QP12=0),1000000,INDEX('計算A'!DP$110:DP$114,$F12+1)+IF(AND($E12=1,QP12=0),1000,0)),1000000))</f>
        <v/>
      </c>
      <c r="ZX12">
        <f>IF($B12=0,1000000,IF(INDEX('計算A'!$D$60:$II$104,$B12,118)*HJ12=1,IF(AND($E12=2,QQ12=0),1000000,INDEX('計算A'!DQ$110:DQ$114,$F12+1)+IF(AND($E12=1,QQ12=0),1000,0)),1000000))</f>
        <v/>
      </c>
      <c r="ZY12">
        <f>IF($B12=0,1000000,IF(INDEX('計算A'!$D$60:$II$104,$B12,119)*HK12=1,IF(AND($E12=2,QR12=0),1000000,INDEX('計算A'!DR$110:DR$114,$F12+1)+IF(AND($E12=1,QR12=0),1000,0)),1000000))</f>
        <v/>
      </c>
      <c r="ZZ12">
        <f>IF($B12=0,1000000,IF(INDEX('計算A'!$D$60:$II$104,$B12,120)*HL12=1,IF(AND($E12=2,QS12=0),1000000,INDEX('計算A'!DS$110:DS$114,$F12+1)+IF(AND($E12=1,QS12=0),1000,0)),1000000))</f>
        <v/>
      </c>
      <c r="AAA12">
        <f>IF($B12=0,1000000,IF(INDEX('計算A'!$D$60:$II$104,$B12,121)*HM12=1,IF(AND($E12=2,QT12=0),1000000,INDEX('計算A'!DT$110:DT$114,$F12+1)+IF(AND($E12=1,QT12=0),1000,0)),1000000))</f>
        <v/>
      </c>
      <c r="AAB12">
        <f>IF($B12=0,1000000,IF(INDEX('計算A'!$D$60:$II$104,$B12,122)*HN12=1,IF(AND($E12=2,QU12=0),1000000,INDEX('計算A'!DU$110:DU$114,$F12+1)+IF(AND($E12=1,QU12=0),1000,0)),1000000))</f>
        <v/>
      </c>
      <c r="AAC12">
        <f>IF($B12=0,1000000,IF(INDEX('計算A'!$D$60:$II$104,$B12,123)*HO12=1,IF(AND($E12=2,QV12=0),1000000,INDEX('計算A'!DV$110:DV$114,$F12+1)+IF(AND($E12=1,QV12=0),1000,0)),1000000))</f>
        <v/>
      </c>
      <c r="AAD12">
        <f>IF($B12=0,1000000,IF(INDEX('計算A'!$D$60:$II$104,$B12,124)*HP12=1,IF(AND($E12=2,QW12=0),1000000,INDEX('計算A'!DW$110:DW$114,$F12+1)+IF(AND($E12=1,QW12=0),1000,0)),1000000))</f>
        <v/>
      </c>
      <c r="AAE12">
        <f>IF($B12=0,1000000,IF(INDEX('計算A'!$D$60:$II$104,$B12,125)*HQ12=1,IF(AND($E12=2,QX12=0),1000000,INDEX('計算A'!DX$110:DX$114,$F12+1)+IF(AND($E12=1,QX12=0),1000,0)),1000000))</f>
        <v/>
      </c>
      <c r="AAF12">
        <f>IF($B12=0,1000000,IF(INDEX('計算A'!$D$60:$II$104,$B12,126)*HR12=1,IF(AND($E12=2,QY12=0),1000000,INDEX('計算A'!DY$110:DY$114,$F12+1)+IF(AND($E12=1,QY12=0),1000,0)),1000000))</f>
        <v/>
      </c>
      <c r="AAG12">
        <f>IF($B12=0,1000000,IF(INDEX('計算A'!$D$60:$II$104,$B12,127)*HS12=1,IF(AND($E12=2,QZ12=0),1000000,INDEX('計算A'!DZ$110:DZ$114,$F12+1)+IF(AND($E12=1,QZ12=0),1000,0)),1000000))</f>
        <v/>
      </c>
      <c r="AAH12">
        <f>IF($B12=0,1000000,IF(INDEX('計算A'!$D$60:$II$104,$B12,128)*HT12=1,IF(AND($E12=2,RA12=0),1000000,INDEX('計算A'!EA$110:EA$114,$F12+1)+IF(AND($E12=1,RA12=0),1000,0)),1000000))</f>
        <v/>
      </c>
      <c r="AAI12">
        <f>IF($B12=0,1000000,IF(INDEX('計算A'!$D$60:$II$104,$B12,129)*HU12=1,IF(AND($E12=2,RB12=0),1000000,INDEX('計算A'!EB$110:EB$114,$F12+1)+IF(AND($E12=1,RB12=0),1000,0)),1000000))</f>
        <v/>
      </c>
      <c r="AAJ12">
        <f>IF($B12=0,1000000,IF(INDEX('計算A'!$D$60:$II$104,$B12,130)*HV12=1,IF(AND($E12=2,RC12=0),1000000,INDEX('計算A'!EC$110:EC$114,$F12+1)+IF(AND($E12=1,RC12=0),1000,0)),1000000))</f>
        <v/>
      </c>
      <c r="AAK12">
        <f>IF($B12=0,1000000,IF(INDEX('計算A'!$D$60:$II$104,$B12,131)*HW12=1,IF(AND($E12=2,RD12=0),1000000,INDEX('計算A'!ED$110:ED$114,$F12+1)+IF(AND($E12=1,RD12=0),1000,0)),1000000))</f>
        <v/>
      </c>
      <c r="AAL12">
        <f>IF($B12=0,1000000,IF(INDEX('計算A'!$D$60:$II$104,$B12,132)*HX12=1,IF(AND($E12=2,RE12=0),1000000,INDEX('計算A'!EE$110:EE$114,$F12+1)+IF(AND($E12=1,RE12=0),1000,0)),1000000))</f>
        <v/>
      </c>
      <c r="AAM12">
        <f>IF($B12=0,1000000,IF(INDEX('計算A'!$D$60:$II$104,$B12,133)*HY12=1,IF(AND($E12=2,RF12=0),1000000,INDEX('計算A'!EF$110:EF$114,$F12+1)+IF(AND($E12=1,RF12=0),1000,0)),1000000))</f>
        <v/>
      </c>
      <c r="AAN12">
        <f>IF($B12=0,1000000,IF(INDEX('計算A'!$D$60:$II$104,$B12,134)*HZ12=1,IF(AND($E12=2,RG12=0),1000000,INDEX('計算A'!EG$110:EG$114,$F12+1)+IF(AND($E12=1,RG12=0),1000,0)),1000000))</f>
        <v/>
      </c>
      <c r="AAO12">
        <f>IF($B12=0,1000000,IF(INDEX('計算A'!$D$60:$II$104,$B12,135)*IA12=1,IF(AND($E12=2,RH12=0),1000000,INDEX('計算A'!EH$110:EH$114,$F12+1)+IF(AND($E12=1,RH12=0),1000,0)),1000000))</f>
        <v/>
      </c>
      <c r="AAP12">
        <f>IF($B12=0,1000000,IF(INDEX('計算A'!$D$60:$II$104,$B12,136)*IB12=1,IF(AND($E12=2,RI12=0),1000000,INDEX('計算A'!EI$110:EI$114,$F12+1)+IF(AND($E12=1,RI12=0),1000,0)),1000000))</f>
        <v/>
      </c>
      <c r="AAQ12">
        <f>IF($B12=0,1000000,IF(INDEX('計算A'!$D$60:$II$104,$B12,137)*IC12=1,IF(AND($E12=2,RJ12=0),1000000,INDEX('計算A'!EJ$110:EJ$114,$F12+1)+IF(AND($E12=1,RJ12=0),1000,0)),1000000))</f>
        <v/>
      </c>
      <c r="AAR12">
        <f>IF($B12=0,1000000,IF(INDEX('計算A'!$D$60:$II$104,$B12,138)*ID12=1,IF(AND($E12=2,RK12=0),1000000,INDEX('計算A'!EK$110:EK$114,$F12+1)+IF(AND($E12=1,RK12=0),1000,0)),1000000))</f>
        <v/>
      </c>
      <c r="AAS12">
        <f>IF($B12=0,1000000,IF(INDEX('計算A'!$D$60:$II$104,$B12,139)*IE12=1,IF(AND($E12=2,RL12=0),1000000,INDEX('計算A'!EL$110:EL$114,$F12+1)+IF(AND($E12=1,RL12=0),1000,0)),1000000))</f>
        <v/>
      </c>
      <c r="AAT12">
        <f>IF($B12=0,1000000,IF(INDEX('計算A'!$D$60:$II$104,$B12,140)*IF12=1,IF(AND($E12=2,RM12=0),1000000,INDEX('計算A'!EM$110:EM$114,$F12+1)+IF(AND($E12=1,RM12=0),1000,0)),1000000))</f>
        <v/>
      </c>
      <c r="AAU12">
        <f>IF($B12=0,1000000,IF(INDEX('計算A'!$D$60:$II$104,$B12,141)*IG12=1,IF(AND($E12=2,RN12=0),1000000,INDEX('計算A'!EN$110:EN$114,$F12+1)+IF(AND($E12=1,RN12=0),1000,0)),1000000))</f>
        <v/>
      </c>
      <c r="AAV12">
        <f>IF($B12=0,1000000,IF(INDEX('計算A'!$D$60:$II$104,$B12,142)*IH12=1,IF(AND($E12=2,RO12=0),1000000,INDEX('計算A'!EO$110:EO$114,$F12+1)+IF(AND($E12=1,RO12=0),1000,0)),1000000))</f>
        <v/>
      </c>
      <c r="AAW12">
        <f>IF($B12=0,1000000,IF(INDEX('計算A'!$D$60:$II$104,$B12,143)*II12=1,IF(AND($E12=2,RP12=0),1000000,INDEX('計算A'!EP$110:EP$114,$F12+1)+IF(AND($E12=1,RP12=0),1000,0)),1000000))</f>
        <v/>
      </c>
      <c r="AAX12">
        <f>IF($B12=0,1000000,IF(INDEX('計算A'!$D$60:$II$104,$B12,144)*IJ12=1,IF(AND($E12=2,RQ12=0),1000000,INDEX('計算A'!EQ$110:EQ$114,$F12+1)+IF(AND($E12=1,RQ12=0),1000,0)),1000000))</f>
        <v/>
      </c>
      <c r="AAY12">
        <f>IF($B12=0,1000000,IF(INDEX('計算A'!$D$60:$II$104,$B12,145)*IK12=1,IF(AND($E12=2,RR12=0),1000000,INDEX('計算A'!ER$110:ER$114,$F12+1)+IF(AND($E12=1,RR12=0),1000,0)),1000000))</f>
        <v/>
      </c>
      <c r="AAZ12">
        <f>IF($B12=0,1000000,IF(INDEX('計算A'!$D$60:$II$104,$B12,146)*IL12=1,IF(AND($E12=2,RS12=0),1000000,INDEX('計算A'!ES$110:ES$114,$F12+1)+IF(AND($E12=1,RS12=0),1000,0)),1000000))</f>
        <v/>
      </c>
      <c r="ABA12">
        <f>IF($B12=0,1000000,IF(INDEX('計算A'!$D$60:$II$104,$B12,147)*IM12=1,IF(AND($E12=2,RT12=0),1000000,INDEX('計算A'!ET$110:ET$114,$F12+1)+IF(AND($E12=1,RT12=0),1000,0)),1000000))</f>
        <v/>
      </c>
      <c r="ABB12">
        <f>IF($B12=0,1000000,IF(INDEX('計算A'!$D$60:$II$104,$B12,148)*IN12=1,IF(AND($E12=2,RU12=0),1000000,INDEX('計算A'!EU$110:EU$114,$F12+1)+IF(AND($E12=1,RU12=0),1000,0)),1000000))</f>
        <v/>
      </c>
      <c r="ABC12">
        <f>IF($B12=0,1000000,IF(INDEX('計算A'!$D$60:$II$104,$B12,149)*IO12=1,IF(AND($E12=2,RV12=0),1000000,INDEX('計算A'!EV$110:EV$114,$F12+1)+IF(AND($E12=1,RV12=0),1000,0)),1000000))</f>
        <v/>
      </c>
      <c r="ABD12">
        <f>IF($B12=0,1000000,IF(INDEX('計算A'!$D$60:$II$104,$B12,150)*IP12=1,IF(AND($E12=2,RW12=0),1000000,INDEX('計算A'!EW$110:EW$114,$F12+1)+IF(AND($E12=1,RW12=0),1000,0)),1000000))</f>
        <v/>
      </c>
      <c r="ABE12">
        <f>IF($B12=0,1000000,IF(INDEX('計算A'!$D$60:$II$104,$B12,151)*IQ12=1,IF(AND($E12=2,RX12=0),1000000,INDEX('計算A'!EX$110:EX$114,$F12+1)+IF(AND($E12=1,RX12=0),1000,0)),1000000))</f>
        <v/>
      </c>
      <c r="ABF12">
        <f>IF($B12=0,1000000,IF(INDEX('計算A'!$D$60:$II$104,$B12,152)*IR12=1,IF(AND($E12=2,RY12=0),1000000,INDEX('計算A'!EY$110:EY$114,$F12+1)+IF(AND($E12=1,RY12=0),1000,0)),1000000))</f>
        <v/>
      </c>
      <c r="ABG12">
        <f>IF($B12=0,1000000,IF(INDEX('計算A'!$D$60:$II$104,$B12,153)*IS12=1,IF(AND($E12=2,RZ12=0),1000000,INDEX('計算A'!EZ$110:EZ$114,$F12+1)+IF(AND($E12=1,RZ12=0),1000,0)),1000000))</f>
        <v/>
      </c>
      <c r="ABH12">
        <f>IF($B12=0,1000000,IF(INDEX('計算A'!$D$60:$II$104,$B12,154)*IT12=1,IF(AND($E12=2,SA12=0),1000000,INDEX('計算A'!FA$110:FA$114,$F12+1)+IF(AND($E12=1,SA12=0),1000,0)),1000000))</f>
        <v/>
      </c>
      <c r="ABI12">
        <f>IF($B12=0,1000000,IF(INDEX('計算A'!$D$60:$II$104,$B12,155)*IU12=1,IF(AND($E12=2,SB12=0),1000000,INDEX('計算A'!FB$110:FB$114,$F12+1)+IF(AND($E12=1,SB12=0),1000,0)),1000000))</f>
        <v/>
      </c>
      <c r="ABJ12">
        <f>IF($B12=0,1000000,IF(INDEX('計算A'!$D$60:$II$104,$B12,156)*IV12=1,IF(AND($E12=2,SC12=0),1000000,INDEX('計算A'!FC$110:FC$114,$F12+1)+IF(AND($E12=1,SC12=0),1000,0)),1000000))</f>
        <v/>
      </c>
      <c r="ABK12">
        <f>IF($B12=0,1000000,IF(INDEX('計算A'!$D$60:$II$104,$B12,157)*IW12=1,IF(AND($E12=2,SD12=0),1000000,INDEX('計算A'!FD$110:FD$114,$F12+1)+IF(AND($E12=1,SD12=0),1000,0)),1000000))</f>
        <v/>
      </c>
      <c r="ABL12">
        <f>IF($B12=0,1000000,IF(INDEX('計算A'!$D$60:$II$104,$B12,158)*IX12=1,IF(AND($E12=2,SE12=0),1000000,INDEX('計算A'!FE$110:FE$114,$F12+1)+IF(AND($E12=1,SE12=0),1000,0)),1000000))</f>
        <v/>
      </c>
      <c r="ABM12">
        <f>IF($B12=0,1000000,IF(INDEX('計算A'!$D$60:$II$104,$B12,159)*IY12=1,IF(AND($E12=2,SF12=0),1000000,INDEX('計算A'!FF$110:FF$114,$F12+1)+IF(AND($E12=1,SF12=0),1000,0)),1000000))</f>
        <v/>
      </c>
      <c r="ABN12">
        <f>IF($B12=0,1000000,IF(INDEX('計算A'!$D$60:$II$104,$B12,160)*IZ12=1,IF(AND($E12=2,SG12=0),1000000,INDEX('計算A'!FG$110:FG$114,$F12+1)+IF(AND($E12=1,SG12=0),1000,0)),1000000))</f>
        <v/>
      </c>
      <c r="ABO12">
        <f>IF($B12=0,1000000,IF(INDEX('計算A'!$D$60:$II$104,$B12,161)*JA12=1,IF(AND($E12=2,SH12=0),1000000,INDEX('計算A'!FH$110:FH$114,$F12+1)+IF(AND($E12=1,SH12=0),1000,0)),1000000))</f>
        <v/>
      </c>
      <c r="ABP12">
        <f>IF($B12=0,1000000,IF(INDEX('計算A'!$D$60:$II$104,$B12,162)*JB12=1,IF(AND($E12=2,SI12=0),1000000,INDEX('計算A'!FI$110:FI$114,$F12+1)+IF(AND($E12=1,SI12=0),1000,0)),1000000))</f>
        <v/>
      </c>
      <c r="ABQ12">
        <f>IF($B12=0,1000000,IF(INDEX('計算A'!$D$60:$II$104,$B12,163)*JC12=1,IF(AND($E12=2,SJ12=0),1000000,INDEX('計算A'!FJ$110:FJ$114,$F12+1)+IF(AND($E12=1,SJ12=0),1000,0)),1000000))</f>
        <v/>
      </c>
      <c r="ABR12">
        <f>IF($B12=0,1000000,IF(INDEX('計算A'!$D$60:$II$104,$B12,164)*JD12=1,IF(AND($E12=2,SK12=0),1000000,INDEX('計算A'!FK$110:FK$114,$F12+1)+IF(AND($E12=1,SK12=0),1000,0)),1000000))</f>
        <v/>
      </c>
      <c r="ABS12">
        <f>IF($B12=0,1000000,IF(INDEX('計算A'!$D$60:$II$104,$B12,165)*JE12=1,IF(AND($E12=2,SL12=0),1000000,INDEX('計算A'!FL$110:FL$114,$F12+1)+IF(AND($E12=1,SL12=0),1000,0)),1000000))</f>
        <v/>
      </c>
      <c r="ABT12">
        <f>IF($B12=0,1000000,IF(INDEX('計算A'!$D$60:$II$104,$B12,166)*JF12=1,IF(AND($E12=2,SM12=0),1000000,INDEX('計算A'!FM$110:FM$114,$F12+1)+IF(AND($E12=1,SM12=0),1000,0)),1000000))</f>
        <v/>
      </c>
      <c r="ABU12">
        <f>IF($B12=0,1000000,IF(INDEX('計算A'!$D$60:$II$104,$B12,167)*JG12=1,IF(AND($E12=2,SN12=0),1000000,INDEX('計算A'!FN$110:FN$114,$F12+1)+IF(AND($E12=1,SN12=0),1000,0)),1000000))</f>
        <v/>
      </c>
      <c r="ABV12">
        <f>IF($B12=0,1000000,IF(INDEX('計算A'!$D$60:$II$104,$B12,168)*JH12=1,IF(AND($E12=2,SO12=0),1000000,INDEX('計算A'!FO$110:FO$114,$F12+1)+IF(AND($E12=1,SO12=0),1000,0)),1000000))</f>
        <v/>
      </c>
      <c r="ABW12">
        <f>IF($B12=0,1000000,IF(INDEX('計算A'!$D$60:$II$104,$B12,169)*JI12=1,IF(AND($E12=2,SP12=0),1000000,INDEX('計算A'!FP$110:FP$114,$F12+1)+IF(AND($E12=1,SP12=0),1000,0)),1000000))</f>
        <v/>
      </c>
      <c r="ABX12">
        <f>IF($B12=0,1000000,IF(INDEX('計算A'!$D$60:$II$104,$B12,170)*JJ12=1,IF(AND($E12=2,SQ12=0),1000000,INDEX('計算A'!FQ$110:FQ$114,$F12+1)+IF(AND($E12=1,SQ12=0),1000,0)),1000000))</f>
        <v/>
      </c>
      <c r="ABY12">
        <f>IF($B12=0,1000000,IF(INDEX('計算A'!$D$60:$II$104,$B12,171)*JK12=1,IF(AND($E12=2,SR12=0),1000000,INDEX('計算A'!FR$110:FR$114,$F12+1)+IF(AND($E12=1,SR12=0),1000,0)),1000000))</f>
        <v/>
      </c>
      <c r="ABZ12">
        <f>IF($B12=0,1000000,IF(INDEX('計算A'!$D$60:$II$104,$B12,172)*JL12=1,IF(AND($E12=2,SS12=0),1000000,INDEX('計算A'!FS$110:FS$114,$F12+1)+IF(AND($E12=1,SS12=0),1000,0)),1000000))</f>
        <v/>
      </c>
      <c r="ACA12">
        <f>IF($B12=0,1000000,IF(INDEX('計算A'!$D$60:$II$104,$B12,173)*JM12=1,IF(AND($E12=2,ST12=0),1000000,INDEX('計算A'!FT$110:FT$114,$F12+1)+IF(AND($E12=1,ST12=0),1000,0)),1000000))</f>
        <v/>
      </c>
      <c r="ACB12">
        <f>IF($B12=0,1000000,IF(INDEX('計算A'!$D$60:$II$104,$B12,174)*JN12=1,IF(AND($E12=2,SU12=0),1000000,INDEX('計算A'!FU$110:FU$114,$F12+1)+IF(AND($E12=1,SU12=0),1000,0)),1000000))</f>
        <v/>
      </c>
      <c r="ACC12">
        <f>IF($B12=0,1000000,IF(INDEX('計算A'!$D$60:$II$104,$B12,175)*JO12=1,IF(AND($E12=2,SV12=0),1000000,INDEX('計算A'!FV$110:FV$114,$F12+1)+IF(AND($E12=1,SV12=0),1000,0)),1000000))</f>
        <v/>
      </c>
      <c r="ACD12">
        <f>IF($B12=0,1000000,IF(INDEX('計算A'!$D$60:$II$104,$B12,176)*JP12=1,IF(AND($E12=2,SW12=0),1000000,INDEX('計算A'!FW$110:FW$114,$F12+1)+IF(AND($E12=1,SW12=0),1000,0)),1000000))</f>
        <v/>
      </c>
      <c r="ACE12">
        <f>IF($B12=0,1000000,IF(INDEX('計算A'!$D$60:$II$104,$B12,177)*JQ12=1,IF(AND($E12=2,SX12=0),1000000,INDEX('計算A'!FX$110:FX$114,$F12+1)+IF(AND($E12=1,SX12=0),1000,0)),1000000))</f>
        <v/>
      </c>
      <c r="ACF12">
        <f>IF($B12=0,1000000,IF(INDEX('計算A'!$D$60:$II$104,$B12,178)*JR12=1,IF(AND($E12=2,SY12=0),1000000,INDEX('計算A'!FY$110:FY$114,$F12+1)+IF(AND($E12=1,SY12=0),1000,0)),1000000))</f>
        <v/>
      </c>
      <c r="ACG12">
        <f>IF($B12=0,1000000,IF(INDEX('計算A'!$D$60:$II$104,$B12,179)*JS12=1,IF(AND($E12=2,SZ12=0),1000000,INDEX('計算A'!FZ$110:FZ$114,$F12+1)+IF(AND($E12=1,SZ12=0),1000,0)),1000000))</f>
        <v/>
      </c>
      <c r="ACH12">
        <f>IF($B12=0,1000000,IF(INDEX('計算A'!$D$60:$II$104,$B12,180)*JT12=1,IF(AND($E12=2,TA12=0),1000000,INDEX('計算A'!GA$110:GA$114,$F12+1)+IF(AND($E12=1,TA12=0),1000,0)),1000000))</f>
        <v/>
      </c>
      <c r="ACI12">
        <f>IF($B12=0,1000000,IF(INDEX('計算A'!$D$60:$II$104,$B12,181)*JU12=1,IF(AND($E12=2,TB12=0),1000000,INDEX('計算A'!GB$110:GB$114,$F12+1)+IF(AND($E12=1,TB12=0),1000,0)),1000000))</f>
        <v/>
      </c>
      <c r="ACJ12">
        <f>IF($B12=0,1000000,IF(INDEX('計算A'!$D$60:$II$104,$B12,182)*JV12=1,IF(AND($E12=2,TC12=0),1000000,INDEX('計算A'!GC$110:GC$114,$F12+1)+IF(AND($E12=1,TC12=0),1000,0)),1000000))</f>
        <v/>
      </c>
      <c r="ACK12">
        <f>IF($B12=0,1000000,IF(INDEX('計算A'!$D$60:$II$104,$B12,183)*JW12=1,IF(AND($E12=2,TD12=0),1000000,INDEX('計算A'!GD$110:GD$114,$F12+1)+IF(AND($E12=1,TD12=0),1000,0)),1000000))</f>
        <v/>
      </c>
      <c r="ACL12">
        <f>IF($B12=0,1000000,IF(INDEX('計算A'!$D$60:$II$104,$B12,184)*JX12=1,IF(AND($E12=2,TE12=0),1000000,INDEX('計算A'!GE$110:GE$114,$F12+1)+IF(AND($E12=1,TE12=0),1000,0)),1000000))</f>
        <v/>
      </c>
      <c r="ACM12">
        <f>IF($B12=0,1000000,IF(INDEX('計算A'!$D$60:$II$104,$B12,185)*JY12=1,IF(AND($E12=2,TF12=0),1000000,INDEX('計算A'!GF$110:GF$114,$F12+1)+IF(AND($E12=1,TF12=0),1000,0)),1000000))</f>
        <v/>
      </c>
      <c r="ACN12">
        <f>IF($B12=0,1000000,IF(INDEX('計算A'!$D$60:$II$104,$B12,186)*JZ12=1,IF(AND($E12=2,TG12=0),1000000,INDEX('計算A'!GG$110:GG$114,$F12+1)+IF(AND($E12=1,TG12=0),1000,0)),1000000))</f>
        <v/>
      </c>
      <c r="ACO12">
        <f>IF($B12=0,1000000,IF(INDEX('計算A'!$D$60:$II$104,$B12,187)*KA12=1,IF(AND($E12=2,TH12=0),1000000,INDEX('計算A'!GH$110:GH$114,$F12+1)+IF(AND($E12=1,TH12=0),1000,0)),1000000))</f>
        <v/>
      </c>
      <c r="ACP12">
        <f>IF($B12=0,1000000,IF(INDEX('計算A'!$D$60:$II$104,$B12,188)*KB12=1,IF(AND($E12=2,TI12=0),1000000,INDEX('計算A'!GI$110:GI$114,$F12+1)+IF(AND($E12=1,TI12=0),1000,0)),1000000))</f>
        <v/>
      </c>
      <c r="ACQ12">
        <f>IF($B12=0,1000000,IF(INDEX('計算A'!$D$60:$II$104,$B12,189)*KC12=1,IF(AND($E12=2,TJ12=0),1000000,INDEX('計算A'!GJ$110:GJ$114,$F12+1)+IF(AND($E12=1,TJ12=0),1000,0)),1000000))</f>
        <v/>
      </c>
      <c r="ACR12">
        <f>IF($B12=0,1000000,IF(INDEX('計算A'!$D$60:$II$104,$B12,190)*KD12=1,IF(AND($E12=2,TK12=0),1000000,INDEX('計算A'!GK$110:GK$114,$F12+1)+IF(AND($E12=1,TK12=0),1000,0)),1000000))</f>
        <v/>
      </c>
      <c r="ACS12">
        <f>IF($B12=0,1000000,IF(INDEX('計算A'!$D$60:$II$104,$B12,191)*KE12=1,IF(AND($E12=2,TL12=0),1000000,INDEX('計算A'!GL$110:GL$114,$F12+1)+IF(AND($E12=1,TL12=0),1000,0)),1000000))</f>
        <v/>
      </c>
      <c r="ACT12">
        <f>IF($B12=0,1000000,IF(INDEX('計算A'!$D$60:$II$104,$B12,192)*KF12=1,IF(AND($E12=2,TM12=0),1000000,INDEX('計算A'!GM$110:GM$114,$F12+1)+IF(AND($E12=1,TM12=0),1000,0)),1000000))</f>
        <v/>
      </c>
      <c r="ACU12">
        <f>IF($B12=0,1000000,IF(INDEX('計算A'!$D$60:$II$104,$B12,193)*KG12=1,IF(AND($E12=2,TN12=0),1000000,INDEX('計算A'!GN$110:GN$114,$F12+1)+IF(AND($E12=1,TN12=0),1000,0)),1000000))</f>
        <v/>
      </c>
      <c r="ACV12">
        <f>IF($B12=0,1000000,IF(INDEX('計算A'!$D$60:$II$104,$B12,194)*KH12=1,IF(AND($E12=2,TO12=0),1000000,INDEX('計算A'!GO$110:GO$114,$F12+1)+IF(AND($E12=1,TO12=0),1000,0)),1000000))</f>
        <v/>
      </c>
      <c r="ACW12">
        <f>IF($B12=0,1000000,IF(INDEX('計算A'!$D$60:$II$104,$B12,195)*KI12=1,IF(AND($E12=2,TP12=0),1000000,INDEX('計算A'!GP$110:GP$114,$F12+1)+IF(AND($E12=1,TP12=0),1000,0)),1000000))</f>
        <v/>
      </c>
      <c r="ACX12">
        <f>IF($B12=0,1000000,IF(INDEX('計算A'!$D$60:$II$104,$B12,196)*KJ12=1,IF(AND($E12=2,TQ12=0),1000000,INDEX('計算A'!GQ$110:GQ$114,$F12+1)+IF(AND($E12=1,TQ12=0),1000,0)),1000000))</f>
        <v/>
      </c>
      <c r="ACY12">
        <f>IF($B12=0,1000000,IF(INDEX('計算A'!$D$60:$II$104,$B12,197)*KK12=1,IF(AND($E12=2,TR12=0),1000000,INDEX('計算A'!GR$110:GR$114,$F12+1)+IF(AND($E12=1,TR12=0),1000,0)),1000000))</f>
        <v/>
      </c>
      <c r="ACZ12">
        <f>IF($B12=0,1000000,IF(INDEX('計算A'!$D$60:$II$104,$B12,198)*KL12=1,IF(AND($E12=2,TS12=0),1000000,INDEX('計算A'!GS$110:GS$114,$F12+1)+IF(AND($E12=1,TS12=0),1000,0)),1000000))</f>
        <v/>
      </c>
      <c r="ADA12">
        <f>IF($B12=0,1000000,IF(INDEX('計算A'!$D$60:$II$104,$B12,199)*KM12=1,IF(AND($E12=2,TT12=0),1000000,INDEX('計算A'!GT$110:GT$114,$F12+1)+IF(AND($E12=1,TT12=0),1000,0)),1000000))</f>
        <v/>
      </c>
      <c r="ADB12">
        <f>IF($B12=0,1000000,IF(INDEX('計算A'!$D$60:$II$104,$B12,200)*KN12=1,IF(AND($E12=2,TU12=0),1000000,INDEX('計算A'!GU$110:GU$114,$F12+1)+IF(AND($E12=1,TU12=0),1000,0)),1000000))</f>
        <v/>
      </c>
      <c r="ADC12">
        <f>IF($B12=0,1000000,IF(INDEX('計算A'!$D$60:$II$104,$B12,201)*KO12=1,IF(AND($E12=2,TV12=0),1000000,INDEX('計算A'!GV$110:GV$114,$F12+1)+IF(AND($E12=1,TV12=0),1000,0)),1000000))</f>
        <v/>
      </c>
      <c r="ADD12">
        <f>IF($B12=0,1000000,IF(INDEX('計算A'!$D$60:$II$104,$B12,202)*KP12=1,IF(AND($E12=2,TW12=0),1000000,INDEX('計算A'!GW$110:GW$114,$F12+1)+IF(AND($E12=1,TW12=0),1000,0)),1000000))</f>
        <v/>
      </c>
      <c r="ADE12">
        <f>IF($B12=0,1000000,IF(INDEX('計算A'!$D$60:$II$104,$B12,203)*KQ12=1,IF(AND($E12=2,TX12=0),1000000,INDEX('計算A'!GX$110:GX$114,$F12+1)+IF(AND($E12=1,TX12=0),1000,0)),1000000))</f>
        <v/>
      </c>
      <c r="ADF12">
        <f>IF($B12=0,1000000,IF(INDEX('計算A'!$D$60:$II$104,$B12,204)*KR12=1,IF(AND($E12=2,TY12=0),1000000,INDEX('計算A'!GY$110:GY$114,$F12+1)+IF(AND($E12=1,TY12=0),1000,0)),1000000))</f>
        <v/>
      </c>
      <c r="ADG12">
        <f>IF($B12=0,1000000,IF(INDEX('計算A'!$D$60:$II$104,$B12,205)*KS12=1,IF(AND($E12=2,TZ12=0),1000000,INDEX('計算A'!GZ$110:GZ$114,$F12+1)+IF(AND($E12=1,TZ12=0),1000,0)),1000000))</f>
        <v/>
      </c>
      <c r="ADH12">
        <f>IF($B12=0,1000000,IF(INDEX('計算A'!$D$60:$II$104,$B12,206)*KT12=1,IF(AND($E12=2,UA12=0),1000000,INDEX('計算A'!HA$110:HA$114,$F12+1)+IF(AND($E12=1,UA12=0),1000,0)),1000000))</f>
        <v/>
      </c>
      <c r="ADI12">
        <f>IF($B12=0,1000000,IF(INDEX('計算A'!$D$60:$II$104,$B12,207)*KU12=1,IF(AND($E12=2,UB12=0),1000000,INDEX('計算A'!HB$110:HB$114,$F12+1)+IF(AND($E12=1,UB12=0),1000,0)),1000000))</f>
        <v/>
      </c>
      <c r="ADJ12">
        <f>IF($B12=0,1000000,IF(INDEX('計算A'!$D$60:$II$104,$B12,208)*KV12=1,IF(AND($E12=2,UC12=0),1000000,INDEX('計算A'!HC$110:HC$114,$F12+1)+IF(AND($E12=1,UC12=0),1000,0)),1000000))</f>
        <v/>
      </c>
      <c r="ADK12">
        <f>IF($B12=0,1000000,IF(INDEX('計算A'!$D$60:$II$104,$B12,209)*KW12=1,IF(AND($E12=2,UD12=0),1000000,INDEX('計算A'!HD$110:HD$114,$F12+1)+IF(AND($E12=1,UD12=0),1000,0)),1000000))</f>
        <v/>
      </c>
      <c r="ADL12">
        <f>IF($B12=0,1000000,IF(INDEX('計算A'!$D$60:$II$104,$B12,210)*KX12=1,IF(AND($E12=2,UE12=0),1000000,INDEX('計算A'!HE$110:HE$114,$F12+1)+IF(AND($E12=1,UE12=0),1000,0)),1000000))</f>
        <v/>
      </c>
      <c r="ADM12">
        <f>IF($B12=0,1000000,IF(INDEX('計算A'!$D$60:$II$104,$B12,211)*KY12=1,IF(AND($E12=2,UF12=0),1000000,INDEX('計算A'!HF$110:HF$114,$F12+1)+IF(AND($E12=1,UF12=0),1000,0)),1000000))</f>
        <v/>
      </c>
      <c r="ADN12">
        <f>IF($B12=0,1000000,IF(INDEX('計算A'!$D$60:$II$104,$B12,212)*KZ12=1,IF(AND($E12=2,UG12=0),1000000,INDEX('計算A'!HG$110:HG$114,$F12+1)+IF(AND($E12=1,UG12=0),1000,0)),1000000))</f>
        <v/>
      </c>
      <c r="ADO12">
        <f>IF($B12=0,1000000,IF(INDEX('計算A'!$D$60:$II$104,$B12,213)*LA12=1,IF(AND($E12=2,UH12=0),1000000,INDEX('計算A'!HH$110:HH$114,$F12+1)+IF(AND($E12=1,UH12=0),1000,0)),1000000))</f>
        <v/>
      </c>
      <c r="ADP12">
        <f>IF($B12=0,1000000,IF(INDEX('計算A'!$D$60:$II$104,$B12,214)*LB12=1,IF(AND($E12=2,UI12=0),1000000,INDEX('計算A'!HI$110:HI$114,$F12+1)+IF(AND($E12=1,UI12=0),1000,0)),1000000))</f>
        <v/>
      </c>
      <c r="ADQ12">
        <f>IF($B12=0,1000000,IF(INDEX('計算A'!$D$60:$II$104,$B12,215)*LC12=1,IF(AND($E12=2,UJ12=0),1000000,INDEX('計算A'!HJ$110:HJ$114,$F12+1)+IF(AND($E12=1,UJ12=0),1000,0)),1000000))</f>
        <v/>
      </c>
      <c r="ADR12">
        <f>IF($B12=0,1000000,IF(INDEX('計算A'!$D$60:$II$104,$B12,216)*LD12=1,IF(AND($E12=2,UK12=0),1000000,INDEX('計算A'!HK$110:HK$114,$F12+1)+IF(AND($E12=1,UK12=0),1000,0)),1000000))</f>
        <v/>
      </c>
      <c r="ADS12">
        <f>IF($B12=0,1000000,IF(INDEX('計算A'!$D$60:$II$104,$B12,217)*LE12=1,IF(AND($E12=2,UL12=0),1000000,INDEX('計算A'!HL$110:HL$114,$F12+1)+IF(AND($E12=1,UL12=0),1000,0)),1000000))</f>
        <v/>
      </c>
      <c r="ADT12">
        <f>IF($B12=0,1000000,IF(INDEX('計算A'!$D$60:$II$104,$B12,218)*LF12=1,IF(AND($E12=2,UM12=0),1000000,INDEX('計算A'!HM$110:HM$114,$F12+1)+IF(AND($E12=1,UM12=0),1000,0)),1000000))</f>
        <v/>
      </c>
      <c r="ADU12">
        <f>IF($B12=0,1000000,IF(INDEX('計算A'!$D$60:$II$104,$B12,219)*LG12=1,IF(AND($E12=2,UN12=0),1000000,INDEX('計算A'!HN$110:HN$114,$F12+1)+IF(AND($E12=1,UN12=0),1000,0)),1000000))</f>
        <v/>
      </c>
      <c r="ADV12">
        <f>IF($B12=0,1000000,IF(INDEX('計算A'!$D$60:$II$104,$B12,220)*LH12=1,IF(AND($E12=2,UO12=0),1000000,INDEX('計算A'!HO$110:HO$114,$F12+1)+IF(AND($E12=1,UO12=0),1000,0)),1000000))</f>
        <v/>
      </c>
      <c r="ADW12">
        <f>IF($B12=0,1000000,IF(INDEX('計算A'!$D$60:$II$104,$B12,221)*LI12=1,IF(AND($E12=2,UP12=0),1000000,INDEX('計算A'!HP$110:HP$114,$F12+1)+IF(AND($E12=1,UP12=0),1000,0)),1000000))</f>
        <v/>
      </c>
      <c r="ADX12">
        <f>IF($B12=0,1000000,IF(INDEX('計算A'!$D$60:$II$104,$B12,222)*LJ12=1,IF(AND($E12=2,UQ12=0),1000000,INDEX('計算A'!HQ$110:HQ$114,$F12+1)+IF(AND($E12=1,UQ12=0),1000,0)),1000000))</f>
        <v/>
      </c>
      <c r="ADY12">
        <f>IF($B12=0,1000000,IF(INDEX('計算A'!$D$60:$II$104,$B12,223)*LK12=1,IF(AND($E12=2,UR12=0),1000000,INDEX('計算A'!HR$110:HR$114,$F12+1)+IF(AND($E12=1,UR12=0),1000,0)),1000000))</f>
        <v/>
      </c>
      <c r="ADZ12">
        <f>IF($B12=0,1000000,IF(INDEX('計算A'!$D$60:$II$104,$B12,224)*LL12=1,IF(AND($E12=2,US12=0),1000000,INDEX('計算A'!HS$110:HS$114,$F12+1)+IF(AND($E12=1,US12=0),1000,0)),1000000))</f>
        <v/>
      </c>
      <c r="AEA12">
        <f>IF($B12=0,1000000,IF(INDEX('計算A'!$D$60:$II$104,$B12,225)*LM12=1,IF(AND($E12=2,UT12=0),1000000,INDEX('計算A'!HT$110:HT$114,$F12+1)+IF(AND($E12=1,UT12=0),1000,0)),1000000))</f>
        <v/>
      </c>
      <c r="AEB12">
        <f>IF($B12=0,1000000,IF(INDEX('計算A'!$D$60:$II$104,$B12,226)*LN12=1,IF(AND($E12=2,UU12=0),1000000,INDEX('計算A'!HU$110:HU$114,$F12+1)+IF(AND($E12=1,UU12=0),1000,0)),1000000))</f>
        <v/>
      </c>
      <c r="AEC12">
        <f>IF($B12=0,1000000,IF(INDEX('計算A'!$D$60:$II$104,$B12,227)*LO12=1,IF(AND($E12=2,UV12=0),1000000,INDEX('計算A'!HV$110:HV$114,$F12+1)+IF(AND($E12=1,UV12=0),1000,0)),1000000))</f>
        <v/>
      </c>
      <c r="AED12">
        <f>IF($B12=0,1000000,IF(INDEX('計算A'!$D$60:$II$104,$B12,228)*LP12=1,IF(AND($E12=2,UW12=0),1000000,INDEX('計算A'!HW$110:HW$114,$F12+1)+IF(AND($E12=1,UW12=0),1000,0)),1000000))</f>
        <v/>
      </c>
      <c r="AEE12">
        <f>IF($B12=0,1000000,IF(INDEX('計算A'!$D$60:$II$104,$B12,229)*LQ12=1,IF(AND($E12=2,UX12=0),1000000,INDEX('計算A'!HX$110:HX$114,$F12+1)+IF(AND($E12=1,UX12=0),1000,0)),1000000))</f>
        <v/>
      </c>
      <c r="AEF12">
        <f>IF($B12=0,1000000,IF(INDEX('計算A'!$D$60:$II$104,$B12,230)*LR12=1,IF(AND($E12=2,UY12=0),1000000,INDEX('計算A'!HY$110:HY$114,$F12+1)+IF(AND($E12=1,UY12=0),1000,0)),1000000))</f>
        <v/>
      </c>
      <c r="AEG12">
        <f>IF($B12=0,1000000,IF(INDEX('計算A'!$D$60:$II$104,$B12,231)*LS12=1,IF(AND($E12=2,UZ12=0),1000000,INDEX('計算A'!HZ$110:HZ$114,$F12+1)+IF(AND($E12=1,UZ12=0),1000,0)),1000000))</f>
        <v/>
      </c>
      <c r="AEH12">
        <f>IF($B12=0,1000000,IF(INDEX('計算A'!$D$60:$II$104,$B12,232)*LT12=1,IF(AND($E12=2,VA12=0),1000000,INDEX('計算A'!IA$110:IA$114,$F12+1)+IF(AND($E12=1,VA12=0),1000,0)),1000000))</f>
        <v/>
      </c>
      <c r="AEI12">
        <f>IF($B12=0,1000000,IF(INDEX('計算A'!$D$60:$II$104,$B12,233)*LU12=1,IF(AND($E12=2,VB12=0),1000000,INDEX('計算A'!IB$110:IB$114,$F12+1)+IF(AND($E12=1,VB12=0),1000,0)),1000000))</f>
        <v/>
      </c>
      <c r="AEJ12">
        <f>IF($B12=0,1000000,IF(INDEX('計算A'!$D$60:$II$104,$B12,234)*LV12=1,IF(AND($E12=2,VC12=0),1000000,INDEX('計算A'!IC$110:IC$114,$F12+1)+IF(AND($E12=1,VC12=0),1000,0)),1000000))</f>
        <v/>
      </c>
      <c r="AEK12">
        <f>IF($B12=0,1000000,IF(INDEX('計算A'!$D$60:$II$104,$B12,235)*LW12=1,IF(AND($E12=2,VD12=0),1000000,INDEX('計算A'!ID$110:ID$114,$F12+1)+IF(AND($E12=1,VD12=0),1000,0)),1000000))</f>
        <v/>
      </c>
      <c r="AEL12">
        <f>IF($B12=0,1000000,IF(INDEX('計算A'!$D$60:$II$104,$B12,236)*LX12=1,IF(AND($E12=2,VE12=0),1000000,INDEX('計算A'!IE$110:IE$114,$F12+1)+IF(AND($E12=1,VE12=0),1000,0)),1000000))</f>
        <v/>
      </c>
      <c r="AEM12">
        <f>IF($B12=0,1000000,IF(INDEX('計算A'!$D$60:$II$104,$B12,237)*LY12=1,IF(AND($E12=2,VF12=0),1000000,INDEX('計算A'!IF$110:IF$114,$F12+1)+IF(AND($E12=1,VF12=0),1000,0)),1000000))</f>
        <v/>
      </c>
      <c r="AEN12">
        <f>IF($B12=0,1000000,IF(INDEX('計算A'!$D$60:$II$104,$B12,238)*LZ12=1,IF(AND($E12=2,VG12=0),1000000,INDEX('計算A'!IG$110:IG$114,$F12+1)+IF(AND($E12=1,VG12=0),1000,0)),1000000))</f>
        <v/>
      </c>
      <c r="AEO12">
        <f>IF($B12=0,1000000,IF(INDEX('計算A'!$D$60:$II$104,$B12,239)*MA12=1,IF(AND($E12=2,VH12=0),1000000,INDEX('計算A'!IH$110:IH$114,$F12+1)+IF(AND($E12=1,VH12=0),1000,0)),1000000))</f>
        <v/>
      </c>
      <c r="AEP12">
        <f>IF($B12=0,1000000,IF(INDEX('計算A'!$D$60:$II$104,$B12,240)*MB12=1,IF(AND($E12=2,VI12=0),1000000,INDEX('計算A'!II$110:II$114,$F12+1)+IF(AND($E12=1,VI12=0),1000,0)),1000000))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IF($B13=0,1000000,IF(INDEX('計算A'!$D$60:$II$104,$B13,1)*CW13=1,IF(AND($E13=2,MD13=0),1000000,INDEX('計算A'!D$110:D$114,$F13+1)+IF(AND($E13=1,MD13=0),1000,0)),1000000))</f>
        <v/>
      </c>
      <c r="VL13">
        <f>IF($B13=0,1000000,IF(INDEX('計算A'!$D$60:$II$104,$B13,2)*CX13=1,IF(AND($E13=2,ME13=0),1000000,INDEX('計算A'!E$110:E$114,$F13+1)+IF(AND($E13=1,ME13=0),1000,0)),1000000))</f>
        <v/>
      </c>
      <c r="VM13">
        <f>IF($B13=0,1000000,IF(INDEX('計算A'!$D$60:$II$104,$B13,3)*CY13=1,IF(AND($E13=2,MF13=0),1000000,INDEX('計算A'!F$110:F$114,$F13+1)+IF(AND($E13=1,MF13=0),1000,0)),1000000))</f>
        <v/>
      </c>
      <c r="VN13">
        <f>IF($B13=0,1000000,IF(INDEX('計算A'!$D$60:$II$104,$B13,4)*CZ13=1,IF(AND($E13=2,MG13=0),1000000,INDEX('計算A'!G$110:G$114,$F13+1)+IF(AND($E13=1,MG13=0),1000,0)),1000000))</f>
        <v/>
      </c>
      <c r="VO13">
        <f>IF($B13=0,1000000,IF(INDEX('計算A'!$D$60:$II$104,$B13,5)*DA13=1,IF(AND($E13=2,MH13=0),1000000,INDEX('計算A'!H$110:H$114,$F13+1)+IF(AND($E13=1,MH13=0),1000,0)),1000000))</f>
        <v/>
      </c>
      <c r="VP13">
        <f>IF($B13=0,1000000,IF(INDEX('計算A'!$D$60:$II$104,$B13,6)*DB13=1,IF(AND($E13=2,MI13=0),1000000,INDEX('計算A'!I$110:I$114,$F13+1)+IF(AND($E13=1,MI13=0),1000,0)),1000000))</f>
        <v/>
      </c>
      <c r="VQ13">
        <f>IF($B13=0,1000000,IF(INDEX('計算A'!$D$60:$II$104,$B13,7)*DC13=1,IF(AND($E13=2,MJ13=0),1000000,INDEX('計算A'!J$110:J$114,$F13+1)+IF(AND($E13=1,MJ13=0),1000,0)),1000000))</f>
        <v/>
      </c>
      <c r="VR13">
        <f>IF($B13=0,1000000,IF(INDEX('計算A'!$D$60:$II$104,$B13,8)*DD13=1,IF(AND($E13=2,MK13=0),1000000,INDEX('計算A'!K$110:K$114,$F13+1)+IF(AND($E13=1,MK13=0),1000,0)),1000000))</f>
        <v/>
      </c>
      <c r="VS13">
        <f>IF($B13=0,1000000,IF(INDEX('計算A'!$D$60:$II$104,$B13,9)*DE13=1,IF(AND($E13=2,ML13=0),1000000,INDEX('計算A'!L$110:L$114,$F13+1)+IF(AND($E13=1,ML13=0),1000,0)),1000000))</f>
        <v/>
      </c>
      <c r="VT13">
        <f>IF($B13=0,1000000,IF(INDEX('計算A'!$D$60:$II$104,$B13,10)*DF13=1,IF(AND($E13=2,MM13=0),1000000,INDEX('計算A'!M$110:M$114,$F13+1)+IF(AND($E13=1,MM13=0),1000,0)),1000000))</f>
        <v/>
      </c>
      <c r="VU13">
        <f>IF($B13=0,1000000,IF(INDEX('計算A'!$D$60:$II$104,$B13,11)*DG13=1,IF(AND($E13=2,MN13=0),1000000,INDEX('計算A'!N$110:N$114,$F13+1)+IF(AND($E13=1,MN13=0),1000,0)),1000000))</f>
        <v/>
      </c>
      <c r="VV13">
        <f>IF($B13=0,1000000,IF(INDEX('計算A'!$D$60:$II$104,$B13,12)*DH13=1,IF(AND($E13=2,MO13=0),1000000,INDEX('計算A'!O$110:O$114,$F13+1)+IF(AND($E13=1,MO13=0),1000,0)),1000000))</f>
        <v/>
      </c>
      <c r="VW13">
        <f>IF($B13=0,1000000,IF(INDEX('計算A'!$D$60:$II$104,$B13,13)*DI13=1,IF(AND($E13=2,MP13=0),1000000,INDEX('計算A'!P$110:P$114,$F13+1)+IF(AND($E13=1,MP13=0),1000,0)),1000000))</f>
        <v/>
      </c>
      <c r="VX13">
        <f>IF($B13=0,1000000,IF(INDEX('計算A'!$D$60:$II$104,$B13,14)*DJ13=1,IF(AND($E13=2,MQ13=0),1000000,INDEX('計算A'!Q$110:Q$114,$F13+1)+IF(AND($E13=1,MQ13=0),1000,0)),1000000))</f>
        <v/>
      </c>
      <c r="VY13">
        <f>IF($B13=0,1000000,IF(INDEX('計算A'!$D$60:$II$104,$B13,15)*DK13=1,IF(AND($E13=2,MR13=0),1000000,INDEX('計算A'!R$110:R$114,$F13+1)+IF(AND($E13=1,MR13=0),1000,0)),1000000))</f>
        <v/>
      </c>
      <c r="VZ13">
        <f>IF($B13=0,1000000,IF(INDEX('計算A'!$D$60:$II$104,$B13,16)*DL13=1,IF(AND($E13=2,MS13=0),1000000,INDEX('計算A'!S$110:S$114,$F13+1)+IF(AND($E13=1,MS13=0),1000,0)),1000000))</f>
        <v/>
      </c>
      <c r="WA13">
        <f>IF($B13=0,1000000,IF(INDEX('計算A'!$D$60:$II$104,$B13,17)*DM13=1,IF(AND($E13=2,MT13=0),1000000,INDEX('計算A'!T$110:T$114,$F13+1)+IF(AND($E13=1,MT13=0),1000,0)),1000000))</f>
        <v/>
      </c>
      <c r="WB13">
        <f>IF($B13=0,1000000,IF(INDEX('計算A'!$D$60:$II$104,$B13,18)*DN13=1,IF(AND($E13=2,MU13=0),1000000,INDEX('計算A'!U$110:U$114,$F13+1)+IF(AND($E13=1,MU13=0),1000,0)),1000000))</f>
        <v/>
      </c>
      <c r="WC13">
        <f>IF($B13=0,1000000,IF(INDEX('計算A'!$D$60:$II$104,$B13,19)*DO13=1,IF(AND($E13=2,MV13=0),1000000,INDEX('計算A'!V$110:V$114,$F13+1)+IF(AND($E13=1,MV13=0),1000,0)),1000000))</f>
        <v/>
      </c>
      <c r="WD13">
        <f>IF($B13=0,1000000,IF(INDEX('計算A'!$D$60:$II$104,$B13,20)*DP13=1,IF(AND($E13=2,MW13=0),1000000,INDEX('計算A'!W$110:W$114,$F13+1)+IF(AND($E13=1,MW13=0),1000,0)),1000000))</f>
        <v/>
      </c>
      <c r="WE13">
        <f>IF($B13=0,1000000,IF(INDEX('計算A'!$D$60:$II$104,$B13,21)*DQ13=1,IF(AND($E13=2,MX13=0),1000000,INDEX('計算A'!X$110:X$114,$F13+1)+IF(AND($E13=1,MX13=0),1000,0)),1000000))</f>
        <v/>
      </c>
      <c r="WF13">
        <f>IF($B13=0,1000000,IF(INDEX('計算A'!$D$60:$II$104,$B13,22)*DR13=1,IF(AND($E13=2,MY13=0),1000000,INDEX('計算A'!Y$110:Y$114,$F13+1)+IF(AND($E13=1,MY13=0),1000,0)),1000000))</f>
        <v/>
      </c>
      <c r="WG13">
        <f>IF($B13=0,1000000,IF(INDEX('計算A'!$D$60:$II$104,$B13,23)*DS13=1,IF(AND($E13=2,MZ13=0),1000000,INDEX('計算A'!Z$110:Z$114,$F13+1)+IF(AND($E13=1,MZ13=0),1000,0)),1000000))</f>
        <v/>
      </c>
      <c r="WH13">
        <f>IF($B13=0,1000000,IF(INDEX('計算A'!$D$60:$II$104,$B13,24)*DT13=1,IF(AND($E13=2,NA13=0),1000000,INDEX('計算A'!AA$110:AA$114,$F13+1)+IF(AND($E13=1,NA13=0),1000,0)),1000000))</f>
        <v/>
      </c>
      <c r="WI13">
        <f>IF($B13=0,1000000,IF(INDEX('計算A'!$D$60:$II$104,$B13,25)*DU13=1,IF(AND($E13=2,NB13=0),1000000,INDEX('計算A'!AB$110:AB$114,$F13+1)+IF(AND($E13=1,NB13=0),1000,0)),1000000))</f>
        <v/>
      </c>
      <c r="WJ13">
        <f>IF($B13=0,1000000,IF(INDEX('計算A'!$D$60:$II$104,$B13,26)*DV13=1,IF(AND($E13=2,NC13=0),1000000,INDEX('計算A'!AC$110:AC$114,$F13+1)+IF(AND($E13=1,NC13=0),1000,0)),1000000))</f>
        <v/>
      </c>
      <c r="WK13">
        <f>IF($B13=0,1000000,IF(INDEX('計算A'!$D$60:$II$104,$B13,27)*DW13=1,IF(AND($E13=2,ND13=0),1000000,INDEX('計算A'!AD$110:AD$114,$F13+1)+IF(AND($E13=1,ND13=0),1000,0)),1000000))</f>
        <v/>
      </c>
      <c r="WL13">
        <f>IF($B13=0,1000000,IF(INDEX('計算A'!$D$60:$II$104,$B13,28)*DX13=1,IF(AND($E13=2,NE13=0),1000000,INDEX('計算A'!AE$110:AE$114,$F13+1)+IF(AND($E13=1,NE13=0),1000,0)),1000000))</f>
        <v/>
      </c>
      <c r="WM13">
        <f>IF($B13=0,1000000,IF(INDEX('計算A'!$D$60:$II$104,$B13,29)*DY13=1,IF(AND($E13=2,NF13=0),1000000,INDEX('計算A'!AF$110:AF$114,$F13+1)+IF(AND($E13=1,NF13=0),1000,0)),1000000))</f>
        <v/>
      </c>
      <c r="WN13">
        <f>IF($B13=0,1000000,IF(INDEX('計算A'!$D$60:$II$104,$B13,30)*DZ13=1,IF(AND($E13=2,NG13=0),1000000,INDEX('計算A'!AG$110:AG$114,$F13+1)+IF(AND($E13=1,NG13=0),1000,0)),1000000))</f>
        <v/>
      </c>
      <c r="WO13">
        <f>IF($B13=0,1000000,IF(INDEX('計算A'!$D$60:$II$104,$B13,31)*EA13=1,IF(AND($E13=2,NH13=0),1000000,INDEX('計算A'!AH$110:AH$114,$F13+1)+IF(AND($E13=1,NH13=0),1000,0)),1000000))</f>
        <v/>
      </c>
      <c r="WP13">
        <f>IF($B13=0,1000000,IF(INDEX('計算A'!$D$60:$II$104,$B13,32)*EB13=1,IF(AND($E13=2,NI13=0),1000000,INDEX('計算A'!AI$110:AI$114,$F13+1)+IF(AND($E13=1,NI13=0),1000,0)),1000000))</f>
        <v/>
      </c>
      <c r="WQ13">
        <f>IF($B13=0,1000000,IF(INDEX('計算A'!$D$60:$II$104,$B13,33)*EC13=1,IF(AND($E13=2,NJ13=0),1000000,INDEX('計算A'!AJ$110:AJ$114,$F13+1)+IF(AND($E13=1,NJ13=0),1000,0)),1000000))</f>
        <v/>
      </c>
      <c r="WR13">
        <f>IF($B13=0,1000000,IF(INDEX('計算A'!$D$60:$II$104,$B13,34)*ED13=1,IF(AND($E13=2,NK13=0),1000000,INDEX('計算A'!AK$110:AK$114,$F13+1)+IF(AND($E13=1,NK13=0),1000,0)),1000000))</f>
        <v/>
      </c>
      <c r="WS13">
        <f>IF($B13=0,1000000,IF(INDEX('計算A'!$D$60:$II$104,$B13,35)*EE13=1,IF(AND($E13=2,NL13=0),1000000,INDEX('計算A'!AL$110:AL$114,$F13+1)+IF(AND($E13=1,NL13=0),1000,0)),1000000))</f>
        <v/>
      </c>
      <c r="WT13">
        <f>IF($B13=0,1000000,IF(INDEX('計算A'!$D$60:$II$104,$B13,36)*EF13=1,IF(AND($E13=2,NM13=0),1000000,INDEX('計算A'!AM$110:AM$114,$F13+1)+IF(AND($E13=1,NM13=0),1000,0)),1000000))</f>
        <v/>
      </c>
      <c r="WU13">
        <f>IF($B13=0,1000000,IF(INDEX('計算A'!$D$60:$II$104,$B13,37)*EG13=1,IF(AND($E13=2,NN13=0),1000000,INDEX('計算A'!AN$110:AN$114,$F13+1)+IF(AND($E13=1,NN13=0),1000,0)),1000000))</f>
        <v/>
      </c>
      <c r="WV13">
        <f>IF($B13=0,1000000,IF(INDEX('計算A'!$D$60:$II$104,$B13,38)*EH13=1,IF(AND($E13=2,NO13=0),1000000,INDEX('計算A'!AO$110:AO$114,$F13+1)+IF(AND($E13=1,NO13=0),1000,0)),1000000))</f>
        <v/>
      </c>
      <c r="WW13">
        <f>IF($B13=0,1000000,IF(INDEX('計算A'!$D$60:$II$104,$B13,39)*EI13=1,IF(AND($E13=2,NP13=0),1000000,INDEX('計算A'!AP$110:AP$114,$F13+1)+IF(AND($E13=1,NP13=0),1000,0)),1000000))</f>
        <v/>
      </c>
      <c r="WX13">
        <f>IF($B13=0,1000000,IF(INDEX('計算A'!$D$60:$II$104,$B13,40)*EJ13=1,IF(AND($E13=2,NQ13=0),1000000,INDEX('計算A'!AQ$110:AQ$114,$F13+1)+IF(AND($E13=1,NQ13=0),1000,0)),1000000))</f>
        <v/>
      </c>
      <c r="WY13">
        <f>IF($B13=0,1000000,IF(INDEX('計算A'!$D$60:$II$104,$B13,41)*EK13=1,IF(AND($E13=2,NR13=0),1000000,INDEX('計算A'!AR$110:AR$114,$F13+1)+IF(AND($E13=1,NR13=0),1000,0)),1000000))</f>
        <v/>
      </c>
      <c r="WZ13">
        <f>IF($B13=0,1000000,IF(INDEX('計算A'!$D$60:$II$104,$B13,42)*EL13=1,IF(AND($E13=2,NS13=0),1000000,INDEX('計算A'!AS$110:AS$114,$F13+1)+IF(AND($E13=1,NS13=0),1000,0)),1000000))</f>
        <v/>
      </c>
      <c r="XA13">
        <f>IF($B13=0,1000000,IF(INDEX('計算A'!$D$60:$II$104,$B13,43)*EM13=1,IF(AND($E13=2,NT13=0),1000000,INDEX('計算A'!AT$110:AT$114,$F13+1)+IF(AND($E13=1,NT13=0),1000,0)),1000000))</f>
        <v/>
      </c>
      <c r="XB13">
        <f>IF($B13=0,1000000,IF(INDEX('計算A'!$D$60:$II$104,$B13,44)*EN13=1,IF(AND($E13=2,NU13=0),1000000,INDEX('計算A'!AU$110:AU$114,$F13+1)+IF(AND($E13=1,NU13=0),1000,0)),1000000))</f>
        <v/>
      </c>
      <c r="XC13">
        <f>IF($B13=0,1000000,IF(INDEX('計算A'!$D$60:$II$104,$B13,45)*EO13=1,IF(AND($E13=2,NV13=0),1000000,INDEX('計算A'!AV$110:AV$114,$F13+1)+IF(AND($E13=1,NV13=0),1000,0)),1000000))</f>
        <v/>
      </c>
      <c r="XD13">
        <f>IF($B13=0,1000000,IF(INDEX('計算A'!$D$60:$II$104,$B13,46)*EP13=1,IF(AND($E13=2,NW13=0),1000000,INDEX('計算A'!AW$110:AW$114,$F13+1)+IF(AND($E13=1,NW13=0),1000,0)),1000000))</f>
        <v/>
      </c>
      <c r="XE13">
        <f>IF($B13=0,1000000,IF(INDEX('計算A'!$D$60:$II$104,$B13,47)*EQ13=1,IF(AND($E13=2,NX13=0),1000000,INDEX('計算A'!AX$110:AX$114,$F13+1)+IF(AND($E13=1,NX13=0),1000,0)),1000000))</f>
        <v/>
      </c>
      <c r="XF13">
        <f>IF($B13=0,1000000,IF(INDEX('計算A'!$D$60:$II$104,$B13,48)*ER13=1,IF(AND($E13=2,NY13=0),1000000,INDEX('計算A'!AY$110:AY$114,$F13+1)+IF(AND($E13=1,NY13=0),1000,0)),1000000))</f>
        <v/>
      </c>
      <c r="XG13">
        <f>IF($B13=0,1000000,IF(INDEX('計算A'!$D$60:$II$104,$B13,49)*ES13=1,IF(AND($E13=2,NZ13=0),1000000,INDEX('計算A'!AZ$110:AZ$114,$F13+1)+IF(AND($E13=1,NZ13=0),1000,0)),1000000))</f>
        <v/>
      </c>
      <c r="XH13">
        <f>IF($B13=0,1000000,IF(INDEX('計算A'!$D$60:$II$104,$B13,50)*ET13=1,IF(AND($E13=2,OA13=0),1000000,INDEX('計算A'!BA$110:BA$114,$F13+1)+IF(AND($E13=1,OA13=0),1000,0)),1000000))</f>
        <v/>
      </c>
      <c r="XI13">
        <f>IF($B13=0,1000000,IF(INDEX('計算A'!$D$60:$II$104,$B13,51)*EU13=1,IF(AND($E13=2,OB13=0),1000000,INDEX('計算A'!BB$110:BB$114,$F13+1)+IF(AND($E13=1,OB13=0),1000,0)),1000000))</f>
        <v/>
      </c>
      <c r="XJ13">
        <f>IF($B13=0,1000000,IF(INDEX('計算A'!$D$60:$II$104,$B13,52)*EV13=1,IF(AND($E13=2,OC13=0),1000000,INDEX('計算A'!BC$110:BC$114,$F13+1)+IF(AND($E13=1,OC13=0),1000,0)),1000000))</f>
        <v/>
      </c>
      <c r="XK13">
        <f>IF($B13=0,1000000,IF(INDEX('計算A'!$D$60:$II$104,$B13,53)*EW13=1,IF(AND($E13=2,OD13=0),1000000,INDEX('計算A'!BD$110:BD$114,$F13+1)+IF(AND($E13=1,OD13=0),1000,0)),1000000))</f>
        <v/>
      </c>
      <c r="XL13">
        <f>IF($B13=0,1000000,IF(INDEX('計算A'!$D$60:$II$104,$B13,54)*EX13=1,IF(AND($E13=2,OE13=0),1000000,INDEX('計算A'!BE$110:BE$114,$F13+1)+IF(AND($E13=1,OE13=0),1000,0)),1000000))</f>
        <v/>
      </c>
      <c r="XM13">
        <f>IF($B13=0,1000000,IF(INDEX('計算A'!$D$60:$II$104,$B13,55)*EY13=1,IF(AND($E13=2,OF13=0),1000000,INDEX('計算A'!BF$110:BF$114,$F13+1)+IF(AND($E13=1,OF13=0),1000,0)),1000000))</f>
        <v/>
      </c>
      <c r="XN13">
        <f>IF($B13=0,1000000,IF(INDEX('計算A'!$D$60:$II$104,$B13,56)*EZ13=1,IF(AND($E13=2,OG13=0),1000000,INDEX('計算A'!BG$110:BG$114,$F13+1)+IF(AND($E13=1,OG13=0),1000,0)),1000000))</f>
        <v/>
      </c>
      <c r="XO13">
        <f>IF($B13=0,1000000,IF(INDEX('計算A'!$D$60:$II$104,$B13,57)*FA13=1,IF(AND($E13=2,OH13=0),1000000,INDEX('計算A'!BH$110:BH$114,$F13+1)+IF(AND($E13=1,OH13=0),1000,0)),1000000))</f>
        <v/>
      </c>
      <c r="XP13">
        <f>IF($B13=0,1000000,IF(INDEX('計算A'!$D$60:$II$104,$B13,58)*FB13=1,IF(AND($E13=2,OI13=0),1000000,INDEX('計算A'!BI$110:BI$114,$F13+1)+IF(AND($E13=1,OI13=0),1000,0)),1000000))</f>
        <v/>
      </c>
      <c r="XQ13">
        <f>IF($B13=0,1000000,IF(INDEX('計算A'!$D$60:$II$104,$B13,59)*FC13=1,IF(AND($E13=2,OJ13=0),1000000,INDEX('計算A'!BJ$110:BJ$114,$F13+1)+IF(AND($E13=1,OJ13=0),1000,0)),1000000))</f>
        <v/>
      </c>
      <c r="XR13">
        <f>IF($B13=0,1000000,IF(INDEX('計算A'!$D$60:$II$104,$B13,60)*FD13=1,IF(AND($E13=2,OK13=0),1000000,INDEX('計算A'!BK$110:BK$114,$F13+1)+IF(AND($E13=1,OK13=0),1000,0)),1000000))</f>
        <v/>
      </c>
      <c r="XS13">
        <f>IF($B13=0,1000000,IF(INDEX('計算A'!$D$60:$II$104,$B13,61)*FE13=1,IF(AND($E13=2,OL13=0),1000000,INDEX('計算A'!BL$110:BL$114,$F13+1)+IF(AND($E13=1,OL13=0),1000,0)),1000000))</f>
        <v/>
      </c>
      <c r="XT13">
        <f>IF($B13=0,1000000,IF(INDEX('計算A'!$D$60:$II$104,$B13,62)*FF13=1,IF(AND($E13=2,OM13=0),1000000,INDEX('計算A'!BM$110:BM$114,$F13+1)+IF(AND($E13=1,OM13=0),1000,0)),1000000))</f>
        <v/>
      </c>
      <c r="XU13">
        <f>IF($B13=0,1000000,IF(INDEX('計算A'!$D$60:$II$104,$B13,63)*FG13=1,IF(AND($E13=2,ON13=0),1000000,INDEX('計算A'!BN$110:BN$114,$F13+1)+IF(AND($E13=1,ON13=0),1000,0)),1000000))</f>
        <v/>
      </c>
      <c r="XV13">
        <f>IF($B13=0,1000000,IF(INDEX('計算A'!$D$60:$II$104,$B13,64)*FH13=1,IF(AND($E13=2,OO13=0),1000000,INDEX('計算A'!BO$110:BO$114,$F13+1)+IF(AND($E13=1,OO13=0),1000,0)),1000000))</f>
        <v/>
      </c>
      <c r="XW13">
        <f>IF($B13=0,1000000,IF(INDEX('計算A'!$D$60:$II$104,$B13,65)*FI13=1,IF(AND($E13=2,OP13=0),1000000,INDEX('計算A'!BP$110:BP$114,$F13+1)+IF(AND($E13=1,OP13=0),1000,0)),1000000))</f>
        <v/>
      </c>
      <c r="XX13">
        <f>IF($B13=0,1000000,IF(INDEX('計算A'!$D$60:$II$104,$B13,66)*FJ13=1,IF(AND($E13=2,OQ13=0),1000000,INDEX('計算A'!BQ$110:BQ$114,$F13+1)+IF(AND($E13=1,OQ13=0),1000,0)),1000000))</f>
        <v/>
      </c>
      <c r="XY13">
        <f>IF($B13=0,1000000,IF(INDEX('計算A'!$D$60:$II$104,$B13,67)*FK13=1,IF(AND($E13=2,OR13=0),1000000,INDEX('計算A'!BR$110:BR$114,$F13+1)+IF(AND($E13=1,OR13=0),1000,0)),1000000))</f>
        <v/>
      </c>
      <c r="XZ13">
        <f>IF($B13=0,1000000,IF(INDEX('計算A'!$D$60:$II$104,$B13,68)*FL13=1,IF(AND($E13=2,OS13=0),1000000,INDEX('計算A'!BS$110:BS$114,$F13+1)+IF(AND($E13=1,OS13=0),1000,0)),1000000))</f>
        <v/>
      </c>
      <c r="YA13">
        <f>IF($B13=0,1000000,IF(INDEX('計算A'!$D$60:$II$104,$B13,69)*FM13=1,IF(AND($E13=2,OT13=0),1000000,INDEX('計算A'!BT$110:BT$114,$F13+1)+IF(AND($E13=1,OT13=0),1000,0)),1000000))</f>
        <v/>
      </c>
      <c r="YB13">
        <f>IF($B13=0,1000000,IF(INDEX('計算A'!$D$60:$II$104,$B13,70)*FN13=1,IF(AND($E13=2,OU13=0),1000000,INDEX('計算A'!BU$110:BU$114,$F13+1)+IF(AND($E13=1,OU13=0),1000,0)),1000000))</f>
        <v/>
      </c>
      <c r="YC13">
        <f>IF($B13=0,1000000,IF(INDEX('計算A'!$D$60:$II$104,$B13,71)*FO13=1,IF(AND($E13=2,OV13=0),1000000,INDEX('計算A'!BV$110:BV$114,$F13+1)+IF(AND($E13=1,OV13=0),1000,0)),1000000))</f>
        <v/>
      </c>
      <c r="YD13">
        <f>IF($B13=0,1000000,IF(INDEX('計算A'!$D$60:$II$104,$B13,72)*FP13=1,IF(AND($E13=2,OW13=0),1000000,INDEX('計算A'!BW$110:BW$114,$F13+1)+IF(AND($E13=1,OW13=0),1000,0)),1000000))</f>
        <v/>
      </c>
      <c r="YE13">
        <f>IF($B13=0,1000000,IF(INDEX('計算A'!$D$60:$II$104,$B13,73)*FQ13=1,IF(AND($E13=2,OX13=0),1000000,INDEX('計算A'!BX$110:BX$114,$F13+1)+IF(AND($E13=1,OX13=0),1000,0)),1000000))</f>
        <v/>
      </c>
      <c r="YF13">
        <f>IF($B13=0,1000000,IF(INDEX('計算A'!$D$60:$II$104,$B13,74)*FR13=1,IF(AND($E13=2,OY13=0),1000000,INDEX('計算A'!BY$110:BY$114,$F13+1)+IF(AND($E13=1,OY13=0),1000,0)),1000000))</f>
        <v/>
      </c>
      <c r="YG13">
        <f>IF($B13=0,1000000,IF(INDEX('計算A'!$D$60:$II$104,$B13,75)*FS13=1,IF(AND($E13=2,OZ13=0),1000000,INDEX('計算A'!BZ$110:BZ$114,$F13+1)+IF(AND($E13=1,OZ13=0),1000,0)),1000000))</f>
        <v/>
      </c>
      <c r="YH13">
        <f>IF($B13=0,1000000,IF(INDEX('計算A'!$D$60:$II$104,$B13,76)*FT13=1,IF(AND($E13=2,PA13=0),1000000,INDEX('計算A'!CA$110:CA$114,$F13+1)+IF(AND($E13=1,PA13=0),1000,0)),1000000))</f>
        <v/>
      </c>
      <c r="YI13">
        <f>IF($B13=0,1000000,IF(INDEX('計算A'!$D$60:$II$104,$B13,77)*FU13=1,IF(AND($E13=2,PB13=0),1000000,INDEX('計算A'!CB$110:CB$114,$F13+1)+IF(AND($E13=1,PB13=0),1000,0)),1000000))</f>
        <v/>
      </c>
      <c r="YJ13">
        <f>IF($B13=0,1000000,IF(INDEX('計算A'!$D$60:$II$104,$B13,78)*FV13=1,IF(AND($E13=2,PC13=0),1000000,INDEX('計算A'!CC$110:CC$114,$F13+1)+IF(AND($E13=1,PC13=0),1000,0)),1000000))</f>
        <v/>
      </c>
      <c r="YK13">
        <f>IF($B13=0,1000000,IF(INDEX('計算A'!$D$60:$II$104,$B13,79)*FW13=1,IF(AND($E13=2,PD13=0),1000000,INDEX('計算A'!CD$110:CD$114,$F13+1)+IF(AND($E13=1,PD13=0),1000,0)),1000000))</f>
        <v/>
      </c>
      <c r="YL13">
        <f>IF($B13=0,1000000,IF(INDEX('計算A'!$D$60:$II$104,$B13,80)*FX13=1,IF(AND($E13=2,PE13=0),1000000,INDEX('計算A'!CE$110:CE$114,$F13+1)+IF(AND($E13=1,PE13=0),1000,0)),1000000))</f>
        <v/>
      </c>
      <c r="YM13">
        <f>IF($B13=0,1000000,IF(INDEX('計算A'!$D$60:$II$104,$B13,81)*FY13=1,IF(AND($E13=2,PF13=0),1000000,INDEX('計算A'!CF$110:CF$114,$F13+1)+IF(AND($E13=1,PF13=0),1000,0)),1000000))</f>
        <v/>
      </c>
      <c r="YN13">
        <f>IF($B13=0,1000000,IF(INDEX('計算A'!$D$60:$II$104,$B13,82)*FZ13=1,IF(AND($E13=2,PG13=0),1000000,INDEX('計算A'!CG$110:CG$114,$F13+1)+IF(AND($E13=1,PG13=0),1000,0)),1000000))</f>
        <v/>
      </c>
      <c r="YO13">
        <f>IF($B13=0,1000000,IF(INDEX('計算A'!$D$60:$II$104,$B13,83)*GA13=1,IF(AND($E13=2,PH13=0),1000000,INDEX('計算A'!CH$110:CH$114,$F13+1)+IF(AND($E13=1,PH13=0),1000,0)),1000000))</f>
        <v/>
      </c>
      <c r="YP13">
        <f>IF($B13=0,1000000,IF(INDEX('計算A'!$D$60:$II$104,$B13,84)*GB13=1,IF(AND($E13=2,PI13=0),1000000,INDEX('計算A'!CI$110:CI$114,$F13+1)+IF(AND($E13=1,PI13=0),1000,0)),1000000))</f>
        <v/>
      </c>
      <c r="YQ13">
        <f>IF($B13=0,1000000,IF(INDEX('計算A'!$D$60:$II$104,$B13,85)*GC13=1,IF(AND($E13=2,PJ13=0),1000000,INDEX('計算A'!CJ$110:CJ$114,$F13+1)+IF(AND($E13=1,PJ13=0),1000,0)),1000000))</f>
        <v/>
      </c>
      <c r="YR13">
        <f>IF($B13=0,1000000,IF(INDEX('計算A'!$D$60:$II$104,$B13,86)*GD13=1,IF(AND($E13=2,PK13=0),1000000,INDEX('計算A'!CK$110:CK$114,$F13+1)+IF(AND($E13=1,PK13=0),1000,0)),1000000))</f>
        <v/>
      </c>
      <c r="YS13">
        <f>IF($B13=0,1000000,IF(INDEX('計算A'!$D$60:$II$104,$B13,87)*GE13=1,IF(AND($E13=2,PL13=0),1000000,INDEX('計算A'!CL$110:CL$114,$F13+1)+IF(AND($E13=1,PL13=0),1000,0)),1000000))</f>
        <v/>
      </c>
      <c r="YT13">
        <f>IF($B13=0,1000000,IF(INDEX('計算A'!$D$60:$II$104,$B13,88)*GF13=1,IF(AND($E13=2,PM13=0),1000000,INDEX('計算A'!CM$110:CM$114,$F13+1)+IF(AND($E13=1,PM13=0),1000,0)),1000000))</f>
        <v/>
      </c>
      <c r="YU13">
        <f>IF($B13=0,1000000,IF(INDEX('計算A'!$D$60:$II$104,$B13,89)*GG13=1,IF(AND($E13=2,PN13=0),1000000,INDEX('計算A'!CN$110:CN$114,$F13+1)+IF(AND($E13=1,PN13=0),1000,0)),1000000))</f>
        <v/>
      </c>
      <c r="YV13">
        <f>IF($B13=0,1000000,IF(INDEX('計算A'!$D$60:$II$104,$B13,90)*GH13=1,IF(AND($E13=2,PO13=0),1000000,INDEX('計算A'!CO$110:CO$114,$F13+1)+IF(AND($E13=1,PO13=0),1000,0)),1000000))</f>
        <v/>
      </c>
      <c r="YW13">
        <f>IF($B13=0,1000000,IF(INDEX('計算A'!$D$60:$II$104,$B13,91)*GI13=1,IF(AND($E13=2,PP13=0),1000000,INDEX('計算A'!CP$110:CP$114,$F13+1)+IF(AND($E13=1,PP13=0),1000,0)),1000000))</f>
        <v/>
      </c>
      <c r="YX13">
        <f>IF($B13=0,1000000,IF(INDEX('計算A'!$D$60:$II$104,$B13,92)*GJ13=1,IF(AND($E13=2,PQ13=0),1000000,INDEX('計算A'!CQ$110:CQ$114,$F13+1)+IF(AND($E13=1,PQ13=0),1000,0)),1000000))</f>
        <v/>
      </c>
      <c r="YY13">
        <f>IF($B13=0,1000000,IF(INDEX('計算A'!$D$60:$II$104,$B13,93)*GK13=1,IF(AND($E13=2,PR13=0),1000000,INDEX('計算A'!CR$110:CR$114,$F13+1)+IF(AND($E13=1,PR13=0),1000,0)),1000000))</f>
        <v/>
      </c>
      <c r="YZ13">
        <f>IF($B13=0,1000000,IF(INDEX('計算A'!$D$60:$II$104,$B13,94)*GL13=1,IF(AND($E13=2,PS13=0),1000000,INDEX('計算A'!CS$110:CS$114,$F13+1)+IF(AND($E13=1,PS13=0),1000,0)),1000000))</f>
        <v/>
      </c>
      <c r="ZA13">
        <f>IF($B13=0,1000000,IF(INDEX('計算A'!$D$60:$II$104,$B13,95)*GM13=1,IF(AND($E13=2,PT13=0),1000000,INDEX('計算A'!CT$110:CT$114,$F13+1)+IF(AND($E13=1,PT13=0),1000,0)),1000000))</f>
        <v/>
      </c>
      <c r="ZB13">
        <f>IF($B13=0,1000000,IF(INDEX('計算A'!$D$60:$II$104,$B13,96)*GN13=1,IF(AND($E13=2,PU13=0),1000000,INDEX('計算A'!CU$110:CU$114,$F13+1)+IF(AND($E13=1,PU13=0),1000,0)),1000000))</f>
        <v/>
      </c>
      <c r="ZC13">
        <f>IF($B13=0,1000000,IF(INDEX('計算A'!$D$60:$II$104,$B13,97)*GO13=1,IF(AND($E13=2,PV13=0),1000000,INDEX('計算A'!CV$110:CV$114,$F13+1)+IF(AND($E13=1,PV13=0),1000,0)),1000000))</f>
        <v/>
      </c>
      <c r="ZD13">
        <f>IF($B13=0,1000000,IF(INDEX('計算A'!$D$60:$II$104,$B13,98)*GP13=1,IF(AND($E13=2,PW13=0),1000000,INDEX('計算A'!CW$110:CW$114,$F13+1)+IF(AND($E13=1,PW13=0),1000,0)),1000000))</f>
        <v/>
      </c>
      <c r="ZE13">
        <f>IF($B13=0,1000000,IF(INDEX('計算A'!$D$60:$II$104,$B13,99)*GQ13=1,IF(AND($E13=2,PX13=0),1000000,INDEX('計算A'!CX$110:CX$114,$F13+1)+IF(AND($E13=1,PX13=0),1000,0)),1000000))</f>
        <v/>
      </c>
      <c r="ZF13">
        <f>IF($B13=0,1000000,IF(INDEX('計算A'!$D$60:$II$104,$B13,100)*GR13=1,IF(AND($E13=2,PY13=0),1000000,INDEX('計算A'!CY$110:CY$114,$F13+1)+IF(AND($E13=1,PY13=0),1000,0)),1000000))</f>
        <v/>
      </c>
      <c r="ZG13">
        <f>IF($B13=0,1000000,IF(INDEX('計算A'!$D$60:$II$104,$B13,101)*GS13=1,IF(AND($E13=2,PZ13=0),1000000,INDEX('計算A'!CZ$110:CZ$114,$F13+1)+IF(AND($E13=1,PZ13=0),1000,0)),1000000))</f>
        <v/>
      </c>
      <c r="ZH13">
        <f>IF($B13=0,1000000,IF(INDEX('計算A'!$D$60:$II$104,$B13,102)*GT13=1,IF(AND($E13=2,QA13=0),1000000,INDEX('計算A'!DA$110:DA$114,$F13+1)+IF(AND($E13=1,QA13=0),1000,0)),1000000))</f>
        <v/>
      </c>
      <c r="ZI13">
        <f>IF($B13=0,1000000,IF(INDEX('計算A'!$D$60:$II$104,$B13,103)*GU13=1,IF(AND($E13=2,QB13=0),1000000,INDEX('計算A'!DB$110:DB$114,$F13+1)+IF(AND($E13=1,QB13=0),1000,0)),1000000))</f>
        <v/>
      </c>
      <c r="ZJ13">
        <f>IF($B13=0,1000000,IF(INDEX('計算A'!$D$60:$II$104,$B13,104)*GV13=1,IF(AND($E13=2,QC13=0),1000000,INDEX('計算A'!DC$110:DC$114,$F13+1)+IF(AND($E13=1,QC13=0),1000,0)),1000000))</f>
        <v/>
      </c>
      <c r="ZK13">
        <f>IF($B13=0,1000000,IF(INDEX('計算A'!$D$60:$II$104,$B13,105)*GW13=1,IF(AND($E13=2,QD13=0),1000000,INDEX('計算A'!DD$110:DD$114,$F13+1)+IF(AND($E13=1,QD13=0),1000,0)),1000000))</f>
        <v/>
      </c>
      <c r="ZL13">
        <f>IF($B13=0,1000000,IF(INDEX('計算A'!$D$60:$II$104,$B13,106)*GX13=1,IF(AND($E13=2,QE13=0),1000000,INDEX('計算A'!DE$110:DE$114,$F13+1)+IF(AND($E13=1,QE13=0),1000,0)),1000000))</f>
        <v/>
      </c>
      <c r="ZM13">
        <f>IF($B13=0,1000000,IF(INDEX('計算A'!$D$60:$II$104,$B13,107)*GY13=1,IF(AND($E13=2,QF13=0),1000000,INDEX('計算A'!DF$110:DF$114,$F13+1)+IF(AND($E13=1,QF13=0),1000,0)),1000000))</f>
        <v/>
      </c>
      <c r="ZN13">
        <f>IF($B13=0,1000000,IF(INDEX('計算A'!$D$60:$II$104,$B13,108)*GZ13=1,IF(AND($E13=2,QG13=0),1000000,INDEX('計算A'!DG$110:DG$114,$F13+1)+IF(AND($E13=1,QG13=0),1000,0)),1000000))</f>
        <v/>
      </c>
      <c r="ZO13">
        <f>IF($B13=0,1000000,IF(INDEX('計算A'!$D$60:$II$104,$B13,109)*HA13=1,IF(AND($E13=2,QH13=0),1000000,INDEX('計算A'!DH$110:DH$114,$F13+1)+IF(AND($E13=1,QH13=0),1000,0)),1000000))</f>
        <v/>
      </c>
      <c r="ZP13">
        <f>IF($B13=0,1000000,IF(INDEX('計算A'!$D$60:$II$104,$B13,110)*HB13=1,IF(AND($E13=2,QI13=0),1000000,INDEX('計算A'!DI$110:DI$114,$F13+1)+IF(AND($E13=1,QI13=0),1000,0)),1000000))</f>
        <v/>
      </c>
      <c r="ZQ13">
        <f>IF($B13=0,1000000,IF(INDEX('計算A'!$D$60:$II$104,$B13,111)*HC13=1,IF(AND($E13=2,QJ13=0),1000000,INDEX('計算A'!DJ$110:DJ$114,$F13+1)+IF(AND($E13=1,QJ13=0),1000,0)),1000000))</f>
        <v/>
      </c>
      <c r="ZR13">
        <f>IF($B13=0,1000000,IF(INDEX('計算A'!$D$60:$II$104,$B13,112)*HD13=1,IF(AND($E13=2,QK13=0),1000000,INDEX('計算A'!DK$110:DK$114,$F13+1)+IF(AND($E13=1,QK13=0),1000,0)),1000000))</f>
        <v/>
      </c>
      <c r="ZS13">
        <f>IF($B13=0,1000000,IF(INDEX('計算A'!$D$60:$II$104,$B13,113)*HE13=1,IF(AND($E13=2,QL13=0),1000000,INDEX('計算A'!DL$110:DL$114,$F13+1)+IF(AND($E13=1,QL13=0),1000,0)),1000000))</f>
        <v/>
      </c>
      <c r="ZT13">
        <f>IF($B13=0,1000000,IF(INDEX('計算A'!$D$60:$II$104,$B13,114)*HF13=1,IF(AND($E13=2,QM13=0),1000000,INDEX('計算A'!DM$110:DM$114,$F13+1)+IF(AND($E13=1,QM13=0),1000,0)),1000000))</f>
        <v/>
      </c>
      <c r="ZU13">
        <f>IF($B13=0,1000000,IF(INDEX('計算A'!$D$60:$II$104,$B13,115)*HG13=1,IF(AND($E13=2,QN13=0),1000000,INDEX('計算A'!DN$110:DN$114,$F13+1)+IF(AND($E13=1,QN13=0),1000,0)),1000000))</f>
        <v/>
      </c>
      <c r="ZV13">
        <f>IF($B13=0,1000000,IF(INDEX('計算A'!$D$60:$II$104,$B13,116)*HH13=1,IF(AND($E13=2,QO13=0),1000000,INDEX('計算A'!DO$110:DO$114,$F13+1)+IF(AND($E13=1,QO13=0),1000,0)),1000000))</f>
        <v/>
      </c>
      <c r="ZW13">
        <f>IF($B13=0,1000000,IF(INDEX('計算A'!$D$60:$II$104,$B13,117)*HI13=1,IF(AND($E13=2,QP13=0),1000000,INDEX('計算A'!DP$110:DP$114,$F13+1)+IF(AND($E13=1,QP13=0),1000,0)),1000000))</f>
        <v/>
      </c>
      <c r="ZX13">
        <f>IF($B13=0,1000000,IF(INDEX('計算A'!$D$60:$II$104,$B13,118)*HJ13=1,IF(AND($E13=2,QQ13=0),1000000,INDEX('計算A'!DQ$110:DQ$114,$F13+1)+IF(AND($E13=1,QQ13=0),1000,0)),1000000))</f>
        <v/>
      </c>
      <c r="ZY13">
        <f>IF($B13=0,1000000,IF(INDEX('計算A'!$D$60:$II$104,$B13,119)*HK13=1,IF(AND($E13=2,QR13=0),1000000,INDEX('計算A'!DR$110:DR$114,$F13+1)+IF(AND($E13=1,QR13=0),1000,0)),1000000))</f>
        <v/>
      </c>
      <c r="ZZ13">
        <f>IF($B13=0,1000000,IF(INDEX('計算A'!$D$60:$II$104,$B13,120)*HL13=1,IF(AND($E13=2,QS13=0),1000000,INDEX('計算A'!DS$110:DS$114,$F13+1)+IF(AND($E13=1,QS13=0),1000,0)),1000000))</f>
        <v/>
      </c>
      <c r="AAA13">
        <f>IF($B13=0,1000000,IF(INDEX('計算A'!$D$60:$II$104,$B13,121)*HM13=1,IF(AND($E13=2,QT13=0),1000000,INDEX('計算A'!DT$110:DT$114,$F13+1)+IF(AND($E13=1,QT13=0),1000,0)),1000000))</f>
        <v/>
      </c>
      <c r="AAB13">
        <f>IF($B13=0,1000000,IF(INDEX('計算A'!$D$60:$II$104,$B13,122)*HN13=1,IF(AND($E13=2,QU13=0),1000000,INDEX('計算A'!DU$110:DU$114,$F13+1)+IF(AND($E13=1,QU13=0),1000,0)),1000000))</f>
        <v/>
      </c>
      <c r="AAC13">
        <f>IF($B13=0,1000000,IF(INDEX('計算A'!$D$60:$II$104,$B13,123)*HO13=1,IF(AND($E13=2,QV13=0),1000000,INDEX('計算A'!DV$110:DV$114,$F13+1)+IF(AND($E13=1,QV13=0),1000,0)),1000000))</f>
        <v/>
      </c>
      <c r="AAD13">
        <f>IF($B13=0,1000000,IF(INDEX('計算A'!$D$60:$II$104,$B13,124)*HP13=1,IF(AND($E13=2,QW13=0),1000000,INDEX('計算A'!DW$110:DW$114,$F13+1)+IF(AND($E13=1,QW13=0),1000,0)),1000000))</f>
        <v/>
      </c>
      <c r="AAE13">
        <f>IF($B13=0,1000000,IF(INDEX('計算A'!$D$60:$II$104,$B13,125)*HQ13=1,IF(AND($E13=2,QX13=0),1000000,INDEX('計算A'!DX$110:DX$114,$F13+1)+IF(AND($E13=1,QX13=0),1000,0)),1000000))</f>
        <v/>
      </c>
      <c r="AAF13">
        <f>IF($B13=0,1000000,IF(INDEX('計算A'!$D$60:$II$104,$B13,126)*HR13=1,IF(AND($E13=2,QY13=0),1000000,INDEX('計算A'!DY$110:DY$114,$F13+1)+IF(AND($E13=1,QY13=0),1000,0)),1000000))</f>
        <v/>
      </c>
      <c r="AAG13">
        <f>IF($B13=0,1000000,IF(INDEX('計算A'!$D$60:$II$104,$B13,127)*HS13=1,IF(AND($E13=2,QZ13=0),1000000,INDEX('計算A'!DZ$110:DZ$114,$F13+1)+IF(AND($E13=1,QZ13=0),1000,0)),1000000))</f>
        <v/>
      </c>
      <c r="AAH13">
        <f>IF($B13=0,1000000,IF(INDEX('計算A'!$D$60:$II$104,$B13,128)*HT13=1,IF(AND($E13=2,RA13=0),1000000,INDEX('計算A'!EA$110:EA$114,$F13+1)+IF(AND($E13=1,RA13=0),1000,0)),1000000))</f>
        <v/>
      </c>
      <c r="AAI13">
        <f>IF($B13=0,1000000,IF(INDEX('計算A'!$D$60:$II$104,$B13,129)*HU13=1,IF(AND($E13=2,RB13=0),1000000,INDEX('計算A'!EB$110:EB$114,$F13+1)+IF(AND($E13=1,RB13=0),1000,0)),1000000))</f>
        <v/>
      </c>
      <c r="AAJ13">
        <f>IF($B13=0,1000000,IF(INDEX('計算A'!$D$60:$II$104,$B13,130)*HV13=1,IF(AND($E13=2,RC13=0),1000000,INDEX('計算A'!EC$110:EC$114,$F13+1)+IF(AND($E13=1,RC13=0),1000,0)),1000000))</f>
        <v/>
      </c>
      <c r="AAK13">
        <f>IF($B13=0,1000000,IF(INDEX('計算A'!$D$60:$II$104,$B13,131)*HW13=1,IF(AND($E13=2,RD13=0),1000000,INDEX('計算A'!ED$110:ED$114,$F13+1)+IF(AND($E13=1,RD13=0),1000,0)),1000000))</f>
        <v/>
      </c>
      <c r="AAL13">
        <f>IF($B13=0,1000000,IF(INDEX('計算A'!$D$60:$II$104,$B13,132)*HX13=1,IF(AND($E13=2,RE13=0),1000000,INDEX('計算A'!EE$110:EE$114,$F13+1)+IF(AND($E13=1,RE13=0),1000,0)),1000000))</f>
        <v/>
      </c>
      <c r="AAM13">
        <f>IF($B13=0,1000000,IF(INDEX('計算A'!$D$60:$II$104,$B13,133)*HY13=1,IF(AND($E13=2,RF13=0),1000000,INDEX('計算A'!EF$110:EF$114,$F13+1)+IF(AND($E13=1,RF13=0),1000,0)),1000000))</f>
        <v/>
      </c>
      <c r="AAN13">
        <f>IF($B13=0,1000000,IF(INDEX('計算A'!$D$60:$II$104,$B13,134)*HZ13=1,IF(AND($E13=2,RG13=0),1000000,INDEX('計算A'!EG$110:EG$114,$F13+1)+IF(AND($E13=1,RG13=0),1000,0)),1000000))</f>
        <v/>
      </c>
      <c r="AAO13">
        <f>IF($B13=0,1000000,IF(INDEX('計算A'!$D$60:$II$104,$B13,135)*IA13=1,IF(AND($E13=2,RH13=0),1000000,INDEX('計算A'!EH$110:EH$114,$F13+1)+IF(AND($E13=1,RH13=0),1000,0)),1000000))</f>
        <v/>
      </c>
      <c r="AAP13">
        <f>IF($B13=0,1000000,IF(INDEX('計算A'!$D$60:$II$104,$B13,136)*IB13=1,IF(AND($E13=2,RI13=0),1000000,INDEX('計算A'!EI$110:EI$114,$F13+1)+IF(AND($E13=1,RI13=0),1000,0)),1000000))</f>
        <v/>
      </c>
      <c r="AAQ13">
        <f>IF($B13=0,1000000,IF(INDEX('計算A'!$D$60:$II$104,$B13,137)*IC13=1,IF(AND($E13=2,RJ13=0),1000000,INDEX('計算A'!EJ$110:EJ$114,$F13+1)+IF(AND($E13=1,RJ13=0),1000,0)),1000000))</f>
        <v/>
      </c>
      <c r="AAR13">
        <f>IF($B13=0,1000000,IF(INDEX('計算A'!$D$60:$II$104,$B13,138)*ID13=1,IF(AND($E13=2,RK13=0),1000000,INDEX('計算A'!EK$110:EK$114,$F13+1)+IF(AND($E13=1,RK13=0),1000,0)),1000000))</f>
        <v/>
      </c>
      <c r="AAS13">
        <f>IF($B13=0,1000000,IF(INDEX('計算A'!$D$60:$II$104,$B13,139)*IE13=1,IF(AND($E13=2,RL13=0),1000000,INDEX('計算A'!EL$110:EL$114,$F13+1)+IF(AND($E13=1,RL13=0),1000,0)),1000000))</f>
        <v/>
      </c>
      <c r="AAT13">
        <f>IF($B13=0,1000000,IF(INDEX('計算A'!$D$60:$II$104,$B13,140)*IF13=1,IF(AND($E13=2,RM13=0),1000000,INDEX('計算A'!EM$110:EM$114,$F13+1)+IF(AND($E13=1,RM13=0),1000,0)),1000000))</f>
        <v/>
      </c>
      <c r="AAU13">
        <f>IF($B13=0,1000000,IF(INDEX('計算A'!$D$60:$II$104,$B13,141)*IG13=1,IF(AND($E13=2,RN13=0),1000000,INDEX('計算A'!EN$110:EN$114,$F13+1)+IF(AND($E13=1,RN13=0),1000,0)),1000000))</f>
        <v/>
      </c>
      <c r="AAV13">
        <f>IF($B13=0,1000000,IF(INDEX('計算A'!$D$60:$II$104,$B13,142)*IH13=1,IF(AND($E13=2,RO13=0),1000000,INDEX('計算A'!EO$110:EO$114,$F13+1)+IF(AND($E13=1,RO13=0),1000,0)),1000000))</f>
        <v/>
      </c>
      <c r="AAW13">
        <f>IF($B13=0,1000000,IF(INDEX('計算A'!$D$60:$II$104,$B13,143)*II13=1,IF(AND($E13=2,RP13=0),1000000,INDEX('計算A'!EP$110:EP$114,$F13+1)+IF(AND($E13=1,RP13=0),1000,0)),1000000))</f>
        <v/>
      </c>
      <c r="AAX13">
        <f>IF($B13=0,1000000,IF(INDEX('計算A'!$D$60:$II$104,$B13,144)*IJ13=1,IF(AND($E13=2,RQ13=0),1000000,INDEX('計算A'!EQ$110:EQ$114,$F13+1)+IF(AND($E13=1,RQ13=0),1000,0)),1000000))</f>
        <v/>
      </c>
      <c r="AAY13">
        <f>IF($B13=0,1000000,IF(INDEX('計算A'!$D$60:$II$104,$B13,145)*IK13=1,IF(AND($E13=2,RR13=0),1000000,INDEX('計算A'!ER$110:ER$114,$F13+1)+IF(AND($E13=1,RR13=0),1000,0)),1000000))</f>
        <v/>
      </c>
      <c r="AAZ13">
        <f>IF($B13=0,1000000,IF(INDEX('計算A'!$D$60:$II$104,$B13,146)*IL13=1,IF(AND($E13=2,RS13=0),1000000,INDEX('計算A'!ES$110:ES$114,$F13+1)+IF(AND($E13=1,RS13=0),1000,0)),1000000))</f>
        <v/>
      </c>
      <c r="ABA13">
        <f>IF($B13=0,1000000,IF(INDEX('計算A'!$D$60:$II$104,$B13,147)*IM13=1,IF(AND($E13=2,RT13=0),1000000,INDEX('計算A'!ET$110:ET$114,$F13+1)+IF(AND($E13=1,RT13=0),1000,0)),1000000))</f>
        <v/>
      </c>
      <c r="ABB13">
        <f>IF($B13=0,1000000,IF(INDEX('計算A'!$D$60:$II$104,$B13,148)*IN13=1,IF(AND($E13=2,RU13=0),1000000,INDEX('計算A'!EU$110:EU$114,$F13+1)+IF(AND($E13=1,RU13=0),1000,0)),1000000))</f>
        <v/>
      </c>
      <c r="ABC13">
        <f>IF($B13=0,1000000,IF(INDEX('計算A'!$D$60:$II$104,$B13,149)*IO13=1,IF(AND($E13=2,RV13=0),1000000,INDEX('計算A'!EV$110:EV$114,$F13+1)+IF(AND($E13=1,RV13=0),1000,0)),1000000))</f>
        <v/>
      </c>
      <c r="ABD13">
        <f>IF($B13=0,1000000,IF(INDEX('計算A'!$D$60:$II$104,$B13,150)*IP13=1,IF(AND($E13=2,RW13=0),1000000,INDEX('計算A'!EW$110:EW$114,$F13+1)+IF(AND($E13=1,RW13=0),1000,0)),1000000))</f>
        <v/>
      </c>
      <c r="ABE13">
        <f>IF($B13=0,1000000,IF(INDEX('計算A'!$D$60:$II$104,$B13,151)*IQ13=1,IF(AND($E13=2,RX13=0),1000000,INDEX('計算A'!EX$110:EX$114,$F13+1)+IF(AND($E13=1,RX13=0),1000,0)),1000000))</f>
        <v/>
      </c>
      <c r="ABF13">
        <f>IF($B13=0,1000000,IF(INDEX('計算A'!$D$60:$II$104,$B13,152)*IR13=1,IF(AND($E13=2,RY13=0),1000000,INDEX('計算A'!EY$110:EY$114,$F13+1)+IF(AND($E13=1,RY13=0),1000,0)),1000000))</f>
        <v/>
      </c>
      <c r="ABG13">
        <f>IF($B13=0,1000000,IF(INDEX('計算A'!$D$60:$II$104,$B13,153)*IS13=1,IF(AND($E13=2,RZ13=0),1000000,INDEX('計算A'!EZ$110:EZ$114,$F13+1)+IF(AND($E13=1,RZ13=0),1000,0)),1000000))</f>
        <v/>
      </c>
      <c r="ABH13">
        <f>IF($B13=0,1000000,IF(INDEX('計算A'!$D$60:$II$104,$B13,154)*IT13=1,IF(AND($E13=2,SA13=0),1000000,INDEX('計算A'!FA$110:FA$114,$F13+1)+IF(AND($E13=1,SA13=0),1000,0)),1000000))</f>
        <v/>
      </c>
      <c r="ABI13">
        <f>IF($B13=0,1000000,IF(INDEX('計算A'!$D$60:$II$104,$B13,155)*IU13=1,IF(AND($E13=2,SB13=0),1000000,INDEX('計算A'!FB$110:FB$114,$F13+1)+IF(AND($E13=1,SB13=0),1000,0)),1000000))</f>
        <v/>
      </c>
      <c r="ABJ13">
        <f>IF($B13=0,1000000,IF(INDEX('計算A'!$D$60:$II$104,$B13,156)*IV13=1,IF(AND($E13=2,SC13=0),1000000,INDEX('計算A'!FC$110:FC$114,$F13+1)+IF(AND($E13=1,SC13=0),1000,0)),1000000))</f>
        <v/>
      </c>
      <c r="ABK13">
        <f>IF($B13=0,1000000,IF(INDEX('計算A'!$D$60:$II$104,$B13,157)*IW13=1,IF(AND($E13=2,SD13=0),1000000,INDEX('計算A'!FD$110:FD$114,$F13+1)+IF(AND($E13=1,SD13=0),1000,0)),1000000))</f>
        <v/>
      </c>
      <c r="ABL13">
        <f>IF($B13=0,1000000,IF(INDEX('計算A'!$D$60:$II$104,$B13,158)*IX13=1,IF(AND($E13=2,SE13=0),1000000,INDEX('計算A'!FE$110:FE$114,$F13+1)+IF(AND($E13=1,SE13=0),1000,0)),1000000))</f>
        <v/>
      </c>
      <c r="ABM13">
        <f>IF($B13=0,1000000,IF(INDEX('計算A'!$D$60:$II$104,$B13,159)*IY13=1,IF(AND($E13=2,SF13=0),1000000,INDEX('計算A'!FF$110:FF$114,$F13+1)+IF(AND($E13=1,SF13=0),1000,0)),1000000))</f>
        <v/>
      </c>
      <c r="ABN13">
        <f>IF($B13=0,1000000,IF(INDEX('計算A'!$D$60:$II$104,$B13,160)*IZ13=1,IF(AND($E13=2,SG13=0),1000000,INDEX('計算A'!FG$110:FG$114,$F13+1)+IF(AND($E13=1,SG13=0),1000,0)),1000000))</f>
        <v/>
      </c>
      <c r="ABO13">
        <f>IF($B13=0,1000000,IF(INDEX('計算A'!$D$60:$II$104,$B13,161)*JA13=1,IF(AND($E13=2,SH13=0),1000000,INDEX('計算A'!FH$110:FH$114,$F13+1)+IF(AND($E13=1,SH13=0),1000,0)),1000000))</f>
        <v/>
      </c>
      <c r="ABP13">
        <f>IF($B13=0,1000000,IF(INDEX('計算A'!$D$60:$II$104,$B13,162)*JB13=1,IF(AND($E13=2,SI13=0),1000000,INDEX('計算A'!FI$110:FI$114,$F13+1)+IF(AND($E13=1,SI13=0),1000,0)),1000000))</f>
        <v/>
      </c>
      <c r="ABQ13">
        <f>IF($B13=0,1000000,IF(INDEX('計算A'!$D$60:$II$104,$B13,163)*JC13=1,IF(AND($E13=2,SJ13=0),1000000,INDEX('計算A'!FJ$110:FJ$114,$F13+1)+IF(AND($E13=1,SJ13=0),1000,0)),1000000))</f>
        <v/>
      </c>
      <c r="ABR13">
        <f>IF($B13=0,1000000,IF(INDEX('計算A'!$D$60:$II$104,$B13,164)*JD13=1,IF(AND($E13=2,SK13=0),1000000,INDEX('計算A'!FK$110:FK$114,$F13+1)+IF(AND($E13=1,SK13=0),1000,0)),1000000))</f>
        <v/>
      </c>
      <c r="ABS13">
        <f>IF($B13=0,1000000,IF(INDEX('計算A'!$D$60:$II$104,$B13,165)*JE13=1,IF(AND($E13=2,SL13=0),1000000,INDEX('計算A'!FL$110:FL$114,$F13+1)+IF(AND($E13=1,SL13=0),1000,0)),1000000))</f>
        <v/>
      </c>
      <c r="ABT13">
        <f>IF($B13=0,1000000,IF(INDEX('計算A'!$D$60:$II$104,$B13,166)*JF13=1,IF(AND($E13=2,SM13=0),1000000,INDEX('計算A'!FM$110:FM$114,$F13+1)+IF(AND($E13=1,SM13=0),1000,0)),1000000))</f>
        <v/>
      </c>
      <c r="ABU13">
        <f>IF($B13=0,1000000,IF(INDEX('計算A'!$D$60:$II$104,$B13,167)*JG13=1,IF(AND($E13=2,SN13=0),1000000,INDEX('計算A'!FN$110:FN$114,$F13+1)+IF(AND($E13=1,SN13=0),1000,0)),1000000))</f>
        <v/>
      </c>
      <c r="ABV13">
        <f>IF($B13=0,1000000,IF(INDEX('計算A'!$D$60:$II$104,$B13,168)*JH13=1,IF(AND($E13=2,SO13=0),1000000,INDEX('計算A'!FO$110:FO$114,$F13+1)+IF(AND($E13=1,SO13=0),1000,0)),1000000))</f>
        <v/>
      </c>
      <c r="ABW13">
        <f>IF($B13=0,1000000,IF(INDEX('計算A'!$D$60:$II$104,$B13,169)*JI13=1,IF(AND($E13=2,SP13=0),1000000,INDEX('計算A'!FP$110:FP$114,$F13+1)+IF(AND($E13=1,SP13=0),1000,0)),1000000))</f>
        <v/>
      </c>
      <c r="ABX13">
        <f>IF($B13=0,1000000,IF(INDEX('計算A'!$D$60:$II$104,$B13,170)*JJ13=1,IF(AND($E13=2,SQ13=0),1000000,INDEX('計算A'!FQ$110:FQ$114,$F13+1)+IF(AND($E13=1,SQ13=0),1000,0)),1000000))</f>
        <v/>
      </c>
      <c r="ABY13">
        <f>IF($B13=0,1000000,IF(INDEX('計算A'!$D$60:$II$104,$B13,171)*JK13=1,IF(AND($E13=2,SR13=0),1000000,INDEX('計算A'!FR$110:FR$114,$F13+1)+IF(AND($E13=1,SR13=0),1000,0)),1000000))</f>
        <v/>
      </c>
      <c r="ABZ13">
        <f>IF($B13=0,1000000,IF(INDEX('計算A'!$D$60:$II$104,$B13,172)*JL13=1,IF(AND($E13=2,SS13=0),1000000,INDEX('計算A'!FS$110:FS$114,$F13+1)+IF(AND($E13=1,SS13=0),1000,0)),1000000))</f>
        <v/>
      </c>
      <c r="ACA13">
        <f>IF($B13=0,1000000,IF(INDEX('計算A'!$D$60:$II$104,$B13,173)*JM13=1,IF(AND($E13=2,ST13=0),1000000,INDEX('計算A'!FT$110:FT$114,$F13+1)+IF(AND($E13=1,ST13=0),1000,0)),1000000))</f>
        <v/>
      </c>
      <c r="ACB13">
        <f>IF($B13=0,1000000,IF(INDEX('計算A'!$D$60:$II$104,$B13,174)*JN13=1,IF(AND($E13=2,SU13=0),1000000,INDEX('計算A'!FU$110:FU$114,$F13+1)+IF(AND($E13=1,SU13=0),1000,0)),1000000))</f>
        <v/>
      </c>
      <c r="ACC13">
        <f>IF($B13=0,1000000,IF(INDEX('計算A'!$D$60:$II$104,$B13,175)*JO13=1,IF(AND($E13=2,SV13=0),1000000,INDEX('計算A'!FV$110:FV$114,$F13+1)+IF(AND($E13=1,SV13=0),1000,0)),1000000))</f>
        <v/>
      </c>
      <c r="ACD13">
        <f>IF($B13=0,1000000,IF(INDEX('計算A'!$D$60:$II$104,$B13,176)*JP13=1,IF(AND($E13=2,SW13=0),1000000,INDEX('計算A'!FW$110:FW$114,$F13+1)+IF(AND($E13=1,SW13=0),1000,0)),1000000))</f>
        <v/>
      </c>
      <c r="ACE13">
        <f>IF($B13=0,1000000,IF(INDEX('計算A'!$D$60:$II$104,$B13,177)*JQ13=1,IF(AND($E13=2,SX13=0),1000000,INDEX('計算A'!FX$110:FX$114,$F13+1)+IF(AND($E13=1,SX13=0),1000,0)),1000000))</f>
        <v/>
      </c>
      <c r="ACF13">
        <f>IF($B13=0,1000000,IF(INDEX('計算A'!$D$60:$II$104,$B13,178)*JR13=1,IF(AND($E13=2,SY13=0),1000000,INDEX('計算A'!FY$110:FY$114,$F13+1)+IF(AND($E13=1,SY13=0),1000,0)),1000000))</f>
        <v/>
      </c>
      <c r="ACG13">
        <f>IF($B13=0,1000000,IF(INDEX('計算A'!$D$60:$II$104,$B13,179)*JS13=1,IF(AND($E13=2,SZ13=0),1000000,INDEX('計算A'!FZ$110:FZ$114,$F13+1)+IF(AND($E13=1,SZ13=0),1000,0)),1000000))</f>
        <v/>
      </c>
      <c r="ACH13">
        <f>IF($B13=0,1000000,IF(INDEX('計算A'!$D$60:$II$104,$B13,180)*JT13=1,IF(AND($E13=2,TA13=0),1000000,INDEX('計算A'!GA$110:GA$114,$F13+1)+IF(AND($E13=1,TA13=0),1000,0)),1000000))</f>
        <v/>
      </c>
      <c r="ACI13">
        <f>IF($B13=0,1000000,IF(INDEX('計算A'!$D$60:$II$104,$B13,181)*JU13=1,IF(AND($E13=2,TB13=0),1000000,INDEX('計算A'!GB$110:GB$114,$F13+1)+IF(AND($E13=1,TB13=0),1000,0)),1000000))</f>
        <v/>
      </c>
      <c r="ACJ13">
        <f>IF($B13=0,1000000,IF(INDEX('計算A'!$D$60:$II$104,$B13,182)*JV13=1,IF(AND($E13=2,TC13=0),1000000,INDEX('計算A'!GC$110:GC$114,$F13+1)+IF(AND($E13=1,TC13=0),1000,0)),1000000))</f>
        <v/>
      </c>
      <c r="ACK13">
        <f>IF($B13=0,1000000,IF(INDEX('計算A'!$D$60:$II$104,$B13,183)*JW13=1,IF(AND($E13=2,TD13=0),1000000,INDEX('計算A'!GD$110:GD$114,$F13+1)+IF(AND($E13=1,TD13=0),1000,0)),1000000))</f>
        <v/>
      </c>
      <c r="ACL13">
        <f>IF($B13=0,1000000,IF(INDEX('計算A'!$D$60:$II$104,$B13,184)*JX13=1,IF(AND($E13=2,TE13=0),1000000,INDEX('計算A'!GE$110:GE$114,$F13+1)+IF(AND($E13=1,TE13=0),1000,0)),1000000))</f>
        <v/>
      </c>
      <c r="ACM13">
        <f>IF($B13=0,1000000,IF(INDEX('計算A'!$D$60:$II$104,$B13,185)*JY13=1,IF(AND($E13=2,TF13=0),1000000,INDEX('計算A'!GF$110:GF$114,$F13+1)+IF(AND($E13=1,TF13=0),1000,0)),1000000))</f>
        <v/>
      </c>
      <c r="ACN13">
        <f>IF($B13=0,1000000,IF(INDEX('計算A'!$D$60:$II$104,$B13,186)*JZ13=1,IF(AND($E13=2,TG13=0),1000000,INDEX('計算A'!GG$110:GG$114,$F13+1)+IF(AND($E13=1,TG13=0),1000,0)),1000000))</f>
        <v/>
      </c>
      <c r="ACO13">
        <f>IF($B13=0,1000000,IF(INDEX('計算A'!$D$60:$II$104,$B13,187)*KA13=1,IF(AND($E13=2,TH13=0),1000000,INDEX('計算A'!GH$110:GH$114,$F13+1)+IF(AND($E13=1,TH13=0),1000,0)),1000000))</f>
        <v/>
      </c>
      <c r="ACP13">
        <f>IF($B13=0,1000000,IF(INDEX('計算A'!$D$60:$II$104,$B13,188)*KB13=1,IF(AND($E13=2,TI13=0),1000000,INDEX('計算A'!GI$110:GI$114,$F13+1)+IF(AND($E13=1,TI13=0),1000,0)),1000000))</f>
        <v/>
      </c>
      <c r="ACQ13">
        <f>IF($B13=0,1000000,IF(INDEX('計算A'!$D$60:$II$104,$B13,189)*KC13=1,IF(AND($E13=2,TJ13=0),1000000,INDEX('計算A'!GJ$110:GJ$114,$F13+1)+IF(AND($E13=1,TJ13=0),1000,0)),1000000))</f>
        <v/>
      </c>
      <c r="ACR13">
        <f>IF($B13=0,1000000,IF(INDEX('計算A'!$D$60:$II$104,$B13,190)*KD13=1,IF(AND($E13=2,TK13=0),1000000,INDEX('計算A'!GK$110:GK$114,$F13+1)+IF(AND($E13=1,TK13=0),1000,0)),1000000))</f>
        <v/>
      </c>
      <c r="ACS13">
        <f>IF($B13=0,1000000,IF(INDEX('計算A'!$D$60:$II$104,$B13,191)*KE13=1,IF(AND($E13=2,TL13=0),1000000,INDEX('計算A'!GL$110:GL$114,$F13+1)+IF(AND($E13=1,TL13=0),1000,0)),1000000))</f>
        <v/>
      </c>
      <c r="ACT13">
        <f>IF($B13=0,1000000,IF(INDEX('計算A'!$D$60:$II$104,$B13,192)*KF13=1,IF(AND($E13=2,TM13=0),1000000,INDEX('計算A'!GM$110:GM$114,$F13+1)+IF(AND($E13=1,TM13=0),1000,0)),1000000))</f>
        <v/>
      </c>
      <c r="ACU13">
        <f>IF($B13=0,1000000,IF(INDEX('計算A'!$D$60:$II$104,$B13,193)*KG13=1,IF(AND($E13=2,TN13=0),1000000,INDEX('計算A'!GN$110:GN$114,$F13+1)+IF(AND($E13=1,TN13=0),1000,0)),1000000))</f>
        <v/>
      </c>
      <c r="ACV13">
        <f>IF($B13=0,1000000,IF(INDEX('計算A'!$D$60:$II$104,$B13,194)*KH13=1,IF(AND($E13=2,TO13=0),1000000,INDEX('計算A'!GO$110:GO$114,$F13+1)+IF(AND($E13=1,TO13=0),1000,0)),1000000))</f>
        <v/>
      </c>
      <c r="ACW13">
        <f>IF($B13=0,1000000,IF(INDEX('計算A'!$D$60:$II$104,$B13,195)*KI13=1,IF(AND($E13=2,TP13=0),1000000,INDEX('計算A'!GP$110:GP$114,$F13+1)+IF(AND($E13=1,TP13=0),1000,0)),1000000))</f>
        <v/>
      </c>
      <c r="ACX13">
        <f>IF($B13=0,1000000,IF(INDEX('計算A'!$D$60:$II$104,$B13,196)*KJ13=1,IF(AND($E13=2,TQ13=0),1000000,INDEX('計算A'!GQ$110:GQ$114,$F13+1)+IF(AND($E13=1,TQ13=0),1000,0)),1000000))</f>
        <v/>
      </c>
      <c r="ACY13">
        <f>IF($B13=0,1000000,IF(INDEX('計算A'!$D$60:$II$104,$B13,197)*KK13=1,IF(AND($E13=2,TR13=0),1000000,INDEX('計算A'!GR$110:GR$114,$F13+1)+IF(AND($E13=1,TR13=0),1000,0)),1000000))</f>
        <v/>
      </c>
      <c r="ACZ13">
        <f>IF($B13=0,1000000,IF(INDEX('計算A'!$D$60:$II$104,$B13,198)*KL13=1,IF(AND($E13=2,TS13=0),1000000,INDEX('計算A'!GS$110:GS$114,$F13+1)+IF(AND($E13=1,TS13=0),1000,0)),1000000))</f>
        <v/>
      </c>
      <c r="ADA13">
        <f>IF($B13=0,1000000,IF(INDEX('計算A'!$D$60:$II$104,$B13,199)*KM13=1,IF(AND($E13=2,TT13=0),1000000,INDEX('計算A'!GT$110:GT$114,$F13+1)+IF(AND($E13=1,TT13=0),1000,0)),1000000))</f>
        <v/>
      </c>
      <c r="ADB13">
        <f>IF($B13=0,1000000,IF(INDEX('計算A'!$D$60:$II$104,$B13,200)*KN13=1,IF(AND($E13=2,TU13=0),1000000,INDEX('計算A'!GU$110:GU$114,$F13+1)+IF(AND($E13=1,TU13=0),1000,0)),1000000))</f>
        <v/>
      </c>
      <c r="ADC13">
        <f>IF($B13=0,1000000,IF(INDEX('計算A'!$D$60:$II$104,$B13,201)*KO13=1,IF(AND($E13=2,TV13=0),1000000,INDEX('計算A'!GV$110:GV$114,$F13+1)+IF(AND($E13=1,TV13=0),1000,0)),1000000))</f>
        <v/>
      </c>
      <c r="ADD13">
        <f>IF($B13=0,1000000,IF(INDEX('計算A'!$D$60:$II$104,$B13,202)*KP13=1,IF(AND($E13=2,TW13=0),1000000,INDEX('計算A'!GW$110:GW$114,$F13+1)+IF(AND($E13=1,TW13=0),1000,0)),1000000))</f>
        <v/>
      </c>
      <c r="ADE13">
        <f>IF($B13=0,1000000,IF(INDEX('計算A'!$D$60:$II$104,$B13,203)*KQ13=1,IF(AND($E13=2,TX13=0),1000000,INDEX('計算A'!GX$110:GX$114,$F13+1)+IF(AND($E13=1,TX13=0),1000,0)),1000000))</f>
        <v/>
      </c>
      <c r="ADF13">
        <f>IF($B13=0,1000000,IF(INDEX('計算A'!$D$60:$II$104,$B13,204)*KR13=1,IF(AND($E13=2,TY13=0),1000000,INDEX('計算A'!GY$110:GY$114,$F13+1)+IF(AND($E13=1,TY13=0),1000,0)),1000000))</f>
        <v/>
      </c>
      <c r="ADG13">
        <f>IF($B13=0,1000000,IF(INDEX('計算A'!$D$60:$II$104,$B13,205)*KS13=1,IF(AND($E13=2,TZ13=0),1000000,INDEX('計算A'!GZ$110:GZ$114,$F13+1)+IF(AND($E13=1,TZ13=0),1000,0)),1000000))</f>
        <v/>
      </c>
      <c r="ADH13">
        <f>IF($B13=0,1000000,IF(INDEX('計算A'!$D$60:$II$104,$B13,206)*KT13=1,IF(AND($E13=2,UA13=0),1000000,INDEX('計算A'!HA$110:HA$114,$F13+1)+IF(AND($E13=1,UA13=0),1000,0)),1000000))</f>
        <v/>
      </c>
      <c r="ADI13">
        <f>IF($B13=0,1000000,IF(INDEX('計算A'!$D$60:$II$104,$B13,207)*KU13=1,IF(AND($E13=2,UB13=0),1000000,INDEX('計算A'!HB$110:HB$114,$F13+1)+IF(AND($E13=1,UB13=0),1000,0)),1000000))</f>
        <v/>
      </c>
      <c r="ADJ13">
        <f>IF($B13=0,1000000,IF(INDEX('計算A'!$D$60:$II$104,$B13,208)*KV13=1,IF(AND($E13=2,UC13=0),1000000,INDEX('計算A'!HC$110:HC$114,$F13+1)+IF(AND($E13=1,UC13=0),1000,0)),1000000))</f>
        <v/>
      </c>
      <c r="ADK13">
        <f>IF($B13=0,1000000,IF(INDEX('計算A'!$D$60:$II$104,$B13,209)*KW13=1,IF(AND($E13=2,UD13=0),1000000,INDEX('計算A'!HD$110:HD$114,$F13+1)+IF(AND($E13=1,UD13=0),1000,0)),1000000))</f>
        <v/>
      </c>
      <c r="ADL13">
        <f>IF($B13=0,1000000,IF(INDEX('計算A'!$D$60:$II$104,$B13,210)*KX13=1,IF(AND($E13=2,UE13=0),1000000,INDEX('計算A'!HE$110:HE$114,$F13+1)+IF(AND($E13=1,UE13=0),1000,0)),1000000))</f>
        <v/>
      </c>
      <c r="ADM13">
        <f>IF($B13=0,1000000,IF(INDEX('計算A'!$D$60:$II$104,$B13,211)*KY13=1,IF(AND($E13=2,UF13=0),1000000,INDEX('計算A'!HF$110:HF$114,$F13+1)+IF(AND($E13=1,UF13=0),1000,0)),1000000))</f>
        <v/>
      </c>
      <c r="ADN13">
        <f>IF($B13=0,1000000,IF(INDEX('計算A'!$D$60:$II$104,$B13,212)*KZ13=1,IF(AND($E13=2,UG13=0),1000000,INDEX('計算A'!HG$110:HG$114,$F13+1)+IF(AND($E13=1,UG13=0),1000,0)),1000000))</f>
        <v/>
      </c>
      <c r="ADO13">
        <f>IF($B13=0,1000000,IF(INDEX('計算A'!$D$60:$II$104,$B13,213)*LA13=1,IF(AND($E13=2,UH13=0),1000000,INDEX('計算A'!HH$110:HH$114,$F13+1)+IF(AND($E13=1,UH13=0),1000,0)),1000000))</f>
        <v/>
      </c>
      <c r="ADP13">
        <f>IF($B13=0,1000000,IF(INDEX('計算A'!$D$60:$II$104,$B13,214)*LB13=1,IF(AND($E13=2,UI13=0),1000000,INDEX('計算A'!HI$110:HI$114,$F13+1)+IF(AND($E13=1,UI13=0),1000,0)),1000000))</f>
        <v/>
      </c>
      <c r="ADQ13">
        <f>IF($B13=0,1000000,IF(INDEX('計算A'!$D$60:$II$104,$B13,215)*LC13=1,IF(AND($E13=2,UJ13=0),1000000,INDEX('計算A'!HJ$110:HJ$114,$F13+1)+IF(AND($E13=1,UJ13=0),1000,0)),1000000))</f>
        <v/>
      </c>
      <c r="ADR13">
        <f>IF($B13=0,1000000,IF(INDEX('計算A'!$D$60:$II$104,$B13,216)*LD13=1,IF(AND($E13=2,UK13=0),1000000,INDEX('計算A'!HK$110:HK$114,$F13+1)+IF(AND($E13=1,UK13=0),1000,0)),1000000))</f>
        <v/>
      </c>
      <c r="ADS13">
        <f>IF($B13=0,1000000,IF(INDEX('計算A'!$D$60:$II$104,$B13,217)*LE13=1,IF(AND($E13=2,UL13=0),1000000,INDEX('計算A'!HL$110:HL$114,$F13+1)+IF(AND($E13=1,UL13=0),1000,0)),1000000))</f>
        <v/>
      </c>
      <c r="ADT13">
        <f>IF($B13=0,1000000,IF(INDEX('計算A'!$D$60:$II$104,$B13,218)*LF13=1,IF(AND($E13=2,UM13=0),1000000,INDEX('計算A'!HM$110:HM$114,$F13+1)+IF(AND($E13=1,UM13=0),1000,0)),1000000))</f>
        <v/>
      </c>
      <c r="ADU13">
        <f>IF($B13=0,1000000,IF(INDEX('計算A'!$D$60:$II$104,$B13,219)*LG13=1,IF(AND($E13=2,UN13=0),1000000,INDEX('計算A'!HN$110:HN$114,$F13+1)+IF(AND($E13=1,UN13=0),1000,0)),1000000))</f>
        <v/>
      </c>
      <c r="ADV13">
        <f>IF($B13=0,1000000,IF(INDEX('計算A'!$D$60:$II$104,$B13,220)*LH13=1,IF(AND($E13=2,UO13=0),1000000,INDEX('計算A'!HO$110:HO$114,$F13+1)+IF(AND($E13=1,UO13=0),1000,0)),1000000))</f>
        <v/>
      </c>
      <c r="ADW13">
        <f>IF($B13=0,1000000,IF(INDEX('計算A'!$D$60:$II$104,$B13,221)*LI13=1,IF(AND($E13=2,UP13=0),1000000,INDEX('計算A'!HP$110:HP$114,$F13+1)+IF(AND($E13=1,UP13=0),1000,0)),1000000))</f>
        <v/>
      </c>
      <c r="ADX13">
        <f>IF($B13=0,1000000,IF(INDEX('計算A'!$D$60:$II$104,$B13,222)*LJ13=1,IF(AND($E13=2,UQ13=0),1000000,INDEX('計算A'!HQ$110:HQ$114,$F13+1)+IF(AND($E13=1,UQ13=0),1000,0)),1000000))</f>
        <v/>
      </c>
      <c r="ADY13">
        <f>IF($B13=0,1000000,IF(INDEX('計算A'!$D$60:$II$104,$B13,223)*LK13=1,IF(AND($E13=2,UR13=0),1000000,INDEX('計算A'!HR$110:HR$114,$F13+1)+IF(AND($E13=1,UR13=0),1000,0)),1000000))</f>
        <v/>
      </c>
      <c r="ADZ13">
        <f>IF($B13=0,1000000,IF(INDEX('計算A'!$D$60:$II$104,$B13,224)*LL13=1,IF(AND($E13=2,US13=0),1000000,INDEX('計算A'!HS$110:HS$114,$F13+1)+IF(AND($E13=1,US13=0),1000,0)),1000000))</f>
        <v/>
      </c>
      <c r="AEA13">
        <f>IF($B13=0,1000000,IF(INDEX('計算A'!$D$60:$II$104,$B13,225)*LM13=1,IF(AND($E13=2,UT13=0),1000000,INDEX('計算A'!HT$110:HT$114,$F13+1)+IF(AND($E13=1,UT13=0),1000,0)),1000000))</f>
        <v/>
      </c>
      <c r="AEB13">
        <f>IF($B13=0,1000000,IF(INDEX('計算A'!$D$60:$II$104,$B13,226)*LN13=1,IF(AND($E13=2,UU13=0),1000000,INDEX('計算A'!HU$110:HU$114,$F13+1)+IF(AND($E13=1,UU13=0),1000,0)),1000000))</f>
        <v/>
      </c>
      <c r="AEC13">
        <f>IF($B13=0,1000000,IF(INDEX('計算A'!$D$60:$II$104,$B13,227)*LO13=1,IF(AND($E13=2,UV13=0),1000000,INDEX('計算A'!HV$110:HV$114,$F13+1)+IF(AND($E13=1,UV13=0),1000,0)),1000000))</f>
        <v/>
      </c>
      <c r="AED13">
        <f>IF($B13=0,1000000,IF(INDEX('計算A'!$D$60:$II$104,$B13,228)*LP13=1,IF(AND($E13=2,UW13=0),1000000,INDEX('計算A'!HW$110:HW$114,$F13+1)+IF(AND($E13=1,UW13=0),1000,0)),1000000))</f>
        <v/>
      </c>
      <c r="AEE13">
        <f>IF($B13=0,1000000,IF(INDEX('計算A'!$D$60:$II$104,$B13,229)*LQ13=1,IF(AND($E13=2,UX13=0),1000000,INDEX('計算A'!HX$110:HX$114,$F13+1)+IF(AND($E13=1,UX13=0),1000,0)),1000000))</f>
        <v/>
      </c>
      <c r="AEF13">
        <f>IF($B13=0,1000000,IF(INDEX('計算A'!$D$60:$II$104,$B13,230)*LR13=1,IF(AND($E13=2,UY13=0),1000000,INDEX('計算A'!HY$110:HY$114,$F13+1)+IF(AND($E13=1,UY13=0),1000,0)),1000000))</f>
        <v/>
      </c>
      <c r="AEG13">
        <f>IF($B13=0,1000000,IF(INDEX('計算A'!$D$60:$II$104,$B13,231)*LS13=1,IF(AND($E13=2,UZ13=0),1000000,INDEX('計算A'!HZ$110:HZ$114,$F13+1)+IF(AND($E13=1,UZ13=0),1000,0)),1000000))</f>
        <v/>
      </c>
      <c r="AEH13">
        <f>IF($B13=0,1000000,IF(INDEX('計算A'!$D$60:$II$104,$B13,232)*LT13=1,IF(AND($E13=2,VA13=0),1000000,INDEX('計算A'!IA$110:IA$114,$F13+1)+IF(AND($E13=1,VA13=0),1000,0)),1000000))</f>
        <v/>
      </c>
      <c r="AEI13">
        <f>IF($B13=0,1000000,IF(INDEX('計算A'!$D$60:$II$104,$B13,233)*LU13=1,IF(AND($E13=2,VB13=0),1000000,INDEX('計算A'!IB$110:IB$114,$F13+1)+IF(AND($E13=1,VB13=0),1000,0)),1000000))</f>
        <v/>
      </c>
      <c r="AEJ13">
        <f>IF($B13=0,1000000,IF(INDEX('計算A'!$D$60:$II$104,$B13,234)*LV13=1,IF(AND($E13=2,VC13=0),1000000,INDEX('計算A'!IC$110:IC$114,$F13+1)+IF(AND($E13=1,VC13=0),1000,0)),1000000))</f>
        <v/>
      </c>
      <c r="AEK13">
        <f>IF($B13=0,1000000,IF(INDEX('計算A'!$D$60:$II$104,$B13,235)*LW13=1,IF(AND($E13=2,VD13=0),1000000,INDEX('計算A'!ID$110:ID$114,$F13+1)+IF(AND($E13=1,VD13=0),1000,0)),1000000))</f>
        <v/>
      </c>
      <c r="AEL13">
        <f>IF($B13=0,1000000,IF(INDEX('計算A'!$D$60:$II$104,$B13,236)*LX13=1,IF(AND($E13=2,VE13=0),1000000,INDEX('計算A'!IE$110:IE$114,$F13+1)+IF(AND($E13=1,VE13=0),1000,0)),1000000))</f>
        <v/>
      </c>
      <c r="AEM13">
        <f>IF($B13=0,1000000,IF(INDEX('計算A'!$D$60:$II$104,$B13,237)*LY13=1,IF(AND($E13=2,VF13=0),1000000,INDEX('計算A'!IF$110:IF$114,$F13+1)+IF(AND($E13=1,VF13=0),1000,0)),1000000))</f>
        <v/>
      </c>
      <c r="AEN13">
        <f>IF($B13=0,1000000,IF(INDEX('計算A'!$D$60:$II$104,$B13,238)*LZ13=1,IF(AND($E13=2,VG13=0),1000000,INDEX('計算A'!IG$110:IG$114,$F13+1)+IF(AND($E13=1,VG13=0),1000,0)),1000000))</f>
        <v/>
      </c>
      <c r="AEO13">
        <f>IF($B13=0,1000000,IF(INDEX('計算A'!$D$60:$II$104,$B13,239)*MA13=1,IF(AND($E13=2,VH13=0),1000000,INDEX('計算A'!IH$110:IH$114,$F13+1)+IF(AND($E13=1,VH13=0),1000,0)),1000000))</f>
        <v/>
      </c>
      <c r="AEP13">
        <f>IF($B13=0,1000000,IF(INDEX('計算A'!$D$60:$II$104,$B13,240)*MB13=1,IF(AND($E13=2,VI13=0),1000000,INDEX('計算A'!II$110:II$114,$F13+1)+IF(AND($E13=1,VI13=0),1000,0)),1000000))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IF($B14=0,1000000,IF(INDEX('計算A'!$D$60:$II$104,$B14,1)*CW14=1,IF(AND($E14=2,MD14=0),1000000,INDEX('計算A'!D$110:D$114,$F14+1)+IF(AND($E14=1,MD14=0),1000,0)),1000000))</f>
        <v/>
      </c>
      <c r="VL14">
        <f>IF($B14=0,1000000,IF(INDEX('計算A'!$D$60:$II$104,$B14,2)*CX14=1,IF(AND($E14=2,ME14=0),1000000,INDEX('計算A'!E$110:E$114,$F14+1)+IF(AND($E14=1,ME14=0),1000,0)),1000000))</f>
        <v/>
      </c>
      <c r="VM14">
        <f>IF($B14=0,1000000,IF(INDEX('計算A'!$D$60:$II$104,$B14,3)*CY14=1,IF(AND($E14=2,MF14=0),1000000,INDEX('計算A'!F$110:F$114,$F14+1)+IF(AND($E14=1,MF14=0),1000,0)),1000000))</f>
        <v/>
      </c>
      <c r="VN14">
        <f>IF($B14=0,1000000,IF(INDEX('計算A'!$D$60:$II$104,$B14,4)*CZ14=1,IF(AND($E14=2,MG14=0),1000000,INDEX('計算A'!G$110:G$114,$F14+1)+IF(AND($E14=1,MG14=0),1000,0)),1000000))</f>
        <v/>
      </c>
      <c r="VO14">
        <f>IF($B14=0,1000000,IF(INDEX('計算A'!$D$60:$II$104,$B14,5)*DA14=1,IF(AND($E14=2,MH14=0),1000000,INDEX('計算A'!H$110:H$114,$F14+1)+IF(AND($E14=1,MH14=0),1000,0)),1000000))</f>
        <v/>
      </c>
      <c r="VP14">
        <f>IF($B14=0,1000000,IF(INDEX('計算A'!$D$60:$II$104,$B14,6)*DB14=1,IF(AND($E14=2,MI14=0),1000000,INDEX('計算A'!I$110:I$114,$F14+1)+IF(AND($E14=1,MI14=0),1000,0)),1000000))</f>
        <v/>
      </c>
      <c r="VQ14">
        <f>IF($B14=0,1000000,IF(INDEX('計算A'!$D$60:$II$104,$B14,7)*DC14=1,IF(AND($E14=2,MJ14=0),1000000,INDEX('計算A'!J$110:J$114,$F14+1)+IF(AND($E14=1,MJ14=0),1000,0)),1000000))</f>
        <v/>
      </c>
      <c r="VR14">
        <f>IF($B14=0,1000000,IF(INDEX('計算A'!$D$60:$II$104,$B14,8)*DD14=1,IF(AND($E14=2,MK14=0),1000000,INDEX('計算A'!K$110:K$114,$F14+1)+IF(AND($E14=1,MK14=0),1000,0)),1000000))</f>
        <v/>
      </c>
      <c r="VS14">
        <f>IF($B14=0,1000000,IF(INDEX('計算A'!$D$60:$II$104,$B14,9)*DE14=1,IF(AND($E14=2,ML14=0),1000000,INDEX('計算A'!L$110:L$114,$F14+1)+IF(AND($E14=1,ML14=0),1000,0)),1000000))</f>
        <v/>
      </c>
      <c r="VT14">
        <f>IF($B14=0,1000000,IF(INDEX('計算A'!$D$60:$II$104,$B14,10)*DF14=1,IF(AND($E14=2,MM14=0),1000000,INDEX('計算A'!M$110:M$114,$F14+1)+IF(AND($E14=1,MM14=0),1000,0)),1000000))</f>
        <v/>
      </c>
      <c r="VU14">
        <f>IF($B14=0,1000000,IF(INDEX('計算A'!$D$60:$II$104,$B14,11)*DG14=1,IF(AND($E14=2,MN14=0),1000000,INDEX('計算A'!N$110:N$114,$F14+1)+IF(AND($E14=1,MN14=0),1000,0)),1000000))</f>
        <v/>
      </c>
      <c r="VV14">
        <f>IF($B14=0,1000000,IF(INDEX('計算A'!$D$60:$II$104,$B14,12)*DH14=1,IF(AND($E14=2,MO14=0),1000000,INDEX('計算A'!O$110:O$114,$F14+1)+IF(AND($E14=1,MO14=0),1000,0)),1000000))</f>
        <v/>
      </c>
      <c r="VW14">
        <f>IF($B14=0,1000000,IF(INDEX('計算A'!$D$60:$II$104,$B14,13)*DI14=1,IF(AND($E14=2,MP14=0),1000000,INDEX('計算A'!P$110:P$114,$F14+1)+IF(AND($E14=1,MP14=0),1000,0)),1000000))</f>
        <v/>
      </c>
      <c r="VX14">
        <f>IF($B14=0,1000000,IF(INDEX('計算A'!$D$60:$II$104,$B14,14)*DJ14=1,IF(AND($E14=2,MQ14=0),1000000,INDEX('計算A'!Q$110:Q$114,$F14+1)+IF(AND($E14=1,MQ14=0),1000,0)),1000000))</f>
        <v/>
      </c>
      <c r="VY14">
        <f>IF($B14=0,1000000,IF(INDEX('計算A'!$D$60:$II$104,$B14,15)*DK14=1,IF(AND($E14=2,MR14=0),1000000,INDEX('計算A'!R$110:R$114,$F14+1)+IF(AND($E14=1,MR14=0),1000,0)),1000000))</f>
        <v/>
      </c>
      <c r="VZ14">
        <f>IF($B14=0,1000000,IF(INDEX('計算A'!$D$60:$II$104,$B14,16)*DL14=1,IF(AND($E14=2,MS14=0),1000000,INDEX('計算A'!S$110:S$114,$F14+1)+IF(AND($E14=1,MS14=0),1000,0)),1000000))</f>
        <v/>
      </c>
      <c r="WA14">
        <f>IF($B14=0,1000000,IF(INDEX('計算A'!$D$60:$II$104,$B14,17)*DM14=1,IF(AND($E14=2,MT14=0),1000000,INDEX('計算A'!T$110:T$114,$F14+1)+IF(AND($E14=1,MT14=0),1000,0)),1000000))</f>
        <v/>
      </c>
      <c r="WB14">
        <f>IF($B14=0,1000000,IF(INDEX('計算A'!$D$60:$II$104,$B14,18)*DN14=1,IF(AND($E14=2,MU14=0),1000000,INDEX('計算A'!U$110:U$114,$F14+1)+IF(AND($E14=1,MU14=0),1000,0)),1000000))</f>
        <v/>
      </c>
      <c r="WC14">
        <f>IF($B14=0,1000000,IF(INDEX('計算A'!$D$60:$II$104,$B14,19)*DO14=1,IF(AND($E14=2,MV14=0),1000000,INDEX('計算A'!V$110:V$114,$F14+1)+IF(AND($E14=1,MV14=0),1000,0)),1000000))</f>
        <v/>
      </c>
      <c r="WD14">
        <f>IF($B14=0,1000000,IF(INDEX('計算A'!$D$60:$II$104,$B14,20)*DP14=1,IF(AND($E14=2,MW14=0),1000000,INDEX('計算A'!W$110:W$114,$F14+1)+IF(AND($E14=1,MW14=0),1000,0)),1000000))</f>
        <v/>
      </c>
      <c r="WE14">
        <f>IF($B14=0,1000000,IF(INDEX('計算A'!$D$60:$II$104,$B14,21)*DQ14=1,IF(AND($E14=2,MX14=0),1000000,INDEX('計算A'!X$110:X$114,$F14+1)+IF(AND($E14=1,MX14=0),1000,0)),1000000))</f>
        <v/>
      </c>
      <c r="WF14">
        <f>IF($B14=0,1000000,IF(INDEX('計算A'!$D$60:$II$104,$B14,22)*DR14=1,IF(AND($E14=2,MY14=0),1000000,INDEX('計算A'!Y$110:Y$114,$F14+1)+IF(AND($E14=1,MY14=0),1000,0)),1000000))</f>
        <v/>
      </c>
      <c r="WG14">
        <f>IF($B14=0,1000000,IF(INDEX('計算A'!$D$60:$II$104,$B14,23)*DS14=1,IF(AND($E14=2,MZ14=0),1000000,INDEX('計算A'!Z$110:Z$114,$F14+1)+IF(AND($E14=1,MZ14=0),1000,0)),1000000))</f>
        <v/>
      </c>
      <c r="WH14">
        <f>IF($B14=0,1000000,IF(INDEX('計算A'!$D$60:$II$104,$B14,24)*DT14=1,IF(AND($E14=2,NA14=0),1000000,INDEX('計算A'!AA$110:AA$114,$F14+1)+IF(AND($E14=1,NA14=0),1000,0)),1000000))</f>
        <v/>
      </c>
      <c r="WI14">
        <f>IF($B14=0,1000000,IF(INDEX('計算A'!$D$60:$II$104,$B14,25)*DU14=1,IF(AND($E14=2,NB14=0),1000000,INDEX('計算A'!AB$110:AB$114,$F14+1)+IF(AND($E14=1,NB14=0),1000,0)),1000000))</f>
        <v/>
      </c>
      <c r="WJ14">
        <f>IF($B14=0,1000000,IF(INDEX('計算A'!$D$60:$II$104,$B14,26)*DV14=1,IF(AND($E14=2,NC14=0),1000000,INDEX('計算A'!AC$110:AC$114,$F14+1)+IF(AND($E14=1,NC14=0),1000,0)),1000000))</f>
        <v/>
      </c>
      <c r="WK14">
        <f>IF($B14=0,1000000,IF(INDEX('計算A'!$D$60:$II$104,$B14,27)*DW14=1,IF(AND($E14=2,ND14=0),1000000,INDEX('計算A'!AD$110:AD$114,$F14+1)+IF(AND($E14=1,ND14=0),1000,0)),1000000))</f>
        <v/>
      </c>
      <c r="WL14">
        <f>IF($B14=0,1000000,IF(INDEX('計算A'!$D$60:$II$104,$B14,28)*DX14=1,IF(AND($E14=2,NE14=0),1000000,INDEX('計算A'!AE$110:AE$114,$F14+1)+IF(AND($E14=1,NE14=0),1000,0)),1000000))</f>
        <v/>
      </c>
      <c r="WM14">
        <f>IF($B14=0,1000000,IF(INDEX('計算A'!$D$60:$II$104,$B14,29)*DY14=1,IF(AND($E14=2,NF14=0),1000000,INDEX('計算A'!AF$110:AF$114,$F14+1)+IF(AND($E14=1,NF14=0),1000,0)),1000000))</f>
        <v/>
      </c>
      <c r="WN14">
        <f>IF($B14=0,1000000,IF(INDEX('計算A'!$D$60:$II$104,$B14,30)*DZ14=1,IF(AND($E14=2,NG14=0),1000000,INDEX('計算A'!AG$110:AG$114,$F14+1)+IF(AND($E14=1,NG14=0),1000,0)),1000000))</f>
        <v/>
      </c>
      <c r="WO14">
        <f>IF($B14=0,1000000,IF(INDEX('計算A'!$D$60:$II$104,$B14,31)*EA14=1,IF(AND($E14=2,NH14=0),1000000,INDEX('計算A'!AH$110:AH$114,$F14+1)+IF(AND($E14=1,NH14=0),1000,0)),1000000))</f>
        <v/>
      </c>
      <c r="WP14">
        <f>IF($B14=0,1000000,IF(INDEX('計算A'!$D$60:$II$104,$B14,32)*EB14=1,IF(AND($E14=2,NI14=0),1000000,INDEX('計算A'!AI$110:AI$114,$F14+1)+IF(AND($E14=1,NI14=0),1000,0)),1000000))</f>
        <v/>
      </c>
      <c r="WQ14">
        <f>IF($B14=0,1000000,IF(INDEX('計算A'!$D$60:$II$104,$B14,33)*EC14=1,IF(AND($E14=2,NJ14=0),1000000,INDEX('計算A'!AJ$110:AJ$114,$F14+1)+IF(AND($E14=1,NJ14=0),1000,0)),1000000))</f>
        <v/>
      </c>
      <c r="WR14">
        <f>IF($B14=0,1000000,IF(INDEX('計算A'!$D$60:$II$104,$B14,34)*ED14=1,IF(AND($E14=2,NK14=0),1000000,INDEX('計算A'!AK$110:AK$114,$F14+1)+IF(AND($E14=1,NK14=0),1000,0)),1000000))</f>
        <v/>
      </c>
      <c r="WS14">
        <f>IF($B14=0,1000000,IF(INDEX('計算A'!$D$60:$II$104,$B14,35)*EE14=1,IF(AND($E14=2,NL14=0),1000000,INDEX('計算A'!AL$110:AL$114,$F14+1)+IF(AND($E14=1,NL14=0),1000,0)),1000000))</f>
        <v/>
      </c>
      <c r="WT14">
        <f>IF($B14=0,1000000,IF(INDEX('計算A'!$D$60:$II$104,$B14,36)*EF14=1,IF(AND($E14=2,NM14=0),1000000,INDEX('計算A'!AM$110:AM$114,$F14+1)+IF(AND($E14=1,NM14=0),1000,0)),1000000))</f>
        <v/>
      </c>
      <c r="WU14">
        <f>IF($B14=0,1000000,IF(INDEX('計算A'!$D$60:$II$104,$B14,37)*EG14=1,IF(AND($E14=2,NN14=0),1000000,INDEX('計算A'!AN$110:AN$114,$F14+1)+IF(AND($E14=1,NN14=0),1000,0)),1000000))</f>
        <v/>
      </c>
      <c r="WV14">
        <f>IF($B14=0,1000000,IF(INDEX('計算A'!$D$60:$II$104,$B14,38)*EH14=1,IF(AND($E14=2,NO14=0),1000000,INDEX('計算A'!AO$110:AO$114,$F14+1)+IF(AND($E14=1,NO14=0),1000,0)),1000000))</f>
        <v/>
      </c>
      <c r="WW14">
        <f>IF($B14=0,1000000,IF(INDEX('計算A'!$D$60:$II$104,$B14,39)*EI14=1,IF(AND($E14=2,NP14=0),1000000,INDEX('計算A'!AP$110:AP$114,$F14+1)+IF(AND($E14=1,NP14=0),1000,0)),1000000))</f>
        <v/>
      </c>
      <c r="WX14">
        <f>IF($B14=0,1000000,IF(INDEX('計算A'!$D$60:$II$104,$B14,40)*EJ14=1,IF(AND($E14=2,NQ14=0),1000000,INDEX('計算A'!AQ$110:AQ$114,$F14+1)+IF(AND($E14=1,NQ14=0),1000,0)),1000000))</f>
        <v/>
      </c>
      <c r="WY14">
        <f>IF($B14=0,1000000,IF(INDEX('計算A'!$D$60:$II$104,$B14,41)*EK14=1,IF(AND($E14=2,NR14=0),1000000,INDEX('計算A'!AR$110:AR$114,$F14+1)+IF(AND($E14=1,NR14=0),1000,0)),1000000))</f>
        <v/>
      </c>
      <c r="WZ14">
        <f>IF($B14=0,1000000,IF(INDEX('計算A'!$D$60:$II$104,$B14,42)*EL14=1,IF(AND($E14=2,NS14=0),1000000,INDEX('計算A'!AS$110:AS$114,$F14+1)+IF(AND($E14=1,NS14=0),1000,0)),1000000))</f>
        <v/>
      </c>
      <c r="XA14">
        <f>IF($B14=0,1000000,IF(INDEX('計算A'!$D$60:$II$104,$B14,43)*EM14=1,IF(AND($E14=2,NT14=0),1000000,INDEX('計算A'!AT$110:AT$114,$F14+1)+IF(AND($E14=1,NT14=0),1000,0)),1000000))</f>
        <v/>
      </c>
      <c r="XB14">
        <f>IF($B14=0,1000000,IF(INDEX('計算A'!$D$60:$II$104,$B14,44)*EN14=1,IF(AND($E14=2,NU14=0),1000000,INDEX('計算A'!AU$110:AU$114,$F14+1)+IF(AND($E14=1,NU14=0),1000,0)),1000000))</f>
        <v/>
      </c>
      <c r="XC14">
        <f>IF($B14=0,1000000,IF(INDEX('計算A'!$D$60:$II$104,$B14,45)*EO14=1,IF(AND($E14=2,NV14=0),1000000,INDEX('計算A'!AV$110:AV$114,$F14+1)+IF(AND($E14=1,NV14=0),1000,0)),1000000))</f>
        <v/>
      </c>
      <c r="XD14">
        <f>IF($B14=0,1000000,IF(INDEX('計算A'!$D$60:$II$104,$B14,46)*EP14=1,IF(AND($E14=2,NW14=0),1000000,INDEX('計算A'!AW$110:AW$114,$F14+1)+IF(AND($E14=1,NW14=0),1000,0)),1000000))</f>
        <v/>
      </c>
      <c r="XE14">
        <f>IF($B14=0,1000000,IF(INDEX('計算A'!$D$60:$II$104,$B14,47)*EQ14=1,IF(AND($E14=2,NX14=0),1000000,INDEX('計算A'!AX$110:AX$114,$F14+1)+IF(AND($E14=1,NX14=0),1000,0)),1000000))</f>
        <v/>
      </c>
      <c r="XF14">
        <f>IF($B14=0,1000000,IF(INDEX('計算A'!$D$60:$II$104,$B14,48)*ER14=1,IF(AND($E14=2,NY14=0),1000000,INDEX('計算A'!AY$110:AY$114,$F14+1)+IF(AND($E14=1,NY14=0),1000,0)),1000000))</f>
        <v/>
      </c>
      <c r="XG14">
        <f>IF($B14=0,1000000,IF(INDEX('計算A'!$D$60:$II$104,$B14,49)*ES14=1,IF(AND($E14=2,NZ14=0),1000000,INDEX('計算A'!AZ$110:AZ$114,$F14+1)+IF(AND($E14=1,NZ14=0),1000,0)),1000000))</f>
        <v/>
      </c>
      <c r="XH14">
        <f>IF($B14=0,1000000,IF(INDEX('計算A'!$D$60:$II$104,$B14,50)*ET14=1,IF(AND($E14=2,OA14=0),1000000,INDEX('計算A'!BA$110:BA$114,$F14+1)+IF(AND($E14=1,OA14=0),1000,0)),1000000))</f>
        <v/>
      </c>
      <c r="XI14">
        <f>IF($B14=0,1000000,IF(INDEX('計算A'!$D$60:$II$104,$B14,51)*EU14=1,IF(AND($E14=2,OB14=0),1000000,INDEX('計算A'!BB$110:BB$114,$F14+1)+IF(AND($E14=1,OB14=0),1000,0)),1000000))</f>
        <v/>
      </c>
      <c r="XJ14">
        <f>IF($B14=0,1000000,IF(INDEX('計算A'!$D$60:$II$104,$B14,52)*EV14=1,IF(AND($E14=2,OC14=0),1000000,INDEX('計算A'!BC$110:BC$114,$F14+1)+IF(AND($E14=1,OC14=0),1000,0)),1000000))</f>
        <v/>
      </c>
      <c r="XK14">
        <f>IF($B14=0,1000000,IF(INDEX('計算A'!$D$60:$II$104,$B14,53)*EW14=1,IF(AND($E14=2,OD14=0),1000000,INDEX('計算A'!BD$110:BD$114,$F14+1)+IF(AND($E14=1,OD14=0),1000,0)),1000000))</f>
        <v/>
      </c>
      <c r="XL14">
        <f>IF($B14=0,1000000,IF(INDEX('計算A'!$D$60:$II$104,$B14,54)*EX14=1,IF(AND($E14=2,OE14=0),1000000,INDEX('計算A'!BE$110:BE$114,$F14+1)+IF(AND($E14=1,OE14=0),1000,0)),1000000))</f>
        <v/>
      </c>
      <c r="XM14">
        <f>IF($B14=0,1000000,IF(INDEX('計算A'!$D$60:$II$104,$B14,55)*EY14=1,IF(AND($E14=2,OF14=0),1000000,INDEX('計算A'!BF$110:BF$114,$F14+1)+IF(AND($E14=1,OF14=0),1000,0)),1000000))</f>
        <v/>
      </c>
      <c r="XN14">
        <f>IF($B14=0,1000000,IF(INDEX('計算A'!$D$60:$II$104,$B14,56)*EZ14=1,IF(AND($E14=2,OG14=0),1000000,INDEX('計算A'!BG$110:BG$114,$F14+1)+IF(AND($E14=1,OG14=0),1000,0)),1000000))</f>
        <v/>
      </c>
      <c r="XO14">
        <f>IF($B14=0,1000000,IF(INDEX('計算A'!$D$60:$II$104,$B14,57)*FA14=1,IF(AND($E14=2,OH14=0),1000000,INDEX('計算A'!BH$110:BH$114,$F14+1)+IF(AND($E14=1,OH14=0),1000,0)),1000000))</f>
        <v/>
      </c>
      <c r="XP14">
        <f>IF($B14=0,1000000,IF(INDEX('計算A'!$D$60:$II$104,$B14,58)*FB14=1,IF(AND($E14=2,OI14=0),1000000,INDEX('計算A'!BI$110:BI$114,$F14+1)+IF(AND($E14=1,OI14=0),1000,0)),1000000))</f>
        <v/>
      </c>
      <c r="XQ14">
        <f>IF($B14=0,1000000,IF(INDEX('計算A'!$D$60:$II$104,$B14,59)*FC14=1,IF(AND($E14=2,OJ14=0),1000000,INDEX('計算A'!BJ$110:BJ$114,$F14+1)+IF(AND($E14=1,OJ14=0),1000,0)),1000000))</f>
        <v/>
      </c>
      <c r="XR14">
        <f>IF($B14=0,1000000,IF(INDEX('計算A'!$D$60:$II$104,$B14,60)*FD14=1,IF(AND($E14=2,OK14=0),1000000,INDEX('計算A'!BK$110:BK$114,$F14+1)+IF(AND($E14=1,OK14=0),1000,0)),1000000))</f>
        <v/>
      </c>
      <c r="XS14">
        <f>IF($B14=0,1000000,IF(INDEX('計算A'!$D$60:$II$104,$B14,61)*FE14=1,IF(AND($E14=2,OL14=0),1000000,INDEX('計算A'!BL$110:BL$114,$F14+1)+IF(AND($E14=1,OL14=0),1000,0)),1000000))</f>
        <v/>
      </c>
      <c r="XT14">
        <f>IF($B14=0,1000000,IF(INDEX('計算A'!$D$60:$II$104,$B14,62)*FF14=1,IF(AND($E14=2,OM14=0),1000000,INDEX('計算A'!BM$110:BM$114,$F14+1)+IF(AND($E14=1,OM14=0),1000,0)),1000000))</f>
        <v/>
      </c>
      <c r="XU14">
        <f>IF($B14=0,1000000,IF(INDEX('計算A'!$D$60:$II$104,$B14,63)*FG14=1,IF(AND($E14=2,ON14=0),1000000,INDEX('計算A'!BN$110:BN$114,$F14+1)+IF(AND($E14=1,ON14=0),1000,0)),1000000))</f>
        <v/>
      </c>
      <c r="XV14">
        <f>IF($B14=0,1000000,IF(INDEX('計算A'!$D$60:$II$104,$B14,64)*FH14=1,IF(AND($E14=2,OO14=0),1000000,INDEX('計算A'!BO$110:BO$114,$F14+1)+IF(AND($E14=1,OO14=0),1000,0)),1000000))</f>
        <v/>
      </c>
      <c r="XW14">
        <f>IF($B14=0,1000000,IF(INDEX('計算A'!$D$60:$II$104,$B14,65)*FI14=1,IF(AND($E14=2,OP14=0),1000000,INDEX('計算A'!BP$110:BP$114,$F14+1)+IF(AND($E14=1,OP14=0),1000,0)),1000000))</f>
        <v/>
      </c>
      <c r="XX14">
        <f>IF($B14=0,1000000,IF(INDEX('計算A'!$D$60:$II$104,$B14,66)*FJ14=1,IF(AND($E14=2,OQ14=0),1000000,INDEX('計算A'!BQ$110:BQ$114,$F14+1)+IF(AND($E14=1,OQ14=0),1000,0)),1000000))</f>
        <v/>
      </c>
      <c r="XY14">
        <f>IF($B14=0,1000000,IF(INDEX('計算A'!$D$60:$II$104,$B14,67)*FK14=1,IF(AND($E14=2,OR14=0),1000000,INDEX('計算A'!BR$110:BR$114,$F14+1)+IF(AND($E14=1,OR14=0),1000,0)),1000000))</f>
        <v/>
      </c>
      <c r="XZ14">
        <f>IF($B14=0,1000000,IF(INDEX('計算A'!$D$60:$II$104,$B14,68)*FL14=1,IF(AND($E14=2,OS14=0),1000000,INDEX('計算A'!BS$110:BS$114,$F14+1)+IF(AND($E14=1,OS14=0),1000,0)),1000000))</f>
        <v/>
      </c>
      <c r="YA14">
        <f>IF($B14=0,1000000,IF(INDEX('計算A'!$D$60:$II$104,$B14,69)*FM14=1,IF(AND($E14=2,OT14=0),1000000,INDEX('計算A'!BT$110:BT$114,$F14+1)+IF(AND($E14=1,OT14=0),1000,0)),1000000))</f>
        <v/>
      </c>
      <c r="YB14">
        <f>IF($B14=0,1000000,IF(INDEX('計算A'!$D$60:$II$104,$B14,70)*FN14=1,IF(AND($E14=2,OU14=0),1000000,INDEX('計算A'!BU$110:BU$114,$F14+1)+IF(AND($E14=1,OU14=0),1000,0)),1000000))</f>
        <v/>
      </c>
      <c r="YC14">
        <f>IF($B14=0,1000000,IF(INDEX('計算A'!$D$60:$II$104,$B14,71)*FO14=1,IF(AND($E14=2,OV14=0),1000000,INDEX('計算A'!BV$110:BV$114,$F14+1)+IF(AND($E14=1,OV14=0),1000,0)),1000000))</f>
        <v/>
      </c>
      <c r="YD14">
        <f>IF($B14=0,1000000,IF(INDEX('計算A'!$D$60:$II$104,$B14,72)*FP14=1,IF(AND($E14=2,OW14=0),1000000,INDEX('計算A'!BW$110:BW$114,$F14+1)+IF(AND($E14=1,OW14=0),1000,0)),1000000))</f>
        <v/>
      </c>
      <c r="YE14">
        <f>IF($B14=0,1000000,IF(INDEX('計算A'!$D$60:$II$104,$B14,73)*FQ14=1,IF(AND($E14=2,OX14=0),1000000,INDEX('計算A'!BX$110:BX$114,$F14+1)+IF(AND($E14=1,OX14=0),1000,0)),1000000))</f>
        <v/>
      </c>
      <c r="YF14">
        <f>IF($B14=0,1000000,IF(INDEX('計算A'!$D$60:$II$104,$B14,74)*FR14=1,IF(AND($E14=2,OY14=0),1000000,INDEX('計算A'!BY$110:BY$114,$F14+1)+IF(AND($E14=1,OY14=0),1000,0)),1000000))</f>
        <v/>
      </c>
      <c r="YG14">
        <f>IF($B14=0,1000000,IF(INDEX('計算A'!$D$60:$II$104,$B14,75)*FS14=1,IF(AND($E14=2,OZ14=0),1000000,INDEX('計算A'!BZ$110:BZ$114,$F14+1)+IF(AND($E14=1,OZ14=0),1000,0)),1000000))</f>
        <v/>
      </c>
      <c r="YH14">
        <f>IF($B14=0,1000000,IF(INDEX('計算A'!$D$60:$II$104,$B14,76)*FT14=1,IF(AND($E14=2,PA14=0),1000000,INDEX('計算A'!CA$110:CA$114,$F14+1)+IF(AND($E14=1,PA14=0),1000,0)),1000000))</f>
        <v/>
      </c>
      <c r="YI14">
        <f>IF($B14=0,1000000,IF(INDEX('計算A'!$D$60:$II$104,$B14,77)*FU14=1,IF(AND($E14=2,PB14=0),1000000,INDEX('計算A'!CB$110:CB$114,$F14+1)+IF(AND($E14=1,PB14=0),1000,0)),1000000))</f>
        <v/>
      </c>
      <c r="YJ14">
        <f>IF($B14=0,1000000,IF(INDEX('計算A'!$D$60:$II$104,$B14,78)*FV14=1,IF(AND($E14=2,PC14=0),1000000,INDEX('計算A'!CC$110:CC$114,$F14+1)+IF(AND($E14=1,PC14=0),1000,0)),1000000))</f>
        <v/>
      </c>
      <c r="YK14">
        <f>IF($B14=0,1000000,IF(INDEX('計算A'!$D$60:$II$104,$B14,79)*FW14=1,IF(AND($E14=2,PD14=0),1000000,INDEX('計算A'!CD$110:CD$114,$F14+1)+IF(AND($E14=1,PD14=0),1000,0)),1000000))</f>
        <v/>
      </c>
      <c r="YL14">
        <f>IF($B14=0,1000000,IF(INDEX('計算A'!$D$60:$II$104,$B14,80)*FX14=1,IF(AND($E14=2,PE14=0),1000000,INDEX('計算A'!CE$110:CE$114,$F14+1)+IF(AND($E14=1,PE14=0),1000,0)),1000000))</f>
        <v/>
      </c>
      <c r="YM14">
        <f>IF($B14=0,1000000,IF(INDEX('計算A'!$D$60:$II$104,$B14,81)*FY14=1,IF(AND($E14=2,PF14=0),1000000,INDEX('計算A'!CF$110:CF$114,$F14+1)+IF(AND($E14=1,PF14=0),1000,0)),1000000))</f>
        <v/>
      </c>
      <c r="YN14">
        <f>IF($B14=0,1000000,IF(INDEX('計算A'!$D$60:$II$104,$B14,82)*FZ14=1,IF(AND($E14=2,PG14=0),1000000,INDEX('計算A'!CG$110:CG$114,$F14+1)+IF(AND($E14=1,PG14=0),1000,0)),1000000))</f>
        <v/>
      </c>
      <c r="YO14">
        <f>IF($B14=0,1000000,IF(INDEX('計算A'!$D$60:$II$104,$B14,83)*GA14=1,IF(AND($E14=2,PH14=0),1000000,INDEX('計算A'!CH$110:CH$114,$F14+1)+IF(AND($E14=1,PH14=0),1000,0)),1000000))</f>
        <v/>
      </c>
      <c r="YP14">
        <f>IF($B14=0,1000000,IF(INDEX('計算A'!$D$60:$II$104,$B14,84)*GB14=1,IF(AND($E14=2,PI14=0),1000000,INDEX('計算A'!CI$110:CI$114,$F14+1)+IF(AND($E14=1,PI14=0),1000,0)),1000000))</f>
        <v/>
      </c>
      <c r="YQ14">
        <f>IF($B14=0,1000000,IF(INDEX('計算A'!$D$60:$II$104,$B14,85)*GC14=1,IF(AND($E14=2,PJ14=0),1000000,INDEX('計算A'!CJ$110:CJ$114,$F14+1)+IF(AND($E14=1,PJ14=0),1000,0)),1000000))</f>
        <v/>
      </c>
      <c r="YR14">
        <f>IF($B14=0,1000000,IF(INDEX('計算A'!$D$60:$II$104,$B14,86)*GD14=1,IF(AND($E14=2,PK14=0),1000000,INDEX('計算A'!CK$110:CK$114,$F14+1)+IF(AND($E14=1,PK14=0),1000,0)),1000000))</f>
        <v/>
      </c>
      <c r="YS14">
        <f>IF($B14=0,1000000,IF(INDEX('計算A'!$D$60:$II$104,$B14,87)*GE14=1,IF(AND($E14=2,PL14=0),1000000,INDEX('計算A'!CL$110:CL$114,$F14+1)+IF(AND($E14=1,PL14=0),1000,0)),1000000))</f>
        <v/>
      </c>
      <c r="YT14">
        <f>IF($B14=0,1000000,IF(INDEX('計算A'!$D$60:$II$104,$B14,88)*GF14=1,IF(AND($E14=2,PM14=0),1000000,INDEX('計算A'!CM$110:CM$114,$F14+1)+IF(AND($E14=1,PM14=0),1000,0)),1000000))</f>
        <v/>
      </c>
      <c r="YU14">
        <f>IF($B14=0,1000000,IF(INDEX('計算A'!$D$60:$II$104,$B14,89)*GG14=1,IF(AND($E14=2,PN14=0),1000000,INDEX('計算A'!CN$110:CN$114,$F14+1)+IF(AND($E14=1,PN14=0),1000,0)),1000000))</f>
        <v/>
      </c>
      <c r="YV14">
        <f>IF($B14=0,1000000,IF(INDEX('計算A'!$D$60:$II$104,$B14,90)*GH14=1,IF(AND($E14=2,PO14=0),1000000,INDEX('計算A'!CO$110:CO$114,$F14+1)+IF(AND($E14=1,PO14=0),1000,0)),1000000))</f>
        <v/>
      </c>
      <c r="YW14">
        <f>IF($B14=0,1000000,IF(INDEX('計算A'!$D$60:$II$104,$B14,91)*GI14=1,IF(AND($E14=2,PP14=0),1000000,INDEX('計算A'!CP$110:CP$114,$F14+1)+IF(AND($E14=1,PP14=0),1000,0)),1000000))</f>
        <v/>
      </c>
      <c r="YX14">
        <f>IF($B14=0,1000000,IF(INDEX('計算A'!$D$60:$II$104,$B14,92)*GJ14=1,IF(AND($E14=2,PQ14=0),1000000,INDEX('計算A'!CQ$110:CQ$114,$F14+1)+IF(AND($E14=1,PQ14=0),1000,0)),1000000))</f>
        <v/>
      </c>
      <c r="YY14">
        <f>IF($B14=0,1000000,IF(INDEX('計算A'!$D$60:$II$104,$B14,93)*GK14=1,IF(AND($E14=2,PR14=0),1000000,INDEX('計算A'!CR$110:CR$114,$F14+1)+IF(AND($E14=1,PR14=0),1000,0)),1000000))</f>
        <v/>
      </c>
      <c r="YZ14">
        <f>IF($B14=0,1000000,IF(INDEX('計算A'!$D$60:$II$104,$B14,94)*GL14=1,IF(AND($E14=2,PS14=0),1000000,INDEX('計算A'!CS$110:CS$114,$F14+1)+IF(AND($E14=1,PS14=0),1000,0)),1000000))</f>
        <v/>
      </c>
      <c r="ZA14">
        <f>IF($B14=0,1000000,IF(INDEX('計算A'!$D$60:$II$104,$B14,95)*GM14=1,IF(AND($E14=2,PT14=0),1000000,INDEX('計算A'!CT$110:CT$114,$F14+1)+IF(AND($E14=1,PT14=0),1000,0)),1000000))</f>
        <v/>
      </c>
      <c r="ZB14">
        <f>IF($B14=0,1000000,IF(INDEX('計算A'!$D$60:$II$104,$B14,96)*GN14=1,IF(AND($E14=2,PU14=0),1000000,INDEX('計算A'!CU$110:CU$114,$F14+1)+IF(AND($E14=1,PU14=0),1000,0)),1000000))</f>
        <v/>
      </c>
      <c r="ZC14">
        <f>IF($B14=0,1000000,IF(INDEX('計算A'!$D$60:$II$104,$B14,97)*GO14=1,IF(AND($E14=2,PV14=0),1000000,INDEX('計算A'!CV$110:CV$114,$F14+1)+IF(AND($E14=1,PV14=0),1000,0)),1000000))</f>
        <v/>
      </c>
      <c r="ZD14">
        <f>IF($B14=0,1000000,IF(INDEX('計算A'!$D$60:$II$104,$B14,98)*GP14=1,IF(AND($E14=2,PW14=0),1000000,INDEX('計算A'!CW$110:CW$114,$F14+1)+IF(AND($E14=1,PW14=0),1000,0)),1000000))</f>
        <v/>
      </c>
      <c r="ZE14">
        <f>IF($B14=0,1000000,IF(INDEX('計算A'!$D$60:$II$104,$B14,99)*GQ14=1,IF(AND($E14=2,PX14=0),1000000,INDEX('計算A'!CX$110:CX$114,$F14+1)+IF(AND($E14=1,PX14=0),1000,0)),1000000))</f>
        <v/>
      </c>
      <c r="ZF14">
        <f>IF($B14=0,1000000,IF(INDEX('計算A'!$D$60:$II$104,$B14,100)*GR14=1,IF(AND($E14=2,PY14=0),1000000,INDEX('計算A'!CY$110:CY$114,$F14+1)+IF(AND($E14=1,PY14=0),1000,0)),1000000))</f>
        <v/>
      </c>
      <c r="ZG14">
        <f>IF($B14=0,1000000,IF(INDEX('計算A'!$D$60:$II$104,$B14,101)*GS14=1,IF(AND($E14=2,PZ14=0),1000000,INDEX('計算A'!CZ$110:CZ$114,$F14+1)+IF(AND($E14=1,PZ14=0),1000,0)),1000000))</f>
        <v/>
      </c>
      <c r="ZH14">
        <f>IF($B14=0,1000000,IF(INDEX('計算A'!$D$60:$II$104,$B14,102)*GT14=1,IF(AND($E14=2,QA14=0),1000000,INDEX('計算A'!DA$110:DA$114,$F14+1)+IF(AND($E14=1,QA14=0),1000,0)),1000000))</f>
        <v/>
      </c>
      <c r="ZI14">
        <f>IF($B14=0,1000000,IF(INDEX('計算A'!$D$60:$II$104,$B14,103)*GU14=1,IF(AND($E14=2,QB14=0),1000000,INDEX('計算A'!DB$110:DB$114,$F14+1)+IF(AND($E14=1,QB14=0),1000,0)),1000000))</f>
        <v/>
      </c>
      <c r="ZJ14">
        <f>IF($B14=0,1000000,IF(INDEX('計算A'!$D$60:$II$104,$B14,104)*GV14=1,IF(AND($E14=2,QC14=0),1000000,INDEX('計算A'!DC$110:DC$114,$F14+1)+IF(AND($E14=1,QC14=0),1000,0)),1000000))</f>
        <v/>
      </c>
      <c r="ZK14">
        <f>IF($B14=0,1000000,IF(INDEX('計算A'!$D$60:$II$104,$B14,105)*GW14=1,IF(AND($E14=2,QD14=0),1000000,INDEX('計算A'!DD$110:DD$114,$F14+1)+IF(AND($E14=1,QD14=0),1000,0)),1000000))</f>
        <v/>
      </c>
      <c r="ZL14">
        <f>IF($B14=0,1000000,IF(INDEX('計算A'!$D$60:$II$104,$B14,106)*GX14=1,IF(AND($E14=2,QE14=0),1000000,INDEX('計算A'!DE$110:DE$114,$F14+1)+IF(AND($E14=1,QE14=0),1000,0)),1000000))</f>
        <v/>
      </c>
      <c r="ZM14">
        <f>IF($B14=0,1000000,IF(INDEX('計算A'!$D$60:$II$104,$B14,107)*GY14=1,IF(AND($E14=2,QF14=0),1000000,INDEX('計算A'!DF$110:DF$114,$F14+1)+IF(AND($E14=1,QF14=0),1000,0)),1000000))</f>
        <v/>
      </c>
      <c r="ZN14">
        <f>IF($B14=0,1000000,IF(INDEX('計算A'!$D$60:$II$104,$B14,108)*GZ14=1,IF(AND($E14=2,QG14=0),1000000,INDEX('計算A'!DG$110:DG$114,$F14+1)+IF(AND($E14=1,QG14=0),1000,0)),1000000))</f>
        <v/>
      </c>
      <c r="ZO14">
        <f>IF($B14=0,1000000,IF(INDEX('計算A'!$D$60:$II$104,$B14,109)*HA14=1,IF(AND($E14=2,QH14=0),1000000,INDEX('計算A'!DH$110:DH$114,$F14+1)+IF(AND($E14=1,QH14=0),1000,0)),1000000))</f>
        <v/>
      </c>
      <c r="ZP14">
        <f>IF($B14=0,1000000,IF(INDEX('計算A'!$D$60:$II$104,$B14,110)*HB14=1,IF(AND($E14=2,QI14=0),1000000,INDEX('計算A'!DI$110:DI$114,$F14+1)+IF(AND($E14=1,QI14=0),1000,0)),1000000))</f>
        <v/>
      </c>
      <c r="ZQ14">
        <f>IF($B14=0,1000000,IF(INDEX('計算A'!$D$60:$II$104,$B14,111)*HC14=1,IF(AND($E14=2,QJ14=0),1000000,INDEX('計算A'!DJ$110:DJ$114,$F14+1)+IF(AND($E14=1,QJ14=0),1000,0)),1000000))</f>
        <v/>
      </c>
      <c r="ZR14">
        <f>IF($B14=0,1000000,IF(INDEX('計算A'!$D$60:$II$104,$B14,112)*HD14=1,IF(AND($E14=2,QK14=0),1000000,INDEX('計算A'!DK$110:DK$114,$F14+1)+IF(AND($E14=1,QK14=0),1000,0)),1000000))</f>
        <v/>
      </c>
      <c r="ZS14">
        <f>IF($B14=0,1000000,IF(INDEX('計算A'!$D$60:$II$104,$B14,113)*HE14=1,IF(AND($E14=2,QL14=0),1000000,INDEX('計算A'!DL$110:DL$114,$F14+1)+IF(AND($E14=1,QL14=0),1000,0)),1000000))</f>
        <v/>
      </c>
      <c r="ZT14">
        <f>IF($B14=0,1000000,IF(INDEX('計算A'!$D$60:$II$104,$B14,114)*HF14=1,IF(AND($E14=2,QM14=0),1000000,INDEX('計算A'!DM$110:DM$114,$F14+1)+IF(AND($E14=1,QM14=0),1000,0)),1000000))</f>
        <v/>
      </c>
      <c r="ZU14">
        <f>IF($B14=0,1000000,IF(INDEX('計算A'!$D$60:$II$104,$B14,115)*HG14=1,IF(AND($E14=2,QN14=0),1000000,INDEX('計算A'!DN$110:DN$114,$F14+1)+IF(AND($E14=1,QN14=0),1000,0)),1000000))</f>
        <v/>
      </c>
      <c r="ZV14">
        <f>IF($B14=0,1000000,IF(INDEX('計算A'!$D$60:$II$104,$B14,116)*HH14=1,IF(AND($E14=2,QO14=0),1000000,INDEX('計算A'!DO$110:DO$114,$F14+1)+IF(AND($E14=1,QO14=0),1000,0)),1000000))</f>
        <v/>
      </c>
      <c r="ZW14">
        <f>IF($B14=0,1000000,IF(INDEX('計算A'!$D$60:$II$104,$B14,117)*HI14=1,IF(AND($E14=2,QP14=0),1000000,INDEX('計算A'!DP$110:DP$114,$F14+1)+IF(AND($E14=1,QP14=0),1000,0)),1000000))</f>
        <v/>
      </c>
      <c r="ZX14">
        <f>IF($B14=0,1000000,IF(INDEX('計算A'!$D$60:$II$104,$B14,118)*HJ14=1,IF(AND($E14=2,QQ14=0),1000000,INDEX('計算A'!DQ$110:DQ$114,$F14+1)+IF(AND($E14=1,QQ14=0),1000,0)),1000000))</f>
        <v/>
      </c>
      <c r="ZY14">
        <f>IF($B14=0,1000000,IF(INDEX('計算A'!$D$60:$II$104,$B14,119)*HK14=1,IF(AND($E14=2,QR14=0),1000000,INDEX('計算A'!DR$110:DR$114,$F14+1)+IF(AND($E14=1,QR14=0),1000,0)),1000000))</f>
        <v/>
      </c>
      <c r="ZZ14">
        <f>IF($B14=0,1000000,IF(INDEX('計算A'!$D$60:$II$104,$B14,120)*HL14=1,IF(AND($E14=2,QS14=0),1000000,INDEX('計算A'!DS$110:DS$114,$F14+1)+IF(AND($E14=1,QS14=0),1000,0)),1000000))</f>
        <v/>
      </c>
      <c r="AAA14">
        <f>IF($B14=0,1000000,IF(INDEX('計算A'!$D$60:$II$104,$B14,121)*HM14=1,IF(AND($E14=2,QT14=0),1000000,INDEX('計算A'!DT$110:DT$114,$F14+1)+IF(AND($E14=1,QT14=0),1000,0)),1000000))</f>
        <v/>
      </c>
      <c r="AAB14">
        <f>IF($B14=0,1000000,IF(INDEX('計算A'!$D$60:$II$104,$B14,122)*HN14=1,IF(AND($E14=2,QU14=0),1000000,INDEX('計算A'!DU$110:DU$114,$F14+1)+IF(AND($E14=1,QU14=0),1000,0)),1000000))</f>
        <v/>
      </c>
      <c r="AAC14">
        <f>IF($B14=0,1000000,IF(INDEX('計算A'!$D$60:$II$104,$B14,123)*HO14=1,IF(AND($E14=2,QV14=0),1000000,INDEX('計算A'!DV$110:DV$114,$F14+1)+IF(AND($E14=1,QV14=0),1000,0)),1000000))</f>
        <v/>
      </c>
      <c r="AAD14">
        <f>IF($B14=0,1000000,IF(INDEX('計算A'!$D$60:$II$104,$B14,124)*HP14=1,IF(AND($E14=2,QW14=0),1000000,INDEX('計算A'!DW$110:DW$114,$F14+1)+IF(AND($E14=1,QW14=0),1000,0)),1000000))</f>
        <v/>
      </c>
      <c r="AAE14">
        <f>IF($B14=0,1000000,IF(INDEX('計算A'!$D$60:$II$104,$B14,125)*HQ14=1,IF(AND($E14=2,QX14=0),1000000,INDEX('計算A'!DX$110:DX$114,$F14+1)+IF(AND($E14=1,QX14=0),1000,0)),1000000))</f>
        <v/>
      </c>
      <c r="AAF14">
        <f>IF($B14=0,1000000,IF(INDEX('計算A'!$D$60:$II$104,$B14,126)*HR14=1,IF(AND($E14=2,QY14=0),1000000,INDEX('計算A'!DY$110:DY$114,$F14+1)+IF(AND($E14=1,QY14=0),1000,0)),1000000))</f>
        <v/>
      </c>
      <c r="AAG14">
        <f>IF($B14=0,1000000,IF(INDEX('計算A'!$D$60:$II$104,$B14,127)*HS14=1,IF(AND($E14=2,QZ14=0),1000000,INDEX('計算A'!DZ$110:DZ$114,$F14+1)+IF(AND($E14=1,QZ14=0),1000,0)),1000000))</f>
        <v/>
      </c>
      <c r="AAH14">
        <f>IF($B14=0,1000000,IF(INDEX('計算A'!$D$60:$II$104,$B14,128)*HT14=1,IF(AND($E14=2,RA14=0),1000000,INDEX('計算A'!EA$110:EA$114,$F14+1)+IF(AND($E14=1,RA14=0),1000,0)),1000000))</f>
        <v/>
      </c>
      <c r="AAI14">
        <f>IF($B14=0,1000000,IF(INDEX('計算A'!$D$60:$II$104,$B14,129)*HU14=1,IF(AND($E14=2,RB14=0),1000000,INDEX('計算A'!EB$110:EB$114,$F14+1)+IF(AND($E14=1,RB14=0),1000,0)),1000000))</f>
        <v/>
      </c>
      <c r="AAJ14">
        <f>IF($B14=0,1000000,IF(INDEX('計算A'!$D$60:$II$104,$B14,130)*HV14=1,IF(AND($E14=2,RC14=0),1000000,INDEX('計算A'!EC$110:EC$114,$F14+1)+IF(AND($E14=1,RC14=0),1000,0)),1000000))</f>
        <v/>
      </c>
      <c r="AAK14">
        <f>IF($B14=0,1000000,IF(INDEX('計算A'!$D$60:$II$104,$B14,131)*HW14=1,IF(AND($E14=2,RD14=0),1000000,INDEX('計算A'!ED$110:ED$114,$F14+1)+IF(AND($E14=1,RD14=0),1000,0)),1000000))</f>
        <v/>
      </c>
      <c r="AAL14">
        <f>IF($B14=0,1000000,IF(INDEX('計算A'!$D$60:$II$104,$B14,132)*HX14=1,IF(AND($E14=2,RE14=0),1000000,INDEX('計算A'!EE$110:EE$114,$F14+1)+IF(AND($E14=1,RE14=0),1000,0)),1000000))</f>
        <v/>
      </c>
      <c r="AAM14">
        <f>IF($B14=0,1000000,IF(INDEX('計算A'!$D$60:$II$104,$B14,133)*HY14=1,IF(AND($E14=2,RF14=0),1000000,INDEX('計算A'!EF$110:EF$114,$F14+1)+IF(AND($E14=1,RF14=0),1000,0)),1000000))</f>
        <v/>
      </c>
      <c r="AAN14">
        <f>IF($B14=0,1000000,IF(INDEX('計算A'!$D$60:$II$104,$B14,134)*HZ14=1,IF(AND($E14=2,RG14=0),1000000,INDEX('計算A'!EG$110:EG$114,$F14+1)+IF(AND($E14=1,RG14=0),1000,0)),1000000))</f>
        <v/>
      </c>
      <c r="AAO14">
        <f>IF($B14=0,1000000,IF(INDEX('計算A'!$D$60:$II$104,$B14,135)*IA14=1,IF(AND($E14=2,RH14=0),1000000,INDEX('計算A'!EH$110:EH$114,$F14+1)+IF(AND($E14=1,RH14=0),1000,0)),1000000))</f>
        <v/>
      </c>
      <c r="AAP14">
        <f>IF($B14=0,1000000,IF(INDEX('計算A'!$D$60:$II$104,$B14,136)*IB14=1,IF(AND($E14=2,RI14=0),1000000,INDEX('計算A'!EI$110:EI$114,$F14+1)+IF(AND($E14=1,RI14=0),1000,0)),1000000))</f>
        <v/>
      </c>
      <c r="AAQ14">
        <f>IF($B14=0,1000000,IF(INDEX('計算A'!$D$60:$II$104,$B14,137)*IC14=1,IF(AND($E14=2,RJ14=0),1000000,INDEX('計算A'!EJ$110:EJ$114,$F14+1)+IF(AND($E14=1,RJ14=0),1000,0)),1000000))</f>
        <v/>
      </c>
      <c r="AAR14">
        <f>IF($B14=0,1000000,IF(INDEX('計算A'!$D$60:$II$104,$B14,138)*ID14=1,IF(AND($E14=2,RK14=0),1000000,INDEX('計算A'!EK$110:EK$114,$F14+1)+IF(AND($E14=1,RK14=0),1000,0)),1000000))</f>
        <v/>
      </c>
      <c r="AAS14">
        <f>IF($B14=0,1000000,IF(INDEX('計算A'!$D$60:$II$104,$B14,139)*IE14=1,IF(AND($E14=2,RL14=0),1000000,INDEX('計算A'!EL$110:EL$114,$F14+1)+IF(AND($E14=1,RL14=0),1000,0)),1000000))</f>
        <v/>
      </c>
      <c r="AAT14">
        <f>IF($B14=0,1000000,IF(INDEX('計算A'!$D$60:$II$104,$B14,140)*IF14=1,IF(AND($E14=2,RM14=0),1000000,INDEX('計算A'!EM$110:EM$114,$F14+1)+IF(AND($E14=1,RM14=0),1000,0)),1000000))</f>
        <v/>
      </c>
      <c r="AAU14">
        <f>IF($B14=0,1000000,IF(INDEX('計算A'!$D$60:$II$104,$B14,141)*IG14=1,IF(AND($E14=2,RN14=0),1000000,INDEX('計算A'!EN$110:EN$114,$F14+1)+IF(AND($E14=1,RN14=0),1000,0)),1000000))</f>
        <v/>
      </c>
      <c r="AAV14">
        <f>IF($B14=0,1000000,IF(INDEX('計算A'!$D$60:$II$104,$B14,142)*IH14=1,IF(AND($E14=2,RO14=0),1000000,INDEX('計算A'!EO$110:EO$114,$F14+1)+IF(AND($E14=1,RO14=0),1000,0)),1000000))</f>
        <v/>
      </c>
      <c r="AAW14">
        <f>IF($B14=0,1000000,IF(INDEX('計算A'!$D$60:$II$104,$B14,143)*II14=1,IF(AND($E14=2,RP14=0),1000000,INDEX('計算A'!EP$110:EP$114,$F14+1)+IF(AND($E14=1,RP14=0),1000,0)),1000000))</f>
        <v/>
      </c>
      <c r="AAX14">
        <f>IF($B14=0,1000000,IF(INDEX('計算A'!$D$60:$II$104,$B14,144)*IJ14=1,IF(AND($E14=2,RQ14=0),1000000,INDEX('計算A'!EQ$110:EQ$114,$F14+1)+IF(AND($E14=1,RQ14=0),1000,0)),1000000))</f>
        <v/>
      </c>
      <c r="AAY14">
        <f>IF($B14=0,1000000,IF(INDEX('計算A'!$D$60:$II$104,$B14,145)*IK14=1,IF(AND($E14=2,RR14=0),1000000,INDEX('計算A'!ER$110:ER$114,$F14+1)+IF(AND($E14=1,RR14=0),1000,0)),1000000))</f>
        <v/>
      </c>
      <c r="AAZ14">
        <f>IF($B14=0,1000000,IF(INDEX('計算A'!$D$60:$II$104,$B14,146)*IL14=1,IF(AND($E14=2,RS14=0),1000000,INDEX('計算A'!ES$110:ES$114,$F14+1)+IF(AND($E14=1,RS14=0),1000,0)),1000000))</f>
        <v/>
      </c>
      <c r="ABA14">
        <f>IF($B14=0,1000000,IF(INDEX('計算A'!$D$60:$II$104,$B14,147)*IM14=1,IF(AND($E14=2,RT14=0),1000000,INDEX('計算A'!ET$110:ET$114,$F14+1)+IF(AND($E14=1,RT14=0),1000,0)),1000000))</f>
        <v/>
      </c>
      <c r="ABB14">
        <f>IF($B14=0,1000000,IF(INDEX('計算A'!$D$60:$II$104,$B14,148)*IN14=1,IF(AND($E14=2,RU14=0),1000000,INDEX('計算A'!EU$110:EU$114,$F14+1)+IF(AND($E14=1,RU14=0),1000,0)),1000000))</f>
        <v/>
      </c>
      <c r="ABC14">
        <f>IF($B14=0,1000000,IF(INDEX('計算A'!$D$60:$II$104,$B14,149)*IO14=1,IF(AND($E14=2,RV14=0),1000000,INDEX('計算A'!EV$110:EV$114,$F14+1)+IF(AND($E14=1,RV14=0),1000,0)),1000000))</f>
        <v/>
      </c>
      <c r="ABD14">
        <f>IF($B14=0,1000000,IF(INDEX('計算A'!$D$60:$II$104,$B14,150)*IP14=1,IF(AND($E14=2,RW14=0),1000000,INDEX('計算A'!EW$110:EW$114,$F14+1)+IF(AND($E14=1,RW14=0),1000,0)),1000000))</f>
        <v/>
      </c>
      <c r="ABE14">
        <f>IF($B14=0,1000000,IF(INDEX('計算A'!$D$60:$II$104,$B14,151)*IQ14=1,IF(AND($E14=2,RX14=0),1000000,INDEX('計算A'!EX$110:EX$114,$F14+1)+IF(AND($E14=1,RX14=0),1000,0)),1000000))</f>
        <v/>
      </c>
      <c r="ABF14">
        <f>IF($B14=0,1000000,IF(INDEX('計算A'!$D$60:$II$104,$B14,152)*IR14=1,IF(AND($E14=2,RY14=0),1000000,INDEX('計算A'!EY$110:EY$114,$F14+1)+IF(AND($E14=1,RY14=0),1000,0)),1000000))</f>
        <v/>
      </c>
      <c r="ABG14">
        <f>IF($B14=0,1000000,IF(INDEX('計算A'!$D$60:$II$104,$B14,153)*IS14=1,IF(AND($E14=2,RZ14=0),1000000,INDEX('計算A'!EZ$110:EZ$114,$F14+1)+IF(AND($E14=1,RZ14=0),1000,0)),1000000))</f>
        <v/>
      </c>
      <c r="ABH14">
        <f>IF($B14=0,1000000,IF(INDEX('計算A'!$D$60:$II$104,$B14,154)*IT14=1,IF(AND($E14=2,SA14=0),1000000,INDEX('計算A'!FA$110:FA$114,$F14+1)+IF(AND($E14=1,SA14=0),1000,0)),1000000))</f>
        <v/>
      </c>
      <c r="ABI14">
        <f>IF($B14=0,1000000,IF(INDEX('計算A'!$D$60:$II$104,$B14,155)*IU14=1,IF(AND($E14=2,SB14=0),1000000,INDEX('計算A'!FB$110:FB$114,$F14+1)+IF(AND($E14=1,SB14=0),1000,0)),1000000))</f>
        <v/>
      </c>
      <c r="ABJ14">
        <f>IF($B14=0,1000000,IF(INDEX('計算A'!$D$60:$II$104,$B14,156)*IV14=1,IF(AND($E14=2,SC14=0),1000000,INDEX('計算A'!FC$110:FC$114,$F14+1)+IF(AND($E14=1,SC14=0),1000,0)),1000000))</f>
        <v/>
      </c>
      <c r="ABK14">
        <f>IF($B14=0,1000000,IF(INDEX('計算A'!$D$60:$II$104,$B14,157)*IW14=1,IF(AND($E14=2,SD14=0),1000000,INDEX('計算A'!FD$110:FD$114,$F14+1)+IF(AND($E14=1,SD14=0),1000,0)),1000000))</f>
        <v/>
      </c>
      <c r="ABL14">
        <f>IF($B14=0,1000000,IF(INDEX('計算A'!$D$60:$II$104,$B14,158)*IX14=1,IF(AND($E14=2,SE14=0),1000000,INDEX('計算A'!FE$110:FE$114,$F14+1)+IF(AND($E14=1,SE14=0),1000,0)),1000000))</f>
        <v/>
      </c>
      <c r="ABM14">
        <f>IF($B14=0,1000000,IF(INDEX('計算A'!$D$60:$II$104,$B14,159)*IY14=1,IF(AND($E14=2,SF14=0),1000000,INDEX('計算A'!FF$110:FF$114,$F14+1)+IF(AND($E14=1,SF14=0),1000,0)),1000000))</f>
        <v/>
      </c>
      <c r="ABN14">
        <f>IF($B14=0,1000000,IF(INDEX('計算A'!$D$60:$II$104,$B14,160)*IZ14=1,IF(AND($E14=2,SG14=0),1000000,INDEX('計算A'!FG$110:FG$114,$F14+1)+IF(AND($E14=1,SG14=0),1000,0)),1000000))</f>
        <v/>
      </c>
      <c r="ABO14">
        <f>IF($B14=0,1000000,IF(INDEX('計算A'!$D$60:$II$104,$B14,161)*JA14=1,IF(AND($E14=2,SH14=0),1000000,INDEX('計算A'!FH$110:FH$114,$F14+1)+IF(AND($E14=1,SH14=0),1000,0)),1000000))</f>
        <v/>
      </c>
      <c r="ABP14">
        <f>IF($B14=0,1000000,IF(INDEX('計算A'!$D$60:$II$104,$B14,162)*JB14=1,IF(AND($E14=2,SI14=0),1000000,INDEX('計算A'!FI$110:FI$114,$F14+1)+IF(AND($E14=1,SI14=0),1000,0)),1000000))</f>
        <v/>
      </c>
      <c r="ABQ14">
        <f>IF($B14=0,1000000,IF(INDEX('計算A'!$D$60:$II$104,$B14,163)*JC14=1,IF(AND($E14=2,SJ14=0),1000000,INDEX('計算A'!FJ$110:FJ$114,$F14+1)+IF(AND($E14=1,SJ14=0),1000,0)),1000000))</f>
        <v/>
      </c>
      <c r="ABR14">
        <f>IF($B14=0,1000000,IF(INDEX('計算A'!$D$60:$II$104,$B14,164)*JD14=1,IF(AND($E14=2,SK14=0),1000000,INDEX('計算A'!FK$110:FK$114,$F14+1)+IF(AND($E14=1,SK14=0),1000,0)),1000000))</f>
        <v/>
      </c>
      <c r="ABS14">
        <f>IF($B14=0,1000000,IF(INDEX('計算A'!$D$60:$II$104,$B14,165)*JE14=1,IF(AND($E14=2,SL14=0),1000000,INDEX('計算A'!FL$110:FL$114,$F14+1)+IF(AND($E14=1,SL14=0),1000,0)),1000000))</f>
        <v/>
      </c>
      <c r="ABT14">
        <f>IF($B14=0,1000000,IF(INDEX('計算A'!$D$60:$II$104,$B14,166)*JF14=1,IF(AND($E14=2,SM14=0),1000000,INDEX('計算A'!FM$110:FM$114,$F14+1)+IF(AND($E14=1,SM14=0),1000,0)),1000000))</f>
        <v/>
      </c>
      <c r="ABU14">
        <f>IF($B14=0,1000000,IF(INDEX('計算A'!$D$60:$II$104,$B14,167)*JG14=1,IF(AND($E14=2,SN14=0),1000000,INDEX('計算A'!FN$110:FN$114,$F14+1)+IF(AND($E14=1,SN14=0),1000,0)),1000000))</f>
        <v/>
      </c>
      <c r="ABV14">
        <f>IF($B14=0,1000000,IF(INDEX('計算A'!$D$60:$II$104,$B14,168)*JH14=1,IF(AND($E14=2,SO14=0),1000000,INDEX('計算A'!FO$110:FO$114,$F14+1)+IF(AND($E14=1,SO14=0),1000,0)),1000000))</f>
        <v/>
      </c>
      <c r="ABW14">
        <f>IF($B14=0,1000000,IF(INDEX('計算A'!$D$60:$II$104,$B14,169)*JI14=1,IF(AND($E14=2,SP14=0),1000000,INDEX('計算A'!FP$110:FP$114,$F14+1)+IF(AND($E14=1,SP14=0),1000,0)),1000000))</f>
        <v/>
      </c>
      <c r="ABX14">
        <f>IF($B14=0,1000000,IF(INDEX('計算A'!$D$60:$II$104,$B14,170)*JJ14=1,IF(AND($E14=2,SQ14=0),1000000,INDEX('計算A'!FQ$110:FQ$114,$F14+1)+IF(AND($E14=1,SQ14=0),1000,0)),1000000))</f>
        <v/>
      </c>
      <c r="ABY14">
        <f>IF($B14=0,1000000,IF(INDEX('計算A'!$D$60:$II$104,$B14,171)*JK14=1,IF(AND($E14=2,SR14=0),1000000,INDEX('計算A'!FR$110:FR$114,$F14+1)+IF(AND($E14=1,SR14=0),1000,0)),1000000))</f>
        <v/>
      </c>
      <c r="ABZ14">
        <f>IF($B14=0,1000000,IF(INDEX('計算A'!$D$60:$II$104,$B14,172)*JL14=1,IF(AND($E14=2,SS14=0),1000000,INDEX('計算A'!FS$110:FS$114,$F14+1)+IF(AND($E14=1,SS14=0),1000,0)),1000000))</f>
        <v/>
      </c>
      <c r="ACA14">
        <f>IF($B14=0,1000000,IF(INDEX('計算A'!$D$60:$II$104,$B14,173)*JM14=1,IF(AND($E14=2,ST14=0),1000000,INDEX('計算A'!FT$110:FT$114,$F14+1)+IF(AND($E14=1,ST14=0),1000,0)),1000000))</f>
        <v/>
      </c>
      <c r="ACB14">
        <f>IF($B14=0,1000000,IF(INDEX('計算A'!$D$60:$II$104,$B14,174)*JN14=1,IF(AND($E14=2,SU14=0),1000000,INDEX('計算A'!FU$110:FU$114,$F14+1)+IF(AND($E14=1,SU14=0),1000,0)),1000000))</f>
        <v/>
      </c>
      <c r="ACC14">
        <f>IF($B14=0,1000000,IF(INDEX('計算A'!$D$60:$II$104,$B14,175)*JO14=1,IF(AND($E14=2,SV14=0),1000000,INDEX('計算A'!FV$110:FV$114,$F14+1)+IF(AND($E14=1,SV14=0),1000,0)),1000000))</f>
        <v/>
      </c>
      <c r="ACD14">
        <f>IF($B14=0,1000000,IF(INDEX('計算A'!$D$60:$II$104,$B14,176)*JP14=1,IF(AND($E14=2,SW14=0),1000000,INDEX('計算A'!FW$110:FW$114,$F14+1)+IF(AND($E14=1,SW14=0),1000,0)),1000000))</f>
        <v/>
      </c>
      <c r="ACE14">
        <f>IF($B14=0,1000000,IF(INDEX('計算A'!$D$60:$II$104,$B14,177)*JQ14=1,IF(AND($E14=2,SX14=0),1000000,INDEX('計算A'!FX$110:FX$114,$F14+1)+IF(AND($E14=1,SX14=0),1000,0)),1000000))</f>
        <v/>
      </c>
      <c r="ACF14">
        <f>IF($B14=0,1000000,IF(INDEX('計算A'!$D$60:$II$104,$B14,178)*JR14=1,IF(AND($E14=2,SY14=0),1000000,INDEX('計算A'!FY$110:FY$114,$F14+1)+IF(AND($E14=1,SY14=0),1000,0)),1000000))</f>
        <v/>
      </c>
      <c r="ACG14">
        <f>IF($B14=0,1000000,IF(INDEX('計算A'!$D$60:$II$104,$B14,179)*JS14=1,IF(AND($E14=2,SZ14=0),1000000,INDEX('計算A'!FZ$110:FZ$114,$F14+1)+IF(AND($E14=1,SZ14=0),1000,0)),1000000))</f>
        <v/>
      </c>
      <c r="ACH14">
        <f>IF($B14=0,1000000,IF(INDEX('計算A'!$D$60:$II$104,$B14,180)*JT14=1,IF(AND($E14=2,TA14=0),1000000,INDEX('計算A'!GA$110:GA$114,$F14+1)+IF(AND($E14=1,TA14=0),1000,0)),1000000))</f>
        <v/>
      </c>
      <c r="ACI14">
        <f>IF($B14=0,1000000,IF(INDEX('計算A'!$D$60:$II$104,$B14,181)*JU14=1,IF(AND($E14=2,TB14=0),1000000,INDEX('計算A'!GB$110:GB$114,$F14+1)+IF(AND($E14=1,TB14=0),1000,0)),1000000))</f>
        <v/>
      </c>
      <c r="ACJ14">
        <f>IF($B14=0,1000000,IF(INDEX('計算A'!$D$60:$II$104,$B14,182)*JV14=1,IF(AND($E14=2,TC14=0),1000000,INDEX('計算A'!GC$110:GC$114,$F14+1)+IF(AND($E14=1,TC14=0),1000,0)),1000000))</f>
        <v/>
      </c>
      <c r="ACK14">
        <f>IF($B14=0,1000000,IF(INDEX('計算A'!$D$60:$II$104,$B14,183)*JW14=1,IF(AND($E14=2,TD14=0),1000000,INDEX('計算A'!GD$110:GD$114,$F14+1)+IF(AND($E14=1,TD14=0),1000,0)),1000000))</f>
        <v/>
      </c>
      <c r="ACL14">
        <f>IF($B14=0,1000000,IF(INDEX('計算A'!$D$60:$II$104,$B14,184)*JX14=1,IF(AND($E14=2,TE14=0),1000000,INDEX('計算A'!GE$110:GE$114,$F14+1)+IF(AND($E14=1,TE14=0),1000,0)),1000000))</f>
        <v/>
      </c>
      <c r="ACM14">
        <f>IF($B14=0,1000000,IF(INDEX('計算A'!$D$60:$II$104,$B14,185)*JY14=1,IF(AND($E14=2,TF14=0),1000000,INDEX('計算A'!GF$110:GF$114,$F14+1)+IF(AND($E14=1,TF14=0),1000,0)),1000000))</f>
        <v/>
      </c>
      <c r="ACN14">
        <f>IF($B14=0,1000000,IF(INDEX('計算A'!$D$60:$II$104,$B14,186)*JZ14=1,IF(AND($E14=2,TG14=0),1000000,INDEX('計算A'!GG$110:GG$114,$F14+1)+IF(AND($E14=1,TG14=0),1000,0)),1000000))</f>
        <v/>
      </c>
      <c r="ACO14">
        <f>IF($B14=0,1000000,IF(INDEX('計算A'!$D$60:$II$104,$B14,187)*KA14=1,IF(AND($E14=2,TH14=0),1000000,INDEX('計算A'!GH$110:GH$114,$F14+1)+IF(AND($E14=1,TH14=0),1000,0)),1000000))</f>
        <v/>
      </c>
      <c r="ACP14">
        <f>IF($B14=0,1000000,IF(INDEX('計算A'!$D$60:$II$104,$B14,188)*KB14=1,IF(AND($E14=2,TI14=0),1000000,INDEX('計算A'!GI$110:GI$114,$F14+1)+IF(AND($E14=1,TI14=0),1000,0)),1000000))</f>
        <v/>
      </c>
      <c r="ACQ14">
        <f>IF($B14=0,1000000,IF(INDEX('計算A'!$D$60:$II$104,$B14,189)*KC14=1,IF(AND($E14=2,TJ14=0),1000000,INDEX('計算A'!GJ$110:GJ$114,$F14+1)+IF(AND($E14=1,TJ14=0),1000,0)),1000000))</f>
        <v/>
      </c>
      <c r="ACR14">
        <f>IF($B14=0,1000000,IF(INDEX('計算A'!$D$60:$II$104,$B14,190)*KD14=1,IF(AND($E14=2,TK14=0),1000000,INDEX('計算A'!GK$110:GK$114,$F14+1)+IF(AND($E14=1,TK14=0),1000,0)),1000000))</f>
        <v/>
      </c>
      <c r="ACS14">
        <f>IF($B14=0,1000000,IF(INDEX('計算A'!$D$60:$II$104,$B14,191)*KE14=1,IF(AND($E14=2,TL14=0),1000000,INDEX('計算A'!GL$110:GL$114,$F14+1)+IF(AND($E14=1,TL14=0),1000,0)),1000000))</f>
        <v/>
      </c>
      <c r="ACT14">
        <f>IF($B14=0,1000000,IF(INDEX('計算A'!$D$60:$II$104,$B14,192)*KF14=1,IF(AND($E14=2,TM14=0),1000000,INDEX('計算A'!GM$110:GM$114,$F14+1)+IF(AND($E14=1,TM14=0),1000,0)),1000000))</f>
        <v/>
      </c>
      <c r="ACU14">
        <f>IF($B14=0,1000000,IF(INDEX('計算A'!$D$60:$II$104,$B14,193)*KG14=1,IF(AND($E14=2,TN14=0),1000000,INDEX('計算A'!GN$110:GN$114,$F14+1)+IF(AND($E14=1,TN14=0),1000,0)),1000000))</f>
        <v/>
      </c>
      <c r="ACV14">
        <f>IF($B14=0,1000000,IF(INDEX('計算A'!$D$60:$II$104,$B14,194)*KH14=1,IF(AND($E14=2,TO14=0),1000000,INDEX('計算A'!GO$110:GO$114,$F14+1)+IF(AND($E14=1,TO14=0),1000,0)),1000000))</f>
        <v/>
      </c>
      <c r="ACW14">
        <f>IF($B14=0,1000000,IF(INDEX('計算A'!$D$60:$II$104,$B14,195)*KI14=1,IF(AND($E14=2,TP14=0),1000000,INDEX('計算A'!GP$110:GP$114,$F14+1)+IF(AND($E14=1,TP14=0),1000,0)),1000000))</f>
        <v/>
      </c>
      <c r="ACX14">
        <f>IF($B14=0,1000000,IF(INDEX('計算A'!$D$60:$II$104,$B14,196)*KJ14=1,IF(AND($E14=2,TQ14=0),1000000,INDEX('計算A'!GQ$110:GQ$114,$F14+1)+IF(AND($E14=1,TQ14=0),1000,0)),1000000))</f>
        <v/>
      </c>
      <c r="ACY14">
        <f>IF($B14=0,1000000,IF(INDEX('計算A'!$D$60:$II$104,$B14,197)*KK14=1,IF(AND($E14=2,TR14=0),1000000,INDEX('計算A'!GR$110:GR$114,$F14+1)+IF(AND($E14=1,TR14=0),1000,0)),1000000))</f>
        <v/>
      </c>
      <c r="ACZ14">
        <f>IF($B14=0,1000000,IF(INDEX('計算A'!$D$60:$II$104,$B14,198)*KL14=1,IF(AND($E14=2,TS14=0),1000000,INDEX('計算A'!GS$110:GS$114,$F14+1)+IF(AND($E14=1,TS14=0),1000,0)),1000000))</f>
        <v/>
      </c>
      <c r="ADA14">
        <f>IF($B14=0,1000000,IF(INDEX('計算A'!$D$60:$II$104,$B14,199)*KM14=1,IF(AND($E14=2,TT14=0),1000000,INDEX('計算A'!GT$110:GT$114,$F14+1)+IF(AND($E14=1,TT14=0),1000,0)),1000000))</f>
        <v/>
      </c>
      <c r="ADB14">
        <f>IF($B14=0,1000000,IF(INDEX('計算A'!$D$60:$II$104,$B14,200)*KN14=1,IF(AND($E14=2,TU14=0),1000000,INDEX('計算A'!GU$110:GU$114,$F14+1)+IF(AND($E14=1,TU14=0),1000,0)),1000000))</f>
        <v/>
      </c>
      <c r="ADC14">
        <f>IF($B14=0,1000000,IF(INDEX('計算A'!$D$60:$II$104,$B14,201)*KO14=1,IF(AND($E14=2,TV14=0),1000000,INDEX('計算A'!GV$110:GV$114,$F14+1)+IF(AND($E14=1,TV14=0),1000,0)),1000000))</f>
        <v/>
      </c>
      <c r="ADD14">
        <f>IF($B14=0,1000000,IF(INDEX('計算A'!$D$60:$II$104,$B14,202)*KP14=1,IF(AND($E14=2,TW14=0),1000000,INDEX('計算A'!GW$110:GW$114,$F14+1)+IF(AND($E14=1,TW14=0),1000,0)),1000000))</f>
        <v/>
      </c>
      <c r="ADE14">
        <f>IF($B14=0,1000000,IF(INDEX('計算A'!$D$60:$II$104,$B14,203)*KQ14=1,IF(AND($E14=2,TX14=0),1000000,INDEX('計算A'!GX$110:GX$114,$F14+1)+IF(AND($E14=1,TX14=0),1000,0)),1000000))</f>
        <v/>
      </c>
      <c r="ADF14">
        <f>IF($B14=0,1000000,IF(INDEX('計算A'!$D$60:$II$104,$B14,204)*KR14=1,IF(AND($E14=2,TY14=0),1000000,INDEX('計算A'!GY$110:GY$114,$F14+1)+IF(AND($E14=1,TY14=0),1000,0)),1000000))</f>
        <v/>
      </c>
      <c r="ADG14">
        <f>IF($B14=0,1000000,IF(INDEX('計算A'!$D$60:$II$104,$B14,205)*KS14=1,IF(AND($E14=2,TZ14=0),1000000,INDEX('計算A'!GZ$110:GZ$114,$F14+1)+IF(AND($E14=1,TZ14=0),1000,0)),1000000))</f>
        <v/>
      </c>
      <c r="ADH14">
        <f>IF($B14=0,1000000,IF(INDEX('計算A'!$D$60:$II$104,$B14,206)*KT14=1,IF(AND($E14=2,UA14=0),1000000,INDEX('計算A'!HA$110:HA$114,$F14+1)+IF(AND($E14=1,UA14=0),1000,0)),1000000))</f>
        <v/>
      </c>
      <c r="ADI14">
        <f>IF($B14=0,1000000,IF(INDEX('計算A'!$D$60:$II$104,$B14,207)*KU14=1,IF(AND($E14=2,UB14=0),1000000,INDEX('計算A'!HB$110:HB$114,$F14+1)+IF(AND($E14=1,UB14=0),1000,0)),1000000))</f>
        <v/>
      </c>
      <c r="ADJ14">
        <f>IF($B14=0,1000000,IF(INDEX('計算A'!$D$60:$II$104,$B14,208)*KV14=1,IF(AND($E14=2,UC14=0),1000000,INDEX('計算A'!HC$110:HC$114,$F14+1)+IF(AND($E14=1,UC14=0),1000,0)),1000000))</f>
        <v/>
      </c>
      <c r="ADK14">
        <f>IF($B14=0,1000000,IF(INDEX('計算A'!$D$60:$II$104,$B14,209)*KW14=1,IF(AND($E14=2,UD14=0),1000000,INDEX('計算A'!HD$110:HD$114,$F14+1)+IF(AND($E14=1,UD14=0),1000,0)),1000000))</f>
        <v/>
      </c>
      <c r="ADL14">
        <f>IF($B14=0,1000000,IF(INDEX('計算A'!$D$60:$II$104,$B14,210)*KX14=1,IF(AND($E14=2,UE14=0),1000000,INDEX('計算A'!HE$110:HE$114,$F14+1)+IF(AND($E14=1,UE14=0),1000,0)),1000000))</f>
        <v/>
      </c>
      <c r="ADM14">
        <f>IF($B14=0,1000000,IF(INDEX('計算A'!$D$60:$II$104,$B14,211)*KY14=1,IF(AND($E14=2,UF14=0),1000000,INDEX('計算A'!HF$110:HF$114,$F14+1)+IF(AND($E14=1,UF14=0),1000,0)),1000000))</f>
        <v/>
      </c>
      <c r="ADN14">
        <f>IF($B14=0,1000000,IF(INDEX('計算A'!$D$60:$II$104,$B14,212)*KZ14=1,IF(AND($E14=2,UG14=0),1000000,INDEX('計算A'!HG$110:HG$114,$F14+1)+IF(AND($E14=1,UG14=0),1000,0)),1000000))</f>
        <v/>
      </c>
      <c r="ADO14">
        <f>IF($B14=0,1000000,IF(INDEX('計算A'!$D$60:$II$104,$B14,213)*LA14=1,IF(AND($E14=2,UH14=0),1000000,INDEX('計算A'!HH$110:HH$114,$F14+1)+IF(AND($E14=1,UH14=0),1000,0)),1000000))</f>
        <v/>
      </c>
      <c r="ADP14">
        <f>IF($B14=0,1000000,IF(INDEX('計算A'!$D$60:$II$104,$B14,214)*LB14=1,IF(AND($E14=2,UI14=0),1000000,INDEX('計算A'!HI$110:HI$114,$F14+1)+IF(AND($E14=1,UI14=0),1000,0)),1000000))</f>
        <v/>
      </c>
      <c r="ADQ14">
        <f>IF($B14=0,1000000,IF(INDEX('計算A'!$D$60:$II$104,$B14,215)*LC14=1,IF(AND($E14=2,UJ14=0),1000000,INDEX('計算A'!HJ$110:HJ$114,$F14+1)+IF(AND($E14=1,UJ14=0),1000,0)),1000000))</f>
        <v/>
      </c>
      <c r="ADR14">
        <f>IF($B14=0,1000000,IF(INDEX('計算A'!$D$60:$II$104,$B14,216)*LD14=1,IF(AND($E14=2,UK14=0),1000000,INDEX('計算A'!HK$110:HK$114,$F14+1)+IF(AND($E14=1,UK14=0),1000,0)),1000000))</f>
        <v/>
      </c>
      <c r="ADS14">
        <f>IF($B14=0,1000000,IF(INDEX('計算A'!$D$60:$II$104,$B14,217)*LE14=1,IF(AND($E14=2,UL14=0),1000000,INDEX('計算A'!HL$110:HL$114,$F14+1)+IF(AND($E14=1,UL14=0),1000,0)),1000000))</f>
        <v/>
      </c>
      <c r="ADT14">
        <f>IF($B14=0,1000000,IF(INDEX('計算A'!$D$60:$II$104,$B14,218)*LF14=1,IF(AND($E14=2,UM14=0),1000000,INDEX('計算A'!HM$110:HM$114,$F14+1)+IF(AND($E14=1,UM14=0),1000,0)),1000000))</f>
        <v/>
      </c>
      <c r="ADU14">
        <f>IF($B14=0,1000000,IF(INDEX('計算A'!$D$60:$II$104,$B14,219)*LG14=1,IF(AND($E14=2,UN14=0),1000000,INDEX('計算A'!HN$110:HN$114,$F14+1)+IF(AND($E14=1,UN14=0),1000,0)),1000000))</f>
        <v/>
      </c>
      <c r="ADV14">
        <f>IF($B14=0,1000000,IF(INDEX('計算A'!$D$60:$II$104,$B14,220)*LH14=1,IF(AND($E14=2,UO14=0),1000000,INDEX('計算A'!HO$110:HO$114,$F14+1)+IF(AND($E14=1,UO14=0),1000,0)),1000000))</f>
        <v/>
      </c>
      <c r="ADW14">
        <f>IF($B14=0,1000000,IF(INDEX('計算A'!$D$60:$II$104,$B14,221)*LI14=1,IF(AND($E14=2,UP14=0),1000000,INDEX('計算A'!HP$110:HP$114,$F14+1)+IF(AND($E14=1,UP14=0),1000,0)),1000000))</f>
        <v/>
      </c>
      <c r="ADX14">
        <f>IF($B14=0,1000000,IF(INDEX('計算A'!$D$60:$II$104,$B14,222)*LJ14=1,IF(AND($E14=2,UQ14=0),1000000,INDEX('計算A'!HQ$110:HQ$114,$F14+1)+IF(AND($E14=1,UQ14=0),1000,0)),1000000))</f>
        <v/>
      </c>
      <c r="ADY14">
        <f>IF($B14=0,1000000,IF(INDEX('計算A'!$D$60:$II$104,$B14,223)*LK14=1,IF(AND($E14=2,UR14=0),1000000,INDEX('計算A'!HR$110:HR$114,$F14+1)+IF(AND($E14=1,UR14=0),1000,0)),1000000))</f>
        <v/>
      </c>
      <c r="ADZ14">
        <f>IF($B14=0,1000000,IF(INDEX('計算A'!$D$60:$II$104,$B14,224)*LL14=1,IF(AND($E14=2,US14=0),1000000,INDEX('計算A'!HS$110:HS$114,$F14+1)+IF(AND($E14=1,US14=0),1000,0)),1000000))</f>
        <v/>
      </c>
      <c r="AEA14">
        <f>IF($B14=0,1000000,IF(INDEX('計算A'!$D$60:$II$104,$B14,225)*LM14=1,IF(AND($E14=2,UT14=0),1000000,INDEX('計算A'!HT$110:HT$114,$F14+1)+IF(AND($E14=1,UT14=0),1000,0)),1000000))</f>
        <v/>
      </c>
      <c r="AEB14">
        <f>IF($B14=0,1000000,IF(INDEX('計算A'!$D$60:$II$104,$B14,226)*LN14=1,IF(AND($E14=2,UU14=0),1000000,INDEX('計算A'!HU$110:HU$114,$F14+1)+IF(AND($E14=1,UU14=0),1000,0)),1000000))</f>
        <v/>
      </c>
      <c r="AEC14">
        <f>IF($B14=0,1000000,IF(INDEX('計算A'!$D$60:$II$104,$B14,227)*LO14=1,IF(AND($E14=2,UV14=0),1000000,INDEX('計算A'!HV$110:HV$114,$F14+1)+IF(AND($E14=1,UV14=0),1000,0)),1000000))</f>
        <v/>
      </c>
      <c r="AED14">
        <f>IF($B14=0,1000000,IF(INDEX('計算A'!$D$60:$II$104,$B14,228)*LP14=1,IF(AND($E14=2,UW14=0),1000000,INDEX('計算A'!HW$110:HW$114,$F14+1)+IF(AND($E14=1,UW14=0),1000,0)),1000000))</f>
        <v/>
      </c>
      <c r="AEE14">
        <f>IF($B14=0,1000000,IF(INDEX('計算A'!$D$60:$II$104,$B14,229)*LQ14=1,IF(AND($E14=2,UX14=0),1000000,INDEX('計算A'!HX$110:HX$114,$F14+1)+IF(AND($E14=1,UX14=0),1000,0)),1000000))</f>
        <v/>
      </c>
      <c r="AEF14">
        <f>IF($B14=0,1000000,IF(INDEX('計算A'!$D$60:$II$104,$B14,230)*LR14=1,IF(AND($E14=2,UY14=0),1000000,INDEX('計算A'!HY$110:HY$114,$F14+1)+IF(AND($E14=1,UY14=0),1000,0)),1000000))</f>
        <v/>
      </c>
      <c r="AEG14">
        <f>IF($B14=0,1000000,IF(INDEX('計算A'!$D$60:$II$104,$B14,231)*LS14=1,IF(AND($E14=2,UZ14=0),1000000,INDEX('計算A'!HZ$110:HZ$114,$F14+1)+IF(AND($E14=1,UZ14=0),1000,0)),1000000))</f>
        <v/>
      </c>
      <c r="AEH14">
        <f>IF($B14=0,1000000,IF(INDEX('計算A'!$D$60:$II$104,$B14,232)*LT14=1,IF(AND($E14=2,VA14=0),1000000,INDEX('計算A'!IA$110:IA$114,$F14+1)+IF(AND($E14=1,VA14=0),1000,0)),1000000))</f>
        <v/>
      </c>
      <c r="AEI14">
        <f>IF($B14=0,1000000,IF(INDEX('計算A'!$D$60:$II$104,$B14,233)*LU14=1,IF(AND($E14=2,VB14=0),1000000,INDEX('計算A'!IB$110:IB$114,$F14+1)+IF(AND($E14=1,VB14=0),1000,0)),1000000))</f>
        <v/>
      </c>
      <c r="AEJ14">
        <f>IF($B14=0,1000000,IF(INDEX('計算A'!$D$60:$II$104,$B14,234)*LV14=1,IF(AND($E14=2,VC14=0),1000000,INDEX('計算A'!IC$110:IC$114,$F14+1)+IF(AND($E14=1,VC14=0),1000,0)),1000000))</f>
        <v/>
      </c>
      <c r="AEK14">
        <f>IF($B14=0,1000000,IF(INDEX('計算A'!$D$60:$II$104,$B14,235)*LW14=1,IF(AND($E14=2,VD14=0),1000000,INDEX('計算A'!ID$110:ID$114,$F14+1)+IF(AND($E14=1,VD14=0),1000,0)),1000000))</f>
        <v/>
      </c>
      <c r="AEL14">
        <f>IF($B14=0,1000000,IF(INDEX('計算A'!$D$60:$II$104,$B14,236)*LX14=1,IF(AND($E14=2,VE14=0),1000000,INDEX('計算A'!IE$110:IE$114,$F14+1)+IF(AND($E14=1,VE14=0),1000,0)),1000000))</f>
        <v/>
      </c>
      <c r="AEM14">
        <f>IF($B14=0,1000000,IF(INDEX('計算A'!$D$60:$II$104,$B14,237)*LY14=1,IF(AND($E14=2,VF14=0),1000000,INDEX('計算A'!IF$110:IF$114,$F14+1)+IF(AND($E14=1,VF14=0),1000,0)),1000000))</f>
        <v/>
      </c>
      <c r="AEN14">
        <f>IF($B14=0,1000000,IF(INDEX('計算A'!$D$60:$II$104,$B14,238)*LZ14=1,IF(AND($E14=2,VG14=0),1000000,INDEX('計算A'!IG$110:IG$114,$F14+1)+IF(AND($E14=1,VG14=0),1000,0)),1000000))</f>
        <v/>
      </c>
      <c r="AEO14">
        <f>IF($B14=0,1000000,IF(INDEX('計算A'!$D$60:$II$104,$B14,239)*MA14=1,IF(AND($E14=2,VH14=0),1000000,INDEX('計算A'!IH$110:IH$114,$F14+1)+IF(AND($E14=1,VH14=0),1000,0)),1000000))</f>
        <v/>
      </c>
      <c r="AEP14">
        <f>IF($B14=0,1000000,IF(INDEX('計算A'!$D$60:$II$104,$B14,240)*MB14=1,IF(AND($E14=2,VI14=0),1000000,INDEX('計算A'!II$110:II$114,$F14+1)+IF(AND($E14=1,VI14=0),1000,0)),1000000))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IF($B15=0,1000000,IF(INDEX('計算A'!$D$60:$II$104,$B15,1)*CW15=1,IF(AND($E15=2,MD15=0),1000000,INDEX('計算A'!D$110:D$114,$F15+1)+IF(AND($E15=1,MD15=0),1000,0)),1000000))</f>
        <v/>
      </c>
      <c r="VL15">
        <f>IF($B15=0,1000000,IF(INDEX('計算A'!$D$60:$II$104,$B15,2)*CX15=1,IF(AND($E15=2,ME15=0),1000000,INDEX('計算A'!E$110:E$114,$F15+1)+IF(AND($E15=1,ME15=0),1000,0)),1000000))</f>
        <v/>
      </c>
      <c r="VM15">
        <f>IF($B15=0,1000000,IF(INDEX('計算A'!$D$60:$II$104,$B15,3)*CY15=1,IF(AND($E15=2,MF15=0),1000000,INDEX('計算A'!F$110:F$114,$F15+1)+IF(AND($E15=1,MF15=0),1000,0)),1000000))</f>
        <v/>
      </c>
      <c r="VN15">
        <f>IF($B15=0,1000000,IF(INDEX('計算A'!$D$60:$II$104,$B15,4)*CZ15=1,IF(AND($E15=2,MG15=0),1000000,INDEX('計算A'!G$110:G$114,$F15+1)+IF(AND($E15=1,MG15=0),1000,0)),1000000))</f>
        <v/>
      </c>
      <c r="VO15">
        <f>IF($B15=0,1000000,IF(INDEX('計算A'!$D$60:$II$104,$B15,5)*DA15=1,IF(AND($E15=2,MH15=0),1000000,INDEX('計算A'!H$110:H$114,$F15+1)+IF(AND($E15=1,MH15=0),1000,0)),1000000))</f>
        <v/>
      </c>
      <c r="VP15">
        <f>IF($B15=0,1000000,IF(INDEX('計算A'!$D$60:$II$104,$B15,6)*DB15=1,IF(AND($E15=2,MI15=0),1000000,INDEX('計算A'!I$110:I$114,$F15+1)+IF(AND($E15=1,MI15=0),1000,0)),1000000))</f>
        <v/>
      </c>
      <c r="VQ15">
        <f>IF($B15=0,1000000,IF(INDEX('計算A'!$D$60:$II$104,$B15,7)*DC15=1,IF(AND($E15=2,MJ15=0),1000000,INDEX('計算A'!J$110:J$114,$F15+1)+IF(AND($E15=1,MJ15=0),1000,0)),1000000))</f>
        <v/>
      </c>
      <c r="VR15">
        <f>IF($B15=0,1000000,IF(INDEX('計算A'!$D$60:$II$104,$B15,8)*DD15=1,IF(AND($E15=2,MK15=0),1000000,INDEX('計算A'!K$110:K$114,$F15+1)+IF(AND($E15=1,MK15=0),1000,0)),1000000))</f>
        <v/>
      </c>
      <c r="VS15">
        <f>IF($B15=0,1000000,IF(INDEX('計算A'!$D$60:$II$104,$B15,9)*DE15=1,IF(AND($E15=2,ML15=0),1000000,INDEX('計算A'!L$110:L$114,$F15+1)+IF(AND($E15=1,ML15=0),1000,0)),1000000))</f>
        <v/>
      </c>
      <c r="VT15">
        <f>IF($B15=0,1000000,IF(INDEX('計算A'!$D$60:$II$104,$B15,10)*DF15=1,IF(AND($E15=2,MM15=0),1000000,INDEX('計算A'!M$110:M$114,$F15+1)+IF(AND($E15=1,MM15=0),1000,0)),1000000))</f>
        <v/>
      </c>
      <c r="VU15">
        <f>IF($B15=0,1000000,IF(INDEX('計算A'!$D$60:$II$104,$B15,11)*DG15=1,IF(AND($E15=2,MN15=0),1000000,INDEX('計算A'!N$110:N$114,$F15+1)+IF(AND($E15=1,MN15=0),1000,0)),1000000))</f>
        <v/>
      </c>
      <c r="VV15">
        <f>IF($B15=0,1000000,IF(INDEX('計算A'!$D$60:$II$104,$B15,12)*DH15=1,IF(AND($E15=2,MO15=0),1000000,INDEX('計算A'!O$110:O$114,$F15+1)+IF(AND($E15=1,MO15=0),1000,0)),1000000))</f>
        <v/>
      </c>
      <c r="VW15">
        <f>IF($B15=0,1000000,IF(INDEX('計算A'!$D$60:$II$104,$B15,13)*DI15=1,IF(AND($E15=2,MP15=0),1000000,INDEX('計算A'!P$110:P$114,$F15+1)+IF(AND($E15=1,MP15=0),1000,0)),1000000))</f>
        <v/>
      </c>
      <c r="VX15">
        <f>IF($B15=0,1000000,IF(INDEX('計算A'!$D$60:$II$104,$B15,14)*DJ15=1,IF(AND($E15=2,MQ15=0),1000000,INDEX('計算A'!Q$110:Q$114,$F15+1)+IF(AND($E15=1,MQ15=0),1000,0)),1000000))</f>
        <v/>
      </c>
      <c r="VY15">
        <f>IF($B15=0,1000000,IF(INDEX('計算A'!$D$60:$II$104,$B15,15)*DK15=1,IF(AND($E15=2,MR15=0),1000000,INDEX('計算A'!R$110:R$114,$F15+1)+IF(AND($E15=1,MR15=0),1000,0)),1000000))</f>
        <v/>
      </c>
      <c r="VZ15">
        <f>IF($B15=0,1000000,IF(INDEX('計算A'!$D$60:$II$104,$B15,16)*DL15=1,IF(AND($E15=2,MS15=0),1000000,INDEX('計算A'!S$110:S$114,$F15+1)+IF(AND($E15=1,MS15=0),1000,0)),1000000))</f>
        <v/>
      </c>
      <c r="WA15">
        <f>IF($B15=0,1000000,IF(INDEX('計算A'!$D$60:$II$104,$B15,17)*DM15=1,IF(AND($E15=2,MT15=0),1000000,INDEX('計算A'!T$110:T$114,$F15+1)+IF(AND($E15=1,MT15=0),1000,0)),1000000))</f>
        <v/>
      </c>
      <c r="WB15">
        <f>IF($B15=0,1000000,IF(INDEX('計算A'!$D$60:$II$104,$B15,18)*DN15=1,IF(AND($E15=2,MU15=0),1000000,INDEX('計算A'!U$110:U$114,$F15+1)+IF(AND($E15=1,MU15=0),1000,0)),1000000))</f>
        <v/>
      </c>
      <c r="WC15">
        <f>IF($B15=0,1000000,IF(INDEX('計算A'!$D$60:$II$104,$B15,19)*DO15=1,IF(AND($E15=2,MV15=0),1000000,INDEX('計算A'!V$110:V$114,$F15+1)+IF(AND($E15=1,MV15=0),1000,0)),1000000))</f>
        <v/>
      </c>
      <c r="WD15">
        <f>IF($B15=0,1000000,IF(INDEX('計算A'!$D$60:$II$104,$B15,20)*DP15=1,IF(AND($E15=2,MW15=0),1000000,INDEX('計算A'!W$110:W$114,$F15+1)+IF(AND($E15=1,MW15=0),1000,0)),1000000))</f>
        <v/>
      </c>
      <c r="WE15">
        <f>IF($B15=0,1000000,IF(INDEX('計算A'!$D$60:$II$104,$B15,21)*DQ15=1,IF(AND($E15=2,MX15=0),1000000,INDEX('計算A'!X$110:X$114,$F15+1)+IF(AND($E15=1,MX15=0),1000,0)),1000000))</f>
        <v/>
      </c>
      <c r="WF15">
        <f>IF($B15=0,1000000,IF(INDEX('計算A'!$D$60:$II$104,$B15,22)*DR15=1,IF(AND($E15=2,MY15=0),1000000,INDEX('計算A'!Y$110:Y$114,$F15+1)+IF(AND($E15=1,MY15=0),1000,0)),1000000))</f>
        <v/>
      </c>
      <c r="WG15">
        <f>IF($B15=0,1000000,IF(INDEX('計算A'!$D$60:$II$104,$B15,23)*DS15=1,IF(AND($E15=2,MZ15=0),1000000,INDEX('計算A'!Z$110:Z$114,$F15+1)+IF(AND($E15=1,MZ15=0),1000,0)),1000000))</f>
        <v/>
      </c>
      <c r="WH15">
        <f>IF($B15=0,1000000,IF(INDEX('計算A'!$D$60:$II$104,$B15,24)*DT15=1,IF(AND($E15=2,NA15=0),1000000,INDEX('計算A'!AA$110:AA$114,$F15+1)+IF(AND($E15=1,NA15=0),1000,0)),1000000))</f>
        <v/>
      </c>
      <c r="WI15">
        <f>IF($B15=0,1000000,IF(INDEX('計算A'!$D$60:$II$104,$B15,25)*DU15=1,IF(AND($E15=2,NB15=0),1000000,INDEX('計算A'!AB$110:AB$114,$F15+1)+IF(AND($E15=1,NB15=0),1000,0)),1000000))</f>
        <v/>
      </c>
      <c r="WJ15">
        <f>IF($B15=0,1000000,IF(INDEX('計算A'!$D$60:$II$104,$B15,26)*DV15=1,IF(AND($E15=2,NC15=0),1000000,INDEX('計算A'!AC$110:AC$114,$F15+1)+IF(AND($E15=1,NC15=0),1000,0)),1000000))</f>
        <v/>
      </c>
      <c r="WK15">
        <f>IF($B15=0,1000000,IF(INDEX('計算A'!$D$60:$II$104,$B15,27)*DW15=1,IF(AND($E15=2,ND15=0),1000000,INDEX('計算A'!AD$110:AD$114,$F15+1)+IF(AND($E15=1,ND15=0),1000,0)),1000000))</f>
        <v/>
      </c>
      <c r="WL15">
        <f>IF($B15=0,1000000,IF(INDEX('計算A'!$D$60:$II$104,$B15,28)*DX15=1,IF(AND($E15=2,NE15=0),1000000,INDEX('計算A'!AE$110:AE$114,$F15+1)+IF(AND($E15=1,NE15=0),1000,0)),1000000))</f>
        <v/>
      </c>
      <c r="WM15">
        <f>IF($B15=0,1000000,IF(INDEX('計算A'!$D$60:$II$104,$B15,29)*DY15=1,IF(AND($E15=2,NF15=0),1000000,INDEX('計算A'!AF$110:AF$114,$F15+1)+IF(AND($E15=1,NF15=0),1000,0)),1000000))</f>
        <v/>
      </c>
      <c r="WN15">
        <f>IF($B15=0,1000000,IF(INDEX('計算A'!$D$60:$II$104,$B15,30)*DZ15=1,IF(AND($E15=2,NG15=0),1000000,INDEX('計算A'!AG$110:AG$114,$F15+1)+IF(AND($E15=1,NG15=0),1000,0)),1000000))</f>
        <v/>
      </c>
      <c r="WO15">
        <f>IF($B15=0,1000000,IF(INDEX('計算A'!$D$60:$II$104,$B15,31)*EA15=1,IF(AND($E15=2,NH15=0),1000000,INDEX('計算A'!AH$110:AH$114,$F15+1)+IF(AND($E15=1,NH15=0),1000,0)),1000000))</f>
        <v/>
      </c>
      <c r="WP15">
        <f>IF($B15=0,1000000,IF(INDEX('計算A'!$D$60:$II$104,$B15,32)*EB15=1,IF(AND($E15=2,NI15=0),1000000,INDEX('計算A'!AI$110:AI$114,$F15+1)+IF(AND($E15=1,NI15=0),1000,0)),1000000))</f>
        <v/>
      </c>
      <c r="WQ15">
        <f>IF($B15=0,1000000,IF(INDEX('計算A'!$D$60:$II$104,$B15,33)*EC15=1,IF(AND($E15=2,NJ15=0),1000000,INDEX('計算A'!AJ$110:AJ$114,$F15+1)+IF(AND($E15=1,NJ15=0),1000,0)),1000000))</f>
        <v/>
      </c>
      <c r="WR15">
        <f>IF($B15=0,1000000,IF(INDEX('計算A'!$D$60:$II$104,$B15,34)*ED15=1,IF(AND($E15=2,NK15=0),1000000,INDEX('計算A'!AK$110:AK$114,$F15+1)+IF(AND($E15=1,NK15=0),1000,0)),1000000))</f>
        <v/>
      </c>
      <c r="WS15">
        <f>IF($B15=0,1000000,IF(INDEX('計算A'!$D$60:$II$104,$B15,35)*EE15=1,IF(AND($E15=2,NL15=0),1000000,INDEX('計算A'!AL$110:AL$114,$F15+1)+IF(AND($E15=1,NL15=0),1000,0)),1000000))</f>
        <v/>
      </c>
      <c r="WT15">
        <f>IF($B15=0,1000000,IF(INDEX('計算A'!$D$60:$II$104,$B15,36)*EF15=1,IF(AND($E15=2,NM15=0),1000000,INDEX('計算A'!AM$110:AM$114,$F15+1)+IF(AND($E15=1,NM15=0),1000,0)),1000000))</f>
        <v/>
      </c>
      <c r="WU15">
        <f>IF($B15=0,1000000,IF(INDEX('計算A'!$D$60:$II$104,$B15,37)*EG15=1,IF(AND($E15=2,NN15=0),1000000,INDEX('計算A'!AN$110:AN$114,$F15+1)+IF(AND($E15=1,NN15=0),1000,0)),1000000))</f>
        <v/>
      </c>
      <c r="WV15">
        <f>IF($B15=0,1000000,IF(INDEX('計算A'!$D$60:$II$104,$B15,38)*EH15=1,IF(AND($E15=2,NO15=0),1000000,INDEX('計算A'!AO$110:AO$114,$F15+1)+IF(AND($E15=1,NO15=0),1000,0)),1000000))</f>
        <v/>
      </c>
      <c r="WW15">
        <f>IF($B15=0,1000000,IF(INDEX('計算A'!$D$60:$II$104,$B15,39)*EI15=1,IF(AND($E15=2,NP15=0),1000000,INDEX('計算A'!AP$110:AP$114,$F15+1)+IF(AND($E15=1,NP15=0),1000,0)),1000000))</f>
        <v/>
      </c>
      <c r="WX15">
        <f>IF($B15=0,1000000,IF(INDEX('計算A'!$D$60:$II$104,$B15,40)*EJ15=1,IF(AND($E15=2,NQ15=0),1000000,INDEX('計算A'!AQ$110:AQ$114,$F15+1)+IF(AND($E15=1,NQ15=0),1000,0)),1000000))</f>
        <v/>
      </c>
      <c r="WY15">
        <f>IF($B15=0,1000000,IF(INDEX('計算A'!$D$60:$II$104,$B15,41)*EK15=1,IF(AND($E15=2,NR15=0),1000000,INDEX('計算A'!AR$110:AR$114,$F15+1)+IF(AND($E15=1,NR15=0),1000,0)),1000000))</f>
        <v/>
      </c>
      <c r="WZ15">
        <f>IF($B15=0,1000000,IF(INDEX('計算A'!$D$60:$II$104,$B15,42)*EL15=1,IF(AND($E15=2,NS15=0),1000000,INDEX('計算A'!AS$110:AS$114,$F15+1)+IF(AND($E15=1,NS15=0),1000,0)),1000000))</f>
        <v/>
      </c>
      <c r="XA15">
        <f>IF($B15=0,1000000,IF(INDEX('計算A'!$D$60:$II$104,$B15,43)*EM15=1,IF(AND($E15=2,NT15=0),1000000,INDEX('計算A'!AT$110:AT$114,$F15+1)+IF(AND($E15=1,NT15=0),1000,0)),1000000))</f>
        <v/>
      </c>
      <c r="XB15">
        <f>IF($B15=0,1000000,IF(INDEX('計算A'!$D$60:$II$104,$B15,44)*EN15=1,IF(AND($E15=2,NU15=0),1000000,INDEX('計算A'!AU$110:AU$114,$F15+1)+IF(AND($E15=1,NU15=0),1000,0)),1000000))</f>
        <v/>
      </c>
      <c r="XC15">
        <f>IF($B15=0,1000000,IF(INDEX('計算A'!$D$60:$II$104,$B15,45)*EO15=1,IF(AND($E15=2,NV15=0),1000000,INDEX('計算A'!AV$110:AV$114,$F15+1)+IF(AND($E15=1,NV15=0),1000,0)),1000000))</f>
        <v/>
      </c>
      <c r="XD15">
        <f>IF($B15=0,1000000,IF(INDEX('計算A'!$D$60:$II$104,$B15,46)*EP15=1,IF(AND($E15=2,NW15=0),1000000,INDEX('計算A'!AW$110:AW$114,$F15+1)+IF(AND($E15=1,NW15=0),1000,0)),1000000))</f>
        <v/>
      </c>
      <c r="XE15">
        <f>IF($B15=0,1000000,IF(INDEX('計算A'!$D$60:$II$104,$B15,47)*EQ15=1,IF(AND($E15=2,NX15=0),1000000,INDEX('計算A'!AX$110:AX$114,$F15+1)+IF(AND($E15=1,NX15=0),1000,0)),1000000))</f>
        <v/>
      </c>
      <c r="XF15">
        <f>IF($B15=0,1000000,IF(INDEX('計算A'!$D$60:$II$104,$B15,48)*ER15=1,IF(AND($E15=2,NY15=0),1000000,INDEX('計算A'!AY$110:AY$114,$F15+1)+IF(AND($E15=1,NY15=0),1000,0)),1000000))</f>
        <v/>
      </c>
      <c r="XG15">
        <f>IF($B15=0,1000000,IF(INDEX('計算A'!$D$60:$II$104,$B15,49)*ES15=1,IF(AND($E15=2,NZ15=0),1000000,INDEX('計算A'!AZ$110:AZ$114,$F15+1)+IF(AND($E15=1,NZ15=0),1000,0)),1000000))</f>
        <v/>
      </c>
      <c r="XH15">
        <f>IF($B15=0,1000000,IF(INDEX('計算A'!$D$60:$II$104,$B15,50)*ET15=1,IF(AND($E15=2,OA15=0),1000000,INDEX('計算A'!BA$110:BA$114,$F15+1)+IF(AND($E15=1,OA15=0),1000,0)),1000000))</f>
        <v/>
      </c>
      <c r="XI15">
        <f>IF($B15=0,1000000,IF(INDEX('計算A'!$D$60:$II$104,$B15,51)*EU15=1,IF(AND($E15=2,OB15=0),1000000,INDEX('計算A'!BB$110:BB$114,$F15+1)+IF(AND($E15=1,OB15=0),1000,0)),1000000))</f>
        <v/>
      </c>
      <c r="XJ15">
        <f>IF($B15=0,1000000,IF(INDEX('計算A'!$D$60:$II$104,$B15,52)*EV15=1,IF(AND($E15=2,OC15=0),1000000,INDEX('計算A'!BC$110:BC$114,$F15+1)+IF(AND($E15=1,OC15=0),1000,0)),1000000))</f>
        <v/>
      </c>
      <c r="XK15">
        <f>IF($B15=0,1000000,IF(INDEX('計算A'!$D$60:$II$104,$B15,53)*EW15=1,IF(AND($E15=2,OD15=0),1000000,INDEX('計算A'!BD$110:BD$114,$F15+1)+IF(AND($E15=1,OD15=0),1000,0)),1000000))</f>
        <v/>
      </c>
      <c r="XL15">
        <f>IF($B15=0,1000000,IF(INDEX('計算A'!$D$60:$II$104,$B15,54)*EX15=1,IF(AND($E15=2,OE15=0),1000000,INDEX('計算A'!BE$110:BE$114,$F15+1)+IF(AND($E15=1,OE15=0),1000,0)),1000000))</f>
        <v/>
      </c>
      <c r="XM15">
        <f>IF($B15=0,1000000,IF(INDEX('計算A'!$D$60:$II$104,$B15,55)*EY15=1,IF(AND($E15=2,OF15=0),1000000,INDEX('計算A'!BF$110:BF$114,$F15+1)+IF(AND($E15=1,OF15=0),1000,0)),1000000))</f>
        <v/>
      </c>
      <c r="XN15">
        <f>IF($B15=0,1000000,IF(INDEX('計算A'!$D$60:$II$104,$B15,56)*EZ15=1,IF(AND($E15=2,OG15=0),1000000,INDEX('計算A'!BG$110:BG$114,$F15+1)+IF(AND($E15=1,OG15=0),1000,0)),1000000))</f>
        <v/>
      </c>
      <c r="XO15">
        <f>IF($B15=0,1000000,IF(INDEX('計算A'!$D$60:$II$104,$B15,57)*FA15=1,IF(AND($E15=2,OH15=0),1000000,INDEX('計算A'!BH$110:BH$114,$F15+1)+IF(AND($E15=1,OH15=0),1000,0)),1000000))</f>
        <v/>
      </c>
      <c r="XP15">
        <f>IF($B15=0,1000000,IF(INDEX('計算A'!$D$60:$II$104,$B15,58)*FB15=1,IF(AND($E15=2,OI15=0),1000000,INDEX('計算A'!BI$110:BI$114,$F15+1)+IF(AND($E15=1,OI15=0),1000,0)),1000000))</f>
        <v/>
      </c>
      <c r="XQ15">
        <f>IF($B15=0,1000000,IF(INDEX('計算A'!$D$60:$II$104,$B15,59)*FC15=1,IF(AND($E15=2,OJ15=0),1000000,INDEX('計算A'!BJ$110:BJ$114,$F15+1)+IF(AND($E15=1,OJ15=0),1000,0)),1000000))</f>
        <v/>
      </c>
      <c r="XR15">
        <f>IF($B15=0,1000000,IF(INDEX('計算A'!$D$60:$II$104,$B15,60)*FD15=1,IF(AND($E15=2,OK15=0),1000000,INDEX('計算A'!BK$110:BK$114,$F15+1)+IF(AND($E15=1,OK15=0),1000,0)),1000000))</f>
        <v/>
      </c>
      <c r="XS15">
        <f>IF($B15=0,1000000,IF(INDEX('計算A'!$D$60:$II$104,$B15,61)*FE15=1,IF(AND($E15=2,OL15=0),1000000,INDEX('計算A'!BL$110:BL$114,$F15+1)+IF(AND($E15=1,OL15=0),1000,0)),1000000))</f>
        <v/>
      </c>
      <c r="XT15">
        <f>IF($B15=0,1000000,IF(INDEX('計算A'!$D$60:$II$104,$B15,62)*FF15=1,IF(AND($E15=2,OM15=0),1000000,INDEX('計算A'!BM$110:BM$114,$F15+1)+IF(AND($E15=1,OM15=0),1000,0)),1000000))</f>
        <v/>
      </c>
      <c r="XU15">
        <f>IF($B15=0,1000000,IF(INDEX('計算A'!$D$60:$II$104,$B15,63)*FG15=1,IF(AND($E15=2,ON15=0),1000000,INDEX('計算A'!BN$110:BN$114,$F15+1)+IF(AND($E15=1,ON15=0),1000,0)),1000000))</f>
        <v/>
      </c>
      <c r="XV15">
        <f>IF($B15=0,1000000,IF(INDEX('計算A'!$D$60:$II$104,$B15,64)*FH15=1,IF(AND($E15=2,OO15=0),1000000,INDEX('計算A'!BO$110:BO$114,$F15+1)+IF(AND($E15=1,OO15=0),1000,0)),1000000))</f>
        <v/>
      </c>
      <c r="XW15">
        <f>IF($B15=0,1000000,IF(INDEX('計算A'!$D$60:$II$104,$B15,65)*FI15=1,IF(AND($E15=2,OP15=0),1000000,INDEX('計算A'!BP$110:BP$114,$F15+1)+IF(AND($E15=1,OP15=0),1000,0)),1000000))</f>
        <v/>
      </c>
      <c r="XX15">
        <f>IF($B15=0,1000000,IF(INDEX('計算A'!$D$60:$II$104,$B15,66)*FJ15=1,IF(AND($E15=2,OQ15=0),1000000,INDEX('計算A'!BQ$110:BQ$114,$F15+1)+IF(AND($E15=1,OQ15=0),1000,0)),1000000))</f>
        <v/>
      </c>
      <c r="XY15">
        <f>IF($B15=0,1000000,IF(INDEX('計算A'!$D$60:$II$104,$B15,67)*FK15=1,IF(AND($E15=2,OR15=0),1000000,INDEX('計算A'!BR$110:BR$114,$F15+1)+IF(AND($E15=1,OR15=0),1000,0)),1000000))</f>
        <v/>
      </c>
      <c r="XZ15">
        <f>IF($B15=0,1000000,IF(INDEX('計算A'!$D$60:$II$104,$B15,68)*FL15=1,IF(AND($E15=2,OS15=0),1000000,INDEX('計算A'!BS$110:BS$114,$F15+1)+IF(AND($E15=1,OS15=0),1000,0)),1000000))</f>
        <v/>
      </c>
      <c r="YA15">
        <f>IF($B15=0,1000000,IF(INDEX('計算A'!$D$60:$II$104,$B15,69)*FM15=1,IF(AND($E15=2,OT15=0),1000000,INDEX('計算A'!BT$110:BT$114,$F15+1)+IF(AND($E15=1,OT15=0),1000,0)),1000000))</f>
        <v/>
      </c>
      <c r="YB15">
        <f>IF($B15=0,1000000,IF(INDEX('計算A'!$D$60:$II$104,$B15,70)*FN15=1,IF(AND($E15=2,OU15=0),1000000,INDEX('計算A'!BU$110:BU$114,$F15+1)+IF(AND($E15=1,OU15=0),1000,0)),1000000))</f>
        <v/>
      </c>
      <c r="YC15">
        <f>IF($B15=0,1000000,IF(INDEX('計算A'!$D$60:$II$104,$B15,71)*FO15=1,IF(AND($E15=2,OV15=0),1000000,INDEX('計算A'!BV$110:BV$114,$F15+1)+IF(AND($E15=1,OV15=0),1000,0)),1000000))</f>
        <v/>
      </c>
      <c r="YD15">
        <f>IF($B15=0,1000000,IF(INDEX('計算A'!$D$60:$II$104,$B15,72)*FP15=1,IF(AND($E15=2,OW15=0),1000000,INDEX('計算A'!BW$110:BW$114,$F15+1)+IF(AND($E15=1,OW15=0),1000,0)),1000000))</f>
        <v/>
      </c>
      <c r="YE15">
        <f>IF($B15=0,1000000,IF(INDEX('計算A'!$D$60:$II$104,$B15,73)*FQ15=1,IF(AND($E15=2,OX15=0),1000000,INDEX('計算A'!BX$110:BX$114,$F15+1)+IF(AND($E15=1,OX15=0),1000,0)),1000000))</f>
        <v/>
      </c>
      <c r="YF15">
        <f>IF($B15=0,1000000,IF(INDEX('計算A'!$D$60:$II$104,$B15,74)*FR15=1,IF(AND($E15=2,OY15=0),1000000,INDEX('計算A'!BY$110:BY$114,$F15+1)+IF(AND($E15=1,OY15=0),1000,0)),1000000))</f>
        <v/>
      </c>
      <c r="YG15">
        <f>IF($B15=0,1000000,IF(INDEX('計算A'!$D$60:$II$104,$B15,75)*FS15=1,IF(AND($E15=2,OZ15=0),1000000,INDEX('計算A'!BZ$110:BZ$114,$F15+1)+IF(AND($E15=1,OZ15=0),1000,0)),1000000))</f>
        <v/>
      </c>
      <c r="YH15">
        <f>IF($B15=0,1000000,IF(INDEX('計算A'!$D$60:$II$104,$B15,76)*FT15=1,IF(AND($E15=2,PA15=0),1000000,INDEX('計算A'!CA$110:CA$114,$F15+1)+IF(AND($E15=1,PA15=0),1000,0)),1000000))</f>
        <v/>
      </c>
      <c r="YI15">
        <f>IF($B15=0,1000000,IF(INDEX('計算A'!$D$60:$II$104,$B15,77)*FU15=1,IF(AND($E15=2,PB15=0),1000000,INDEX('計算A'!CB$110:CB$114,$F15+1)+IF(AND($E15=1,PB15=0),1000,0)),1000000))</f>
        <v/>
      </c>
      <c r="YJ15">
        <f>IF($B15=0,1000000,IF(INDEX('計算A'!$D$60:$II$104,$B15,78)*FV15=1,IF(AND($E15=2,PC15=0),1000000,INDEX('計算A'!CC$110:CC$114,$F15+1)+IF(AND($E15=1,PC15=0),1000,0)),1000000))</f>
        <v/>
      </c>
      <c r="YK15">
        <f>IF($B15=0,1000000,IF(INDEX('計算A'!$D$60:$II$104,$B15,79)*FW15=1,IF(AND($E15=2,PD15=0),1000000,INDEX('計算A'!CD$110:CD$114,$F15+1)+IF(AND($E15=1,PD15=0),1000,0)),1000000))</f>
        <v/>
      </c>
      <c r="YL15">
        <f>IF($B15=0,1000000,IF(INDEX('計算A'!$D$60:$II$104,$B15,80)*FX15=1,IF(AND($E15=2,PE15=0),1000000,INDEX('計算A'!CE$110:CE$114,$F15+1)+IF(AND($E15=1,PE15=0),1000,0)),1000000))</f>
        <v/>
      </c>
      <c r="YM15">
        <f>IF($B15=0,1000000,IF(INDEX('計算A'!$D$60:$II$104,$B15,81)*FY15=1,IF(AND($E15=2,PF15=0),1000000,INDEX('計算A'!CF$110:CF$114,$F15+1)+IF(AND($E15=1,PF15=0),1000,0)),1000000))</f>
        <v/>
      </c>
      <c r="YN15">
        <f>IF($B15=0,1000000,IF(INDEX('計算A'!$D$60:$II$104,$B15,82)*FZ15=1,IF(AND($E15=2,PG15=0),1000000,INDEX('計算A'!CG$110:CG$114,$F15+1)+IF(AND($E15=1,PG15=0),1000,0)),1000000))</f>
        <v/>
      </c>
      <c r="YO15">
        <f>IF($B15=0,1000000,IF(INDEX('計算A'!$D$60:$II$104,$B15,83)*GA15=1,IF(AND($E15=2,PH15=0),1000000,INDEX('計算A'!CH$110:CH$114,$F15+1)+IF(AND($E15=1,PH15=0),1000,0)),1000000))</f>
        <v/>
      </c>
      <c r="YP15">
        <f>IF($B15=0,1000000,IF(INDEX('計算A'!$D$60:$II$104,$B15,84)*GB15=1,IF(AND($E15=2,PI15=0),1000000,INDEX('計算A'!CI$110:CI$114,$F15+1)+IF(AND($E15=1,PI15=0),1000,0)),1000000))</f>
        <v/>
      </c>
      <c r="YQ15">
        <f>IF($B15=0,1000000,IF(INDEX('計算A'!$D$60:$II$104,$B15,85)*GC15=1,IF(AND($E15=2,PJ15=0),1000000,INDEX('計算A'!CJ$110:CJ$114,$F15+1)+IF(AND($E15=1,PJ15=0),1000,0)),1000000))</f>
        <v/>
      </c>
      <c r="YR15">
        <f>IF($B15=0,1000000,IF(INDEX('計算A'!$D$60:$II$104,$B15,86)*GD15=1,IF(AND($E15=2,PK15=0),1000000,INDEX('計算A'!CK$110:CK$114,$F15+1)+IF(AND($E15=1,PK15=0),1000,0)),1000000))</f>
        <v/>
      </c>
      <c r="YS15">
        <f>IF($B15=0,1000000,IF(INDEX('計算A'!$D$60:$II$104,$B15,87)*GE15=1,IF(AND($E15=2,PL15=0),1000000,INDEX('計算A'!CL$110:CL$114,$F15+1)+IF(AND($E15=1,PL15=0),1000,0)),1000000))</f>
        <v/>
      </c>
      <c r="YT15">
        <f>IF($B15=0,1000000,IF(INDEX('計算A'!$D$60:$II$104,$B15,88)*GF15=1,IF(AND($E15=2,PM15=0),1000000,INDEX('計算A'!CM$110:CM$114,$F15+1)+IF(AND($E15=1,PM15=0),1000,0)),1000000))</f>
        <v/>
      </c>
      <c r="YU15">
        <f>IF($B15=0,1000000,IF(INDEX('計算A'!$D$60:$II$104,$B15,89)*GG15=1,IF(AND($E15=2,PN15=0),1000000,INDEX('計算A'!CN$110:CN$114,$F15+1)+IF(AND($E15=1,PN15=0),1000,0)),1000000))</f>
        <v/>
      </c>
      <c r="YV15">
        <f>IF($B15=0,1000000,IF(INDEX('計算A'!$D$60:$II$104,$B15,90)*GH15=1,IF(AND($E15=2,PO15=0),1000000,INDEX('計算A'!CO$110:CO$114,$F15+1)+IF(AND($E15=1,PO15=0),1000,0)),1000000))</f>
        <v/>
      </c>
      <c r="YW15">
        <f>IF($B15=0,1000000,IF(INDEX('計算A'!$D$60:$II$104,$B15,91)*GI15=1,IF(AND($E15=2,PP15=0),1000000,INDEX('計算A'!CP$110:CP$114,$F15+1)+IF(AND($E15=1,PP15=0),1000,0)),1000000))</f>
        <v/>
      </c>
      <c r="YX15">
        <f>IF($B15=0,1000000,IF(INDEX('計算A'!$D$60:$II$104,$B15,92)*GJ15=1,IF(AND($E15=2,PQ15=0),1000000,INDEX('計算A'!CQ$110:CQ$114,$F15+1)+IF(AND($E15=1,PQ15=0),1000,0)),1000000))</f>
        <v/>
      </c>
      <c r="YY15">
        <f>IF($B15=0,1000000,IF(INDEX('計算A'!$D$60:$II$104,$B15,93)*GK15=1,IF(AND($E15=2,PR15=0),1000000,INDEX('計算A'!CR$110:CR$114,$F15+1)+IF(AND($E15=1,PR15=0),1000,0)),1000000))</f>
        <v/>
      </c>
      <c r="YZ15">
        <f>IF($B15=0,1000000,IF(INDEX('計算A'!$D$60:$II$104,$B15,94)*GL15=1,IF(AND($E15=2,PS15=0),1000000,INDEX('計算A'!CS$110:CS$114,$F15+1)+IF(AND($E15=1,PS15=0),1000,0)),1000000))</f>
        <v/>
      </c>
      <c r="ZA15">
        <f>IF($B15=0,1000000,IF(INDEX('計算A'!$D$60:$II$104,$B15,95)*GM15=1,IF(AND($E15=2,PT15=0),1000000,INDEX('計算A'!CT$110:CT$114,$F15+1)+IF(AND($E15=1,PT15=0),1000,0)),1000000))</f>
        <v/>
      </c>
      <c r="ZB15">
        <f>IF($B15=0,1000000,IF(INDEX('計算A'!$D$60:$II$104,$B15,96)*GN15=1,IF(AND($E15=2,PU15=0),1000000,INDEX('計算A'!CU$110:CU$114,$F15+1)+IF(AND($E15=1,PU15=0),1000,0)),1000000))</f>
        <v/>
      </c>
      <c r="ZC15">
        <f>IF($B15=0,1000000,IF(INDEX('計算A'!$D$60:$II$104,$B15,97)*GO15=1,IF(AND($E15=2,PV15=0),1000000,INDEX('計算A'!CV$110:CV$114,$F15+1)+IF(AND($E15=1,PV15=0),1000,0)),1000000))</f>
        <v/>
      </c>
      <c r="ZD15">
        <f>IF($B15=0,1000000,IF(INDEX('計算A'!$D$60:$II$104,$B15,98)*GP15=1,IF(AND($E15=2,PW15=0),1000000,INDEX('計算A'!CW$110:CW$114,$F15+1)+IF(AND($E15=1,PW15=0),1000,0)),1000000))</f>
        <v/>
      </c>
      <c r="ZE15">
        <f>IF($B15=0,1000000,IF(INDEX('計算A'!$D$60:$II$104,$B15,99)*GQ15=1,IF(AND($E15=2,PX15=0),1000000,INDEX('計算A'!CX$110:CX$114,$F15+1)+IF(AND($E15=1,PX15=0),1000,0)),1000000))</f>
        <v/>
      </c>
      <c r="ZF15">
        <f>IF($B15=0,1000000,IF(INDEX('計算A'!$D$60:$II$104,$B15,100)*GR15=1,IF(AND($E15=2,PY15=0),1000000,INDEX('計算A'!CY$110:CY$114,$F15+1)+IF(AND($E15=1,PY15=0),1000,0)),1000000))</f>
        <v/>
      </c>
      <c r="ZG15">
        <f>IF($B15=0,1000000,IF(INDEX('計算A'!$D$60:$II$104,$B15,101)*GS15=1,IF(AND($E15=2,PZ15=0),1000000,INDEX('計算A'!CZ$110:CZ$114,$F15+1)+IF(AND($E15=1,PZ15=0),1000,0)),1000000))</f>
        <v/>
      </c>
      <c r="ZH15">
        <f>IF($B15=0,1000000,IF(INDEX('計算A'!$D$60:$II$104,$B15,102)*GT15=1,IF(AND($E15=2,QA15=0),1000000,INDEX('計算A'!DA$110:DA$114,$F15+1)+IF(AND($E15=1,QA15=0),1000,0)),1000000))</f>
        <v/>
      </c>
      <c r="ZI15">
        <f>IF($B15=0,1000000,IF(INDEX('計算A'!$D$60:$II$104,$B15,103)*GU15=1,IF(AND($E15=2,QB15=0),1000000,INDEX('計算A'!DB$110:DB$114,$F15+1)+IF(AND($E15=1,QB15=0),1000,0)),1000000))</f>
        <v/>
      </c>
      <c r="ZJ15">
        <f>IF($B15=0,1000000,IF(INDEX('計算A'!$D$60:$II$104,$B15,104)*GV15=1,IF(AND($E15=2,QC15=0),1000000,INDEX('計算A'!DC$110:DC$114,$F15+1)+IF(AND($E15=1,QC15=0),1000,0)),1000000))</f>
        <v/>
      </c>
      <c r="ZK15">
        <f>IF($B15=0,1000000,IF(INDEX('計算A'!$D$60:$II$104,$B15,105)*GW15=1,IF(AND($E15=2,QD15=0),1000000,INDEX('計算A'!DD$110:DD$114,$F15+1)+IF(AND($E15=1,QD15=0),1000,0)),1000000))</f>
        <v/>
      </c>
      <c r="ZL15">
        <f>IF($B15=0,1000000,IF(INDEX('計算A'!$D$60:$II$104,$B15,106)*GX15=1,IF(AND($E15=2,QE15=0),1000000,INDEX('計算A'!DE$110:DE$114,$F15+1)+IF(AND($E15=1,QE15=0),1000,0)),1000000))</f>
        <v/>
      </c>
      <c r="ZM15">
        <f>IF($B15=0,1000000,IF(INDEX('計算A'!$D$60:$II$104,$B15,107)*GY15=1,IF(AND($E15=2,QF15=0),1000000,INDEX('計算A'!DF$110:DF$114,$F15+1)+IF(AND($E15=1,QF15=0),1000,0)),1000000))</f>
        <v/>
      </c>
      <c r="ZN15">
        <f>IF($B15=0,1000000,IF(INDEX('計算A'!$D$60:$II$104,$B15,108)*GZ15=1,IF(AND($E15=2,QG15=0),1000000,INDEX('計算A'!DG$110:DG$114,$F15+1)+IF(AND($E15=1,QG15=0),1000,0)),1000000))</f>
        <v/>
      </c>
      <c r="ZO15">
        <f>IF($B15=0,1000000,IF(INDEX('計算A'!$D$60:$II$104,$B15,109)*HA15=1,IF(AND($E15=2,QH15=0),1000000,INDEX('計算A'!DH$110:DH$114,$F15+1)+IF(AND($E15=1,QH15=0),1000,0)),1000000))</f>
        <v/>
      </c>
      <c r="ZP15">
        <f>IF($B15=0,1000000,IF(INDEX('計算A'!$D$60:$II$104,$B15,110)*HB15=1,IF(AND($E15=2,QI15=0),1000000,INDEX('計算A'!DI$110:DI$114,$F15+1)+IF(AND($E15=1,QI15=0),1000,0)),1000000))</f>
        <v/>
      </c>
      <c r="ZQ15">
        <f>IF($B15=0,1000000,IF(INDEX('計算A'!$D$60:$II$104,$B15,111)*HC15=1,IF(AND($E15=2,QJ15=0),1000000,INDEX('計算A'!DJ$110:DJ$114,$F15+1)+IF(AND($E15=1,QJ15=0),1000,0)),1000000))</f>
        <v/>
      </c>
      <c r="ZR15">
        <f>IF($B15=0,1000000,IF(INDEX('計算A'!$D$60:$II$104,$B15,112)*HD15=1,IF(AND($E15=2,QK15=0),1000000,INDEX('計算A'!DK$110:DK$114,$F15+1)+IF(AND($E15=1,QK15=0),1000,0)),1000000))</f>
        <v/>
      </c>
      <c r="ZS15">
        <f>IF($B15=0,1000000,IF(INDEX('計算A'!$D$60:$II$104,$B15,113)*HE15=1,IF(AND($E15=2,QL15=0),1000000,INDEX('計算A'!DL$110:DL$114,$F15+1)+IF(AND($E15=1,QL15=0),1000,0)),1000000))</f>
        <v/>
      </c>
      <c r="ZT15">
        <f>IF($B15=0,1000000,IF(INDEX('計算A'!$D$60:$II$104,$B15,114)*HF15=1,IF(AND($E15=2,QM15=0),1000000,INDEX('計算A'!DM$110:DM$114,$F15+1)+IF(AND($E15=1,QM15=0),1000,0)),1000000))</f>
        <v/>
      </c>
      <c r="ZU15">
        <f>IF($B15=0,1000000,IF(INDEX('計算A'!$D$60:$II$104,$B15,115)*HG15=1,IF(AND($E15=2,QN15=0),1000000,INDEX('計算A'!DN$110:DN$114,$F15+1)+IF(AND($E15=1,QN15=0),1000,0)),1000000))</f>
        <v/>
      </c>
      <c r="ZV15">
        <f>IF($B15=0,1000000,IF(INDEX('計算A'!$D$60:$II$104,$B15,116)*HH15=1,IF(AND($E15=2,QO15=0),1000000,INDEX('計算A'!DO$110:DO$114,$F15+1)+IF(AND($E15=1,QO15=0),1000,0)),1000000))</f>
        <v/>
      </c>
      <c r="ZW15">
        <f>IF($B15=0,1000000,IF(INDEX('計算A'!$D$60:$II$104,$B15,117)*HI15=1,IF(AND($E15=2,QP15=0),1000000,INDEX('計算A'!DP$110:DP$114,$F15+1)+IF(AND($E15=1,QP15=0),1000,0)),1000000))</f>
        <v/>
      </c>
      <c r="ZX15">
        <f>IF($B15=0,1000000,IF(INDEX('計算A'!$D$60:$II$104,$B15,118)*HJ15=1,IF(AND($E15=2,QQ15=0),1000000,INDEX('計算A'!DQ$110:DQ$114,$F15+1)+IF(AND($E15=1,QQ15=0),1000,0)),1000000))</f>
        <v/>
      </c>
      <c r="ZY15">
        <f>IF($B15=0,1000000,IF(INDEX('計算A'!$D$60:$II$104,$B15,119)*HK15=1,IF(AND($E15=2,QR15=0),1000000,INDEX('計算A'!DR$110:DR$114,$F15+1)+IF(AND($E15=1,QR15=0),1000,0)),1000000))</f>
        <v/>
      </c>
      <c r="ZZ15">
        <f>IF($B15=0,1000000,IF(INDEX('計算A'!$D$60:$II$104,$B15,120)*HL15=1,IF(AND($E15=2,QS15=0),1000000,INDEX('計算A'!DS$110:DS$114,$F15+1)+IF(AND($E15=1,QS15=0),1000,0)),1000000))</f>
        <v/>
      </c>
      <c r="AAA15">
        <f>IF($B15=0,1000000,IF(INDEX('計算A'!$D$60:$II$104,$B15,121)*HM15=1,IF(AND($E15=2,QT15=0),1000000,INDEX('計算A'!DT$110:DT$114,$F15+1)+IF(AND($E15=1,QT15=0),1000,0)),1000000))</f>
        <v/>
      </c>
      <c r="AAB15">
        <f>IF($B15=0,1000000,IF(INDEX('計算A'!$D$60:$II$104,$B15,122)*HN15=1,IF(AND($E15=2,QU15=0),1000000,INDEX('計算A'!DU$110:DU$114,$F15+1)+IF(AND($E15=1,QU15=0),1000,0)),1000000))</f>
        <v/>
      </c>
      <c r="AAC15">
        <f>IF($B15=0,1000000,IF(INDEX('計算A'!$D$60:$II$104,$B15,123)*HO15=1,IF(AND($E15=2,QV15=0),1000000,INDEX('計算A'!DV$110:DV$114,$F15+1)+IF(AND($E15=1,QV15=0),1000,0)),1000000))</f>
        <v/>
      </c>
      <c r="AAD15">
        <f>IF($B15=0,1000000,IF(INDEX('計算A'!$D$60:$II$104,$B15,124)*HP15=1,IF(AND($E15=2,QW15=0),1000000,INDEX('計算A'!DW$110:DW$114,$F15+1)+IF(AND($E15=1,QW15=0),1000,0)),1000000))</f>
        <v/>
      </c>
      <c r="AAE15">
        <f>IF($B15=0,1000000,IF(INDEX('計算A'!$D$60:$II$104,$B15,125)*HQ15=1,IF(AND($E15=2,QX15=0),1000000,INDEX('計算A'!DX$110:DX$114,$F15+1)+IF(AND($E15=1,QX15=0),1000,0)),1000000))</f>
        <v/>
      </c>
      <c r="AAF15">
        <f>IF($B15=0,1000000,IF(INDEX('計算A'!$D$60:$II$104,$B15,126)*HR15=1,IF(AND($E15=2,QY15=0),1000000,INDEX('計算A'!DY$110:DY$114,$F15+1)+IF(AND($E15=1,QY15=0),1000,0)),1000000))</f>
        <v/>
      </c>
      <c r="AAG15">
        <f>IF($B15=0,1000000,IF(INDEX('計算A'!$D$60:$II$104,$B15,127)*HS15=1,IF(AND($E15=2,QZ15=0),1000000,INDEX('計算A'!DZ$110:DZ$114,$F15+1)+IF(AND($E15=1,QZ15=0),1000,0)),1000000))</f>
        <v/>
      </c>
      <c r="AAH15">
        <f>IF($B15=0,1000000,IF(INDEX('計算A'!$D$60:$II$104,$B15,128)*HT15=1,IF(AND($E15=2,RA15=0),1000000,INDEX('計算A'!EA$110:EA$114,$F15+1)+IF(AND($E15=1,RA15=0),1000,0)),1000000))</f>
        <v/>
      </c>
      <c r="AAI15">
        <f>IF($B15=0,1000000,IF(INDEX('計算A'!$D$60:$II$104,$B15,129)*HU15=1,IF(AND($E15=2,RB15=0),1000000,INDEX('計算A'!EB$110:EB$114,$F15+1)+IF(AND($E15=1,RB15=0),1000,0)),1000000))</f>
        <v/>
      </c>
      <c r="AAJ15">
        <f>IF($B15=0,1000000,IF(INDEX('計算A'!$D$60:$II$104,$B15,130)*HV15=1,IF(AND($E15=2,RC15=0),1000000,INDEX('計算A'!EC$110:EC$114,$F15+1)+IF(AND($E15=1,RC15=0),1000,0)),1000000))</f>
        <v/>
      </c>
      <c r="AAK15">
        <f>IF($B15=0,1000000,IF(INDEX('計算A'!$D$60:$II$104,$B15,131)*HW15=1,IF(AND($E15=2,RD15=0),1000000,INDEX('計算A'!ED$110:ED$114,$F15+1)+IF(AND($E15=1,RD15=0),1000,0)),1000000))</f>
        <v/>
      </c>
      <c r="AAL15">
        <f>IF($B15=0,1000000,IF(INDEX('計算A'!$D$60:$II$104,$B15,132)*HX15=1,IF(AND($E15=2,RE15=0),1000000,INDEX('計算A'!EE$110:EE$114,$F15+1)+IF(AND($E15=1,RE15=0),1000,0)),1000000))</f>
        <v/>
      </c>
      <c r="AAM15">
        <f>IF($B15=0,1000000,IF(INDEX('計算A'!$D$60:$II$104,$B15,133)*HY15=1,IF(AND($E15=2,RF15=0),1000000,INDEX('計算A'!EF$110:EF$114,$F15+1)+IF(AND($E15=1,RF15=0),1000,0)),1000000))</f>
        <v/>
      </c>
      <c r="AAN15">
        <f>IF($B15=0,1000000,IF(INDEX('計算A'!$D$60:$II$104,$B15,134)*HZ15=1,IF(AND($E15=2,RG15=0),1000000,INDEX('計算A'!EG$110:EG$114,$F15+1)+IF(AND($E15=1,RG15=0),1000,0)),1000000))</f>
        <v/>
      </c>
      <c r="AAO15">
        <f>IF($B15=0,1000000,IF(INDEX('計算A'!$D$60:$II$104,$B15,135)*IA15=1,IF(AND($E15=2,RH15=0),1000000,INDEX('計算A'!EH$110:EH$114,$F15+1)+IF(AND($E15=1,RH15=0),1000,0)),1000000))</f>
        <v/>
      </c>
      <c r="AAP15">
        <f>IF($B15=0,1000000,IF(INDEX('計算A'!$D$60:$II$104,$B15,136)*IB15=1,IF(AND($E15=2,RI15=0),1000000,INDEX('計算A'!EI$110:EI$114,$F15+1)+IF(AND($E15=1,RI15=0),1000,0)),1000000))</f>
        <v/>
      </c>
      <c r="AAQ15">
        <f>IF($B15=0,1000000,IF(INDEX('計算A'!$D$60:$II$104,$B15,137)*IC15=1,IF(AND($E15=2,RJ15=0),1000000,INDEX('計算A'!EJ$110:EJ$114,$F15+1)+IF(AND($E15=1,RJ15=0),1000,0)),1000000))</f>
        <v/>
      </c>
      <c r="AAR15">
        <f>IF($B15=0,1000000,IF(INDEX('計算A'!$D$60:$II$104,$B15,138)*ID15=1,IF(AND($E15=2,RK15=0),1000000,INDEX('計算A'!EK$110:EK$114,$F15+1)+IF(AND($E15=1,RK15=0),1000,0)),1000000))</f>
        <v/>
      </c>
      <c r="AAS15">
        <f>IF($B15=0,1000000,IF(INDEX('計算A'!$D$60:$II$104,$B15,139)*IE15=1,IF(AND($E15=2,RL15=0),1000000,INDEX('計算A'!EL$110:EL$114,$F15+1)+IF(AND($E15=1,RL15=0),1000,0)),1000000))</f>
        <v/>
      </c>
      <c r="AAT15">
        <f>IF($B15=0,1000000,IF(INDEX('計算A'!$D$60:$II$104,$B15,140)*IF15=1,IF(AND($E15=2,RM15=0),1000000,INDEX('計算A'!EM$110:EM$114,$F15+1)+IF(AND($E15=1,RM15=0),1000,0)),1000000))</f>
        <v/>
      </c>
      <c r="AAU15">
        <f>IF($B15=0,1000000,IF(INDEX('計算A'!$D$60:$II$104,$B15,141)*IG15=1,IF(AND($E15=2,RN15=0),1000000,INDEX('計算A'!EN$110:EN$114,$F15+1)+IF(AND($E15=1,RN15=0),1000,0)),1000000))</f>
        <v/>
      </c>
      <c r="AAV15">
        <f>IF($B15=0,1000000,IF(INDEX('計算A'!$D$60:$II$104,$B15,142)*IH15=1,IF(AND($E15=2,RO15=0),1000000,INDEX('計算A'!EO$110:EO$114,$F15+1)+IF(AND($E15=1,RO15=0),1000,0)),1000000))</f>
        <v/>
      </c>
      <c r="AAW15">
        <f>IF($B15=0,1000000,IF(INDEX('計算A'!$D$60:$II$104,$B15,143)*II15=1,IF(AND($E15=2,RP15=0),1000000,INDEX('計算A'!EP$110:EP$114,$F15+1)+IF(AND($E15=1,RP15=0),1000,0)),1000000))</f>
        <v/>
      </c>
      <c r="AAX15">
        <f>IF($B15=0,1000000,IF(INDEX('計算A'!$D$60:$II$104,$B15,144)*IJ15=1,IF(AND($E15=2,RQ15=0),1000000,INDEX('計算A'!EQ$110:EQ$114,$F15+1)+IF(AND($E15=1,RQ15=0),1000,0)),1000000))</f>
        <v/>
      </c>
      <c r="AAY15">
        <f>IF($B15=0,1000000,IF(INDEX('計算A'!$D$60:$II$104,$B15,145)*IK15=1,IF(AND($E15=2,RR15=0),1000000,INDEX('計算A'!ER$110:ER$114,$F15+1)+IF(AND($E15=1,RR15=0),1000,0)),1000000))</f>
        <v/>
      </c>
      <c r="AAZ15">
        <f>IF($B15=0,1000000,IF(INDEX('計算A'!$D$60:$II$104,$B15,146)*IL15=1,IF(AND($E15=2,RS15=0),1000000,INDEX('計算A'!ES$110:ES$114,$F15+1)+IF(AND($E15=1,RS15=0),1000,0)),1000000))</f>
        <v/>
      </c>
      <c r="ABA15">
        <f>IF($B15=0,1000000,IF(INDEX('計算A'!$D$60:$II$104,$B15,147)*IM15=1,IF(AND($E15=2,RT15=0),1000000,INDEX('計算A'!ET$110:ET$114,$F15+1)+IF(AND($E15=1,RT15=0),1000,0)),1000000))</f>
        <v/>
      </c>
      <c r="ABB15">
        <f>IF($B15=0,1000000,IF(INDEX('計算A'!$D$60:$II$104,$B15,148)*IN15=1,IF(AND($E15=2,RU15=0),1000000,INDEX('計算A'!EU$110:EU$114,$F15+1)+IF(AND($E15=1,RU15=0),1000,0)),1000000))</f>
        <v/>
      </c>
      <c r="ABC15">
        <f>IF($B15=0,1000000,IF(INDEX('計算A'!$D$60:$II$104,$B15,149)*IO15=1,IF(AND($E15=2,RV15=0),1000000,INDEX('計算A'!EV$110:EV$114,$F15+1)+IF(AND($E15=1,RV15=0),1000,0)),1000000))</f>
        <v/>
      </c>
      <c r="ABD15">
        <f>IF($B15=0,1000000,IF(INDEX('計算A'!$D$60:$II$104,$B15,150)*IP15=1,IF(AND($E15=2,RW15=0),1000000,INDEX('計算A'!EW$110:EW$114,$F15+1)+IF(AND($E15=1,RW15=0),1000,0)),1000000))</f>
        <v/>
      </c>
      <c r="ABE15">
        <f>IF($B15=0,1000000,IF(INDEX('計算A'!$D$60:$II$104,$B15,151)*IQ15=1,IF(AND($E15=2,RX15=0),1000000,INDEX('計算A'!EX$110:EX$114,$F15+1)+IF(AND($E15=1,RX15=0),1000,0)),1000000))</f>
        <v/>
      </c>
      <c r="ABF15">
        <f>IF($B15=0,1000000,IF(INDEX('計算A'!$D$60:$II$104,$B15,152)*IR15=1,IF(AND($E15=2,RY15=0),1000000,INDEX('計算A'!EY$110:EY$114,$F15+1)+IF(AND($E15=1,RY15=0),1000,0)),1000000))</f>
        <v/>
      </c>
      <c r="ABG15">
        <f>IF($B15=0,1000000,IF(INDEX('計算A'!$D$60:$II$104,$B15,153)*IS15=1,IF(AND($E15=2,RZ15=0),1000000,INDEX('計算A'!EZ$110:EZ$114,$F15+1)+IF(AND($E15=1,RZ15=0),1000,0)),1000000))</f>
        <v/>
      </c>
      <c r="ABH15">
        <f>IF($B15=0,1000000,IF(INDEX('計算A'!$D$60:$II$104,$B15,154)*IT15=1,IF(AND($E15=2,SA15=0),1000000,INDEX('計算A'!FA$110:FA$114,$F15+1)+IF(AND($E15=1,SA15=0),1000,0)),1000000))</f>
        <v/>
      </c>
      <c r="ABI15">
        <f>IF($B15=0,1000000,IF(INDEX('計算A'!$D$60:$II$104,$B15,155)*IU15=1,IF(AND($E15=2,SB15=0),1000000,INDEX('計算A'!FB$110:FB$114,$F15+1)+IF(AND($E15=1,SB15=0),1000,0)),1000000))</f>
        <v/>
      </c>
      <c r="ABJ15">
        <f>IF($B15=0,1000000,IF(INDEX('計算A'!$D$60:$II$104,$B15,156)*IV15=1,IF(AND($E15=2,SC15=0),1000000,INDEX('計算A'!FC$110:FC$114,$F15+1)+IF(AND($E15=1,SC15=0),1000,0)),1000000))</f>
        <v/>
      </c>
      <c r="ABK15">
        <f>IF($B15=0,1000000,IF(INDEX('計算A'!$D$60:$II$104,$B15,157)*IW15=1,IF(AND($E15=2,SD15=0),1000000,INDEX('計算A'!FD$110:FD$114,$F15+1)+IF(AND($E15=1,SD15=0),1000,0)),1000000))</f>
        <v/>
      </c>
      <c r="ABL15">
        <f>IF($B15=0,1000000,IF(INDEX('計算A'!$D$60:$II$104,$B15,158)*IX15=1,IF(AND($E15=2,SE15=0),1000000,INDEX('計算A'!FE$110:FE$114,$F15+1)+IF(AND($E15=1,SE15=0),1000,0)),1000000))</f>
        <v/>
      </c>
      <c r="ABM15">
        <f>IF($B15=0,1000000,IF(INDEX('計算A'!$D$60:$II$104,$B15,159)*IY15=1,IF(AND($E15=2,SF15=0),1000000,INDEX('計算A'!FF$110:FF$114,$F15+1)+IF(AND($E15=1,SF15=0),1000,0)),1000000))</f>
        <v/>
      </c>
      <c r="ABN15">
        <f>IF($B15=0,1000000,IF(INDEX('計算A'!$D$60:$II$104,$B15,160)*IZ15=1,IF(AND($E15=2,SG15=0),1000000,INDEX('計算A'!FG$110:FG$114,$F15+1)+IF(AND($E15=1,SG15=0),1000,0)),1000000))</f>
        <v/>
      </c>
      <c r="ABO15">
        <f>IF($B15=0,1000000,IF(INDEX('計算A'!$D$60:$II$104,$B15,161)*JA15=1,IF(AND($E15=2,SH15=0),1000000,INDEX('計算A'!FH$110:FH$114,$F15+1)+IF(AND($E15=1,SH15=0),1000,0)),1000000))</f>
        <v/>
      </c>
      <c r="ABP15">
        <f>IF($B15=0,1000000,IF(INDEX('計算A'!$D$60:$II$104,$B15,162)*JB15=1,IF(AND($E15=2,SI15=0),1000000,INDEX('計算A'!FI$110:FI$114,$F15+1)+IF(AND($E15=1,SI15=0),1000,0)),1000000))</f>
        <v/>
      </c>
      <c r="ABQ15">
        <f>IF($B15=0,1000000,IF(INDEX('計算A'!$D$60:$II$104,$B15,163)*JC15=1,IF(AND($E15=2,SJ15=0),1000000,INDEX('計算A'!FJ$110:FJ$114,$F15+1)+IF(AND($E15=1,SJ15=0),1000,0)),1000000))</f>
        <v/>
      </c>
      <c r="ABR15">
        <f>IF($B15=0,1000000,IF(INDEX('計算A'!$D$60:$II$104,$B15,164)*JD15=1,IF(AND($E15=2,SK15=0),1000000,INDEX('計算A'!FK$110:FK$114,$F15+1)+IF(AND($E15=1,SK15=0),1000,0)),1000000))</f>
        <v/>
      </c>
      <c r="ABS15">
        <f>IF($B15=0,1000000,IF(INDEX('計算A'!$D$60:$II$104,$B15,165)*JE15=1,IF(AND($E15=2,SL15=0),1000000,INDEX('計算A'!FL$110:FL$114,$F15+1)+IF(AND($E15=1,SL15=0),1000,0)),1000000))</f>
        <v/>
      </c>
      <c r="ABT15">
        <f>IF($B15=0,1000000,IF(INDEX('計算A'!$D$60:$II$104,$B15,166)*JF15=1,IF(AND($E15=2,SM15=0),1000000,INDEX('計算A'!FM$110:FM$114,$F15+1)+IF(AND($E15=1,SM15=0),1000,0)),1000000))</f>
        <v/>
      </c>
      <c r="ABU15">
        <f>IF($B15=0,1000000,IF(INDEX('計算A'!$D$60:$II$104,$B15,167)*JG15=1,IF(AND($E15=2,SN15=0),1000000,INDEX('計算A'!FN$110:FN$114,$F15+1)+IF(AND($E15=1,SN15=0),1000,0)),1000000))</f>
        <v/>
      </c>
      <c r="ABV15">
        <f>IF($B15=0,1000000,IF(INDEX('計算A'!$D$60:$II$104,$B15,168)*JH15=1,IF(AND($E15=2,SO15=0),1000000,INDEX('計算A'!FO$110:FO$114,$F15+1)+IF(AND($E15=1,SO15=0),1000,0)),1000000))</f>
        <v/>
      </c>
      <c r="ABW15">
        <f>IF($B15=0,1000000,IF(INDEX('計算A'!$D$60:$II$104,$B15,169)*JI15=1,IF(AND($E15=2,SP15=0),1000000,INDEX('計算A'!FP$110:FP$114,$F15+1)+IF(AND($E15=1,SP15=0),1000,0)),1000000))</f>
        <v/>
      </c>
      <c r="ABX15">
        <f>IF($B15=0,1000000,IF(INDEX('計算A'!$D$60:$II$104,$B15,170)*JJ15=1,IF(AND($E15=2,SQ15=0),1000000,INDEX('計算A'!FQ$110:FQ$114,$F15+1)+IF(AND($E15=1,SQ15=0),1000,0)),1000000))</f>
        <v/>
      </c>
      <c r="ABY15">
        <f>IF($B15=0,1000000,IF(INDEX('計算A'!$D$60:$II$104,$B15,171)*JK15=1,IF(AND($E15=2,SR15=0),1000000,INDEX('計算A'!FR$110:FR$114,$F15+1)+IF(AND($E15=1,SR15=0),1000,0)),1000000))</f>
        <v/>
      </c>
      <c r="ABZ15">
        <f>IF($B15=0,1000000,IF(INDEX('計算A'!$D$60:$II$104,$B15,172)*JL15=1,IF(AND($E15=2,SS15=0),1000000,INDEX('計算A'!FS$110:FS$114,$F15+1)+IF(AND($E15=1,SS15=0),1000,0)),1000000))</f>
        <v/>
      </c>
      <c r="ACA15">
        <f>IF($B15=0,1000000,IF(INDEX('計算A'!$D$60:$II$104,$B15,173)*JM15=1,IF(AND($E15=2,ST15=0),1000000,INDEX('計算A'!FT$110:FT$114,$F15+1)+IF(AND($E15=1,ST15=0),1000,0)),1000000))</f>
        <v/>
      </c>
      <c r="ACB15">
        <f>IF($B15=0,1000000,IF(INDEX('計算A'!$D$60:$II$104,$B15,174)*JN15=1,IF(AND($E15=2,SU15=0),1000000,INDEX('計算A'!FU$110:FU$114,$F15+1)+IF(AND($E15=1,SU15=0),1000,0)),1000000))</f>
        <v/>
      </c>
      <c r="ACC15">
        <f>IF($B15=0,1000000,IF(INDEX('計算A'!$D$60:$II$104,$B15,175)*JO15=1,IF(AND($E15=2,SV15=0),1000000,INDEX('計算A'!FV$110:FV$114,$F15+1)+IF(AND($E15=1,SV15=0),1000,0)),1000000))</f>
        <v/>
      </c>
      <c r="ACD15">
        <f>IF($B15=0,1000000,IF(INDEX('計算A'!$D$60:$II$104,$B15,176)*JP15=1,IF(AND($E15=2,SW15=0),1000000,INDEX('計算A'!FW$110:FW$114,$F15+1)+IF(AND($E15=1,SW15=0),1000,0)),1000000))</f>
        <v/>
      </c>
      <c r="ACE15">
        <f>IF($B15=0,1000000,IF(INDEX('計算A'!$D$60:$II$104,$B15,177)*JQ15=1,IF(AND($E15=2,SX15=0),1000000,INDEX('計算A'!FX$110:FX$114,$F15+1)+IF(AND($E15=1,SX15=0),1000,0)),1000000))</f>
        <v/>
      </c>
      <c r="ACF15">
        <f>IF($B15=0,1000000,IF(INDEX('計算A'!$D$60:$II$104,$B15,178)*JR15=1,IF(AND($E15=2,SY15=0),1000000,INDEX('計算A'!FY$110:FY$114,$F15+1)+IF(AND($E15=1,SY15=0),1000,0)),1000000))</f>
        <v/>
      </c>
      <c r="ACG15">
        <f>IF($B15=0,1000000,IF(INDEX('計算A'!$D$60:$II$104,$B15,179)*JS15=1,IF(AND($E15=2,SZ15=0),1000000,INDEX('計算A'!FZ$110:FZ$114,$F15+1)+IF(AND($E15=1,SZ15=0),1000,0)),1000000))</f>
        <v/>
      </c>
      <c r="ACH15">
        <f>IF($B15=0,1000000,IF(INDEX('計算A'!$D$60:$II$104,$B15,180)*JT15=1,IF(AND($E15=2,TA15=0),1000000,INDEX('計算A'!GA$110:GA$114,$F15+1)+IF(AND($E15=1,TA15=0),1000,0)),1000000))</f>
        <v/>
      </c>
      <c r="ACI15">
        <f>IF($B15=0,1000000,IF(INDEX('計算A'!$D$60:$II$104,$B15,181)*JU15=1,IF(AND($E15=2,TB15=0),1000000,INDEX('計算A'!GB$110:GB$114,$F15+1)+IF(AND($E15=1,TB15=0),1000,0)),1000000))</f>
        <v/>
      </c>
      <c r="ACJ15">
        <f>IF($B15=0,1000000,IF(INDEX('計算A'!$D$60:$II$104,$B15,182)*JV15=1,IF(AND($E15=2,TC15=0),1000000,INDEX('計算A'!GC$110:GC$114,$F15+1)+IF(AND($E15=1,TC15=0),1000,0)),1000000))</f>
        <v/>
      </c>
      <c r="ACK15">
        <f>IF($B15=0,1000000,IF(INDEX('計算A'!$D$60:$II$104,$B15,183)*JW15=1,IF(AND($E15=2,TD15=0),1000000,INDEX('計算A'!GD$110:GD$114,$F15+1)+IF(AND($E15=1,TD15=0),1000,0)),1000000))</f>
        <v/>
      </c>
      <c r="ACL15">
        <f>IF($B15=0,1000000,IF(INDEX('計算A'!$D$60:$II$104,$B15,184)*JX15=1,IF(AND($E15=2,TE15=0),1000000,INDEX('計算A'!GE$110:GE$114,$F15+1)+IF(AND($E15=1,TE15=0),1000,0)),1000000))</f>
        <v/>
      </c>
      <c r="ACM15">
        <f>IF($B15=0,1000000,IF(INDEX('計算A'!$D$60:$II$104,$B15,185)*JY15=1,IF(AND($E15=2,TF15=0),1000000,INDEX('計算A'!GF$110:GF$114,$F15+1)+IF(AND($E15=1,TF15=0),1000,0)),1000000))</f>
        <v/>
      </c>
      <c r="ACN15">
        <f>IF($B15=0,1000000,IF(INDEX('計算A'!$D$60:$II$104,$B15,186)*JZ15=1,IF(AND($E15=2,TG15=0),1000000,INDEX('計算A'!GG$110:GG$114,$F15+1)+IF(AND($E15=1,TG15=0),1000,0)),1000000))</f>
        <v/>
      </c>
      <c r="ACO15">
        <f>IF($B15=0,1000000,IF(INDEX('計算A'!$D$60:$II$104,$B15,187)*KA15=1,IF(AND($E15=2,TH15=0),1000000,INDEX('計算A'!GH$110:GH$114,$F15+1)+IF(AND($E15=1,TH15=0),1000,0)),1000000))</f>
        <v/>
      </c>
      <c r="ACP15">
        <f>IF($B15=0,1000000,IF(INDEX('計算A'!$D$60:$II$104,$B15,188)*KB15=1,IF(AND($E15=2,TI15=0),1000000,INDEX('計算A'!GI$110:GI$114,$F15+1)+IF(AND($E15=1,TI15=0),1000,0)),1000000))</f>
        <v/>
      </c>
      <c r="ACQ15">
        <f>IF($B15=0,1000000,IF(INDEX('計算A'!$D$60:$II$104,$B15,189)*KC15=1,IF(AND($E15=2,TJ15=0),1000000,INDEX('計算A'!GJ$110:GJ$114,$F15+1)+IF(AND($E15=1,TJ15=0),1000,0)),1000000))</f>
        <v/>
      </c>
      <c r="ACR15">
        <f>IF($B15=0,1000000,IF(INDEX('計算A'!$D$60:$II$104,$B15,190)*KD15=1,IF(AND($E15=2,TK15=0),1000000,INDEX('計算A'!GK$110:GK$114,$F15+1)+IF(AND($E15=1,TK15=0),1000,0)),1000000))</f>
        <v/>
      </c>
      <c r="ACS15">
        <f>IF($B15=0,1000000,IF(INDEX('計算A'!$D$60:$II$104,$B15,191)*KE15=1,IF(AND($E15=2,TL15=0),1000000,INDEX('計算A'!GL$110:GL$114,$F15+1)+IF(AND($E15=1,TL15=0),1000,0)),1000000))</f>
        <v/>
      </c>
      <c r="ACT15">
        <f>IF($B15=0,1000000,IF(INDEX('計算A'!$D$60:$II$104,$B15,192)*KF15=1,IF(AND($E15=2,TM15=0),1000000,INDEX('計算A'!GM$110:GM$114,$F15+1)+IF(AND($E15=1,TM15=0),1000,0)),1000000))</f>
        <v/>
      </c>
      <c r="ACU15">
        <f>IF($B15=0,1000000,IF(INDEX('計算A'!$D$60:$II$104,$B15,193)*KG15=1,IF(AND($E15=2,TN15=0),1000000,INDEX('計算A'!GN$110:GN$114,$F15+1)+IF(AND($E15=1,TN15=0),1000,0)),1000000))</f>
        <v/>
      </c>
      <c r="ACV15">
        <f>IF($B15=0,1000000,IF(INDEX('計算A'!$D$60:$II$104,$B15,194)*KH15=1,IF(AND($E15=2,TO15=0),1000000,INDEX('計算A'!GO$110:GO$114,$F15+1)+IF(AND($E15=1,TO15=0),1000,0)),1000000))</f>
        <v/>
      </c>
      <c r="ACW15">
        <f>IF($B15=0,1000000,IF(INDEX('計算A'!$D$60:$II$104,$B15,195)*KI15=1,IF(AND($E15=2,TP15=0),1000000,INDEX('計算A'!GP$110:GP$114,$F15+1)+IF(AND($E15=1,TP15=0),1000,0)),1000000))</f>
        <v/>
      </c>
      <c r="ACX15">
        <f>IF($B15=0,1000000,IF(INDEX('計算A'!$D$60:$II$104,$B15,196)*KJ15=1,IF(AND($E15=2,TQ15=0),1000000,INDEX('計算A'!GQ$110:GQ$114,$F15+1)+IF(AND($E15=1,TQ15=0),1000,0)),1000000))</f>
        <v/>
      </c>
      <c r="ACY15">
        <f>IF($B15=0,1000000,IF(INDEX('計算A'!$D$60:$II$104,$B15,197)*KK15=1,IF(AND($E15=2,TR15=0),1000000,INDEX('計算A'!GR$110:GR$114,$F15+1)+IF(AND($E15=1,TR15=0),1000,0)),1000000))</f>
        <v/>
      </c>
      <c r="ACZ15">
        <f>IF($B15=0,1000000,IF(INDEX('計算A'!$D$60:$II$104,$B15,198)*KL15=1,IF(AND($E15=2,TS15=0),1000000,INDEX('計算A'!GS$110:GS$114,$F15+1)+IF(AND($E15=1,TS15=0),1000,0)),1000000))</f>
        <v/>
      </c>
      <c r="ADA15">
        <f>IF($B15=0,1000000,IF(INDEX('計算A'!$D$60:$II$104,$B15,199)*KM15=1,IF(AND($E15=2,TT15=0),1000000,INDEX('計算A'!GT$110:GT$114,$F15+1)+IF(AND($E15=1,TT15=0),1000,0)),1000000))</f>
        <v/>
      </c>
      <c r="ADB15">
        <f>IF($B15=0,1000000,IF(INDEX('計算A'!$D$60:$II$104,$B15,200)*KN15=1,IF(AND($E15=2,TU15=0),1000000,INDEX('計算A'!GU$110:GU$114,$F15+1)+IF(AND($E15=1,TU15=0),1000,0)),1000000))</f>
        <v/>
      </c>
      <c r="ADC15">
        <f>IF($B15=0,1000000,IF(INDEX('計算A'!$D$60:$II$104,$B15,201)*KO15=1,IF(AND($E15=2,TV15=0),1000000,INDEX('計算A'!GV$110:GV$114,$F15+1)+IF(AND($E15=1,TV15=0),1000,0)),1000000))</f>
        <v/>
      </c>
      <c r="ADD15">
        <f>IF($B15=0,1000000,IF(INDEX('計算A'!$D$60:$II$104,$B15,202)*KP15=1,IF(AND($E15=2,TW15=0),1000000,INDEX('計算A'!GW$110:GW$114,$F15+1)+IF(AND($E15=1,TW15=0),1000,0)),1000000))</f>
        <v/>
      </c>
      <c r="ADE15">
        <f>IF($B15=0,1000000,IF(INDEX('計算A'!$D$60:$II$104,$B15,203)*KQ15=1,IF(AND($E15=2,TX15=0),1000000,INDEX('計算A'!GX$110:GX$114,$F15+1)+IF(AND($E15=1,TX15=0),1000,0)),1000000))</f>
        <v/>
      </c>
      <c r="ADF15">
        <f>IF($B15=0,1000000,IF(INDEX('計算A'!$D$60:$II$104,$B15,204)*KR15=1,IF(AND($E15=2,TY15=0),1000000,INDEX('計算A'!GY$110:GY$114,$F15+1)+IF(AND($E15=1,TY15=0),1000,0)),1000000))</f>
        <v/>
      </c>
      <c r="ADG15">
        <f>IF($B15=0,1000000,IF(INDEX('計算A'!$D$60:$II$104,$B15,205)*KS15=1,IF(AND($E15=2,TZ15=0),1000000,INDEX('計算A'!GZ$110:GZ$114,$F15+1)+IF(AND($E15=1,TZ15=0),1000,0)),1000000))</f>
        <v/>
      </c>
      <c r="ADH15">
        <f>IF($B15=0,1000000,IF(INDEX('計算A'!$D$60:$II$104,$B15,206)*KT15=1,IF(AND($E15=2,UA15=0),1000000,INDEX('計算A'!HA$110:HA$114,$F15+1)+IF(AND($E15=1,UA15=0),1000,0)),1000000))</f>
        <v/>
      </c>
      <c r="ADI15">
        <f>IF($B15=0,1000000,IF(INDEX('計算A'!$D$60:$II$104,$B15,207)*KU15=1,IF(AND($E15=2,UB15=0),1000000,INDEX('計算A'!HB$110:HB$114,$F15+1)+IF(AND($E15=1,UB15=0),1000,0)),1000000))</f>
        <v/>
      </c>
      <c r="ADJ15">
        <f>IF($B15=0,1000000,IF(INDEX('計算A'!$D$60:$II$104,$B15,208)*KV15=1,IF(AND($E15=2,UC15=0),1000000,INDEX('計算A'!HC$110:HC$114,$F15+1)+IF(AND($E15=1,UC15=0),1000,0)),1000000))</f>
        <v/>
      </c>
      <c r="ADK15">
        <f>IF($B15=0,1000000,IF(INDEX('計算A'!$D$60:$II$104,$B15,209)*KW15=1,IF(AND($E15=2,UD15=0),1000000,INDEX('計算A'!HD$110:HD$114,$F15+1)+IF(AND($E15=1,UD15=0),1000,0)),1000000))</f>
        <v/>
      </c>
      <c r="ADL15">
        <f>IF($B15=0,1000000,IF(INDEX('計算A'!$D$60:$II$104,$B15,210)*KX15=1,IF(AND($E15=2,UE15=0),1000000,INDEX('計算A'!HE$110:HE$114,$F15+1)+IF(AND($E15=1,UE15=0),1000,0)),1000000))</f>
        <v/>
      </c>
      <c r="ADM15">
        <f>IF($B15=0,1000000,IF(INDEX('計算A'!$D$60:$II$104,$B15,211)*KY15=1,IF(AND($E15=2,UF15=0),1000000,INDEX('計算A'!HF$110:HF$114,$F15+1)+IF(AND($E15=1,UF15=0),1000,0)),1000000))</f>
        <v/>
      </c>
      <c r="ADN15">
        <f>IF($B15=0,1000000,IF(INDEX('計算A'!$D$60:$II$104,$B15,212)*KZ15=1,IF(AND($E15=2,UG15=0),1000000,INDEX('計算A'!HG$110:HG$114,$F15+1)+IF(AND($E15=1,UG15=0),1000,0)),1000000))</f>
        <v/>
      </c>
      <c r="ADO15">
        <f>IF($B15=0,1000000,IF(INDEX('計算A'!$D$60:$II$104,$B15,213)*LA15=1,IF(AND($E15=2,UH15=0),1000000,INDEX('計算A'!HH$110:HH$114,$F15+1)+IF(AND($E15=1,UH15=0),1000,0)),1000000))</f>
        <v/>
      </c>
      <c r="ADP15">
        <f>IF($B15=0,1000000,IF(INDEX('計算A'!$D$60:$II$104,$B15,214)*LB15=1,IF(AND($E15=2,UI15=0),1000000,INDEX('計算A'!HI$110:HI$114,$F15+1)+IF(AND($E15=1,UI15=0),1000,0)),1000000))</f>
        <v/>
      </c>
      <c r="ADQ15">
        <f>IF($B15=0,1000000,IF(INDEX('計算A'!$D$60:$II$104,$B15,215)*LC15=1,IF(AND($E15=2,UJ15=0),1000000,INDEX('計算A'!HJ$110:HJ$114,$F15+1)+IF(AND($E15=1,UJ15=0),1000,0)),1000000))</f>
        <v/>
      </c>
      <c r="ADR15">
        <f>IF($B15=0,1000000,IF(INDEX('計算A'!$D$60:$II$104,$B15,216)*LD15=1,IF(AND($E15=2,UK15=0),1000000,INDEX('計算A'!HK$110:HK$114,$F15+1)+IF(AND($E15=1,UK15=0),1000,0)),1000000))</f>
        <v/>
      </c>
      <c r="ADS15">
        <f>IF($B15=0,1000000,IF(INDEX('計算A'!$D$60:$II$104,$B15,217)*LE15=1,IF(AND($E15=2,UL15=0),1000000,INDEX('計算A'!HL$110:HL$114,$F15+1)+IF(AND($E15=1,UL15=0),1000,0)),1000000))</f>
        <v/>
      </c>
      <c r="ADT15">
        <f>IF($B15=0,1000000,IF(INDEX('計算A'!$D$60:$II$104,$B15,218)*LF15=1,IF(AND($E15=2,UM15=0),1000000,INDEX('計算A'!HM$110:HM$114,$F15+1)+IF(AND($E15=1,UM15=0),1000,0)),1000000))</f>
        <v/>
      </c>
      <c r="ADU15">
        <f>IF($B15=0,1000000,IF(INDEX('計算A'!$D$60:$II$104,$B15,219)*LG15=1,IF(AND($E15=2,UN15=0),1000000,INDEX('計算A'!HN$110:HN$114,$F15+1)+IF(AND($E15=1,UN15=0),1000,0)),1000000))</f>
        <v/>
      </c>
      <c r="ADV15">
        <f>IF($B15=0,1000000,IF(INDEX('計算A'!$D$60:$II$104,$B15,220)*LH15=1,IF(AND($E15=2,UO15=0),1000000,INDEX('計算A'!HO$110:HO$114,$F15+1)+IF(AND($E15=1,UO15=0),1000,0)),1000000))</f>
        <v/>
      </c>
      <c r="ADW15">
        <f>IF($B15=0,1000000,IF(INDEX('計算A'!$D$60:$II$104,$B15,221)*LI15=1,IF(AND($E15=2,UP15=0),1000000,INDEX('計算A'!HP$110:HP$114,$F15+1)+IF(AND($E15=1,UP15=0),1000,0)),1000000))</f>
        <v/>
      </c>
      <c r="ADX15">
        <f>IF($B15=0,1000000,IF(INDEX('計算A'!$D$60:$II$104,$B15,222)*LJ15=1,IF(AND($E15=2,UQ15=0),1000000,INDEX('計算A'!HQ$110:HQ$114,$F15+1)+IF(AND($E15=1,UQ15=0),1000,0)),1000000))</f>
        <v/>
      </c>
      <c r="ADY15">
        <f>IF($B15=0,1000000,IF(INDEX('計算A'!$D$60:$II$104,$B15,223)*LK15=1,IF(AND($E15=2,UR15=0),1000000,INDEX('計算A'!HR$110:HR$114,$F15+1)+IF(AND($E15=1,UR15=0),1000,0)),1000000))</f>
        <v/>
      </c>
      <c r="ADZ15">
        <f>IF($B15=0,1000000,IF(INDEX('計算A'!$D$60:$II$104,$B15,224)*LL15=1,IF(AND($E15=2,US15=0),1000000,INDEX('計算A'!HS$110:HS$114,$F15+1)+IF(AND($E15=1,US15=0),1000,0)),1000000))</f>
        <v/>
      </c>
      <c r="AEA15">
        <f>IF($B15=0,1000000,IF(INDEX('計算A'!$D$60:$II$104,$B15,225)*LM15=1,IF(AND($E15=2,UT15=0),1000000,INDEX('計算A'!HT$110:HT$114,$F15+1)+IF(AND($E15=1,UT15=0),1000,0)),1000000))</f>
        <v/>
      </c>
      <c r="AEB15">
        <f>IF($B15=0,1000000,IF(INDEX('計算A'!$D$60:$II$104,$B15,226)*LN15=1,IF(AND($E15=2,UU15=0),1000000,INDEX('計算A'!HU$110:HU$114,$F15+1)+IF(AND($E15=1,UU15=0),1000,0)),1000000))</f>
        <v/>
      </c>
      <c r="AEC15">
        <f>IF($B15=0,1000000,IF(INDEX('計算A'!$D$60:$II$104,$B15,227)*LO15=1,IF(AND($E15=2,UV15=0),1000000,INDEX('計算A'!HV$110:HV$114,$F15+1)+IF(AND($E15=1,UV15=0),1000,0)),1000000))</f>
        <v/>
      </c>
      <c r="AED15">
        <f>IF($B15=0,1000000,IF(INDEX('計算A'!$D$60:$II$104,$B15,228)*LP15=1,IF(AND($E15=2,UW15=0),1000000,INDEX('計算A'!HW$110:HW$114,$F15+1)+IF(AND($E15=1,UW15=0),1000,0)),1000000))</f>
        <v/>
      </c>
      <c r="AEE15">
        <f>IF($B15=0,1000000,IF(INDEX('計算A'!$D$60:$II$104,$B15,229)*LQ15=1,IF(AND($E15=2,UX15=0),1000000,INDEX('計算A'!HX$110:HX$114,$F15+1)+IF(AND($E15=1,UX15=0),1000,0)),1000000))</f>
        <v/>
      </c>
      <c r="AEF15">
        <f>IF($B15=0,1000000,IF(INDEX('計算A'!$D$60:$II$104,$B15,230)*LR15=1,IF(AND($E15=2,UY15=0),1000000,INDEX('計算A'!HY$110:HY$114,$F15+1)+IF(AND($E15=1,UY15=0),1000,0)),1000000))</f>
        <v/>
      </c>
      <c r="AEG15">
        <f>IF($B15=0,1000000,IF(INDEX('計算A'!$D$60:$II$104,$B15,231)*LS15=1,IF(AND($E15=2,UZ15=0),1000000,INDEX('計算A'!HZ$110:HZ$114,$F15+1)+IF(AND($E15=1,UZ15=0),1000,0)),1000000))</f>
        <v/>
      </c>
      <c r="AEH15">
        <f>IF($B15=0,1000000,IF(INDEX('計算A'!$D$60:$II$104,$B15,232)*LT15=1,IF(AND($E15=2,VA15=0),1000000,INDEX('計算A'!IA$110:IA$114,$F15+1)+IF(AND($E15=1,VA15=0),1000,0)),1000000))</f>
        <v/>
      </c>
      <c r="AEI15">
        <f>IF($B15=0,1000000,IF(INDEX('計算A'!$D$60:$II$104,$B15,233)*LU15=1,IF(AND($E15=2,VB15=0),1000000,INDEX('計算A'!IB$110:IB$114,$F15+1)+IF(AND($E15=1,VB15=0),1000,0)),1000000))</f>
        <v/>
      </c>
      <c r="AEJ15">
        <f>IF($B15=0,1000000,IF(INDEX('計算A'!$D$60:$II$104,$B15,234)*LV15=1,IF(AND($E15=2,VC15=0),1000000,INDEX('計算A'!IC$110:IC$114,$F15+1)+IF(AND($E15=1,VC15=0),1000,0)),1000000))</f>
        <v/>
      </c>
      <c r="AEK15">
        <f>IF($B15=0,1000000,IF(INDEX('計算A'!$D$60:$II$104,$B15,235)*LW15=1,IF(AND($E15=2,VD15=0),1000000,INDEX('計算A'!ID$110:ID$114,$F15+1)+IF(AND($E15=1,VD15=0),1000,0)),1000000))</f>
        <v/>
      </c>
      <c r="AEL15">
        <f>IF($B15=0,1000000,IF(INDEX('計算A'!$D$60:$II$104,$B15,236)*LX15=1,IF(AND($E15=2,VE15=0),1000000,INDEX('計算A'!IE$110:IE$114,$F15+1)+IF(AND($E15=1,VE15=0),1000,0)),1000000))</f>
        <v/>
      </c>
      <c r="AEM15">
        <f>IF($B15=0,1000000,IF(INDEX('計算A'!$D$60:$II$104,$B15,237)*LY15=1,IF(AND($E15=2,VF15=0),1000000,INDEX('計算A'!IF$110:IF$114,$F15+1)+IF(AND($E15=1,VF15=0),1000,0)),1000000))</f>
        <v/>
      </c>
      <c r="AEN15">
        <f>IF($B15=0,1000000,IF(INDEX('計算A'!$D$60:$II$104,$B15,238)*LZ15=1,IF(AND($E15=2,VG15=0),1000000,INDEX('計算A'!IG$110:IG$114,$F15+1)+IF(AND($E15=1,VG15=0),1000,0)),1000000))</f>
        <v/>
      </c>
      <c r="AEO15">
        <f>IF($B15=0,1000000,IF(INDEX('計算A'!$D$60:$II$104,$B15,239)*MA15=1,IF(AND($E15=2,VH15=0),1000000,INDEX('計算A'!IH$110:IH$114,$F15+1)+IF(AND($E15=1,VH15=0),1000,0)),1000000))</f>
        <v/>
      </c>
      <c r="AEP15">
        <f>IF($B15=0,1000000,IF(INDEX('計算A'!$D$60:$II$104,$B15,240)*MB15=1,IF(AND($E15=2,VI15=0),1000000,INDEX('計算A'!II$110:II$114,$F15+1)+IF(AND($E15=1,VI15=0),1000,0)),1000000))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IF($B16=0,1000000,IF(INDEX('計算A'!$D$60:$II$104,$B16,1)*CW16=1,IF(AND($E16=2,MD16=0),1000000,INDEX('計算A'!D$110:D$114,$F16+1)+IF(AND($E16=1,MD16=0),1000,0)),1000000))</f>
        <v/>
      </c>
      <c r="VL16">
        <f>IF($B16=0,1000000,IF(INDEX('計算A'!$D$60:$II$104,$B16,2)*CX16=1,IF(AND($E16=2,ME16=0),1000000,INDEX('計算A'!E$110:E$114,$F16+1)+IF(AND($E16=1,ME16=0),1000,0)),1000000))</f>
        <v/>
      </c>
      <c r="VM16">
        <f>IF($B16=0,1000000,IF(INDEX('計算A'!$D$60:$II$104,$B16,3)*CY16=1,IF(AND($E16=2,MF16=0),1000000,INDEX('計算A'!F$110:F$114,$F16+1)+IF(AND($E16=1,MF16=0),1000,0)),1000000))</f>
        <v/>
      </c>
      <c r="VN16">
        <f>IF($B16=0,1000000,IF(INDEX('計算A'!$D$60:$II$104,$B16,4)*CZ16=1,IF(AND($E16=2,MG16=0),1000000,INDEX('計算A'!G$110:G$114,$F16+1)+IF(AND($E16=1,MG16=0),1000,0)),1000000))</f>
        <v/>
      </c>
      <c r="VO16">
        <f>IF($B16=0,1000000,IF(INDEX('計算A'!$D$60:$II$104,$B16,5)*DA16=1,IF(AND($E16=2,MH16=0),1000000,INDEX('計算A'!H$110:H$114,$F16+1)+IF(AND($E16=1,MH16=0),1000,0)),1000000))</f>
        <v/>
      </c>
      <c r="VP16">
        <f>IF($B16=0,1000000,IF(INDEX('計算A'!$D$60:$II$104,$B16,6)*DB16=1,IF(AND($E16=2,MI16=0),1000000,INDEX('計算A'!I$110:I$114,$F16+1)+IF(AND($E16=1,MI16=0),1000,0)),1000000))</f>
        <v/>
      </c>
      <c r="VQ16">
        <f>IF($B16=0,1000000,IF(INDEX('計算A'!$D$60:$II$104,$B16,7)*DC16=1,IF(AND($E16=2,MJ16=0),1000000,INDEX('計算A'!J$110:J$114,$F16+1)+IF(AND($E16=1,MJ16=0),1000,0)),1000000))</f>
        <v/>
      </c>
      <c r="VR16">
        <f>IF($B16=0,1000000,IF(INDEX('計算A'!$D$60:$II$104,$B16,8)*DD16=1,IF(AND($E16=2,MK16=0),1000000,INDEX('計算A'!K$110:K$114,$F16+1)+IF(AND($E16=1,MK16=0),1000,0)),1000000))</f>
        <v/>
      </c>
      <c r="VS16">
        <f>IF($B16=0,1000000,IF(INDEX('計算A'!$D$60:$II$104,$B16,9)*DE16=1,IF(AND($E16=2,ML16=0),1000000,INDEX('計算A'!L$110:L$114,$F16+1)+IF(AND($E16=1,ML16=0),1000,0)),1000000))</f>
        <v/>
      </c>
      <c r="VT16">
        <f>IF($B16=0,1000000,IF(INDEX('計算A'!$D$60:$II$104,$B16,10)*DF16=1,IF(AND($E16=2,MM16=0),1000000,INDEX('計算A'!M$110:M$114,$F16+1)+IF(AND($E16=1,MM16=0),1000,0)),1000000))</f>
        <v/>
      </c>
      <c r="VU16">
        <f>IF($B16=0,1000000,IF(INDEX('計算A'!$D$60:$II$104,$B16,11)*DG16=1,IF(AND($E16=2,MN16=0),1000000,INDEX('計算A'!N$110:N$114,$F16+1)+IF(AND($E16=1,MN16=0),1000,0)),1000000))</f>
        <v/>
      </c>
      <c r="VV16">
        <f>IF($B16=0,1000000,IF(INDEX('計算A'!$D$60:$II$104,$B16,12)*DH16=1,IF(AND($E16=2,MO16=0),1000000,INDEX('計算A'!O$110:O$114,$F16+1)+IF(AND($E16=1,MO16=0),1000,0)),1000000))</f>
        <v/>
      </c>
      <c r="VW16">
        <f>IF($B16=0,1000000,IF(INDEX('計算A'!$D$60:$II$104,$B16,13)*DI16=1,IF(AND($E16=2,MP16=0),1000000,INDEX('計算A'!P$110:P$114,$F16+1)+IF(AND($E16=1,MP16=0),1000,0)),1000000))</f>
        <v/>
      </c>
      <c r="VX16">
        <f>IF($B16=0,1000000,IF(INDEX('計算A'!$D$60:$II$104,$B16,14)*DJ16=1,IF(AND($E16=2,MQ16=0),1000000,INDEX('計算A'!Q$110:Q$114,$F16+1)+IF(AND($E16=1,MQ16=0),1000,0)),1000000))</f>
        <v/>
      </c>
      <c r="VY16">
        <f>IF($B16=0,1000000,IF(INDEX('計算A'!$D$60:$II$104,$B16,15)*DK16=1,IF(AND($E16=2,MR16=0),1000000,INDEX('計算A'!R$110:R$114,$F16+1)+IF(AND($E16=1,MR16=0),1000,0)),1000000))</f>
        <v/>
      </c>
      <c r="VZ16">
        <f>IF($B16=0,1000000,IF(INDEX('計算A'!$D$60:$II$104,$B16,16)*DL16=1,IF(AND($E16=2,MS16=0),1000000,INDEX('計算A'!S$110:S$114,$F16+1)+IF(AND($E16=1,MS16=0),1000,0)),1000000))</f>
        <v/>
      </c>
      <c r="WA16">
        <f>IF($B16=0,1000000,IF(INDEX('計算A'!$D$60:$II$104,$B16,17)*DM16=1,IF(AND($E16=2,MT16=0),1000000,INDEX('計算A'!T$110:T$114,$F16+1)+IF(AND($E16=1,MT16=0),1000,0)),1000000))</f>
        <v/>
      </c>
      <c r="WB16">
        <f>IF($B16=0,1000000,IF(INDEX('計算A'!$D$60:$II$104,$B16,18)*DN16=1,IF(AND($E16=2,MU16=0),1000000,INDEX('計算A'!U$110:U$114,$F16+1)+IF(AND($E16=1,MU16=0),1000,0)),1000000))</f>
        <v/>
      </c>
      <c r="WC16">
        <f>IF($B16=0,1000000,IF(INDEX('計算A'!$D$60:$II$104,$B16,19)*DO16=1,IF(AND($E16=2,MV16=0),1000000,INDEX('計算A'!V$110:V$114,$F16+1)+IF(AND($E16=1,MV16=0),1000,0)),1000000))</f>
        <v/>
      </c>
      <c r="WD16">
        <f>IF($B16=0,1000000,IF(INDEX('計算A'!$D$60:$II$104,$B16,20)*DP16=1,IF(AND($E16=2,MW16=0),1000000,INDEX('計算A'!W$110:W$114,$F16+1)+IF(AND($E16=1,MW16=0),1000,0)),1000000))</f>
        <v/>
      </c>
      <c r="WE16">
        <f>IF($B16=0,1000000,IF(INDEX('計算A'!$D$60:$II$104,$B16,21)*DQ16=1,IF(AND($E16=2,MX16=0),1000000,INDEX('計算A'!X$110:X$114,$F16+1)+IF(AND($E16=1,MX16=0),1000,0)),1000000))</f>
        <v/>
      </c>
      <c r="WF16">
        <f>IF($B16=0,1000000,IF(INDEX('計算A'!$D$60:$II$104,$B16,22)*DR16=1,IF(AND($E16=2,MY16=0),1000000,INDEX('計算A'!Y$110:Y$114,$F16+1)+IF(AND($E16=1,MY16=0),1000,0)),1000000))</f>
        <v/>
      </c>
      <c r="WG16">
        <f>IF($B16=0,1000000,IF(INDEX('計算A'!$D$60:$II$104,$B16,23)*DS16=1,IF(AND($E16=2,MZ16=0),1000000,INDEX('計算A'!Z$110:Z$114,$F16+1)+IF(AND($E16=1,MZ16=0),1000,0)),1000000))</f>
        <v/>
      </c>
      <c r="WH16">
        <f>IF($B16=0,1000000,IF(INDEX('計算A'!$D$60:$II$104,$B16,24)*DT16=1,IF(AND($E16=2,NA16=0),1000000,INDEX('計算A'!AA$110:AA$114,$F16+1)+IF(AND($E16=1,NA16=0),1000,0)),1000000))</f>
        <v/>
      </c>
      <c r="WI16">
        <f>IF($B16=0,1000000,IF(INDEX('計算A'!$D$60:$II$104,$B16,25)*DU16=1,IF(AND($E16=2,NB16=0),1000000,INDEX('計算A'!AB$110:AB$114,$F16+1)+IF(AND($E16=1,NB16=0),1000,0)),1000000))</f>
        <v/>
      </c>
      <c r="WJ16">
        <f>IF($B16=0,1000000,IF(INDEX('計算A'!$D$60:$II$104,$B16,26)*DV16=1,IF(AND($E16=2,NC16=0),1000000,INDEX('計算A'!AC$110:AC$114,$F16+1)+IF(AND($E16=1,NC16=0),1000,0)),1000000))</f>
        <v/>
      </c>
      <c r="WK16">
        <f>IF($B16=0,1000000,IF(INDEX('計算A'!$D$60:$II$104,$B16,27)*DW16=1,IF(AND($E16=2,ND16=0),1000000,INDEX('計算A'!AD$110:AD$114,$F16+1)+IF(AND($E16=1,ND16=0),1000,0)),1000000))</f>
        <v/>
      </c>
      <c r="WL16">
        <f>IF($B16=0,1000000,IF(INDEX('計算A'!$D$60:$II$104,$B16,28)*DX16=1,IF(AND($E16=2,NE16=0),1000000,INDEX('計算A'!AE$110:AE$114,$F16+1)+IF(AND($E16=1,NE16=0),1000,0)),1000000))</f>
        <v/>
      </c>
      <c r="WM16">
        <f>IF($B16=0,1000000,IF(INDEX('計算A'!$D$60:$II$104,$B16,29)*DY16=1,IF(AND($E16=2,NF16=0),1000000,INDEX('計算A'!AF$110:AF$114,$F16+1)+IF(AND($E16=1,NF16=0),1000,0)),1000000))</f>
        <v/>
      </c>
      <c r="WN16">
        <f>IF($B16=0,1000000,IF(INDEX('計算A'!$D$60:$II$104,$B16,30)*DZ16=1,IF(AND($E16=2,NG16=0),1000000,INDEX('計算A'!AG$110:AG$114,$F16+1)+IF(AND($E16=1,NG16=0),1000,0)),1000000))</f>
        <v/>
      </c>
      <c r="WO16">
        <f>IF($B16=0,1000000,IF(INDEX('計算A'!$D$60:$II$104,$B16,31)*EA16=1,IF(AND($E16=2,NH16=0),1000000,INDEX('計算A'!AH$110:AH$114,$F16+1)+IF(AND($E16=1,NH16=0),1000,0)),1000000))</f>
        <v/>
      </c>
      <c r="WP16">
        <f>IF($B16=0,1000000,IF(INDEX('計算A'!$D$60:$II$104,$B16,32)*EB16=1,IF(AND($E16=2,NI16=0),1000000,INDEX('計算A'!AI$110:AI$114,$F16+1)+IF(AND($E16=1,NI16=0),1000,0)),1000000))</f>
        <v/>
      </c>
      <c r="WQ16">
        <f>IF($B16=0,1000000,IF(INDEX('計算A'!$D$60:$II$104,$B16,33)*EC16=1,IF(AND($E16=2,NJ16=0),1000000,INDEX('計算A'!AJ$110:AJ$114,$F16+1)+IF(AND($E16=1,NJ16=0),1000,0)),1000000))</f>
        <v/>
      </c>
      <c r="WR16">
        <f>IF($B16=0,1000000,IF(INDEX('計算A'!$D$60:$II$104,$B16,34)*ED16=1,IF(AND($E16=2,NK16=0),1000000,INDEX('計算A'!AK$110:AK$114,$F16+1)+IF(AND($E16=1,NK16=0),1000,0)),1000000))</f>
        <v/>
      </c>
      <c r="WS16">
        <f>IF($B16=0,1000000,IF(INDEX('計算A'!$D$60:$II$104,$B16,35)*EE16=1,IF(AND($E16=2,NL16=0),1000000,INDEX('計算A'!AL$110:AL$114,$F16+1)+IF(AND($E16=1,NL16=0),1000,0)),1000000))</f>
        <v/>
      </c>
      <c r="WT16">
        <f>IF($B16=0,1000000,IF(INDEX('計算A'!$D$60:$II$104,$B16,36)*EF16=1,IF(AND($E16=2,NM16=0),1000000,INDEX('計算A'!AM$110:AM$114,$F16+1)+IF(AND($E16=1,NM16=0),1000,0)),1000000))</f>
        <v/>
      </c>
      <c r="WU16">
        <f>IF($B16=0,1000000,IF(INDEX('計算A'!$D$60:$II$104,$B16,37)*EG16=1,IF(AND($E16=2,NN16=0),1000000,INDEX('計算A'!AN$110:AN$114,$F16+1)+IF(AND($E16=1,NN16=0),1000,0)),1000000))</f>
        <v/>
      </c>
      <c r="WV16">
        <f>IF($B16=0,1000000,IF(INDEX('計算A'!$D$60:$II$104,$B16,38)*EH16=1,IF(AND($E16=2,NO16=0),1000000,INDEX('計算A'!AO$110:AO$114,$F16+1)+IF(AND($E16=1,NO16=0),1000,0)),1000000))</f>
        <v/>
      </c>
      <c r="WW16">
        <f>IF($B16=0,1000000,IF(INDEX('計算A'!$D$60:$II$104,$B16,39)*EI16=1,IF(AND($E16=2,NP16=0),1000000,INDEX('計算A'!AP$110:AP$114,$F16+1)+IF(AND($E16=1,NP16=0),1000,0)),1000000))</f>
        <v/>
      </c>
      <c r="WX16">
        <f>IF($B16=0,1000000,IF(INDEX('計算A'!$D$60:$II$104,$B16,40)*EJ16=1,IF(AND($E16=2,NQ16=0),1000000,INDEX('計算A'!AQ$110:AQ$114,$F16+1)+IF(AND($E16=1,NQ16=0),1000,0)),1000000))</f>
        <v/>
      </c>
      <c r="WY16">
        <f>IF($B16=0,1000000,IF(INDEX('計算A'!$D$60:$II$104,$B16,41)*EK16=1,IF(AND($E16=2,NR16=0),1000000,INDEX('計算A'!AR$110:AR$114,$F16+1)+IF(AND($E16=1,NR16=0),1000,0)),1000000))</f>
        <v/>
      </c>
      <c r="WZ16">
        <f>IF($B16=0,1000000,IF(INDEX('計算A'!$D$60:$II$104,$B16,42)*EL16=1,IF(AND($E16=2,NS16=0),1000000,INDEX('計算A'!AS$110:AS$114,$F16+1)+IF(AND($E16=1,NS16=0),1000,0)),1000000))</f>
        <v/>
      </c>
      <c r="XA16">
        <f>IF($B16=0,1000000,IF(INDEX('計算A'!$D$60:$II$104,$B16,43)*EM16=1,IF(AND($E16=2,NT16=0),1000000,INDEX('計算A'!AT$110:AT$114,$F16+1)+IF(AND($E16=1,NT16=0),1000,0)),1000000))</f>
        <v/>
      </c>
      <c r="XB16">
        <f>IF($B16=0,1000000,IF(INDEX('計算A'!$D$60:$II$104,$B16,44)*EN16=1,IF(AND($E16=2,NU16=0),1000000,INDEX('計算A'!AU$110:AU$114,$F16+1)+IF(AND($E16=1,NU16=0),1000,0)),1000000))</f>
        <v/>
      </c>
      <c r="XC16">
        <f>IF($B16=0,1000000,IF(INDEX('計算A'!$D$60:$II$104,$B16,45)*EO16=1,IF(AND($E16=2,NV16=0),1000000,INDEX('計算A'!AV$110:AV$114,$F16+1)+IF(AND($E16=1,NV16=0),1000,0)),1000000))</f>
        <v/>
      </c>
      <c r="XD16">
        <f>IF($B16=0,1000000,IF(INDEX('計算A'!$D$60:$II$104,$B16,46)*EP16=1,IF(AND($E16=2,NW16=0),1000000,INDEX('計算A'!AW$110:AW$114,$F16+1)+IF(AND($E16=1,NW16=0),1000,0)),1000000))</f>
        <v/>
      </c>
      <c r="XE16">
        <f>IF($B16=0,1000000,IF(INDEX('計算A'!$D$60:$II$104,$B16,47)*EQ16=1,IF(AND($E16=2,NX16=0),1000000,INDEX('計算A'!AX$110:AX$114,$F16+1)+IF(AND($E16=1,NX16=0),1000,0)),1000000))</f>
        <v/>
      </c>
      <c r="XF16">
        <f>IF($B16=0,1000000,IF(INDEX('計算A'!$D$60:$II$104,$B16,48)*ER16=1,IF(AND($E16=2,NY16=0),1000000,INDEX('計算A'!AY$110:AY$114,$F16+1)+IF(AND($E16=1,NY16=0),1000,0)),1000000))</f>
        <v/>
      </c>
      <c r="XG16">
        <f>IF($B16=0,1000000,IF(INDEX('計算A'!$D$60:$II$104,$B16,49)*ES16=1,IF(AND($E16=2,NZ16=0),1000000,INDEX('計算A'!AZ$110:AZ$114,$F16+1)+IF(AND($E16=1,NZ16=0),1000,0)),1000000))</f>
        <v/>
      </c>
      <c r="XH16">
        <f>IF($B16=0,1000000,IF(INDEX('計算A'!$D$60:$II$104,$B16,50)*ET16=1,IF(AND($E16=2,OA16=0),1000000,INDEX('計算A'!BA$110:BA$114,$F16+1)+IF(AND($E16=1,OA16=0),1000,0)),1000000))</f>
        <v/>
      </c>
      <c r="XI16">
        <f>IF($B16=0,1000000,IF(INDEX('計算A'!$D$60:$II$104,$B16,51)*EU16=1,IF(AND($E16=2,OB16=0),1000000,INDEX('計算A'!BB$110:BB$114,$F16+1)+IF(AND($E16=1,OB16=0),1000,0)),1000000))</f>
        <v/>
      </c>
      <c r="XJ16">
        <f>IF($B16=0,1000000,IF(INDEX('計算A'!$D$60:$II$104,$B16,52)*EV16=1,IF(AND($E16=2,OC16=0),1000000,INDEX('計算A'!BC$110:BC$114,$F16+1)+IF(AND($E16=1,OC16=0),1000,0)),1000000))</f>
        <v/>
      </c>
      <c r="XK16">
        <f>IF($B16=0,1000000,IF(INDEX('計算A'!$D$60:$II$104,$B16,53)*EW16=1,IF(AND($E16=2,OD16=0),1000000,INDEX('計算A'!BD$110:BD$114,$F16+1)+IF(AND($E16=1,OD16=0),1000,0)),1000000))</f>
        <v/>
      </c>
      <c r="XL16">
        <f>IF($B16=0,1000000,IF(INDEX('計算A'!$D$60:$II$104,$B16,54)*EX16=1,IF(AND($E16=2,OE16=0),1000000,INDEX('計算A'!BE$110:BE$114,$F16+1)+IF(AND($E16=1,OE16=0),1000,0)),1000000))</f>
        <v/>
      </c>
      <c r="XM16">
        <f>IF($B16=0,1000000,IF(INDEX('計算A'!$D$60:$II$104,$B16,55)*EY16=1,IF(AND($E16=2,OF16=0),1000000,INDEX('計算A'!BF$110:BF$114,$F16+1)+IF(AND($E16=1,OF16=0),1000,0)),1000000))</f>
        <v/>
      </c>
      <c r="XN16">
        <f>IF($B16=0,1000000,IF(INDEX('計算A'!$D$60:$II$104,$B16,56)*EZ16=1,IF(AND($E16=2,OG16=0),1000000,INDEX('計算A'!BG$110:BG$114,$F16+1)+IF(AND($E16=1,OG16=0),1000,0)),1000000))</f>
        <v/>
      </c>
      <c r="XO16">
        <f>IF($B16=0,1000000,IF(INDEX('計算A'!$D$60:$II$104,$B16,57)*FA16=1,IF(AND($E16=2,OH16=0),1000000,INDEX('計算A'!BH$110:BH$114,$F16+1)+IF(AND($E16=1,OH16=0),1000,0)),1000000))</f>
        <v/>
      </c>
      <c r="XP16">
        <f>IF($B16=0,1000000,IF(INDEX('計算A'!$D$60:$II$104,$B16,58)*FB16=1,IF(AND($E16=2,OI16=0),1000000,INDEX('計算A'!BI$110:BI$114,$F16+1)+IF(AND($E16=1,OI16=0),1000,0)),1000000))</f>
        <v/>
      </c>
      <c r="XQ16">
        <f>IF($B16=0,1000000,IF(INDEX('計算A'!$D$60:$II$104,$B16,59)*FC16=1,IF(AND($E16=2,OJ16=0),1000000,INDEX('計算A'!BJ$110:BJ$114,$F16+1)+IF(AND($E16=1,OJ16=0),1000,0)),1000000))</f>
        <v/>
      </c>
      <c r="XR16">
        <f>IF($B16=0,1000000,IF(INDEX('計算A'!$D$60:$II$104,$B16,60)*FD16=1,IF(AND($E16=2,OK16=0),1000000,INDEX('計算A'!BK$110:BK$114,$F16+1)+IF(AND($E16=1,OK16=0),1000,0)),1000000))</f>
        <v/>
      </c>
      <c r="XS16">
        <f>IF($B16=0,1000000,IF(INDEX('計算A'!$D$60:$II$104,$B16,61)*FE16=1,IF(AND($E16=2,OL16=0),1000000,INDEX('計算A'!BL$110:BL$114,$F16+1)+IF(AND($E16=1,OL16=0),1000,0)),1000000))</f>
        <v/>
      </c>
      <c r="XT16">
        <f>IF($B16=0,1000000,IF(INDEX('計算A'!$D$60:$II$104,$B16,62)*FF16=1,IF(AND($E16=2,OM16=0),1000000,INDEX('計算A'!BM$110:BM$114,$F16+1)+IF(AND($E16=1,OM16=0),1000,0)),1000000))</f>
        <v/>
      </c>
      <c r="XU16">
        <f>IF($B16=0,1000000,IF(INDEX('計算A'!$D$60:$II$104,$B16,63)*FG16=1,IF(AND($E16=2,ON16=0),1000000,INDEX('計算A'!BN$110:BN$114,$F16+1)+IF(AND($E16=1,ON16=0),1000,0)),1000000))</f>
        <v/>
      </c>
      <c r="XV16">
        <f>IF($B16=0,1000000,IF(INDEX('計算A'!$D$60:$II$104,$B16,64)*FH16=1,IF(AND($E16=2,OO16=0),1000000,INDEX('計算A'!BO$110:BO$114,$F16+1)+IF(AND($E16=1,OO16=0),1000,0)),1000000))</f>
        <v/>
      </c>
      <c r="XW16">
        <f>IF($B16=0,1000000,IF(INDEX('計算A'!$D$60:$II$104,$B16,65)*FI16=1,IF(AND($E16=2,OP16=0),1000000,INDEX('計算A'!BP$110:BP$114,$F16+1)+IF(AND($E16=1,OP16=0),1000,0)),1000000))</f>
        <v/>
      </c>
      <c r="XX16">
        <f>IF($B16=0,1000000,IF(INDEX('計算A'!$D$60:$II$104,$B16,66)*FJ16=1,IF(AND($E16=2,OQ16=0),1000000,INDEX('計算A'!BQ$110:BQ$114,$F16+1)+IF(AND($E16=1,OQ16=0),1000,0)),1000000))</f>
        <v/>
      </c>
      <c r="XY16">
        <f>IF($B16=0,1000000,IF(INDEX('計算A'!$D$60:$II$104,$B16,67)*FK16=1,IF(AND($E16=2,OR16=0),1000000,INDEX('計算A'!BR$110:BR$114,$F16+1)+IF(AND($E16=1,OR16=0),1000,0)),1000000))</f>
        <v/>
      </c>
      <c r="XZ16">
        <f>IF($B16=0,1000000,IF(INDEX('計算A'!$D$60:$II$104,$B16,68)*FL16=1,IF(AND($E16=2,OS16=0),1000000,INDEX('計算A'!BS$110:BS$114,$F16+1)+IF(AND($E16=1,OS16=0),1000,0)),1000000))</f>
        <v/>
      </c>
      <c r="YA16">
        <f>IF($B16=0,1000000,IF(INDEX('計算A'!$D$60:$II$104,$B16,69)*FM16=1,IF(AND($E16=2,OT16=0),1000000,INDEX('計算A'!BT$110:BT$114,$F16+1)+IF(AND($E16=1,OT16=0),1000,0)),1000000))</f>
        <v/>
      </c>
      <c r="YB16">
        <f>IF($B16=0,1000000,IF(INDEX('計算A'!$D$60:$II$104,$B16,70)*FN16=1,IF(AND($E16=2,OU16=0),1000000,INDEX('計算A'!BU$110:BU$114,$F16+1)+IF(AND($E16=1,OU16=0),1000,0)),1000000))</f>
        <v/>
      </c>
      <c r="YC16">
        <f>IF($B16=0,1000000,IF(INDEX('計算A'!$D$60:$II$104,$B16,71)*FO16=1,IF(AND($E16=2,OV16=0),1000000,INDEX('計算A'!BV$110:BV$114,$F16+1)+IF(AND($E16=1,OV16=0),1000,0)),1000000))</f>
        <v/>
      </c>
      <c r="YD16">
        <f>IF($B16=0,1000000,IF(INDEX('計算A'!$D$60:$II$104,$B16,72)*FP16=1,IF(AND($E16=2,OW16=0),1000000,INDEX('計算A'!BW$110:BW$114,$F16+1)+IF(AND($E16=1,OW16=0),1000,0)),1000000))</f>
        <v/>
      </c>
      <c r="YE16">
        <f>IF($B16=0,1000000,IF(INDEX('計算A'!$D$60:$II$104,$B16,73)*FQ16=1,IF(AND($E16=2,OX16=0),1000000,INDEX('計算A'!BX$110:BX$114,$F16+1)+IF(AND($E16=1,OX16=0),1000,0)),1000000))</f>
        <v/>
      </c>
      <c r="YF16">
        <f>IF($B16=0,1000000,IF(INDEX('計算A'!$D$60:$II$104,$B16,74)*FR16=1,IF(AND($E16=2,OY16=0),1000000,INDEX('計算A'!BY$110:BY$114,$F16+1)+IF(AND($E16=1,OY16=0),1000,0)),1000000))</f>
        <v/>
      </c>
      <c r="YG16">
        <f>IF($B16=0,1000000,IF(INDEX('計算A'!$D$60:$II$104,$B16,75)*FS16=1,IF(AND($E16=2,OZ16=0),1000000,INDEX('計算A'!BZ$110:BZ$114,$F16+1)+IF(AND($E16=1,OZ16=0),1000,0)),1000000))</f>
        <v/>
      </c>
      <c r="YH16">
        <f>IF($B16=0,1000000,IF(INDEX('計算A'!$D$60:$II$104,$B16,76)*FT16=1,IF(AND($E16=2,PA16=0),1000000,INDEX('計算A'!CA$110:CA$114,$F16+1)+IF(AND($E16=1,PA16=0),1000,0)),1000000))</f>
        <v/>
      </c>
      <c r="YI16">
        <f>IF($B16=0,1000000,IF(INDEX('計算A'!$D$60:$II$104,$B16,77)*FU16=1,IF(AND($E16=2,PB16=0),1000000,INDEX('計算A'!CB$110:CB$114,$F16+1)+IF(AND($E16=1,PB16=0),1000,0)),1000000))</f>
        <v/>
      </c>
      <c r="YJ16">
        <f>IF($B16=0,1000000,IF(INDEX('計算A'!$D$60:$II$104,$B16,78)*FV16=1,IF(AND($E16=2,PC16=0),1000000,INDEX('計算A'!CC$110:CC$114,$F16+1)+IF(AND($E16=1,PC16=0),1000,0)),1000000))</f>
        <v/>
      </c>
      <c r="YK16">
        <f>IF($B16=0,1000000,IF(INDEX('計算A'!$D$60:$II$104,$B16,79)*FW16=1,IF(AND($E16=2,PD16=0),1000000,INDEX('計算A'!CD$110:CD$114,$F16+1)+IF(AND($E16=1,PD16=0),1000,0)),1000000))</f>
        <v/>
      </c>
      <c r="YL16">
        <f>IF($B16=0,1000000,IF(INDEX('計算A'!$D$60:$II$104,$B16,80)*FX16=1,IF(AND($E16=2,PE16=0),1000000,INDEX('計算A'!CE$110:CE$114,$F16+1)+IF(AND($E16=1,PE16=0),1000,0)),1000000))</f>
        <v/>
      </c>
      <c r="YM16">
        <f>IF($B16=0,1000000,IF(INDEX('計算A'!$D$60:$II$104,$B16,81)*FY16=1,IF(AND($E16=2,PF16=0),1000000,INDEX('計算A'!CF$110:CF$114,$F16+1)+IF(AND($E16=1,PF16=0),1000,0)),1000000))</f>
        <v/>
      </c>
      <c r="YN16">
        <f>IF($B16=0,1000000,IF(INDEX('計算A'!$D$60:$II$104,$B16,82)*FZ16=1,IF(AND($E16=2,PG16=0),1000000,INDEX('計算A'!CG$110:CG$114,$F16+1)+IF(AND($E16=1,PG16=0),1000,0)),1000000))</f>
        <v/>
      </c>
      <c r="YO16">
        <f>IF($B16=0,1000000,IF(INDEX('計算A'!$D$60:$II$104,$B16,83)*GA16=1,IF(AND($E16=2,PH16=0),1000000,INDEX('計算A'!CH$110:CH$114,$F16+1)+IF(AND($E16=1,PH16=0),1000,0)),1000000))</f>
        <v/>
      </c>
      <c r="YP16">
        <f>IF($B16=0,1000000,IF(INDEX('計算A'!$D$60:$II$104,$B16,84)*GB16=1,IF(AND($E16=2,PI16=0),1000000,INDEX('計算A'!CI$110:CI$114,$F16+1)+IF(AND($E16=1,PI16=0),1000,0)),1000000))</f>
        <v/>
      </c>
      <c r="YQ16">
        <f>IF($B16=0,1000000,IF(INDEX('計算A'!$D$60:$II$104,$B16,85)*GC16=1,IF(AND($E16=2,PJ16=0),1000000,INDEX('計算A'!CJ$110:CJ$114,$F16+1)+IF(AND($E16=1,PJ16=0),1000,0)),1000000))</f>
        <v/>
      </c>
      <c r="YR16">
        <f>IF($B16=0,1000000,IF(INDEX('計算A'!$D$60:$II$104,$B16,86)*GD16=1,IF(AND($E16=2,PK16=0),1000000,INDEX('計算A'!CK$110:CK$114,$F16+1)+IF(AND($E16=1,PK16=0),1000,0)),1000000))</f>
        <v/>
      </c>
      <c r="YS16">
        <f>IF($B16=0,1000000,IF(INDEX('計算A'!$D$60:$II$104,$B16,87)*GE16=1,IF(AND($E16=2,PL16=0),1000000,INDEX('計算A'!CL$110:CL$114,$F16+1)+IF(AND($E16=1,PL16=0),1000,0)),1000000))</f>
        <v/>
      </c>
      <c r="YT16">
        <f>IF($B16=0,1000000,IF(INDEX('計算A'!$D$60:$II$104,$B16,88)*GF16=1,IF(AND($E16=2,PM16=0),1000000,INDEX('計算A'!CM$110:CM$114,$F16+1)+IF(AND($E16=1,PM16=0),1000,0)),1000000))</f>
        <v/>
      </c>
      <c r="YU16">
        <f>IF($B16=0,1000000,IF(INDEX('計算A'!$D$60:$II$104,$B16,89)*GG16=1,IF(AND($E16=2,PN16=0),1000000,INDEX('計算A'!CN$110:CN$114,$F16+1)+IF(AND($E16=1,PN16=0),1000,0)),1000000))</f>
        <v/>
      </c>
      <c r="YV16">
        <f>IF($B16=0,1000000,IF(INDEX('計算A'!$D$60:$II$104,$B16,90)*GH16=1,IF(AND($E16=2,PO16=0),1000000,INDEX('計算A'!CO$110:CO$114,$F16+1)+IF(AND($E16=1,PO16=0),1000,0)),1000000))</f>
        <v/>
      </c>
      <c r="YW16">
        <f>IF($B16=0,1000000,IF(INDEX('計算A'!$D$60:$II$104,$B16,91)*GI16=1,IF(AND($E16=2,PP16=0),1000000,INDEX('計算A'!CP$110:CP$114,$F16+1)+IF(AND($E16=1,PP16=0),1000,0)),1000000))</f>
        <v/>
      </c>
      <c r="YX16">
        <f>IF($B16=0,1000000,IF(INDEX('計算A'!$D$60:$II$104,$B16,92)*GJ16=1,IF(AND($E16=2,PQ16=0),1000000,INDEX('計算A'!CQ$110:CQ$114,$F16+1)+IF(AND($E16=1,PQ16=0),1000,0)),1000000))</f>
        <v/>
      </c>
      <c r="YY16">
        <f>IF($B16=0,1000000,IF(INDEX('計算A'!$D$60:$II$104,$B16,93)*GK16=1,IF(AND($E16=2,PR16=0),1000000,INDEX('計算A'!CR$110:CR$114,$F16+1)+IF(AND($E16=1,PR16=0),1000,0)),1000000))</f>
        <v/>
      </c>
      <c r="YZ16">
        <f>IF($B16=0,1000000,IF(INDEX('計算A'!$D$60:$II$104,$B16,94)*GL16=1,IF(AND($E16=2,PS16=0),1000000,INDEX('計算A'!CS$110:CS$114,$F16+1)+IF(AND($E16=1,PS16=0),1000,0)),1000000))</f>
        <v/>
      </c>
      <c r="ZA16">
        <f>IF($B16=0,1000000,IF(INDEX('計算A'!$D$60:$II$104,$B16,95)*GM16=1,IF(AND($E16=2,PT16=0),1000000,INDEX('計算A'!CT$110:CT$114,$F16+1)+IF(AND($E16=1,PT16=0),1000,0)),1000000))</f>
        <v/>
      </c>
      <c r="ZB16">
        <f>IF($B16=0,1000000,IF(INDEX('計算A'!$D$60:$II$104,$B16,96)*GN16=1,IF(AND($E16=2,PU16=0),1000000,INDEX('計算A'!CU$110:CU$114,$F16+1)+IF(AND($E16=1,PU16=0),1000,0)),1000000))</f>
        <v/>
      </c>
      <c r="ZC16">
        <f>IF($B16=0,1000000,IF(INDEX('計算A'!$D$60:$II$104,$B16,97)*GO16=1,IF(AND($E16=2,PV16=0),1000000,INDEX('計算A'!CV$110:CV$114,$F16+1)+IF(AND($E16=1,PV16=0),1000,0)),1000000))</f>
        <v/>
      </c>
      <c r="ZD16">
        <f>IF($B16=0,1000000,IF(INDEX('計算A'!$D$60:$II$104,$B16,98)*GP16=1,IF(AND($E16=2,PW16=0),1000000,INDEX('計算A'!CW$110:CW$114,$F16+1)+IF(AND($E16=1,PW16=0),1000,0)),1000000))</f>
        <v/>
      </c>
      <c r="ZE16">
        <f>IF($B16=0,1000000,IF(INDEX('計算A'!$D$60:$II$104,$B16,99)*GQ16=1,IF(AND($E16=2,PX16=0),1000000,INDEX('計算A'!CX$110:CX$114,$F16+1)+IF(AND($E16=1,PX16=0),1000,0)),1000000))</f>
        <v/>
      </c>
      <c r="ZF16">
        <f>IF($B16=0,1000000,IF(INDEX('計算A'!$D$60:$II$104,$B16,100)*GR16=1,IF(AND($E16=2,PY16=0),1000000,INDEX('計算A'!CY$110:CY$114,$F16+1)+IF(AND($E16=1,PY16=0),1000,0)),1000000))</f>
        <v/>
      </c>
      <c r="ZG16">
        <f>IF($B16=0,1000000,IF(INDEX('計算A'!$D$60:$II$104,$B16,101)*GS16=1,IF(AND($E16=2,PZ16=0),1000000,INDEX('計算A'!CZ$110:CZ$114,$F16+1)+IF(AND($E16=1,PZ16=0),1000,0)),1000000))</f>
        <v/>
      </c>
      <c r="ZH16">
        <f>IF($B16=0,1000000,IF(INDEX('計算A'!$D$60:$II$104,$B16,102)*GT16=1,IF(AND($E16=2,QA16=0),1000000,INDEX('計算A'!DA$110:DA$114,$F16+1)+IF(AND($E16=1,QA16=0),1000,0)),1000000))</f>
        <v/>
      </c>
      <c r="ZI16">
        <f>IF($B16=0,1000000,IF(INDEX('計算A'!$D$60:$II$104,$B16,103)*GU16=1,IF(AND($E16=2,QB16=0),1000000,INDEX('計算A'!DB$110:DB$114,$F16+1)+IF(AND($E16=1,QB16=0),1000,0)),1000000))</f>
        <v/>
      </c>
      <c r="ZJ16">
        <f>IF($B16=0,1000000,IF(INDEX('計算A'!$D$60:$II$104,$B16,104)*GV16=1,IF(AND($E16=2,QC16=0),1000000,INDEX('計算A'!DC$110:DC$114,$F16+1)+IF(AND($E16=1,QC16=0),1000,0)),1000000))</f>
        <v/>
      </c>
      <c r="ZK16">
        <f>IF($B16=0,1000000,IF(INDEX('計算A'!$D$60:$II$104,$B16,105)*GW16=1,IF(AND($E16=2,QD16=0),1000000,INDEX('計算A'!DD$110:DD$114,$F16+1)+IF(AND($E16=1,QD16=0),1000,0)),1000000))</f>
        <v/>
      </c>
      <c r="ZL16">
        <f>IF($B16=0,1000000,IF(INDEX('計算A'!$D$60:$II$104,$B16,106)*GX16=1,IF(AND($E16=2,QE16=0),1000000,INDEX('計算A'!DE$110:DE$114,$F16+1)+IF(AND($E16=1,QE16=0),1000,0)),1000000))</f>
        <v/>
      </c>
      <c r="ZM16">
        <f>IF($B16=0,1000000,IF(INDEX('計算A'!$D$60:$II$104,$B16,107)*GY16=1,IF(AND($E16=2,QF16=0),1000000,INDEX('計算A'!DF$110:DF$114,$F16+1)+IF(AND($E16=1,QF16=0),1000,0)),1000000))</f>
        <v/>
      </c>
      <c r="ZN16">
        <f>IF($B16=0,1000000,IF(INDEX('計算A'!$D$60:$II$104,$B16,108)*GZ16=1,IF(AND($E16=2,QG16=0),1000000,INDEX('計算A'!DG$110:DG$114,$F16+1)+IF(AND($E16=1,QG16=0),1000,0)),1000000))</f>
        <v/>
      </c>
      <c r="ZO16">
        <f>IF($B16=0,1000000,IF(INDEX('計算A'!$D$60:$II$104,$B16,109)*HA16=1,IF(AND($E16=2,QH16=0),1000000,INDEX('計算A'!DH$110:DH$114,$F16+1)+IF(AND($E16=1,QH16=0),1000,0)),1000000))</f>
        <v/>
      </c>
      <c r="ZP16">
        <f>IF($B16=0,1000000,IF(INDEX('計算A'!$D$60:$II$104,$B16,110)*HB16=1,IF(AND($E16=2,QI16=0),1000000,INDEX('計算A'!DI$110:DI$114,$F16+1)+IF(AND($E16=1,QI16=0),1000,0)),1000000))</f>
        <v/>
      </c>
      <c r="ZQ16">
        <f>IF($B16=0,1000000,IF(INDEX('計算A'!$D$60:$II$104,$B16,111)*HC16=1,IF(AND($E16=2,QJ16=0),1000000,INDEX('計算A'!DJ$110:DJ$114,$F16+1)+IF(AND($E16=1,QJ16=0),1000,0)),1000000))</f>
        <v/>
      </c>
      <c r="ZR16">
        <f>IF($B16=0,1000000,IF(INDEX('計算A'!$D$60:$II$104,$B16,112)*HD16=1,IF(AND($E16=2,QK16=0),1000000,INDEX('計算A'!DK$110:DK$114,$F16+1)+IF(AND($E16=1,QK16=0),1000,0)),1000000))</f>
        <v/>
      </c>
      <c r="ZS16">
        <f>IF($B16=0,1000000,IF(INDEX('計算A'!$D$60:$II$104,$B16,113)*HE16=1,IF(AND($E16=2,QL16=0),1000000,INDEX('計算A'!DL$110:DL$114,$F16+1)+IF(AND($E16=1,QL16=0),1000,0)),1000000))</f>
        <v/>
      </c>
      <c r="ZT16">
        <f>IF($B16=0,1000000,IF(INDEX('計算A'!$D$60:$II$104,$B16,114)*HF16=1,IF(AND($E16=2,QM16=0),1000000,INDEX('計算A'!DM$110:DM$114,$F16+1)+IF(AND($E16=1,QM16=0),1000,0)),1000000))</f>
        <v/>
      </c>
      <c r="ZU16">
        <f>IF($B16=0,1000000,IF(INDEX('計算A'!$D$60:$II$104,$B16,115)*HG16=1,IF(AND($E16=2,QN16=0),1000000,INDEX('計算A'!DN$110:DN$114,$F16+1)+IF(AND($E16=1,QN16=0),1000,0)),1000000))</f>
        <v/>
      </c>
      <c r="ZV16">
        <f>IF($B16=0,1000000,IF(INDEX('計算A'!$D$60:$II$104,$B16,116)*HH16=1,IF(AND($E16=2,QO16=0),1000000,INDEX('計算A'!DO$110:DO$114,$F16+1)+IF(AND($E16=1,QO16=0),1000,0)),1000000))</f>
        <v/>
      </c>
      <c r="ZW16">
        <f>IF($B16=0,1000000,IF(INDEX('計算A'!$D$60:$II$104,$B16,117)*HI16=1,IF(AND($E16=2,QP16=0),1000000,INDEX('計算A'!DP$110:DP$114,$F16+1)+IF(AND($E16=1,QP16=0),1000,0)),1000000))</f>
        <v/>
      </c>
      <c r="ZX16">
        <f>IF($B16=0,1000000,IF(INDEX('計算A'!$D$60:$II$104,$B16,118)*HJ16=1,IF(AND($E16=2,QQ16=0),1000000,INDEX('計算A'!DQ$110:DQ$114,$F16+1)+IF(AND($E16=1,QQ16=0),1000,0)),1000000))</f>
        <v/>
      </c>
      <c r="ZY16">
        <f>IF($B16=0,1000000,IF(INDEX('計算A'!$D$60:$II$104,$B16,119)*HK16=1,IF(AND($E16=2,QR16=0),1000000,INDEX('計算A'!DR$110:DR$114,$F16+1)+IF(AND($E16=1,QR16=0),1000,0)),1000000))</f>
        <v/>
      </c>
      <c r="ZZ16">
        <f>IF($B16=0,1000000,IF(INDEX('計算A'!$D$60:$II$104,$B16,120)*HL16=1,IF(AND($E16=2,QS16=0),1000000,INDEX('計算A'!DS$110:DS$114,$F16+1)+IF(AND($E16=1,QS16=0),1000,0)),1000000))</f>
        <v/>
      </c>
      <c r="AAA16">
        <f>IF($B16=0,1000000,IF(INDEX('計算A'!$D$60:$II$104,$B16,121)*HM16=1,IF(AND($E16=2,QT16=0),1000000,INDEX('計算A'!DT$110:DT$114,$F16+1)+IF(AND($E16=1,QT16=0),1000,0)),1000000))</f>
        <v/>
      </c>
      <c r="AAB16">
        <f>IF($B16=0,1000000,IF(INDEX('計算A'!$D$60:$II$104,$B16,122)*HN16=1,IF(AND($E16=2,QU16=0),1000000,INDEX('計算A'!DU$110:DU$114,$F16+1)+IF(AND($E16=1,QU16=0),1000,0)),1000000))</f>
        <v/>
      </c>
      <c r="AAC16">
        <f>IF($B16=0,1000000,IF(INDEX('計算A'!$D$60:$II$104,$B16,123)*HO16=1,IF(AND($E16=2,QV16=0),1000000,INDEX('計算A'!DV$110:DV$114,$F16+1)+IF(AND($E16=1,QV16=0),1000,0)),1000000))</f>
        <v/>
      </c>
      <c r="AAD16">
        <f>IF($B16=0,1000000,IF(INDEX('計算A'!$D$60:$II$104,$B16,124)*HP16=1,IF(AND($E16=2,QW16=0),1000000,INDEX('計算A'!DW$110:DW$114,$F16+1)+IF(AND($E16=1,QW16=0),1000,0)),1000000))</f>
        <v/>
      </c>
      <c r="AAE16">
        <f>IF($B16=0,1000000,IF(INDEX('計算A'!$D$60:$II$104,$B16,125)*HQ16=1,IF(AND($E16=2,QX16=0),1000000,INDEX('計算A'!DX$110:DX$114,$F16+1)+IF(AND($E16=1,QX16=0),1000,0)),1000000))</f>
        <v/>
      </c>
      <c r="AAF16">
        <f>IF($B16=0,1000000,IF(INDEX('計算A'!$D$60:$II$104,$B16,126)*HR16=1,IF(AND($E16=2,QY16=0),1000000,INDEX('計算A'!DY$110:DY$114,$F16+1)+IF(AND($E16=1,QY16=0),1000,0)),1000000))</f>
        <v/>
      </c>
      <c r="AAG16">
        <f>IF($B16=0,1000000,IF(INDEX('計算A'!$D$60:$II$104,$B16,127)*HS16=1,IF(AND($E16=2,QZ16=0),1000000,INDEX('計算A'!DZ$110:DZ$114,$F16+1)+IF(AND($E16=1,QZ16=0),1000,0)),1000000))</f>
        <v/>
      </c>
      <c r="AAH16">
        <f>IF($B16=0,1000000,IF(INDEX('計算A'!$D$60:$II$104,$B16,128)*HT16=1,IF(AND($E16=2,RA16=0),1000000,INDEX('計算A'!EA$110:EA$114,$F16+1)+IF(AND($E16=1,RA16=0),1000,0)),1000000))</f>
        <v/>
      </c>
      <c r="AAI16">
        <f>IF($B16=0,1000000,IF(INDEX('計算A'!$D$60:$II$104,$B16,129)*HU16=1,IF(AND($E16=2,RB16=0),1000000,INDEX('計算A'!EB$110:EB$114,$F16+1)+IF(AND($E16=1,RB16=0),1000,0)),1000000))</f>
        <v/>
      </c>
      <c r="AAJ16">
        <f>IF($B16=0,1000000,IF(INDEX('計算A'!$D$60:$II$104,$B16,130)*HV16=1,IF(AND($E16=2,RC16=0),1000000,INDEX('計算A'!EC$110:EC$114,$F16+1)+IF(AND($E16=1,RC16=0),1000,0)),1000000))</f>
        <v/>
      </c>
      <c r="AAK16">
        <f>IF($B16=0,1000000,IF(INDEX('計算A'!$D$60:$II$104,$B16,131)*HW16=1,IF(AND($E16=2,RD16=0),1000000,INDEX('計算A'!ED$110:ED$114,$F16+1)+IF(AND($E16=1,RD16=0),1000,0)),1000000))</f>
        <v/>
      </c>
      <c r="AAL16">
        <f>IF($B16=0,1000000,IF(INDEX('計算A'!$D$60:$II$104,$B16,132)*HX16=1,IF(AND($E16=2,RE16=0),1000000,INDEX('計算A'!EE$110:EE$114,$F16+1)+IF(AND($E16=1,RE16=0),1000,0)),1000000))</f>
        <v/>
      </c>
      <c r="AAM16">
        <f>IF($B16=0,1000000,IF(INDEX('計算A'!$D$60:$II$104,$B16,133)*HY16=1,IF(AND($E16=2,RF16=0),1000000,INDEX('計算A'!EF$110:EF$114,$F16+1)+IF(AND($E16=1,RF16=0),1000,0)),1000000))</f>
        <v/>
      </c>
      <c r="AAN16">
        <f>IF($B16=0,1000000,IF(INDEX('計算A'!$D$60:$II$104,$B16,134)*HZ16=1,IF(AND($E16=2,RG16=0),1000000,INDEX('計算A'!EG$110:EG$114,$F16+1)+IF(AND($E16=1,RG16=0),1000,0)),1000000))</f>
        <v/>
      </c>
      <c r="AAO16">
        <f>IF($B16=0,1000000,IF(INDEX('計算A'!$D$60:$II$104,$B16,135)*IA16=1,IF(AND($E16=2,RH16=0),1000000,INDEX('計算A'!EH$110:EH$114,$F16+1)+IF(AND($E16=1,RH16=0),1000,0)),1000000))</f>
        <v/>
      </c>
      <c r="AAP16">
        <f>IF($B16=0,1000000,IF(INDEX('計算A'!$D$60:$II$104,$B16,136)*IB16=1,IF(AND($E16=2,RI16=0),1000000,INDEX('計算A'!EI$110:EI$114,$F16+1)+IF(AND($E16=1,RI16=0),1000,0)),1000000))</f>
        <v/>
      </c>
      <c r="AAQ16">
        <f>IF($B16=0,1000000,IF(INDEX('計算A'!$D$60:$II$104,$B16,137)*IC16=1,IF(AND($E16=2,RJ16=0),1000000,INDEX('計算A'!EJ$110:EJ$114,$F16+1)+IF(AND($E16=1,RJ16=0),1000,0)),1000000))</f>
        <v/>
      </c>
      <c r="AAR16">
        <f>IF($B16=0,1000000,IF(INDEX('計算A'!$D$60:$II$104,$B16,138)*ID16=1,IF(AND($E16=2,RK16=0),1000000,INDEX('計算A'!EK$110:EK$114,$F16+1)+IF(AND($E16=1,RK16=0),1000,0)),1000000))</f>
        <v/>
      </c>
      <c r="AAS16">
        <f>IF($B16=0,1000000,IF(INDEX('計算A'!$D$60:$II$104,$B16,139)*IE16=1,IF(AND($E16=2,RL16=0),1000000,INDEX('計算A'!EL$110:EL$114,$F16+1)+IF(AND($E16=1,RL16=0),1000,0)),1000000))</f>
        <v/>
      </c>
      <c r="AAT16">
        <f>IF($B16=0,1000000,IF(INDEX('計算A'!$D$60:$II$104,$B16,140)*IF16=1,IF(AND($E16=2,RM16=0),1000000,INDEX('計算A'!EM$110:EM$114,$F16+1)+IF(AND($E16=1,RM16=0),1000,0)),1000000))</f>
        <v/>
      </c>
      <c r="AAU16">
        <f>IF($B16=0,1000000,IF(INDEX('計算A'!$D$60:$II$104,$B16,141)*IG16=1,IF(AND($E16=2,RN16=0),1000000,INDEX('計算A'!EN$110:EN$114,$F16+1)+IF(AND($E16=1,RN16=0),1000,0)),1000000))</f>
        <v/>
      </c>
      <c r="AAV16">
        <f>IF($B16=0,1000000,IF(INDEX('計算A'!$D$60:$II$104,$B16,142)*IH16=1,IF(AND($E16=2,RO16=0),1000000,INDEX('計算A'!EO$110:EO$114,$F16+1)+IF(AND($E16=1,RO16=0),1000,0)),1000000))</f>
        <v/>
      </c>
      <c r="AAW16">
        <f>IF($B16=0,1000000,IF(INDEX('計算A'!$D$60:$II$104,$B16,143)*II16=1,IF(AND($E16=2,RP16=0),1000000,INDEX('計算A'!EP$110:EP$114,$F16+1)+IF(AND($E16=1,RP16=0),1000,0)),1000000))</f>
        <v/>
      </c>
      <c r="AAX16">
        <f>IF($B16=0,1000000,IF(INDEX('計算A'!$D$60:$II$104,$B16,144)*IJ16=1,IF(AND($E16=2,RQ16=0),1000000,INDEX('計算A'!EQ$110:EQ$114,$F16+1)+IF(AND($E16=1,RQ16=0),1000,0)),1000000))</f>
        <v/>
      </c>
      <c r="AAY16">
        <f>IF($B16=0,1000000,IF(INDEX('計算A'!$D$60:$II$104,$B16,145)*IK16=1,IF(AND($E16=2,RR16=0),1000000,INDEX('計算A'!ER$110:ER$114,$F16+1)+IF(AND($E16=1,RR16=0),1000,0)),1000000))</f>
        <v/>
      </c>
      <c r="AAZ16">
        <f>IF($B16=0,1000000,IF(INDEX('計算A'!$D$60:$II$104,$B16,146)*IL16=1,IF(AND($E16=2,RS16=0),1000000,INDEX('計算A'!ES$110:ES$114,$F16+1)+IF(AND($E16=1,RS16=0),1000,0)),1000000))</f>
        <v/>
      </c>
      <c r="ABA16">
        <f>IF($B16=0,1000000,IF(INDEX('計算A'!$D$60:$II$104,$B16,147)*IM16=1,IF(AND($E16=2,RT16=0),1000000,INDEX('計算A'!ET$110:ET$114,$F16+1)+IF(AND($E16=1,RT16=0),1000,0)),1000000))</f>
        <v/>
      </c>
      <c r="ABB16">
        <f>IF($B16=0,1000000,IF(INDEX('計算A'!$D$60:$II$104,$B16,148)*IN16=1,IF(AND($E16=2,RU16=0),1000000,INDEX('計算A'!EU$110:EU$114,$F16+1)+IF(AND($E16=1,RU16=0),1000,0)),1000000))</f>
        <v/>
      </c>
      <c r="ABC16">
        <f>IF($B16=0,1000000,IF(INDEX('計算A'!$D$60:$II$104,$B16,149)*IO16=1,IF(AND($E16=2,RV16=0),1000000,INDEX('計算A'!EV$110:EV$114,$F16+1)+IF(AND($E16=1,RV16=0),1000,0)),1000000))</f>
        <v/>
      </c>
      <c r="ABD16">
        <f>IF($B16=0,1000000,IF(INDEX('計算A'!$D$60:$II$104,$B16,150)*IP16=1,IF(AND($E16=2,RW16=0),1000000,INDEX('計算A'!EW$110:EW$114,$F16+1)+IF(AND($E16=1,RW16=0),1000,0)),1000000))</f>
        <v/>
      </c>
      <c r="ABE16">
        <f>IF($B16=0,1000000,IF(INDEX('計算A'!$D$60:$II$104,$B16,151)*IQ16=1,IF(AND($E16=2,RX16=0),1000000,INDEX('計算A'!EX$110:EX$114,$F16+1)+IF(AND($E16=1,RX16=0),1000,0)),1000000))</f>
        <v/>
      </c>
      <c r="ABF16">
        <f>IF($B16=0,1000000,IF(INDEX('計算A'!$D$60:$II$104,$B16,152)*IR16=1,IF(AND($E16=2,RY16=0),1000000,INDEX('計算A'!EY$110:EY$114,$F16+1)+IF(AND($E16=1,RY16=0),1000,0)),1000000))</f>
        <v/>
      </c>
      <c r="ABG16">
        <f>IF($B16=0,1000000,IF(INDEX('計算A'!$D$60:$II$104,$B16,153)*IS16=1,IF(AND($E16=2,RZ16=0),1000000,INDEX('計算A'!EZ$110:EZ$114,$F16+1)+IF(AND($E16=1,RZ16=0),1000,0)),1000000))</f>
        <v/>
      </c>
      <c r="ABH16">
        <f>IF($B16=0,1000000,IF(INDEX('計算A'!$D$60:$II$104,$B16,154)*IT16=1,IF(AND($E16=2,SA16=0),1000000,INDEX('計算A'!FA$110:FA$114,$F16+1)+IF(AND($E16=1,SA16=0),1000,0)),1000000))</f>
        <v/>
      </c>
      <c r="ABI16">
        <f>IF($B16=0,1000000,IF(INDEX('計算A'!$D$60:$II$104,$B16,155)*IU16=1,IF(AND($E16=2,SB16=0),1000000,INDEX('計算A'!FB$110:FB$114,$F16+1)+IF(AND($E16=1,SB16=0),1000,0)),1000000))</f>
        <v/>
      </c>
      <c r="ABJ16">
        <f>IF($B16=0,1000000,IF(INDEX('計算A'!$D$60:$II$104,$B16,156)*IV16=1,IF(AND($E16=2,SC16=0),1000000,INDEX('計算A'!FC$110:FC$114,$F16+1)+IF(AND($E16=1,SC16=0),1000,0)),1000000))</f>
        <v/>
      </c>
      <c r="ABK16">
        <f>IF($B16=0,1000000,IF(INDEX('計算A'!$D$60:$II$104,$B16,157)*IW16=1,IF(AND($E16=2,SD16=0),1000000,INDEX('計算A'!FD$110:FD$114,$F16+1)+IF(AND($E16=1,SD16=0),1000,0)),1000000))</f>
        <v/>
      </c>
      <c r="ABL16">
        <f>IF($B16=0,1000000,IF(INDEX('計算A'!$D$60:$II$104,$B16,158)*IX16=1,IF(AND($E16=2,SE16=0),1000000,INDEX('計算A'!FE$110:FE$114,$F16+1)+IF(AND($E16=1,SE16=0),1000,0)),1000000))</f>
        <v/>
      </c>
      <c r="ABM16">
        <f>IF($B16=0,1000000,IF(INDEX('計算A'!$D$60:$II$104,$B16,159)*IY16=1,IF(AND($E16=2,SF16=0),1000000,INDEX('計算A'!FF$110:FF$114,$F16+1)+IF(AND($E16=1,SF16=0),1000,0)),1000000))</f>
        <v/>
      </c>
      <c r="ABN16">
        <f>IF($B16=0,1000000,IF(INDEX('計算A'!$D$60:$II$104,$B16,160)*IZ16=1,IF(AND($E16=2,SG16=0),1000000,INDEX('計算A'!FG$110:FG$114,$F16+1)+IF(AND($E16=1,SG16=0),1000,0)),1000000))</f>
        <v/>
      </c>
      <c r="ABO16">
        <f>IF($B16=0,1000000,IF(INDEX('計算A'!$D$60:$II$104,$B16,161)*JA16=1,IF(AND($E16=2,SH16=0),1000000,INDEX('計算A'!FH$110:FH$114,$F16+1)+IF(AND($E16=1,SH16=0),1000,0)),1000000))</f>
        <v/>
      </c>
      <c r="ABP16">
        <f>IF($B16=0,1000000,IF(INDEX('計算A'!$D$60:$II$104,$B16,162)*JB16=1,IF(AND($E16=2,SI16=0),1000000,INDEX('計算A'!FI$110:FI$114,$F16+1)+IF(AND($E16=1,SI16=0),1000,0)),1000000))</f>
        <v/>
      </c>
      <c r="ABQ16">
        <f>IF($B16=0,1000000,IF(INDEX('計算A'!$D$60:$II$104,$B16,163)*JC16=1,IF(AND($E16=2,SJ16=0),1000000,INDEX('計算A'!FJ$110:FJ$114,$F16+1)+IF(AND($E16=1,SJ16=0),1000,0)),1000000))</f>
        <v/>
      </c>
      <c r="ABR16">
        <f>IF($B16=0,1000000,IF(INDEX('計算A'!$D$60:$II$104,$B16,164)*JD16=1,IF(AND($E16=2,SK16=0),1000000,INDEX('計算A'!FK$110:FK$114,$F16+1)+IF(AND($E16=1,SK16=0),1000,0)),1000000))</f>
        <v/>
      </c>
      <c r="ABS16">
        <f>IF($B16=0,1000000,IF(INDEX('計算A'!$D$60:$II$104,$B16,165)*JE16=1,IF(AND($E16=2,SL16=0),1000000,INDEX('計算A'!FL$110:FL$114,$F16+1)+IF(AND($E16=1,SL16=0),1000,0)),1000000))</f>
        <v/>
      </c>
      <c r="ABT16">
        <f>IF($B16=0,1000000,IF(INDEX('計算A'!$D$60:$II$104,$B16,166)*JF16=1,IF(AND($E16=2,SM16=0),1000000,INDEX('計算A'!FM$110:FM$114,$F16+1)+IF(AND($E16=1,SM16=0),1000,0)),1000000))</f>
        <v/>
      </c>
      <c r="ABU16">
        <f>IF($B16=0,1000000,IF(INDEX('計算A'!$D$60:$II$104,$B16,167)*JG16=1,IF(AND($E16=2,SN16=0),1000000,INDEX('計算A'!FN$110:FN$114,$F16+1)+IF(AND($E16=1,SN16=0),1000,0)),1000000))</f>
        <v/>
      </c>
      <c r="ABV16">
        <f>IF($B16=0,1000000,IF(INDEX('計算A'!$D$60:$II$104,$B16,168)*JH16=1,IF(AND($E16=2,SO16=0),1000000,INDEX('計算A'!FO$110:FO$114,$F16+1)+IF(AND($E16=1,SO16=0),1000,0)),1000000))</f>
        <v/>
      </c>
      <c r="ABW16">
        <f>IF($B16=0,1000000,IF(INDEX('計算A'!$D$60:$II$104,$B16,169)*JI16=1,IF(AND($E16=2,SP16=0),1000000,INDEX('計算A'!FP$110:FP$114,$F16+1)+IF(AND($E16=1,SP16=0),1000,0)),1000000))</f>
        <v/>
      </c>
      <c r="ABX16">
        <f>IF($B16=0,1000000,IF(INDEX('計算A'!$D$60:$II$104,$B16,170)*JJ16=1,IF(AND($E16=2,SQ16=0),1000000,INDEX('計算A'!FQ$110:FQ$114,$F16+1)+IF(AND($E16=1,SQ16=0),1000,0)),1000000))</f>
        <v/>
      </c>
      <c r="ABY16">
        <f>IF($B16=0,1000000,IF(INDEX('計算A'!$D$60:$II$104,$B16,171)*JK16=1,IF(AND($E16=2,SR16=0),1000000,INDEX('計算A'!FR$110:FR$114,$F16+1)+IF(AND($E16=1,SR16=0),1000,0)),1000000))</f>
        <v/>
      </c>
      <c r="ABZ16">
        <f>IF($B16=0,1000000,IF(INDEX('計算A'!$D$60:$II$104,$B16,172)*JL16=1,IF(AND($E16=2,SS16=0),1000000,INDEX('計算A'!FS$110:FS$114,$F16+1)+IF(AND($E16=1,SS16=0),1000,0)),1000000))</f>
        <v/>
      </c>
      <c r="ACA16">
        <f>IF($B16=0,1000000,IF(INDEX('計算A'!$D$60:$II$104,$B16,173)*JM16=1,IF(AND($E16=2,ST16=0),1000000,INDEX('計算A'!FT$110:FT$114,$F16+1)+IF(AND($E16=1,ST16=0),1000,0)),1000000))</f>
        <v/>
      </c>
      <c r="ACB16">
        <f>IF($B16=0,1000000,IF(INDEX('計算A'!$D$60:$II$104,$B16,174)*JN16=1,IF(AND($E16=2,SU16=0),1000000,INDEX('計算A'!FU$110:FU$114,$F16+1)+IF(AND($E16=1,SU16=0),1000,0)),1000000))</f>
        <v/>
      </c>
      <c r="ACC16">
        <f>IF($B16=0,1000000,IF(INDEX('計算A'!$D$60:$II$104,$B16,175)*JO16=1,IF(AND($E16=2,SV16=0),1000000,INDEX('計算A'!FV$110:FV$114,$F16+1)+IF(AND($E16=1,SV16=0),1000,0)),1000000))</f>
        <v/>
      </c>
      <c r="ACD16">
        <f>IF($B16=0,1000000,IF(INDEX('計算A'!$D$60:$II$104,$B16,176)*JP16=1,IF(AND($E16=2,SW16=0),1000000,INDEX('計算A'!FW$110:FW$114,$F16+1)+IF(AND($E16=1,SW16=0),1000,0)),1000000))</f>
        <v/>
      </c>
      <c r="ACE16">
        <f>IF($B16=0,1000000,IF(INDEX('計算A'!$D$60:$II$104,$B16,177)*JQ16=1,IF(AND($E16=2,SX16=0),1000000,INDEX('計算A'!FX$110:FX$114,$F16+1)+IF(AND($E16=1,SX16=0),1000,0)),1000000))</f>
        <v/>
      </c>
      <c r="ACF16">
        <f>IF($B16=0,1000000,IF(INDEX('計算A'!$D$60:$II$104,$B16,178)*JR16=1,IF(AND($E16=2,SY16=0),1000000,INDEX('計算A'!FY$110:FY$114,$F16+1)+IF(AND($E16=1,SY16=0),1000,0)),1000000))</f>
        <v/>
      </c>
      <c r="ACG16">
        <f>IF($B16=0,1000000,IF(INDEX('計算A'!$D$60:$II$104,$B16,179)*JS16=1,IF(AND($E16=2,SZ16=0),1000000,INDEX('計算A'!FZ$110:FZ$114,$F16+1)+IF(AND($E16=1,SZ16=0),1000,0)),1000000))</f>
        <v/>
      </c>
      <c r="ACH16">
        <f>IF($B16=0,1000000,IF(INDEX('計算A'!$D$60:$II$104,$B16,180)*JT16=1,IF(AND($E16=2,TA16=0),1000000,INDEX('計算A'!GA$110:GA$114,$F16+1)+IF(AND($E16=1,TA16=0),1000,0)),1000000))</f>
        <v/>
      </c>
      <c r="ACI16">
        <f>IF($B16=0,1000000,IF(INDEX('計算A'!$D$60:$II$104,$B16,181)*JU16=1,IF(AND($E16=2,TB16=0),1000000,INDEX('計算A'!GB$110:GB$114,$F16+1)+IF(AND($E16=1,TB16=0),1000,0)),1000000))</f>
        <v/>
      </c>
      <c r="ACJ16">
        <f>IF($B16=0,1000000,IF(INDEX('計算A'!$D$60:$II$104,$B16,182)*JV16=1,IF(AND($E16=2,TC16=0),1000000,INDEX('計算A'!GC$110:GC$114,$F16+1)+IF(AND($E16=1,TC16=0),1000,0)),1000000))</f>
        <v/>
      </c>
      <c r="ACK16">
        <f>IF($B16=0,1000000,IF(INDEX('計算A'!$D$60:$II$104,$B16,183)*JW16=1,IF(AND($E16=2,TD16=0),1000000,INDEX('計算A'!GD$110:GD$114,$F16+1)+IF(AND($E16=1,TD16=0),1000,0)),1000000))</f>
        <v/>
      </c>
      <c r="ACL16">
        <f>IF($B16=0,1000000,IF(INDEX('計算A'!$D$60:$II$104,$B16,184)*JX16=1,IF(AND($E16=2,TE16=0),1000000,INDEX('計算A'!GE$110:GE$114,$F16+1)+IF(AND($E16=1,TE16=0),1000,0)),1000000))</f>
        <v/>
      </c>
      <c r="ACM16">
        <f>IF($B16=0,1000000,IF(INDEX('計算A'!$D$60:$II$104,$B16,185)*JY16=1,IF(AND($E16=2,TF16=0),1000000,INDEX('計算A'!GF$110:GF$114,$F16+1)+IF(AND($E16=1,TF16=0),1000,0)),1000000))</f>
        <v/>
      </c>
      <c r="ACN16">
        <f>IF($B16=0,1000000,IF(INDEX('計算A'!$D$60:$II$104,$B16,186)*JZ16=1,IF(AND($E16=2,TG16=0),1000000,INDEX('計算A'!GG$110:GG$114,$F16+1)+IF(AND($E16=1,TG16=0),1000,0)),1000000))</f>
        <v/>
      </c>
      <c r="ACO16">
        <f>IF($B16=0,1000000,IF(INDEX('計算A'!$D$60:$II$104,$B16,187)*KA16=1,IF(AND($E16=2,TH16=0),1000000,INDEX('計算A'!GH$110:GH$114,$F16+1)+IF(AND($E16=1,TH16=0),1000,0)),1000000))</f>
        <v/>
      </c>
      <c r="ACP16">
        <f>IF($B16=0,1000000,IF(INDEX('計算A'!$D$60:$II$104,$B16,188)*KB16=1,IF(AND($E16=2,TI16=0),1000000,INDEX('計算A'!GI$110:GI$114,$F16+1)+IF(AND($E16=1,TI16=0),1000,0)),1000000))</f>
        <v/>
      </c>
      <c r="ACQ16">
        <f>IF($B16=0,1000000,IF(INDEX('計算A'!$D$60:$II$104,$B16,189)*KC16=1,IF(AND($E16=2,TJ16=0),1000000,INDEX('計算A'!GJ$110:GJ$114,$F16+1)+IF(AND($E16=1,TJ16=0),1000,0)),1000000))</f>
        <v/>
      </c>
      <c r="ACR16">
        <f>IF($B16=0,1000000,IF(INDEX('計算A'!$D$60:$II$104,$B16,190)*KD16=1,IF(AND($E16=2,TK16=0),1000000,INDEX('計算A'!GK$110:GK$114,$F16+1)+IF(AND($E16=1,TK16=0),1000,0)),1000000))</f>
        <v/>
      </c>
      <c r="ACS16">
        <f>IF($B16=0,1000000,IF(INDEX('計算A'!$D$60:$II$104,$B16,191)*KE16=1,IF(AND($E16=2,TL16=0),1000000,INDEX('計算A'!GL$110:GL$114,$F16+1)+IF(AND($E16=1,TL16=0),1000,0)),1000000))</f>
        <v/>
      </c>
      <c r="ACT16">
        <f>IF($B16=0,1000000,IF(INDEX('計算A'!$D$60:$II$104,$B16,192)*KF16=1,IF(AND($E16=2,TM16=0),1000000,INDEX('計算A'!GM$110:GM$114,$F16+1)+IF(AND($E16=1,TM16=0),1000,0)),1000000))</f>
        <v/>
      </c>
      <c r="ACU16">
        <f>IF($B16=0,1000000,IF(INDEX('計算A'!$D$60:$II$104,$B16,193)*KG16=1,IF(AND($E16=2,TN16=0),1000000,INDEX('計算A'!GN$110:GN$114,$F16+1)+IF(AND($E16=1,TN16=0),1000,0)),1000000))</f>
        <v/>
      </c>
      <c r="ACV16">
        <f>IF($B16=0,1000000,IF(INDEX('計算A'!$D$60:$II$104,$B16,194)*KH16=1,IF(AND($E16=2,TO16=0),1000000,INDEX('計算A'!GO$110:GO$114,$F16+1)+IF(AND($E16=1,TO16=0),1000,0)),1000000))</f>
        <v/>
      </c>
      <c r="ACW16">
        <f>IF($B16=0,1000000,IF(INDEX('計算A'!$D$60:$II$104,$B16,195)*KI16=1,IF(AND($E16=2,TP16=0),1000000,INDEX('計算A'!GP$110:GP$114,$F16+1)+IF(AND($E16=1,TP16=0),1000,0)),1000000))</f>
        <v/>
      </c>
      <c r="ACX16">
        <f>IF($B16=0,1000000,IF(INDEX('計算A'!$D$60:$II$104,$B16,196)*KJ16=1,IF(AND($E16=2,TQ16=0),1000000,INDEX('計算A'!GQ$110:GQ$114,$F16+1)+IF(AND($E16=1,TQ16=0),1000,0)),1000000))</f>
        <v/>
      </c>
      <c r="ACY16">
        <f>IF($B16=0,1000000,IF(INDEX('計算A'!$D$60:$II$104,$B16,197)*KK16=1,IF(AND($E16=2,TR16=0),1000000,INDEX('計算A'!GR$110:GR$114,$F16+1)+IF(AND($E16=1,TR16=0),1000,0)),1000000))</f>
        <v/>
      </c>
      <c r="ACZ16">
        <f>IF($B16=0,1000000,IF(INDEX('計算A'!$D$60:$II$104,$B16,198)*KL16=1,IF(AND($E16=2,TS16=0),1000000,INDEX('計算A'!GS$110:GS$114,$F16+1)+IF(AND($E16=1,TS16=0),1000,0)),1000000))</f>
        <v/>
      </c>
      <c r="ADA16">
        <f>IF($B16=0,1000000,IF(INDEX('計算A'!$D$60:$II$104,$B16,199)*KM16=1,IF(AND($E16=2,TT16=0),1000000,INDEX('計算A'!GT$110:GT$114,$F16+1)+IF(AND($E16=1,TT16=0),1000,0)),1000000))</f>
        <v/>
      </c>
      <c r="ADB16">
        <f>IF($B16=0,1000000,IF(INDEX('計算A'!$D$60:$II$104,$B16,200)*KN16=1,IF(AND($E16=2,TU16=0),1000000,INDEX('計算A'!GU$110:GU$114,$F16+1)+IF(AND($E16=1,TU16=0),1000,0)),1000000))</f>
        <v/>
      </c>
      <c r="ADC16">
        <f>IF($B16=0,1000000,IF(INDEX('計算A'!$D$60:$II$104,$B16,201)*KO16=1,IF(AND($E16=2,TV16=0),1000000,INDEX('計算A'!GV$110:GV$114,$F16+1)+IF(AND($E16=1,TV16=0),1000,0)),1000000))</f>
        <v/>
      </c>
      <c r="ADD16">
        <f>IF($B16=0,1000000,IF(INDEX('計算A'!$D$60:$II$104,$B16,202)*KP16=1,IF(AND($E16=2,TW16=0),1000000,INDEX('計算A'!GW$110:GW$114,$F16+1)+IF(AND($E16=1,TW16=0),1000,0)),1000000))</f>
        <v/>
      </c>
      <c r="ADE16">
        <f>IF($B16=0,1000000,IF(INDEX('計算A'!$D$60:$II$104,$B16,203)*KQ16=1,IF(AND($E16=2,TX16=0),1000000,INDEX('計算A'!GX$110:GX$114,$F16+1)+IF(AND($E16=1,TX16=0),1000,0)),1000000))</f>
        <v/>
      </c>
      <c r="ADF16">
        <f>IF($B16=0,1000000,IF(INDEX('計算A'!$D$60:$II$104,$B16,204)*KR16=1,IF(AND($E16=2,TY16=0),1000000,INDEX('計算A'!GY$110:GY$114,$F16+1)+IF(AND($E16=1,TY16=0),1000,0)),1000000))</f>
        <v/>
      </c>
      <c r="ADG16">
        <f>IF($B16=0,1000000,IF(INDEX('計算A'!$D$60:$II$104,$B16,205)*KS16=1,IF(AND($E16=2,TZ16=0),1000000,INDEX('計算A'!GZ$110:GZ$114,$F16+1)+IF(AND($E16=1,TZ16=0),1000,0)),1000000))</f>
        <v/>
      </c>
      <c r="ADH16">
        <f>IF($B16=0,1000000,IF(INDEX('計算A'!$D$60:$II$104,$B16,206)*KT16=1,IF(AND($E16=2,UA16=0),1000000,INDEX('計算A'!HA$110:HA$114,$F16+1)+IF(AND($E16=1,UA16=0),1000,0)),1000000))</f>
        <v/>
      </c>
      <c r="ADI16">
        <f>IF($B16=0,1000000,IF(INDEX('計算A'!$D$60:$II$104,$B16,207)*KU16=1,IF(AND($E16=2,UB16=0),1000000,INDEX('計算A'!HB$110:HB$114,$F16+1)+IF(AND($E16=1,UB16=0),1000,0)),1000000))</f>
        <v/>
      </c>
      <c r="ADJ16">
        <f>IF($B16=0,1000000,IF(INDEX('計算A'!$D$60:$II$104,$B16,208)*KV16=1,IF(AND($E16=2,UC16=0),1000000,INDEX('計算A'!HC$110:HC$114,$F16+1)+IF(AND($E16=1,UC16=0),1000,0)),1000000))</f>
        <v/>
      </c>
      <c r="ADK16">
        <f>IF($B16=0,1000000,IF(INDEX('計算A'!$D$60:$II$104,$B16,209)*KW16=1,IF(AND($E16=2,UD16=0),1000000,INDEX('計算A'!HD$110:HD$114,$F16+1)+IF(AND($E16=1,UD16=0),1000,0)),1000000))</f>
        <v/>
      </c>
      <c r="ADL16">
        <f>IF($B16=0,1000000,IF(INDEX('計算A'!$D$60:$II$104,$B16,210)*KX16=1,IF(AND($E16=2,UE16=0),1000000,INDEX('計算A'!HE$110:HE$114,$F16+1)+IF(AND($E16=1,UE16=0),1000,0)),1000000))</f>
        <v/>
      </c>
      <c r="ADM16">
        <f>IF($B16=0,1000000,IF(INDEX('計算A'!$D$60:$II$104,$B16,211)*KY16=1,IF(AND($E16=2,UF16=0),1000000,INDEX('計算A'!HF$110:HF$114,$F16+1)+IF(AND($E16=1,UF16=0),1000,0)),1000000))</f>
        <v/>
      </c>
      <c r="ADN16">
        <f>IF($B16=0,1000000,IF(INDEX('計算A'!$D$60:$II$104,$B16,212)*KZ16=1,IF(AND($E16=2,UG16=0),1000000,INDEX('計算A'!HG$110:HG$114,$F16+1)+IF(AND($E16=1,UG16=0),1000,0)),1000000))</f>
        <v/>
      </c>
      <c r="ADO16">
        <f>IF($B16=0,1000000,IF(INDEX('計算A'!$D$60:$II$104,$B16,213)*LA16=1,IF(AND($E16=2,UH16=0),1000000,INDEX('計算A'!HH$110:HH$114,$F16+1)+IF(AND($E16=1,UH16=0),1000,0)),1000000))</f>
        <v/>
      </c>
      <c r="ADP16">
        <f>IF($B16=0,1000000,IF(INDEX('計算A'!$D$60:$II$104,$B16,214)*LB16=1,IF(AND($E16=2,UI16=0),1000000,INDEX('計算A'!HI$110:HI$114,$F16+1)+IF(AND($E16=1,UI16=0),1000,0)),1000000))</f>
        <v/>
      </c>
      <c r="ADQ16">
        <f>IF($B16=0,1000000,IF(INDEX('計算A'!$D$60:$II$104,$B16,215)*LC16=1,IF(AND($E16=2,UJ16=0),1000000,INDEX('計算A'!HJ$110:HJ$114,$F16+1)+IF(AND($E16=1,UJ16=0),1000,0)),1000000))</f>
        <v/>
      </c>
      <c r="ADR16">
        <f>IF($B16=0,1000000,IF(INDEX('計算A'!$D$60:$II$104,$B16,216)*LD16=1,IF(AND($E16=2,UK16=0),1000000,INDEX('計算A'!HK$110:HK$114,$F16+1)+IF(AND($E16=1,UK16=0),1000,0)),1000000))</f>
        <v/>
      </c>
      <c r="ADS16">
        <f>IF($B16=0,1000000,IF(INDEX('計算A'!$D$60:$II$104,$B16,217)*LE16=1,IF(AND($E16=2,UL16=0),1000000,INDEX('計算A'!HL$110:HL$114,$F16+1)+IF(AND($E16=1,UL16=0),1000,0)),1000000))</f>
        <v/>
      </c>
      <c r="ADT16">
        <f>IF($B16=0,1000000,IF(INDEX('計算A'!$D$60:$II$104,$B16,218)*LF16=1,IF(AND($E16=2,UM16=0),1000000,INDEX('計算A'!HM$110:HM$114,$F16+1)+IF(AND($E16=1,UM16=0),1000,0)),1000000))</f>
        <v/>
      </c>
      <c r="ADU16">
        <f>IF($B16=0,1000000,IF(INDEX('計算A'!$D$60:$II$104,$B16,219)*LG16=1,IF(AND($E16=2,UN16=0),1000000,INDEX('計算A'!HN$110:HN$114,$F16+1)+IF(AND($E16=1,UN16=0),1000,0)),1000000))</f>
        <v/>
      </c>
      <c r="ADV16">
        <f>IF($B16=0,1000000,IF(INDEX('計算A'!$D$60:$II$104,$B16,220)*LH16=1,IF(AND($E16=2,UO16=0),1000000,INDEX('計算A'!HO$110:HO$114,$F16+1)+IF(AND($E16=1,UO16=0),1000,0)),1000000))</f>
        <v/>
      </c>
      <c r="ADW16">
        <f>IF($B16=0,1000000,IF(INDEX('計算A'!$D$60:$II$104,$B16,221)*LI16=1,IF(AND($E16=2,UP16=0),1000000,INDEX('計算A'!HP$110:HP$114,$F16+1)+IF(AND($E16=1,UP16=0),1000,0)),1000000))</f>
        <v/>
      </c>
      <c r="ADX16">
        <f>IF($B16=0,1000000,IF(INDEX('計算A'!$D$60:$II$104,$B16,222)*LJ16=1,IF(AND($E16=2,UQ16=0),1000000,INDEX('計算A'!HQ$110:HQ$114,$F16+1)+IF(AND($E16=1,UQ16=0),1000,0)),1000000))</f>
        <v/>
      </c>
      <c r="ADY16">
        <f>IF($B16=0,1000000,IF(INDEX('計算A'!$D$60:$II$104,$B16,223)*LK16=1,IF(AND($E16=2,UR16=0),1000000,INDEX('計算A'!HR$110:HR$114,$F16+1)+IF(AND($E16=1,UR16=0),1000,0)),1000000))</f>
        <v/>
      </c>
      <c r="ADZ16">
        <f>IF($B16=0,1000000,IF(INDEX('計算A'!$D$60:$II$104,$B16,224)*LL16=1,IF(AND($E16=2,US16=0),1000000,INDEX('計算A'!HS$110:HS$114,$F16+1)+IF(AND($E16=1,US16=0),1000,0)),1000000))</f>
        <v/>
      </c>
      <c r="AEA16">
        <f>IF($B16=0,1000000,IF(INDEX('計算A'!$D$60:$II$104,$B16,225)*LM16=1,IF(AND($E16=2,UT16=0),1000000,INDEX('計算A'!HT$110:HT$114,$F16+1)+IF(AND($E16=1,UT16=0),1000,0)),1000000))</f>
        <v/>
      </c>
      <c r="AEB16">
        <f>IF($B16=0,1000000,IF(INDEX('計算A'!$D$60:$II$104,$B16,226)*LN16=1,IF(AND($E16=2,UU16=0),1000000,INDEX('計算A'!HU$110:HU$114,$F16+1)+IF(AND($E16=1,UU16=0),1000,0)),1000000))</f>
        <v/>
      </c>
      <c r="AEC16">
        <f>IF($B16=0,1000000,IF(INDEX('計算A'!$D$60:$II$104,$B16,227)*LO16=1,IF(AND($E16=2,UV16=0),1000000,INDEX('計算A'!HV$110:HV$114,$F16+1)+IF(AND($E16=1,UV16=0),1000,0)),1000000))</f>
        <v/>
      </c>
      <c r="AED16">
        <f>IF($B16=0,1000000,IF(INDEX('計算A'!$D$60:$II$104,$B16,228)*LP16=1,IF(AND($E16=2,UW16=0),1000000,INDEX('計算A'!HW$110:HW$114,$F16+1)+IF(AND($E16=1,UW16=0),1000,0)),1000000))</f>
        <v/>
      </c>
      <c r="AEE16">
        <f>IF($B16=0,1000000,IF(INDEX('計算A'!$D$60:$II$104,$B16,229)*LQ16=1,IF(AND($E16=2,UX16=0),1000000,INDEX('計算A'!HX$110:HX$114,$F16+1)+IF(AND($E16=1,UX16=0),1000,0)),1000000))</f>
        <v/>
      </c>
      <c r="AEF16">
        <f>IF($B16=0,1000000,IF(INDEX('計算A'!$D$60:$II$104,$B16,230)*LR16=1,IF(AND($E16=2,UY16=0),1000000,INDEX('計算A'!HY$110:HY$114,$F16+1)+IF(AND($E16=1,UY16=0),1000,0)),1000000))</f>
        <v/>
      </c>
      <c r="AEG16">
        <f>IF($B16=0,1000000,IF(INDEX('計算A'!$D$60:$II$104,$B16,231)*LS16=1,IF(AND($E16=2,UZ16=0),1000000,INDEX('計算A'!HZ$110:HZ$114,$F16+1)+IF(AND($E16=1,UZ16=0),1000,0)),1000000))</f>
        <v/>
      </c>
      <c r="AEH16">
        <f>IF($B16=0,1000000,IF(INDEX('計算A'!$D$60:$II$104,$B16,232)*LT16=1,IF(AND($E16=2,VA16=0),1000000,INDEX('計算A'!IA$110:IA$114,$F16+1)+IF(AND($E16=1,VA16=0),1000,0)),1000000))</f>
        <v/>
      </c>
      <c r="AEI16">
        <f>IF($B16=0,1000000,IF(INDEX('計算A'!$D$60:$II$104,$B16,233)*LU16=1,IF(AND($E16=2,VB16=0),1000000,INDEX('計算A'!IB$110:IB$114,$F16+1)+IF(AND($E16=1,VB16=0),1000,0)),1000000))</f>
        <v/>
      </c>
      <c r="AEJ16">
        <f>IF($B16=0,1000000,IF(INDEX('計算A'!$D$60:$II$104,$B16,234)*LV16=1,IF(AND($E16=2,VC16=0),1000000,INDEX('計算A'!IC$110:IC$114,$F16+1)+IF(AND($E16=1,VC16=0),1000,0)),1000000))</f>
        <v/>
      </c>
      <c r="AEK16">
        <f>IF($B16=0,1000000,IF(INDEX('計算A'!$D$60:$II$104,$B16,235)*LW16=1,IF(AND($E16=2,VD16=0),1000000,INDEX('計算A'!ID$110:ID$114,$F16+1)+IF(AND($E16=1,VD16=0),1000,0)),1000000))</f>
        <v/>
      </c>
      <c r="AEL16">
        <f>IF($B16=0,1000000,IF(INDEX('計算A'!$D$60:$II$104,$B16,236)*LX16=1,IF(AND($E16=2,VE16=0),1000000,INDEX('計算A'!IE$110:IE$114,$F16+1)+IF(AND($E16=1,VE16=0),1000,0)),1000000))</f>
        <v/>
      </c>
      <c r="AEM16">
        <f>IF($B16=0,1000000,IF(INDEX('計算A'!$D$60:$II$104,$B16,237)*LY16=1,IF(AND($E16=2,VF16=0),1000000,INDEX('計算A'!IF$110:IF$114,$F16+1)+IF(AND($E16=1,VF16=0),1000,0)),1000000))</f>
        <v/>
      </c>
      <c r="AEN16">
        <f>IF($B16=0,1000000,IF(INDEX('計算A'!$D$60:$II$104,$B16,238)*LZ16=1,IF(AND($E16=2,VG16=0),1000000,INDEX('計算A'!IG$110:IG$114,$F16+1)+IF(AND($E16=1,VG16=0),1000,0)),1000000))</f>
        <v/>
      </c>
      <c r="AEO16">
        <f>IF($B16=0,1000000,IF(INDEX('計算A'!$D$60:$II$104,$B16,239)*MA16=1,IF(AND($E16=2,VH16=0),1000000,INDEX('計算A'!IH$110:IH$114,$F16+1)+IF(AND($E16=1,VH16=0),1000,0)),1000000))</f>
        <v/>
      </c>
      <c r="AEP16">
        <f>IF($B16=0,1000000,IF(INDEX('計算A'!$D$60:$II$104,$B16,240)*MB16=1,IF(AND($E16=2,VI16=0),1000000,INDEX('計算A'!II$110:II$114,$F16+1)+IF(AND($E16=1,VI16=0),1000,0)),1000000))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IF($B17=0,1000000,IF(INDEX('計算A'!$D$60:$II$104,$B17,1)*CW17=1,IF(AND($E17=2,MD17=0),1000000,INDEX('計算A'!D$110:D$114,$F17+1)+IF(AND($E17=1,MD17=0),1000,0)),1000000))</f>
        <v/>
      </c>
      <c r="VL17">
        <f>IF($B17=0,1000000,IF(INDEX('計算A'!$D$60:$II$104,$B17,2)*CX17=1,IF(AND($E17=2,ME17=0),1000000,INDEX('計算A'!E$110:E$114,$F17+1)+IF(AND($E17=1,ME17=0),1000,0)),1000000))</f>
        <v/>
      </c>
      <c r="VM17">
        <f>IF($B17=0,1000000,IF(INDEX('計算A'!$D$60:$II$104,$B17,3)*CY17=1,IF(AND($E17=2,MF17=0),1000000,INDEX('計算A'!F$110:F$114,$F17+1)+IF(AND($E17=1,MF17=0),1000,0)),1000000))</f>
        <v/>
      </c>
      <c r="VN17">
        <f>IF($B17=0,1000000,IF(INDEX('計算A'!$D$60:$II$104,$B17,4)*CZ17=1,IF(AND($E17=2,MG17=0),1000000,INDEX('計算A'!G$110:G$114,$F17+1)+IF(AND($E17=1,MG17=0),1000,0)),1000000))</f>
        <v/>
      </c>
      <c r="VO17">
        <f>IF($B17=0,1000000,IF(INDEX('計算A'!$D$60:$II$104,$B17,5)*DA17=1,IF(AND($E17=2,MH17=0),1000000,INDEX('計算A'!H$110:H$114,$F17+1)+IF(AND($E17=1,MH17=0),1000,0)),1000000))</f>
        <v/>
      </c>
      <c r="VP17">
        <f>IF($B17=0,1000000,IF(INDEX('計算A'!$D$60:$II$104,$B17,6)*DB17=1,IF(AND($E17=2,MI17=0),1000000,INDEX('計算A'!I$110:I$114,$F17+1)+IF(AND($E17=1,MI17=0),1000,0)),1000000))</f>
        <v/>
      </c>
      <c r="VQ17">
        <f>IF($B17=0,1000000,IF(INDEX('計算A'!$D$60:$II$104,$B17,7)*DC17=1,IF(AND($E17=2,MJ17=0),1000000,INDEX('計算A'!J$110:J$114,$F17+1)+IF(AND($E17=1,MJ17=0),1000,0)),1000000))</f>
        <v/>
      </c>
      <c r="VR17">
        <f>IF($B17=0,1000000,IF(INDEX('計算A'!$D$60:$II$104,$B17,8)*DD17=1,IF(AND($E17=2,MK17=0),1000000,INDEX('計算A'!K$110:K$114,$F17+1)+IF(AND($E17=1,MK17=0),1000,0)),1000000))</f>
        <v/>
      </c>
      <c r="VS17">
        <f>IF($B17=0,1000000,IF(INDEX('計算A'!$D$60:$II$104,$B17,9)*DE17=1,IF(AND($E17=2,ML17=0),1000000,INDEX('計算A'!L$110:L$114,$F17+1)+IF(AND($E17=1,ML17=0),1000,0)),1000000))</f>
        <v/>
      </c>
      <c r="VT17">
        <f>IF($B17=0,1000000,IF(INDEX('計算A'!$D$60:$II$104,$B17,10)*DF17=1,IF(AND($E17=2,MM17=0),1000000,INDEX('計算A'!M$110:M$114,$F17+1)+IF(AND($E17=1,MM17=0),1000,0)),1000000))</f>
        <v/>
      </c>
      <c r="VU17">
        <f>IF($B17=0,1000000,IF(INDEX('計算A'!$D$60:$II$104,$B17,11)*DG17=1,IF(AND($E17=2,MN17=0),1000000,INDEX('計算A'!N$110:N$114,$F17+1)+IF(AND($E17=1,MN17=0),1000,0)),1000000))</f>
        <v/>
      </c>
      <c r="VV17">
        <f>IF($B17=0,1000000,IF(INDEX('計算A'!$D$60:$II$104,$B17,12)*DH17=1,IF(AND($E17=2,MO17=0),1000000,INDEX('計算A'!O$110:O$114,$F17+1)+IF(AND($E17=1,MO17=0),1000,0)),1000000))</f>
        <v/>
      </c>
      <c r="VW17">
        <f>IF($B17=0,1000000,IF(INDEX('計算A'!$D$60:$II$104,$B17,13)*DI17=1,IF(AND($E17=2,MP17=0),1000000,INDEX('計算A'!P$110:P$114,$F17+1)+IF(AND($E17=1,MP17=0),1000,0)),1000000))</f>
        <v/>
      </c>
      <c r="VX17">
        <f>IF($B17=0,1000000,IF(INDEX('計算A'!$D$60:$II$104,$B17,14)*DJ17=1,IF(AND($E17=2,MQ17=0),1000000,INDEX('計算A'!Q$110:Q$114,$F17+1)+IF(AND($E17=1,MQ17=0),1000,0)),1000000))</f>
        <v/>
      </c>
      <c r="VY17">
        <f>IF($B17=0,1000000,IF(INDEX('計算A'!$D$60:$II$104,$B17,15)*DK17=1,IF(AND($E17=2,MR17=0),1000000,INDEX('計算A'!R$110:R$114,$F17+1)+IF(AND($E17=1,MR17=0),1000,0)),1000000))</f>
        <v/>
      </c>
      <c r="VZ17">
        <f>IF($B17=0,1000000,IF(INDEX('計算A'!$D$60:$II$104,$B17,16)*DL17=1,IF(AND($E17=2,MS17=0),1000000,INDEX('計算A'!S$110:S$114,$F17+1)+IF(AND($E17=1,MS17=0),1000,0)),1000000))</f>
        <v/>
      </c>
      <c r="WA17">
        <f>IF($B17=0,1000000,IF(INDEX('計算A'!$D$60:$II$104,$B17,17)*DM17=1,IF(AND($E17=2,MT17=0),1000000,INDEX('計算A'!T$110:T$114,$F17+1)+IF(AND($E17=1,MT17=0),1000,0)),1000000))</f>
        <v/>
      </c>
      <c r="WB17">
        <f>IF($B17=0,1000000,IF(INDEX('計算A'!$D$60:$II$104,$B17,18)*DN17=1,IF(AND($E17=2,MU17=0),1000000,INDEX('計算A'!U$110:U$114,$F17+1)+IF(AND($E17=1,MU17=0),1000,0)),1000000))</f>
        <v/>
      </c>
      <c r="WC17">
        <f>IF($B17=0,1000000,IF(INDEX('計算A'!$D$60:$II$104,$B17,19)*DO17=1,IF(AND($E17=2,MV17=0),1000000,INDEX('計算A'!V$110:V$114,$F17+1)+IF(AND($E17=1,MV17=0),1000,0)),1000000))</f>
        <v/>
      </c>
      <c r="WD17">
        <f>IF($B17=0,1000000,IF(INDEX('計算A'!$D$60:$II$104,$B17,20)*DP17=1,IF(AND($E17=2,MW17=0),1000000,INDEX('計算A'!W$110:W$114,$F17+1)+IF(AND($E17=1,MW17=0),1000,0)),1000000))</f>
        <v/>
      </c>
      <c r="WE17">
        <f>IF($B17=0,1000000,IF(INDEX('計算A'!$D$60:$II$104,$B17,21)*DQ17=1,IF(AND($E17=2,MX17=0),1000000,INDEX('計算A'!X$110:X$114,$F17+1)+IF(AND($E17=1,MX17=0),1000,0)),1000000))</f>
        <v/>
      </c>
      <c r="WF17">
        <f>IF($B17=0,1000000,IF(INDEX('計算A'!$D$60:$II$104,$B17,22)*DR17=1,IF(AND($E17=2,MY17=0),1000000,INDEX('計算A'!Y$110:Y$114,$F17+1)+IF(AND($E17=1,MY17=0),1000,0)),1000000))</f>
        <v/>
      </c>
      <c r="WG17">
        <f>IF($B17=0,1000000,IF(INDEX('計算A'!$D$60:$II$104,$B17,23)*DS17=1,IF(AND($E17=2,MZ17=0),1000000,INDEX('計算A'!Z$110:Z$114,$F17+1)+IF(AND($E17=1,MZ17=0),1000,0)),1000000))</f>
        <v/>
      </c>
      <c r="WH17">
        <f>IF($B17=0,1000000,IF(INDEX('計算A'!$D$60:$II$104,$B17,24)*DT17=1,IF(AND($E17=2,NA17=0),1000000,INDEX('計算A'!AA$110:AA$114,$F17+1)+IF(AND($E17=1,NA17=0),1000,0)),1000000))</f>
        <v/>
      </c>
      <c r="WI17">
        <f>IF($B17=0,1000000,IF(INDEX('計算A'!$D$60:$II$104,$B17,25)*DU17=1,IF(AND($E17=2,NB17=0),1000000,INDEX('計算A'!AB$110:AB$114,$F17+1)+IF(AND($E17=1,NB17=0),1000,0)),1000000))</f>
        <v/>
      </c>
      <c r="WJ17">
        <f>IF($B17=0,1000000,IF(INDEX('計算A'!$D$60:$II$104,$B17,26)*DV17=1,IF(AND($E17=2,NC17=0),1000000,INDEX('計算A'!AC$110:AC$114,$F17+1)+IF(AND($E17=1,NC17=0),1000,0)),1000000))</f>
        <v/>
      </c>
      <c r="WK17">
        <f>IF($B17=0,1000000,IF(INDEX('計算A'!$D$60:$II$104,$B17,27)*DW17=1,IF(AND($E17=2,ND17=0),1000000,INDEX('計算A'!AD$110:AD$114,$F17+1)+IF(AND($E17=1,ND17=0),1000,0)),1000000))</f>
        <v/>
      </c>
      <c r="WL17">
        <f>IF($B17=0,1000000,IF(INDEX('計算A'!$D$60:$II$104,$B17,28)*DX17=1,IF(AND($E17=2,NE17=0),1000000,INDEX('計算A'!AE$110:AE$114,$F17+1)+IF(AND($E17=1,NE17=0),1000,0)),1000000))</f>
        <v/>
      </c>
      <c r="WM17">
        <f>IF($B17=0,1000000,IF(INDEX('計算A'!$D$60:$II$104,$B17,29)*DY17=1,IF(AND($E17=2,NF17=0),1000000,INDEX('計算A'!AF$110:AF$114,$F17+1)+IF(AND($E17=1,NF17=0),1000,0)),1000000))</f>
        <v/>
      </c>
      <c r="WN17">
        <f>IF($B17=0,1000000,IF(INDEX('計算A'!$D$60:$II$104,$B17,30)*DZ17=1,IF(AND($E17=2,NG17=0),1000000,INDEX('計算A'!AG$110:AG$114,$F17+1)+IF(AND($E17=1,NG17=0),1000,0)),1000000))</f>
        <v/>
      </c>
      <c r="WO17">
        <f>IF($B17=0,1000000,IF(INDEX('計算A'!$D$60:$II$104,$B17,31)*EA17=1,IF(AND($E17=2,NH17=0),1000000,INDEX('計算A'!AH$110:AH$114,$F17+1)+IF(AND($E17=1,NH17=0),1000,0)),1000000))</f>
        <v/>
      </c>
      <c r="WP17">
        <f>IF($B17=0,1000000,IF(INDEX('計算A'!$D$60:$II$104,$B17,32)*EB17=1,IF(AND($E17=2,NI17=0),1000000,INDEX('計算A'!AI$110:AI$114,$F17+1)+IF(AND($E17=1,NI17=0),1000,0)),1000000))</f>
        <v/>
      </c>
      <c r="WQ17">
        <f>IF($B17=0,1000000,IF(INDEX('計算A'!$D$60:$II$104,$B17,33)*EC17=1,IF(AND($E17=2,NJ17=0),1000000,INDEX('計算A'!AJ$110:AJ$114,$F17+1)+IF(AND($E17=1,NJ17=0),1000,0)),1000000))</f>
        <v/>
      </c>
      <c r="WR17">
        <f>IF($B17=0,1000000,IF(INDEX('計算A'!$D$60:$II$104,$B17,34)*ED17=1,IF(AND($E17=2,NK17=0),1000000,INDEX('計算A'!AK$110:AK$114,$F17+1)+IF(AND($E17=1,NK17=0),1000,0)),1000000))</f>
        <v/>
      </c>
      <c r="WS17">
        <f>IF($B17=0,1000000,IF(INDEX('計算A'!$D$60:$II$104,$B17,35)*EE17=1,IF(AND($E17=2,NL17=0),1000000,INDEX('計算A'!AL$110:AL$114,$F17+1)+IF(AND($E17=1,NL17=0),1000,0)),1000000))</f>
        <v/>
      </c>
      <c r="WT17">
        <f>IF($B17=0,1000000,IF(INDEX('計算A'!$D$60:$II$104,$B17,36)*EF17=1,IF(AND($E17=2,NM17=0),1000000,INDEX('計算A'!AM$110:AM$114,$F17+1)+IF(AND($E17=1,NM17=0),1000,0)),1000000))</f>
        <v/>
      </c>
      <c r="WU17">
        <f>IF($B17=0,1000000,IF(INDEX('計算A'!$D$60:$II$104,$B17,37)*EG17=1,IF(AND($E17=2,NN17=0),1000000,INDEX('計算A'!AN$110:AN$114,$F17+1)+IF(AND($E17=1,NN17=0),1000,0)),1000000))</f>
        <v/>
      </c>
      <c r="WV17">
        <f>IF($B17=0,1000000,IF(INDEX('計算A'!$D$60:$II$104,$B17,38)*EH17=1,IF(AND($E17=2,NO17=0),1000000,INDEX('計算A'!AO$110:AO$114,$F17+1)+IF(AND($E17=1,NO17=0),1000,0)),1000000))</f>
        <v/>
      </c>
      <c r="WW17">
        <f>IF($B17=0,1000000,IF(INDEX('計算A'!$D$60:$II$104,$B17,39)*EI17=1,IF(AND($E17=2,NP17=0),1000000,INDEX('計算A'!AP$110:AP$114,$F17+1)+IF(AND($E17=1,NP17=0),1000,0)),1000000))</f>
        <v/>
      </c>
      <c r="WX17">
        <f>IF($B17=0,1000000,IF(INDEX('計算A'!$D$60:$II$104,$B17,40)*EJ17=1,IF(AND($E17=2,NQ17=0),1000000,INDEX('計算A'!AQ$110:AQ$114,$F17+1)+IF(AND($E17=1,NQ17=0),1000,0)),1000000))</f>
        <v/>
      </c>
      <c r="WY17">
        <f>IF($B17=0,1000000,IF(INDEX('計算A'!$D$60:$II$104,$B17,41)*EK17=1,IF(AND($E17=2,NR17=0),1000000,INDEX('計算A'!AR$110:AR$114,$F17+1)+IF(AND($E17=1,NR17=0),1000,0)),1000000))</f>
        <v/>
      </c>
      <c r="WZ17">
        <f>IF($B17=0,1000000,IF(INDEX('計算A'!$D$60:$II$104,$B17,42)*EL17=1,IF(AND($E17=2,NS17=0),1000000,INDEX('計算A'!AS$110:AS$114,$F17+1)+IF(AND($E17=1,NS17=0),1000,0)),1000000))</f>
        <v/>
      </c>
      <c r="XA17">
        <f>IF($B17=0,1000000,IF(INDEX('計算A'!$D$60:$II$104,$B17,43)*EM17=1,IF(AND($E17=2,NT17=0),1000000,INDEX('計算A'!AT$110:AT$114,$F17+1)+IF(AND($E17=1,NT17=0),1000,0)),1000000))</f>
        <v/>
      </c>
      <c r="XB17">
        <f>IF($B17=0,1000000,IF(INDEX('計算A'!$D$60:$II$104,$B17,44)*EN17=1,IF(AND($E17=2,NU17=0),1000000,INDEX('計算A'!AU$110:AU$114,$F17+1)+IF(AND($E17=1,NU17=0),1000,0)),1000000))</f>
        <v/>
      </c>
      <c r="XC17">
        <f>IF($B17=0,1000000,IF(INDEX('計算A'!$D$60:$II$104,$B17,45)*EO17=1,IF(AND($E17=2,NV17=0),1000000,INDEX('計算A'!AV$110:AV$114,$F17+1)+IF(AND($E17=1,NV17=0),1000,0)),1000000))</f>
        <v/>
      </c>
      <c r="XD17">
        <f>IF($B17=0,1000000,IF(INDEX('計算A'!$D$60:$II$104,$B17,46)*EP17=1,IF(AND($E17=2,NW17=0),1000000,INDEX('計算A'!AW$110:AW$114,$F17+1)+IF(AND($E17=1,NW17=0),1000,0)),1000000))</f>
        <v/>
      </c>
      <c r="XE17">
        <f>IF($B17=0,1000000,IF(INDEX('計算A'!$D$60:$II$104,$B17,47)*EQ17=1,IF(AND($E17=2,NX17=0),1000000,INDEX('計算A'!AX$110:AX$114,$F17+1)+IF(AND($E17=1,NX17=0),1000,0)),1000000))</f>
        <v/>
      </c>
      <c r="XF17">
        <f>IF($B17=0,1000000,IF(INDEX('計算A'!$D$60:$II$104,$B17,48)*ER17=1,IF(AND($E17=2,NY17=0),1000000,INDEX('計算A'!AY$110:AY$114,$F17+1)+IF(AND($E17=1,NY17=0),1000,0)),1000000))</f>
        <v/>
      </c>
      <c r="XG17">
        <f>IF($B17=0,1000000,IF(INDEX('計算A'!$D$60:$II$104,$B17,49)*ES17=1,IF(AND($E17=2,NZ17=0),1000000,INDEX('計算A'!AZ$110:AZ$114,$F17+1)+IF(AND($E17=1,NZ17=0),1000,0)),1000000))</f>
        <v/>
      </c>
      <c r="XH17">
        <f>IF($B17=0,1000000,IF(INDEX('計算A'!$D$60:$II$104,$B17,50)*ET17=1,IF(AND($E17=2,OA17=0),1000000,INDEX('計算A'!BA$110:BA$114,$F17+1)+IF(AND($E17=1,OA17=0),1000,0)),1000000))</f>
        <v/>
      </c>
      <c r="XI17">
        <f>IF($B17=0,1000000,IF(INDEX('計算A'!$D$60:$II$104,$B17,51)*EU17=1,IF(AND($E17=2,OB17=0),1000000,INDEX('計算A'!BB$110:BB$114,$F17+1)+IF(AND($E17=1,OB17=0),1000,0)),1000000))</f>
        <v/>
      </c>
      <c r="XJ17">
        <f>IF($B17=0,1000000,IF(INDEX('計算A'!$D$60:$II$104,$B17,52)*EV17=1,IF(AND($E17=2,OC17=0),1000000,INDEX('計算A'!BC$110:BC$114,$F17+1)+IF(AND($E17=1,OC17=0),1000,0)),1000000))</f>
        <v/>
      </c>
      <c r="XK17">
        <f>IF($B17=0,1000000,IF(INDEX('計算A'!$D$60:$II$104,$B17,53)*EW17=1,IF(AND($E17=2,OD17=0),1000000,INDEX('計算A'!BD$110:BD$114,$F17+1)+IF(AND($E17=1,OD17=0),1000,0)),1000000))</f>
        <v/>
      </c>
      <c r="XL17">
        <f>IF($B17=0,1000000,IF(INDEX('計算A'!$D$60:$II$104,$B17,54)*EX17=1,IF(AND($E17=2,OE17=0),1000000,INDEX('計算A'!BE$110:BE$114,$F17+1)+IF(AND($E17=1,OE17=0),1000,0)),1000000))</f>
        <v/>
      </c>
      <c r="XM17">
        <f>IF($B17=0,1000000,IF(INDEX('計算A'!$D$60:$II$104,$B17,55)*EY17=1,IF(AND($E17=2,OF17=0),1000000,INDEX('計算A'!BF$110:BF$114,$F17+1)+IF(AND($E17=1,OF17=0),1000,0)),1000000))</f>
        <v/>
      </c>
      <c r="XN17">
        <f>IF($B17=0,1000000,IF(INDEX('計算A'!$D$60:$II$104,$B17,56)*EZ17=1,IF(AND($E17=2,OG17=0),1000000,INDEX('計算A'!BG$110:BG$114,$F17+1)+IF(AND($E17=1,OG17=0),1000,0)),1000000))</f>
        <v/>
      </c>
      <c r="XO17">
        <f>IF($B17=0,1000000,IF(INDEX('計算A'!$D$60:$II$104,$B17,57)*FA17=1,IF(AND($E17=2,OH17=0),1000000,INDEX('計算A'!BH$110:BH$114,$F17+1)+IF(AND($E17=1,OH17=0),1000,0)),1000000))</f>
        <v/>
      </c>
      <c r="XP17">
        <f>IF($B17=0,1000000,IF(INDEX('計算A'!$D$60:$II$104,$B17,58)*FB17=1,IF(AND($E17=2,OI17=0),1000000,INDEX('計算A'!BI$110:BI$114,$F17+1)+IF(AND($E17=1,OI17=0),1000,0)),1000000))</f>
        <v/>
      </c>
      <c r="XQ17">
        <f>IF($B17=0,1000000,IF(INDEX('計算A'!$D$60:$II$104,$B17,59)*FC17=1,IF(AND($E17=2,OJ17=0),1000000,INDEX('計算A'!BJ$110:BJ$114,$F17+1)+IF(AND($E17=1,OJ17=0),1000,0)),1000000))</f>
        <v/>
      </c>
      <c r="XR17">
        <f>IF($B17=0,1000000,IF(INDEX('計算A'!$D$60:$II$104,$B17,60)*FD17=1,IF(AND($E17=2,OK17=0),1000000,INDEX('計算A'!BK$110:BK$114,$F17+1)+IF(AND($E17=1,OK17=0),1000,0)),1000000))</f>
        <v/>
      </c>
      <c r="XS17">
        <f>IF($B17=0,1000000,IF(INDEX('計算A'!$D$60:$II$104,$B17,61)*FE17=1,IF(AND($E17=2,OL17=0),1000000,INDEX('計算A'!BL$110:BL$114,$F17+1)+IF(AND($E17=1,OL17=0),1000,0)),1000000))</f>
        <v/>
      </c>
      <c r="XT17">
        <f>IF($B17=0,1000000,IF(INDEX('計算A'!$D$60:$II$104,$B17,62)*FF17=1,IF(AND($E17=2,OM17=0),1000000,INDEX('計算A'!BM$110:BM$114,$F17+1)+IF(AND($E17=1,OM17=0),1000,0)),1000000))</f>
        <v/>
      </c>
      <c r="XU17">
        <f>IF($B17=0,1000000,IF(INDEX('計算A'!$D$60:$II$104,$B17,63)*FG17=1,IF(AND($E17=2,ON17=0),1000000,INDEX('計算A'!BN$110:BN$114,$F17+1)+IF(AND($E17=1,ON17=0),1000,0)),1000000))</f>
        <v/>
      </c>
      <c r="XV17">
        <f>IF($B17=0,1000000,IF(INDEX('計算A'!$D$60:$II$104,$B17,64)*FH17=1,IF(AND($E17=2,OO17=0),1000000,INDEX('計算A'!BO$110:BO$114,$F17+1)+IF(AND($E17=1,OO17=0),1000,0)),1000000))</f>
        <v/>
      </c>
      <c r="XW17">
        <f>IF($B17=0,1000000,IF(INDEX('計算A'!$D$60:$II$104,$B17,65)*FI17=1,IF(AND($E17=2,OP17=0),1000000,INDEX('計算A'!BP$110:BP$114,$F17+1)+IF(AND($E17=1,OP17=0),1000,0)),1000000))</f>
        <v/>
      </c>
      <c r="XX17">
        <f>IF($B17=0,1000000,IF(INDEX('計算A'!$D$60:$II$104,$B17,66)*FJ17=1,IF(AND($E17=2,OQ17=0),1000000,INDEX('計算A'!BQ$110:BQ$114,$F17+1)+IF(AND($E17=1,OQ17=0),1000,0)),1000000))</f>
        <v/>
      </c>
      <c r="XY17">
        <f>IF($B17=0,1000000,IF(INDEX('計算A'!$D$60:$II$104,$B17,67)*FK17=1,IF(AND($E17=2,OR17=0),1000000,INDEX('計算A'!BR$110:BR$114,$F17+1)+IF(AND($E17=1,OR17=0),1000,0)),1000000))</f>
        <v/>
      </c>
      <c r="XZ17">
        <f>IF($B17=0,1000000,IF(INDEX('計算A'!$D$60:$II$104,$B17,68)*FL17=1,IF(AND($E17=2,OS17=0),1000000,INDEX('計算A'!BS$110:BS$114,$F17+1)+IF(AND($E17=1,OS17=0),1000,0)),1000000))</f>
        <v/>
      </c>
      <c r="YA17">
        <f>IF($B17=0,1000000,IF(INDEX('計算A'!$D$60:$II$104,$B17,69)*FM17=1,IF(AND($E17=2,OT17=0),1000000,INDEX('計算A'!BT$110:BT$114,$F17+1)+IF(AND($E17=1,OT17=0),1000,0)),1000000))</f>
        <v/>
      </c>
      <c r="YB17">
        <f>IF($B17=0,1000000,IF(INDEX('計算A'!$D$60:$II$104,$B17,70)*FN17=1,IF(AND($E17=2,OU17=0),1000000,INDEX('計算A'!BU$110:BU$114,$F17+1)+IF(AND($E17=1,OU17=0),1000,0)),1000000))</f>
        <v/>
      </c>
      <c r="YC17">
        <f>IF($B17=0,1000000,IF(INDEX('計算A'!$D$60:$II$104,$B17,71)*FO17=1,IF(AND($E17=2,OV17=0),1000000,INDEX('計算A'!BV$110:BV$114,$F17+1)+IF(AND($E17=1,OV17=0),1000,0)),1000000))</f>
        <v/>
      </c>
      <c r="YD17">
        <f>IF($B17=0,1000000,IF(INDEX('計算A'!$D$60:$II$104,$B17,72)*FP17=1,IF(AND($E17=2,OW17=0),1000000,INDEX('計算A'!BW$110:BW$114,$F17+1)+IF(AND($E17=1,OW17=0),1000,0)),1000000))</f>
        <v/>
      </c>
      <c r="YE17">
        <f>IF($B17=0,1000000,IF(INDEX('計算A'!$D$60:$II$104,$B17,73)*FQ17=1,IF(AND($E17=2,OX17=0),1000000,INDEX('計算A'!BX$110:BX$114,$F17+1)+IF(AND($E17=1,OX17=0),1000,0)),1000000))</f>
        <v/>
      </c>
      <c r="YF17">
        <f>IF($B17=0,1000000,IF(INDEX('計算A'!$D$60:$II$104,$B17,74)*FR17=1,IF(AND($E17=2,OY17=0),1000000,INDEX('計算A'!BY$110:BY$114,$F17+1)+IF(AND($E17=1,OY17=0),1000,0)),1000000))</f>
        <v/>
      </c>
      <c r="YG17">
        <f>IF($B17=0,1000000,IF(INDEX('計算A'!$D$60:$II$104,$B17,75)*FS17=1,IF(AND($E17=2,OZ17=0),1000000,INDEX('計算A'!BZ$110:BZ$114,$F17+1)+IF(AND($E17=1,OZ17=0),1000,0)),1000000))</f>
        <v/>
      </c>
      <c r="YH17">
        <f>IF($B17=0,1000000,IF(INDEX('計算A'!$D$60:$II$104,$B17,76)*FT17=1,IF(AND($E17=2,PA17=0),1000000,INDEX('計算A'!CA$110:CA$114,$F17+1)+IF(AND($E17=1,PA17=0),1000,0)),1000000))</f>
        <v/>
      </c>
      <c r="YI17">
        <f>IF($B17=0,1000000,IF(INDEX('計算A'!$D$60:$II$104,$B17,77)*FU17=1,IF(AND($E17=2,PB17=0),1000000,INDEX('計算A'!CB$110:CB$114,$F17+1)+IF(AND($E17=1,PB17=0),1000,0)),1000000))</f>
        <v/>
      </c>
      <c r="YJ17">
        <f>IF($B17=0,1000000,IF(INDEX('計算A'!$D$60:$II$104,$B17,78)*FV17=1,IF(AND($E17=2,PC17=0),1000000,INDEX('計算A'!CC$110:CC$114,$F17+1)+IF(AND($E17=1,PC17=0),1000,0)),1000000))</f>
        <v/>
      </c>
      <c r="YK17">
        <f>IF($B17=0,1000000,IF(INDEX('計算A'!$D$60:$II$104,$B17,79)*FW17=1,IF(AND($E17=2,PD17=0),1000000,INDEX('計算A'!CD$110:CD$114,$F17+1)+IF(AND($E17=1,PD17=0),1000,0)),1000000))</f>
        <v/>
      </c>
      <c r="YL17">
        <f>IF($B17=0,1000000,IF(INDEX('計算A'!$D$60:$II$104,$B17,80)*FX17=1,IF(AND($E17=2,PE17=0),1000000,INDEX('計算A'!CE$110:CE$114,$F17+1)+IF(AND($E17=1,PE17=0),1000,0)),1000000))</f>
        <v/>
      </c>
      <c r="YM17">
        <f>IF($B17=0,1000000,IF(INDEX('計算A'!$D$60:$II$104,$B17,81)*FY17=1,IF(AND($E17=2,PF17=0),1000000,INDEX('計算A'!CF$110:CF$114,$F17+1)+IF(AND($E17=1,PF17=0),1000,0)),1000000))</f>
        <v/>
      </c>
      <c r="YN17">
        <f>IF($B17=0,1000000,IF(INDEX('計算A'!$D$60:$II$104,$B17,82)*FZ17=1,IF(AND($E17=2,PG17=0),1000000,INDEX('計算A'!CG$110:CG$114,$F17+1)+IF(AND($E17=1,PG17=0),1000,0)),1000000))</f>
        <v/>
      </c>
      <c r="YO17">
        <f>IF($B17=0,1000000,IF(INDEX('計算A'!$D$60:$II$104,$B17,83)*GA17=1,IF(AND($E17=2,PH17=0),1000000,INDEX('計算A'!CH$110:CH$114,$F17+1)+IF(AND($E17=1,PH17=0),1000,0)),1000000))</f>
        <v/>
      </c>
      <c r="YP17">
        <f>IF($B17=0,1000000,IF(INDEX('計算A'!$D$60:$II$104,$B17,84)*GB17=1,IF(AND($E17=2,PI17=0),1000000,INDEX('計算A'!CI$110:CI$114,$F17+1)+IF(AND($E17=1,PI17=0),1000,0)),1000000))</f>
        <v/>
      </c>
      <c r="YQ17">
        <f>IF($B17=0,1000000,IF(INDEX('計算A'!$D$60:$II$104,$B17,85)*GC17=1,IF(AND($E17=2,PJ17=0),1000000,INDEX('計算A'!CJ$110:CJ$114,$F17+1)+IF(AND($E17=1,PJ17=0),1000,0)),1000000))</f>
        <v/>
      </c>
      <c r="YR17">
        <f>IF($B17=0,1000000,IF(INDEX('計算A'!$D$60:$II$104,$B17,86)*GD17=1,IF(AND($E17=2,PK17=0),1000000,INDEX('計算A'!CK$110:CK$114,$F17+1)+IF(AND($E17=1,PK17=0),1000,0)),1000000))</f>
        <v/>
      </c>
      <c r="YS17">
        <f>IF($B17=0,1000000,IF(INDEX('計算A'!$D$60:$II$104,$B17,87)*GE17=1,IF(AND($E17=2,PL17=0),1000000,INDEX('計算A'!CL$110:CL$114,$F17+1)+IF(AND($E17=1,PL17=0),1000,0)),1000000))</f>
        <v/>
      </c>
      <c r="YT17">
        <f>IF($B17=0,1000000,IF(INDEX('計算A'!$D$60:$II$104,$B17,88)*GF17=1,IF(AND($E17=2,PM17=0),1000000,INDEX('計算A'!CM$110:CM$114,$F17+1)+IF(AND($E17=1,PM17=0),1000,0)),1000000))</f>
        <v/>
      </c>
      <c r="YU17">
        <f>IF($B17=0,1000000,IF(INDEX('計算A'!$D$60:$II$104,$B17,89)*GG17=1,IF(AND($E17=2,PN17=0),1000000,INDEX('計算A'!CN$110:CN$114,$F17+1)+IF(AND($E17=1,PN17=0),1000,0)),1000000))</f>
        <v/>
      </c>
      <c r="YV17">
        <f>IF($B17=0,1000000,IF(INDEX('計算A'!$D$60:$II$104,$B17,90)*GH17=1,IF(AND($E17=2,PO17=0),1000000,INDEX('計算A'!CO$110:CO$114,$F17+1)+IF(AND($E17=1,PO17=0),1000,0)),1000000))</f>
        <v/>
      </c>
      <c r="YW17">
        <f>IF($B17=0,1000000,IF(INDEX('計算A'!$D$60:$II$104,$B17,91)*GI17=1,IF(AND($E17=2,PP17=0),1000000,INDEX('計算A'!CP$110:CP$114,$F17+1)+IF(AND($E17=1,PP17=0),1000,0)),1000000))</f>
        <v/>
      </c>
      <c r="YX17">
        <f>IF($B17=0,1000000,IF(INDEX('計算A'!$D$60:$II$104,$B17,92)*GJ17=1,IF(AND($E17=2,PQ17=0),1000000,INDEX('計算A'!CQ$110:CQ$114,$F17+1)+IF(AND($E17=1,PQ17=0),1000,0)),1000000))</f>
        <v/>
      </c>
      <c r="YY17">
        <f>IF($B17=0,1000000,IF(INDEX('計算A'!$D$60:$II$104,$B17,93)*GK17=1,IF(AND($E17=2,PR17=0),1000000,INDEX('計算A'!CR$110:CR$114,$F17+1)+IF(AND($E17=1,PR17=0),1000,0)),1000000))</f>
        <v/>
      </c>
      <c r="YZ17">
        <f>IF($B17=0,1000000,IF(INDEX('計算A'!$D$60:$II$104,$B17,94)*GL17=1,IF(AND($E17=2,PS17=0),1000000,INDEX('計算A'!CS$110:CS$114,$F17+1)+IF(AND($E17=1,PS17=0),1000,0)),1000000))</f>
        <v/>
      </c>
      <c r="ZA17">
        <f>IF($B17=0,1000000,IF(INDEX('計算A'!$D$60:$II$104,$B17,95)*GM17=1,IF(AND($E17=2,PT17=0),1000000,INDEX('計算A'!CT$110:CT$114,$F17+1)+IF(AND($E17=1,PT17=0),1000,0)),1000000))</f>
        <v/>
      </c>
      <c r="ZB17">
        <f>IF($B17=0,1000000,IF(INDEX('計算A'!$D$60:$II$104,$B17,96)*GN17=1,IF(AND($E17=2,PU17=0),1000000,INDEX('計算A'!CU$110:CU$114,$F17+1)+IF(AND($E17=1,PU17=0),1000,0)),1000000))</f>
        <v/>
      </c>
      <c r="ZC17">
        <f>IF($B17=0,1000000,IF(INDEX('計算A'!$D$60:$II$104,$B17,97)*GO17=1,IF(AND($E17=2,PV17=0),1000000,INDEX('計算A'!CV$110:CV$114,$F17+1)+IF(AND($E17=1,PV17=0),1000,0)),1000000))</f>
        <v/>
      </c>
      <c r="ZD17">
        <f>IF($B17=0,1000000,IF(INDEX('計算A'!$D$60:$II$104,$B17,98)*GP17=1,IF(AND($E17=2,PW17=0),1000000,INDEX('計算A'!CW$110:CW$114,$F17+1)+IF(AND($E17=1,PW17=0),1000,0)),1000000))</f>
        <v/>
      </c>
      <c r="ZE17">
        <f>IF($B17=0,1000000,IF(INDEX('計算A'!$D$60:$II$104,$B17,99)*GQ17=1,IF(AND($E17=2,PX17=0),1000000,INDEX('計算A'!CX$110:CX$114,$F17+1)+IF(AND($E17=1,PX17=0),1000,0)),1000000))</f>
        <v/>
      </c>
      <c r="ZF17">
        <f>IF($B17=0,1000000,IF(INDEX('計算A'!$D$60:$II$104,$B17,100)*GR17=1,IF(AND($E17=2,PY17=0),1000000,INDEX('計算A'!CY$110:CY$114,$F17+1)+IF(AND($E17=1,PY17=0),1000,0)),1000000))</f>
        <v/>
      </c>
      <c r="ZG17">
        <f>IF($B17=0,1000000,IF(INDEX('計算A'!$D$60:$II$104,$B17,101)*GS17=1,IF(AND($E17=2,PZ17=0),1000000,INDEX('計算A'!CZ$110:CZ$114,$F17+1)+IF(AND($E17=1,PZ17=0),1000,0)),1000000))</f>
        <v/>
      </c>
      <c r="ZH17">
        <f>IF($B17=0,1000000,IF(INDEX('計算A'!$D$60:$II$104,$B17,102)*GT17=1,IF(AND($E17=2,QA17=0),1000000,INDEX('計算A'!DA$110:DA$114,$F17+1)+IF(AND($E17=1,QA17=0),1000,0)),1000000))</f>
        <v/>
      </c>
      <c r="ZI17">
        <f>IF($B17=0,1000000,IF(INDEX('計算A'!$D$60:$II$104,$B17,103)*GU17=1,IF(AND($E17=2,QB17=0),1000000,INDEX('計算A'!DB$110:DB$114,$F17+1)+IF(AND($E17=1,QB17=0),1000,0)),1000000))</f>
        <v/>
      </c>
      <c r="ZJ17">
        <f>IF($B17=0,1000000,IF(INDEX('計算A'!$D$60:$II$104,$B17,104)*GV17=1,IF(AND($E17=2,QC17=0),1000000,INDEX('計算A'!DC$110:DC$114,$F17+1)+IF(AND($E17=1,QC17=0),1000,0)),1000000))</f>
        <v/>
      </c>
      <c r="ZK17">
        <f>IF($B17=0,1000000,IF(INDEX('計算A'!$D$60:$II$104,$B17,105)*GW17=1,IF(AND($E17=2,QD17=0),1000000,INDEX('計算A'!DD$110:DD$114,$F17+1)+IF(AND($E17=1,QD17=0),1000,0)),1000000))</f>
        <v/>
      </c>
      <c r="ZL17">
        <f>IF($B17=0,1000000,IF(INDEX('計算A'!$D$60:$II$104,$B17,106)*GX17=1,IF(AND($E17=2,QE17=0),1000000,INDEX('計算A'!DE$110:DE$114,$F17+1)+IF(AND($E17=1,QE17=0),1000,0)),1000000))</f>
        <v/>
      </c>
      <c r="ZM17">
        <f>IF($B17=0,1000000,IF(INDEX('計算A'!$D$60:$II$104,$B17,107)*GY17=1,IF(AND($E17=2,QF17=0),1000000,INDEX('計算A'!DF$110:DF$114,$F17+1)+IF(AND($E17=1,QF17=0),1000,0)),1000000))</f>
        <v/>
      </c>
      <c r="ZN17">
        <f>IF($B17=0,1000000,IF(INDEX('計算A'!$D$60:$II$104,$B17,108)*GZ17=1,IF(AND($E17=2,QG17=0),1000000,INDEX('計算A'!DG$110:DG$114,$F17+1)+IF(AND($E17=1,QG17=0),1000,0)),1000000))</f>
        <v/>
      </c>
      <c r="ZO17">
        <f>IF($B17=0,1000000,IF(INDEX('計算A'!$D$60:$II$104,$B17,109)*HA17=1,IF(AND($E17=2,QH17=0),1000000,INDEX('計算A'!DH$110:DH$114,$F17+1)+IF(AND($E17=1,QH17=0),1000,0)),1000000))</f>
        <v/>
      </c>
      <c r="ZP17">
        <f>IF($B17=0,1000000,IF(INDEX('計算A'!$D$60:$II$104,$B17,110)*HB17=1,IF(AND($E17=2,QI17=0),1000000,INDEX('計算A'!DI$110:DI$114,$F17+1)+IF(AND($E17=1,QI17=0),1000,0)),1000000))</f>
        <v/>
      </c>
      <c r="ZQ17">
        <f>IF($B17=0,1000000,IF(INDEX('計算A'!$D$60:$II$104,$B17,111)*HC17=1,IF(AND($E17=2,QJ17=0),1000000,INDEX('計算A'!DJ$110:DJ$114,$F17+1)+IF(AND($E17=1,QJ17=0),1000,0)),1000000))</f>
        <v/>
      </c>
      <c r="ZR17">
        <f>IF($B17=0,1000000,IF(INDEX('計算A'!$D$60:$II$104,$B17,112)*HD17=1,IF(AND($E17=2,QK17=0),1000000,INDEX('計算A'!DK$110:DK$114,$F17+1)+IF(AND($E17=1,QK17=0),1000,0)),1000000))</f>
        <v/>
      </c>
      <c r="ZS17">
        <f>IF($B17=0,1000000,IF(INDEX('計算A'!$D$60:$II$104,$B17,113)*HE17=1,IF(AND($E17=2,QL17=0),1000000,INDEX('計算A'!DL$110:DL$114,$F17+1)+IF(AND($E17=1,QL17=0),1000,0)),1000000))</f>
        <v/>
      </c>
      <c r="ZT17">
        <f>IF($B17=0,1000000,IF(INDEX('計算A'!$D$60:$II$104,$B17,114)*HF17=1,IF(AND($E17=2,QM17=0),1000000,INDEX('計算A'!DM$110:DM$114,$F17+1)+IF(AND($E17=1,QM17=0),1000,0)),1000000))</f>
        <v/>
      </c>
      <c r="ZU17">
        <f>IF($B17=0,1000000,IF(INDEX('計算A'!$D$60:$II$104,$B17,115)*HG17=1,IF(AND($E17=2,QN17=0),1000000,INDEX('計算A'!DN$110:DN$114,$F17+1)+IF(AND($E17=1,QN17=0),1000,0)),1000000))</f>
        <v/>
      </c>
      <c r="ZV17">
        <f>IF($B17=0,1000000,IF(INDEX('計算A'!$D$60:$II$104,$B17,116)*HH17=1,IF(AND($E17=2,QO17=0),1000000,INDEX('計算A'!DO$110:DO$114,$F17+1)+IF(AND($E17=1,QO17=0),1000,0)),1000000))</f>
        <v/>
      </c>
      <c r="ZW17">
        <f>IF($B17=0,1000000,IF(INDEX('計算A'!$D$60:$II$104,$B17,117)*HI17=1,IF(AND($E17=2,QP17=0),1000000,INDEX('計算A'!DP$110:DP$114,$F17+1)+IF(AND($E17=1,QP17=0),1000,0)),1000000))</f>
        <v/>
      </c>
      <c r="ZX17">
        <f>IF($B17=0,1000000,IF(INDEX('計算A'!$D$60:$II$104,$B17,118)*HJ17=1,IF(AND($E17=2,QQ17=0),1000000,INDEX('計算A'!DQ$110:DQ$114,$F17+1)+IF(AND($E17=1,QQ17=0),1000,0)),1000000))</f>
        <v/>
      </c>
      <c r="ZY17">
        <f>IF($B17=0,1000000,IF(INDEX('計算A'!$D$60:$II$104,$B17,119)*HK17=1,IF(AND($E17=2,QR17=0),1000000,INDEX('計算A'!DR$110:DR$114,$F17+1)+IF(AND($E17=1,QR17=0),1000,0)),1000000))</f>
        <v/>
      </c>
      <c r="ZZ17">
        <f>IF($B17=0,1000000,IF(INDEX('計算A'!$D$60:$II$104,$B17,120)*HL17=1,IF(AND($E17=2,QS17=0),1000000,INDEX('計算A'!DS$110:DS$114,$F17+1)+IF(AND($E17=1,QS17=0),1000,0)),1000000))</f>
        <v/>
      </c>
      <c r="AAA17">
        <f>IF($B17=0,1000000,IF(INDEX('計算A'!$D$60:$II$104,$B17,121)*HM17=1,IF(AND($E17=2,QT17=0),1000000,INDEX('計算A'!DT$110:DT$114,$F17+1)+IF(AND($E17=1,QT17=0),1000,0)),1000000))</f>
        <v/>
      </c>
      <c r="AAB17">
        <f>IF($B17=0,1000000,IF(INDEX('計算A'!$D$60:$II$104,$B17,122)*HN17=1,IF(AND($E17=2,QU17=0),1000000,INDEX('計算A'!DU$110:DU$114,$F17+1)+IF(AND($E17=1,QU17=0),1000,0)),1000000))</f>
        <v/>
      </c>
      <c r="AAC17">
        <f>IF($B17=0,1000000,IF(INDEX('計算A'!$D$60:$II$104,$B17,123)*HO17=1,IF(AND($E17=2,QV17=0),1000000,INDEX('計算A'!DV$110:DV$114,$F17+1)+IF(AND($E17=1,QV17=0),1000,0)),1000000))</f>
        <v/>
      </c>
      <c r="AAD17">
        <f>IF($B17=0,1000000,IF(INDEX('計算A'!$D$60:$II$104,$B17,124)*HP17=1,IF(AND($E17=2,QW17=0),1000000,INDEX('計算A'!DW$110:DW$114,$F17+1)+IF(AND($E17=1,QW17=0),1000,0)),1000000))</f>
        <v/>
      </c>
      <c r="AAE17">
        <f>IF($B17=0,1000000,IF(INDEX('計算A'!$D$60:$II$104,$B17,125)*HQ17=1,IF(AND($E17=2,QX17=0),1000000,INDEX('計算A'!DX$110:DX$114,$F17+1)+IF(AND($E17=1,QX17=0),1000,0)),1000000))</f>
        <v/>
      </c>
      <c r="AAF17">
        <f>IF($B17=0,1000000,IF(INDEX('計算A'!$D$60:$II$104,$B17,126)*HR17=1,IF(AND($E17=2,QY17=0),1000000,INDEX('計算A'!DY$110:DY$114,$F17+1)+IF(AND($E17=1,QY17=0),1000,0)),1000000))</f>
        <v/>
      </c>
      <c r="AAG17">
        <f>IF($B17=0,1000000,IF(INDEX('計算A'!$D$60:$II$104,$B17,127)*HS17=1,IF(AND($E17=2,QZ17=0),1000000,INDEX('計算A'!DZ$110:DZ$114,$F17+1)+IF(AND($E17=1,QZ17=0),1000,0)),1000000))</f>
        <v/>
      </c>
      <c r="AAH17">
        <f>IF($B17=0,1000000,IF(INDEX('計算A'!$D$60:$II$104,$B17,128)*HT17=1,IF(AND($E17=2,RA17=0),1000000,INDEX('計算A'!EA$110:EA$114,$F17+1)+IF(AND($E17=1,RA17=0),1000,0)),1000000))</f>
        <v/>
      </c>
      <c r="AAI17">
        <f>IF($B17=0,1000000,IF(INDEX('計算A'!$D$60:$II$104,$B17,129)*HU17=1,IF(AND($E17=2,RB17=0),1000000,INDEX('計算A'!EB$110:EB$114,$F17+1)+IF(AND($E17=1,RB17=0),1000,0)),1000000))</f>
        <v/>
      </c>
      <c r="AAJ17">
        <f>IF($B17=0,1000000,IF(INDEX('計算A'!$D$60:$II$104,$B17,130)*HV17=1,IF(AND($E17=2,RC17=0),1000000,INDEX('計算A'!EC$110:EC$114,$F17+1)+IF(AND($E17=1,RC17=0),1000,0)),1000000))</f>
        <v/>
      </c>
      <c r="AAK17">
        <f>IF($B17=0,1000000,IF(INDEX('計算A'!$D$60:$II$104,$B17,131)*HW17=1,IF(AND($E17=2,RD17=0),1000000,INDEX('計算A'!ED$110:ED$114,$F17+1)+IF(AND($E17=1,RD17=0),1000,0)),1000000))</f>
        <v/>
      </c>
      <c r="AAL17">
        <f>IF($B17=0,1000000,IF(INDEX('計算A'!$D$60:$II$104,$B17,132)*HX17=1,IF(AND($E17=2,RE17=0),1000000,INDEX('計算A'!EE$110:EE$114,$F17+1)+IF(AND($E17=1,RE17=0),1000,0)),1000000))</f>
        <v/>
      </c>
      <c r="AAM17">
        <f>IF($B17=0,1000000,IF(INDEX('計算A'!$D$60:$II$104,$B17,133)*HY17=1,IF(AND($E17=2,RF17=0),1000000,INDEX('計算A'!EF$110:EF$114,$F17+1)+IF(AND($E17=1,RF17=0),1000,0)),1000000))</f>
        <v/>
      </c>
      <c r="AAN17">
        <f>IF($B17=0,1000000,IF(INDEX('計算A'!$D$60:$II$104,$B17,134)*HZ17=1,IF(AND($E17=2,RG17=0),1000000,INDEX('計算A'!EG$110:EG$114,$F17+1)+IF(AND($E17=1,RG17=0),1000,0)),1000000))</f>
        <v/>
      </c>
      <c r="AAO17">
        <f>IF($B17=0,1000000,IF(INDEX('計算A'!$D$60:$II$104,$B17,135)*IA17=1,IF(AND($E17=2,RH17=0),1000000,INDEX('計算A'!EH$110:EH$114,$F17+1)+IF(AND($E17=1,RH17=0),1000,0)),1000000))</f>
        <v/>
      </c>
      <c r="AAP17">
        <f>IF($B17=0,1000000,IF(INDEX('計算A'!$D$60:$II$104,$B17,136)*IB17=1,IF(AND($E17=2,RI17=0),1000000,INDEX('計算A'!EI$110:EI$114,$F17+1)+IF(AND($E17=1,RI17=0),1000,0)),1000000))</f>
        <v/>
      </c>
      <c r="AAQ17">
        <f>IF($B17=0,1000000,IF(INDEX('計算A'!$D$60:$II$104,$B17,137)*IC17=1,IF(AND($E17=2,RJ17=0),1000000,INDEX('計算A'!EJ$110:EJ$114,$F17+1)+IF(AND($E17=1,RJ17=0),1000,0)),1000000))</f>
        <v/>
      </c>
      <c r="AAR17">
        <f>IF($B17=0,1000000,IF(INDEX('計算A'!$D$60:$II$104,$B17,138)*ID17=1,IF(AND($E17=2,RK17=0),1000000,INDEX('計算A'!EK$110:EK$114,$F17+1)+IF(AND($E17=1,RK17=0),1000,0)),1000000))</f>
        <v/>
      </c>
      <c r="AAS17">
        <f>IF($B17=0,1000000,IF(INDEX('計算A'!$D$60:$II$104,$B17,139)*IE17=1,IF(AND($E17=2,RL17=0),1000000,INDEX('計算A'!EL$110:EL$114,$F17+1)+IF(AND($E17=1,RL17=0),1000,0)),1000000))</f>
        <v/>
      </c>
      <c r="AAT17">
        <f>IF($B17=0,1000000,IF(INDEX('計算A'!$D$60:$II$104,$B17,140)*IF17=1,IF(AND($E17=2,RM17=0),1000000,INDEX('計算A'!EM$110:EM$114,$F17+1)+IF(AND($E17=1,RM17=0),1000,0)),1000000))</f>
        <v/>
      </c>
      <c r="AAU17">
        <f>IF($B17=0,1000000,IF(INDEX('計算A'!$D$60:$II$104,$B17,141)*IG17=1,IF(AND($E17=2,RN17=0),1000000,INDEX('計算A'!EN$110:EN$114,$F17+1)+IF(AND($E17=1,RN17=0),1000,0)),1000000))</f>
        <v/>
      </c>
      <c r="AAV17">
        <f>IF($B17=0,1000000,IF(INDEX('計算A'!$D$60:$II$104,$B17,142)*IH17=1,IF(AND($E17=2,RO17=0),1000000,INDEX('計算A'!EO$110:EO$114,$F17+1)+IF(AND($E17=1,RO17=0),1000,0)),1000000))</f>
        <v/>
      </c>
      <c r="AAW17">
        <f>IF($B17=0,1000000,IF(INDEX('計算A'!$D$60:$II$104,$B17,143)*II17=1,IF(AND($E17=2,RP17=0),1000000,INDEX('計算A'!EP$110:EP$114,$F17+1)+IF(AND($E17=1,RP17=0),1000,0)),1000000))</f>
        <v/>
      </c>
      <c r="AAX17">
        <f>IF($B17=0,1000000,IF(INDEX('計算A'!$D$60:$II$104,$B17,144)*IJ17=1,IF(AND($E17=2,RQ17=0),1000000,INDEX('計算A'!EQ$110:EQ$114,$F17+1)+IF(AND($E17=1,RQ17=0),1000,0)),1000000))</f>
        <v/>
      </c>
      <c r="AAY17">
        <f>IF($B17=0,1000000,IF(INDEX('計算A'!$D$60:$II$104,$B17,145)*IK17=1,IF(AND($E17=2,RR17=0),1000000,INDEX('計算A'!ER$110:ER$114,$F17+1)+IF(AND($E17=1,RR17=0),1000,0)),1000000))</f>
        <v/>
      </c>
      <c r="AAZ17">
        <f>IF($B17=0,1000000,IF(INDEX('計算A'!$D$60:$II$104,$B17,146)*IL17=1,IF(AND($E17=2,RS17=0),1000000,INDEX('計算A'!ES$110:ES$114,$F17+1)+IF(AND($E17=1,RS17=0),1000,0)),1000000))</f>
        <v/>
      </c>
      <c r="ABA17">
        <f>IF($B17=0,1000000,IF(INDEX('計算A'!$D$60:$II$104,$B17,147)*IM17=1,IF(AND($E17=2,RT17=0),1000000,INDEX('計算A'!ET$110:ET$114,$F17+1)+IF(AND($E17=1,RT17=0),1000,0)),1000000))</f>
        <v/>
      </c>
      <c r="ABB17">
        <f>IF($B17=0,1000000,IF(INDEX('計算A'!$D$60:$II$104,$B17,148)*IN17=1,IF(AND($E17=2,RU17=0),1000000,INDEX('計算A'!EU$110:EU$114,$F17+1)+IF(AND($E17=1,RU17=0),1000,0)),1000000))</f>
        <v/>
      </c>
      <c r="ABC17">
        <f>IF($B17=0,1000000,IF(INDEX('計算A'!$D$60:$II$104,$B17,149)*IO17=1,IF(AND($E17=2,RV17=0),1000000,INDEX('計算A'!EV$110:EV$114,$F17+1)+IF(AND($E17=1,RV17=0),1000,0)),1000000))</f>
        <v/>
      </c>
      <c r="ABD17">
        <f>IF($B17=0,1000000,IF(INDEX('計算A'!$D$60:$II$104,$B17,150)*IP17=1,IF(AND($E17=2,RW17=0),1000000,INDEX('計算A'!EW$110:EW$114,$F17+1)+IF(AND($E17=1,RW17=0),1000,0)),1000000))</f>
        <v/>
      </c>
      <c r="ABE17">
        <f>IF($B17=0,1000000,IF(INDEX('計算A'!$D$60:$II$104,$B17,151)*IQ17=1,IF(AND($E17=2,RX17=0),1000000,INDEX('計算A'!EX$110:EX$114,$F17+1)+IF(AND($E17=1,RX17=0),1000,0)),1000000))</f>
        <v/>
      </c>
      <c r="ABF17">
        <f>IF($B17=0,1000000,IF(INDEX('計算A'!$D$60:$II$104,$B17,152)*IR17=1,IF(AND($E17=2,RY17=0),1000000,INDEX('計算A'!EY$110:EY$114,$F17+1)+IF(AND($E17=1,RY17=0),1000,0)),1000000))</f>
        <v/>
      </c>
      <c r="ABG17">
        <f>IF($B17=0,1000000,IF(INDEX('計算A'!$D$60:$II$104,$B17,153)*IS17=1,IF(AND($E17=2,RZ17=0),1000000,INDEX('計算A'!EZ$110:EZ$114,$F17+1)+IF(AND($E17=1,RZ17=0),1000,0)),1000000))</f>
        <v/>
      </c>
      <c r="ABH17">
        <f>IF($B17=0,1000000,IF(INDEX('計算A'!$D$60:$II$104,$B17,154)*IT17=1,IF(AND($E17=2,SA17=0),1000000,INDEX('計算A'!FA$110:FA$114,$F17+1)+IF(AND($E17=1,SA17=0),1000,0)),1000000))</f>
        <v/>
      </c>
      <c r="ABI17">
        <f>IF($B17=0,1000000,IF(INDEX('計算A'!$D$60:$II$104,$B17,155)*IU17=1,IF(AND($E17=2,SB17=0),1000000,INDEX('計算A'!FB$110:FB$114,$F17+1)+IF(AND($E17=1,SB17=0),1000,0)),1000000))</f>
        <v/>
      </c>
      <c r="ABJ17">
        <f>IF($B17=0,1000000,IF(INDEX('計算A'!$D$60:$II$104,$B17,156)*IV17=1,IF(AND($E17=2,SC17=0),1000000,INDEX('計算A'!FC$110:FC$114,$F17+1)+IF(AND($E17=1,SC17=0),1000,0)),1000000))</f>
        <v/>
      </c>
      <c r="ABK17">
        <f>IF($B17=0,1000000,IF(INDEX('計算A'!$D$60:$II$104,$B17,157)*IW17=1,IF(AND($E17=2,SD17=0),1000000,INDEX('計算A'!FD$110:FD$114,$F17+1)+IF(AND($E17=1,SD17=0),1000,0)),1000000))</f>
        <v/>
      </c>
      <c r="ABL17">
        <f>IF($B17=0,1000000,IF(INDEX('計算A'!$D$60:$II$104,$B17,158)*IX17=1,IF(AND($E17=2,SE17=0),1000000,INDEX('計算A'!FE$110:FE$114,$F17+1)+IF(AND($E17=1,SE17=0),1000,0)),1000000))</f>
        <v/>
      </c>
      <c r="ABM17">
        <f>IF($B17=0,1000000,IF(INDEX('計算A'!$D$60:$II$104,$B17,159)*IY17=1,IF(AND($E17=2,SF17=0),1000000,INDEX('計算A'!FF$110:FF$114,$F17+1)+IF(AND($E17=1,SF17=0),1000,0)),1000000))</f>
        <v/>
      </c>
      <c r="ABN17">
        <f>IF($B17=0,1000000,IF(INDEX('計算A'!$D$60:$II$104,$B17,160)*IZ17=1,IF(AND($E17=2,SG17=0),1000000,INDEX('計算A'!FG$110:FG$114,$F17+1)+IF(AND($E17=1,SG17=0),1000,0)),1000000))</f>
        <v/>
      </c>
      <c r="ABO17">
        <f>IF($B17=0,1000000,IF(INDEX('計算A'!$D$60:$II$104,$B17,161)*JA17=1,IF(AND($E17=2,SH17=0),1000000,INDEX('計算A'!FH$110:FH$114,$F17+1)+IF(AND($E17=1,SH17=0),1000,0)),1000000))</f>
        <v/>
      </c>
      <c r="ABP17">
        <f>IF($B17=0,1000000,IF(INDEX('計算A'!$D$60:$II$104,$B17,162)*JB17=1,IF(AND($E17=2,SI17=0),1000000,INDEX('計算A'!FI$110:FI$114,$F17+1)+IF(AND($E17=1,SI17=0),1000,0)),1000000))</f>
        <v/>
      </c>
      <c r="ABQ17">
        <f>IF($B17=0,1000000,IF(INDEX('計算A'!$D$60:$II$104,$B17,163)*JC17=1,IF(AND($E17=2,SJ17=0),1000000,INDEX('計算A'!FJ$110:FJ$114,$F17+1)+IF(AND($E17=1,SJ17=0),1000,0)),1000000))</f>
        <v/>
      </c>
      <c r="ABR17">
        <f>IF($B17=0,1000000,IF(INDEX('計算A'!$D$60:$II$104,$B17,164)*JD17=1,IF(AND($E17=2,SK17=0),1000000,INDEX('計算A'!FK$110:FK$114,$F17+1)+IF(AND($E17=1,SK17=0),1000,0)),1000000))</f>
        <v/>
      </c>
      <c r="ABS17">
        <f>IF($B17=0,1000000,IF(INDEX('計算A'!$D$60:$II$104,$B17,165)*JE17=1,IF(AND($E17=2,SL17=0),1000000,INDEX('計算A'!FL$110:FL$114,$F17+1)+IF(AND($E17=1,SL17=0),1000,0)),1000000))</f>
        <v/>
      </c>
      <c r="ABT17">
        <f>IF($B17=0,1000000,IF(INDEX('計算A'!$D$60:$II$104,$B17,166)*JF17=1,IF(AND($E17=2,SM17=0),1000000,INDEX('計算A'!FM$110:FM$114,$F17+1)+IF(AND($E17=1,SM17=0),1000,0)),1000000))</f>
        <v/>
      </c>
      <c r="ABU17">
        <f>IF($B17=0,1000000,IF(INDEX('計算A'!$D$60:$II$104,$B17,167)*JG17=1,IF(AND($E17=2,SN17=0),1000000,INDEX('計算A'!FN$110:FN$114,$F17+1)+IF(AND($E17=1,SN17=0),1000,0)),1000000))</f>
        <v/>
      </c>
      <c r="ABV17">
        <f>IF($B17=0,1000000,IF(INDEX('計算A'!$D$60:$II$104,$B17,168)*JH17=1,IF(AND($E17=2,SO17=0),1000000,INDEX('計算A'!FO$110:FO$114,$F17+1)+IF(AND($E17=1,SO17=0),1000,0)),1000000))</f>
        <v/>
      </c>
      <c r="ABW17">
        <f>IF($B17=0,1000000,IF(INDEX('計算A'!$D$60:$II$104,$B17,169)*JI17=1,IF(AND($E17=2,SP17=0),1000000,INDEX('計算A'!FP$110:FP$114,$F17+1)+IF(AND($E17=1,SP17=0),1000,0)),1000000))</f>
        <v/>
      </c>
      <c r="ABX17">
        <f>IF($B17=0,1000000,IF(INDEX('計算A'!$D$60:$II$104,$B17,170)*JJ17=1,IF(AND($E17=2,SQ17=0),1000000,INDEX('計算A'!FQ$110:FQ$114,$F17+1)+IF(AND($E17=1,SQ17=0),1000,0)),1000000))</f>
        <v/>
      </c>
      <c r="ABY17">
        <f>IF($B17=0,1000000,IF(INDEX('計算A'!$D$60:$II$104,$B17,171)*JK17=1,IF(AND($E17=2,SR17=0),1000000,INDEX('計算A'!FR$110:FR$114,$F17+1)+IF(AND($E17=1,SR17=0),1000,0)),1000000))</f>
        <v/>
      </c>
      <c r="ABZ17">
        <f>IF($B17=0,1000000,IF(INDEX('計算A'!$D$60:$II$104,$B17,172)*JL17=1,IF(AND($E17=2,SS17=0),1000000,INDEX('計算A'!FS$110:FS$114,$F17+1)+IF(AND($E17=1,SS17=0),1000,0)),1000000))</f>
        <v/>
      </c>
      <c r="ACA17">
        <f>IF($B17=0,1000000,IF(INDEX('計算A'!$D$60:$II$104,$B17,173)*JM17=1,IF(AND($E17=2,ST17=0),1000000,INDEX('計算A'!FT$110:FT$114,$F17+1)+IF(AND($E17=1,ST17=0),1000,0)),1000000))</f>
        <v/>
      </c>
      <c r="ACB17">
        <f>IF($B17=0,1000000,IF(INDEX('計算A'!$D$60:$II$104,$B17,174)*JN17=1,IF(AND($E17=2,SU17=0),1000000,INDEX('計算A'!FU$110:FU$114,$F17+1)+IF(AND($E17=1,SU17=0),1000,0)),1000000))</f>
        <v/>
      </c>
      <c r="ACC17">
        <f>IF($B17=0,1000000,IF(INDEX('計算A'!$D$60:$II$104,$B17,175)*JO17=1,IF(AND($E17=2,SV17=0),1000000,INDEX('計算A'!FV$110:FV$114,$F17+1)+IF(AND($E17=1,SV17=0),1000,0)),1000000))</f>
        <v/>
      </c>
      <c r="ACD17">
        <f>IF($B17=0,1000000,IF(INDEX('計算A'!$D$60:$II$104,$B17,176)*JP17=1,IF(AND($E17=2,SW17=0),1000000,INDEX('計算A'!FW$110:FW$114,$F17+1)+IF(AND($E17=1,SW17=0),1000,0)),1000000))</f>
        <v/>
      </c>
      <c r="ACE17">
        <f>IF($B17=0,1000000,IF(INDEX('計算A'!$D$60:$II$104,$B17,177)*JQ17=1,IF(AND($E17=2,SX17=0),1000000,INDEX('計算A'!FX$110:FX$114,$F17+1)+IF(AND($E17=1,SX17=0),1000,0)),1000000))</f>
        <v/>
      </c>
      <c r="ACF17">
        <f>IF($B17=0,1000000,IF(INDEX('計算A'!$D$60:$II$104,$B17,178)*JR17=1,IF(AND($E17=2,SY17=0),1000000,INDEX('計算A'!FY$110:FY$114,$F17+1)+IF(AND($E17=1,SY17=0),1000,0)),1000000))</f>
        <v/>
      </c>
      <c r="ACG17">
        <f>IF($B17=0,1000000,IF(INDEX('計算A'!$D$60:$II$104,$B17,179)*JS17=1,IF(AND($E17=2,SZ17=0),1000000,INDEX('計算A'!FZ$110:FZ$114,$F17+1)+IF(AND($E17=1,SZ17=0),1000,0)),1000000))</f>
        <v/>
      </c>
      <c r="ACH17">
        <f>IF($B17=0,1000000,IF(INDEX('計算A'!$D$60:$II$104,$B17,180)*JT17=1,IF(AND($E17=2,TA17=0),1000000,INDEX('計算A'!GA$110:GA$114,$F17+1)+IF(AND($E17=1,TA17=0),1000,0)),1000000))</f>
        <v/>
      </c>
      <c r="ACI17">
        <f>IF($B17=0,1000000,IF(INDEX('計算A'!$D$60:$II$104,$B17,181)*JU17=1,IF(AND($E17=2,TB17=0),1000000,INDEX('計算A'!GB$110:GB$114,$F17+1)+IF(AND($E17=1,TB17=0),1000,0)),1000000))</f>
        <v/>
      </c>
      <c r="ACJ17">
        <f>IF($B17=0,1000000,IF(INDEX('計算A'!$D$60:$II$104,$B17,182)*JV17=1,IF(AND($E17=2,TC17=0),1000000,INDEX('計算A'!GC$110:GC$114,$F17+1)+IF(AND($E17=1,TC17=0),1000,0)),1000000))</f>
        <v/>
      </c>
      <c r="ACK17">
        <f>IF($B17=0,1000000,IF(INDEX('計算A'!$D$60:$II$104,$B17,183)*JW17=1,IF(AND($E17=2,TD17=0),1000000,INDEX('計算A'!GD$110:GD$114,$F17+1)+IF(AND($E17=1,TD17=0),1000,0)),1000000))</f>
        <v/>
      </c>
      <c r="ACL17">
        <f>IF($B17=0,1000000,IF(INDEX('計算A'!$D$60:$II$104,$B17,184)*JX17=1,IF(AND($E17=2,TE17=0),1000000,INDEX('計算A'!GE$110:GE$114,$F17+1)+IF(AND($E17=1,TE17=0),1000,0)),1000000))</f>
        <v/>
      </c>
      <c r="ACM17">
        <f>IF($B17=0,1000000,IF(INDEX('計算A'!$D$60:$II$104,$B17,185)*JY17=1,IF(AND($E17=2,TF17=0),1000000,INDEX('計算A'!GF$110:GF$114,$F17+1)+IF(AND($E17=1,TF17=0),1000,0)),1000000))</f>
        <v/>
      </c>
      <c r="ACN17">
        <f>IF($B17=0,1000000,IF(INDEX('計算A'!$D$60:$II$104,$B17,186)*JZ17=1,IF(AND($E17=2,TG17=0),1000000,INDEX('計算A'!GG$110:GG$114,$F17+1)+IF(AND($E17=1,TG17=0),1000,0)),1000000))</f>
        <v/>
      </c>
      <c r="ACO17">
        <f>IF($B17=0,1000000,IF(INDEX('計算A'!$D$60:$II$104,$B17,187)*KA17=1,IF(AND($E17=2,TH17=0),1000000,INDEX('計算A'!GH$110:GH$114,$F17+1)+IF(AND($E17=1,TH17=0),1000,0)),1000000))</f>
        <v/>
      </c>
      <c r="ACP17">
        <f>IF($B17=0,1000000,IF(INDEX('計算A'!$D$60:$II$104,$B17,188)*KB17=1,IF(AND($E17=2,TI17=0),1000000,INDEX('計算A'!GI$110:GI$114,$F17+1)+IF(AND($E17=1,TI17=0),1000,0)),1000000))</f>
        <v/>
      </c>
      <c r="ACQ17">
        <f>IF($B17=0,1000000,IF(INDEX('計算A'!$D$60:$II$104,$B17,189)*KC17=1,IF(AND($E17=2,TJ17=0),1000000,INDEX('計算A'!GJ$110:GJ$114,$F17+1)+IF(AND($E17=1,TJ17=0),1000,0)),1000000))</f>
        <v/>
      </c>
      <c r="ACR17">
        <f>IF($B17=0,1000000,IF(INDEX('計算A'!$D$60:$II$104,$B17,190)*KD17=1,IF(AND($E17=2,TK17=0),1000000,INDEX('計算A'!GK$110:GK$114,$F17+1)+IF(AND($E17=1,TK17=0),1000,0)),1000000))</f>
        <v/>
      </c>
      <c r="ACS17">
        <f>IF($B17=0,1000000,IF(INDEX('計算A'!$D$60:$II$104,$B17,191)*KE17=1,IF(AND($E17=2,TL17=0),1000000,INDEX('計算A'!GL$110:GL$114,$F17+1)+IF(AND($E17=1,TL17=0),1000,0)),1000000))</f>
        <v/>
      </c>
      <c r="ACT17">
        <f>IF($B17=0,1000000,IF(INDEX('計算A'!$D$60:$II$104,$B17,192)*KF17=1,IF(AND($E17=2,TM17=0),1000000,INDEX('計算A'!GM$110:GM$114,$F17+1)+IF(AND($E17=1,TM17=0),1000,0)),1000000))</f>
        <v/>
      </c>
      <c r="ACU17">
        <f>IF($B17=0,1000000,IF(INDEX('計算A'!$D$60:$II$104,$B17,193)*KG17=1,IF(AND($E17=2,TN17=0),1000000,INDEX('計算A'!GN$110:GN$114,$F17+1)+IF(AND($E17=1,TN17=0),1000,0)),1000000))</f>
        <v/>
      </c>
      <c r="ACV17">
        <f>IF($B17=0,1000000,IF(INDEX('計算A'!$D$60:$II$104,$B17,194)*KH17=1,IF(AND($E17=2,TO17=0),1000000,INDEX('計算A'!GO$110:GO$114,$F17+1)+IF(AND($E17=1,TO17=0),1000,0)),1000000))</f>
        <v/>
      </c>
      <c r="ACW17">
        <f>IF($B17=0,1000000,IF(INDEX('計算A'!$D$60:$II$104,$B17,195)*KI17=1,IF(AND($E17=2,TP17=0),1000000,INDEX('計算A'!GP$110:GP$114,$F17+1)+IF(AND($E17=1,TP17=0),1000,0)),1000000))</f>
        <v/>
      </c>
      <c r="ACX17">
        <f>IF($B17=0,1000000,IF(INDEX('計算A'!$D$60:$II$104,$B17,196)*KJ17=1,IF(AND($E17=2,TQ17=0),1000000,INDEX('計算A'!GQ$110:GQ$114,$F17+1)+IF(AND($E17=1,TQ17=0),1000,0)),1000000))</f>
        <v/>
      </c>
      <c r="ACY17">
        <f>IF($B17=0,1000000,IF(INDEX('計算A'!$D$60:$II$104,$B17,197)*KK17=1,IF(AND($E17=2,TR17=0),1000000,INDEX('計算A'!GR$110:GR$114,$F17+1)+IF(AND($E17=1,TR17=0),1000,0)),1000000))</f>
        <v/>
      </c>
      <c r="ACZ17">
        <f>IF($B17=0,1000000,IF(INDEX('計算A'!$D$60:$II$104,$B17,198)*KL17=1,IF(AND($E17=2,TS17=0),1000000,INDEX('計算A'!GS$110:GS$114,$F17+1)+IF(AND($E17=1,TS17=0),1000,0)),1000000))</f>
        <v/>
      </c>
      <c r="ADA17">
        <f>IF($B17=0,1000000,IF(INDEX('計算A'!$D$60:$II$104,$B17,199)*KM17=1,IF(AND($E17=2,TT17=0),1000000,INDEX('計算A'!GT$110:GT$114,$F17+1)+IF(AND($E17=1,TT17=0),1000,0)),1000000))</f>
        <v/>
      </c>
      <c r="ADB17">
        <f>IF($B17=0,1000000,IF(INDEX('計算A'!$D$60:$II$104,$B17,200)*KN17=1,IF(AND($E17=2,TU17=0),1000000,INDEX('計算A'!GU$110:GU$114,$F17+1)+IF(AND($E17=1,TU17=0),1000,0)),1000000))</f>
        <v/>
      </c>
      <c r="ADC17">
        <f>IF($B17=0,1000000,IF(INDEX('計算A'!$D$60:$II$104,$B17,201)*KO17=1,IF(AND($E17=2,TV17=0),1000000,INDEX('計算A'!GV$110:GV$114,$F17+1)+IF(AND($E17=1,TV17=0),1000,0)),1000000))</f>
        <v/>
      </c>
      <c r="ADD17">
        <f>IF($B17=0,1000000,IF(INDEX('計算A'!$D$60:$II$104,$B17,202)*KP17=1,IF(AND($E17=2,TW17=0),1000000,INDEX('計算A'!GW$110:GW$114,$F17+1)+IF(AND($E17=1,TW17=0),1000,0)),1000000))</f>
        <v/>
      </c>
      <c r="ADE17">
        <f>IF($B17=0,1000000,IF(INDEX('計算A'!$D$60:$II$104,$B17,203)*KQ17=1,IF(AND($E17=2,TX17=0),1000000,INDEX('計算A'!GX$110:GX$114,$F17+1)+IF(AND($E17=1,TX17=0),1000,0)),1000000))</f>
        <v/>
      </c>
      <c r="ADF17">
        <f>IF($B17=0,1000000,IF(INDEX('計算A'!$D$60:$II$104,$B17,204)*KR17=1,IF(AND($E17=2,TY17=0),1000000,INDEX('計算A'!GY$110:GY$114,$F17+1)+IF(AND($E17=1,TY17=0),1000,0)),1000000))</f>
        <v/>
      </c>
      <c r="ADG17">
        <f>IF($B17=0,1000000,IF(INDEX('計算A'!$D$60:$II$104,$B17,205)*KS17=1,IF(AND($E17=2,TZ17=0),1000000,INDEX('計算A'!GZ$110:GZ$114,$F17+1)+IF(AND($E17=1,TZ17=0),1000,0)),1000000))</f>
        <v/>
      </c>
      <c r="ADH17">
        <f>IF($B17=0,1000000,IF(INDEX('計算A'!$D$60:$II$104,$B17,206)*KT17=1,IF(AND($E17=2,UA17=0),1000000,INDEX('計算A'!HA$110:HA$114,$F17+1)+IF(AND($E17=1,UA17=0),1000,0)),1000000))</f>
        <v/>
      </c>
      <c r="ADI17">
        <f>IF($B17=0,1000000,IF(INDEX('計算A'!$D$60:$II$104,$B17,207)*KU17=1,IF(AND($E17=2,UB17=0),1000000,INDEX('計算A'!HB$110:HB$114,$F17+1)+IF(AND($E17=1,UB17=0),1000,0)),1000000))</f>
        <v/>
      </c>
      <c r="ADJ17">
        <f>IF($B17=0,1000000,IF(INDEX('計算A'!$D$60:$II$104,$B17,208)*KV17=1,IF(AND($E17=2,UC17=0),1000000,INDEX('計算A'!HC$110:HC$114,$F17+1)+IF(AND($E17=1,UC17=0),1000,0)),1000000))</f>
        <v/>
      </c>
      <c r="ADK17">
        <f>IF($B17=0,1000000,IF(INDEX('計算A'!$D$60:$II$104,$B17,209)*KW17=1,IF(AND($E17=2,UD17=0),1000000,INDEX('計算A'!HD$110:HD$114,$F17+1)+IF(AND($E17=1,UD17=0),1000,0)),1000000))</f>
        <v/>
      </c>
      <c r="ADL17">
        <f>IF($B17=0,1000000,IF(INDEX('計算A'!$D$60:$II$104,$B17,210)*KX17=1,IF(AND($E17=2,UE17=0),1000000,INDEX('計算A'!HE$110:HE$114,$F17+1)+IF(AND($E17=1,UE17=0),1000,0)),1000000))</f>
        <v/>
      </c>
      <c r="ADM17">
        <f>IF($B17=0,1000000,IF(INDEX('計算A'!$D$60:$II$104,$B17,211)*KY17=1,IF(AND($E17=2,UF17=0),1000000,INDEX('計算A'!HF$110:HF$114,$F17+1)+IF(AND($E17=1,UF17=0),1000,0)),1000000))</f>
        <v/>
      </c>
      <c r="ADN17">
        <f>IF($B17=0,1000000,IF(INDEX('計算A'!$D$60:$II$104,$B17,212)*KZ17=1,IF(AND($E17=2,UG17=0),1000000,INDEX('計算A'!HG$110:HG$114,$F17+1)+IF(AND($E17=1,UG17=0),1000,0)),1000000))</f>
        <v/>
      </c>
      <c r="ADO17">
        <f>IF($B17=0,1000000,IF(INDEX('計算A'!$D$60:$II$104,$B17,213)*LA17=1,IF(AND($E17=2,UH17=0),1000000,INDEX('計算A'!HH$110:HH$114,$F17+1)+IF(AND($E17=1,UH17=0),1000,0)),1000000))</f>
        <v/>
      </c>
      <c r="ADP17">
        <f>IF($B17=0,1000000,IF(INDEX('計算A'!$D$60:$II$104,$B17,214)*LB17=1,IF(AND($E17=2,UI17=0),1000000,INDEX('計算A'!HI$110:HI$114,$F17+1)+IF(AND($E17=1,UI17=0),1000,0)),1000000))</f>
        <v/>
      </c>
      <c r="ADQ17">
        <f>IF($B17=0,1000000,IF(INDEX('計算A'!$D$60:$II$104,$B17,215)*LC17=1,IF(AND($E17=2,UJ17=0),1000000,INDEX('計算A'!HJ$110:HJ$114,$F17+1)+IF(AND($E17=1,UJ17=0),1000,0)),1000000))</f>
        <v/>
      </c>
      <c r="ADR17">
        <f>IF($B17=0,1000000,IF(INDEX('計算A'!$D$60:$II$104,$B17,216)*LD17=1,IF(AND($E17=2,UK17=0),1000000,INDEX('計算A'!HK$110:HK$114,$F17+1)+IF(AND($E17=1,UK17=0),1000,0)),1000000))</f>
        <v/>
      </c>
      <c r="ADS17">
        <f>IF($B17=0,1000000,IF(INDEX('計算A'!$D$60:$II$104,$B17,217)*LE17=1,IF(AND($E17=2,UL17=0),1000000,INDEX('計算A'!HL$110:HL$114,$F17+1)+IF(AND($E17=1,UL17=0),1000,0)),1000000))</f>
        <v/>
      </c>
      <c r="ADT17">
        <f>IF($B17=0,1000000,IF(INDEX('計算A'!$D$60:$II$104,$B17,218)*LF17=1,IF(AND($E17=2,UM17=0),1000000,INDEX('計算A'!HM$110:HM$114,$F17+1)+IF(AND($E17=1,UM17=0),1000,0)),1000000))</f>
        <v/>
      </c>
      <c r="ADU17">
        <f>IF($B17=0,1000000,IF(INDEX('計算A'!$D$60:$II$104,$B17,219)*LG17=1,IF(AND($E17=2,UN17=0),1000000,INDEX('計算A'!HN$110:HN$114,$F17+1)+IF(AND($E17=1,UN17=0),1000,0)),1000000))</f>
        <v/>
      </c>
      <c r="ADV17">
        <f>IF($B17=0,1000000,IF(INDEX('計算A'!$D$60:$II$104,$B17,220)*LH17=1,IF(AND($E17=2,UO17=0),1000000,INDEX('計算A'!HO$110:HO$114,$F17+1)+IF(AND($E17=1,UO17=0),1000,0)),1000000))</f>
        <v/>
      </c>
      <c r="ADW17">
        <f>IF($B17=0,1000000,IF(INDEX('計算A'!$D$60:$II$104,$B17,221)*LI17=1,IF(AND($E17=2,UP17=0),1000000,INDEX('計算A'!HP$110:HP$114,$F17+1)+IF(AND($E17=1,UP17=0),1000,0)),1000000))</f>
        <v/>
      </c>
      <c r="ADX17">
        <f>IF($B17=0,1000000,IF(INDEX('計算A'!$D$60:$II$104,$B17,222)*LJ17=1,IF(AND($E17=2,UQ17=0),1000000,INDEX('計算A'!HQ$110:HQ$114,$F17+1)+IF(AND($E17=1,UQ17=0),1000,0)),1000000))</f>
        <v/>
      </c>
      <c r="ADY17">
        <f>IF($B17=0,1000000,IF(INDEX('計算A'!$D$60:$II$104,$B17,223)*LK17=1,IF(AND($E17=2,UR17=0),1000000,INDEX('計算A'!HR$110:HR$114,$F17+1)+IF(AND($E17=1,UR17=0),1000,0)),1000000))</f>
        <v/>
      </c>
      <c r="ADZ17">
        <f>IF($B17=0,1000000,IF(INDEX('計算A'!$D$60:$II$104,$B17,224)*LL17=1,IF(AND($E17=2,US17=0),1000000,INDEX('計算A'!HS$110:HS$114,$F17+1)+IF(AND($E17=1,US17=0),1000,0)),1000000))</f>
        <v/>
      </c>
      <c r="AEA17">
        <f>IF($B17=0,1000000,IF(INDEX('計算A'!$D$60:$II$104,$B17,225)*LM17=1,IF(AND($E17=2,UT17=0),1000000,INDEX('計算A'!HT$110:HT$114,$F17+1)+IF(AND($E17=1,UT17=0),1000,0)),1000000))</f>
        <v/>
      </c>
      <c r="AEB17">
        <f>IF($B17=0,1000000,IF(INDEX('計算A'!$D$60:$II$104,$B17,226)*LN17=1,IF(AND($E17=2,UU17=0),1000000,INDEX('計算A'!HU$110:HU$114,$F17+1)+IF(AND($E17=1,UU17=0),1000,0)),1000000))</f>
        <v/>
      </c>
      <c r="AEC17">
        <f>IF($B17=0,1000000,IF(INDEX('計算A'!$D$60:$II$104,$B17,227)*LO17=1,IF(AND($E17=2,UV17=0),1000000,INDEX('計算A'!HV$110:HV$114,$F17+1)+IF(AND($E17=1,UV17=0),1000,0)),1000000))</f>
        <v/>
      </c>
      <c r="AED17">
        <f>IF($B17=0,1000000,IF(INDEX('計算A'!$D$60:$II$104,$B17,228)*LP17=1,IF(AND($E17=2,UW17=0),1000000,INDEX('計算A'!HW$110:HW$114,$F17+1)+IF(AND($E17=1,UW17=0),1000,0)),1000000))</f>
        <v/>
      </c>
      <c r="AEE17">
        <f>IF($B17=0,1000000,IF(INDEX('計算A'!$D$60:$II$104,$B17,229)*LQ17=1,IF(AND($E17=2,UX17=0),1000000,INDEX('計算A'!HX$110:HX$114,$F17+1)+IF(AND($E17=1,UX17=0),1000,0)),1000000))</f>
        <v/>
      </c>
      <c r="AEF17">
        <f>IF($B17=0,1000000,IF(INDEX('計算A'!$D$60:$II$104,$B17,230)*LR17=1,IF(AND($E17=2,UY17=0),1000000,INDEX('計算A'!HY$110:HY$114,$F17+1)+IF(AND($E17=1,UY17=0),1000,0)),1000000))</f>
        <v/>
      </c>
      <c r="AEG17">
        <f>IF($B17=0,1000000,IF(INDEX('計算A'!$D$60:$II$104,$B17,231)*LS17=1,IF(AND($E17=2,UZ17=0),1000000,INDEX('計算A'!HZ$110:HZ$114,$F17+1)+IF(AND($E17=1,UZ17=0),1000,0)),1000000))</f>
        <v/>
      </c>
      <c r="AEH17">
        <f>IF($B17=0,1000000,IF(INDEX('計算A'!$D$60:$II$104,$B17,232)*LT17=1,IF(AND($E17=2,VA17=0),1000000,INDEX('計算A'!IA$110:IA$114,$F17+1)+IF(AND($E17=1,VA17=0),1000,0)),1000000))</f>
        <v/>
      </c>
      <c r="AEI17">
        <f>IF($B17=0,1000000,IF(INDEX('計算A'!$D$60:$II$104,$B17,233)*LU17=1,IF(AND($E17=2,VB17=0),1000000,INDEX('計算A'!IB$110:IB$114,$F17+1)+IF(AND($E17=1,VB17=0),1000,0)),1000000))</f>
        <v/>
      </c>
      <c r="AEJ17">
        <f>IF($B17=0,1000000,IF(INDEX('計算A'!$D$60:$II$104,$B17,234)*LV17=1,IF(AND($E17=2,VC17=0),1000000,INDEX('計算A'!IC$110:IC$114,$F17+1)+IF(AND($E17=1,VC17=0),1000,0)),1000000))</f>
        <v/>
      </c>
      <c r="AEK17">
        <f>IF($B17=0,1000000,IF(INDEX('計算A'!$D$60:$II$104,$B17,235)*LW17=1,IF(AND($E17=2,VD17=0),1000000,INDEX('計算A'!ID$110:ID$114,$F17+1)+IF(AND($E17=1,VD17=0),1000,0)),1000000))</f>
        <v/>
      </c>
      <c r="AEL17">
        <f>IF($B17=0,1000000,IF(INDEX('計算A'!$D$60:$II$104,$B17,236)*LX17=1,IF(AND($E17=2,VE17=0),1000000,INDEX('計算A'!IE$110:IE$114,$F17+1)+IF(AND($E17=1,VE17=0),1000,0)),1000000))</f>
        <v/>
      </c>
      <c r="AEM17">
        <f>IF($B17=0,1000000,IF(INDEX('計算A'!$D$60:$II$104,$B17,237)*LY17=1,IF(AND($E17=2,VF17=0),1000000,INDEX('計算A'!IF$110:IF$114,$F17+1)+IF(AND($E17=1,VF17=0),1000,0)),1000000))</f>
        <v/>
      </c>
      <c r="AEN17">
        <f>IF($B17=0,1000000,IF(INDEX('計算A'!$D$60:$II$104,$B17,238)*LZ17=1,IF(AND($E17=2,VG17=0),1000000,INDEX('計算A'!IG$110:IG$114,$F17+1)+IF(AND($E17=1,VG17=0),1000,0)),1000000))</f>
        <v/>
      </c>
      <c r="AEO17">
        <f>IF($B17=0,1000000,IF(INDEX('計算A'!$D$60:$II$104,$B17,239)*MA17=1,IF(AND($E17=2,VH17=0),1000000,INDEX('計算A'!IH$110:IH$114,$F17+1)+IF(AND($E17=1,VH17=0),1000,0)),1000000))</f>
        <v/>
      </c>
      <c r="AEP17">
        <f>IF($B17=0,1000000,IF(INDEX('計算A'!$D$60:$II$104,$B17,240)*MB17=1,IF(AND($E17=2,VI17=0),1000000,INDEX('計算A'!II$110:II$114,$F17+1)+IF(AND($E17=1,VI17=0),1000,0)),1000000))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IF($B18=0,1000000,IF(INDEX('計算A'!$D$60:$II$104,$B18,1)*CW18=1,IF(AND($E18=2,MD18=0),1000000,INDEX('計算A'!D$110:D$114,$F18+1)+IF(AND($E18=1,MD18=0),1000,0)),1000000))</f>
        <v/>
      </c>
      <c r="VL18">
        <f>IF($B18=0,1000000,IF(INDEX('計算A'!$D$60:$II$104,$B18,2)*CX18=1,IF(AND($E18=2,ME18=0),1000000,INDEX('計算A'!E$110:E$114,$F18+1)+IF(AND($E18=1,ME18=0),1000,0)),1000000))</f>
        <v/>
      </c>
      <c r="VM18">
        <f>IF($B18=0,1000000,IF(INDEX('計算A'!$D$60:$II$104,$B18,3)*CY18=1,IF(AND($E18=2,MF18=0),1000000,INDEX('計算A'!F$110:F$114,$F18+1)+IF(AND($E18=1,MF18=0),1000,0)),1000000))</f>
        <v/>
      </c>
      <c r="VN18">
        <f>IF($B18=0,1000000,IF(INDEX('計算A'!$D$60:$II$104,$B18,4)*CZ18=1,IF(AND($E18=2,MG18=0),1000000,INDEX('計算A'!G$110:G$114,$F18+1)+IF(AND($E18=1,MG18=0),1000,0)),1000000))</f>
        <v/>
      </c>
      <c r="VO18">
        <f>IF($B18=0,1000000,IF(INDEX('計算A'!$D$60:$II$104,$B18,5)*DA18=1,IF(AND($E18=2,MH18=0),1000000,INDEX('計算A'!H$110:H$114,$F18+1)+IF(AND($E18=1,MH18=0),1000,0)),1000000))</f>
        <v/>
      </c>
      <c r="VP18">
        <f>IF($B18=0,1000000,IF(INDEX('計算A'!$D$60:$II$104,$B18,6)*DB18=1,IF(AND($E18=2,MI18=0),1000000,INDEX('計算A'!I$110:I$114,$F18+1)+IF(AND($E18=1,MI18=0),1000,0)),1000000))</f>
        <v/>
      </c>
      <c r="VQ18">
        <f>IF($B18=0,1000000,IF(INDEX('計算A'!$D$60:$II$104,$B18,7)*DC18=1,IF(AND($E18=2,MJ18=0),1000000,INDEX('計算A'!J$110:J$114,$F18+1)+IF(AND($E18=1,MJ18=0),1000,0)),1000000))</f>
        <v/>
      </c>
      <c r="VR18">
        <f>IF($B18=0,1000000,IF(INDEX('計算A'!$D$60:$II$104,$B18,8)*DD18=1,IF(AND($E18=2,MK18=0),1000000,INDEX('計算A'!K$110:K$114,$F18+1)+IF(AND($E18=1,MK18=0),1000,0)),1000000))</f>
        <v/>
      </c>
      <c r="VS18">
        <f>IF($B18=0,1000000,IF(INDEX('計算A'!$D$60:$II$104,$B18,9)*DE18=1,IF(AND($E18=2,ML18=0),1000000,INDEX('計算A'!L$110:L$114,$F18+1)+IF(AND($E18=1,ML18=0),1000,0)),1000000))</f>
        <v/>
      </c>
      <c r="VT18">
        <f>IF($B18=0,1000000,IF(INDEX('計算A'!$D$60:$II$104,$B18,10)*DF18=1,IF(AND($E18=2,MM18=0),1000000,INDEX('計算A'!M$110:M$114,$F18+1)+IF(AND($E18=1,MM18=0),1000,0)),1000000))</f>
        <v/>
      </c>
      <c r="VU18">
        <f>IF($B18=0,1000000,IF(INDEX('計算A'!$D$60:$II$104,$B18,11)*DG18=1,IF(AND($E18=2,MN18=0),1000000,INDEX('計算A'!N$110:N$114,$F18+1)+IF(AND($E18=1,MN18=0),1000,0)),1000000))</f>
        <v/>
      </c>
      <c r="VV18">
        <f>IF($B18=0,1000000,IF(INDEX('計算A'!$D$60:$II$104,$B18,12)*DH18=1,IF(AND($E18=2,MO18=0),1000000,INDEX('計算A'!O$110:O$114,$F18+1)+IF(AND($E18=1,MO18=0),1000,0)),1000000))</f>
        <v/>
      </c>
      <c r="VW18">
        <f>IF($B18=0,1000000,IF(INDEX('計算A'!$D$60:$II$104,$B18,13)*DI18=1,IF(AND($E18=2,MP18=0),1000000,INDEX('計算A'!P$110:P$114,$F18+1)+IF(AND($E18=1,MP18=0),1000,0)),1000000))</f>
        <v/>
      </c>
      <c r="VX18">
        <f>IF($B18=0,1000000,IF(INDEX('計算A'!$D$60:$II$104,$B18,14)*DJ18=1,IF(AND($E18=2,MQ18=0),1000000,INDEX('計算A'!Q$110:Q$114,$F18+1)+IF(AND($E18=1,MQ18=0),1000,0)),1000000))</f>
        <v/>
      </c>
      <c r="VY18">
        <f>IF($B18=0,1000000,IF(INDEX('計算A'!$D$60:$II$104,$B18,15)*DK18=1,IF(AND($E18=2,MR18=0),1000000,INDEX('計算A'!R$110:R$114,$F18+1)+IF(AND($E18=1,MR18=0),1000,0)),1000000))</f>
        <v/>
      </c>
      <c r="VZ18">
        <f>IF($B18=0,1000000,IF(INDEX('計算A'!$D$60:$II$104,$B18,16)*DL18=1,IF(AND($E18=2,MS18=0),1000000,INDEX('計算A'!S$110:S$114,$F18+1)+IF(AND($E18=1,MS18=0),1000,0)),1000000))</f>
        <v/>
      </c>
      <c r="WA18">
        <f>IF($B18=0,1000000,IF(INDEX('計算A'!$D$60:$II$104,$B18,17)*DM18=1,IF(AND($E18=2,MT18=0),1000000,INDEX('計算A'!T$110:T$114,$F18+1)+IF(AND($E18=1,MT18=0),1000,0)),1000000))</f>
        <v/>
      </c>
      <c r="WB18">
        <f>IF($B18=0,1000000,IF(INDEX('計算A'!$D$60:$II$104,$B18,18)*DN18=1,IF(AND($E18=2,MU18=0),1000000,INDEX('計算A'!U$110:U$114,$F18+1)+IF(AND($E18=1,MU18=0),1000,0)),1000000))</f>
        <v/>
      </c>
      <c r="WC18">
        <f>IF($B18=0,1000000,IF(INDEX('計算A'!$D$60:$II$104,$B18,19)*DO18=1,IF(AND($E18=2,MV18=0),1000000,INDEX('計算A'!V$110:V$114,$F18+1)+IF(AND($E18=1,MV18=0),1000,0)),1000000))</f>
        <v/>
      </c>
      <c r="WD18">
        <f>IF($B18=0,1000000,IF(INDEX('計算A'!$D$60:$II$104,$B18,20)*DP18=1,IF(AND($E18=2,MW18=0),1000000,INDEX('計算A'!W$110:W$114,$F18+1)+IF(AND($E18=1,MW18=0),1000,0)),1000000))</f>
        <v/>
      </c>
      <c r="WE18">
        <f>IF($B18=0,1000000,IF(INDEX('計算A'!$D$60:$II$104,$B18,21)*DQ18=1,IF(AND($E18=2,MX18=0),1000000,INDEX('計算A'!X$110:X$114,$F18+1)+IF(AND($E18=1,MX18=0),1000,0)),1000000))</f>
        <v/>
      </c>
      <c r="WF18">
        <f>IF($B18=0,1000000,IF(INDEX('計算A'!$D$60:$II$104,$B18,22)*DR18=1,IF(AND($E18=2,MY18=0),1000000,INDEX('計算A'!Y$110:Y$114,$F18+1)+IF(AND($E18=1,MY18=0),1000,0)),1000000))</f>
        <v/>
      </c>
      <c r="WG18">
        <f>IF($B18=0,1000000,IF(INDEX('計算A'!$D$60:$II$104,$B18,23)*DS18=1,IF(AND($E18=2,MZ18=0),1000000,INDEX('計算A'!Z$110:Z$114,$F18+1)+IF(AND($E18=1,MZ18=0),1000,0)),1000000))</f>
        <v/>
      </c>
      <c r="WH18">
        <f>IF($B18=0,1000000,IF(INDEX('計算A'!$D$60:$II$104,$B18,24)*DT18=1,IF(AND($E18=2,NA18=0),1000000,INDEX('計算A'!AA$110:AA$114,$F18+1)+IF(AND($E18=1,NA18=0),1000,0)),1000000))</f>
        <v/>
      </c>
      <c r="WI18">
        <f>IF($B18=0,1000000,IF(INDEX('計算A'!$D$60:$II$104,$B18,25)*DU18=1,IF(AND($E18=2,NB18=0),1000000,INDEX('計算A'!AB$110:AB$114,$F18+1)+IF(AND($E18=1,NB18=0),1000,0)),1000000))</f>
        <v/>
      </c>
      <c r="WJ18">
        <f>IF($B18=0,1000000,IF(INDEX('計算A'!$D$60:$II$104,$B18,26)*DV18=1,IF(AND($E18=2,NC18=0),1000000,INDEX('計算A'!AC$110:AC$114,$F18+1)+IF(AND($E18=1,NC18=0),1000,0)),1000000))</f>
        <v/>
      </c>
      <c r="WK18">
        <f>IF($B18=0,1000000,IF(INDEX('計算A'!$D$60:$II$104,$B18,27)*DW18=1,IF(AND($E18=2,ND18=0),1000000,INDEX('計算A'!AD$110:AD$114,$F18+1)+IF(AND($E18=1,ND18=0),1000,0)),1000000))</f>
        <v/>
      </c>
      <c r="WL18">
        <f>IF($B18=0,1000000,IF(INDEX('計算A'!$D$60:$II$104,$B18,28)*DX18=1,IF(AND($E18=2,NE18=0),1000000,INDEX('計算A'!AE$110:AE$114,$F18+1)+IF(AND($E18=1,NE18=0),1000,0)),1000000))</f>
        <v/>
      </c>
      <c r="WM18">
        <f>IF($B18=0,1000000,IF(INDEX('計算A'!$D$60:$II$104,$B18,29)*DY18=1,IF(AND($E18=2,NF18=0),1000000,INDEX('計算A'!AF$110:AF$114,$F18+1)+IF(AND($E18=1,NF18=0),1000,0)),1000000))</f>
        <v/>
      </c>
      <c r="WN18">
        <f>IF($B18=0,1000000,IF(INDEX('計算A'!$D$60:$II$104,$B18,30)*DZ18=1,IF(AND($E18=2,NG18=0),1000000,INDEX('計算A'!AG$110:AG$114,$F18+1)+IF(AND($E18=1,NG18=0),1000,0)),1000000))</f>
        <v/>
      </c>
      <c r="WO18">
        <f>IF($B18=0,1000000,IF(INDEX('計算A'!$D$60:$II$104,$B18,31)*EA18=1,IF(AND($E18=2,NH18=0),1000000,INDEX('計算A'!AH$110:AH$114,$F18+1)+IF(AND($E18=1,NH18=0),1000,0)),1000000))</f>
        <v/>
      </c>
      <c r="WP18">
        <f>IF($B18=0,1000000,IF(INDEX('計算A'!$D$60:$II$104,$B18,32)*EB18=1,IF(AND($E18=2,NI18=0),1000000,INDEX('計算A'!AI$110:AI$114,$F18+1)+IF(AND($E18=1,NI18=0),1000,0)),1000000))</f>
        <v/>
      </c>
      <c r="WQ18">
        <f>IF($B18=0,1000000,IF(INDEX('計算A'!$D$60:$II$104,$B18,33)*EC18=1,IF(AND($E18=2,NJ18=0),1000000,INDEX('計算A'!AJ$110:AJ$114,$F18+1)+IF(AND($E18=1,NJ18=0),1000,0)),1000000))</f>
        <v/>
      </c>
      <c r="WR18">
        <f>IF($B18=0,1000000,IF(INDEX('計算A'!$D$60:$II$104,$B18,34)*ED18=1,IF(AND($E18=2,NK18=0),1000000,INDEX('計算A'!AK$110:AK$114,$F18+1)+IF(AND($E18=1,NK18=0),1000,0)),1000000))</f>
        <v/>
      </c>
      <c r="WS18">
        <f>IF($B18=0,1000000,IF(INDEX('計算A'!$D$60:$II$104,$B18,35)*EE18=1,IF(AND($E18=2,NL18=0),1000000,INDEX('計算A'!AL$110:AL$114,$F18+1)+IF(AND($E18=1,NL18=0),1000,0)),1000000))</f>
        <v/>
      </c>
      <c r="WT18">
        <f>IF($B18=0,1000000,IF(INDEX('計算A'!$D$60:$II$104,$B18,36)*EF18=1,IF(AND($E18=2,NM18=0),1000000,INDEX('計算A'!AM$110:AM$114,$F18+1)+IF(AND($E18=1,NM18=0),1000,0)),1000000))</f>
        <v/>
      </c>
      <c r="WU18">
        <f>IF($B18=0,1000000,IF(INDEX('計算A'!$D$60:$II$104,$B18,37)*EG18=1,IF(AND($E18=2,NN18=0),1000000,INDEX('計算A'!AN$110:AN$114,$F18+1)+IF(AND($E18=1,NN18=0),1000,0)),1000000))</f>
        <v/>
      </c>
      <c r="WV18">
        <f>IF($B18=0,1000000,IF(INDEX('計算A'!$D$60:$II$104,$B18,38)*EH18=1,IF(AND($E18=2,NO18=0),1000000,INDEX('計算A'!AO$110:AO$114,$F18+1)+IF(AND($E18=1,NO18=0),1000,0)),1000000))</f>
        <v/>
      </c>
      <c r="WW18">
        <f>IF($B18=0,1000000,IF(INDEX('計算A'!$D$60:$II$104,$B18,39)*EI18=1,IF(AND($E18=2,NP18=0),1000000,INDEX('計算A'!AP$110:AP$114,$F18+1)+IF(AND($E18=1,NP18=0),1000,0)),1000000))</f>
        <v/>
      </c>
      <c r="WX18">
        <f>IF($B18=0,1000000,IF(INDEX('計算A'!$D$60:$II$104,$B18,40)*EJ18=1,IF(AND($E18=2,NQ18=0),1000000,INDEX('計算A'!AQ$110:AQ$114,$F18+1)+IF(AND($E18=1,NQ18=0),1000,0)),1000000))</f>
        <v/>
      </c>
      <c r="WY18">
        <f>IF($B18=0,1000000,IF(INDEX('計算A'!$D$60:$II$104,$B18,41)*EK18=1,IF(AND($E18=2,NR18=0),1000000,INDEX('計算A'!AR$110:AR$114,$F18+1)+IF(AND($E18=1,NR18=0),1000,0)),1000000))</f>
        <v/>
      </c>
      <c r="WZ18">
        <f>IF($B18=0,1000000,IF(INDEX('計算A'!$D$60:$II$104,$B18,42)*EL18=1,IF(AND($E18=2,NS18=0),1000000,INDEX('計算A'!AS$110:AS$114,$F18+1)+IF(AND($E18=1,NS18=0),1000,0)),1000000))</f>
        <v/>
      </c>
      <c r="XA18">
        <f>IF($B18=0,1000000,IF(INDEX('計算A'!$D$60:$II$104,$B18,43)*EM18=1,IF(AND($E18=2,NT18=0),1000000,INDEX('計算A'!AT$110:AT$114,$F18+1)+IF(AND($E18=1,NT18=0),1000,0)),1000000))</f>
        <v/>
      </c>
      <c r="XB18">
        <f>IF($B18=0,1000000,IF(INDEX('計算A'!$D$60:$II$104,$B18,44)*EN18=1,IF(AND($E18=2,NU18=0),1000000,INDEX('計算A'!AU$110:AU$114,$F18+1)+IF(AND($E18=1,NU18=0),1000,0)),1000000))</f>
        <v/>
      </c>
      <c r="XC18">
        <f>IF($B18=0,1000000,IF(INDEX('計算A'!$D$60:$II$104,$B18,45)*EO18=1,IF(AND($E18=2,NV18=0),1000000,INDEX('計算A'!AV$110:AV$114,$F18+1)+IF(AND($E18=1,NV18=0),1000,0)),1000000))</f>
        <v/>
      </c>
      <c r="XD18">
        <f>IF($B18=0,1000000,IF(INDEX('計算A'!$D$60:$II$104,$B18,46)*EP18=1,IF(AND($E18=2,NW18=0),1000000,INDEX('計算A'!AW$110:AW$114,$F18+1)+IF(AND($E18=1,NW18=0),1000,0)),1000000))</f>
        <v/>
      </c>
      <c r="XE18">
        <f>IF($B18=0,1000000,IF(INDEX('計算A'!$D$60:$II$104,$B18,47)*EQ18=1,IF(AND($E18=2,NX18=0),1000000,INDEX('計算A'!AX$110:AX$114,$F18+1)+IF(AND($E18=1,NX18=0),1000,0)),1000000))</f>
        <v/>
      </c>
      <c r="XF18">
        <f>IF($B18=0,1000000,IF(INDEX('計算A'!$D$60:$II$104,$B18,48)*ER18=1,IF(AND($E18=2,NY18=0),1000000,INDEX('計算A'!AY$110:AY$114,$F18+1)+IF(AND($E18=1,NY18=0),1000,0)),1000000))</f>
        <v/>
      </c>
      <c r="XG18">
        <f>IF($B18=0,1000000,IF(INDEX('計算A'!$D$60:$II$104,$B18,49)*ES18=1,IF(AND($E18=2,NZ18=0),1000000,INDEX('計算A'!AZ$110:AZ$114,$F18+1)+IF(AND($E18=1,NZ18=0),1000,0)),1000000))</f>
        <v/>
      </c>
      <c r="XH18">
        <f>IF($B18=0,1000000,IF(INDEX('計算A'!$D$60:$II$104,$B18,50)*ET18=1,IF(AND($E18=2,OA18=0),1000000,INDEX('計算A'!BA$110:BA$114,$F18+1)+IF(AND($E18=1,OA18=0),1000,0)),1000000))</f>
        <v/>
      </c>
      <c r="XI18">
        <f>IF($B18=0,1000000,IF(INDEX('計算A'!$D$60:$II$104,$B18,51)*EU18=1,IF(AND($E18=2,OB18=0),1000000,INDEX('計算A'!BB$110:BB$114,$F18+1)+IF(AND($E18=1,OB18=0),1000,0)),1000000))</f>
        <v/>
      </c>
      <c r="XJ18">
        <f>IF($B18=0,1000000,IF(INDEX('計算A'!$D$60:$II$104,$B18,52)*EV18=1,IF(AND($E18=2,OC18=0),1000000,INDEX('計算A'!BC$110:BC$114,$F18+1)+IF(AND($E18=1,OC18=0),1000,0)),1000000))</f>
        <v/>
      </c>
      <c r="XK18">
        <f>IF($B18=0,1000000,IF(INDEX('計算A'!$D$60:$II$104,$B18,53)*EW18=1,IF(AND($E18=2,OD18=0),1000000,INDEX('計算A'!BD$110:BD$114,$F18+1)+IF(AND($E18=1,OD18=0),1000,0)),1000000))</f>
        <v/>
      </c>
      <c r="XL18">
        <f>IF($B18=0,1000000,IF(INDEX('計算A'!$D$60:$II$104,$B18,54)*EX18=1,IF(AND($E18=2,OE18=0),1000000,INDEX('計算A'!BE$110:BE$114,$F18+1)+IF(AND($E18=1,OE18=0),1000,0)),1000000))</f>
        <v/>
      </c>
      <c r="XM18">
        <f>IF($B18=0,1000000,IF(INDEX('計算A'!$D$60:$II$104,$B18,55)*EY18=1,IF(AND($E18=2,OF18=0),1000000,INDEX('計算A'!BF$110:BF$114,$F18+1)+IF(AND($E18=1,OF18=0),1000,0)),1000000))</f>
        <v/>
      </c>
      <c r="XN18">
        <f>IF($B18=0,1000000,IF(INDEX('計算A'!$D$60:$II$104,$B18,56)*EZ18=1,IF(AND($E18=2,OG18=0),1000000,INDEX('計算A'!BG$110:BG$114,$F18+1)+IF(AND($E18=1,OG18=0),1000,0)),1000000))</f>
        <v/>
      </c>
      <c r="XO18">
        <f>IF($B18=0,1000000,IF(INDEX('計算A'!$D$60:$II$104,$B18,57)*FA18=1,IF(AND($E18=2,OH18=0),1000000,INDEX('計算A'!BH$110:BH$114,$F18+1)+IF(AND($E18=1,OH18=0),1000,0)),1000000))</f>
        <v/>
      </c>
      <c r="XP18">
        <f>IF($B18=0,1000000,IF(INDEX('計算A'!$D$60:$II$104,$B18,58)*FB18=1,IF(AND($E18=2,OI18=0),1000000,INDEX('計算A'!BI$110:BI$114,$F18+1)+IF(AND($E18=1,OI18=0),1000,0)),1000000))</f>
        <v/>
      </c>
      <c r="XQ18">
        <f>IF($B18=0,1000000,IF(INDEX('計算A'!$D$60:$II$104,$B18,59)*FC18=1,IF(AND($E18=2,OJ18=0),1000000,INDEX('計算A'!BJ$110:BJ$114,$F18+1)+IF(AND($E18=1,OJ18=0),1000,0)),1000000))</f>
        <v/>
      </c>
      <c r="XR18">
        <f>IF($B18=0,1000000,IF(INDEX('計算A'!$D$60:$II$104,$B18,60)*FD18=1,IF(AND($E18=2,OK18=0),1000000,INDEX('計算A'!BK$110:BK$114,$F18+1)+IF(AND($E18=1,OK18=0),1000,0)),1000000))</f>
        <v/>
      </c>
      <c r="XS18">
        <f>IF($B18=0,1000000,IF(INDEX('計算A'!$D$60:$II$104,$B18,61)*FE18=1,IF(AND($E18=2,OL18=0),1000000,INDEX('計算A'!BL$110:BL$114,$F18+1)+IF(AND($E18=1,OL18=0),1000,0)),1000000))</f>
        <v/>
      </c>
      <c r="XT18">
        <f>IF($B18=0,1000000,IF(INDEX('計算A'!$D$60:$II$104,$B18,62)*FF18=1,IF(AND($E18=2,OM18=0),1000000,INDEX('計算A'!BM$110:BM$114,$F18+1)+IF(AND($E18=1,OM18=0),1000,0)),1000000))</f>
        <v/>
      </c>
      <c r="XU18">
        <f>IF($B18=0,1000000,IF(INDEX('計算A'!$D$60:$II$104,$B18,63)*FG18=1,IF(AND($E18=2,ON18=0),1000000,INDEX('計算A'!BN$110:BN$114,$F18+1)+IF(AND($E18=1,ON18=0),1000,0)),1000000))</f>
        <v/>
      </c>
      <c r="XV18">
        <f>IF($B18=0,1000000,IF(INDEX('計算A'!$D$60:$II$104,$B18,64)*FH18=1,IF(AND($E18=2,OO18=0),1000000,INDEX('計算A'!BO$110:BO$114,$F18+1)+IF(AND($E18=1,OO18=0),1000,0)),1000000))</f>
        <v/>
      </c>
      <c r="XW18">
        <f>IF($B18=0,1000000,IF(INDEX('計算A'!$D$60:$II$104,$B18,65)*FI18=1,IF(AND($E18=2,OP18=0),1000000,INDEX('計算A'!BP$110:BP$114,$F18+1)+IF(AND($E18=1,OP18=0),1000,0)),1000000))</f>
        <v/>
      </c>
      <c r="XX18">
        <f>IF($B18=0,1000000,IF(INDEX('計算A'!$D$60:$II$104,$B18,66)*FJ18=1,IF(AND($E18=2,OQ18=0),1000000,INDEX('計算A'!BQ$110:BQ$114,$F18+1)+IF(AND($E18=1,OQ18=0),1000,0)),1000000))</f>
        <v/>
      </c>
      <c r="XY18">
        <f>IF($B18=0,1000000,IF(INDEX('計算A'!$D$60:$II$104,$B18,67)*FK18=1,IF(AND($E18=2,OR18=0),1000000,INDEX('計算A'!BR$110:BR$114,$F18+1)+IF(AND($E18=1,OR18=0),1000,0)),1000000))</f>
        <v/>
      </c>
      <c r="XZ18">
        <f>IF($B18=0,1000000,IF(INDEX('計算A'!$D$60:$II$104,$B18,68)*FL18=1,IF(AND($E18=2,OS18=0),1000000,INDEX('計算A'!BS$110:BS$114,$F18+1)+IF(AND($E18=1,OS18=0),1000,0)),1000000))</f>
        <v/>
      </c>
      <c r="YA18">
        <f>IF($B18=0,1000000,IF(INDEX('計算A'!$D$60:$II$104,$B18,69)*FM18=1,IF(AND($E18=2,OT18=0),1000000,INDEX('計算A'!BT$110:BT$114,$F18+1)+IF(AND($E18=1,OT18=0),1000,0)),1000000))</f>
        <v/>
      </c>
      <c r="YB18">
        <f>IF($B18=0,1000000,IF(INDEX('計算A'!$D$60:$II$104,$B18,70)*FN18=1,IF(AND($E18=2,OU18=0),1000000,INDEX('計算A'!BU$110:BU$114,$F18+1)+IF(AND($E18=1,OU18=0),1000,0)),1000000))</f>
        <v/>
      </c>
      <c r="YC18">
        <f>IF($B18=0,1000000,IF(INDEX('計算A'!$D$60:$II$104,$B18,71)*FO18=1,IF(AND($E18=2,OV18=0),1000000,INDEX('計算A'!BV$110:BV$114,$F18+1)+IF(AND($E18=1,OV18=0),1000,0)),1000000))</f>
        <v/>
      </c>
      <c r="YD18">
        <f>IF($B18=0,1000000,IF(INDEX('計算A'!$D$60:$II$104,$B18,72)*FP18=1,IF(AND($E18=2,OW18=0),1000000,INDEX('計算A'!BW$110:BW$114,$F18+1)+IF(AND($E18=1,OW18=0),1000,0)),1000000))</f>
        <v/>
      </c>
      <c r="YE18">
        <f>IF($B18=0,1000000,IF(INDEX('計算A'!$D$60:$II$104,$B18,73)*FQ18=1,IF(AND($E18=2,OX18=0),1000000,INDEX('計算A'!BX$110:BX$114,$F18+1)+IF(AND($E18=1,OX18=0),1000,0)),1000000))</f>
        <v/>
      </c>
      <c r="YF18">
        <f>IF($B18=0,1000000,IF(INDEX('計算A'!$D$60:$II$104,$B18,74)*FR18=1,IF(AND($E18=2,OY18=0),1000000,INDEX('計算A'!BY$110:BY$114,$F18+1)+IF(AND($E18=1,OY18=0),1000,0)),1000000))</f>
        <v/>
      </c>
      <c r="YG18">
        <f>IF($B18=0,1000000,IF(INDEX('計算A'!$D$60:$II$104,$B18,75)*FS18=1,IF(AND($E18=2,OZ18=0),1000000,INDEX('計算A'!BZ$110:BZ$114,$F18+1)+IF(AND($E18=1,OZ18=0),1000,0)),1000000))</f>
        <v/>
      </c>
      <c r="YH18">
        <f>IF($B18=0,1000000,IF(INDEX('計算A'!$D$60:$II$104,$B18,76)*FT18=1,IF(AND($E18=2,PA18=0),1000000,INDEX('計算A'!CA$110:CA$114,$F18+1)+IF(AND($E18=1,PA18=0),1000,0)),1000000))</f>
        <v/>
      </c>
      <c r="YI18">
        <f>IF($B18=0,1000000,IF(INDEX('計算A'!$D$60:$II$104,$B18,77)*FU18=1,IF(AND($E18=2,PB18=0),1000000,INDEX('計算A'!CB$110:CB$114,$F18+1)+IF(AND($E18=1,PB18=0),1000,0)),1000000))</f>
        <v/>
      </c>
      <c r="YJ18">
        <f>IF($B18=0,1000000,IF(INDEX('計算A'!$D$60:$II$104,$B18,78)*FV18=1,IF(AND($E18=2,PC18=0),1000000,INDEX('計算A'!CC$110:CC$114,$F18+1)+IF(AND($E18=1,PC18=0),1000,0)),1000000))</f>
        <v/>
      </c>
      <c r="YK18">
        <f>IF($B18=0,1000000,IF(INDEX('計算A'!$D$60:$II$104,$B18,79)*FW18=1,IF(AND($E18=2,PD18=0),1000000,INDEX('計算A'!CD$110:CD$114,$F18+1)+IF(AND($E18=1,PD18=0),1000,0)),1000000))</f>
        <v/>
      </c>
      <c r="YL18">
        <f>IF($B18=0,1000000,IF(INDEX('計算A'!$D$60:$II$104,$B18,80)*FX18=1,IF(AND($E18=2,PE18=0),1000000,INDEX('計算A'!CE$110:CE$114,$F18+1)+IF(AND($E18=1,PE18=0),1000,0)),1000000))</f>
        <v/>
      </c>
      <c r="YM18">
        <f>IF($B18=0,1000000,IF(INDEX('計算A'!$D$60:$II$104,$B18,81)*FY18=1,IF(AND($E18=2,PF18=0),1000000,INDEX('計算A'!CF$110:CF$114,$F18+1)+IF(AND($E18=1,PF18=0),1000,0)),1000000))</f>
        <v/>
      </c>
      <c r="YN18">
        <f>IF($B18=0,1000000,IF(INDEX('計算A'!$D$60:$II$104,$B18,82)*FZ18=1,IF(AND($E18=2,PG18=0),1000000,INDEX('計算A'!CG$110:CG$114,$F18+1)+IF(AND($E18=1,PG18=0),1000,0)),1000000))</f>
        <v/>
      </c>
      <c r="YO18">
        <f>IF($B18=0,1000000,IF(INDEX('計算A'!$D$60:$II$104,$B18,83)*GA18=1,IF(AND($E18=2,PH18=0),1000000,INDEX('計算A'!CH$110:CH$114,$F18+1)+IF(AND($E18=1,PH18=0),1000,0)),1000000))</f>
        <v/>
      </c>
      <c r="YP18">
        <f>IF($B18=0,1000000,IF(INDEX('計算A'!$D$60:$II$104,$B18,84)*GB18=1,IF(AND($E18=2,PI18=0),1000000,INDEX('計算A'!CI$110:CI$114,$F18+1)+IF(AND($E18=1,PI18=0),1000,0)),1000000))</f>
        <v/>
      </c>
      <c r="YQ18">
        <f>IF($B18=0,1000000,IF(INDEX('計算A'!$D$60:$II$104,$B18,85)*GC18=1,IF(AND($E18=2,PJ18=0),1000000,INDEX('計算A'!CJ$110:CJ$114,$F18+1)+IF(AND($E18=1,PJ18=0),1000,0)),1000000))</f>
        <v/>
      </c>
      <c r="YR18">
        <f>IF($B18=0,1000000,IF(INDEX('計算A'!$D$60:$II$104,$B18,86)*GD18=1,IF(AND($E18=2,PK18=0),1000000,INDEX('計算A'!CK$110:CK$114,$F18+1)+IF(AND($E18=1,PK18=0),1000,0)),1000000))</f>
        <v/>
      </c>
      <c r="YS18">
        <f>IF($B18=0,1000000,IF(INDEX('計算A'!$D$60:$II$104,$B18,87)*GE18=1,IF(AND($E18=2,PL18=0),1000000,INDEX('計算A'!CL$110:CL$114,$F18+1)+IF(AND($E18=1,PL18=0),1000,0)),1000000))</f>
        <v/>
      </c>
      <c r="YT18">
        <f>IF($B18=0,1000000,IF(INDEX('計算A'!$D$60:$II$104,$B18,88)*GF18=1,IF(AND($E18=2,PM18=0),1000000,INDEX('計算A'!CM$110:CM$114,$F18+1)+IF(AND($E18=1,PM18=0),1000,0)),1000000))</f>
        <v/>
      </c>
      <c r="YU18">
        <f>IF($B18=0,1000000,IF(INDEX('計算A'!$D$60:$II$104,$B18,89)*GG18=1,IF(AND($E18=2,PN18=0),1000000,INDEX('計算A'!CN$110:CN$114,$F18+1)+IF(AND($E18=1,PN18=0),1000,0)),1000000))</f>
        <v/>
      </c>
      <c r="YV18">
        <f>IF($B18=0,1000000,IF(INDEX('計算A'!$D$60:$II$104,$B18,90)*GH18=1,IF(AND($E18=2,PO18=0),1000000,INDEX('計算A'!CO$110:CO$114,$F18+1)+IF(AND($E18=1,PO18=0),1000,0)),1000000))</f>
        <v/>
      </c>
      <c r="YW18">
        <f>IF($B18=0,1000000,IF(INDEX('計算A'!$D$60:$II$104,$B18,91)*GI18=1,IF(AND($E18=2,PP18=0),1000000,INDEX('計算A'!CP$110:CP$114,$F18+1)+IF(AND($E18=1,PP18=0),1000,0)),1000000))</f>
        <v/>
      </c>
      <c r="YX18">
        <f>IF($B18=0,1000000,IF(INDEX('計算A'!$D$60:$II$104,$B18,92)*GJ18=1,IF(AND($E18=2,PQ18=0),1000000,INDEX('計算A'!CQ$110:CQ$114,$F18+1)+IF(AND($E18=1,PQ18=0),1000,0)),1000000))</f>
        <v/>
      </c>
      <c r="YY18">
        <f>IF($B18=0,1000000,IF(INDEX('計算A'!$D$60:$II$104,$B18,93)*GK18=1,IF(AND($E18=2,PR18=0),1000000,INDEX('計算A'!CR$110:CR$114,$F18+1)+IF(AND($E18=1,PR18=0),1000,0)),1000000))</f>
        <v/>
      </c>
      <c r="YZ18">
        <f>IF($B18=0,1000000,IF(INDEX('計算A'!$D$60:$II$104,$B18,94)*GL18=1,IF(AND($E18=2,PS18=0),1000000,INDEX('計算A'!CS$110:CS$114,$F18+1)+IF(AND($E18=1,PS18=0),1000,0)),1000000))</f>
        <v/>
      </c>
      <c r="ZA18">
        <f>IF($B18=0,1000000,IF(INDEX('計算A'!$D$60:$II$104,$B18,95)*GM18=1,IF(AND($E18=2,PT18=0),1000000,INDEX('計算A'!CT$110:CT$114,$F18+1)+IF(AND($E18=1,PT18=0),1000,0)),1000000))</f>
        <v/>
      </c>
      <c r="ZB18">
        <f>IF($B18=0,1000000,IF(INDEX('計算A'!$D$60:$II$104,$B18,96)*GN18=1,IF(AND($E18=2,PU18=0),1000000,INDEX('計算A'!CU$110:CU$114,$F18+1)+IF(AND($E18=1,PU18=0),1000,0)),1000000))</f>
        <v/>
      </c>
      <c r="ZC18">
        <f>IF($B18=0,1000000,IF(INDEX('計算A'!$D$60:$II$104,$B18,97)*GO18=1,IF(AND($E18=2,PV18=0),1000000,INDEX('計算A'!CV$110:CV$114,$F18+1)+IF(AND($E18=1,PV18=0),1000,0)),1000000))</f>
        <v/>
      </c>
      <c r="ZD18">
        <f>IF($B18=0,1000000,IF(INDEX('計算A'!$D$60:$II$104,$B18,98)*GP18=1,IF(AND($E18=2,PW18=0),1000000,INDEX('計算A'!CW$110:CW$114,$F18+1)+IF(AND($E18=1,PW18=0),1000,0)),1000000))</f>
        <v/>
      </c>
      <c r="ZE18">
        <f>IF($B18=0,1000000,IF(INDEX('計算A'!$D$60:$II$104,$B18,99)*GQ18=1,IF(AND($E18=2,PX18=0),1000000,INDEX('計算A'!CX$110:CX$114,$F18+1)+IF(AND($E18=1,PX18=0),1000,0)),1000000))</f>
        <v/>
      </c>
      <c r="ZF18">
        <f>IF($B18=0,1000000,IF(INDEX('計算A'!$D$60:$II$104,$B18,100)*GR18=1,IF(AND($E18=2,PY18=0),1000000,INDEX('計算A'!CY$110:CY$114,$F18+1)+IF(AND($E18=1,PY18=0),1000,0)),1000000))</f>
        <v/>
      </c>
      <c r="ZG18">
        <f>IF($B18=0,1000000,IF(INDEX('計算A'!$D$60:$II$104,$B18,101)*GS18=1,IF(AND($E18=2,PZ18=0),1000000,INDEX('計算A'!CZ$110:CZ$114,$F18+1)+IF(AND($E18=1,PZ18=0),1000,0)),1000000))</f>
        <v/>
      </c>
      <c r="ZH18">
        <f>IF($B18=0,1000000,IF(INDEX('計算A'!$D$60:$II$104,$B18,102)*GT18=1,IF(AND($E18=2,QA18=0),1000000,INDEX('計算A'!DA$110:DA$114,$F18+1)+IF(AND($E18=1,QA18=0),1000,0)),1000000))</f>
        <v/>
      </c>
      <c r="ZI18">
        <f>IF($B18=0,1000000,IF(INDEX('計算A'!$D$60:$II$104,$B18,103)*GU18=1,IF(AND($E18=2,QB18=0),1000000,INDEX('計算A'!DB$110:DB$114,$F18+1)+IF(AND($E18=1,QB18=0),1000,0)),1000000))</f>
        <v/>
      </c>
      <c r="ZJ18">
        <f>IF($B18=0,1000000,IF(INDEX('計算A'!$D$60:$II$104,$B18,104)*GV18=1,IF(AND($E18=2,QC18=0),1000000,INDEX('計算A'!DC$110:DC$114,$F18+1)+IF(AND($E18=1,QC18=0),1000,0)),1000000))</f>
        <v/>
      </c>
      <c r="ZK18">
        <f>IF($B18=0,1000000,IF(INDEX('計算A'!$D$60:$II$104,$B18,105)*GW18=1,IF(AND($E18=2,QD18=0),1000000,INDEX('計算A'!DD$110:DD$114,$F18+1)+IF(AND($E18=1,QD18=0),1000,0)),1000000))</f>
        <v/>
      </c>
      <c r="ZL18">
        <f>IF($B18=0,1000000,IF(INDEX('計算A'!$D$60:$II$104,$B18,106)*GX18=1,IF(AND($E18=2,QE18=0),1000000,INDEX('計算A'!DE$110:DE$114,$F18+1)+IF(AND($E18=1,QE18=0),1000,0)),1000000))</f>
        <v/>
      </c>
      <c r="ZM18">
        <f>IF($B18=0,1000000,IF(INDEX('計算A'!$D$60:$II$104,$B18,107)*GY18=1,IF(AND($E18=2,QF18=0),1000000,INDEX('計算A'!DF$110:DF$114,$F18+1)+IF(AND($E18=1,QF18=0),1000,0)),1000000))</f>
        <v/>
      </c>
      <c r="ZN18">
        <f>IF($B18=0,1000000,IF(INDEX('計算A'!$D$60:$II$104,$B18,108)*GZ18=1,IF(AND($E18=2,QG18=0),1000000,INDEX('計算A'!DG$110:DG$114,$F18+1)+IF(AND($E18=1,QG18=0),1000,0)),1000000))</f>
        <v/>
      </c>
      <c r="ZO18">
        <f>IF($B18=0,1000000,IF(INDEX('計算A'!$D$60:$II$104,$B18,109)*HA18=1,IF(AND($E18=2,QH18=0),1000000,INDEX('計算A'!DH$110:DH$114,$F18+1)+IF(AND($E18=1,QH18=0),1000,0)),1000000))</f>
        <v/>
      </c>
      <c r="ZP18">
        <f>IF($B18=0,1000000,IF(INDEX('計算A'!$D$60:$II$104,$B18,110)*HB18=1,IF(AND($E18=2,QI18=0),1000000,INDEX('計算A'!DI$110:DI$114,$F18+1)+IF(AND($E18=1,QI18=0),1000,0)),1000000))</f>
        <v/>
      </c>
      <c r="ZQ18">
        <f>IF($B18=0,1000000,IF(INDEX('計算A'!$D$60:$II$104,$B18,111)*HC18=1,IF(AND($E18=2,QJ18=0),1000000,INDEX('計算A'!DJ$110:DJ$114,$F18+1)+IF(AND($E18=1,QJ18=0),1000,0)),1000000))</f>
        <v/>
      </c>
      <c r="ZR18">
        <f>IF($B18=0,1000000,IF(INDEX('計算A'!$D$60:$II$104,$B18,112)*HD18=1,IF(AND($E18=2,QK18=0),1000000,INDEX('計算A'!DK$110:DK$114,$F18+1)+IF(AND($E18=1,QK18=0),1000,0)),1000000))</f>
        <v/>
      </c>
      <c r="ZS18">
        <f>IF($B18=0,1000000,IF(INDEX('計算A'!$D$60:$II$104,$B18,113)*HE18=1,IF(AND($E18=2,QL18=0),1000000,INDEX('計算A'!DL$110:DL$114,$F18+1)+IF(AND($E18=1,QL18=0),1000,0)),1000000))</f>
        <v/>
      </c>
      <c r="ZT18">
        <f>IF($B18=0,1000000,IF(INDEX('計算A'!$D$60:$II$104,$B18,114)*HF18=1,IF(AND($E18=2,QM18=0),1000000,INDEX('計算A'!DM$110:DM$114,$F18+1)+IF(AND($E18=1,QM18=0),1000,0)),1000000))</f>
        <v/>
      </c>
      <c r="ZU18">
        <f>IF($B18=0,1000000,IF(INDEX('計算A'!$D$60:$II$104,$B18,115)*HG18=1,IF(AND($E18=2,QN18=0),1000000,INDEX('計算A'!DN$110:DN$114,$F18+1)+IF(AND($E18=1,QN18=0),1000,0)),1000000))</f>
        <v/>
      </c>
      <c r="ZV18">
        <f>IF($B18=0,1000000,IF(INDEX('計算A'!$D$60:$II$104,$B18,116)*HH18=1,IF(AND($E18=2,QO18=0),1000000,INDEX('計算A'!DO$110:DO$114,$F18+1)+IF(AND($E18=1,QO18=0),1000,0)),1000000))</f>
        <v/>
      </c>
      <c r="ZW18">
        <f>IF($B18=0,1000000,IF(INDEX('計算A'!$D$60:$II$104,$B18,117)*HI18=1,IF(AND($E18=2,QP18=0),1000000,INDEX('計算A'!DP$110:DP$114,$F18+1)+IF(AND($E18=1,QP18=0),1000,0)),1000000))</f>
        <v/>
      </c>
      <c r="ZX18">
        <f>IF($B18=0,1000000,IF(INDEX('計算A'!$D$60:$II$104,$B18,118)*HJ18=1,IF(AND($E18=2,QQ18=0),1000000,INDEX('計算A'!DQ$110:DQ$114,$F18+1)+IF(AND($E18=1,QQ18=0),1000,0)),1000000))</f>
        <v/>
      </c>
      <c r="ZY18">
        <f>IF($B18=0,1000000,IF(INDEX('計算A'!$D$60:$II$104,$B18,119)*HK18=1,IF(AND($E18=2,QR18=0),1000000,INDEX('計算A'!DR$110:DR$114,$F18+1)+IF(AND($E18=1,QR18=0),1000,0)),1000000))</f>
        <v/>
      </c>
      <c r="ZZ18">
        <f>IF($B18=0,1000000,IF(INDEX('計算A'!$D$60:$II$104,$B18,120)*HL18=1,IF(AND($E18=2,QS18=0),1000000,INDEX('計算A'!DS$110:DS$114,$F18+1)+IF(AND($E18=1,QS18=0),1000,0)),1000000))</f>
        <v/>
      </c>
      <c r="AAA18">
        <f>IF($B18=0,1000000,IF(INDEX('計算A'!$D$60:$II$104,$B18,121)*HM18=1,IF(AND($E18=2,QT18=0),1000000,INDEX('計算A'!DT$110:DT$114,$F18+1)+IF(AND($E18=1,QT18=0),1000,0)),1000000))</f>
        <v/>
      </c>
      <c r="AAB18">
        <f>IF($B18=0,1000000,IF(INDEX('計算A'!$D$60:$II$104,$B18,122)*HN18=1,IF(AND($E18=2,QU18=0),1000000,INDEX('計算A'!DU$110:DU$114,$F18+1)+IF(AND($E18=1,QU18=0),1000,0)),1000000))</f>
        <v/>
      </c>
      <c r="AAC18">
        <f>IF($B18=0,1000000,IF(INDEX('計算A'!$D$60:$II$104,$B18,123)*HO18=1,IF(AND($E18=2,QV18=0),1000000,INDEX('計算A'!DV$110:DV$114,$F18+1)+IF(AND($E18=1,QV18=0),1000,0)),1000000))</f>
        <v/>
      </c>
      <c r="AAD18">
        <f>IF($B18=0,1000000,IF(INDEX('計算A'!$D$60:$II$104,$B18,124)*HP18=1,IF(AND($E18=2,QW18=0),1000000,INDEX('計算A'!DW$110:DW$114,$F18+1)+IF(AND($E18=1,QW18=0),1000,0)),1000000))</f>
        <v/>
      </c>
      <c r="AAE18">
        <f>IF($B18=0,1000000,IF(INDEX('計算A'!$D$60:$II$104,$B18,125)*HQ18=1,IF(AND($E18=2,QX18=0),1000000,INDEX('計算A'!DX$110:DX$114,$F18+1)+IF(AND($E18=1,QX18=0),1000,0)),1000000))</f>
        <v/>
      </c>
      <c r="AAF18">
        <f>IF($B18=0,1000000,IF(INDEX('計算A'!$D$60:$II$104,$B18,126)*HR18=1,IF(AND($E18=2,QY18=0),1000000,INDEX('計算A'!DY$110:DY$114,$F18+1)+IF(AND($E18=1,QY18=0),1000,0)),1000000))</f>
        <v/>
      </c>
      <c r="AAG18">
        <f>IF($B18=0,1000000,IF(INDEX('計算A'!$D$60:$II$104,$B18,127)*HS18=1,IF(AND($E18=2,QZ18=0),1000000,INDEX('計算A'!DZ$110:DZ$114,$F18+1)+IF(AND($E18=1,QZ18=0),1000,0)),1000000))</f>
        <v/>
      </c>
      <c r="AAH18">
        <f>IF($B18=0,1000000,IF(INDEX('計算A'!$D$60:$II$104,$B18,128)*HT18=1,IF(AND($E18=2,RA18=0),1000000,INDEX('計算A'!EA$110:EA$114,$F18+1)+IF(AND($E18=1,RA18=0),1000,0)),1000000))</f>
        <v/>
      </c>
      <c r="AAI18">
        <f>IF($B18=0,1000000,IF(INDEX('計算A'!$D$60:$II$104,$B18,129)*HU18=1,IF(AND($E18=2,RB18=0),1000000,INDEX('計算A'!EB$110:EB$114,$F18+1)+IF(AND($E18=1,RB18=0),1000,0)),1000000))</f>
        <v/>
      </c>
      <c r="AAJ18">
        <f>IF($B18=0,1000000,IF(INDEX('計算A'!$D$60:$II$104,$B18,130)*HV18=1,IF(AND($E18=2,RC18=0),1000000,INDEX('計算A'!EC$110:EC$114,$F18+1)+IF(AND($E18=1,RC18=0),1000,0)),1000000))</f>
        <v/>
      </c>
      <c r="AAK18">
        <f>IF($B18=0,1000000,IF(INDEX('計算A'!$D$60:$II$104,$B18,131)*HW18=1,IF(AND($E18=2,RD18=0),1000000,INDEX('計算A'!ED$110:ED$114,$F18+1)+IF(AND($E18=1,RD18=0),1000,0)),1000000))</f>
        <v/>
      </c>
      <c r="AAL18">
        <f>IF($B18=0,1000000,IF(INDEX('計算A'!$D$60:$II$104,$B18,132)*HX18=1,IF(AND($E18=2,RE18=0),1000000,INDEX('計算A'!EE$110:EE$114,$F18+1)+IF(AND($E18=1,RE18=0),1000,0)),1000000))</f>
        <v/>
      </c>
      <c r="AAM18">
        <f>IF($B18=0,1000000,IF(INDEX('計算A'!$D$60:$II$104,$B18,133)*HY18=1,IF(AND($E18=2,RF18=0),1000000,INDEX('計算A'!EF$110:EF$114,$F18+1)+IF(AND($E18=1,RF18=0),1000,0)),1000000))</f>
        <v/>
      </c>
      <c r="AAN18">
        <f>IF($B18=0,1000000,IF(INDEX('計算A'!$D$60:$II$104,$B18,134)*HZ18=1,IF(AND($E18=2,RG18=0),1000000,INDEX('計算A'!EG$110:EG$114,$F18+1)+IF(AND($E18=1,RG18=0),1000,0)),1000000))</f>
        <v/>
      </c>
      <c r="AAO18">
        <f>IF($B18=0,1000000,IF(INDEX('計算A'!$D$60:$II$104,$B18,135)*IA18=1,IF(AND($E18=2,RH18=0),1000000,INDEX('計算A'!EH$110:EH$114,$F18+1)+IF(AND($E18=1,RH18=0),1000,0)),1000000))</f>
        <v/>
      </c>
      <c r="AAP18">
        <f>IF($B18=0,1000000,IF(INDEX('計算A'!$D$60:$II$104,$B18,136)*IB18=1,IF(AND($E18=2,RI18=0),1000000,INDEX('計算A'!EI$110:EI$114,$F18+1)+IF(AND($E18=1,RI18=0),1000,0)),1000000))</f>
        <v/>
      </c>
      <c r="AAQ18">
        <f>IF($B18=0,1000000,IF(INDEX('計算A'!$D$60:$II$104,$B18,137)*IC18=1,IF(AND($E18=2,RJ18=0),1000000,INDEX('計算A'!EJ$110:EJ$114,$F18+1)+IF(AND($E18=1,RJ18=0),1000,0)),1000000))</f>
        <v/>
      </c>
      <c r="AAR18">
        <f>IF($B18=0,1000000,IF(INDEX('計算A'!$D$60:$II$104,$B18,138)*ID18=1,IF(AND($E18=2,RK18=0),1000000,INDEX('計算A'!EK$110:EK$114,$F18+1)+IF(AND($E18=1,RK18=0),1000,0)),1000000))</f>
        <v/>
      </c>
      <c r="AAS18">
        <f>IF($B18=0,1000000,IF(INDEX('計算A'!$D$60:$II$104,$B18,139)*IE18=1,IF(AND($E18=2,RL18=0),1000000,INDEX('計算A'!EL$110:EL$114,$F18+1)+IF(AND($E18=1,RL18=0),1000,0)),1000000))</f>
        <v/>
      </c>
      <c r="AAT18">
        <f>IF($B18=0,1000000,IF(INDEX('計算A'!$D$60:$II$104,$B18,140)*IF18=1,IF(AND($E18=2,RM18=0),1000000,INDEX('計算A'!EM$110:EM$114,$F18+1)+IF(AND($E18=1,RM18=0),1000,0)),1000000))</f>
        <v/>
      </c>
      <c r="AAU18">
        <f>IF($B18=0,1000000,IF(INDEX('計算A'!$D$60:$II$104,$B18,141)*IG18=1,IF(AND($E18=2,RN18=0),1000000,INDEX('計算A'!EN$110:EN$114,$F18+1)+IF(AND($E18=1,RN18=0),1000,0)),1000000))</f>
        <v/>
      </c>
      <c r="AAV18">
        <f>IF($B18=0,1000000,IF(INDEX('計算A'!$D$60:$II$104,$B18,142)*IH18=1,IF(AND($E18=2,RO18=0),1000000,INDEX('計算A'!EO$110:EO$114,$F18+1)+IF(AND($E18=1,RO18=0),1000,0)),1000000))</f>
        <v/>
      </c>
      <c r="AAW18">
        <f>IF($B18=0,1000000,IF(INDEX('計算A'!$D$60:$II$104,$B18,143)*II18=1,IF(AND($E18=2,RP18=0),1000000,INDEX('計算A'!EP$110:EP$114,$F18+1)+IF(AND($E18=1,RP18=0),1000,0)),1000000))</f>
        <v/>
      </c>
      <c r="AAX18">
        <f>IF($B18=0,1000000,IF(INDEX('計算A'!$D$60:$II$104,$B18,144)*IJ18=1,IF(AND($E18=2,RQ18=0),1000000,INDEX('計算A'!EQ$110:EQ$114,$F18+1)+IF(AND($E18=1,RQ18=0),1000,0)),1000000))</f>
        <v/>
      </c>
      <c r="AAY18">
        <f>IF($B18=0,1000000,IF(INDEX('計算A'!$D$60:$II$104,$B18,145)*IK18=1,IF(AND($E18=2,RR18=0),1000000,INDEX('計算A'!ER$110:ER$114,$F18+1)+IF(AND($E18=1,RR18=0),1000,0)),1000000))</f>
        <v/>
      </c>
      <c r="AAZ18">
        <f>IF($B18=0,1000000,IF(INDEX('計算A'!$D$60:$II$104,$B18,146)*IL18=1,IF(AND($E18=2,RS18=0),1000000,INDEX('計算A'!ES$110:ES$114,$F18+1)+IF(AND($E18=1,RS18=0),1000,0)),1000000))</f>
        <v/>
      </c>
      <c r="ABA18">
        <f>IF($B18=0,1000000,IF(INDEX('計算A'!$D$60:$II$104,$B18,147)*IM18=1,IF(AND($E18=2,RT18=0),1000000,INDEX('計算A'!ET$110:ET$114,$F18+1)+IF(AND($E18=1,RT18=0),1000,0)),1000000))</f>
        <v/>
      </c>
      <c r="ABB18">
        <f>IF($B18=0,1000000,IF(INDEX('計算A'!$D$60:$II$104,$B18,148)*IN18=1,IF(AND($E18=2,RU18=0),1000000,INDEX('計算A'!EU$110:EU$114,$F18+1)+IF(AND($E18=1,RU18=0),1000,0)),1000000))</f>
        <v/>
      </c>
      <c r="ABC18">
        <f>IF($B18=0,1000000,IF(INDEX('計算A'!$D$60:$II$104,$B18,149)*IO18=1,IF(AND($E18=2,RV18=0),1000000,INDEX('計算A'!EV$110:EV$114,$F18+1)+IF(AND($E18=1,RV18=0),1000,0)),1000000))</f>
        <v/>
      </c>
      <c r="ABD18">
        <f>IF($B18=0,1000000,IF(INDEX('計算A'!$D$60:$II$104,$B18,150)*IP18=1,IF(AND($E18=2,RW18=0),1000000,INDEX('計算A'!EW$110:EW$114,$F18+1)+IF(AND($E18=1,RW18=0),1000,0)),1000000))</f>
        <v/>
      </c>
      <c r="ABE18">
        <f>IF($B18=0,1000000,IF(INDEX('計算A'!$D$60:$II$104,$B18,151)*IQ18=1,IF(AND($E18=2,RX18=0),1000000,INDEX('計算A'!EX$110:EX$114,$F18+1)+IF(AND($E18=1,RX18=0),1000,0)),1000000))</f>
        <v/>
      </c>
      <c r="ABF18">
        <f>IF($B18=0,1000000,IF(INDEX('計算A'!$D$60:$II$104,$B18,152)*IR18=1,IF(AND($E18=2,RY18=0),1000000,INDEX('計算A'!EY$110:EY$114,$F18+1)+IF(AND($E18=1,RY18=0),1000,0)),1000000))</f>
        <v/>
      </c>
      <c r="ABG18">
        <f>IF($B18=0,1000000,IF(INDEX('計算A'!$D$60:$II$104,$B18,153)*IS18=1,IF(AND($E18=2,RZ18=0),1000000,INDEX('計算A'!EZ$110:EZ$114,$F18+1)+IF(AND($E18=1,RZ18=0),1000,0)),1000000))</f>
        <v/>
      </c>
      <c r="ABH18">
        <f>IF($B18=0,1000000,IF(INDEX('計算A'!$D$60:$II$104,$B18,154)*IT18=1,IF(AND($E18=2,SA18=0),1000000,INDEX('計算A'!FA$110:FA$114,$F18+1)+IF(AND($E18=1,SA18=0),1000,0)),1000000))</f>
        <v/>
      </c>
      <c r="ABI18">
        <f>IF($B18=0,1000000,IF(INDEX('計算A'!$D$60:$II$104,$B18,155)*IU18=1,IF(AND($E18=2,SB18=0),1000000,INDEX('計算A'!FB$110:FB$114,$F18+1)+IF(AND($E18=1,SB18=0),1000,0)),1000000))</f>
        <v/>
      </c>
      <c r="ABJ18">
        <f>IF($B18=0,1000000,IF(INDEX('計算A'!$D$60:$II$104,$B18,156)*IV18=1,IF(AND($E18=2,SC18=0),1000000,INDEX('計算A'!FC$110:FC$114,$F18+1)+IF(AND($E18=1,SC18=0),1000,0)),1000000))</f>
        <v/>
      </c>
      <c r="ABK18">
        <f>IF($B18=0,1000000,IF(INDEX('計算A'!$D$60:$II$104,$B18,157)*IW18=1,IF(AND($E18=2,SD18=0),1000000,INDEX('計算A'!FD$110:FD$114,$F18+1)+IF(AND($E18=1,SD18=0),1000,0)),1000000))</f>
        <v/>
      </c>
      <c r="ABL18">
        <f>IF($B18=0,1000000,IF(INDEX('計算A'!$D$60:$II$104,$B18,158)*IX18=1,IF(AND($E18=2,SE18=0),1000000,INDEX('計算A'!FE$110:FE$114,$F18+1)+IF(AND($E18=1,SE18=0),1000,0)),1000000))</f>
        <v/>
      </c>
      <c r="ABM18">
        <f>IF($B18=0,1000000,IF(INDEX('計算A'!$D$60:$II$104,$B18,159)*IY18=1,IF(AND($E18=2,SF18=0),1000000,INDEX('計算A'!FF$110:FF$114,$F18+1)+IF(AND($E18=1,SF18=0),1000,0)),1000000))</f>
        <v/>
      </c>
      <c r="ABN18">
        <f>IF($B18=0,1000000,IF(INDEX('計算A'!$D$60:$II$104,$B18,160)*IZ18=1,IF(AND($E18=2,SG18=0),1000000,INDEX('計算A'!FG$110:FG$114,$F18+1)+IF(AND($E18=1,SG18=0),1000,0)),1000000))</f>
        <v/>
      </c>
      <c r="ABO18">
        <f>IF($B18=0,1000000,IF(INDEX('計算A'!$D$60:$II$104,$B18,161)*JA18=1,IF(AND($E18=2,SH18=0),1000000,INDEX('計算A'!FH$110:FH$114,$F18+1)+IF(AND($E18=1,SH18=0),1000,0)),1000000))</f>
        <v/>
      </c>
      <c r="ABP18">
        <f>IF($B18=0,1000000,IF(INDEX('計算A'!$D$60:$II$104,$B18,162)*JB18=1,IF(AND($E18=2,SI18=0),1000000,INDEX('計算A'!FI$110:FI$114,$F18+1)+IF(AND($E18=1,SI18=0),1000,0)),1000000))</f>
        <v/>
      </c>
      <c r="ABQ18">
        <f>IF($B18=0,1000000,IF(INDEX('計算A'!$D$60:$II$104,$B18,163)*JC18=1,IF(AND($E18=2,SJ18=0),1000000,INDEX('計算A'!FJ$110:FJ$114,$F18+1)+IF(AND($E18=1,SJ18=0),1000,0)),1000000))</f>
        <v/>
      </c>
      <c r="ABR18">
        <f>IF($B18=0,1000000,IF(INDEX('計算A'!$D$60:$II$104,$B18,164)*JD18=1,IF(AND($E18=2,SK18=0),1000000,INDEX('計算A'!FK$110:FK$114,$F18+1)+IF(AND($E18=1,SK18=0),1000,0)),1000000))</f>
        <v/>
      </c>
      <c r="ABS18">
        <f>IF($B18=0,1000000,IF(INDEX('計算A'!$D$60:$II$104,$B18,165)*JE18=1,IF(AND($E18=2,SL18=0),1000000,INDEX('計算A'!FL$110:FL$114,$F18+1)+IF(AND($E18=1,SL18=0),1000,0)),1000000))</f>
        <v/>
      </c>
      <c r="ABT18">
        <f>IF($B18=0,1000000,IF(INDEX('計算A'!$D$60:$II$104,$B18,166)*JF18=1,IF(AND($E18=2,SM18=0),1000000,INDEX('計算A'!FM$110:FM$114,$F18+1)+IF(AND($E18=1,SM18=0),1000,0)),1000000))</f>
        <v/>
      </c>
      <c r="ABU18">
        <f>IF($B18=0,1000000,IF(INDEX('計算A'!$D$60:$II$104,$B18,167)*JG18=1,IF(AND($E18=2,SN18=0),1000000,INDEX('計算A'!FN$110:FN$114,$F18+1)+IF(AND($E18=1,SN18=0),1000,0)),1000000))</f>
        <v/>
      </c>
      <c r="ABV18">
        <f>IF($B18=0,1000000,IF(INDEX('計算A'!$D$60:$II$104,$B18,168)*JH18=1,IF(AND($E18=2,SO18=0),1000000,INDEX('計算A'!FO$110:FO$114,$F18+1)+IF(AND($E18=1,SO18=0),1000,0)),1000000))</f>
        <v/>
      </c>
      <c r="ABW18">
        <f>IF($B18=0,1000000,IF(INDEX('計算A'!$D$60:$II$104,$B18,169)*JI18=1,IF(AND($E18=2,SP18=0),1000000,INDEX('計算A'!FP$110:FP$114,$F18+1)+IF(AND($E18=1,SP18=0),1000,0)),1000000))</f>
        <v/>
      </c>
      <c r="ABX18">
        <f>IF($B18=0,1000000,IF(INDEX('計算A'!$D$60:$II$104,$B18,170)*JJ18=1,IF(AND($E18=2,SQ18=0),1000000,INDEX('計算A'!FQ$110:FQ$114,$F18+1)+IF(AND($E18=1,SQ18=0),1000,0)),1000000))</f>
        <v/>
      </c>
      <c r="ABY18">
        <f>IF($B18=0,1000000,IF(INDEX('計算A'!$D$60:$II$104,$B18,171)*JK18=1,IF(AND($E18=2,SR18=0),1000000,INDEX('計算A'!FR$110:FR$114,$F18+1)+IF(AND($E18=1,SR18=0),1000,0)),1000000))</f>
        <v/>
      </c>
      <c r="ABZ18">
        <f>IF($B18=0,1000000,IF(INDEX('計算A'!$D$60:$II$104,$B18,172)*JL18=1,IF(AND($E18=2,SS18=0),1000000,INDEX('計算A'!FS$110:FS$114,$F18+1)+IF(AND($E18=1,SS18=0),1000,0)),1000000))</f>
        <v/>
      </c>
      <c r="ACA18">
        <f>IF($B18=0,1000000,IF(INDEX('計算A'!$D$60:$II$104,$B18,173)*JM18=1,IF(AND($E18=2,ST18=0),1000000,INDEX('計算A'!FT$110:FT$114,$F18+1)+IF(AND($E18=1,ST18=0),1000,0)),1000000))</f>
        <v/>
      </c>
      <c r="ACB18">
        <f>IF($B18=0,1000000,IF(INDEX('計算A'!$D$60:$II$104,$B18,174)*JN18=1,IF(AND($E18=2,SU18=0),1000000,INDEX('計算A'!FU$110:FU$114,$F18+1)+IF(AND($E18=1,SU18=0),1000,0)),1000000))</f>
        <v/>
      </c>
      <c r="ACC18">
        <f>IF($B18=0,1000000,IF(INDEX('計算A'!$D$60:$II$104,$B18,175)*JO18=1,IF(AND($E18=2,SV18=0),1000000,INDEX('計算A'!FV$110:FV$114,$F18+1)+IF(AND($E18=1,SV18=0),1000,0)),1000000))</f>
        <v/>
      </c>
      <c r="ACD18">
        <f>IF($B18=0,1000000,IF(INDEX('計算A'!$D$60:$II$104,$B18,176)*JP18=1,IF(AND($E18=2,SW18=0),1000000,INDEX('計算A'!FW$110:FW$114,$F18+1)+IF(AND($E18=1,SW18=0),1000,0)),1000000))</f>
        <v/>
      </c>
      <c r="ACE18">
        <f>IF($B18=0,1000000,IF(INDEX('計算A'!$D$60:$II$104,$B18,177)*JQ18=1,IF(AND($E18=2,SX18=0),1000000,INDEX('計算A'!FX$110:FX$114,$F18+1)+IF(AND($E18=1,SX18=0),1000,0)),1000000))</f>
        <v/>
      </c>
      <c r="ACF18">
        <f>IF($B18=0,1000000,IF(INDEX('計算A'!$D$60:$II$104,$B18,178)*JR18=1,IF(AND($E18=2,SY18=0),1000000,INDEX('計算A'!FY$110:FY$114,$F18+1)+IF(AND($E18=1,SY18=0),1000,0)),1000000))</f>
        <v/>
      </c>
      <c r="ACG18">
        <f>IF($B18=0,1000000,IF(INDEX('計算A'!$D$60:$II$104,$B18,179)*JS18=1,IF(AND($E18=2,SZ18=0),1000000,INDEX('計算A'!FZ$110:FZ$114,$F18+1)+IF(AND($E18=1,SZ18=0),1000,0)),1000000))</f>
        <v/>
      </c>
      <c r="ACH18">
        <f>IF($B18=0,1000000,IF(INDEX('計算A'!$D$60:$II$104,$B18,180)*JT18=1,IF(AND($E18=2,TA18=0),1000000,INDEX('計算A'!GA$110:GA$114,$F18+1)+IF(AND($E18=1,TA18=0),1000,0)),1000000))</f>
        <v/>
      </c>
      <c r="ACI18">
        <f>IF($B18=0,1000000,IF(INDEX('計算A'!$D$60:$II$104,$B18,181)*JU18=1,IF(AND($E18=2,TB18=0),1000000,INDEX('計算A'!GB$110:GB$114,$F18+1)+IF(AND($E18=1,TB18=0),1000,0)),1000000))</f>
        <v/>
      </c>
      <c r="ACJ18">
        <f>IF($B18=0,1000000,IF(INDEX('計算A'!$D$60:$II$104,$B18,182)*JV18=1,IF(AND($E18=2,TC18=0),1000000,INDEX('計算A'!GC$110:GC$114,$F18+1)+IF(AND($E18=1,TC18=0),1000,0)),1000000))</f>
        <v/>
      </c>
      <c r="ACK18">
        <f>IF($B18=0,1000000,IF(INDEX('計算A'!$D$60:$II$104,$B18,183)*JW18=1,IF(AND($E18=2,TD18=0),1000000,INDEX('計算A'!GD$110:GD$114,$F18+1)+IF(AND($E18=1,TD18=0),1000,0)),1000000))</f>
        <v/>
      </c>
      <c r="ACL18">
        <f>IF($B18=0,1000000,IF(INDEX('計算A'!$D$60:$II$104,$B18,184)*JX18=1,IF(AND($E18=2,TE18=0),1000000,INDEX('計算A'!GE$110:GE$114,$F18+1)+IF(AND($E18=1,TE18=0),1000,0)),1000000))</f>
        <v/>
      </c>
      <c r="ACM18">
        <f>IF($B18=0,1000000,IF(INDEX('計算A'!$D$60:$II$104,$B18,185)*JY18=1,IF(AND($E18=2,TF18=0),1000000,INDEX('計算A'!GF$110:GF$114,$F18+1)+IF(AND($E18=1,TF18=0),1000,0)),1000000))</f>
        <v/>
      </c>
      <c r="ACN18">
        <f>IF($B18=0,1000000,IF(INDEX('計算A'!$D$60:$II$104,$B18,186)*JZ18=1,IF(AND($E18=2,TG18=0),1000000,INDEX('計算A'!GG$110:GG$114,$F18+1)+IF(AND($E18=1,TG18=0),1000,0)),1000000))</f>
        <v/>
      </c>
      <c r="ACO18">
        <f>IF($B18=0,1000000,IF(INDEX('計算A'!$D$60:$II$104,$B18,187)*KA18=1,IF(AND($E18=2,TH18=0),1000000,INDEX('計算A'!GH$110:GH$114,$F18+1)+IF(AND($E18=1,TH18=0),1000,0)),1000000))</f>
        <v/>
      </c>
      <c r="ACP18">
        <f>IF($B18=0,1000000,IF(INDEX('計算A'!$D$60:$II$104,$B18,188)*KB18=1,IF(AND($E18=2,TI18=0),1000000,INDEX('計算A'!GI$110:GI$114,$F18+1)+IF(AND($E18=1,TI18=0),1000,0)),1000000))</f>
        <v/>
      </c>
      <c r="ACQ18">
        <f>IF($B18=0,1000000,IF(INDEX('計算A'!$D$60:$II$104,$B18,189)*KC18=1,IF(AND($E18=2,TJ18=0),1000000,INDEX('計算A'!GJ$110:GJ$114,$F18+1)+IF(AND($E18=1,TJ18=0),1000,0)),1000000))</f>
        <v/>
      </c>
      <c r="ACR18">
        <f>IF($B18=0,1000000,IF(INDEX('計算A'!$D$60:$II$104,$B18,190)*KD18=1,IF(AND($E18=2,TK18=0),1000000,INDEX('計算A'!GK$110:GK$114,$F18+1)+IF(AND($E18=1,TK18=0),1000,0)),1000000))</f>
        <v/>
      </c>
      <c r="ACS18">
        <f>IF($B18=0,1000000,IF(INDEX('計算A'!$D$60:$II$104,$B18,191)*KE18=1,IF(AND($E18=2,TL18=0),1000000,INDEX('計算A'!GL$110:GL$114,$F18+1)+IF(AND($E18=1,TL18=0),1000,0)),1000000))</f>
        <v/>
      </c>
      <c r="ACT18">
        <f>IF($B18=0,1000000,IF(INDEX('計算A'!$D$60:$II$104,$B18,192)*KF18=1,IF(AND($E18=2,TM18=0),1000000,INDEX('計算A'!GM$110:GM$114,$F18+1)+IF(AND($E18=1,TM18=0),1000,0)),1000000))</f>
        <v/>
      </c>
      <c r="ACU18">
        <f>IF($B18=0,1000000,IF(INDEX('計算A'!$D$60:$II$104,$B18,193)*KG18=1,IF(AND($E18=2,TN18=0),1000000,INDEX('計算A'!GN$110:GN$114,$F18+1)+IF(AND($E18=1,TN18=0),1000,0)),1000000))</f>
        <v/>
      </c>
      <c r="ACV18">
        <f>IF($B18=0,1000000,IF(INDEX('計算A'!$D$60:$II$104,$B18,194)*KH18=1,IF(AND($E18=2,TO18=0),1000000,INDEX('計算A'!GO$110:GO$114,$F18+1)+IF(AND($E18=1,TO18=0),1000,0)),1000000))</f>
        <v/>
      </c>
      <c r="ACW18">
        <f>IF($B18=0,1000000,IF(INDEX('計算A'!$D$60:$II$104,$B18,195)*KI18=1,IF(AND($E18=2,TP18=0),1000000,INDEX('計算A'!GP$110:GP$114,$F18+1)+IF(AND($E18=1,TP18=0),1000,0)),1000000))</f>
        <v/>
      </c>
      <c r="ACX18">
        <f>IF($B18=0,1000000,IF(INDEX('計算A'!$D$60:$II$104,$B18,196)*KJ18=1,IF(AND($E18=2,TQ18=0),1000000,INDEX('計算A'!GQ$110:GQ$114,$F18+1)+IF(AND($E18=1,TQ18=0),1000,0)),1000000))</f>
        <v/>
      </c>
      <c r="ACY18">
        <f>IF($B18=0,1000000,IF(INDEX('計算A'!$D$60:$II$104,$B18,197)*KK18=1,IF(AND($E18=2,TR18=0),1000000,INDEX('計算A'!GR$110:GR$114,$F18+1)+IF(AND($E18=1,TR18=0),1000,0)),1000000))</f>
        <v/>
      </c>
      <c r="ACZ18">
        <f>IF($B18=0,1000000,IF(INDEX('計算A'!$D$60:$II$104,$B18,198)*KL18=1,IF(AND($E18=2,TS18=0),1000000,INDEX('計算A'!GS$110:GS$114,$F18+1)+IF(AND($E18=1,TS18=0),1000,0)),1000000))</f>
        <v/>
      </c>
      <c r="ADA18">
        <f>IF($B18=0,1000000,IF(INDEX('計算A'!$D$60:$II$104,$B18,199)*KM18=1,IF(AND($E18=2,TT18=0),1000000,INDEX('計算A'!GT$110:GT$114,$F18+1)+IF(AND($E18=1,TT18=0),1000,0)),1000000))</f>
        <v/>
      </c>
      <c r="ADB18">
        <f>IF($B18=0,1000000,IF(INDEX('計算A'!$D$60:$II$104,$B18,200)*KN18=1,IF(AND($E18=2,TU18=0),1000000,INDEX('計算A'!GU$110:GU$114,$F18+1)+IF(AND($E18=1,TU18=0),1000,0)),1000000))</f>
        <v/>
      </c>
      <c r="ADC18">
        <f>IF($B18=0,1000000,IF(INDEX('計算A'!$D$60:$II$104,$B18,201)*KO18=1,IF(AND($E18=2,TV18=0),1000000,INDEX('計算A'!GV$110:GV$114,$F18+1)+IF(AND($E18=1,TV18=0),1000,0)),1000000))</f>
        <v/>
      </c>
      <c r="ADD18">
        <f>IF($B18=0,1000000,IF(INDEX('計算A'!$D$60:$II$104,$B18,202)*KP18=1,IF(AND($E18=2,TW18=0),1000000,INDEX('計算A'!GW$110:GW$114,$F18+1)+IF(AND($E18=1,TW18=0),1000,0)),1000000))</f>
        <v/>
      </c>
      <c r="ADE18">
        <f>IF($B18=0,1000000,IF(INDEX('計算A'!$D$60:$II$104,$B18,203)*KQ18=1,IF(AND($E18=2,TX18=0),1000000,INDEX('計算A'!GX$110:GX$114,$F18+1)+IF(AND($E18=1,TX18=0),1000,0)),1000000))</f>
        <v/>
      </c>
      <c r="ADF18">
        <f>IF($B18=0,1000000,IF(INDEX('計算A'!$D$60:$II$104,$B18,204)*KR18=1,IF(AND($E18=2,TY18=0),1000000,INDEX('計算A'!GY$110:GY$114,$F18+1)+IF(AND($E18=1,TY18=0),1000,0)),1000000))</f>
        <v/>
      </c>
      <c r="ADG18">
        <f>IF($B18=0,1000000,IF(INDEX('計算A'!$D$60:$II$104,$B18,205)*KS18=1,IF(AND($E18=2,TZ18=0),1000000,INDEX('計算A'!GZ$110:GZ$114,$F18+1)+IF(AND($E18=1,TZ18=0),1000,0)),1000000))</f>
        <v/>
      </c>
      <c r="ADH18">
        <f>IF($B18=0,1000000,IF(INDEX('計算A'!$D$60:$II$104,$B18,206)*KT18=1,IF(AND($E18=2,UA18=0),1000000,INDEX('計算A'!HA$110:HA$114,$F18+1)+IF(AND($E18=1,UA18=0),1000,0)),1000000))</f>
        <v/>
      </c>
      <c r="ADI18">
        <f>IF($B18=0,1000000,IF(INDEX('計算A'!$D$60:$II$104,$B18,207)*KU18=1,IF(AND($E18=2,UB18=0),1000000,INDEX('計算A'!HB$110:HB$114,$F18+1)+IF(AND($E18=1,UB18=0),1000,0)),1000000))</f>
        <v/>
      </c>
      <c r="ADJ18">
        <f>IF($B18=0,1000000,IF(INDEX('計算A'!$D$60:$II$104,$B18,208)*KV18=1,IF(AND($E18=2,UC18=0),1000000,INDEX('計算A'!HC$110:HC$114,$F18+1)+IF(AND($E18=1,UC18=0),1000,0)),1000000))</f>
        <v/>
      </c>
      <c r="ADK18">
        <f>IF($B18=0,1000000,IF(INDEX('計算A'!$D$60:$II$104,$B18,209)*KW18=1,IF(AND($E18=2,UD18=0),1000000,INDEX('計算A'!HD$110:HD$114,$F18+1)+IF(AND($E18=1,UD18=0),1000,0)),1000000))</f>
        <v/>
      </c>
      <c r="ADL18">
        <f>IF($B18=0,1000000,IF(INDEX('計算A'!$D$60:$II$104,$B18,210)*KX18=1,IF(AND($E18=2,UE18=0),1000000,INDEX('計算A'!HE$110:HE$114,$F18+1)+IF(AND($E18=1,UE18=0),1000,0)),1000000))</f>
        <v/>
      </c>
      <c r="ADM18">
        <f>IF($B18=0,1000000,IF(INDEX('計算A'!$D$60:$II$104,$B18,211)*KY18=1,IF(AND($E18=2,UF18=0),1000000,INDEX('計算A'!HF$110:HF$114,$F18+1)+IF(AND($E18=1,UF18=0),1000,0)),1000000))</f>
        <v/>
      </c>
      <c r="ADN18">
        <f>IF($B18=0,1000000,IF(INDEX('計算A'!$D$60:$II$104,$B18,212)*KZ18=1,IF(AND($E18=2,UG18=0),1000000,INDEX('計算A'!HG$110:HG$114,$F18+1)+IF(AND($E18=1,UG18=0),1000,0)),1000000))</f>
        <v/>
      </c>
      <c r="ADO18">
        <f>IF($B18=0,1000000,IF(INDEX('計算A'!$D$60:$II$104,$B18,213)*LA18=1,IF(AND($E18=2,UH18=0),1000000,INDEX('計算A'!HH$110:HH$114,$F18+1)+IF(AND($E18=1,UH18=0),1000,0)),1000000))</f>
        <v/>
      </c>
      <c r="ADP18">
        <f>IF($B18=0,1000000,IF(INDEX('計算A'!$D$60:$II$104,$B18,214)*LB18=1,IF(AND($E18=2,UI18=0),1000000,INDEX('計算A'!HI$110:HI$114,$F18+1)+IF(AND($E18=1,UI18=0),1000,0)),1000000))</f>
        <v/>
      </c>
      <c r="ADQ18">
        <f>IF($B18=0,1000000,IF(INDEX('計算A'!$D$60:$II$104,$B18,215)*LC18=1,IF(AND($E18=2,UJ18=0),1000000,INDEX('計算A'!HJ$110:HJ$114,$F18+1)+IF(AND($E18=1,UJ18=0),1000,0)),1000000))</f>
        <v/>
      </c>
      <c r="ADR18">
        <f>IF($B18=0,1000000,IF(INDEX('計算A'!$D$60:$II$104,$B18,216)*LD18=1,IF(AND($E18=2,UK18=0),1000000,INDEX('計算A'!HK$110:HK$114,$F18+1)+IF(AND($E18=1,UK18=0),1000,0)),1000000))</f>
        <v/>
      </c>
      <c r="ADS18">
        <f>IF($B18=0,1000000,IF(INDEX('計算A'!$D$60:$II$104,$B18,217)*LE18=1,IF(AND($E18=2,UL18=0),1000000,INDEX('計算A'!HL$110:HL$114,$F18+1)+IF(AND($E18=1,UL18=0),1000,0)),1000000))</f>
        <v/>
      </c>
      <c r="ADT18">
        <f>IF($B18=0,1000000,IF(INDEX('計算A'!$D$60:$II$104,$B18,218)*LF18=1,IF(AND($E18=2,UM18=0),1000000,INDEX('計算A'!HM$110:HM$114,$F18+1)+IF(AND($E18=1,UM18=0),1000,0)),1000000))</f>
        <v/>
      </c>
      <c r="ADU18">
        <f>IF($B18=0,1000000,IF(INDEX('計算A'!$D$60:$II$104,$B18,219)*LG18=1,IF(AND($E18=2,UN18=0),1000000,INDEX('計算A'!HN$110:HN$114,$F18+1)+IF(AND($E18=1,UN18=0),1000,0)),1000000))</f>
        <v/>
      </c>
      <c r="ADV18">
        <f>IF($B18=0,1000000,IF(INDEX('計算A'!$D$60:$II$104,$B18,220)*LH18=1,IF(AND($E18=2,UO18=0),1000000,INDEX('計算A'!HO$110:HO$114,$F18+1)+IF(AND($E18=1,UO18=0),1000,0)),1000000))</f>
        <v/>
      </c>
      <c r="ADW18">
        <f>IF($B18=0,1000000,IF(INDEX('計算A'!$D$60:$II$104,$B18,221)*LI18=1,IF(AND($E18=2,UP18=0),1000000,INDEX('計算A'!HP$110:HP$114,$F18+1)+IF(AND($E18=1,UP18=0),1000,0)),1000000))</f>
        <v/>
      </c>
      <c r="ADX18">
        <f>IF($B18=0,1000000,IF(INDEX('計算A'!$D$60:$II$104,$B18,222)*LJ18=1,IF(AND($E18=2,UQ18=0),1000000,INDEX('計算A'!HQ$110:HQ$114,$F18+1)+IF(AND($E18=1,UQ18=0),1000,0)),1000000))</f>
        <v/>
      </c>
      <c r="ADY18">
        <f>IF($B18=0,1000000,IF(INDEX('計算A'!$D$60:$II$104,$B18,223)*LK18=1,IF(AND($E18=2,UR18=0),1000000,INDEX('計算A'!HR$110:HR$114,$F18+1)+IF(AND($E18=1,UR18=0),1000,0)),1000000))</f>
        <v/>
      </c>
      <c r="ADZ18">
        <f>IF($B18=0,1000000,IF(INDEX('計算A'!$D$60:$II$104,$B18,224)*LL18=1,IF(AND($E18=2,US18=0),1000000,INDEX('計算A'!HS$110:HS$114,$F18+1)+IF(AND($E18=1,US18=0),1000,0)),1000000))</f>
        <v/>
      </c>
      <c r="AEA18">
        <f>IF($B18=0,1000000,IF(INDEX('計算A'!$D$60:$II$104,$B18,225)*LM18=1,IF(AND($E18=2,UT18=0),1000000,INDEX('計算A'!HT$110:HT$114,$F18+1)+IF(AND($E18=1,UT18=0),1000,0)),1000000))</f>
        <v/>
      </c>
      <c r="AEB18">
        <f>IF($B18=0,1000000,IF(INDEX('計算A'!$D$60:$II$104,$B18,226)*LN18=1,IF(AND($E18=2,UU18=0),1000000,INDEX('計算A'!HU$110:HU$114,$F18+1)+IF(AND($E18=1,UU18=0),1000,0)),1000000))</f>
        <v/>
      </c>
      <c r="AEC18">
        <f>IF($B18=0,1000000,IF(INDEX('計算A'!$D$60:$II$104,$B18,227)*LO18=1,IF(AND($E18=2,UV18=0),1000000,INDEX('計算A'!HV$110:HV$114,$F18+1)+IF(AND($E18=1,UV18=0),1000,0)),1000000))</f>
        <v/>
      </c>
      <c r="AED18">
        <f>IF($B18=0,1000000,IF(INDEX('計算A'!$D$60:$II$104,$B18,228)*LP18=1,IF(AND($E18=2,UW18=0),1000000,INDEX('計算A'!HW$110:HW$114,$F18+1)+IF(AND($E18=1,UW18=0),1000,0)),1000000))</f>
        <v/>
      </c>
      <c r="AEE18">
        <f>IF($B18=0,1000000,IF(INDEX('計算A'!$D$60:$II$104,$B18,229)*LQ18=1,IF(AND($E18=2,UX18=0),1000000,INDEX('計算A'!HX$110:HX$114,$F18+1)+IF(AND($E18=1,UX18=0),1000,0)),1000000))</f>
        <v/>
      </c>
      <c r="AEF18">
        <f>IF($B18=0,1000000,IF(INDEX('計算A'!$D$60:$II$104,$B18,230)*LR18=1,IF(AND($E18=2,UY18=0),1000000,INDEX('計算A'!HY$110:HY$114,$F18+1)+IF(AND($E18=1,UY18=0),1000,0)),1000000))</f>
        <v/>
      </c>
      <c r="AEG18">
        <f>IF($B18=0,1000000,IF(INDEX('計算A'!$D$60:$II$104,$B18,231)*LS18=1,IF(AND($E18=2,UZ18=0),1000000,INDEX('計算A'!HZ$110:HZ$114,$F18+1)+IF(AND($E18=1,UZ18=0),1000,0)),1000000))</f>
        <v/>
      </c>
      <c r="AEH18">
        <f>IF($B18=0,1000000,IF(INDEX('計算A'!$D$60:$II$104,$B18,232)*LT18=1,IF(AND($E18=2,VA18=0),1000000,INDEX('計算A'!IA$110:IA$114,$F18+1)+IF(AND($E18=1,VA18=0),1000,0)),1000000))</f>
        <v/>
      </c>
      <c r="AEI18">
        <f>IF($B18=0,1000000,IF(INDEX('計算A'!$D$60:$II$104,$B18,233)*LU18=1,IF(AND($E18=2,VB18=0),1000000,INDEX('計算A'!IB$110:IB$114,$F18+1)+IF(AND($E18=1,VB18=0),1000,0)),1000000))</f>
        <v/>
      </c>
      <c r="AEJ18">
        <f>IF($B18=0,1000000,IF(INDEX('計算A'!$D$60:$II$104,$B18,234)*LV18=1,IF(AND($E18=2,VC18=0),1000000,INDEX('計算A'!IC$110:IC$114,$F18+1)+IF(AND($E18=1,VC18=0),1000,0)),1000000))</f>
        <v/>
      </c>
      <c r="AEK18">
        <f>IF($B18=0,1000000,IF(INDEX('計算A'!$D$60:$II$104,$B18,235)*LW18=1,IF(AND($E18=2,VD18=0),1000000,INDEX('計算A'!ID$110:ID$114,$F18+1)+IF(AND($E18=1,VD18=0),1000,0)),1000000))</f>
        <v/>
      </c>
      <c r="AEL18">
        <f>IF($B18=0,1000000,IF(INDEX('計算A'!$D$60:$II$104,$B18,236)*LX18=1,IF(AND($E18=2,VE18=0),1000000,INDEX('計算A'!IE$110:IE$114,$F18+1)+IF(AND($E18=1,VE18=0),1000,0)),1000000))</f>
        <v/>
      </c>
      <c r="AEM18">
        <f>IF($B18=0,1000000,IF(INDEX('計算A'!$D$60:$II$104,$B18,237)*LY18=1,IF(AND($E18=2,VF18=0),1000000,INDEX('計算A'!IF$110:IF$114,$F18+1)+IF(AND($E18=1,VF18=0),1000,0)),1000000))</f>
        <v/>
      </c>
      <c r="AEN18">
        <f>IF($B18=0,1000000,IF(INDEX('計算A'!$D$60:$II$104,$B18,238)*LZ18=1,IF(AND($E18=2,VG18=0),1000000,INDEX('計算A'!IG$110:IG$114,$F18+1)+IF(AND($E18=1,VG18=0),1000,0)),1000000))</f>
        <v/>
      </c>
      <c r="AEO18">
        <f>IF($B18=0,1000000,IF(INDEX('計算A'!$D$60:$II$104,$B18,239)*MA18=1,IF(AND($E18=2,VH18=0),1000000,INDEX('計算A'!IH$110:IH$114,$F18+1)+IF(AND($E18=1,VH18=0),1000,0)),1000000))</f>
        <v/>
      </c>
      <c r="AEP18">
        <f>IF($B18=0,1000000,IF(INDEX('計算A'!$D$60:$II$104,$B18,240)*MB18=1,IF(AND($E18=2,VI18=0),1000000,INDEX('計算A'!II$110:II$114,$F18+1)+IF(AND($E18=1,VI18=0),1000,0)),1000000))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IF($B19=0,1000000,IF(INDEX('計算A'!$D$60:$II$104,$B19,1)*CW19=1,IF(AND($E19=2,MD19=0),1000000,INDEX('計算A'!D$110:D$114,$F19+1)+IF(AND($E19=1,MD19=0),1000,0)),1000000))</f>
        <v/>
      </c>
      <c r="VL19">
        <f>IF($B19=0,1000000,IF(INDEX('計算A'!$D$60:$II$104,$B19,2)*CX19=1,IF(AND($E19=2,ME19=0),1000000,INDEX('計算A'!E$110:E$114,$F19+1)+IF(AND($E19=1,ME19=0),1000,0)),1000000))</f>
        <v/>
      </c>
      <c r="VM19">
        <f>IF($B19=0,1000000,IF(INDEX('計算A'!$D$60:$II$104,$B19,3)*CY19=1,IF(AND($E19=2,MF19=0),1000000,INDEX('計算A'!F$110:F$114,$F19+1)+IF(AND($E19=1,MF19=0),1000,0)),1000000))</f>
        <v/>
      </c>
      <c r="VN19">
        <f>IF($B19=0,1000000,IF(INDEX('計算A'!$D$60:$II$104,$B19,4)*CZ19=1,IF(AND($E19=2,MG19=0),1000000,INDEX('計算A'!G$110:G$114,$F19+1)+IF(AND($E19=1,MG19=0),1000,0)),1000000))</f>
        <v/>
      </c>
      <c r="VO19">
        <f>IF($B19=0,1000000,IF(INDEX('計算A'!$D$60:$II$104,$B19,5)*DA19=1,IF(AND($E19=2,MH19=0),1000000,INDEX('計算A'!H$110:H$114,$F19+1)+IF(AND($E19=1,MH19=0),1000,0)),1000000))</f>
        <v/>
      </c>
      <c r="VP19">
        <f>IF($B19=0,1000000,IF(INDEX('計算A'!$D$60:$II$104,$B19,6)*DB19=1,IF(AND($E19=2,MI19=0),1000000,INDEX('計算A'!I$110:I$114,$F19+1)+IF(AND($E19=1,MI19=0),1000,0)),1000000))</f>
        <v/>
      </c>
      <c r="VQ19">
        <f>IF($B19=0,1000000,IF(INDEX('計算A'!$D$60:$II$104,$B19,7)*DC19=1,IF(AND($E19=2,MJ19=0),1000000,INDEX('計算A'!J$110:J$114,$F19+1)+IF(AND($E19=1,MJ19=0),1000,0)),1000000))</f>
        <v/>
      </c>
      <c r="VR19">
        <f>IF($B19=0,1000000,IF(INDEX('計算A'!$D$60:$II$104,$B19,8)*DD19=1,IF(AND($E19=2,MK19=0),1000000,INDEX('計算A'!K$110:K$114,$F19+1)+IF(AND($E19=1,MK19=0),1000,0)),1000000))</f>
        <v/>
      </c>
      <c r="VS19">
        <f>IF($B19=0,1000000,IF(INDEX('計算A'!$D$60:$II$104,$B19,9)*DE19=1,IF(AND($E19=2,ML19=0),1000000,INDEX('計算A'!L$110:L$114,$F19+1)+IF(AND($E19=1,ML19=0),1000,0)),1000000))</f>
        <v/>
      </c>
      <c r="VT19">
        <f>IF($B19=0,1000000,IF(INDEX('計算A'!$D$60:$II$104,$B19,10)*DF19=1,IF(AND($E19=2,MM19=0),1000000,INDEX('計算A'!M$110:M$114,$F19+1)+IF(AND($E19=1,MM19=0),1000,0)),1000000))</f>
        <v/>
      </c>
      <c r="VU19">
        <f>IF($B19=0,1000000,IF(INDEX('計算A'!$D$60:$II$104,$B19,11)*DG19=1,IF(AND($E19=2,MN19=0),1000000,INDEX('計算A'!N$110:N$114,$F19+1)+IF(AND($E19=1,MN19=0),1000,0)),1000000))</f>
        <v/>
      </c>
      <c r="VV19">
        <f>IF($B19=0,1000000,IF(INDEX('計算A'!$D$60:$II$104,$B19,12)*DH19=1,IF(AND($E19=2,MO19=0),1000000,INDEX('計算A'!O$110:O$114,$F19+1)+IF(AND($E19=1,MO19=0),1000,0)),1000000))</f>
        <v/>
      </c>
      <c r="VW19">
        <f>IF($B19=0,1000000,IF(INDEX('計算A'!$D$60:$II$104,$B19,13)*DI19=1,IF(AND($E19=2,MP19=0),1000000,INDEX('計算A'!P$110:P$114,$F19+1)+IF(AND($E19=1,MP19=0),1000,0)),1000000))</f>
        <v/>
      </c>
      <c r="VX19">
        <f>IF($B19=0,1000000,IF(INDEX('計算A'!$D$60:$II$104,$B19,14)*DJ19=1,IF(AND($E19=2,MQ19=0),1000000,INDEX('計算A'!Q$110:Q$114,$F19+1)+IF(AND($E19=1,MQ19=0),1000,0)),1000000))</f>
        <v/>
      </c>
      <c r="VY19">
        <f>IF($B19=0,1000000,IF(INDEX('計算A'!$D$60:$II$104,$B19,15)*DK19=1,IF(AND($E19=2,MR19=0),1000000,INDEX('計算A'!R$110:R$114,$F19+1)+IF(AND($E19=1,MR19=0),1000,0)),1000000))</f>
        <v/>
      </c>
      <c r="VZ19">
        <f>IF($B19=0,1000000,IF(INDEX('計算A'!$D$60:$II$104,$B19,16)*DL19=1,IF(AND($E19=2,MS19=0),1000000,INDEX('計算A'!S$110:S$114,$F19+1)+IF(AND($E19=1,MS19=0),1000,0)),1000000))</f>
        <v/>
      </c>
      <c r="WA19">
        <f>IF($B19=0,1000000,IF(INDEX('計算A'!$D$60:$II$104,$B19,17)*DM19=1,IF(AND($E19=2,MT19=0),1000000,INDEX('計算A'!T$110:T$114,$F19+1)+IF(AND($E19=1,MT19=0),1000,0)),1000000))</f>
        <v/>
      </c>
      <c r="WB19">
        <f>IF($B19=0,1000000,IF(INDEX('計算A'!$D$60:$II$104,$B19,18)*DN19=1,IF(AND($E19=2,MU19=0),1000000,INDEX('計算A'!U$110:U$114,$F19+1)+IF(AND($E19=1,MU19=0),1000,0)),1000000))</f>
        <v/>
      </c>
      <c r="WC19">
        <f>IF($B19=0,1000000,IF(INDEX('計算A'!$D$60:$II$104,$B19,19)*DO19=1,IF(AND($E19=2,MV19=0),1000000,INDEX('計算A'!V$110:V$114,$F19+1)+IF(AND($E19=1,MV19=0),1000,0)),1000000))</f>
        <v/>
      </c>
      <c r="WD19">
        <f>IF($B19=0,1000000,IF(INDEX('計算A'!$D$60:$II$104,$B19,20)*DP19=1,IF(AND($E19=2,MW19=0),1000000,INDEX('計算A'!W$110:W$114,$F19+1)+IF(AND($E19=1,MW19=0),1000,0)),1000000))</f>
        <v/>
      </c>
      <c r="WE19">
        <f>IF($B19=0,1000000,IF(INDEX('計算A'!$D$60:$II$104,$B19,21)*DQ19=1,IF(AND($E19=2,MX19=0),1000000,INDEX('計算A'!X$110:X$114,$F19+1)+IF(AND($E19=1,MX19=0),1000,0)),1000000))</f>
        <v/>
      </c>
      <c r="WF19">
        <f>IF($B19=0,1000000,IF(INDEX('計算A'!$D$60:$II$104,$B19,22)*DR19=1,IF(AND($E19=2,MY19=0),1000000,INDEX('計算A'!Y$110:Y$114,$F19+1)+IF(AND($E19=1,MY19=0),1000,0)),1000000))</f>
        <v/>
      </c>
      <c r="WG19">
        <f>IF($B19=0,1000000,IF(INDEX('計算A'!$D$60:$II$104,$B19,23)*DS19=1,IF(AND($E19=2,MZ19=0),1000000,INDEX('計算A'!Z$110:Z$114,$F19+1)+IF(AND($E19=1,MZ19=0),1000,0)),1000000))</f>
        <v/>
      </c>
      <c r="WH19">
        <f>IF($B19=0,1000000,IF(INDEX('計算A'!$D$60:$II$104,$B19,24)*DT19=1,IF(AND($E19=2,NA19=0),1000000,INDEX('計算A'!AA$110:AA$114,$F19+1)+IF(AND($E19=1,NA19=0),1000,0)),1000000))</f>
        <v/>
      </c>
      <c r="WI19">
        <f>IF($B19=0,1000000,IF(INDEX('計算A'!$D$60:$II$104,$B19,25)*DU19=1,IF(AND($E19=2,NB19=0),1000000,INDEX('計算A'!AB$110:AB$114,$F19+1)+IF(AND($E19=1,NB19=0),1000,0)),1000000))</f>
        <v/>
      </c>
      <c r="WJ19">
        <f>IF($B19=0,1000000,IF(INDEX('計算A'!$D$60:$II$104,$B19,26)*DV19=1,IF(AND($E19=2,NC19=0),1000000,INDEX('計算A'!AC$110:AC$114,$F19+1)+IF(AND($E19=1,NC19=0),1000,0)),1000000))</f>
        <v/>
      </c>
      <c r="WK19">
        <f>IF($B19=0,1000000,IF(INDEX('計算A'!$D$60:$II$104,$B19,27)*DW19=1,IF(AND($E19=2,ND19=0),1000000,INDEX('計算A'!AD$110:AD$114,$F19+1)+IF(AND($E19=1,ND19=0),1000,0)),1000000))</f>
        <v/>
      </c>
      <c r="WL19">
        <f>IF($B19=0,1000000,IF(INDEX('計算A'!$D$60:$II$104,$B19,28)*DX19=1,IF(AND($E19=2,NE19=0),1000000,INDEX('計算A'!AE$110:AE$114,$F19+1)+IF(AND($E19=1,NE19=0),1000,0)),1000000))</f>
        <v/>
      </c>
      <c r="WM19">
        <f>IF($B19=0,1000000,IF(INDEX('計算A'!$D$60:$II$104,$B19,29)*DY19=1,IF(AND($E19=2,NF19=0),1000000,INDEX('計算A'!AF$110:AF$114,$F19+1)+IF(AND($E19=1,NF19=0),1000,0)),1000000))</f>
        <v/>
      </c>
      <c r="WN19">
        <f>IF($B19=0,1000000,IF(INDEX('計算A'!$D$60:$II$104,$B19,30)*DZ19=1,IF(AND($E19=2,NG19=0),1000000,INDEX('計算A'!AG$110:AG$114,$F19+1)+IF(AND($E19=1,NG19=0),1000,0)),1000000))</f>
        <v/>
      </c>
      <c r="WO19">
        <f>IF($B19=0,1000000,IF(INDEX('計算A'!$D$60:$II$104,$B19,31)*EA19=1,IF(AND($E19=2,NH19=0),1000000,INDEX('計算A'!AH$110:AH$114,$F19+1)+IF(AND($E19=1,NH19=0),1000,0)),1000000))</f>
        <v/>
      </c>
      <c r="WP19">
        <f>IF($B19=0,1000000,IF(INDEX('計算A'!$D$60:$II$104,$B19,32)*EB19=1,IF(AND($E19=2,NI19=0),1000000,INDEX('計算A'!AI$110:AI$114,$F19+1)+IF(AND($E19=1,NI19=0),1000,0)),1000000))</f>
        <v/>
      </c>
      <c r="WQ19">
        <f>IF($B19=0,1000000,IF(INDEX('計算A'!$D$60:$II$104,$B19,33)*EC19=1,IF(AND($E19=2,NJ19=0),1000000,INDEX('計算A'!AJ$110:AJ$114,$F19+1)+IF(AND($E19=1,NJ19=0),1000,0)),1000000))</f>
        <v/>
      </c>
      <c r="WR19">
        <f>IF($B19=0,1000000,IF(INDEX('計算A'!$D$60:$II$104,$B19,34)*ED19=1,IF(AND($E19=2,NK19=0),1000000,INDEX('計算A'!AK$110:AK$114,$F19+1)+IF(AND($E19=1,NK19=0),1000,0)),1000000))</f>
        <v/>
      </c>
      <c r="WS19">
        <f>IF($B19=0,1000000,IF(INDEX('計算A'!$D$60:$II$104,$B19,35)*EE19=1,IF(AND($E19=2,NL19=0),1000000,INDEX('計算A'!AL$110:AL$114,$F19+1)+IF(AND($E19=1,NL19=0),1000,0)),1000000))</f>
        <v/>
      </c>
      <c r="WT19">
        <f>IF($B19=0,1000000,IF(INDEX('計算A'!$D$60:$II$104,$B19,36)*EF19=1,IF(AND($E19=2,NM19=0),1000000,INDEX('計算A'!AM$110:AM$114,$F19+1)+IF(AND($E19=1,NM19=0),1000,0)),1000000))</f>
        <v/>
      </c>
      <c r="WU19">
        <f>IF($B19=0,1000000,IF(INDEX('計算A'!$D$60:$II$104,$B19,37)*EG19=1,IF(AND($E19=2,NN19=0),1000000,INDEX('計算A'!AN$110:AN$114,$F19+1)+IF(AND($E19=1,NN19=0),1000,0)),1000000))</f>
        <v/>
      </c>
      <c r="WV19">
        <f>IF($B19=0,1000000,IF(INDEX('計算A'!$D$60:$II$104,$B19,38)*EH19=1,IF(AND($E19=2,NO19=0),1000000,INDEX('計算A'!AO$110:AO$114,$F19+1)+IF(AND($E19=1,NO19=0),1000,0)),1000000))</f>
        <v/>
      </c>
      <c r="WW19">
        <f>IF($B19=0,1000000,IF(INDEX('計算A'!$D$60:$II$104,$B19,39)*EI19=1,IF(AND($E19=2,NP19=0),1000000,INDEX('計算A'!AP$110:AP$114,$F19+1)+IF(AND($E19=1,NP19=0),1000,0)),1000000))</f>
        <v/>
      </c>
      <c r="WX19">
        <f>IF($B19=0,1000000,IF(INDEX('計算A'!$D$60:$II$104,$B19,40)*EJ19=1,IF(AND($E19=2,NQ19=0),1000000,INDEX('計算A'!AQ$110:AQ$114,$F19+1)+IF(AND($E19=1,NQ19=0),1000,0)),1000000))</f>
        <v/>
      </c>
      <c r="WY19">
        <f>IF($B19=0,1000000,IF(INDEX('計算A'!$D$60:$II$104,$B19,41)*EK19=1,IF(AND($E19=2,NR19=0),1000000,INDEX('計算A'!AR$110:AR$114,$F19+1)+IF(AND($E19=1,NR19=0),1000,0)),1000000))</f>
        <v/>
      </c>
      <c r="WZ19">
        <f>IF($B19=0,1000000,IF(INDEX('計算A'!$D$60:$II$104,$B19,42)*EL19=1,IF(AND($E19=2,NS19=0),1000000,INDEX('計算A'!AS$110:AS$114,$F19+1)+IF(AND($E19=1,NS19=0),1000,0)),1000000))</f>
        <v/>
      </c>
      <c r="XA19">
        <f>IF($B19=0,1000000,IF(INDEX('計算A'!$D$60:$II$104,$B19,43)*EM19=1,IF(AND($E19=2,NT19=0),1000000,INDEX('計算A'!AT$110:AT$114,$F19+1)+IF(AND($E19=1,NT19=0),1000,0)),1000000))</f>
        <v/>
      </c>
      <c r="XB19">
        <f>IF($B19=0,1000000,IF(INDEX('計算A'!$D$60:$II$104,$B19,44)*EN19=1,IF(AND($E19=2,NU19=0),1000000,INDEX('計算A'!AU$110:AU$114,$F19+1)+IF(AND($E19=1,NU19=0),1000,0)),1000000))</f>
        <v/>
      </c>
      <c r="XC19">
        <f>IF($B19=0,1000000,IF(INDEX('計算A'!$D$60:$II$104,$B19,45)*EO19=1,IF(AND($E19=2,NV19=0),1000000,INDEX('計算A'!AV$110:AV$114,$F19+1)+IF(AND($E19=1,NV19=0),1000,0)),1000000))</f>
        <v/>
      </c>
      <c r="XD19">
        <f>IF($B19=0,1000000,IF(INDEX('計算A'!$D$60:$II$104,$B19,46)*EP19=1,IF(AND($E19=2,NW19=0),1000000,INDEX('計算A'!AW$110:AW$114,$F19+1)+IF(AND($E19=1,NW19=0),1000,0)),1000000))</f>
        <v/>
      </c>
      <c r="XE19">
        <f>IF($B19=0,1000000,IF(INDEX('計算A'!$D$60:$II$104,$B19,47)*EQ19=1,IF(AND($E19=2,NX19=0),1000000,INDEX('計算A'!AX$110:AX$114,$F19+1)+IF(AND($E19=1,NX19=0),1000,0)),1000000))</f>
        <v/>
      </c>
      <c r="XF19">
        <f>IF($B19=0,1000000,IF(INDEX('計算A'!$D$60:$II$104,$B19,48)*ER19=1,IF(AND($E19=2,NY19=0),1000000,INDEX('計算A'!AY$110:AY$114,$F19+1)+IF(AND($E19=1,NY19=0),1000,0)),1000000))</f>
        <v/>
      </c>
      <c r="XG19">
        <f>IF($B19=0,1000000,IF(INDEX('計算A'!$D$60:$II$104,$B19,49)*ES19=1,IF(AND($E19=2,NZ19=0),1000000,INDEX('計算A'!AZ$110:AZ$114,$F19+1)+IF(AND($E19=1,NZ19=0),1000,0)),1000000))</f>
        <v/>
      </c>
      <c r="XH19">
        <f>IF($B19=0,1000000,IF(INDEX('計算A'!$D$60:$II$104,$B19,50)*ET19=1,IF(AND($E19=2,OA19=0),1000000,INDEX('計算A'!BA$110:BA$114,$F19+1)+IF(AND($E19=1,OA19=0),1000,0)),1000000))</f>
        <v/>
      </c>
      <c r="XI19">
        <f>IF($B19=0,1000000,IF(INDEX('計算A'!$D$60:$II$104,$B19,51)*EU19=1,IF(AND($E19=2,OB19=0),1000000,INDEX('計算A'!BB$110:BB$114,$F19+1)+IF(AND($E19=1,OB19=0),1000,0)),1000000))</f>
        <v/>
      </c>
      <c r="XJ19">
        <f>IF($B19=0,1000000,IF(INDEX('計算A'!$D$60:$II$104,$B19,52)*EV19=1,IF(AND($E19=2,OC19=0),1000000,INDEX('計算A'!BC$110:BC$114,$F19+1)+IF(AND($E19=1,OC19=0),1000,0)),1000000))</f>
        <v/>
      </c>
      <c r="XK19">
        <f>IF($B19=0,1000000,IF(INDEX('計算A'!$D$60:$II$104,$B19,53)*EW19=1,IF(AND($E19=2,OD19=0),1000000,INDEX('計算A'!BD$110:BD$114,$F19+1)+IF(AND($E19=1,OD19=0),1000,0)),1000000))</f>
        <v/>
      </c>
      <c r="XL19">
        <f>IF($B19=0,1000000,IF(INDEX('計算A'!$D$60:$II$104,$B19,54)*EX19=1,IF(AND($E19=2,OE19=0),1000000,INDEX('計算A'!BE$110:BE$114,$F19+1)+IF(AND($E19=1,OE19=0),1000,0)),1000000))</f>
        <v/>
      </c>
      <c r="XM19">
        <f>IF($B19=0,1000000,IF(INDEX('計算A'!$D$60:$II$104,$B19,55)*EY19=1,IF(AND($E19=2,OF19=0),1000000,INDEX('計算A'!BF$110:BF$114,$F19+1)+IF(AND($E19=1,OF19=0),1000,0)),1000000))</f>
        <v/>
      </c>
      <c r="XN19">
        <f>IF($B19=0,1000000,IF(INDEX('計算A'!$D$60:$II$104,$B19,56)*EZ19=1,IF(AND($E19=2,OG19=0),1000000,INDEX('計算A'!BG$110:BG$114,$F19+1)+IF(AND($E19=1,OG19=0),1000,0)),1000000))</f>
        <v/>
      </c>
      <c r="XO19">
        <f>IF($B19=0,1000000,IF(INDEX('計算A'!$D$60:$II$104,$B19,57)*FA19=1,IF(AND($E19=2,OH19=0),1000000,INDEX('計算A'!BH$110:BH$114,$F19+1)+IF(AND($E19=1,OH19=0),1000,0)),1000000))</f>
        <v/>
      </c>
      <c r="XP19">
        <f>IF($B19=0,1000000,IF(INDEX('計算A'!$D$60:$II$104,$B19,58)*FB19=1,IF(AND($E19=2,OI19=0),1000000,INDEX('計算A'!BI$110:BI$114,$F19+1)+IF(AND($E19=1,OI19=0),1000,0)),1000000))</f>
        <v/>
      </c>
      <c r="XQ19">
        <f>IF($B19=0,1000000,IF(INDEX('計算A'!$D$60:$II$104,$B19,59)*FC19=1,IF(AND($E19=2,OJ19=0),1000000,INDEX('計算A'!BJ$110:BJ$114,$F19+1)+IF(AND($E19=1,OJ19=0),1000,0)),1000000))</f>
        <v/>
      </c>
      <c r="XR19">
        <f>IF($B19=0,1000000,IF(INDEX('計算A'!$D$60:$II$104,$B19,60)*FD19=1,IF(AND($E19=2,OK19=0),1000000,INDEX('計算A'!BK$110:BK$114,$F19+1)+IF(AND($E19=1,OK19=0),1000,0)),1000000))</f>
        <v/>
      </c>
      <c r="XS19">
        <f>IF($B19=0,1000000,IF(INDEX('計算A'!$D$60:$II$104,$B19,61)*FE19=1,IF(AND($E19=2,OL19=0),1000000,INDEX('計算A'!BL$110:BL$114,$F19+1)+IF(AND($E19=1,OL19=0),1000,0)),1000000))</f>
        <v/>
      </c>
      <c r="XT19">
        <f>IF($B19=0,1000000,IF(INDEX('計算A'!$D$60:$II$104,$B19,62)*FF19=1,IF(AND($E19=2,OM19=0),1000000,INDEX('計算A'!BM$110:BM$114,$F19+1)+IF(AND($E19=1,OM19=0),1000,0)),1000000))</f>
        <v/>
      </c>
      <c r="XU19">
        <f>IF($B19=0,1000000,IF(INDEX('計算A'!$D$60:$II$104,$B19,63)*FG19=1,IF(AND($E19=2,ON19=0),1000000,INDEX('計算A'!BN$110:BN$114,$F19+1)+IF(AND($E19=1,ON19=0),1000,0)),1000000))</f>
        <v/>
      </c>
      <c r="XV19">
        <f>IF($B19=0,1000000,IF(INDEX('計算A'!$D$60:$II$104,$B19,64)*FH19=1,IF(AND($E19=2,OO19=0),1000000,INDEX('計算A'!BO$110:BO$114,$F19+1)+IF(AND($E19=1,OO19=0),1000,0)),1000000))</f>
        <v/>
      </c>
      <c r="XW19">
        <f>IF($B19=0,1000000,IF(INDEX('計算A'!$D$60:$II$104,$B19,65)*FI19=1,IF(AND($E19=2,OP19=0),1000000,INDEX('計算A'!BP$110:BP$114,$F19+1)+IF(AND($E19=1,OP19=0),1000,0)),1000000))</f>
        <v/>
      </c>
      <c r="XX19">
        <f>IF($B19=0,1000000,IF(INDEX('計算A'!$D$60:$II$104,$B19,66)*FJ19=1,IF(AND($E19=2,OQ19=0),1000000,INDEX('計算A'!BQ$110:BQ$114,$F19+1)+IF(AND($E19=1,OQ19=0),1000,0)),1000000))</f>
        <v/>
      </c>
      <c r="XY19">
        <f>IF($B19=0,1000000,IF(INDEX('計算A'!$D$60:$II$104,$B19,67)*FK19=1,IF(AND($E19=2,OR19=0),1000000,INDEX('計算A'!BR$110:BR$114,$F19+1)+IF(AND($E19=1,OR19=0),1000,0)),1000000))</f>
        <v/>
      </c>
      <c r="XZ19">
        <f>IF($B19=0,1000000,IF(INDEX('計算A'!$D$60:$II$104,$B19,68)*FL19=1,IF(AND($E19=2,OS19=0),1000000,INDEX('計算A'!BS$110:BS$114,$F19+1)+IF(AND($E19=1,OS19=0),1000,0)),1000000))</f>
        <v/>
      </c>
      <c r="YA19">
        <f>IF($B19=0,1000000,IF(INDEX('計算A'!$D$60:$II$104,$B19,69)*FM19=1,IF(AND($E19=2,OT19=0),1000000,INDEX('計算A'!BT$110:BT$114,$F19+1)+IF(AND($E19=1,OT19=0),1000,0)),1000000))</f>
        <v/>
      </c>
      <c r="YB19">
        <f>IF($B19=0,1000000,IF(INDEX('計算A'!$D$60:$II$104,$B19,70)*FN19=1,IF(AND($E19=2,OU19=0),1000000,INDEX('計算A'!BU$110:BU$114,$F19+1)+IF(AND($E19=1,OU19=0),1000,0)),1000000))</f>
        <v/>
      </c>
      <c r="YC19">
        <f>IF($B19=0,1000000,IF(INDEX('計算A'!$D$60:$II$104,$B19,71)*FO19=1,IF(AND($E19=2,OV19=0),1000000,INDEX('計算A'!BV$110:BV$114,$F19+1)+IF(AND($E19=1,OV19=0),1000,0)),1000000))</f>
        <v/>
      </c>
      <c r="YD19">
        <f>IF($B19=0,1000000,IF(INDEX('計算A'!$D$60:$II$104,$B19,72)*FP19=1,IF(AND($E19=2,OW19=0),1000000,INDEX('計算A'!BW$110:BW$114,$F19+1)+IF(AND($E19=1,OW19=0),1000,0)),1000000))</f>
        <v/>
      </c>
      <c r="YE19">
        <f>IF($B19=0,1000000,IF(INDEX('計算A'!$D$60:$II$104,$B19,73)*FQ19=1,IF(AND($E19=2,OX19=0),1000000,INDEX('計算A'!BX$110:BX$114,$F19+1)+IF(AND($E19=1,OX19=0),1000,0)),1000000))</f>
        <v/>
      </c>
      <c r="YF19">
        <f>IF($B19=0,1000000,IF(INDEX('計算A'!$D$60:$II$104,$B19,74)*FR19=1,IF(AND($E19=2,OY19=0),1000000,INDEX('計算A'!BY$110:BY$114,$F19+1)+IF(AND($E19=1,OY19=0),1000,0)),1000000))</f>
        <v/>
      </c>
      <c r="YG19">
        <f>IF($B19=0,1000000,IF(INDEX('計算A'!$D$60:$II$104,$B19,75)*FS19=1,IF(AND($E19=2,OZ19=0),1000000,INDEX('計算A'!BZ$110:BZ$114,$F19+1)+IF(AND($E19=1,OZ19=0),1000,0)),1000000))</f>
        <v/>
      </c>
      <c r="YH19">
        <f>IF($B19=0,1000000,IF(INDEX('計算A'!$D$60:$II$104,$B19,76)*FT19=1,IF(AND($E19=2,PA19=0),1000000,INDEX('計算A'!CA$110:CA$114,$F19+1)+IF(AND($E19=1,PA19=0),1000,0)),1000000))</f>
        <v/>
      </c>
      <c r="YI19">
        <f>IF($B19=0,1000000,IF(INDEX('計算A'!$D$60:$II$104,$B19,77)*FU19=1,IF(AND($E19=2,PB19=0),1000000,INDEX('計算A'!CB$110:CB$114,$F19+1)+IF(AND($E19=1,PB19=0),1000,0)),1000000))</f>
        <v/>
      </c>
      <c r="YJ19">
        <f>IF($B19=0,1000000,IF(INDEX('計算A'!$D$60:$II$104,$B19,78)*FV19=1,IF(AND($E19=2,PC19=0),1000000,INDEX('計算A'!CC$110:CC$114,$F19+1)+IF(AND($E19=1,PC19=0),1000,0)),1000000))</f>
        <v/>
      </c>
      <c r="YK19">
        <f>IF($B19=0,1000000,IF(INDEX('計算A'!$D$60:$II$104,$B19,79)*FW19=1,IF(AND($E19=2,PD19=0),1000000,INDEX('計算A'!CD$110:CD$114,$F19+1)+IF(AND($E19=1,PD19=0),1000,0)),1000000))</f>
        <v/>
      </c>
      <c r="YL19">
        <f>IF($B19=0,1000000,IF(INDEX('計算A'!$D$60:$II$104,$B19,80)*FX19=1,IF(AND($E19=2,PE19=0),1000000,INDEX('計算A'!CE$110:CE$114,$F19+1)+IF(AND($E19=1,PE19=0),1000,0)),1000000))</f>
        <v/>
      </c>
      <c r="YM19">
        <f>IF($B19=0,1000000,IF(INDEX('計算A'!$D$60:$II$104,$B19,81)*FY19=1,IF(AND($E19=2,PF19=0),1000000,INDEX('計算A'!CF$110:CF$114,$F19+1)+IF(AND($E19=1,PF19=0),1000,0)),1000000))</f>
        <v/>
      </c>
      <c r="YN19">
        <f>IF($B19=0,1000000,IF(INDEX('計算A'!$D$60:$II$104,$B19,82)*FZ19=1,IF(AND($E19=2,PG19=0),1000000,INDEX('計算A'!CG$110:CG$114,$F19+1)+IF(AND($E19=1,PG19=0),1000,0)),1000000))</f>
        <v/>
      </c>
      <c r="YO19">
        <f>IF($B19=0,1000000,IF(INDEX('計算A'!$D$60:$II$104,$B19,83)*GA19=1,IF(AND($E19=2,PH19=0),1000000,INDEX('計算A'!CH$110:CH$114,$F19+1)+IF(AND($E19=1,PH19=0),1000,0)),1000000))</f>
        <v/>
      </c>
      <c r="YP19">
        <f>IF($B19=0,1000000,IF(INDEX('計算A'!$D$60:$II$104,$B19,84)*GB19=1,IF(AND($E19=2,PI19=0),1000000,INDEX('計算A'!CI$110:CI$114,$F19+1)+IF(AND($E19=1,PI19=0),1000,0)),1000000))</f>
        <v/>
      </c>
      <c r="YQ19">
        <f>IF($B19=0,1000000,IF(INDEX('計算A'!$D$60:$II$104,$B19,85)*GC19=1,IF(AND($E19=2,PJ19=0),1000000,INDEX('計算A'!CJ$110:CJ$114,$F19+1)+IF(AND($E19=1,PJ19=0),1000,0)),1000000))</f>
        <v/>
      </c>
      <c r="YR19">
        <f>IF($B19=0,1000000,IF(INDEX('計算A'!$D$60:$II$104,$B19,86)*GD19=1,IF(AND($E19=2,PK19=0),1000000,INDEX('計算A'!CK$110:CK$114,$F19+1)+IF(AND($E19=1,PK19=0),1000,0)),1000000))</f>
        <v/>
      </c>
      <c r="YS19">
        <f>IF($B19=0,1000000,IF(INDEX('計算A'!$D$60:$II$104,$B19,87)*GE19=1,IF(AND($E19=2,PL19=0),1000000,INDEX('計算A'!CL$110:CL$114,$F19+1)+IF(AND($E19=1,PL19=0),1000,0)),1000000))</f>
        <v/>
      </c>
      <c r="YT19">
        <f>IF($B19=0,1000000,IF(INDEX('計算A'!$D$60:$II$104,$B19,88)*GF19=1,IF(AND($E19=2,PM19=0),1000000,INDEX('計算A'!CM$110:CM$114,$F19+1)+IF(AND($E19=1,PM19=0),1000,0)),1000000))</f>
        <v/>
      </c>
      <c r="YU19">
        <f>IF($B19=0,1000000,IF(INDEX('計算A'!$D$60:$II$104,$B19,89)*GG19=1,IF(AND($E19=2,PN19=0),1000000,INDEX('計算A'!CN$110:CN$114,$F19+1)+IF(AND($E19=1,PN19=0),1000,0)),1000000))</f>
        <v/>
      </c>
      <c r="YV19">
        <f>IF($B19=0,1000000,IF(INDEX('計算A'!$D$60:$II$104,$B19,90)*GH19=1,IF(AND($E19=2,PO19=0),1000000,INDEX('計算A'!CO$110:CO$114,$F19+1)+IF(AND($E19=1,PO19=0),1000,0)),1000000))</f>
        <v/>
      </c>
      <c r="YW19">
        <f>IF($B19=0,1000000,IF(INDEX('計算A'!$D$60:$II$104,$B19,91)*GI19=1,IF(AND($E19=2,PP19=0),1000000,INDEX('計算A'!CP$110:CP$114,$F19+1)+IF(AND($E19=1,PP19=0),1000,0)),1000000))</f>
        <v/>
      </c>
      <c r="YX19">
        <f>IF($B19=0,1000000,IF(INDEX('計算A'!$D$60:$II$104,$B19,92)*GJ19=1,IF(AND($E19=2,PQ19=0),1000000,INDEX('計算A'!CQ$110:CQ$114,$F19+1)+IF(AND($E19=1,PQ19=0),1000,0)),1000000))</f>
        <v/>
      </c>
      <c r="YY19">
        <f>IF($B19=0,1000000,IF(INDEX('計算A'!$D$60:$II$104,$B19,93)*GK19=1,IF(AND($E19=2,PR19=0),1000000,INDEX('計算A'!CR$110:CR$114,$F19+1)+IF(AND($E19=1,PR19=0),1000,0)),1000000))</f>
        <v/>
      </c>
      <c r="YZ19">
        <f>IF($B19=0,1000000,IF(INDEX('計算A'!$D$60:$II$104,$B19,94)*GL19=1,IF(AND($E19=2,PS19=0),1000000,INDEX('計算A'!CS$110:CS$114,$F19+1)+IF(AND($E19=1,PS19=0),1000,0)),1000000))</f>
        <v/>
      </c>
      <c r="ZA19">
        <f>IF($B19=0,1000000,IF(INDEX('計算A'!$D$60:$II$104,$B19,95)*GM19=1,IF(AND($E19=2,PT19=0),1000000,INDEX('計算A'!CT$110:CT$114,$F19+1)+IF(AND($E19=1,PT19=0),1000,0)),1000000))</f>
        <v/>
      </c>
      <c r="ZB19">
        <f>IF($B19=0,1000000,IF(INDEX('計算A'!$D$60:$II$104,$B19,96)*GN19=1,IF(AND($E19=2,PU19=0),1000000,INDEX('計算A'!CU$110:CU$114,$F19+1)+IF(AND($E19=1,PU19=0),1000,0)),1000000))</f>
        <v/>
      </c>
      <c r="ZC19">
        <f>IF($B19=0,1000000,IF(INDEX('計算A'!$D$60:$II$104,$B19,97)*GO19=1,IF(AND($E19=2,PV19=0),1000000,INDEX('計算A'!CV$110:CV$114,$F19+1)+IF(AND($E19=1,PV19=0),1000,0)),1000000))</f>
        <v/>
      </c>
      <c r="ZD19">
        <f>IF($B19=0,1000000,IF(INDEX('計算A'!$D$60:$II$104,$B19,98)*GP19=1,IF(AND($E19=2,PW19=0),1000000,INDEX('計算A'!CW$110:CW$114,$F19+1)+IF(AND($E19=1,PW19=0),1000,0)),1000000))</f>
        <v/>
      </c>
      <c r="ZE19">
        <f>IF($B19=0,1000000,IF(INDEX('計算A'!$D$60:$II$104,$B19,99)*GQ19=1,IF(AND($E19=2,PX19=0),1000000,INDEX('計算A'!CX$110:CX$114,$F19+1)+IF(AND($E19=1,PX19=0),1000,0)),1000000))</f>
        <v/>
      </c>
      <c r="ZF19">
        <f>IF($B19=0,1000000,IF(INDEX('計算A'!$D$60:$II$104,$B19,100)*GR19=1,IF(AND($E19=2,PY19=0),1000000,INDEX('計算A'!CY$110:CY$114,$F19+1)+IF(AND($E19=1,PY19=0),1000,0)),1000000))</f>
        <v/>
      </c>
      <c r="ZG19">
        <f>IF($B19=0,1000000,IF(INDEX('計算A'!$D$60:$II$104,$B19,101)*GS19=1,IF(AND($E19=2,PZ19=0),1000000,INDEX('計算A'!CZ$110:CZ$114,$F19+1)+IF(AND($E19=1,PZ19=0),1000,0)),1000000))</f>
        <v/>
      </c>
      <c r="ZH19">
        <f>IF($B19=0,1000000,IF(INDEX('計算A'!$D$60:$II$104,$B19,102)*GT19=1,IF(AND($E19=2,QA19=0),1000000,INDEX('計算A'!DA$110:DA$114,$F19+1)+IF(AND($E19=1,QA19=0),1000,0)),1000000))</f>
        <v/>
      </c>
      <c r="ZI19">
        <f>IF($B19=0,1000000,IF(INDEX('計算A'!$D$60:$II$104,$B19,103)*GU19=1,IF(AND($E19=2,QB19=0),1000000,INDEX('計算A'!DB$110:DB$114,$F19+1)+IF(AND($E19=1,QB19=0),1000,0)),1000000))</f>
        <v/>
      </c>
      <c r="ZJ19">
        <f>IF($B19=0,1000000,IF(INDEX('計算A'!$D$60:$II$104,$B19,104)*GV19=1,IF(AND($E19=2,QC19=0),1000000,INDEX('計算A'!DC$110:DC$114,$F19+1)+IF(AND($E19=1,QC19=0),1000,0)),1000000))</f>
        <v/>
      </c>
      <c r="ZK19">
        <f>IF($B19=0,1000000,IF(INDEX('計算A'!$D$60:$II$104,$B19,105)*GW19=1,IF(AND($E19=2,QD19=0),1000000,INDEX('計算A'!DD$110:DD$114,$F19+1)+IF(AND($E19=1,QD19=0),1000,0)),1000000))</f>
        <v/>
      </c>
      <c r="ZL19">
        <f>IF($B19=0,1000000,IF(INDEX('計算A'!$D$60:$II$104,$B19,106)*GX19=1,IF(AND($E19=2,QE19=0),1000000,INDEX('計算A'!DE$110:DE$114,$F19+1)+IF(AND($E19=1,QE19=0),1000,0)),1000000))</f>
        <v/>
      </c>
      <c r="ZM19">
        <f>IF($B19=0,1000000,IF(INDEX('計算A'!$D$60:$II$104,$B19,107)*GY19=1,IF(AND($E19=2,QF19=0),1000000,INDEX('計算A'!DF$110:DF$114,$F19+1)+IF(AND($E19=1,QF19=0),1000,0)),1000000))</f>
        <v/>
      </c>
      <c r="ZN19">
        <f>IF($B19=0,1000000,IF(INDEX('計算A'!$D$60:$II$104,$B19,108)*GZ19=1,IF(AND($E19=2,QG19=0),1000000,INDEX('計算A'!DG$110:DG$114,$F19+1)+IF(AND($E19=1,QG19=0),1000,0)),1000000))</f>
        <v/>
      </c>
      <c r="ZO19">
        <f>IF($B19=0,1000000,IF(INDEX('計算A'!$D$60:$II$104,$B19,109)*HA19=1,IF(AND($E19=2,QH19=0),1000000,INDEX('計算A'!DH$110:DH$114,$F19+1)+IF(AND($E19=1,QH19=0),1000,0)),1000000))</f>
        <v/>
      </c>
      <c r="ZP19">
        <f>IF($B19=0,1000000,IF(INDEX('計算A'!$D$60:$II$104,$B19,110)*HB19=1,IF(AND($E19=2,QI19=0),1000000,INDEX('計算A'!DI$110:DI$114,$F19+1)+IF(AND($E19=1,QI19=0),1000,0)),1000000))</f>
        <v/>
      </c>
      <c r="ZQ19">
        <f>IF($B19=0,1000000,IF(INDEX('計算A'!$D$60:$II$104,$B19,111)*HC19=1,IF(AND($E19=2,QJ19=0),1000000,INDEX('計算A'!DJ$110:DJ$114,$F19+1)+IF(AND($E19=1,QJ19=0),1000,0)),1000000))</f>
        <v/>
      </c>
      <c r="ZR19">
        <f>IF($B19=0,1000000,IF(INDEX('計算A'!$D$60:$II$104,$B19,112)*HD19=1,IF(AND($E19=2,QK19=0),1000000,INDEX('計算A'!DK$110:DK$114,$F19+1)+IF(AND($E19=1,QK19=0),1000,0)),1000000))</f>
        <v/>
      </c>
      <c r="ZS19">
        <f>IF($B19=0,1000000,IF(INDEX('計算A'!$D$60:$II$104,$B19,113)*HE19=1,IF(AND($E19=2,QL19=0),1000000,INDEX('計算A'!DL$110:DL$114,$F19+1)+IF(AND($E19=1,QL19=0),1000,0)),1000000))</f>
        <v/>
      </c>
      <c r="ZT19">
        <f>IF($B19=0,1000000,IF(INDEX('計算A'!$D$60:$II$104,$B19,114)*HF19=1,IF(AND($E19=2,QM19=0),1000000,INDEX('計算A'!DM$110:DM$114,$F19+1)+IF(AND($E19=1,QM19=0),1000,0)),1000000))</f>
        <v/>
      </c>
      <c r="ZU19">
        <f>IF($B19=0,1000000,IF(INDEX('計算A'!$D$60:$II$104,$B19,115)*HG19=1,IF(AND($E19=2,QN19=0),1000000,INDEX('計算A'!DN$110:DN$114,$F19+1)+IF(AND($E19=1,QN19=0),1000,0)),1000000))</f>
        <v/>
      </c>
      <c r="ZV19">
        <f>IF($B19=0,1000000,IF(INDEX('計算A'!$D$60:$II$104,$B19,116)*HH19=1,IF(AND($E19=2,QO19=0),1000000,INDEX('計算A'!DO$110:DO$114,$F19+1)+IF(AND($E19=1,QO19=0),1000,0)),1000000))</f>
        <v/>
      </c>
      <c r="ZW19">
        <f>IF($B19=0,1000000,IF(INDEX('計算A'!$D$60:$II$104,$B19,117)*HI19=1,IF(AND($E19=2,QP19=0),1000000,INDEX('計算A'!DP$110:DP$114,$F19+1)+IF(AND($E19=1,QP19=0),1000,0)),1000000))</f>
        <v/>
      </c>
      <c r="ZX19">
        <f>IF($B19=0,1000000,IF(INDEX('計算A'!$D$60:$II$104,$B19,118)*HJ19=1,IF(AND($E19=2,QQ19=0),1000000,INDEX('計算A'!DQ$110:DQ$114,$F19+1)+IF(AND($E19=1,QQ19=0),1000,0)),1000000))</f>
        <v/>
      </c>
      <c r="ZY19">
        <f>IF($B19=0,1000000,IF(INDEX('計算A'!$D$60:$II$104,$B19,119)*HK19=1,IF(AND($E19=2,QR19=0),1000000,INDEX('計算A'!DR$110:DR$114,$F19+1)+IF(AND($E19=1,QR19=0),1000,0)),1000000))</f>
        <v/>
      </c>
      <c r="ZZ19">
        <f>IF($B19=0,1000000,IF(INDEX('計算A'!$D$60:$II$104,$B19,120)*HL19=1,IF(AND($E19=2,QS19=0),1000000,INDEX('計算A'!DS$110:DS$114,$F19+1)+IF(AND($E19=1,QS19=0),1000,0)),1000000))</f>
        <v/>
      </c>
      <c r="AAA19">
        <f>IF($B19=0,1000000,IF(INDEX('計算A'!$D$60:$II$104,$B19,121)*HM19=1,IF(AND($E19=2,QT19=0),1000000,INDEX('計算A'!DT$110:DT$114,$F19+1)+IF(AND($E19=1,QT19=0),1000,0)),1000000))</f>
        <v/>
      </c>
      <c r="AAB19">
        <f>IF($B19=0,1000000,IF(INDEX('計算A'!$D$60:$II$104,$B19,122)*HN19=1,IF(AND($E19=2,QU19=0),1000000,INDEX('計算A'!DU$110:DU$114,$F19+1)+IF(AND($E19=1,QU19=0),1000,0)),1000000))</f>
        <v/>
      </c>
      <c r="AAC19">
        <f>IF($B19=0,1000000,IF(INDEX('計算A'!$D$60:$II$104,$B19,123)*HO19=1,IF(AND($E19=2,QV19=0),1000000,INDEX('計算A'!DV$110:DV$114,$F19+1)+IF(AND($E19=1,QV19=0),1000,0)),1000000))</f>
        <v/>
      </c>
      <c r="AAD19">
        <f>IF($B19=0,1000000,IF(INDEX('計算A'!$D$60:$II$104,$B19,124)*HP19=1,IF(AND($E19=2,QW19=0),1000000,INDEX('計算A'!DW$110:DW$114,$F19+1)+IF(AND($E19=1,QW19=0),1000,0)),1000000))</f>
        <v/>
      </c>
      <c r="AAE19">
        <f>IF($B19=0,1000000,IF(INDEX('計算A'!$D$60:$II$104,$B19,125)*HQ19=1,IF(AND($E19=2,QX19=0),1000000,INDEX('計算A'!DX$110:DX$114,$F19+1)+IF(AND($E19=1,QX19=0),1000,0)),1000000))</f>
        <v/>
      </c>
      <c r="AAF19">
        <f>IF($B19=0,1000000,IF(INDEX('計算A'!$D$60:$II$104,$B19,126)*HR19=1,IF(AND($E19=2,QY19=0),1000000,INDEX('計算A'!DY$110:DY$114,$F19+1)+IF(AND($E19=1,QY19=0),1000,0)),1000000))</f>
        <v/>
      </c>
      <c r="AAG19">
        <f>IF($B19=0,1000000,IF(INDEX('計算A'!$D$60:$II$104,$B19,127)*HS19=1,IF(AND($E19=2,QZ19=0),1000000,INDEX('計算A'!DZ$110:DZ$114,$F19+1)+IF(AND($E19=1,QZ19=0),1000,0)),1000000))</f>
        <v/>
      </c>
      <c r="AAH19">
        <f>IF($B19=0,1000000,IF(INDEX('計算A'!$D$60:$II$104,$B19,128)*HT19=1,IF(AND($E19=2,RA19=0),1000000,INDEX('計算A'!EA$110:EA$114,$F19+1)+IF(AND($E19=1,RA19=0),1000,0)),1000000))</f>
        <v/>
      </c>
      <c r="AAI19">
        <f>IF($B19=0,1000000,IF(INDEX('計算A'!$D$60:$II$104,$B19,129)*HU19=1,IF(AND($E19=2,RB19=0),1000000,INDEX('計算A'!EB$110:EB$114,$F19+1)+IF(AND($E19=1,RB19=0),1000,0)),1000000))</f>
        <v/>
      </c>
      <c r="AAJ19">
        <f>IF($B19=0,1000000,IF(INDEX('計算A'!$D$60:$II$104,$B19,130)*HV19=1,IF(AND($E19=2,RC19=0),1000000,INDEX('計算A'!EC$110:EC$114,$F19+1)+IF(AND($E19=1,RC19=0),1000,0)),1000000))</f>
        <v/>
      </c>
      <c r="AAK19">
        <f>IF($B19=0,1000000,IF(INDEX('計算A'!$D$60:$II$104,$B19,131)*HW19=1,IF(AND($E19=2,RD19=0),1000000,INDEX('計算A'!ED$110:ED$114,$F19+1)+IF(AND($E19=1,RD19=0),1000,0)),1000000))</f>
        <v/>
      </c>
      <c r="AAL19">
        <f>IF($B19=0,1000000,IF(INDEX('計算A'!$D$60:$II$104,$B19,132)*HX19=1,IF(AND($E19=2,RE19=0),1000000,INDEX('計算A'!EE$110:EE$114,$F19+1)+IF(AND($E19=1,RE19=0),1000,0)),1000000))</f>
        <v/>
      </c>
      <c r="AAM19">
        <f>IF($B19=0,1000000,IF(INDEX('計算A'!$D$60:$II$104,$B19,133)*HY19=1,IF(AND($E19=2,RF19=0),1000000,INDEX('計算A'!EF$110:EF$114,$F19+1)+IF(AND($E19=1,RF19=0),1000,0)),1000000))</f>
        <v/>
      </c>
      <c r="AAN19">
        <f>IF($B19=0,1000000,IF(INDEX('計算A'!$D$60:$II$104,$B19,134)*HZ19=1,IF(AND($E19=2,RG19=0),1000000,INDEX('計算A'!EG$110:EG$114,$F19+1)+IF(AND($E19=1,RG19=0),1000,0)),1000000))</f>
        <v/>
      </c>
      <c r="AAO19">
        <f>IF($B19=0,1000000,IF(INDEX('計算A'!$D$60:$II$104,$B19,135)*IA19=1,IF(AND($E19=2,RH19=0),1000000,INDEX('計算A'!EH$110:EH$114,$F19+1)+IF(AND($E19=1,RH19=0),1000,0)),1000000))</f>
        <v/>
      </c>
      <c r="AAP19">
        <f>IF($B19=0,1000000,IF(INDEX('計算A'!$D$60:$II$104,$B19,136)*IB19=1,IF(AND($E19=2,RI19=0),1000000,INDEX('計算A'!EI$110:EI$114,$F19+1)+IF(AND($E19=1,RI19=0),1000,0)),1000000))</f>
        <v/>
      </c>
      <c r="AAQ19">
        <f>IF($B19=0,1000000,IF(INDEX('計算A'!$D$60:$II$104,$B19,137)*IC19=1,IF(AND($E19=2,RJ19=0),1000000,INDEX('計算A'!EJ$110:EJ$114,$F19+1)+IF(AND($E19=1,RJ19=0),1000,0)),1000000))</f>
        <v/>
      </c>
      <c r="AAR19">
        <f>IF($B19=0,1000000,IF(INDEX('計算A'!$D$60:$II$104,$B19,138)*ID19=1,IF(AND($E19=2,RK19=0),1000000,INDEX('計算A'!EK$110:EK$114,$F19+1)+IF(AND($E19=1,RK19=0),1000,0)),1000000))</f>
        <v/>
      </c>
      <c r="AAS19">
        <f>IF($B19=0,1000000,IF(INDEX('計算A'!$D$60:$II$104,$B19,139)*IE19=1,IF(AND($E19=2,RL19=0),1000000,INDEX('計算A'!EL$110:EL$114,$F19+1)+IF(AND($E19=1,RL19=0),1000,0)),1000000))</f>
        <v/>
      </c>
      <c r="AAT19">
        <f>IF($B19=0,1000000,IF(INDEX('計算A'!$D$60:$II$104,$B19,140)*IF19=1,IF(AND($E19=2,RM19=0),1000000,INDEX('計算A'!EM$110:EM$114,$F19+1)+IF(AND($E19=1,RM19=0),1000,0)),1000000))</f>
        <v/>
      </c>
      <c r="AAU19">
        <f>IF($B19=0,1000000,IF(INDEX('計算A'!$D$60:$II$104,$B19,141)*IG19=1,IF(AND($E19=2,RN19=0),1000000,INDEX('計算A'!EN$110:EN$114,$F19+1)+IF(AND($E19=1,RN19=0),1000,0)),1000000))</f>
        <v/>
      </c>
      <c r="AAV19">
        <f>IF($B19=0,1000000,IF(INDEX('計算A'!$D$60:$II$104,$B19,142)*IH19=1,IF(AND($E19=2,RO19=0),1000000,INDEX('計算A'!EO$110:EO$114,$F19+1)+IF(AND($E19=1,RO19=0),1000,0)),1000000))</f>
        <v/>
      </c>
      <c r="AAW19">
        <f>IF($B19=0,1000000,IF(INDEX('計算A'!$D$60:$II$104,$B19,143)*II19=1,IF(AND($E19=2,RP19=0),1000000,INDEX('計算A'!EP$110:EP$114,$F19+1)+IF(AND($E19=1,RP19=0),1000,0)),1000000))</f>
        <v/>
      </c>
      <c r="AAX19">
        <f>IF($B19=0,1000000,IF(INDEX('計算A'!$D$60:$II$104,$B19,144)*IJ19=1,IF(AND($E19=2,RQ19=0),1000000,INDEX('計算A'!EQ$110:EQ$114,$F19+1)+IF(AND($E19=1,RQ19=0),1000,0)),1000000))</f>
        <v/>
      </c>
      <c r="AAY19">
        <f>IF($B19=0,1000000,IF(INDEX('計算A'!$D$60:$II$104,$B19,145)*IK19=1,IF(AND($E19=2,RR19=0),1000000,INDEX('計算A'!ER$110:ER$114,$F19+1)+IF(AND($E19=1,RR19=0),1000,0)),1000000))</f>
        <v/>
      </c>
      <c r="AAZ19">
        <f>IF($B19=0,1000000,IF(INDEX('計算A'!$D$60:$II$104,$B19,146)*IL19=1,IF(AND($E19=2,RS19=0),1000000,INDEX('計算A'!ES$110:ES$114,$F19+1)+IF(AND($E19=1,RS19=0),1000,0)),1000000))</f>
        <v/>
      </c>
      <c r="ABA19">
        <f>IF($B19=0,1000000,IF(INDEX('計算A'!$D$60:$II$104,$B19,147)*IM19=1,IF(AND($E19=2,RT19=0),1000000,INDEX('計算A'!ET$110:ET$114,$F19+1)+IF(AND($E19=1,RT19=0),1000,0)),1000000))</f>
        <v/>
      </c>
      <c r="ABB19">
        <f>IF($B19=0,1000000,IF(INDEX('計算A'!$D$60:$II$104,$B19,148)*IN19=1,IF(AND($E19=2,RU19=0),1000000,INDEX('計算A'!EU$110:EU$114,$F19+1)+IF(AND($E19=1,RU19=0),1000,0)),1000000))</f>
        <v/>
      </c>
      <c r="ABC19">
        <f>IF($B19=0,1000000,IF(INDEX('計算A'!$D$60:$II$104,$B19,149)*IO19=1,IF(AND($E19=2,RV19=0),1000000,INDEX('計算A'!EV$110:EV$114,$F19+1)+IF(AND($E19=1,RV19=0),1000,0)),1000000))</f>
        <v/>
      </c>
      <c r="ABD19">
        <f>IF($B19=0,1000000,IF(INDEX('計算A'!$D$60:$II$104,$B19,150)*IP19=1,IF(AND($E19=2,RW19=0),1000000,INDEX('計算A'!EW$110:EW$114,$F19+1)+IF(AND($E19=1,RW19=0),1000,0)),1000000))</f>
        <v/>
      </c>
      <c r="ABE19">
        <f>IF($B19=0,1000000,IF(INDEX('計算A'!$D$60:$II$104,$B19,151)*IQ19=1,IF(AND($E19=2,RX19=0),1000000,INDEX('計算A'!EX$110:EX$114,$F19+1)+IF(AND($E19=1,RX19=0),1000,0)),1000000))</f>
        <v/>
      </c>
      <c r="ABF19">
        <f>IF($B19=0,1000000,IF(INDEX('計算A'!$D$60:$II$104,$B19,152)*IR19=1,IF(AND($E19=2,RY19=0),1000000,INDEX('計算A'!EY$110:EY$114,$F19+1)+IF(AND($E19=1,RY19=0),1000,0)),1000000))</f>
        <v/>
      </c>
      <c r="ABG19">
        <f>IF($B19=0,1000000,IF(INDEX('計算A'!$D$60:$II$104,$B19,153)*IS19=1,IF(AND($E19=2,RZ19=0),1000000,INDEX('計算A'!EZ$110:EZ$114,$F19+1)+IF(AND($E19=1,RZ19=0),1000,0)),1000000))</f>
        <v/>
      </c>
      <c r="ABH19">
        <f>IF($B19=0,1000000,IF(INDEX('計算A'!$D$60:$II$104,$B19,154)*IT19=1,IF(AND($E19=2,SA19=0),1000000,INDEX('計算A'!FA$110:FA$114,$F19+1)+IF(AND($E19=1,SA19=0),1000,0)),1000000))</f>
        <v/>
      </c>
      <c r="ABI19">
        <f>IF($B19=0,1000000,IF(INDEX('計算A'!$D$60:$II$104,$B19,155)*IU19=1,IF(AND($E19=2,SB19=0),1000000,INDEX('計算A'!FB$110:FB$114,$F19+1)+IF(AND($E19=1,SB19=0),1000,0)),1000000))</f>
        <v/>
      </c>
      <c r="ABJ19">
        <f>IF($B19=0,1000000,IF(INDEX('計算A'!$D$60:$II$104,$B19,156)*IV19=1,IF(AND($E19=2,SC19=0),1000000,INDEX('計算A'!FC$110:FC$114,$F19+1)+IF(AND($E19=1,SC19=0),1000,0)),1000000))</f>
        <v/>
      </c>
      <c r="ABK19">
        <f>IF($B19=0,1000000,IF(INDEX('計算A'!$D$60:$II$104,$B19,157)*IW19=1,IF(AND($E19=2,SD19=0),1000000,INDEX('計算A'!FD$110:FD$114,$F19+1)+IF(AND($E19=1,SD19=0),1000,0)),1000000))</f>
        <v/>
      </c>
      <c r="ABL19">
        <f>IF($B19=0,1000000,IF(INDEX('計算A'!$D$60:$II$104,$B19,158)*IX19=1,IF(AND($E19=2,SE19=0),1000000,INDEX('計算A'!FE$110:FE$114,$F19+1)+IF(AND($E19=1,SE19=0),1000,0)),1000000))</f>
        <v/>
      </c>
      <c r="ABM19">
        <f>IF($B19=0,1000000,IF(INDEX('計算A'!$D$60:$II$104,$B19,159)*IY19=1,IF(AND($E19=2,SF19=0),1000000,INDEX('計算A'!FF$110:FF$114,$F19+1)+IF(AND($E19=1,SF19=0),1000,0)),1000000))</f>
        <v/>
      </c>
      <c r="ABN19">
        <f>IF($B19=0,1000000,IF(INDEX('計算A'!$D$60:$II$104,$B19,160)*IZ19=1,IF(AND($E19=2,SG19=0),1000000,INDEX('計算A'!FG$110:FG$114,$F19+1)+IF(AND($E19=1,SG19=0),1000,0)),1000000))</f>
        <v/>
      </c>
      <c r="ABO19">
        <f>IF($B19=0,1000000,IF(INDEX('計算A'!$D$60:$II$104,$B19,161)*JA19=1,IF(AND($E19=2,SH19=0),1000000,INDEX('計算A'!FH$110:FH$114,$F19+1)+IF(AND($E19=1,SH19=0),1000,0)),1000000))</f>
        <v/>
      </c>
      <c r="ABP19">
        <f>IF($B19=0,1000000,IF(INDEX('計算A'!$D$60:$II$104,$B19,162)*JB19=1,IF(AND($E19=2,SI19=0),1000000,INDEX('計算A'!FI$110:FI$114,$F19+1)+IF(AND($E19=1,SI19=0),1000,0)),1000000))</f>
        <v/>
      </c>
      <c r="ABQ19">
        <f>IF($B19=0,1000000,IF(INDEX('計算A'!$D$60:$II$104,$B19,163)*JC19=1,IF(AND($E19=2,SJ19=0),1000000,INDEX('計算A'!FJ$110:FJ$114,$F19+1)+IF(AND($E19=1,SJ19=0),1000,0)),1000000))</f>
        <v/>
      </c>
      <c r="ABR19">
        <f>IF($B19=0,1000000,IF(INDEX('計算A'!$D$60:$II$104,$B19,164)*JD19=1,IF(AND($E19=2,SK19=0),1000000,INDEX('計算A'!FK$110:FK$114,$F19+1)+IF(AND($E19=1,SK19=0),1000,0)),1000000))</f>
        <v/>
      </c>
      <c r="ABS19">
        <f>IF($B19=0,1000000,IF(INDEX('計算A'!$D$60:$II$104,$B19,165)*JE19=1,IF(AND($E19=2,SL19=0),1000000,INDEX('計算A'!FL$110:FL$114,$F19+1)+IF(AND($E19=1,SL19=0),1000,0)),1000000))</f>
        <v/>
      </c>
      <c r="ABT19">
        <f>IF($B19=0,1000000,IF(INDEX('計算A'!$D$60:$II$104,$B19,166)*JF19=1,IF(AND($E19=2,SM19=0),1000000,INDEX('計算A'!FM$110:FM$114,$F19+1)+IF(AND($E19=1,SM19=0),1000,0)),1000000))</f>
        <v/>
      </c>
      <c r="ABU19">
        <f>IF($B19=0,1000000,IF(INDEX('計算A'!$D$60:$II$104,$B19,167)*JG19=1,IF(AND($E19=2,SN19=0),1000000,INDEX('計算A'!FN$110:FN$114,$F19+1)+IF(AND($E19=1,SN19=0),1000,0)),1000000))</f>
        <v/>
      </c>
      <c r="ABV19">
        <f>IF($B19=0,1000000,IF(INDEX('計算A'!$D$60:$II$104,$B19,168)*JH19=1,IF(AND($E19=2,SO19=0),1000000,INDEX('計算A'!FO$110:FO$114,$F19+1)+IF(AND($E19=1,SO19=0),1000,0)),1000000))</f>
        <v/>
      </c>
      <c r="ABW19">
        <f>IF($B19=0,1000000,IF(INDEX('計算A'!$D$60:$II$104,$B19,169)*JI19=1,IF(AND($E19=2,SP19=0),1000000,INDEX('計算A'!FP$110:FP$114,$F19+1)+IF(AND($E19=1,SP19=0),1000,0)),1000000))</f>
        <v/>
      </c>
      <c r="ABX19">
        <f>IF($B19=0,1000000,IF(INDEX('計算A'!$D$60:$II$104,$B19,170)*JJ19=1,IF(AND($E19=2,SQ19=0),1000000,INDEX('計算A'!FQ$110:FQ$114,$F19+1)+IF(AND($E19=1,SQ19=0),1000,0)),1000000))</f>
        <v/>
      </c>
      <c r="ABY19">
        <f>IF($B19=0,1000000,IF(INDEX('計算A'!$D$60:$II$104,$B19,171)*JK19=1,IF(AND($E19=2,SR19=0),1000000,INDEX('計算A'!FR$110:FR$114,$F19+1)+IF(AND($E19=1,SR19=0),1000,0)),1000000))</f>
        <v/>
      </c>
      <c r="ABZ19">
        <f>IF($B19=0,1000000,IF(INDEX('計算A'!$D$60:$II$104,$B19,172)*JL19=1,IF(AND($E19=2,SS19=0),1000000,INDEX('計算A'!FS$110:FS$114,$F19+1)+IF(AND($E19=1,SS19=0),1000,0)),1000000))</f>
        <v/>
      </c>
      <c r="ACA19">
        <f>IF($B19=0,1000000,IF(INDEX('計算A'!$D$60:$II$104,$B19,173)*JM19=1,IF(AND($E19=2,ST19=0),1000000,INDEX('計算A'!FT$110:FT$114,$F19+1)+IF(AND($E19=1,ST19=0),1000,0)),1000000))</f>
        <v/>
      </c>
      <c r="ACB19">
        <f>IF($B19=0,1000000,IF(INDEX('計算A'!$D$60:$II$104,$B19,174)*JN19=1,IF(AND($E19=2,SU19=0),1000000,INDEX('計算A'!FU$110:FU$114,$F19+1)+IF(AND($E19=1,SU19=0),1000,0)),1000000))</f>
        <v/>
      </c>
      <c r="ACC19">
        <f>IF($B19=0,1000000,IF(INDEX('計算A'!$D$60:$II$104,$B19,175)*JO19=1,IF(AND($E19=2,SV19=0),1000000,INDEX('計算A'!FV$110:FV$114,$F19+1)+IF(AND($E19=1,SV19=0),1000,0)),1000000))</f>
        <v/>
      </c>
      <c r="ACD19">
        <f>IF($B19=0,1000000,IF(INDEX('計算A'!$D$60:$II$104,$B19,176)*JP19=1,IF(AND($E19=2,SW19=0),1000000,INDEX('計算A'!FW$110:FW$114,$F19+1)+IF(AND($E19=1,SW19=0),1000,0)),1000000))</f>
        <v/>
      </c>
      <c r="ACE19">
        <f>IF($B19=0,1000000,IF(INDEX('計算A'!$D$60:$II$104,$B19,177)*JQ19=1,IF(AND($E19=2,SX19=0),1000000,INDEX('計算A'!FX$110:FX$114,$F19+1)+IF(AND($E19=1,SX19=0),1000,0)),1000000))</f>
        <v/>
      </c>
      <c r="ACF19">
        <f>IF($B19=0,1000000,IF(INDEX('計算A'!$D$60:$II$104,$B19,178)*JR19=1,IF(AND($E19=2,SY19=0),1000000,INDEX('計算A'!FY$110:FY$114,$F19+1)+IF(AND($E19=1,SY19=0),1000,0)),1000000))</f>
        <v/>
      </c>
      <c r="ACG19">
        <f>IF($B19=0,1000000,IF(INDEX('計算A'!$D$60:$II$104,$B19,179)*JS19=1,IF(AND($E19=2,SZ19=0),1000000,INDEX('計算A'!FZ$110:FZ$114,$F19+1)+IF(AND($E19=1,SZ19=0),1000,0)),1000000))</f>
        <v/>
      </c>
      <c r="ACH19">
        <f>IF($B19=0,1000000,IF(INDEX('計算A'!$D$60:$II$104,$B19,180)*JT19=1,IF(AND($E19=2,TA19=0),1000000,INDEX('計算A'!GA$110:GA$114,$F19+1)+IF(AND($E19=1,TA19=0),1000,0)),1000000))</f>
        <v/>
      </c>
      <c r="ACI19">
        <f>IF($B19=0,1000000,IF(INDEX('計算A'!$D$60:$II$104,$B19,181)*JU19=1,IF(AND($E19=2,TB19=0),1000000,INDEX('計算A'!GB$110:GB$114,$F19+1)+IF(AND($E19=1,TB19=0),1000,0)),1000000))</f>
        <v/>
      </c>
      <c r="ACJ19">
        <f>IF($B19=0,1000000,IF(INDEX('計算A'!$D$60:$II$104,$B19,182)*JV19=1,IF(AND($E19=2,TC19=0),1000000,INDEX('計算A'!GC$110:GC$114,$F19+1)+IF(AND($E19=1,TC19=0),1000,0)),1000000))</f>
        <v/>
      </c>
      <c r="ACK19">
        <f>IF($B19=0,1000000,IF(INDEX('計算A'!$D$60:$II$104,$B19,183)*JW19=1,IF(AND($E19=2,TD19=0),1000000,INDEX('計算A'!GD$110:GD$114,$F19+1)+IF(AND($E19=1,TD19=0),1000,0)),1000000))</f>
        <v/>
      </c>
      <c r="ACL19">
        <f>IF($B19=0,1000000,IF(INDEX('計算A'!$D$60:$II$104,$B19,184)*JX19=1,IF(AND($E19=2,TE19=0),1000000,INDEX('計算A'!GE$110:GE$114,$F19+1)+IF(AND($E19=1,TE19=0),1000,0)),1000000))</f>
        <v/>
      </c>
      <c r="ACM19">
        <f>IF($B19=0,1000000,IF(INDEX('計算A'!$D$60:$II$104,$B19,185)*JY19=1,IF(AND($E19=2,TF19=0),1000000,INDEX('計算A'!GF$110:GF$114,$F19+1)+IF(AND($E19=1,TF19=0),1000,0)),1000000))</f>
        <v/>
      </c>
      <c r="ACN19">
        <f>IF($B19=0,1000000,IF(INDEX('計算A'!$D$60:$II$104,$B19,186)*JZ19=1,IF(AND($E19=2,TG19=0),1000000,INDEX('計算A'!GG$110:GG$114,$F19+1)+IF(AND($E19=1,TG19=0),1000,0)),1000000))</f>
        <v/>
      </c>
      <c r="ACO19">
        <f>IF($B19=0,1000000,IF(INDEX('計算A'!$D$60:$II$104,$B19,187)*KA19=1,IF(AND($E19=2,TH19=0),1000000,INDEX('計算A'!GH$110:GH$114,$F19+1)+IF(AND($E19=1,TH19=0),1000,0)),1000000))</f>
        <v/>
      </c>
      <c r="ACP19">
        <f>IF($B19=0,1000000,IF(INDEX('計算A'!$D$60:$II$104,$B19,188)*KB19=1,IF(AND($E19=2,TI19=0),1000000,INDEX('計算A'!GI$110:GI$114,$F19+1)+IF(AND($E19=1,TI19=0),1000,0)),1000000))</f>
        <v/>
      </c>
      <c r="ACQ19">
        <f>IF($B19=0,1000000,IF(INDEX('計算A'!$D$60:$II$104,$B19,189)*KC19=1,IF(AND($E19=2,TJ19=0),1000000,INDEX('計算A'!GJ$110:GJ$114,$F19+1)+IF(AND($E19=1,TJ19=0),1000,0)),1000000))</f>
        <v/>
      </c>
      <c r="ACR19">
        <f>IF($B19=0,1000000,IF(INDEX('計算A'!$D$60:$II$104,$B19,190)*KD19=1,IF(AND($E19=2,TK19=0),1000000,INDEX('計算A'!GK$110:GK$114,$F19+1)+IF(AND($E19=1,TK19=0),1000,0)),1000000))</f>
        <v/>
      </c>
      <c r="ACS19">
        <f>IF($B19=0,1000000,IF(INDEX('計算A'!$D$60:$II$104,$B19,191)*KE19=1,IF(AND($E19=2,TL19=0),1000000,INDEX('計算A'!GL$110:GL$114,$F19+1)+IF(AND($E19=1,TL19=0),1000,0)),1000000))</f>
        <v/>
      </c>
      <c r="ACT19">
        <f>IF($B19=0,1000000,IF(INDEX('計算A'!$D$60:$II$104,$B19,192)*KF19=1,IF(AND($E19=2,TM19=0),1000000,INDEX('計算A'!GM$110:GM$114,$F19+1)+IF(AND($E19=1,TM19=0),1000,0)),1000000))</f>
        <v/>
      </c>
      <c r="ACU19">
        <f>IF($B19=0,1000000,IF(INDEX('計算A'!$D$60:$II$104,$B19,193)*KG19=1,IF(AND($E19=2,TN19=0),1000000,INDEX('計算A'!GN$110:GN$114,$F19+1)+IF(AND($E19=1,TN19=0),1000,0)),1000000))</f>
        <v/>
      </c>
      <c r="ACV19">
        <f>IF($B19=0,1000000,IF(INDEX('計算A'!$D$60:$II$104,$B19,194)*KH19=1,IF(AND($E19=2,TO19=0),1000000,INDEX('計算A'!GO$110:GO$114,$F19+1)+IF(AND($E19=1,TO19=0),1000,0)),1000000))</f>
        <v/>
      </c>
      <c r="ACW19">
        <f>IF($B19=0,1000000,IF(INDEX('計算A'!$D$60:$II$104,$B19,195)*KI19=1,IF(AND($E19=2,TP19=0),1000000,INDEX('計算A'!GP$110:GP$114,$F19+1)+IF(AND($E19=1,TP19=0),1000,0)),1000000))</f>
        <v/>
      </c>
      <c r="ACX19">
        <f>IF($B19=0,1000000,IF(INDEX('計算A'!$D$60:$II$104,$B19,196)*KJ19=1,IF(AND($E19=2,TQ19=0),1000000,INDEX('計算A'!GQ$110:GQ$114,$F19+1)+IF(AND($E19=1,TQ19=0),1000,0)),1000000))</f>
        <v/>
      </c>
      <c r="ACY19">
        <f>IF($B19=0,1000000,IF(INDEX('計算A'!$D$60:$II$104,$B19,197)*KK19=1,IF(AND($E19=2,TR19=0),1000000,INDEX('計算A'!GR$110:GR$114,$F19+1)+IF(AND($E19=1,TR19=0),1000,0)),1000000))</f>
        <v/>
      </c>
      <c r="ACZ19">
        <f>IF($B19=0,1000000,IF(INDEX('計算A'!$D$60:$II$104,$B19,198)*KL19=1,IF(AND($E19=2,TS19=0),1000000,INDEX('計算A'!GS$110:GS$114,$F19+1)+IF(AND($E19=1,TS19=0),1000,0)),1000000))</f>
        <v/>
      </c>
      <c r="ADA19">
        <f>IF($B19=0,1000000,IF(INDEX('計算A'!$D$60:$II$104,$B19,199)*KM19=1,IF(AND($E19=2,TT19=0),1000000,INDEX('計算A'!GT$110:GT$114,$F19+1)+IF(AND($E19=1,TT19=0),1000,0)),1000000))</f>
        <v/>
      </c>
      <c r="ADB19">
        <f>IF($B19=0,1000000,IF(INDEX('計算A'!$D$60:$II$104,$B19,200)*KN19=1,IF(AND($E19=2,TU19=0),1000000,INDEX('計算A'!GU$110:GU$114,$F19+1)+IF(AND($E19=1,TU19=0),1000,0)),1000000))</f>
        <v/>
      </c>
      <c r="ADC19">
        <f>IF($B19=0,1000000,IF(INDEX('計算A'!$D$60:$II$104,$B19,201)*KO19=1,IF(AND($E19=2,TV19=0),1000000,INDEX('計算A'!GV$110:GV$114,$F19+1)+IF(AND($E19=1,TV19=0),1000,0)),1000000))</f>
        <v/>
      </c>
      <c r="ADD19">
        <f>IF($B19=0,1000000,IF(INDEX('計算A'!$D$60:$II$104,$B19,202)*KP19=1,IF(AND($E19=2,TW19=0),1000000,INDEX('計算A'!GW$110:GW$114,$F19+1)+IF(AND($E19=1,TW19=0),1000,0)),1000000))</f>
        <v/>
      </c>
      <c r="ADE19">
        <f>IF($B19=0,1000000,IF(INDEX('計算A'!$D$60:$II$104,$B19,203)*KQ19=1,IF(AND($E19=2,TX19=0),1000000,INDEX('計算A'!GX$110:GX$114,$F19+1)+IF(AND($E19=1,TX19=0),1000,0)),1000000))</f>
        <v/>
      </c>
      <c r="ADF19">
        <f>IF($B19=0,1000000,IF(INDEX('計算A'!$D$60:$II$104,$B19,204)*KR19=1,IF(AND($E19=2,TY19=0),1000000,INDEX('計算A'!GY$110:GY$114,$F19+1)+IF(AND($E19=1,TY19=0),1000,0)),1000000))</f>
        <v/>
      </c>
      <c r="ADG19">
        <f>IF($B19=0,1000000,IF(INDEX('計算A'!$D$60:$II$104,$B19,205)*KS19=1,IF(AND($E19=2,TZ19=0),1000000,INDEX('計算A'!GZ$110:GZ$114,$F19+1)+IF(AND($E19=1,TZ19=0),1000,0)),1000000))</f>
        <v/>
      </c>
      <c r="ADH19">
        <f>IF($B19=0,1000000,IF(INDEX('計算A'!$D$60:$II$104,$B19,206)*KT19=1,IF(AND($E19=2,UA19=0),1000000,INDEX('計算A'!HA$110:HA$114,$F19+1)+IF(AND($E19=1,UA19=0),1000,0)),1000000))</f>
        <v/>
      </c>
      <c r="ADI19">
        <f>IF($B19=0,1000000,IF(INDEX('計算A'!$D$60:$II$104,$B19,207)*KU19=1,IF(AND($E19=2,UB19=0),1000000,INDEX('計算A'!HB$110:HB$114,$F19+1)+IF(AND($E19=1,UB19=0),1000,0)),1000000))</f>
        <v/>
      </c>
      <c r="ADJ19">
        <f>IF($B19=0,1000000,IF(INDEX('計算A'!$D$60:$II$104,$B19,208)*KV19=1,IF(AND($E19=2,UC19=0),1000000,INDEX('計算A'!HC$110:HC$114,$F19+1)+IF(AND($E19=1,UC19=0),1000,0)),1000000))</f>
        <v/>
      </c>
      <c r="ADK19">
        <f>IF($B19=0,1000000,IF(INDEX('計算A'!$D$60:$II$104,$B19,209)*KW19=1,IF(AND($E19=2,UD19=0),1000000,INDEX('計算A'!HD$110:HD$114,$F19+1)+IF(AND($E19=1,UD19=0),1000,0)),1000000))</f>
        <v/>
      </c>
      <c r="ADL19">
        <f>IF($B19=0,1000000,IF(INDEX('計算A'!$D$60:$II$104,$B19,210)*KX19=1,IF(AND($E19=2,UE19=0),1000000,INDEX('計算A'!HE$110:HE$114,$F19+1)+IF(AND($E19=1,UE19=0),1000,0)),1000000))</f>
        <v/>
      </c>
      <c r="ADM19">
        <f>IF($B19=0,1000000,IF(INDEX('計算A'!$D$60:$II$104,$B19,211)*KY19=1,IF(AND($E19=2,UF19=0),1000000,INDEX('計算A'!HF$110:HF$114,$F19+1)+IF(AND($E19=1,UF19=0),1000,0)),1000000))</f>
        <v/>
      </c>
      <c r="ADN19">
        <f>IF($B19=0,1000000,IF(INDEX('計算A'!$D$60:$II$104,$B19,212)*KZ19=1,IF(AND($E19=2,UG19=0),1000000,INDEX('計算A'!HG$110:HG$114,$F19+1)+IF(AND($E19=1,UG19=0),1000,0)),1000000))</f>
        <v/>
      </c>
      <c r="ADO19">
        <f>IF($B19=0,1000000,IF(INDEX('計算A'!$D$60:$II$104,$B19,213)*LA19=1,IF(AND($E19=2,UH19=0),1000000,INDEX('計算A'!HH$110:HH$114,$F19+1)+IF(AND($E19=1,UH19=0),1000,0)),1000000))</f>
        <v/>
      </c>
      <c r="ADP19">
        <f>IF($B19=0,1000000,IF(INDEX('計算A'!$D$60:$II$104,$B19,214)*LB19=1,IF(AND($E19=2,UI19=0),1000000,INDEX('計算A'!HI$110:HI$114,$F19+1)+IF(AND($E19=1,UI19=0),1000,0)),1000000))</f>
        <v/>
      </c>
      <c r="ADQ19">
        <f>IF($B19=0,1000000,IF(INDEX('計算A'!$D$60:$II$104,$B19,215)*LC19=1,IF(AND($E19=2,UJ19=0),1000000,INDEX('計算A'!HJ$110:HJ$114,$F19+1)+IF(AND($E19=1,UJ19=0),1000,0)),1000000))</f>
        <v/>
      </c>
      <c r="ADR19">
        <f>IF($B19=0,1000000,IF(INDEX('計算A'!$D$60:$II$104,$B19,216)*LD19=1,IF(AND($E19=2,UK19=0),1000000,INDEX('計算A'!HK$110:HK$114,$F19+1)+IF(AND($E19=1,UK19=0),1000,0)),1000000))</f>
        <v/>
      </c>
      <c r="ADS19">
        <f>IF($B19=0,1000000,IF(INDEX('計算A'!$D$60:$II$104,$B19,217)*LE19=1,IF(AND($E19=2,UL19=0),1000000,INDEX('計算A'!HL$110:HL$114,$F19+1)+IF(AND($E19=1,UL19=0),1000,0)),1000000))</f>
        <v/>
      </c>
      <c r="ADT19">
        <f>IF($B19=0,1000000,IF(INDEX('計算A'!$D$60:$II$104,$B19,218)*LF19=1,IF(AND($E19=2,UM19=0),1000000,INDEX('計算A'!HM$110:HM$114,$F19+1)+IF(AND($E19=1,UM19=0),1000,0)),1000000))</f>
        <v/>
      </c>
      <c r="ADU19">
        <f>IF($B19=0,1000000,IF(INDEX('計算A'!$D$60:$II$104,$B19,219)*LG19=1,IF(AND($E19=2,UN19=0),1000000,INDEX('計算A'!HN$110:HN$114,$F19+1)+IF(AND($E19=1,UN19=0),1000,0)),1000000))</f>
        <v/>
      </c>
      <c r="ADV19">
        <f>IF($B19=0,1000000,IF(INDEX('計算A'!$D$60:$II$104,$B19,220)*LH19=1,IF(AND($E19=2,UO19=0),1000000,INDEX('計算A'!HO$110:HO$114,$F19+1)+IF(AND($E19=1,UO19=0),1000,0)),1000000))</f>
        <v/>
      </c>
      <c r="ADW19">
        <f>IF($B19=0,1000000,IF(INDEX('計算A'!$D$60:$II$104,$B19,221)*LI19=1,IF(AND($E19=2,UP19=0),1000000,INDEX('計算A'!HP$110:HP$114,$F19+1)+IF(AND($E19=1,UP19=0),1000,0)),1000000))</f>
        <v/>
      </c>
      <c r="ADX19">
        <f>IF($B19=0,1000000,IF(INDEX('計算A'!$D$60:$II$104,$B19,222)*LJ19=1,IF(AND($E19=2,UQ19=0),1000000,INDEX('計算A'!HQ$110:HQ$114,$F19+1)+IF(AND($E19=1,UQ19=0),1000,0)),1000000))</f>
        <v/>
      </c>
      <c r="ADY19">
        <f>IF($B19=0,1000000,IF(INDEX('計算A'!$D$60:$II$104,$B19,223)*LK19=1,IF(AND($E19=2,UR19=0),1000000,INDEX('計算A'!HR$110:HR$114,$F19+1)+IF(AND($E19=1,UR19=0),1000,0)),1000000))</f>
        <v/>
      </c>
      <c r="ADZ19">
        <f>IF($B19=0,1000000,IF(INDEX('計算A'!$D$60:$II$104,$B19,224)*LL19=1,IF(AND($E19=2,US19=0),1000000,INDEX('計算A'!HS$110:HS$114,$F19+1)+IF(AND($E19=1,US19=0),1000,0)),1000000))</f>
        <v/>
      </c>
      <c r="AEA19">
        <f>IF($B19=0,1000000,IF(INDEX('計算A'!$D$60:$II$104,$B19,225)*LM19=1,IF(AND($E19=2,UT19=0),1000000,INDEX('計算A'!HT$110:HT$114,$F19+1)+IF(AND($E19=1,UT19=0),1000,0)),1000000))</f>
        <v/>
      </c>
      <c r="AEB19">
        <f>IF($B19=0,1000000,IF(INDEX('計算A'!$D$60:$II$104,$B19,226)*LN19=1,IF(AND($E19=2,UU19=0),1000000,INDEX('計算A'!HU$110:HU$114,$F19+1)+IF(AND($E19=1,UU19=0),1000,0)),1000000))</f>
        <v/>
      </c>
      <c r="AEC19">
        <f>IF($B19=0,1000000,IF(INDEX('計算A'!$D$60:$II$104,$B19,227)*LO19=1,IF(AND($E19=2,UV19=0),1000000,INDEX('計算A'!HV$110:HV$114,$F19+1)+IF(AND($E19=1,UV19=0),1000,0)),1000000))</f>
        <v/>
      </c>
      <c r="AED19">
        <f>IF($B19=0,1000000,IF(INDEX('計算A'!$D$60:$II$104,$B19,228)*LP19=1,IF(AND($E19=2,UW19=0),1000000,INDEX('計算A'!HW$110:HW$114,$F19+1)+IF(AND($E19=1,UW19=0),1000,0)),1000000))</f>
        <v/>
      </c>
      <c r="AEE19">
        <f>IF($B19=0,1000000,IF(INDEX('計算A'!$D$60:$II$104,$B19,229)*LQ19=1,IF(AND($E19=2,UX19=0),1000000,INDEX('計算A'!HX$110:HX$114,$F19+1)+IF(AND($E19=1,UX19=0),1000,0)),1000000))</f>
        <v/>
      </c>
      <c r="AEF19">
        <f>IF($B19=0,1000000,IF(INDEX('計算A'!$D$60:$II$104,$B19,230)*LR19=1,IF(AND($E19=2,UY19=0),1000000,INDEX('計算A'!HY$110:HY$114,$F19+1)+IF(AND($E19=1,UY19=0),1000,0)),1000000))</f>
        <v/>
      </c>
      <c r="AEG19">
        <f>IF($B19=0,1000000,IF(INDEX('計算A'!$D$60:$II$104,$B19,231)*LS19=1,IF(AND($E19=2,UZ19=0),1000000,INDEX('計算A'!HZ$110:HZ$114,$F19+1)+IF(AND($E19=1,UZ19=0),1000,0)),1000000))</f>
        <v/>
      </c>
      <c r="AEH19">
        <f>IF($B19=0,1000000,IF(INDEX('計算A'!$D$60:$II$104,$B19,232)*LT19=1,IF(AND($E19=2,VA19=0),1000000,INDEX('計算A'!IA$110:IA$114,$F19+1)+IF(AND($E19=1,VA19=0),1000,0)),1000000))</f>
        <v/>
      </c>
      <c r="AEI19">
        <f>IF($B19=0,1000000,IF(INDEX('計算A'!$D$60:$II$104,$B19,233)*LU19=1,IF(AND($E19=2,VB19=0),1000000,INDEX('計算A'!IB$110:IB$114,$F19+1)+IF(AND($E19=1,VB19=0),1000,0)),1000000))</f>
        <v/>
      </c>
      <c r="AEJ19">
        <f>IF($B19=0,1000000,IF(INDEX('計算A'!$D$60:$II$104,$B19,234)*LV19=1,IF(AND($E19=2,VC19=0),1000000,INDEX('計算A'!IC$110:IC$114,$F19+1)+IF(AND($E19=1,VC19=0),1000,0)),1000000))</f>
        <v/>
      </c>
      <c r="AEK19">
        <f>IF($B19=0,1000000,IF(INDEX('計算A'!$D$60:$II$104,$B19,235)*LW19=1,IF(AND($E19=2,VD19=0),1000000,INDEX('計算A'!ID$110:ID$114,$F19+1)+IF(AND($E19=1,VD19=0),1000,0)),1000000))</f>
        <v/>
      </c>
      <c r="AEL19">
        <f>IF($B19=0,1000000,IF(INDEX('計算A'!$D$60:$II$104,$B19,236)*LX19=1,IF(AND($E19=2,VE19=0),1000000,INDEX('計算A'!IE$110:IE$114,$F19+1)+IF(AND($E19=1,VE19=0),1000,0)),1000000))</f>
        <v/>
      </c>
      <c r="AEM19">
        <f>IF($B19=0,1000000,IF(INDEX('計算A'!$D$60:$II$104,$B19,237)*LY19=1,IF(AND($E19=2,VF19=0),1000000,INDEX('計算A'!IF$110:IF$114,$F19+1)+IF(AND($E19=1,VF19=0),1000,0)),1000000))</f>
        <v/>
      </c>
      <c r="AEN19">
        <f>IF($B19=0,1000000,IF(INDEX('計算A'!$D$60:$II$104,$B19,238)*LZ19=1,IF(AND($E19=2,VG19=0),1000000,INDEX('計算A'!IG$110:IG$114,$F19+1)+IF(AND($E19=1,VG19=0),1000,0)),1000000))</f>
        <v/>
      </c>
      <c r="AEO19">
        <f>IF($B19=0,1000000,IF(INDEX('計算A'!$D$60:$II$104,$B19,239)*MA19=1,IF(AND($E19=2,VH19=0),1000000,INDEX('計算A'!IH$110:IH$114,$F19+1)+IF(AND($E19=1,VH19=0),1000,0)),1000000))</f>
        <v/>
      </c>
      <c r="AEP19">
        <f>IF($B19=0,1000000,IF(INDEX('計算A'!$D$60:$II$104,$B19,240)*MB19=1,IF(AND($E19=2,VI19=0),1000000,INDEX('計算A'!II$110:II$114,$F19+1)+IF(AND($E19=1,VI19=0),1000,0)),1000000))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IF($B20=0,1000000,IF(INDEX('計算A'!$D$60:$II$104,$B20,1)*CW20=1,IF(AND($E20=2,MD20=0),1000000,INDEX('計算A'!D$110:D$114,$F20+1)+IF(AND($E20=1,MD20=0),1000,0)),1000000))</f>
        <v/>
      </c>
      <c r="VL20">
        <f>IF($B20=0,1000000,IF(INDEX('計算A'!$D$60:$II$104,$B20,2)*CX20=1,IF(AND($E20=2,ME20=0),1000000,INDEX('計算A'!E$110:E$114,$F20+1)+IF(AND($E20=1,ME20=0),1000,0)),1000000))</f>
        <v/>
      </c>
      <c r="VM20">
        <f>IF($B20=0,1000000,IF(INDEX('計算A'!$D$60:$II$104,$B20,3)*CY20=1,IF(AND($E20=2,MF20=0),1000000,INDEX('計算A'!F$110:F$114,$F20+1)+IF(AND($E20=1,MF20=0),1000,0)),1000000))</f>
        <v/>
      </c>
      <c r="VN20">
        <f>IF($B20=0,1000000,IF(INDEX('計算A'!$D$60:$II$104,$B20,4)*CZ20=1,IF(AND($E20=2,MG20=0),1000000,INDEX('計算A'!G$110:G$114,$F20+1)+IF(AND($E20=1,MG20=0),1000,0)),1000000))</f>
        <v/>
      </c>
      <c r="VO20">
        <f>IF($B20=0,1000000,IF(INDEX('計算A'!$D$60:$II$104,$B20,5)*DA20=1,IF(AND($E20=2,MH20=0),1000000,INDEX('計算A'!H$110:H$114,$F20+1)+IF(AND($E20=1,MH20=0),1000,0)),1000000))</f>
        <v/>
      </c>
      <c r="VP20">
        <f>IF($B20=0,1000000,IF(INDEX('計算A'!$D$60:$II$104,$B20,6)*DB20=1,IF(AND($E20=2,MI20=0),1000000,INDEX('計算A'!I$110:I$114,$F20+1)+IF(AND($E20=1,MI20=0),1000,0)),1000000))</f>
        <v/>
      </c>
      <c r="VQ20">
        <f>IF($B20=0,1000000,IF(INDEX('計算A'!$D$60:$II$104,$B20,7)*DC20=1,IF(AND($E20=2,MJ20=0),1000000,INDEX('計算A'!J$110:J$114,$F20+1)+IF(AND($E20=1,MJ20=0),1000,0)),1000000))</f>
        <v/>
      </c>
      <c r="VR20">
        <f>IF($B20=0,1000000,IF(INDEX('計算A'!$D$60:$II$104,$B20,8)*DD20=1,IF(AND($E20=2,MK20=0),1000000,INDEX('計算A'!K$110:K$114,$F20+1)+IF(AND($E20=1,MK20=0),1000,0)),1000000))</f>
        <v/>
      </c>
      <c r="VS20">
        <f>IF($B20=0,1000000,IF(INDEX('計算A'!$D$60:$II$104,$B20,9)*DE20=1,IF(AND($E20=2,ML20=0),1000000,INDEX('計算A'!L$110:L$114,$F20+1)+IF(AND($E20=1,ML20=0),1000,0)),1000000))</f>
        <v/>
      </c>
      <c r="VT20">
        <f>IF($B20=0,1000000,IF(INDEX('計算A'!$D$60:$II$104,$B20,10)*DF20=1,IF(AND($E20=2,MM20=0),1000000,INDEX('計算A'!M$110:M$114,$F20+1)+IF(AND($E20=1,MM20=0),1000,0)),1000000))</f>
        <v/>
      </c>
      <c r="VU20">
        <f>IF($B20=0,1000000,IF(INDEX('計算A'!$D$60:$II$104,$B20,11)*DG20=1,IF(AND($E20=2,MN20=0),1000000,INDEX('計算A'!N$110:N$114,$F20+1)+IF(AND($E20=1,MN20=0),1000,0)),1000000))</f>
        <v/>
      </c>
      <c r="VV20">
        <f>IF($B20=0,1000000,IF(INDEX('計算A'!$D$60:$II$104,$B20,12)*DH20=1,IF(AND($E20=2,MO20=0),1000000,INDEX('計算A'!O$110:O$114,$F20+1)+IF(AND($E20=1,MO20=0),1000,0)),1000000))</f>
        <v/>
      </c>
      <c r="VW20">
        <f>IF($B20=0,1000000,IF(INDEX('計算A'!$D$60:$II$104,$B20,13)*DI20=1,IF(AND($E20=2,MP20=0),1000000,INDEX('計算A'!P$110:P$114,$F20+1)+IF(AND($E20=1,MP20=0),1000,0)),1000000))</f>
        <v/>
      </c>
      <c r="VX20">
        <f>IF($B20=0,1000000,IF(INDEX('計算A'!$D$60:$II$104,$B20,14)*DJ20=1,IF(AND($E20=2,MQ20=0),1000000,INDEX('計算A'!Q$110:Q$114,$F20+1)+IF(AND($E20=1,MQ20=0),1000,0)),1000000))</f>
        <v/>
      </c>
      <c r="VY20">
        <f>IF($B20=0,1000000,IF(INDEX('計算A'!$D$60:$II$104,$B20,15)*DK20=1,IF(AND($E20=2,MR20=0),1000000,INDEX('計算A'!R$110:R$114,$F20+1)+IF(AND($E20=1,MR20=0),1000,0)),1000000))</f>
        <v/>
      </c>
      <c r="VZ20">
        <f>IF($B20=0,1000000,IF(INDEX('計算A'!$D$60:$II$104,$B20,16)*DL20=1,IF(AND($E20=2,MS20=0),1000000,INDEX('計算A'!S$110:S$114,$F20+1)+IF(AND($E20=1,MS20=0),1000,0)),1000000))</f>
        <v/>
      </c>
      <c r="WA20">
        <f>IF($B20=0,1000000,IF(INDEX('計算A'!$D$60:$II$104,$B20,17)*DM20=1,IF(AND($E20=2,MT20=0),1000000,INDEX('計算A'!T$110:T$114,$F20+1)+IF(AND($E20=1,MT20=0),1000,0)),1000000))</f>
        <v/>
      </c>
      <c r="WB20">
        <f>IF($B20=0,1000000,IF(INDEX('計算A'!$D$60:$II$104,$B20,18)*DN20=1,IF(AND($E20=2,MU20=0),1000000,INDEX('計算A'!U$110:U$114,$F20+1)+IF(AND($E20=1,MU20=0),1000,0)),1000000))</f>
        <v/>
      </c>
      <c r="WC20">
        <f>IF($B20=0,1000000,IF(INDEX('計算A'!$D$60:$II$104,$B20,19)*DO20=1,IF(AND($E20=2,MV20=0),1000000,INDEX('計算A'!V$110:V$114,$F20+1)+IF(AND($E20=1,MV20=0),1000,0)),1000000))</f>
        <v/>
      </c>
      <c r="WD20">
        <f>IF($B20=0,1000000,IF(INDEX('計算A'!$D$60:$II$104,$B20,20)*DP20=1,IF(AND($E20=2,MW20=0),1000000,INDEX('計算A'!W$110:W$114,$F20+1)+IF(AND($E20=1,MW20=0),1000,0)),1000000))</f>
        <v/>
      </c>
      <c r="WE20">
        <f>IF($B20=0,1000000,IF(INDEX('計算A'!$D$60:$II$104,$B20,21)*DQ20=1,IF(AND($E20=2,MX20=0),1000000,INDEX('計算A'!X$110:X$114,$F20+1)+IF(AND($E20=1,MX20=0),1000,0)),1000000))</f>
        <v/>
      </c>
      <c r="WF20">
        <f>IF($B20=0,1000000,IF(INDEX('計算A'!$D$60:$II$104,$B20,22)*DR20=1,IF(AND($E20=2,MY20=0),1000000,INDEX('計算A'!Y$110:Y$114,$F20+1)+IF(AND($E20=1,MY20=0),1000,0)),1000000))</f>
        <v/>
      </c>
      <c r="WG20">
        <f>IF($B20=0,1000000,IF(INDEX('計算A'!$D$60:$II$104,$B20,23)*DS20=1,IF(AND($E20=2,MZ20=0),1000000,INDEX('計算A'!Z$110:Z$114,$F20+1)+IF(AND($E20=1,MZ20=0),1000,0)),1000000))</f>
        <v/>
      </c>
      <c r="WH20">
        <f>IF($B20=0,1000000,IF(INDEX('計算A'!$D$60:$II$104,$B20,24)*DT20=1,IF(AND($E20=2,NA20=0),1000000,INDEX('計算A'!AA$110:AA$114,$F20+1)+IF(AND($E20=1,NA20=0),1000,0)),1000000))</f>
        <v/>
      </c>
      <c r="WI20">
        <f>IF($B20=0,1000000,IF(INDEX('計算A'!$D$60:$II$104,$B20,25)*DU20=1,IF(AND($E20=2,NB20=0),1000000,INDEX('計算A'!AB$110:AB$114,$F20+1)+IF(AND($E20=1,NB20=0),1000,0)),1000000))</f>
        <v/>
      </c>
      <c r="WJ20">
        <f>IF($B20=0,1000000,IF(INDEX('計算A'!$D$60:$II$104,$B20,26)*DV20=1,IF(AND($E20=2,NC20=0),1000000,INDEX('計算A'!AC$110:AC$114,$F20+1)+IF(AND($E20=1,NC20=0),1000,0)),1000000))</f>
        <v/>
      </c>
      <c r="WK20">
        <f>IF($B20=0,1000000,IF(INDEX('計算A'!$D$60:$II$104,$B20,27)*DW20=1,IF(AND($E20=2,ND20=0),1000000,INDEX('計算A'!AD$110:AD$114,$F20+1)+IF(AND($E20=1,ND20=0),1000,0)),1000000))</f>
        <v/>
      </c>
      <c r="WL20">
        <f>IF($B20=0,1000000,IF(INDEX('計算A'!$D$60:$II$104,$B20,28)*DX20=1,IF(AND($E20=2,NE20=0),1000000,INDEX('計算A'!AE$110:AE$114,$F20+1)+IF(AND($E20=1,NE20=0),1000,0)),1000000))</f>
        <v/>
      </c>
      <c r="WM20">
        <f>IF($B20=0,1000000,IF(INDEX('計算A'!$D$60:$II$104,$B20,29)*DY20=1,IF(AND($E20=2,NF20=0),1000000,INDEX('計算A'!AF$110:AF$114,$F20+1)+IF(AND($E20=1,NF20=0),1000,0)),1000000))</f>
        <v/>
      </c>
      <c r="WN20">
        <f>IF($B20=0,1000000,IF(INDEX('計算A'!$D$60:$II$104,$B20,30)*DZ20=1,IF(AND($E20=2,NG20=0),1000000,INDEX('計算A'!AG$110:AG$114,$F20+1)+IF(AND($E20=1,NG20=0),1000,0)),1000000))</f>
        <v/>
      </c>
      <c r="WO20">
        <f>IF($B20=0,1000000,IF(INDEX('計算A'!$D$60:$II$104,$B20,31)*EA20=1,IF(AND($E20=2,NH20=0),1000000,INDEX('計算A'!AH$110:AH$114,$F20+1)+IF(AND($E20=1,NH20=0),1000,0)),1000000))</f>
        <v/>
      </c>
      <c r="WP20">
        <f>IF($B20=0,1000000,IF(INDEX('計算A'!$D$60:$II$104,$B20,32)*EB20=1,IF(AND($E20=2,NI20=0),1000000,INDEX('計算A'!AI$110:AI$114,$F20+1)+IF(AND($E20=1,NI20=0),1000,0)),1000000))</f>
        <v/>
      </c>
      <c r="WQ20">
        <f>IF($B20=0,1000000,IF(INDEX('計算A'!$D$60:$II$104,$B20,33)*EC20=1,IF(AND($E20=2,NJ20=0),1000000,INDEX('計算A'!AJ$110:AJ$114,$F20+1)+IF(AND($E20=1,NJ20=0),1000,0)),1000000))</f>
        <v/>
      </c>
      <c r="WR20">
        <f>IF($B20=0,1000000,IF(INDEX('計算A'!$D$60:$II$104,$B20,34)*ED20=1,IF(AND($E20=2,NK20=0),1000000,INDEX('計算A'!AK$110:AK$114,$F20+1)+IF(AND($E20=1,NK20=0),1000,0)),1000000))</f>
        <v/>
      </c>
      <c r="WS20">
        <f>IF($B20=0,1000000,IF(INDEX('計算A'!$D$60:$II$104,$B20,35)*EE20=1,IF(AND($E20=2,NL20=0),1000000,INDEX('計算A'!AL$110:AL$114,$F20+1)+IF(AND($E20=1,NL20=0),1000,0)),1000000))</f>
        <v/>
      </c>
      <c r="WT20">
        <f>IF($B20=0,1000000,IF(INDEX('計算A'!$D$60:$II$104,$B20,36)*EF20=1,IF(AND($E20=2,NM20=0),1000000,INDEX('計算A'!AM$110:AM$114,$F20+1)+IF(AND($E20=1,NM20=0),1000,0)),1000000))</f>
        <v/>
      </c>
      <c r="WU20">
        <f>IF($B20=0,1000000,IF(INDEX('計算A'!$D$60:$II$104,$B20,37)*EG20=1,IF(AND($E20=2,NN20=0),1000000,INDEX('計算A'!AN$110:AN$114,$F20+1)+IF(AND($E20=1,NN20=0),1000,0)),1000000))</f>
        <v/>
      </c>
      <c r="WV20">
        <f>IF($B20=0,1000000,IF(INDEX('計算A'!$D$60:$II$104,$B20,38)*EH20=1,IF(AND($E20=2,NO20=0),1000000,INDEX('計算A'!AO$110:AO$114,$F20+1)+IF(AND($E20=1,NO20=0),1000,0)),1000000))</f>
        <v/>
      </c>
      <c r="WW20">
        <f>IF($B20=0,1000000,IF(INDEX('計算A'!$D$60:$II$104,$B20,39)*EI20=1,IF(AND($E20=2,NP20=0),1000000,INDEX('計算A'!AP$110:AP$114,$F20+1)+IF(AND($E20=1,NP20=0),1000,0)),1000000))</f>
        <v/>
      </c>
      <c r="WX20">
        <f>IF($B20=0,1000000,IF(INDEX('計算A'!$D$60:$II$104,$B20,40)*EJ20=1,IF(AND($E20=2,NQ20=0),1000000,INDEX('計算A'!AQ$110:AQ$114,$F20+1)+IF(AND($E20=1,NQ20=0),1000,0)),1000000))</f>
        <v/>
      </c>
      <c r="WY20">
        <f>IF($B20=0,1000000,IF(INDEX('計算A'!$D$60:$II$104,$B20,41)*EK20=1,IF(AND($E20=2,NR20=0),1000000,INDEX('計算A'!AR$110:AR$114,$F20+1)+IF(AND($E20=1,NR20=0),1000,0)),1000000))</f>
        <v/>
      </c>
      <c r="WZ20">
        <f>IF($B20=0,1000000,IF(INDEX('計算A'!$D$60:$II$104,$B20,42)*EL20=1,IF(AND($E20=2,NS20=0),1000000,INDEX('計算A'!AS$110:AS$114,$F20+1)+IF(AND($E20=1,NS20=0),1000,0)),1000000))</f>
        <v/>
      </c>
      <c r="XA20">
        <f>IF($B20=0,1000000,IF(INDEX('計算A'!$D$60:$II$104,$B20,43)*EM20=1,IF(AND($E20=2,NT20=0),1000000,INDEX('計算A'!AT$110:AT$114,$F20+1)+IF(AND($E20=1,NT20=0),1000,0)),1000000))</f>
        <v/>
      </c>
      <c r="XB20">
        <f>IF($B20=0,1000000,IF(INDEX('計算A'!$D$60:$II$104,$B20,44)*EN20=1,IF(AND($E20=2,NU20=0),1000000,INDEX('計算A'!AU$110:AU$114,$F20+1)+IF(AND($E20=1,NU20=0),1000,0)),1000000))</f>
        <v/>
      </c>
      <c r="XC20">
        <f>IF($B20=0,1000000,IF(INDEX('計算A'!$D$60:$II$104,$B20,45)*EO20=1,IF(AND($E20=2,NV20=0),1000000,INDEX('計算A'!AV$110:AV$114,$F20+1)+IF(AND($E20=1,NV20=0),1000,0)),1000000))</f>
        <v/>
      </c>
      <c r="XD20">
        <f>IF($B20=0,1000000,IF(INDEX('計算A'!$D$60:$II$104,$B20,46)*EP20=1,IF(AND($E20=2,NW20=0),1000000,INDEX('計算A'!AW$110:AW$114,$F20+1)+IF(AND($E20=1,NW20=0),1000,0)),1000000))</f>
        <v/>
      </c>
      <c r="XE20">
        <f>IF($B20=0,1000000,IF(INDEX('計算A'!$D$60:$II$104,$B20,47)*EQ20=1,IF(AND($E20=2,NX20=0),1000000,INDEX('計算A'!AX$110:AX$114,$F20+1)+IF(AND($E20=1,NX20=0),1000,0)),1000000))</f>
        <v/>
      </c>
      <c r="XF20">
        <f>IF($B20=0,1000000,IF(INDEX('計算A'!$D$60:$II$104,$B20,48)*ER20=1,IF(AND($E20=2,NY20=0),1000000,INDEX('計算A'!AY$110:AY$114,$F20+1)+IF(AND($E20=1,NY20=0),1000,0)),1000000))</f>
        <v/>
      </c>
      <c r="XG20">
        <f>IF($B20=0,1000000,IF(INDEX('計算A'!$D$60:$II$104,$B20,49)*ES20=1,IF(AND($E20=2,NZ20=0),1000000,INDEX('計算A'!AZ$110:AZ$114,$F20+1)+IF(AND($E20=1,NZ20=0),1000,0)),1000000))</f>
        <v/>
      </c>
      <c r="XH20">
        <f>IF($B20=0,1000000,IF(INDEX('計算A'!$D$60:$II$104,$B20,50)*ET20=1,IF(AND($E20=2,OA20=0),1000000,INDEX('計算A'!BA$110:BA$114,$F20+1)+IF(AND($E20=1,OA20=0),1000,0)),1000000))</f>
        <v/>
      </c>
      <c r="XI20">
        <f>IF($B20=0,1000000,IF(INDEX('計算A'!$D$60:$II$104,$B20,51)*EU20=1,IF(AND($E20=2,OB20=0),1000000,INDEX('計算A'!BB$110:BB$114,$F20+1)+IF(AND($E20=1,OB20=0),1000,0)),1000000))</f>
        <v/>
      </c>
      <c r="XJ20">
        <f>IF($B20=0,1000000,IF(INDEX('計算A'!$D$60:$II$104,$B20,52)*EV20=1,IF(AND($E20=2,OC20=0),1000000,INDEX('計算A'!BC$110:BC$114,$F20+1)+IF(AND($E20=1,OC20=0),1000,0)),1000000))</f>
        <v/>
      </c>
      <c r="XK20">
        <f>IF($B20=0,1000000,IF(INDEX('計算A'!$D$60:$II$104,$B20,53)*EW20=1,IF(AND($E20=2,OD20=0),1000000,INDEX('計算A'!BD$110:BD$114,$F20+1)+IF(AND($E20=1,OD20=0),1000,0)),1000000))</f>
        <v/>
      </c>
      <c r="XL20">
        <f>IF($B20=0,1000000,IF(INDEX('計算A'!$D$60:$II$104,$B20,54)*EX20=1,IF(AND($E20=2,OE20=0),1000000,INDEX('計算A'!BE$110:BE$114,$F20+1)+IF(AND($E20=1,OE20=0),1000,0)),1000000))</f>
        <v/>
      </c>
      <c r="XM20">
        <f>IF($B20=0,1000000,IF(INDEX('計算A'!$D$60:$II$104,$B20,55)*EY20=1,IF(AND($E20=2,OF20=0),1000000,INDEX('計算A'!BF$110:BF$114,$F20+1)+IF(AND($E20=1,OF20=0),1000,0)),1000000))</f>
        <v/>
      </c>
      <c r="XN20">
        <f>IF($B20=0,1000000,IF(INDEX('計算A'!$D$60:$II$104,$B20,56)*EZ20=1,IF(AND($E20=2,OG20=0),1000000,INDEX('計算A'!BG$110:BG$114,$F20+1)+IF(AND($E20=1,OG20=0),1000,0)),1000000))</f>
        <v/>
      </c>
      <c r="XO20">
        <f>IF($B20=0,1000000,IF(INDEX('計算A'!$D$60:$II$104,$B20,57)*FA20=1,IF(AND($E20=2,OH20=0),1000000,INDEX('計算A'!BH$110:BH$114,$F20+1)+IF(AND($E20=1,OH20=0),1000,0)),1000000))</f>
        <v/>
      </c>
      <c r="XP20">
        <f>IF($B20=0,1000000,IF(INDEX('計算A'!$D$60:$II$104,$B20,58)*FB20=1,IF(AND($E20=2,OI20=0),1000000,INDEX('計算A'!BI$110:BI$114,$F20+1)+IF(AND($E20=1,OI20=0),1000,0)),1000000))</f>
        <v/>
      </c>
      <c r="XQ20">
        <f>IF($B20=0,1000000,IF(INDEX('計算A'!$D$60:$II$104,$B20,59)*FC20=1,IF(AND($E20=2,OJ20=0),1000000,INDEX('計算A'!BJ$110:BJ$114,$F20+1)+IF(AND($E20=1,OJ20=0),1000,0)),1000000))</f>
        <v/>
      </c>
      <c r="XR20">
        <f>IF($B20=0,1000000,IF(INDEX('計算A'!$D$60:$II$104,$B20,60)*FD20=1,IF(AND($E20=2,OK20=0),1000000,INDEX('計算A'!BK$110:BK$114,$F20+1)+IF(AND($E20=1,OK20=0),1000,0)),1000000))</f>
        <v/>
      </c>
      <c r="XS20">
        <f>IF($B20=0,1000000,IF(INDEX('計算A'!$D$60:$II$104,$B20,61)*FE20=1,IF(AND($E20=2,OL20=0),1000000,INDEX('計算A'!BL$110:BL$114,$F20+1)+IF(AND($E20=1,OL20=0),1000,0)),1000000))</f>
        <v/>
      </c>
      <c r="XT20">
        <f>IF($B20=0,1000000,IF(INDEX('計算A'!$D$60:$II$104,$B20,62)*FF20=1,IF(AND($E20=2,OM20=0),1000000,INDEX('計算A'!BM$110:BM$114,$F20+1)+IF(AND($E20=1,OM20=0),1000,0)),1000000))</f>
        <v/>
      </c>
      <c r="XU20">
        <f>IF($B20=0,1000000,IF(INDEX('計算A'!$D$60:$II$104,$B20,63)*FG20=1,IF(AND($E20=2,ON20=0),1000000,INDEX('計算A'!BN$110:BN$114,$F20+1)+IF(AND($E20=1,ON20=0),1000,0)),1000000))</f>
        <v/>
      </c>
      <c r="XV20">
        <f>IF($B20=0,1000000,IF(INDEX('計算A'!$D$60:$II$104,$B20,64)*FH20=1,IF(AND($E20=2,OO20=0),1000000,INDEX('計算A'!BO$110:BO$114,$F20+1)+IF(AND($E20=1,OO20=0),1000,0)),1000000))</f>
        <v/>
      </c>
      <c r="XW20">
        <f>IF($B20=0,1000000,IF(INDEX('計算A'!$D$60:$II$104,$B20,65)*FI20=1,IF(AND($E20=2,OP20=0),1000000,INDEX('計算A'!BP$110:BP$114,$F20+1)+IF(AND($E20=1,OP20=0),1000,0)),1000000))</f>
        <v/>
      </c>
      <c r="XX20">
        <f>IF($B20=0,1000000,IF(INDEX('計算A'!$D$60:$II$104,$B20,66)*FJ20=1,IF(AND($E20=2,OQ20=0),1000000,INDEX('計算A'!BQ$110:BQ$114,$F20+1)+IF(AND($E20=1,OQ20=0),1000,0)),1000000))</f>
        <v/>
      </c>
      <c r="XY20">
        <f>IF($B20=0,1000000,IF(INDEX('計算A'!$D$60:$II$104,$B20,67)*FK20=1,IF(AND($E20=2,OR20=0),1000000,INDEX('計算A'!BR$110:BR$114,$F20+1)+IF(AND($E20=1,OR20=0),1000,0)),1000000))</f>
        <v/>
      </c>
      <c r="XZ20">
        <f>IF($B20=0,1000000,IF(INDEX('計算A'!$D$60:$II$104,$B20,68)*FL20=1,IF(AND($E20=2,OS20=0),1000000,INDEX('計算A'!BS$110:BS$114,$F20+1)+IF(AND($E20=1,OS20=0),1000,0)),1000000))</f>
        <v/>
      </c>
      <c r="YA20">
        <f>IF($B20=0,1000000,IF(INDEX('計算A'!$D$60:$II$104,$B20,69)*FM20=1,IF(AND($E20=2,OT20=0),1000000,INDEX('計算A'!BT$110:BT$114,$F20+1)+IF(AND($E20=1,OT20=0),1000,0)),1000000))</f>
        <v/>
      </c>
      <c r="YB20">
        <f>IF($B20=0,1000000,IF(INDEX('計算A'!$D$60:$II$104,$B20,70)*FN20=1,IF(AND($E20=2,OU20=0),1000000,INDEX('計算A'!BU$110:BU$114,$F20+1)+IF(AND($E20=1,OU20=0),1000,0)),1000000))</f>
        <v/>
      </c>
      <c r="YC20">
        <f>IF($B20=0,1000000,IF(INDEX('計算A'!$D$60:$II$104,$B20,71)*FO20=1,IF(AND($E20=2,OV20=0),1000000,INDEX('計算A'!BV$110:BV$114,$F20+1)+IF(AND($E20=1,OV20=0),1000,0)),1000000))</f>
        <v/>
      </c>
      <c r="YD20">
        <f>IF($B20=0,1000000,IF(INDEX('計算A'!$D$60:$II$104,$B20,72)*FP20=1,IF(AND($E20=2,OW20=0),1000000,INDEX('計算A'!BW$110:BW$114,$F20+1)+IF(AND($E20=1,OW20=0),1000,0)),1000000))</f>
        <v/>
      </c>
      <c r="YE20">
        <f>IF($B20=0,1000000,IF(INDEX('計算A'!$D$60:$II$104,$B20,73)*FQ20=1,IF(AND($E20=2,OX20=0),1000000,INDEX('計算A'!BX$110:BX$114,$F20+1)+IF(AND($E20=1,OX20=0),1000,0)),1000000))</f>
        <v/>
      </c>
      <c r="YF20">
        <f>IF($B20=0,1000000,IF(INDEX('計算A'!$D$60:$II$104,$B20,74)*FR20=1,IF(AND($E20=2,OY20=0),1000000,INDEX('計算A'!BY$110:BY$114,$F20+1)+IF(AND($E20=1,OY20=0),1000,0)),1000000))</f>
        <v/>
      </c>
      <c r="YG20">
        <f>IF($B20=0,1000000,IF(INDEX('計算A'!$D$60:$II$104,$B20,75)*FS20=1,IF(AND($E20=2,OZ20=0),1000000,INDEX('計算A'!BZ$110:BZ$114,$F20+1)+IF(AND($E20=1,OZ20=0),1000,0)),1000000))</f>
        <v/>
      </c>
      <c r="YH20">
        <f>IF($B20=0,1000000,IF(INDEX('計算A'!$D$60:$II$104,$B20,76)*FT20=1,IF(AND($E20=2,PA20=0),1000000,INDEX('計算A'!CA$110:CA$114,$F20+1)+IF(AND($E20=1,PA20=0),1000,0)),1000000))</f>
        <v/>
      </c>
      <c r="YI20">
        <f>IF($B20=0,1000000,IF(INDEX('計算A'!$D$60:$II$104,$B20,77)*FU20=1,IF(AND($E20=2,PB20=0),1000000,INDEX('計算A'!CB$110:CB$114,$F20+1)+IF(AND($E20=1,PB20=0),1000,0)),1000000))</f>
        <v/>
      </c>
      <c r="YJ20">
        <f>IF($B20=0,1000000,IF(INDEX('計算A'!$D$60:$II$104,$B20,78)*FV20=1,IF(AND($E20=2,PC20=0),1000000,INDEX('計算A'!CC$110:CC$114,$F20+1)+IF(AND($E20=1,PC20=0),1000,0)),1000000))</f>
        <v/>
      </c>
      <c r="YK20">
        <f>IF($B20=0,1000000,IF(INDEX('計算A'!$D$60:$II$104,$B20,79)*FW20=1,IF(AND($E20=2,PD20=0),1000000,INDEX('計算A'!CD$110:CD$114,$F20+1)+IF(AND($E20=1,PD20=0),1000,0)),1000000))</f>
        <v/>
      </c>
      <c r="YL20">
        <f>IF($B20=0,1000000,IF(INDEX('計算A'!$D$60:$II$104,$B20,80)*FX20=1,IF(AND($E20=2,PE20=0),1000000,INDEX('計算A'!CE$110:CE$114,$F20+1)+IF(AND($E20=1,PE20=0),1000,0)),1000000))</f>
        <v/>
      </c>
      <c r="YM20">
        <f>IF($B20=0,1000000,IF(INDEX('計算A'!$D$60:$II$104,$B20,81)*FY20=1,IF(AND($E20=2,PF20=0),1000000,INDEX('計算A'!CF$110:CF$114,$F20+1)+IF(AND($E20=1,PF20=0),1000,0)),1000000))</f>
        <v/>
      </c>
      <c r="YN20">
        <f>IF($B20=0,1000000,IF(INDEX('計算A'!$D$60:$II$104,$B20,82)*FZ20=1,IF(AND($E20=2,PG20=0),1000000,INDEX('計算A'!CG$110:CG$114,$F20+1)+IF(AND($E20=1,PG20=0),1000,0)),1000000))</f>
        <v/>
      </c>
      <c r="YO20">
        <f>IF($B20=0,1000000,IF(INDEX('計算A'!$D$60:$II$104,$B20,83)*GA20=1,IF(AND($E20=2,PH20=0),1000000,INDEX('計算A'!CH$110:CH$114,$F20+1)+IF(AND($E20=1,PH20=0),1000,0)),1000000))</f>
        <v/>
      </c>
      <c r="YP20">
        <f>IF($B20=0,1000000,IF(INDEX('計算A'!$D$60:$II$104,$B20,84)*GB20=1,IF(AND($E20=2,PI20=0),1000000,INDEX('計算A'!CI$110:CI$114,$F20+1)+IF(AND($E20=1,PI20=0),1000,0)),1000000))</f>
        <v/>
      </c>
      <c r="YQ20">
        <f>IF($B20=0,1000000,IF(INDEX('計算A'!$D$60:$II$104,$B20,85)*GC20=1,IF(AND($E20=2,PJ20=0),1000000,INDEX('計算A'!CJ$110:CJ$114,$F20+1)+IF(AND($E20=1,PJ20=0),1000,0)),1000000))</f>
        <v/>
      </c>
      <c r="YR20">
        <f>IF($B20=0,1000000,IF(INDEX('計算A'!$D$60:$II$104,$B20,86)*GD20=1,IF(AND($E20=2,PK20=0),1000000,INDEX('計算A'!CK$110:CK$114,$F20+1)+IF(AND($E20=1,PK20=0),1000,0)),1000000))</f>
        <v/>
      </c>
      <c r="YS20">
        <f>IF($B20=0,1000000,IF(INDEX('計算A'!$D$60:$II$104,$B20,87)*GE20=1,IF(AND($E20=2,PL20=0),1000000,INDEX('計算A'!CL$110:CL$114,$F20+1)+IF(AND($E20=1,PL20=0),1000,0)),1000000))</f>
        <v/>
      </c>
      <c r="YT20">
        <f>IF($B20=0,1000000,IF(INDEX('計算A'!$D$60:$II$104,$B20,88)*GF20=1,IF(AND($E20=2,PM20=0),1000000,INDEX('計算A'!CM$110:CM$114,$F20+1)+IF(AND($E20=1,PM20=0),1000,0)),1000000))</f>
        <v/>
      </c>
      <c r="YU20">
        <f>IF($B20=0,1000000,IF(INDEX('計算A'!$D$60:$II$104,$B20,89)*GG20=1,IF(AND($E20=2,PN20=0),1000000,INDEX('計算A'!CN$110:CN$114,$F20+1)+IF(AND($E20=1,PN20=0),1000,0)),1000000))</f>
        <v/>
      </c>
      <c r="YV20">
        <f>IF($B20=0,1000000,IF(INDEX('計算A'!$D$60:$II$104,$B20,90)*GH20=1,IF(AND($E20=2,PO20=0),1000000,INDEX('計算A'!CO$110:CO$114,$F20+1)+IF(AND($E20=1,PO20=0),1000,0)),1000000))</f>
        <v/>
      </c>
      <c r="YW20">
        <f>IF($B20=0,1000000,IF(INDEX('計算A'!$D$60:$II$104,$B20,91)*GI20=1,IF(AND($E20=2,PP20=0),1000000,INDEX('計算A'!CP$110:CP$114,$F20+1)+IF(AND($E20=1,PP20=0),1000,0)),1000000))</f>
        <v/>
      </c>
      <c r="YX20">
        <f>IF($B20=0,1000000,IF(INDEX('計算A'!$D$60:$II$104,$B20,92)*GJ20=1,IF(AND($E20=2,PQ20=0),1000000,INDEX('計算A'!CQ$110:CQ$114,$F20+1)+IF(AND($E20=1,PQ20=0),1000,0)),1000000))</f>
        <v/>
      </c>
      <c r="YY20">
        <f>IF($B20=0,1000000,IF(INDEX('計算A'!$D$60:$II$104,$B20,93)*GK20=1,IF(AND($E20=2,PR20=0),1000000,INDEX('計算A'!CR$110:CR$114,$F20+1)+IF(AND($E20=1,PR20=0),1000,0)),1000000))</f>
        <v/>
      </c>
      <c r="YZ20">
        <f>IF($B20=0,1000000,IF(INDEX('計算A'!$D$60:$II$104,$B20,94)*GL20=1,IF(AND($E20=2,PS20=0),1000000,INDEX('計算A'!CS$110:CS$114,$F20+1)+IF(AND($E20=1,PS20=0),1000,0)),1000000))</f>
        <v/>
      </c>
      <c r="ZA20">
        <f>IF($B20=0,1000000,IF(INDEX('計算A'!$D$60:$II$104,$B20,95)*GM20=1,IF(AND($E20=2,PT20=0),1000000,INDEX('計算A'!CT$110:CT$114,$F20+1)+IF(AND($E20=1,PT20=0),1000,0)),1000000))</f>
        <v/>
      </c>
      <c r="ZB20">
        <f>IF($B20=0,1000000,IF(INDEX('計算A'!$D$60:$II$104,$B20,96)*GN20=1,IF(AND($E20=2,PU20=0),1000000,INDEX('計算A'!CU$110:CU$114,$F20+1)+IF(AND($E20=1,PU20=0),1000,0)),1000000))</f>
        <v/>
      </c>
      <c r="ZC20">
        <f>IF($B20=0,1000000,IF(INDEX('計算A'!$D$60:$II$104,$B20,97)*GO20=1,IF(AND($E20=2,PV20=0),1000000,INDEX('計算A'!CV$110:CV$114,$F20+1)+IF(AND($E20=1,PV20=0),1000,0)),1000000))</f>
        <v/>
      </c>
      <c r="ZD20">
        <f>IF($B20=0,1000000,IF(INDEX('計算A'!$D$60:$II$104,$B20,98)*GP20=1,IF(AND($E20=2,PW20=0),1000000,INDEX('計算A'!CW$110:CW$114,$F20+1)+IF(AND($E20=1,PW20=0),1000,0)),1000000))</f>
        <v/>
      </c>
      <c r="ZE20">
        <f>IF($B20=0,1000000,IF(INDEX('計算A'!$D$60:$II$104,$B20,99)*GQ20=1,IF(AND($E20=2,PX20=0),1000000,INDEX('計算A'!CX$110:CX$114,$F20+1)+IF(AND($E20=1,PX20=0),1000,0)),1000000))</f>
        <v/>
      </c>
      <c r="ZF20">
        <f>IF($B20=0,1000000,IF(INDEX('計算A'!$D$60:$II$104,$B20,100)*GR20=1,IF(AND($E20=2,PY20=0),1000000,INDEX('計算A'!CY$110:CY$114,$F20+1)+IF(AND($E20=1,PY20=0),1000,0)),1000000))</f>
        <v/>
      </c>
      <c r="ZG20">
        <f>IF($B20=0,1000000,IF(INDEX('計算A'!$D$60:$II$104,$B20,101)*GS20=1,IF(AND($E20=2,PZ20=0),1000000,INDEX('計算A'!CZ$110:CZ$114,$F20+1)+IF(AND($E20=1,PZ20=0),1000,0)),1000000))</f>
        <v/>
      </c>
      <c r="ZH20">
        <f>IF($B20=0,1000000,IF(INDEX('計算A'!$D$60:$II$104,$B20,102)*GT20=1,IF(AND($E20=2,QA20=0),1000000,INDEX('計算A'!DA$110:DA$114,$F20+1)+IF(AND($E20=1,QA20=0),1000,0)),1000000))</f>
        <v/>
      </c>
      <c r="ZI20">
        <f>IF($B20=0,1000000,IF(INDEX('計算A'!$D$60:$II$104,$B20,103)*GU20=1,IF(AND($E20=2,QB20=0),1000000,INDEX('計算A'!DB$110:DB$114,$F20+1)+IF(AND($E20=1,QB20=0),1000,0)),1000000))</f>
        <v/>
      </c>
      <c r="ZJ20">
        <f>IF($B20=0,1000000,IF(INDEX('計算A'!$D$60:$II$104,$B20,104)*GV20=1,IF(AND($E20=2,QC20=0),1000000,INDEX('計算A'!DC$110:DC$114,$F20+1)+IF(AND($E20=1,QC20=0),1000,0)),1000000))</f>
        <v/>
      </c>
      <c r="ZK20">
        <f>IF($B20=0,1000000,IF(INDEX('計算A'!$D$60:$II$104,$B20,105)*GW20=1,IF(AND($E20=2,QD20=0),1000000,INDEX('計算A'!DD$110:DD$114,$F20+1)+IF(AND($E20=1,QD20=0),1000,0)),1000000))</f>
        <v/>
      </c>
      <c r="ZL20">
        <f>IF($B20=0,1000000,IF(INDEX('計算A'!$D$60:$II$104,$B20,106)*GX20=1,IF(AND($E20=2,QE20=0),1000000,INDEX('計算A'!DE$110:DE$114,$F20+1)+IF(AND($E20=1,QE20=0),1000,0)),1000000))</f>
        <v/>
      </c>
      <c r="ZM20">
        <f>IF($B20=0,1000000,IF(INDEX('計算A'!$D$60:$II$104,$B20,107)*GY20=1,IF(AND($E20=2,QF20=0),1000000,INDEX('計算A'!DF$110:DF$114,$F20+1)+IF(AND($E20=1,QF20=0),1000,0)),1000000))</f>
        <v/>
      </c>
      <c r="ZN20">
        <f>IF($B20=0,1000000,IF(INDEX('計算A'!$D$60:$II$104,$B20,108)*GZ20=1,IF(AND($E20=2,QG20=0),1000000,INDEX('計算A'!DG$110:DG$114,$F20+1)+IF(AND($E20=1,QG20=0),1000,0)),1000000))</f>
        <v/>
      </c>
      <c r="ZO20">
        <f>IF($B20=0,1000000,IF(INDEX('計算A'!$D$60:$II$104,$B20,109)*HA20=1,IF(AND($E20=2,QH20=0),1000000,INDEX('計算A'!DH$110:DH$114,$F20+1)+IF(AND($E20=1,QH20=0),1000,0)),1000000))</f>
        <v/>
      </c>
      <c r="ZP20">
        <f>IF($B20=0,1000000,IF(INDEX('計算A'!$D$60:$II$104,$B20,110)*HB20=1,IF(AND($E20=2,QI20=0),1000000,INDEX('計算A'!DI$110:DI$114,$F20+1)+IF(AND($E20=1,QI20=0),1000,0)),1000000))</f>
        <v/>
      </c>
      <c r="ZQ20">
        <f>IF($B20=0,1000000,IF(INDEX('計算A'!$D$60:$II$104,$B20,111)*HC20=1,IF(AND($E20=2,QJ20=0),1000000,INDEX('計算A'!DJ$110:DJ$114,$F20+1)+IF(AND($E20=1,QJ20=0),1000,0)),1000000))</f>
        <v/>
      </c>
      <c r="ZR20">
        <f>IF($B20=0,1000000,IF(INDEX('計算A'!$D$60:$II$104,$B20,112)*HD20=1,IF(AND($E20=2,QK20=0),1000000,INDEX('計算A'!DK$110:DK$114,$F20+1)+IF(AND($E20=1,QK20=0),1000,0)),1000000))</f>
        <v/>
      </c>
      <c r="ZS20">
        <f>IF($B20=0,1000000,IF(INDEX('計算A'!$D$60:$II$104,$B20,113)*HE20=1,IF(AND($E20=2,QL20=0),1000000,INDEX('計算A'!DL$110:DL$114,$F20+1)+IF(AND($E20=1,QL20=0),1000,0)),1000000))</f>
        <v/>
      </c>
      <c r="ZT20">
        <f>IF($B20=0,1000000,IF(INDEX('計算A'!$D$60:$II$104,$B20,114)*HF20=1,IF(AND($E20=2,QM20=0),1000000,INDEX('計算A'!DM$110:DM$114,$F20+1)+IF(AND($E20=1,QM20=0),1000,0)),1000000))</f>
        <v/>
      </c>
      <c r="ZU20">
        <f>IF($B20=0,1000000,IF(INDEX('計算A'!$D$60:$II$104,$B20,115)*HG20=1,IF(AND($E20=2,QN20=0),1000000,INDEX('計算A'!DN$110:DN$114,$F20+1)+IF(AND($E20=1,QN20=0),1000,0)),1000000))</f>
        <v/>
      </c>
      <c r="ZV20">
        <f>IF($B20=0,1000000,IF(INDEX('計算A'!$D$60:$II$104,$B20,116)*HH20=1,IF(AND($E20=2,QO20=0),1000000,INDEX('計算A'!DO$110:DO$114,$F20+1)+IF(AND($E20=1,QO20=0),1000,0)),1000000))</f>
        <v/>
      </c>
      <c r="ZW20">
        <f>IF($B20=0,1000000,IF(INDEX('計算A'!$D$60:$II$104,$B20,117)*HI20=1,IF(AND($E20=2,QP20=0),1000000,INDEX('計算A'!DP$110:DP$114,$F20+1)+IF(AND($E20=1,QP20=0),1000,0)),1000000))</f>
        <v/>
      </c>
      <c r="ZX20">
        <f>IF($B20=0,1000000,IF(INDEX('計算A'!$D$60:$II$104,$B20,118)*HJ20=1,IF(AND($E20=2,QQ20=0),1000000,INDEX('計算A'!DQ$110:DQ$114,$F20+1)+IF(AND($E20=1,QQ20=0),1000,0)),1000000))</f>
        <v/>
      </c>
      <c r="ZY20">
        <f>IF($B20=0,1000000,IF(INDEX('計算A'!$D$60:$II$104,$B20,119)*HK20=1,IF(AND($E20=2,QR20=0),1000000,INDEX('計算A'!DR$110:DR$114,$F20+1)+IF(AND($E20=1,QR20=0),1000,0)),1000000))</f>
        <v/>
      </c>
      <c r="ZZ20">
        <f>IF($B20=0,1000000,IF(INDEX('計算A'!$D$60:$II$104,$B20,120)*HL20=1,IF(AND($E20=2,QS20=0),1000000,INDEX('計算A'!DS$110:DS$114,$F20+1)+IF(AND($E20=1,QS20=0),1000,0)),1000000))</f>
        <v/>
      </c>
      <c r="AAA20">
        <f>IF($B20=0,1000000,IF(INDEX('計算A'!$D$60:$II$104,$B20,121)*HM20=1,IF(AND($E20=2,QT20=0),1000000,INDEX('計算A'!DT$110:DT$114,$F20+1)+IF(AND($E20=1,QT20=0),1000,0)),1000000))</f>
        <v/>
      </c>
      <c r="AAB20">
        <f>IF($B20=0,1000000,IF(INDEX('計算A'!$D$60:$II$104,$B20,122)*HN20=1,IF(AND($E20=2,QU20=0),1000000,INDEX('計算A'!DU$110:DU$114,$F20+1)+IF(AND($E20=1,QU20=0),1000,0)),1000000))</f>
        <v/>
      </c>
      <c r="AAC20">
        <f>IF($B20=0,1000000,IF(INDEX('計算A'!$D$60:$II$104,$B20,123)*HO20=1,IF(AND($E20=2,QV20=0),1000000,INDEX('計算A'!DV$110:DV$114,$F20+1)+IF(AND($E20=1,QV20=0),1000,0)),1000000))</f>
        <v/>
      </c>
      <c r="AAD20">
        <f>IF($B20=0,1000000,IF(INDEX('計算A'!$D$60:$II$104,$B20,124)*HP20=1,IF(AND($E20=2,QW20=0),1000000,INDEX('計算A'!DW$110:DW$114,$F20+1)+IF(AND($E20=1,QW20=0),1000,0)),1000000))</f>
        <v/>
      </c>
      <c r="AAE20">
        <f>IF($B20=0,1000000,IF(INDEX('計算A'!$D$60:$II$104,$B20,125)*HQ20=1,IF(AND($E20=2,QX20=0),1000000,INDEX('計算A'!DX$110:DX$114,$F20+1)+IF(AND($E20=1,QX20=0),1000,0)),1000000))</f>
        <v/>
      </c>
      <c r="AAF20">
        <f>IF($B20=0,1000000,IF(INDEX('計算A'!$D$60:$II$104,$B20,126)*HR20=1,IF(AND($E20=2,QY20=0),1000000,INDEX('計算A'!DY$110:DY$114,$F20+1)+IF(AND($E20=1,QY20=0),1000,0)),1000000))</f>
        <v/>
      </c>
      <c r="AAG20">
        <f>IF($B20=0,1000000,IF(INDEX('計算A'!$D$60:$II$104,$B20,127)*HS20=1,IF(AND($E20=2,QZ20=0),1000000,INDEX('計算A'!DZ$110:DZ$114,$F20+1)+IF(AND($E20=1,QZ20=0),1000,0)),1000000))</f>
        <v/>
      </c>
      <c r="AAH20">
        <f>IF($B20=0,1000000,IF(INDEX('計算A'!$D$60:$II$104,$B20,128)*HT20=1,IF(AND($E20=2,RA20=0),1000000,INDEX('計算A'!EA$110:EA$114,$F20+1)+IF(AND($E20=1,RA20=0),1000,0)),1000000))</f>
        <v/>
      </c>
      <c r="AAI20">
        <f>IF($B20=0,1000000,IF(INDEX('計算A'!$D$60:$II$104,$B20,129)*HU20=1,IF(AND($E20=2,RB20=0),1000000,INDEX('計算A'!EB$110:EB$114,$F20+1)+IF(AND($E20=1,RB20=0),1000,0)),1000000))</f>
        <v/>
      </c>
      <c r="AAJ20">
        <f>IF($B20=0,1000000,IF(INDEX('計算A'!$D$60:$II$104,$B20,130)*HV20=1,IF(AND($E20=2,RC20=0),1000000,INDEX('計算A'!EC$110:EC$114,$F20+1)+IF(AND($E20=1,RC20=0),1000,0)),1000000))</f>
        <v/>
      </c>
      <c r="AAK20">
        <f>IF($B20=0,1000000,IF(INDEX('計算A'!$D$60:$II$104,$B20,131)*HW20=1,IF(AND($E20=2,RD20=0),1000000,INDEX('計算A'!ED$110:ED$114,$F20+1)+IF(AND($E20=1,RD20=0),1000,0)),1000000))</f>
        <v/>
      </c>
      <c r="AAL20">
        <f>IF($B20=0,1000000,IF(INDEX('計算A'!$D$60:$II$104,$B20,132)*HX20=1,IF(AND($E20=2,RE20=0),1000000,INDEX('計算A'!EE$110:EE$114,$F20+1)+IF(AND($E20=1,RE20=0),1000,0)),1000000))</f>
        <v/>
      </c>
      <c r="AAM20">
        <f>IF($B20=0,1000000,IF(INDEX('計算A'!$D$60:$II$104,$B20,133)*HY20=1,IF(AND($E20=2,RF20=0),1000000,INDEX('計算A'!EF$110:EF$114,$F20+1)+IF(AND($E20=1,RF20=0),1000,0)),1000000))</f>
        <v/>
      </c>
      <c r="AAN20">
        <f>IF($B20=0,1000000,IF(INDEX('計算A'!$D$60:$II$104,$B20,134)*HZ20=1,IF(AND($E20=2,RG20=0),1000000,INDEX('計算A'!EG$110:EG$114,$F20+1)+IF(AND($E20=1,RG20=0),1000,0)),1000000))</f>
        <v/>
      </c>
      <c r="AAO20">
        <f>IF($B20=0,1000000,IF(INDEX('計算A'!$D$60:$II$104,$B20,135)*IA20=1,IF(AND($E20=2,RH20=0),1000000,INDEX('計算A'!EH$110:EH$114,$F20+1)+IF(AND($E20=1,RH20=0),1000,0)),1000000))</f>
        <v/>
      </c>
      <c r="AAP20">
        <f>IF($B20=0,1000000,IF(INDEX('計算A'!$D$60:$II$104,$B20,136)*IB20=1,IF(AND($E20=2,RI20=0),1000000,INDEX('計算A'!EI$110:EI$114,$F20+1)+IF(AND($E20=1,RI20=0),1000,0)),1000000))</f>
        <v/>
      </c>
      <c r="AAQ20">
        <f>IF($B20=0,1000000,IF(INDEX('計算A'!$D$60:$II$104,$B20,137)*IC20=1,IF(AND($E20=2,RJ20=0),1000000,INDEX('計算A'!EJ$110:EJ$114,$F20+1)+IF(AND($E20=1,RJ20=0),1000,0)),1000000))</f>
        <v/>
      </c>
      <c r="AAR20">
        <f>IF($B20=0,1000000,IF(INDEX('計算A'!$D$60:$II$104,$B20,138)*ID20=1,IF(AND($E20=2,RK20=0),1000000,INDEX('計算A'!EK$110:EK$114,$F20+1)+IF(AND($E20=1,RK20=0),1000,0)),1000000))</f>
        <v/>
      </c>
      <c r="AAS20">
        <f>IF($B20=0,1000000,IF(INDEX('計算A'!$D$60:$II$104,$B20,139)*IE20=1,IF(AND($E20=2,RL20=0),1000000,INDEX('計算A'!EL$110:EL$114,$F20+1)+IF(AND($E20=1,RL20=0),1000,0)),1000000))</f>
        <v/>
      </c>
      <c r="AAT20">
        <f>IF($B20=0,1000000,IF(INDEX('計算A'!$D$60:$II$104,$B20,140)*IF20=1,IF(AND($E20=2,RM20=0),1000000,INDEX('計算A'!EM$110:EM$114,$F20+1)+IF(AND($E20=1,RM20=0),1000,0)),1000000))</f>
        <v/>
      </c>
      <c r="AAU20">
        <f>IF($B20=0,1000000,IF(INDEX('計算A'!$D$60:$II$104,$B20,141)*IG20=1,IF(AND($E20=2,RN20=0),1000000,INDEX('計算A'!EN$110:EN$114,$F20+1)+IF(AND($E20=1,RN20=0),1000,0)),1000000))</f>
        <v/>
      </c>
      <c r="AAV20">
        <f>IF($B20=0,1000000,IF(INDEX('計算A'!$D$60:$II$104,$B20,142)*IH20=1,IF(AND($E20=2,RO20=0),1000000,INDEX('計算A'!EO$110:EO$114,$F20+1)+IF(AND($E20=1,RO20=0),1000,0)),1000000))</f>
        <v/>
      </c>
      <c r="AAW20">
        <f>IF($B20=0,1000000,IF(INDEX('計算A'!$D$60:$II$104,$B20,143)*II20=1,IF(AND($E20=2,RP20=0),1000000,INDEX('計算A'!EP$110:EP$114,$F20+1)+IF(AND($E20=1,RP20=0),1000,0)),1000000))</f>
        <v/>
      </c>
      <c r="AAX20">
        <f>IF($B20=0,1000000,IF(INDEX('計算A'!$D$60:$II$104,$B20,144)*IJ20=1,IF(AND($E20=2,RQ20=0),1000000,INDEX('計算A'!EQ$110:EQ$114,$F20+1)+IF(AND($E20=1,RQ20=0),1000,0)),1000000))</f>
        <v/>
      </c>
      <c r="AAY20">
        <f>IF($B20=0,1000000,IF(INDEX('計算A'!$D$60:$II$104,$B20,145)*IK20=1,IF(AND($E20=2,RR20=0),1000000,INDEX('計算A'!ER$110:ER$114,$F20+1)+IF(AND($E20=1,RR20=0),1000,0)),1000000))</f>
        <v/>
      </c>
      <c r="AAZ20">
        <f>IF($B20=0,1000000,IF(INDEX('計算A'!$D$60:$II$104,$B20,146)*IL20=1,IF(AND($E20=2,RS20=0),1000000,INDEX('計算A'!ES$110:ES$114,$F20+1)+IF(AND($E20=1,RS20=0),1000,0)),1000000))</f>
        <v/>
      </c>
      <c r="ABA20">
        <f>IF($B20=0,1000000,IF(INDEX('計算A'!$D$60:$II$104,$B20,147)*IM20=1,IF(AND($E20=2,RT20=0),1000000,INDEX('計算A'!ET$110:ET$114,$F20+1)+IF(AND($E20=1,RT20=0),1000,0)),1000000))</f>
        <v/>
      </c>
      <c r="ABB20">
        <f>IF($B20=0,1000000,IF(INDEX('計算A'!$D$60:$II$104,$B20,148)*IN20=1,IF(AND($E20=2,RU20=0),1000000,INDEX('計算A'!EU$110:EU$114,$F20+1)+IF(AND($E20=1,RU20=0),1000,0)),1000000))</f>
        <v/>
      </c>
      <c r="ABC20">
        <f>IF($B20=0,1000000,IF(INDEX('計算A'!$D$60:$II$104,$B20,149)*IO20=1,IF(AND($E20=2,RV20=0),1000000,INDEX('計算A'!EV$110:EV$114,$F20+1)+IF(AND($E20=1,RV20=0),1000,0)),1000000))</f>
        <v/>
      </c>
      <c r="ABD20">
        <f>IF($B20=0,1000000,IF(INDEX('計算A'!$D$60:$II$104,$B20,150)*IP20=1,IF(AND($E20=2,RW20=0),1000000,INDEX('計算A'!EW$110:EW$114,$F20+1)+IF(AND($E20=1,RW20=0),1000,0)),1000000))</f>
        <v/>
      </c>
      <c r="ABE20">
        <f>IF($B20=0,1000000,IF(INDEX('計算A'!$D$60:$II$104,$B20,151)*IQ20=1,IF(AND($E20=2,RX20=0),1000000,INDEX('計算A'!EX$110:EX$114,$F20+1)+IF(AND($E20=1,RX20=0),1000,0)),1000000))</f>
        <v/>
      </c>
      <c r="ABF20">
        <f>IF($B20=0,1000000,IF(INDEX('計算A'!$D$60:$II$104,$B20,152)*IR20=1,IF(AND($E20=2,RY20=0),1000000,INDEX('計算A'!EY$110:EY$114,$F20+1)+IF(AND($E20=1,RY20=0),1000,0)),1000000))</f>
        <v/>
      </c>
      <c r="ABG20">
        <f>IF($B20=0,1000000,IF(INDEX('計算A'!$D$60:$II$104,$B20,153)*IS20=1,IF(AND($E20=2,RZ20=0),1000000,INDEX('計算A'!EZ$110:EZ$114,$F20+1)+IF(AND($E20=1,RZ20=0),1000,0)),1000000))</f>
        <v/>
      </c>
      <c r="ABH20">
        <f>IF($B20=0,1000000,IF(INDEX('計算A'!$D$60:$II$104,$B20,154)*IT20=1,IF(AND($E20=2,SA20=0),1000000,INDEX('計算A'!FA$110:FA$114,$F20+1)+IF(AND($E20=1,SA20=0),1000,0)),1000000))</f>
        <v/>
      </c>
      <c r="ABI20">
        <f>IF($B20=0,1000000,IF(INDEX('計算A'!$D$60:$II$104,$B20,155)*IU20=1,IF(AND($E20=2,SB20=0),1000000,INDEX('計算A'!FB$110:FB$114,$F20+1)+IF(AND($E20=1,SB20=0),1000,0)),1000000))</f>
        <v/>
      </c>
      <c r="ABJ20">
        <f>IF($B20=0,1000000,IF(INDEX('計算A'!$D$60:$II$104,$B20,156)*IV20=1,IF(AND($E20=2,SC20=0),1000000,INDEX('計算A'!FC$110:FC$114,$F20+1)+IF(AND($E20=1,SC20=0),1000,0)),1000000))</f>
        <v/>
      </c>
      <c r="ABK20">
        <f>IF($B20=0,1000000,IF(INDEX('計算A'!$D$60:$II$104,$B20,157)*IW20=1,IF(AND($E20=2,SD20=0),1000000,INDEX('計算A'!FD$110:FD$114,$F20+1)+IF(AND($E20=1,SD20=0),1000,0)),1000000))</f>
        <v/>
      </c>
      <c r="ABL20">
        <f>IF($B20=0,1000000,IF(INDEX('計算A'!$D$60:$II$104,$B20,158)*IX20=1,IF(AND($E20=2,SE20=0),1000000,INDEX('計算A'!FE$110:FE$114,$F20+1)+IF(AND($E20=1,SE20=0),1000,0)),1000000))</f>
        <v/>
      </c>
      <c r="ABM20">
        <f>IF($B20=0,1000000,IF(INDEX('計算A'!$D$60:$II$104,$B20,159)*IY20=1,IF(AND($E20=2,SF20=0),1000000,INDEX('計算A'!FF$110:FF$114,$F20+1)+IF(AND($E20=1,SF20=0),1000,0)),1000000))</f>
        <v/>
      </c>
      <c r="ABN20">
        <f>IF($B20=0,1000000,IF(INDEX('計算A'!$D$60:$II$104,$B20,160)*IZ20=1,IF(AND($E20=2,SG20=0),1000000,INDEX('計算A'!FG$110:FG$114,$F20+1)+IF(AND($E20=1,SG20=0),1000,0)),1000000))</f>
        <v/>
      </c>
      <c r="ABO20">
        <f>IF($B20=0,1000000,IF(INDEX('計算A'!$D$60:$II$104,$B20,161)*JA20=1,IF(AND($E20=2,SH20=0),1000000,INDEX('計算A'!FH$110:FH$114,$F20+1)+IF(AND($E20=1,SH20=0),1000,0)),1000000))</f>
        <v/>
      </c>
      <c r="ABP20">
        <f>IF($B20=0,1000000,IF(INDEX('計算A'!$D$60:$II$104,$B20,162)*JB20=1,IF(AND($E20=2,SI20=0),1000000,INDEX('計算A'!FI$110:FI$114,$F20+1)+IF(AND($E20=1,SI20=0),1000,0)),1000000))</f>
        <v/>
      </c>
      <c r="ABQ20">
        <f>IF($B20=0,1000000,IF(INDEX('計算A'!$D$60:$II$104,$B20,163)*JC20=1,IF(AND($E20=2,SJ20=0),1000000,INDEX('計算A'!FJ$110:FJ$114,$F20+1)+IF(AND($E20=1,SJ20=0),1000,0)),1000000))</f>
        <v/>
      </c>
      <c r="ABR20">
        <f>IF($B20=0,1000000,IF(INDEX('計算A'!$D$60:$II$104,$B20,164)*JD20=1,IF(AND($E20=2,SK20=0),1000000,INDEX('計算A'!FK$110:FK$114,$F20+1)+IF(AND($E20=1,SK20=0),1000,0)),1000000))</f>
        <v/>
      </c>
      <c r="ABS20">
        <f>IF($B20=0,1000000,IF(INDEX('計算A'!$D$60:$II$104,$B20,165)*JE20=1,IF(AND($E20=2,SL20=0),1000000,INDEX('計算A'!FL$110:FL$114,$F20+1)+IF(AND($E20=1,SL20=0),1000,0)),1000000))</f>
        <v/>
      </c>
      <c r="ABT20">
        <f>IF($B20=0,1000000,IF(INDEX('計算A'!$D$60:$II$104,$B20,166)*JF20=1,IF(AND($E20=2,SM20=0),1000000,INDEX('計算A'!FM$110:FM$114,$F20+1)+IF(AND($E20=1,SM20=0),1000,0)),1000000))</f>
        <v/>
      </c>
      <c r="ABU20">
        <f>IF($B20=0,1000000,IF(INDEX('計算A'!$D$60:$II$104,$B20,167)*JG20=1,IF(AND($E20=2,SN20=0),1000000,INDEX('計算A'!FN$110:FN$114,$F20+1)+IF(AND($E20=1,SN20=0),1000,0)),1000000))</f>
        <v/>
      </c>
      <c r="ABV20">
        <f>IF($B20=0,1000000,IF(INDEX('計算A'!$D$60:$II$104,$B20,168)*JH20=1,IF(AND($E20=2,SO20=0),1000000,INDEX('計算A'!FO$110:FO$114,$F20+1)+IF(AND($E20=1,SO20=0),1000,0)),1000000))</f>
        <v/>
      </c>
      <c r="ABW20">
        <f>IF($B20=0,1000000,IF(INDEX('計算A'!$D$60:$II$104,$B20,169)*JI20=1,IF(AND($E20=2,SP20=0),1000000,INDEX('計算A'!FP$110:FP$114,$F20+1)+IF(AND($E20=1,SP20=0),1000,0)),1000000))</f>
        <v/>
      </c>
      <c r="ABX20">
        <f>IF($B20=0,1000000,IF(INDEX('計算A'!$D$60:$II$104,$B20,170)*JJ20=1,IF(AND($E20=2,SQ20=0),1000000,INDEX('計算A'!FQ$110:FQ$114,$F20+1)+IF(AND($E20=1,SQ20=0),1000,0)),1000000))</f>
        <v/>
      </c>
      <c r="ABY20">
        <f>IF($B20=0,1000000,IF(INDEX('計算A'!$D$60:$II$104,$B20,171)*JK20=1,IF(AND($E20=2,SR20=0),1000000,INDEX('計算A'!FR$110:FR$114,$F20+1)+IF(AND($E20=1,SR20=0),1000,0)),1000000))</f>
        <v/>
      </c>
      <c r="ABZ20">
        <f>IF($B20=0,1000000,IF(INDEX('計算A'!$D$60:$II$104,$B20,172)*JL20=1,IF(AND($E20=2,SS20=0),1000000,INDEX('計算A'!FS$110:FS$114,$F20+1)+IF(AND($E20=1,SS20=0),1000,0)),1000000))</f>
        <v/>
      </c>
      <c r="ACA20">
        <f>IF($B20=0,1000000,IF(INDEX('計算A'!$D$60:$II$104,$B20,173)*JM20=1,IF(AND($E20=2,ST20=0),1000000,INDEX('計算A'!FT$110:FT$114,$F20+1)+IF(AND($E20=1,ST20=0),1000,0)),1000000))</f>
        <v/>
      </c>
      <c r="ACB20">
        <f>IF($B20=0,1000000,IF(INDEX('計算A'!$D$60:$II$104,$B20,174)*JN20=1,IF(AND($E20=2,SU20=0),1000000,INDEX('計算A'!FU$110:FU$114,$F20+1)+IF(AND($E20=1,SU20=0),1000,0)),1000000))</f>
        <v/>
      </c>
      <c r="ACC20">
        <f>IF($B20=0,1000000,IF(INDEX('計算A'!$D$60:$II$104,$B20,175)*JO20=1,IF(AND($E20=2,SV20=0),1000000,INDEX('計算A'!FV$110:FV$114,$F20+1)+IF(AND($E20=1,SV20=0),1000,0)),1000000))</f>
        <v/>
      </c>
      <c r="ACD20">
        <f>IF($B20=0,1000000,IF(INDEX('計算A'!$D$60:$II$104,$B20,176)*JP20=1,IF(AND($E20=2,SW20=0),1000000,INDEX('計算A'!FW$110:FW$114,$F20+1)+IF(AND($E20=1,SW20=0),1000,0)),1000000))</f>
        <v/>
      </c>
      <c r="ACE20">
        <f>IF($B20=0,1000000,IF(INDEX('計算A'!$D$60:$II$104,$B20,177)*JQ20=1,IF(AND($E20=2,SX20=0),1000000,INDEX('計算A'!FX$110:FX$114,$F20+1)+IF(AND($E20=1,SX20=0),1000,0)),1000000))</f>
        <v/>
      </c>
      <c r="ACF20">
        <f>IF($B20=0,1000000,IF(INDEX('計算A'!$D$60:$II$104,$B20,178)*JR20=1,IF(AND($E20=2,SY20=0),1000000,INDEX('計算A'!FY$110:FY$114,$F20+1)+IF(AND($E20=1,SY20=0),1000,0)),1000000))</f>
        <v/>
      </c>
      <c r="ACG20">
        <f>IF($B20=0,1000000,IF(INDEX('計算A'!$D$60:$II$104,$B20,179)*JS20=1,IF(AND($E20=2,SZ20=0),1000000,INDEX('計算A'!FZ$110:FZ$114,$F20+1)+IF(AND($E20=1,SZ20=0),1000,0)),1000000))</f>
        <v/>
      </c>
      <c r="ACH20">
        <f>IF($B20=0,1000000,IF(INDEX('計算A'!$D$60:$II$104,$B20,180)*JT20=1,IF(AND($E20=2,TA20=0),1000000,INDEX('計算A'!GA$110:GA$114,$F20+1)+IF(AND($E20=1,TA20=0),1000,0)),1000000))</f>
        <v/>
      </c>
      <c r="ACI20">
        <f>IF($B20=0,1000000,IF(INDEX('計算A'!$D$60:$II$104,$B20,181)*JU20=1,IF(AND($E20=2,TB20=0),1000000,INDEX('計算A'!GB$110:GB$114,$F20+1)+IF(AND($E20=1,TB20=0),1000,0)),1000000))</f>
        <v/>
      </c>
      <c r="ACJ20">
        <f>IF($B20=0,1000000,IF(INDEX('計算A'!$D$60:$II$104,$B20,182)*JV20=1,IF(AND($E20=2,TC20=0),1000000,INDEX('計算A'!GC$110:GC$114,$F20+1)+IF(AND($E20=1,TC20=0),1000,0)),1000000))</f>
        <v/>
      </c>
      <c r="ACK20">
        <f>IF($B20=0,1000000,IF(INDEX('計算A'!$D$60:$II$104,$B20,183)*JW20=1,IF(AND($E20=2,TD20=0),1000000,INDEX('計算A'!GD$110:GD$114,$F20+1)+IF(AND($E20=1,TD20=0),1000,0)),1000000))</f>
        <v/>
      </c>
      <c r="ACL20">
        <f>IF($B20=0,1000000,IF(INDEX('計算A'!$D$60:$II$104,$B20,184)*JX20=1,IF(AND($E20=2,TE20=0),1000000,INDEX('計算A'!GE$110:GE$114,$F20+1)+IF(AND($E20=1,TE20=0),1000,0)),1000000))</f>
        <v/>
      </c>
      <c r="ACM20">
        <f>IF($B20=0,1000000,IF(INDEX('計算A'!$D$60:$II$104,$B20,185)*JY20=1,IF(AND($E20=2,TF20=0),1000000,INDEX('計算A'!GF$110:GF$114,$F20+1)+IF(AND($E20=1,TF20=0),1000,0)),1000000))</f>
        <v/>
      </c>
      <c r="ACN20">
        <f>IF($B20=0,1000000,IF(INDEX('計算A'!$D$60:$II$104,$B20,186)*JZ20=1,IF(AND($E20=2,TG20=0),1000000,INDEX('計算A'!GG$110:GG$114,$F20+1)+IF(AND($E20=1,TG20=0),1000,0)),1000000))</f>
        <v/>
      </c>
      <c r="ACO20">
        <f>IF($B20=0,1000000,IF(INDEX('計算A'!$D$60:$II$104,$B20,187)*KA20=1,IF(AND($E20=2,TH20=0),1000000,INDEX('計算A'!GH$110:GH$114,$F20+1)+IF(AND($E20=1,TH20=0),1000,0)),1000000))</f>
        <v/>
      </c>
      <c r="ACP20">
        <f>IF($B20=0,1000000,IF(INDEX('計算A'!$D$60:$II$104,$B20,188)*KB20=1,IF(AND($E20=2,TI20=0),1000000,INDEX('計算A'!GI$110:GI$114,$F20+1)+IF(AND($E20=1,TI20=0),1000,0)),1000000))</f>
        <v/>
      </c>
      <c r="ACQ20">
        <f>IF($B20=0,1000000,IF(INDEX('計算A'!$D$60:$II$104,$B20,189)*KC20=1,IF(AND($E20=2,TJ20=0),1000000,INDEX('計算A'!GJ$110:GJ$114,$F20+1)+IF(AND($E20=1,TJ20=0),1000,0)),1000000))</f>
        <v/>
      </c>
      <c r="ACR20">
        <f>IF($B20=0,1000000,IF(INDEX('計算A'!$D$60:$II$104,$B20,190)*KD20=1,IF(AND($E20=2,TK20=0),1000000,INDEX('計算A'!GK$110:GK$114,$F20+1)+IF(AND($E20=1,TK20=0),1000,0)),1000000))</f>
        <v/>
      </c>
      <c r="ACS20">
        <f>IF($B20=0,1000000,IF(INDEX('計算A'!$D$60:$II$104,$B20,191)*KE20=1,IF(AND($E20=2,TL20=0),1000000,INDEX('計算A'!GL$110:GL$114,$F20+1)+IF(AND($E20=1,TL20=0),1000,0)),1000000))</f>
        <v/>
      </c>
      <c r="ACT20">
        <f>IF($B20=0,1000000,IF(INDEX('計算A'!$D$60:$II$104,$B20,192)*KF20=1,IF(AND($E20=2,TM20=0),1000000,INDEX('計算A'!GM$110:GM$114,$F20+1)+IF(AND($E20=1,TM20=0),1000,0)),1000000))</f>
        <v/>
      </c>
      <c r="ACU20">
        <f>IF($B20=0,1000000,IF(INDEX('計算A'!$D$60:$II$104,$B20,193)*KG20=1,IF(AND($E20=2,TN20=0),1000000,INDEX('計算A'!GN$110:GN$114,$F20+1)+IF(AND($E20=1,TN20=0),1000,0)),1000000))</f>
        <v/>
      </c>
      <c r="ACV20">
        <f>IF($B20=0,1000000,IF(INDEX('計算A'!$D$60:$II$104,$B20,194)*KH20=1,IF(AND($E20=2,TO20=0),1000000,INDEX('計算A'!GO$110:GO$114,$F20+1)+IF(AND($E20=1,TO20=0),1000,0)),1000000))</f>
        <v/>
      </c>
      <c r="ACW20">
        <f>IF($B20=0,1000000,IF(INDEX('計算A'!$D$60:$II$104,$B20,195)*KI20=1,IF(AND($E20=2,TP20=0),1000000,INDEX('計算A'!GP$110:GP$114,$F20+1)+IF(AND($E20=1,TP20=0),1000,0)),1000000))</f>
        <v/>
      </c>
      <c r="ACX20">
        <f>IF($B20=0,1000000,IF(INDEX('計算A'!$D$60:$II$104,$B20,196)*KJ20=1,IF(AND($E20=2,TQ20=0),1000000,INDEX('計算A'!GQ$110:GQ$114,$F20+1)+IF(AND($E20=1,TQ20=0),1000,0)),1000000))</f>
        <v/>
      </c>
      <c r="ACY20">
        <f>IF($B20=0,1000000,IF(INDEX('計算A'!$D$60:$II$104,$B20,197)*KK20=1,IF(AND($E20=2,TR20=0),1000000,INDEX('計算A'!GR$110:GR$114,$F20+1)+IF(AND($E20=1,TR20=0),1000,0)),1000000))</f>
        <v/>
      </c>
      <c r="ACZ20">
        <f>IF($B20=0,1000000,IF(INDEX('計算A'!$D$60:$II$104,$B20,198)*KL20=1,IF(AND($E20=2,TS20=0),1000000,INDEX('計算A'!GS$110:GS$114,$F20+1)+IF(AND($E20=1,TS20=0),1000,0)),1000000))</f>
        <v/>
      </c>
      <c r="ADA20">
        <f>IF($B20=0,1000000,IF(INDEX('計算A'!$D$60:$II$104,$B20,199)*KM20=1,IF(AND($E20=2,TT20=0),1000000,INDEX('計算A'!GT$110:GT$114,$F20+1)+IF(AND($E20=1,TT20=0),1000,0)),1000000))</f>
        <v/>
      </c>
      <c r="ADB20">
        <f>IF($B20=0,1000000,IF(INDEX('計算A'!$D$60:$II$104,$B20,200)*KN20=1,IF(AND($E20=2,TU20=0),1000000,INDEX('計算A'!GU$110:GU$114,$F20+1)+IF(AND($E20=1,TU20=0),1000,0)),1000000))</f>
        <v/>
      </c>
      <c r="ADC20">
        <f>IF($B20=0,1000000,IF(INDEX('計算A'!$D$60:$II$104,$B20,201)*KO20=1,IF(AND($E20=2,TV20=0),1000000,INDEX('計算A'!GV$110:GV$114,$F20+1)+IF(AND($E20=1,TV20=0),1000,0)),1000000))</f>
        <v/>
      </c>
      <c r="ADD20">
        <f>IF($B20=0,1000000,IF(INDEX('計算A'!$D$60:$II$104,$B20,202)*KP20=1,IF(AND($E20=2,TW20=0),1000000,INDEX('計算A'!GW$110:GW$114,$F20+1)+IF(AND($E20=1,TW20=0),1000,0)),1000000))</f>
        <v/>
      </c>
      <c r="ADE20">
        <f>IF($B20=0,1000000,IF(INDEX('計算A'!$D$60:$II$104,$B20,203)*KQ20=1,IF(AND($E20=2,TX20=0),1000000,INDEX('計算A'!GX$110:GX$114,$F20+1)+IF(AND($E20=1,TX20=0),1000,0)),1000000))</f>
        <v/>
      </c>
      <c r="ADF20">
        <f>IF($B20=0,1000000,IF(INDEX('計算A'!$D$60:$II$104,$B20,204)*KR20=1,IF(AND($E20=2,TY20=0),1000000,INDEX('計算A'!GY$110:GY$114,$F20+1)+IF(AND($E20=1,TY20=0),1000,0)),1000000))</f>
        <v/>
      </c>
      <c r="ADG20">
        <f>IF($B20=0,1000000,IF(INDEX('計算A'!$D$60:$II$104,$B20,205)*KS20=1,IF(AND($E20=2,TZ20=0),1000000,INDEX('計算A'!GZ$110:GZ$114,$F20+1)+IF(AND($E20=1,TZ20=0),1000,0)),1000000))</f>
        <v/>
      </c>
      <c r="ADH20">
        <f>IF($B20=0,1000000,IF(INDEX('計算A'!$D$60:$II$104,$B20,206)*KT20=1,IF(AND($E20=2,UA20=0),1000000,INDEX('計算A'!HA$110:HA$114,$F20+1)+IF(AND($E20=1,UA20=0),1000,0)),1000000))</f>
        <v/>
      </c>
      <c r="ADI20">
        <f>IF($B20=0,1000000,IF(INDEX('計算A'!$D$60:$II$104,$B20,207)*KU20=1,IF(AND($E20=2,UB20=0),1000000,INDEX('計算A'!HB$110:HB$114,$F20+1)+IF(AND($E20=1,UB20=0),1000,0)),1000000))</f>
        <v/>
      </c>
      <c r="ADJ20">
        <f>IF($B20=0,1000000,IF(INDEX('計算A'!$D$60:$II$104,$B20,208)*KV20=1,IF(AND($E20=2,UC20=0),1000000,INDEX('計算A'!HC$110:HC$114,$F20+1)+IF(AND($E20=1,UC20=0),1000,0)),1000000))</f>
        <v/>
      </c>
      <c r="ADK20">
        <f>IF($B20=0,1000000,IF(INDEX('計算A'!$D$60:$II$104,$B20,209)*KW20=1,IF(AND($E20=2,UD20=0),1000000,INDEX('計算A'!HD$110:HD$114,$F20+1)+IF(AND($E20=1,UD20=0),1000,0)),1000000))</f>
        <v/>
      </c>
      <c r="ADL20">
        <f>IF($B20=0,1000000,IF(INDEX('計算A'!$D$60:$II$104,$B20,210)*KX20=1,IF(AND($E20=2,UE20=0),1000000,INDEX('計算A'!HE$110:HE$114,$F20+1)+IF(AND($E20=1,UE20=0),1000,0)),1000000))</f>
        <v/>
      </c>
      <c r="ADM20">
        <f>IF($B20=0,1000000,IF(INDEX('計算A'!$D$60:$II$104,$B20,211)*KY20=1,IF(AND($E20=2,UF20=0),1000000,INDEX('計算A'!HF$110:HF$114,$F20+1)+IF(AND($E20=1,UF20=0),1000,0)),1000000))</f>
        <v/>
      </c>
      <c r="ADN20">
        <f>IF($B20=0,1000000,IF(INDEX('計算A'!$D$60:$II$104,$B20,212)*KZ20=1,IF(AND($E20=2,UG20=0),1000000,INDEX('計算A'!HG$110:HG$114,$F20+1)+IF(AND($E20=1,UG20=0),1000,0)),1000000))</f>
        <v/>
      </c>
      <c r="ADO20">
        <f>IF($B20=0,1000000,IF(INDEX('計算A'!$D$60:$II$104,$B20,213)*LA20=1,IF(AND($E20=2,UH20=0),1000000,INDEX('計算A'!HH$110:HH$114,$F20+1)+IF(AND($E20=1,UH20=0),1000,0)),1000000))</f>
        <v/>
      </c>
      <c r="ADP20">
        <f>IF($B20=0,1000000,IF(INDEX('計算A'!$D$60:$II$104,$B20,214)*LB20=1,IF(AND($E20=2,UI20=0),1000000,INDEX('計算A'!HI$110:HI$114,$F20+1)+IF(AND($E20=1,UI20=0),1000,0)),1000000))</f>
        <v/>
      </c>
      <c r="ADQ20">
        <f>IF($B20=0,1000000,IF(INDEX('計算A'!$D$60:$II$104,$B20,215)*LC20=1,IF(AND($E20=2,UJ20=0),1000000,INDEX('計算A'!HJ$110:HJ$114,$F20+1)+IF(AND($E20=1,UJ20=0),1000,0)),1000000))</f>
        <v/>
      </c>
      <c r="ADR20">
        <f>IF($B20=0,1000000,IF(INDEX('計算A'!$D$60:$II$104,$B20,216)*LD20=1,IF(AND($E20=2,UK20=0),1000000,INDEX('計算A'!HK$110:HK$114,$F20+1)+IF(AND($E20=1,UK20=0),1000,0)),1000000))</f>
        <v/>
      </c>
      <c r="ADS20">
        <f>IF($B20=0,1000000,IF(INDEX('計算A'!$D$60:$II$104,$B20,217)*LE20=1,IF(AND($E20=2,UL20=0),1000000,INDEX('計算A'!HL$110:HL$114,$F20+1)+IF(AND($E20=1,UL20=0),1000,0)),1000000))</f>
        <v/>
      </c>
      <c r="ADT20">
        <f>IF($B20=0,1000000,IF(INDEX('計算A'!$D$60:$II$104,$B20,218)*LF20=1,IF(AND($E20=2,UM20=0),1000000,INDEX('計算A'!HM$110:HM$114,$F20+1)+IF(AND($E20=1,UM20=0),1000,0)),1000000))</f>
        <v/>
      </c>
      <c r="ADU20">
        <f>IF($B20=0,1000000,IF(INDEX('計算A'!$D$60:$II$104,$B20,219)*LG20=1,IF(AND($E20=2,UN20=0),1000000,INDEX('計算A'!HN$110:HN$114,$F20+1)+IF(AND($E20=1,UN20=0),1000,0)),1000000))</f>
        <v/>
      </c>
      <c r="ADV20">
        <f>IF($B20=0,1000000,IF(INDEX('計算A'!$D$60:$II$104,$B20,220)*LH20=1,IF(AND($E20=2,UO20=0),1000000,INDEX('計算A'!HO$110:HO$114,$F20+1)+IF(AND($E20=1,UO20=0),1000,0)),1000000))</f>
        <v/>
      </c>
      <c r="ADW20">
        <f>IF($B20=0,1000000,IF(INDEX('計算A'!$D$60:$II$104,$B20,221)*LI20=1,IF(AND($E20=2,UP20=0),1000000,INDEX('計算A'!HP$110:HP$114,$F20+1)+IF(AND($E20=1,UP20=0),1000,0)),1000000))</f>
        <v/>
      </c>
      <c r="ADX20">
        <f>IF($B20=0,1000000,IF(INDEX('計算A'!$D$60:$II$104,$B20,222)*LJ20=1,IF(AND($E20=2,UQ20=0),1000000,INDEX('計算A'!HQ$110:HQ$114,$F20+1)+IF(AND($E20=1,UQ20=0),1000,0)),1000000))</f>
        <v/>
      </c>
      <c r="ADY20">
        <f>IF($B20=0,1000000,IF(INDEX('計算A'!$D$60:$II$104,$B20,223)*LK20=1,IF(AND($E20=2,UR20=0),1000000,INDEX('計算A'!HR$110:HR$114,$F20+1)+IF(AND($E20=1,UR20=0),1000,0)),1000000))</f>
        <v/>
      </c>
      <c r="ADZ20">
        <f>IF($B20=0,1000000,IF(INDEX('計算A'!$D$60:$II$104,$B20,224)*LL20=1,IF(AND($E20=2,US20=0),1000000,INDEX('計算A'!HS$110:HS$114,$F20+1)+IF(AND($E20=1,US20=0),1000,0)),1000000))</f>
        <v/>
      </c>
      <c r="AEA20">
        <f>IF($B20=0,1000000,IF(INDEX('計算A'!$D$60:$II$104,$B20,225)*LM20=1,IF(AND($E20=2,UT20=0),1000000,INDEX('計算A'!HT$110:HT$114,$F20+1)+IF(AND($E20=1,UT20=0),1000,0)),1000000))</f>
        <v/>
      </c>
      <c r="AEB20">
        <f>IF($B20=0,1000000,IF(INDEX('計算A'!$D$60:$II$104,$B20,226)*LN20=1,IF(AND($E20=2,UU20=0),1000000,INDEX('計算A'!HU$110:HU$114,$F20+1)+IF(AND($E20=1,UU20=0),1000,0)),1000000))</f>
        <v/>
      </c>
      <c r="AEC20">
        <f>IF($B20=0,1000000,IF(INDEX('計算A'!$D$60:$II$104,$B20,227)*LO20=1,IF(AND($E20=2,UV20=0),1000000,INDEX('計算A'!HV$110:HV$114,$F20+1)+IF(AND($E20=1,UV20=0),1000,0)),1000000))</f>
        <v/>
      </c>
      <c r="AED20">
        <f>IF($B20=0,1000000,IF(INDEX('計算A'!$D$60:$II$104,$B20,228)*LP20=1,IF(AND($E20=2,UW20=0),1000000,INDEX('計算A'!HW$110:HW$114,$F20+1)+IF(AND($E20=1,UW20=0),1000,0)),1000000))</f>
        <v/>
      </c>
      <c r="AEE20">
        <f>IF($B20=0,1000000,IF(INDEX('計算A'!$D$60:$II$104,$B20,229)*LQ20=1,IF(AND($E20=2,UX20=0),1000000,INDEX('計算A'!HX$110:HX$114,$F20+1)+IF(AND($E20=1,UX20=0),1000,0)),1000000))</f>
        <v/>
      </c>
      <c r="AEF20">
        <f>IF($B20=0,1000000,IF(INDEX('計算A'!$D$60:$II$104,$B20,230)*LR20=1,IF(AND($E20=2,UY20=0),1000000,INDEX('計算A'!HY$110:HY$114,$F20+1)+IF(AND($E20=1,UY20=0),1000,0)),1000000))</f>
        <v/>
      </c>
      <c r="AEG20">
        <f>IF($B20=0,1000000,IF(INDEX('計算A'!$D$60:$II$104,$B20,231)*LS20=1,IF(AND($E20=2,UZ20=0),1000000,INDEX('計算A'!HZ$110:HZ$114,$F20+1)+IF(AND($E20=1,UZ20=0),1000,0)),1000000))</f>
        <v/>
      </c>
      <c r="AEH20">
        <f>IF($B20=0,1000000,IF(INDEX('計算A'!$D$60:$II$104,$B20,232)*LT20=1,IF(AND($E20=2,VA20=0),1000000,INDEX('計算A'!IA$110:IA$114,$F20+1)+IF(AND($E20=1,VA20=0),1000,0)),1000000))</f>
        <v/>
      </c>
      <c r="AEI20">
        <f>IF($B20=0,1000000,IF(INDEX('計算A'!$D$60:$II$104,$B20,233)*LU20=1,IF(AND($E20=2,VB20=0),1000000,INDEX('計算A'!IB$110:IB$114,$F20+1)+IF(AND($E20=1,VB20=0),1000,0)),1000000))</f>
        <v/>
      </c>
      <c r="AEJ20">
        <f>IF($B20=0,1000000,IF(INDEX('計算A'!$D$60:$II$104,$B20,234)*LV20=1,IF(AND($E20=2,VC20=0),1000000,INDEX('計算A'!IC$110:IC$114,$F20+1)+IF(AND($E20=1,VC20=0),1000,0)),1000000))</f>
        <v/>
      </c>
      <c r="AEK20">
        <f>IF($B20=0,1000000,IF(INDEX('計算A'!$D$60:$II$104,$B20,235)*LW20=1,IF(AND($E20=2,VD20=0),1000000,INDEX('計算A'!ID$110:ID$114,$F20+1)+IF(AND($E20=1,VD20=0),1000,0)),1000000))</f>
        <v/>
      </c>
      <c r="AEL20">
        <f>IF($B20=0,1000000,IF(INDEX('計算A'!$D$60:$II$104,$B20,236)*LX20=1,IF(AND($E20=2,VE20=0),1000000,INDEX('計算A'!IE$110:IE$114,$F20+1)+IF(AND($E20=1,VE20=0),1000,0)),1000000))</f>
        <v/>
      </c>
      <c r="AEM20">
        <f>IF($B20=0,1000000,IF(INDEX('計算A'!$D$60:$II$104,$B20,237)*LY20=1,IF(AND($E20=2,VF20=0),1000000,INDEX('計算A'!IF$110:IF$114,$F20+1)+IF(AND($E20=1,VF20=0),1000,0)),1000000))</f>
        <v/>
      </c>
      <c r="AEN20">
        <f>IF($B20=0,1000000,IF(INDEX('計算A'!$D$60:$II$104,$B20,238)*LZ20=1,IF(AND($E20=2,VG20=0),1000000,INDEX('計算A'!IG$110:IG$114,$F20+1)+IF(AND($E20=1,VG20=0),1000,0)),1000000))</f>
        <v/>
      </c>
      <c r="AEO20">
        <f>IF($B20=0,1000000,IF(INDEX('計算A'!$D$60:$II$104,$B20,239)*MA20=1,IF(AND($E20=2,VH20=0),1000000,INDEX('計算A'!IH$110:IH$114,$F20+1)+IF(AND($E20=1,VH20=0),1000,0)),1000000))</f>
        <v/>
      </c>
      <c r="AEP20">
        <f>IF($B20=0,1000000,IF(INDEX('計算A'!$D$60:$II$104,$B20,240)*MB20=1,IF(AND($E20=2,VI20=0),1000000,INDEX('計算A'!II$110:II$114,$F20+1)+IF(AND($E20=1,VI20=0),1000,0)),1000000))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IF($B21=0,1000000,IF(INDEX('計算A'!$D$60:$II$104,$B21,1)*CW21=1,IF(AND($E21=2,MD21=0),1000000,INDEX('計算A'!D$110:D$114,$F21+1)+IF(AND($E21=1,MD21=0),1000,0)),1000000))</f>
        <v/>
      </c>
      <c r="VL21">
        <f>IF($B21=0,1000000,IF(INDEX('計算A'!$D$60:$II$104,$B21,2)*CX21=1,IF(AND($E21=2,ME21=0),1000000,INDEX('計算A'!E$110:E$114,$F21+1)+IF(AND($E21=1,ME21=0),1000,0)),1000000))</f>
        <v/>
      </c>
      <c r="VM21">
        <f>IF($B21=0,1000000,IF(INDEX('計算A'!$D$60:$II$104,$B21,3)*CY21=1,IF(AND($E21=2,MF21=0),1000000,INDEX('計算A'!F$110:F$114,$F21+1)+IF(AND($E21=1,MF21=0),1000,0)),1000000))</f>
        <v/>
      </c>
      <c r="VN21">
        <f>IF($B21=0,1000000,IF(INDEX('計算A'!$D$60:$II$104,$B21,4)*CZ21=1,IF(AND($E21=2,MG21=0),1000000,INDEX('計算A'!G$110:G$114,$F21+1)+IF(AND($E21=1,MG21=0),1000,0)),1000000))</f>
        <v/>
      </c>
      <c r="VO21">
        <f>IF($B21=0,1000000,IF(INDEX('計算A'!$D$60:$II$104,$B21,5)*DA21=1,IF(AND($E21=2,MH21=0),1000000,INDEX('計算A'!H$110:H$114,$F21+1)+IF(AND($E21=1,MH21=0),1000,0)),1000000))</f>
        <v/>
      </c>
      <c r="VP21">
        <f>IF($B21=0,1000000,IF(INDEX('計算A'!$D$60:$II$104,$B21,6)*DB21=1,IF(AND($E21=2,MI21=0),1000000,INDEX('計算A'!I$110:I$114,$F21+1)+IF(AND($E21=1,MI21=0),1000,0)),1000000))</f>
        <v/>
      </c>
      <c r="VQ21">
        <f>IF($B21=0,1000000,IF(INDEX('計算A'!$D$60:$II$104,$B21,7)*DC21=1,IF(AND($E21=2,MJ21=0),1000000,INDEX('計算A'!J$110:J$114,$F21+1)+IF(AND($E21=1,MJ21=0),1000,0)),1000000))</f>
        <v/>
      </c>
      <c r="VR21">
        <f>IF($B21=0,1000000,IF(INDEX('計算A'!$D$60:$II$104,$B21,8)*DD21=1,IF(AND($E21=2,MK21=0),1000000,INDEX('計算A'!K$110:K$114,$F21+1)+IF(AND($E21=1,MK21=0),1000,0)),1000000))</f>
        <v/>
      </c>
      <c r="VS21">
        <f>IF($B21=0,1000000,IF(INDEX('計算A'!$D$60:$II$104,$B21,9)*DE21=1,IF(AND($E21=2,ML21=0),1000000,INDEX('計算A'!L$110:L$114,$F21+1)+IF(AND($E21=1,ML21=0),1000,0)),1000000))</f>
        <v/>
      </c>
      <c r="VT21">
        <f>IF($B21=0,1000000,IF(INDEX('計算A'!$D$60:$II$104,$B21,10)*DF21=1,IF(AND($E21=2,MM21=0),1000000,INDEX('計算A'!M$110:M$114,$F21+1)+IF(AND($E21=1,MM21=0),1000,0)),1000000))</f>
        <v/>
      </c>
      <c r="VU21">
        <f>IF($B21=0,1000000,IF(INDEX('計算A'!$D$60:$II$104,$B21,11)*DG21=1,IF(AND($E21=2,MN21=0),1000000,INDEX('計算A'!N$110:N$114,$F21+1)+IF(AND($E21=1,MN21=0),1000,0)),1000000))</f>
        <v/>
      </c>
      <c r="VV21">
        <f>IF($B21=0,1000000,IF(INDEX('計算A'!$D$60:$II$104,$B21,12)*DH21=1,IF(AND($E21=2,MO21=0),1000000,INDEX('計算A'!O$110:O$114,$F21+1)+IF(AND($E21=1,MO21=0),1000,0)),1000000))</f>
        <v/>
      </c>
      <c r="VW21">
        <f>IF($B21=0,1000000,IF(INDEX('計算A'!$D$60:$II$104,$B21,13)*DI21=1,IF(AND($E21=2,MP21=0),1000000,INDEX('計算A'!P$110:P$114,$F21+1)+IF(AND($E21=1,MP21=0),1000,0)),1000000))</f>
        <v/>
      </c>
      <c r="VX21">
        <f>IF($B21=0,1000000,IF(INDEX('計算A'!$D$60:$II$104,$B21,14)*DJ21=1,IF(AND($E21=2,MQ21=0),1000000,INDEX('計算A'!Q$110:Q$114,$F21+1)+IF(AND($E21=1,MQ21=0),1000,0)),1000000))</f>
        <v/>
      </c>
      <c r="VY21">
        <f>IF($B21=0,1000000,IF(INDEX('計算A'!$D$60:$II$104,$B21,15)*DK21=1,IF(AND($E21=2,MR21=0),1000000,INDEX('計算A'!R$110:R$114,$F21+1)+IF(AND($E21=1,MR21=0),1000,0)),1000000))</f>
        <v/>
      </c>
      <c r="VZ21">
        <f>IF($B21=0,1000000,IF(INDEX('計算A'!$D$60:$II$104,$B21,16)*DL21=1,IF(AND($E21=2,MS21=0),1000000,INDEX('計算A'!S$110:S$114,$F21+1)+IF(AND($E21=1,MS21=0),1000,0)),1000000))</f>
        <v/>
      </c>
      <c r="WA21">
        <f>IF($B21=0,1000000,IF(INDEX('計算A'!$D$60:$II$104,$B21,17)*DM21=1,IF(AND($E21=2,MT21=0),1000000,INDEX('計算A'!T$110:T$114,$F21+1)+IF(AND($E21=1,MT21=0),1000,0)),1000000))</f>
        <v/>
      </c>
      <c r="WB21">
        <f>IF($B21=0,1000000,IF(INDEX('計算A'!$D$60:$II$104,$B21,18)*DN21=1,IF(AND($E21=2,MU21=0),1000000,INDEX('計算A'!U$110:U$114,$F21+1)+IF(AND($E21=1,MU21=0),1000,0)),1000000))</f>
        <v/>
      </c>
      <c r="WC21">
        <f>IF($B21=0,1000000,IF(INDEX('計算A'!$D$60:$II$104,$B21,19)*DO21=1,IF(AND($E21=2,MV21=0),1000000,INDEX('計算A'!V$110:V$114,$F21+1)+IF(AND($E21=1,MV21=0),1000,0)),1000000))</f>
        <v/>
      </c>
      <c r="WD21">
        <f>IF($B21=0,1000000,IF(INDEX('計算A'!$D$60:$II$104,$B21,20)*DP21=1,IF(AND($E21=2,MW21=0),1000000,INDEX('計算A'!W$110:W$114,$F21+1)+IF(AND($E21=1,MW21=0),1000,0)),1000000))</f>
        <v/>
      </c>
      <c r="WE21">
        <f>IF($B21=0,1000000,IF(INDEX('計算A'!$D$60:$II$104,$B21,21)*DQ21=1,IF(AND($E21=2,MX21=0),1000000,INDEX('計算A'!X$110:X$114,$F21+1)+IF(AND($E21=1,MX21=0),1000,0)),1000000))</f>
        <v/>
      </c>
      <c r="WF21">
        <f>IF($B21=0,1000000,IF(INDEX('計算A'!$D$60:$II$104,$B21,22)*DR21=1,IF(AND($E21=2,MY21=0),1000000,INDEX('計算A'!Y$110:Y$114,$F21+1)+IF(AND($E21=1,MY21=0),1000,0)),1000000))</f>
        <v/>
      </c>
      <c r="WG21">
        <f>IF($B21=0,1000000,IF(INDEX('計算A'!$D$60:$II$104,$B21,23)*DS21=1,IF(AND($E21=2,MZ21=0),1000000,INDEX('計算A'!Z$110:Z$114,$F21+1)+IF(AND($E21=1,MZ21=0),1000,0)),1000000))</f>
        <v/>
      </c>
      <c r="WH21">
        <f>IF($B21=0,1000000,IF(INDEX('計算A'!$D$60:$II$104,$B21,24)*DT21=1,IF(AND($E21=2,NA21=0),1000000,INDEX('計算A'!AA$110:AA$114,$F21+1)+IF(AND($E21=1,NA21=0),1000,0)),1000000))</f>
        <v/>
      </c>
      <c r="WI21">
        <f>IF($B21=0,1000000,IF(INDEX('計算A'!$D$60:$II$104,$B21,25)*DU21=1,IF(AND($E21=2,NB21=0),1000000,INDEX('計算A'!AB$110:AB$114,$F21+1)+IF(AND($E21=1,NB21=0),1000,0)),1000000))</f>
        <v/>
      </c>
      <c r="WJ21">
        <f>IF($B21=0,1000000,IF(INDEX('計算A'!$D$60:$II$104,$B21,26)*DV21=1,IF(AND($E21=2,NC21=0),1000000,INDEX('計算A'!AC$110:AC$114,$F21+1)+IF(AND($E21=1,NC21=0),1000,0)),1000000))</f>
        <v/>
      </c>
      <c r="WK21">
        <f>IF($B21=0,1000000,IF(INDEX('計算A'!$D$60:$II$104,$B21,27)*DW21=1,IF(AND($E21=2,ND21=0),1000000,INDEX('計算A'!AD$110:AD$114,$F21+1)+IF(AND($E21=1,ND21=0),1000,0)),1000000))</f>
        <v/>
      </c>
      <c r="WL21">
        <f>IF($B21=0,1000000,IF(INDEX('計算A'!$D$60:$II$104,$B21,28)*DX21=1,IF(AND($E21=2,NE21=0),1000000,INDEX('計算A'!AE$110:AE$114,$F21+1)+IF(AND($E21=1,NE21=0),1000,0)),1000000))</f>
        <v/>
      </c>
      <c r="WM21">
        <f>IF($B21=0,1000000,IF(INDEX('計算A'!$D$60:$II$104,$B21,29)*DY21=1,IF(AND($E21=2,NF21=0),1000000,INDEX('計算A'!AF$110:AF$114,$F21+1)+IF(AND($E21=1,NF21=0),1000,0)),1000000))</f>
        <v/>
      </c>
      <c r="WN21">
        <f>IF($B21=0,1000000,IF(INDEX('計算A'!$D$60:$II$104,$B21,30)*DZ21=1,IF(AND($E21=2,NG21=0),1000000,INDEX('計算A'!AG$110:AG$114,$F21+1)+IF(AND($E21=1,NG21=0),1000,0)),1000000))</f>
        <v/>
      </c>
      <c r="WO21">
        <f>IF($B21=0,1000000,IF(INDEX('計算A'!$D$60:$II$104,$B21,31)*EA21=1,IF(AND($E21=2,NH21=0),1000000,INDEX('計算A'!AH$110:AH$114,$F21+1)+IF(AND($E21=1,NH21=0),1000,0)),1000000))</f>
        <v/>
      </c>
      <c r="WP21">
        <f>IF($B21=0,1000000,IF(INDEX('計算A'!$D$60:$II$104,$B21,32)*EB21=1,IF(AND($E21=2,NI21=0),1000000,INDEX('計算A'!AI$110:AI$114,$F21+1)+IF(AND($E21=1,NI21=0),1000,0)),1000000))</f>
        <v/>
      </c>
      <c r="WQ21">
        <f>IF($B21=0,1000000,IF(INDEX('計算A'!$D$60:$II$104,$B21,33)*EC21=1,IF(AND($E21=2,NJ21=0),1000000,INDEX('計算A'!AJ$110:AJ$114,$F21+1)+IF(AND($E21=1,NJ21=0),1000,0)),1000000))</f>
        <v/>
      </c>
      <c r="WR21">
        <f>IF($B21=0,1000000,IF(INDEX('計算A'!$D$60:$II$104,$B21,34)*ED21=1,IF(AND($E21=2,NK21=0),1000000,INDEX('計算A'!AK$110:AK$114,$F21+1)+IF(AND($E21=1,NK21=0),1000,0)),1000000))</f>
        <v/>
      </c>
      <c r="WS21">
        <f>IF($B21=0,1000000,IF(INDEX('計算A'!$D$60:$II$104,$B21,35)*EE21=1,IF(AND($E21=2,NL21=0),1000000,INDEX('計算A'!AL$110:AL$114,$F21+1)+IF(AND($E21=1,NL21=0),1000,0)),1000000))</f>
        <v/>
      </c>
      <c r="WT21">
        <f>IF($B21=0,1000000,IF(INDEX('計算A'!$D$60:$II$104,$B21,36)*EF21=1,IF(AND($E21=2,NM21=0),1000000,INDEX('計算A'!AM$110:AM$114,$F21+1)+IF(AND($E21=1,NM21=0),1000,0)),1000000))</f>
        <v/>
      </c>
      <c r="WU21">
        <f>IF($B21=0,1000000,IF(INDEX('計算A'!$D$60:$II$104,$B21,37)*EG21=1,IF(AND($E21=2,NN21=0),1000000,INDEX('計算A'!AN$110:AN$114,$F21+1)+IF(AND($E21=1,NN21=0),1000,0)),1000000))</f>
        <v/>
      </c>
      <c r="WV21">
        <f>IF($B21=0,1000000,IF(INDEX('計算A'!$D$60:$II$104,$B21,38)*EH21=1,IF(AND($E21=2,NO21=0),1000000,INDEX('計算A'!AO$110:AO$114,$F21+1)+IF(AND($E21=1,NO21=0),1000,0)),1000000))</f>
        <v/>
      </c>
      <c r="WW21">
        <f>IF($B21=0,1000000,IF(INDEX('計算A'!$D$60:$II$104,$B21,39)*EI21=1,IF(AND($E21=2,NP21=0),1000000,INDEX('計算A'!AP$110:AP$114,$F21+1)+IF(AND($E21=1,NP21=0),1000,0)),1000000))</f>
        <v/>
      </c>
      <c r="WX21">
        <f>IF($B21=0,1000000,IF(INDEX('計算A'!$D$60:$II$104,$B21,40)*EJ21=1,IF(AND($E21=2,NQ21=0),1000000,INDEX('計算A'!AQ$110:AQ$114,$F21+1)+IF(AND($E21=1,NQ21=0),1000,0)),1000000))</f>
        <v/>
      </c>
      <c r="WY21">
        <f>IF($B21=0,1000000,IF(INDEX('計算A'!$D$60:$II$104,$B21,41)*EK21=1,IF(AND($E21=2,NR21=0),1000000,INDEX('計算A'!AR$110:AR$114,$F21+1)+IF(AND($E21=1,NR21=0),1000,0)),1000000))</f>
        <v/>
      </c>
      <c r="WZ21">
        <f>IF($B21=0,1000000,IF(INDEX('計算A'!$D$60:$II$104,$B21,42)*EL21=1,IF(AND($E21=2,NS21=0),1000000,INDEX('計算A'!AS$110:AS$114,$F21+1)+IF(AND($E21=1,NS21=0),1000,0)),1000000))</f>
        <v/>
      </c>
      <c r="XA21">
        <f>IF($B21=0,1000000,IF(INDEX('計算A'!$D$60:$II$104,$B21,43)*EM21=1,IF(AND($E21=2,NT21=0),1000000,INDEX('計算A'!AT$110:AT$114,$F21+1)+IF(AND($E21=1,NT21=0),1000,0)),1000000))</f>
        <v/>
      </c>
      <c r="XB21">
        <f>IF($B21=0,1000000,IF(INDEX('計算A'!$D$60:$II$104,$B21,44)*EN21=1,IF(AND($E21=2,NU21=0),1000000,INDEX('計算A'!AU$110:AU$114,$F21+1)+IF(AND($E21=1,NU21=0),1000,0)),1000000))</f>
        <v/>
      </c>
      <c r="XC21">
        <f>IF($B21=0,1000000,IF(INDEX('計算A'!$D$60:$II$104,$B21,45)*EO21=1,IF(AND($E21=2,NV21=0),1000000,INDEX('計算A'!AV$110:AV$114,$F21+1)+IF(AND($E21=1,NV21=0),1000,0)),1000000))</f>
        <v/>
      </c>
      <c r="XD21">
        <f>IF($B21=0,1000000,IF(INDEX('計算A'!$D$60:$II$104,$B21,46)*EP21=1,IF(AND($E21=2,NW21=0),1000000,INDEX('計算A'!AW$110:AW$114,$F21+1)+IF(AND($E21=1,NW21=0),1000,0)),1000000))</f>
        <v/>
      </c>
      <c r="XE21">
        <f>IF($B21=0,1000000,IF(INDEX('計算A'!$D$60:$II$104,$B21,47)*EQ21=1,IF(AND($E21=2,NX21=0),1000000,INDEX('計算A'!AX$110:AX$114,$F21+1)+IF(AND($E21=1,NX21=0),1000,0)),1000000))</f>
        <v/>
      </c>
      <c r="XF21">
        <f>IF($B21=0,1000000,IF(INDEX('計算A'!$D$60:$II$104,$B21,48)*ER21=1,IF(AND($E21=2,NY21=0),1000000,INDEX('計算A'!AY$110:AY$114,$F21+1)+IF(AND($E21=1,NY21=0),1000,0)),1000000))</f>
        <v/>
      </c>
      <c r="XG21">
        <f>IF($B21=0,1000000,IF(INDEX('計算A'!$D$60:$II$104,$B21,49)*ES21=1,IF(AND($E21=2,NZ21=0),1000000,INDEX('計算A'!AZ$110:AZ$114,$F21+1)+IF(AND($E21=1,NZ21=0),1000,0)),1000000))</f>
        <v/>
      </c>
      <c r="XH21">
        <f>IF($B21=0,1000000,IF(INDEX('計算A'!$D$60:$II$104,$B21,50)*ET21=1,IF(AND($E21=2,OA21=0),1000000,INDEX('計算A'!BA$110:BA$114,$F21+1)+IF(AND($E21=1,OA21=0),1000,0)),1000000))</f>
        <v/>
      </c>
      <c r="XI21">
        <f>IF($B21=0,1000000,IF(INDEX('計算A'!$D$60:$II$104,$B21,51)*EU21=1,IF(AND($E21=2,OB21=0),1000000,INDEX('計算A'!BB$110:BB$114,$F21+1)+IF(AND($E21=1,OB21=0),1000,0)),1000000))</f>
        <v/>
      </c>
      <c r="XJ21">
        <f>IF($B21=0,1000000,IF(INDEX('計算A'!$D$60:$II$104,$B21,52)*EV21=1,IF(AND($E21=2,OC21=0),1000000,INDEX('計算A'!BC$110:BC$114,$F21+1)+IF(AND($E21=1,OC21=0),1000,0)),1000000))</f>
        <v/>
      </c>
      <c r="XK21">
        <f>IF($B21=0,1000000,IF(INDEX('計算A'!$D$60:$II$104,$B21,53)*EW21=1,IF(AND($E21=2,OD21=0),1000000,INDEX('計算A'!BD$110:BD$114,$F21+1)+IF(AND($E21=1,OD21=0),1000,0)),1000000))</f>
        <v/>
      </c>
      <c r="XL21">
        <f>IF($B21=0,1000000,IF(INDEX('計算A'!$D$60:$II$104,$B21,54)*EX21=1,IF(AND($E21=2,OE21=0),1000000,INDEX('計算A'!BE$110:BE$114,$F21+1)+IF(AND($E21=1,OE21=0),1000,0)),1000000))</f>
        <v/>
      </c>
      <c r="XM21">
        <f>IF($B21=0,1000000,IF(INDEX('計算A'!$D$60:$II$104,$B21,55)*EY21=1,IF(AND($E21=2,OF21=0),1000000,INDEX('計算A'!BF$110:BF$114,$F21+1)+IF(AND($E21=1,OF21=0),1000,0)),1000000))</f>
        <v/>
      </c>
      <c r="XN21">
        <f>IF($B21=0,1000000,IF(INDEX('計算A'!$D$60:$II$104,$B21,56)*EZ21=1,IF(AND($E21=2,OG21=0),1000000,INDEX('計算A'!BG$110:BG$114,$F21+1)+IF(AND($E21=1,OG21=0),1000,0)),1000000))</f>
        <v/>
      </c>
      <c r="XO21">
        <f>IF($B21=0,1000000,IF(INDEX('計算A'!$D$60:$II$104,$B21,57)*FA21=1,IF(AND($E21=2,OH21=0),1000000,INDEX('計算A'!BH$110:BH$114,$F21+1)+IF(AND($E21=1,OH21=0),1000,0)),1000000))</f>
        <v/>
      </c>
      <c r="XP21">
        <f>IF($B21=0,1000000,IF(INDEX('計算A'!$D$60:$II$104,$B21,58)*FB21=1,IF(AND($E21=2,OI21=0),1000000,INDEX('計算A'!BI$110:BI$114,$F21+1)+IF(AND($E21=1,OI21=0),1000,0)),1000000))</f>
        <v/>
      </c>
      <c r="XQ21">
        <f>IF($B21=0,1000000,IF(INDEX('計算A'!$D$60:$II$104,$B21,59)*FC21=1,IF(AND($E21=2,OJ21=0),1000000,INDEX('計算A'!BJ$110:BJ$114,$F21+1)+IF(AND($E21=1,OJ21=0),1000,0)),1000000))</f>
        <v/>
      </c>
      <c r="XR21">
        <f>IF($B21=0,1000000,IF(INDEX('計算A'!$D$60:$II$104,$B21,60)*FD21=1,IF(AND($E21=2,OK21=0),1000000,INDEX('計算A'!BK$110:BK$114,$F21+1)+IF(AND($E21=1,OK21=0),1000,0)),1000000))</f>
        <v/>
      </c>
      <c r="XS21">
        <f>IF($B21=0,1000000,IF(INDEX('計算A'!$D$60:$II$104,$B21,61)*FE21=1,IF(AND($E21=2,OL21=0),1000000,INDEX('計算A'!BL$110:BL$114,$F21+1)+IF(AND($E21=1,OL21=0),1000,0)),1000000))</f>
        <v/>
      </c>
      <c r="XT21">
        <f>IF($B21=0,1000000,IF(INDEX('計算A'!$D$60:$II$104,$B21,62)*FF21=1,IF(AND($E21=2,OM21=0),1000000,INDEX('計算A'!BM$110:BM$114,$F21+1)+IF(AND($E21=1,OM21=0),1000,0)),1000000))</f>
        <v/>
      </c>
      <c r="XU21">
        <f>IF($B21=0,1000000,IF(INDEX('計算A'!$D$60:$II$104,$B21,63)*FG21=1,IF(AND($E21=2,ON21=0),1000000,INDEX('計算A'!BN$110:BN$114,$F21+1)+IF(AND($E21=1,ON21=0),1000,0)),1000000))</f>
        <v/>
      </c>
      <c r="XV21">
        <f>IF($B21=0,1000000,IF(INDEX('計算A'!$D$60:$II$104,$B21,64)*FH21=1,IF(AND($E21=2,OO21=0),1000000,INDEX('計算A'!BO$110:BO$114,$F21+1)+IF(AND($E21=1,OO21=0),1000,0)),1000000))</f>
        <v/>
      </c>
      <c r="XW21">
        <f>IF($B21=0,1000000,IF(INDEX('計算A'!$D$60:$II$104,$B21,65)*FI21=1,IF(AND($E21=2,OP21=0),1000000,INDEX('計算A'!BP$110:BP$114,$F21+1)+IF(AND($E21=1,OP21=0),1000,0)),1000000))</f>
        <v/>
      </c>
      <c r="XX21">
        <f>IF($B21=0,1000000,IF(INDEX('計算A'!$D$60:$II$104,$B21,66)*FJ21=1,IF(AND($E21=2,OQ21=0),1000000,INDEX('計算A'!BQ$110:BQ$114,$F21+1)+IF(AND($E21=1,OQ21=0),1000,0)),1000000))</f>
        <v/>
      </c>
      <c r="XY21">
        <f>IF($B21=0,1000000,IF(INDEX('計算A'!$D$60:$II$104,$B21,67)*FK21=1,IF(AND($E21=2,OR21=0),1000000,INDEX('計算A'!BR$110:BR$114,$F21+1)+IF(AND($E21=1,OR21=0),1000,0)),1000000))</f>
        <v/>
      </c>
      <c r="XZ21">
        <f>IF($B21=0,1000000,IF(INDEX('計算A'!$D$60:$II$104,$B21,68)*FL21=1,IF(AND($E21=2,OS21=0),1000000,INDEX('計算A'!BS$110:BS$114,$F21+1)+IF(AND($E21=1,OS21=0),1000,0)),1000000))</f>
        <v/>
      </c>
      <c r="YA21">
        <f>IF($B21=0,1000000,IF(INDEX('計算A'!$D$60:$II$104,$B21,69)*FM21=1,IF(AND($E21=2,OT21=0),1000000,INDEX('計算A'!BT$110:BT$114,$F21+1)+IF(AND($E21=1,OT21=0),1000,0)),1000000))</f>
        <v/>
      </c>
      <c r="YB21">
        <f>IF($B21=0,1000000,IF(INDEX('計算A'!$D$60:$II$104,$B21,70)*FN21=1,IF(AND($E21=2,OU21=0),1000000,INDEX('計算A'!BU$110:BU$114,$F21+1)+IF(AND($E21=1,OU21=0),1000,0)),1000000))</f>
        <v/>
      </c>
      <c r="YC21">
        <f>IF($B21=0,1000000,IF(INDEX('計算A'!$D$60:$II$104,$B21,71)*FO21=1,IF(AND($E21=2,OV21=0),1000000,INDEX('計算A'!BV$110:BV$114,$F21+1)+IF(AND($E21=1,OV21=0),1000,0)),1000000))</f>
        <v/>
      </c>
      <c r="YD21">
        <f>IF($B21=0,1000000,IF(INDEX('計算A'!$D$60:$II$104,$B21,72)*FP21=1,IF(AND($E21=2,OW21=0),1000000,INDEX('計算A'!BW$110:BW$114,$F21+1)+IF(AND($E21=1,OW21=0),1000,0)),1000000))</f>
        <v/>
      </c>
      <c r="YE21">
        <f>IF($B21=0,1000000,IF(INDEX('計算A'!$D$60:$II$104,$B21,73)*FQ21=1,IF(AND($E21=2,OX21=0),1000000,INDEX('計算A'!BX$110:BX$114,$F21+1)+IF(AND($E21=1,OX21=0),1000,0)),1000000))</f>
        <v/>
      </c>
      <c r="YF21">
        <f>IF($B21=0,1000000,IF(INDEX('計算A'!$D$60:$II$104,$B21,74)*FR21=1,IF(AND($E21=2,OY21=0),1000000,INDEX('計算A'!BY$110:BY$114,$F21+1)+IF(AND($E21=1,OY21=0),1000,0)),1000000))</f>
        <v/>
      </c>
      <c r="YG21">
        <f>IF($B21=0,1000000,IF(INDEX('計算A'!$D$60:$II$104,$B21,75)*FS21=1,IF(AND($E21=2,OZ21=0),1000000,INDEX('計算A'!BZ$110:BZ$114,$F21+1)+IF(AND($E21=1,OZ21=0),1000,0)),1000000))</f>
        <v/>
      </c>
      <c r="YH21">
        <f>IF($B21=0,1000000,IF(INDEX('計算A'!$D$60:$II$104,$B21,76)*FT21=1,IF(AND($E21=2,PA21=0),1000000,INDEX('計算A'!CA$110:CA$114,$F21+1)+IF(AND($E21=1,PA21=0),1000,0)),1000000))</f>
        <v/>
      </c>
      <c r="YI21">
        <f>IF($B21=0,1000000,IF(INDEX('計算A'!$D$60:$II$104,$B21,77)*FU21=1,IF(AND($E21=2,PB21=0),1000000,INDEX('計算A'!CB$110:CB$114,$F21+1)+IF(AND($E21=1,PB21=0),1000,0)),1000000))</f>
        <v/>
      </c>
      <c r="YJ21">
        <f>IF($B21=0,1000000,IF(INDEX('計算A'!$D$60:$II$104,$B21,78)*FV21=1,IF(AND($E21=2,PC21=0),1000000,INDEX('計算A'!CC$110:CC$114,$F21+1)+IF(AND($E21=1,PC21=0),1000,0)),1000000))</f>
        <v/>
      </c>
      <c r="YK21">
        <f>IF($B21=0,1000000,IF(INDEX('計算A'!$D$60:$II$104,$B21,79)*FW21=1,IF(AND($E21=2,PD21=0),1000000,INDEX('計算A'!CD$110:CD$114,$F21+1)+IF(AND($E21=1,PD21=0),1000,0)),1000000))</f>
        <v/>
      </c>
      <c r="YL21">
        <f>IF($B21=0,1000000,IF(INDEX('計算A'!$D$60:$II$104,$B21,80)*FX21=1,IF(AND($E21=2,PE21=0),1000000,INDEX('計算A'!CE$110:CE$114,$F21+1)+IF(AND($E21=1,PE21=0),1000,0)),1000000))</f>
        <v/>
      </c>
      <c r="YM21">
        <f>IF($B21=0,1000000,IF(INDEX('計算A'!$D$60:$II$104,$B21,81)*FY21=1,IF(AND($E21=2,PF21=0),1000000,INDEX('計算A'!CF$110:CF$114,$F21+1)+IF(AND($E21=1,PF21=0),1000,0)),1000000))</f>
        <v/>
      </c>
      <c r="YN21">
        <f>IF($B21=0,1000000,IF(INDEX('計算A'!$D$60:$II$104,$B21,82)*FZ21=1,IF(AND($E21=2,PG21=0),1000000,INDEX('計算A'!CG$110:CG$114,$F21+1)+IF(AND($E21=1,PG21=0),1000,0)),1000000))</f>
        <v/>
      </c>
      <c r="YO21">
        <f>IF($B21=0,1000000,IF(INDEX('計算A'!$D$60:$II$104,$B21,83)*GA21=1,IF(AND($E21=2,PH21=0),1000000,INDEX('計算A'!CH$110:CH$114,$F21+1)+IF(AND($E21=1,PH21=0),1000,0)),1000000))</f>
        <v/>
      </c>
      <c r="YP21">
        <f>IF($B21=0,1000000,IF(INDEX('計算A'!$D$60:$II$104,$B21,84)*GB21=1,IF(AND($E21=2,PI21=0),1000000,INDEX('計算A'!CI$110:CI$114,$F21+1)+IF(AND($E21=1,PI21=0),1000,0)),1000000))</f>
        <v/>
      </c>
      <c r="YQ21">
        <f>IF($B21=0,1000000,IF(INDEX('計算A'!$D$60:$II$104,$B21,85)*GC21=1,IF(AND($E21=2,PJ21=0),1000000,INDEX('計算A'!CJ$110:CJ$114,$F21+1)+IF(AND($E21=1,PJ21=0),1000,0)),1000000))</f>
        <v/>
      </c>
      <c r="YR21">
        <f>IF($B21=0,1000000,IF(INDEX('計算A'!$D$60:$II$104,$B21,86)*GD21=1,IF(AND($E21=2,PK21=0),1000000,INDEX('計算A'!CK$110:CK$114,$F21+1)+IF(AND($E21=1,PK21=0),1000,0)),1000000))</f>
        <v/>
      </c>
      <c r="YS21">
        <f>IF($B21=0,1000000,IF(INDEX('計算A'!$D$60:$II$104,$B21,87)*GE21=1,IF(AND($E21=2,PL21=0),1000000,INDEX('計算A'!CL$110:CL$114,$F21+1)+IF(AND($E21=1,PL21=0),1000,0)),1000000))</f>
        <v/>
      </c>
      <c r="YT21">
        <f>IF($B21=0,1000000,IF(INDEX('計算A'!$D$60:$II$104,$B21,88)*GF21=1,IF(AND($E21=2,PM21=0),1000000,INDEX('計算A'!CM$110:CM$114,$F21+1)+IF(AND($E21=1,PM21=0),1000,0)),1000000))</f>
        <v/>
      </c>
      <c r="YU21">
        <f>IF($B21=0,1000000,IF(INDEX('計算A'!$D$60:$II$104,$B21,89)*GG21=1,IF(AND($E21=2,PN21=0),1000000,INDEX('計算A'!CN$110:CN$114,$F21+1)+IF(AND($E21=1,PN21=0),1000,0)),1000000))</f>
        <v/>
      </c>
      <c r="YV21">
        <f>IF($B21=0,1000000,IF(INDEX('計算A'!$D$60:$II$104,$B21,90)*GH21=1,IF(AND($E21=2,PO21=0),1000000,INDEX('計算A'!CO$110:CO$114,$F21+1)+IF(AND($E21=1,PO21=0),1000,0)),1000000))</f>
        <v/>
      </c>
      <c r="YW21">
        <f>IF($B21=0,1000000,IF(INDEX('計算A'!$D$60:$II$104,$B21,91)*GI21=1,IF(AND($E21=2,PP21=0),1000000,INDEX('計算A'!CP$110:CP$114,$F21+1)+IF(AND($E21=1,PP21=0),1000,0)),1000000))</f>
        <v/>
      </c>
      <c r="YX21">
        <f>IF($B21=0,1000000,IF(INDEX('計算A'!$D$60:$II$104,$B21,92)*GJ21=1,IF(AND($E21=2,PQ21=0),1000000,INDEX('計算A'!CQ$110:CQ$114,$F21+1)+IF(AND($E21=1,PQ21=0),1000,0)),1000000))</f>
        <v/>
      </c>
      <c r="YY21">
        <f>IF($B21=0,1000000,IF(INDEX('計算A'!$D$60:$II$104,$B21,93)*GK21=1,IF(AND($E21=2,PR21=0),1000000,INDEX('計算A'!CR$110:CR$114,$F21+1)+IF(AND($E21=1,PR21=0),1000,0)),1000000))</f>
        <v/>
      </c>
      <c r="YZ21">
        <f>IF($B21=0,1000000,IF(INDEX('計算A'!$D$60:$II$104,$B21,94)*GL21=1,IF(AND($E21=2,PS21=0),1000000,INDEX('計算A'!CS$110:CS$114,$F21+1)+IF(AND($E21=1,PS21=0),1000,0)),1000000))</f>
        <v/>
      </c>
      <c r="ZA21">
        <f>IF($B21=0,1000000,IF(INDEX('計算A'!$D$60:$II$104,$B21,95)*GM21=1,IF(AND($E21=2,PT21=0),1000000,INDEX('計算A'!CT$110:CT$114,$F21+1)+IF(AND($E21=1,PT21=0),1000,0)),1000000))</f>
        <v/>
      </c>
      <c r="ZB21">
        <f>IF($B21=0,1000000,IF(INDEX('計算A'!$D$60:$II$104,$B21,96)*GN21=1,IF(AND($E21=2,PU21=0),1000000,INDEX('計算A'!CU$110:CU$114,$F21+1)+IF(AND($E21=1,PU21=0),1000,0)),1000000))</f>
        <v/>
      </c>
      <c r="ZC21">
        <f>IF($B21=0,1000000,IF(INDEX('計算A'!$D$60:$II$104,$B21,97)*GO21=1,IF(AND($E21=2,PV21=0),1000000,INDEX('計算A'!CV$110:CV$114,$F21+1)+IF(AND($E21=1,PV21=0),1000,0)),1000000))</f>
        <v/>
      </c>
      <c r="ZD21">
        <f>IF($B21=0,1000000,IF(INDEX('計算A'!$D$60:$II$104,$B21,98)*GP21=1,IF(AND($E21=2,PW21=0),1000000,INDEX('計算A'!CW$110:CW$114,$F21+1)+IF(AND($E21=1,PW21=0),1000,0)),1000000))</f>
        <v/>
      </c>
      <c r="ZE21">
        <f>IF($B21=0,1000000,IF(INDEX('計算A'!$D$60:$II$104,$B21,99)*GQ21=1,IF(AND($E21=2,PX21=0),1000000,INDEX('計算A'!CX$110:CX$114,$F21+1)+IF(AND($E21=1,PX21=0),1000,0)),1000000))</f>
        <v/>
      </c>
      <c r="ZF21">
        <f>IF($B21=0,1000000,IF(INDEX('計算A'!$D$60:$II$104,$B21,100)*GR21=1,IF(AND($E21=2,PY21=0),1000000,INDEX('計算A'!CY$110:CY$114,$F21+1)+IF(AND($E21=1,PY21=0),1000,0)),1000000))</f>
        <v/>
      </c>
      <c r="ZG21">
        <f>IF($B21=0,1000000,IF(INDEX('計算A'!$D$60:$II$104,$B21,101)*GS21=1,IF(AND($E21=2,PZ21=0),1000000,INDEX('計算A'!CZ$110:CZ$114,$F21+1)+IF(AND($E21=1,PZ21=0),1000,0)),1000000))</f>
        <v/>
      </c>
      <c r="ZH21">
        <f>IF($B21=0,1000000,IF(INDEX('計算A'!$D$60:$II$104,$B21,102)*GT21=1,IF(AND($E21=2,QA21=0),1000000,INDEX('計算A'!DA$110:DA$114,$F21+1)+IF(AND($E21=1,QA21=0),1000,0)),1000000))</f>
        <v/>
      </c>
      <c r="ZI21">
        <f>IF($B21=0,1000000,IF(INDEX('計算A'!$D$60:$II$104,$B21,103)*GU21=1,IF(AND($E21=2,QB21=0),1000000,INDEX('計算A'!DB$110:DB$114,$F21+1)+IF(AND($E21=1,QB21=0),1000,0)),1000000))</f>
        <v/>
      </c>
      <c r="ZJ21">
        <f>IF($B21=0,1000000,IF(INDEX('計算A'!$D$60:$II$104,$B21,104)*GV21=1,IF(AND($E21=2,QC21=0),1000000,INDEX('計算A'!DC$110:DC$114,$F21+1)+IF(AND($E21=1,QC21=0),1000,0)),1000000))</f>
        <v/>
      </c>
      <c r="ZK21">
        <f>IF($B21=0,1000000,IF(INDEX('計算A'!$D$60:$II$104,$B21,105)*GW21=1,IF(AND($E21=2,QD21=0),1000000,INDEX('計算A'!DD$110:DD$114,$F21+1)+IF(AND($E21=1,QD21=0),1000,0)),1000000))</f>
        <v/>
      </c>
      <c r="ZL21">
        <f>IF($B21=0,1000000,IF(INDEX('計算A'!$D$60:$II$104,$B21,106)*GX21=1,IF(AND($E21=2,QE21=0),1000000,INDEX('計算A'!DE$110:DE$114,$F21+1)+IF(AND($E21=1,QE21=0),1000,0)),1000000))</f>
        <v/>
      </c>
      <c r="ZM21">
        <f>IF($B21=0,1000000,IF(INDEX('計算A'!$D$60:$II$104,$B21,107)*GY21=1,IF(AND($E21=2,QF21=0),1000000,INDEX('計算A'!DF$110:DF$114,$F21+1)+IF(AND($E21=1,QF21=0),1000,0)),1000000))</f>
        <v/>
      </c>
      <c r="ZN21">
        <f>IF($B21=0,1000000,IF(INDEX('計算A'!$D$60:$II$104,$B21,108)*GZ21=1,IF(AND($E21=2,QG21=0),1000000,INDEX('計算A'!DG$110:DG$114,$F21+1)+IF(AND($E21=1,QG21=0),1000,0)),1000000))</f>
        <v/>
      </c>
      <c r="ZO21">
        <f>IF($B21=0,1000000,IF(INDEX('計算A'!$D$60:$II$104,$B21,109)*HA21=1,IF(AND($E21=2,QH21=0),1000000,INDEX('計算A'!DH$110:DH$114,$F21+1)+IF(AND($E21=1,QH21=0),1000,0)),1000000))</f>
        <v/>
      </c>
      <c r="ZP21">
        <f>IF($B21=0,1000000,IF(INDEX('計算A'!$D$60:$II$104,$B21,110)*HB21=1,IF(AND($E21=2,QI21=0),1000000,INDEX('計算A'!DI$110:DI$114,$F21+1)+IF(AND($E21=1,QI21=0),1000,0)),1000000))</f>
        <v/>
      </c>
      <c r="ZQ21">
        <f>IF($B21=0,1000000,IF(INDEX('計算A'!$D$60:$II$104,$B21,111)*HC21=1,IF(AND($E21=2,QJ21=0),1000000,INDEX('計算A'!DJ$110:DJ$114,$F21+1)+IF(AND($E21=1,QJ21=0),1000,0)),1000000))</f>
        <v/>
      </c>
      <c r="ZR21">
        <f>IF($B21=0,1000000,IF(INDEX('計算A'!$D$60:$II$104,$B21,112)*HD21=1,IF(AND($E21=2,QK21=0),1000000,INDEX('計算A'!DK$110:DK$114,$F21+1)+IF(AND($E21=1,QK21=0),1000,0)),1000000))</f>
        <v/>
      </c>
      <c r="ZS21">
        <f>IF($B21=0,1000000,IF(INDEX('計算A'!$D$60:$II$104,$B21,113)*HE21=1,IF(AND($E21=2,QL21=0),1000000,INDEX('計算A'!DL$110:DL$114,$F21+1)+IF(AND($E21=1,QL21=0),1000,0)),1000000))</f>
        <v/>
      </c>
      <c r="ZT21">
        <f>IF($B21=0,1000000,IF(INDEX('計算A'!$D$60:$II$104,$B21,114)*HF21=1,IF(AND($E21=2,QM21=0),1000000,INDEX('計算A'!DM$110:DM$114,$F21+1)+IF(AND($E21=1,QM21=0),1000,0)),1000000))</f>
        <v/>
      </c>
      <c r="ZU21">
        <f>IF($B21=0,1000000,IF(INDEX('計算A'!$D$60:$II$104,$B21,115)*HG21=1,IF(AND($E21=2,QN21=0),1000000,INDEX('計算A'!DN$110:DN$114,$F21+1)+IF(AND($E21=1,QN21=0),1000,0)),1000000))</f>
        <v/>
      </c>
      <c r="ZV21">
        <f>IF($B21=0,1000000,IF(INDEX('計算A'!$D$60:$II$104,$B21,116)*HH21=1,IF(AND($E21=2,QO21=0),1000000,INDEX('計算A'!DO$110:DO$114,$F21+1)+IF(AND($E21=1,QO21=0),1000,0)),1000000))</f>
        <v/>
      </c>
      <c r="ZW21">
        <f>IF($B21=0,1000000,IF(INDEX('計算A'!$D$60:$II$104,$B21,117)*HI21=1,IF(AND($E21=2,QP21=0),1000000,INDEX('計算A'!DP$110:DP$114,$F21+1)+IF(AND($E21=1,QP21=0),1000,0)),1000000))</f>
        <v/>
      </c>
      <c r="ZX21">
        <f>IF($B21=0,1000000,IF(INDEX('計算A'!$D$60:$II$104,$B21,118)*HJ21=1,IF(AND($E21=2,QQ21=0),1000000,INDEX('計算A'!DQ$110:DQ$114,$F21+1)+IF(AND($E21=1,QQ21=0),1000,0)),1000000))</f>
        <v/>
      </c>
      <c r="ZY21">
        <f>IF($B21=0,1000000,IF(INDEX('計算A'!$D$60:$II$104,$B21,119)*HK21=1,IF(AND($E21=2,QR21=0),1000000,INDEX('計算A'!DR$110:DR$114,$F21+1)+IF(AND($E21=1,QR21=0),1000,0)),1000000))</f>
        <v/>
      </c>
      <c r="ZZ21">
        <f>IF($B21=0,1000000,IF(INDEX('計算A'!$D$60:$II$104,$B21,120)*HL21=1,IF(AND($E21=2,QS21=0),1000000,INDEX('計算A'!DS$110:DS$114,$F21+1)+IF(AND($E21=1,QS21=0),1000,0)),1000000))</f>
        <v/>
      </c>
      <c r="AAA21">
        <f>IF($B21=0,1000000,IF(INDEX('計算A'!$D$60:$II$104,$B21,121)*HM21=1,IF(AND($E21=2,QT21=0),1000000,INDEX('計算A'!DT$110:DT$114,$F21+1)+IF(AND($E21=1,QT21=0),1000,0)),1000000))</f>
        <v/>
      </c>
      <c r="AAB21">
        <f>IF($B21=0,1000000,IF(INDEX('計算A'!$D$60:$II$104,$B21,122)*HN21=1,IF(AND($E21=2,QU21=0),1000000,INDEX('計算A'!DU$110:DU$114,$F21+1)+IF(AND($E21=1,QU21=0),1000,0)),1000000))</f>
        <v/>
      </c>
      <c r="AAC21">
        <f>IF($B21=0,1000000,IF(INDEX('計算A'!$D$60:$II$104,$B21,123)*HO21=1,IF(AND($E21=2,QV21=0),1000000,INDEX('計算A'!DV$110:DV$114,$F21+1)+IF(AND($E21=1,QV21=0),1000,0)),1000000))</f>
        <v/>
      </c>
      <c r="AAD21">
        <f>IF($B21=0,1000000,IF(INDEX('計算A'!$D$60:$II$104,$B21,124)*HP21=1,IF(AND($E21=2,QW21=0),1000000,INDEX('計算A'!DW$110:DW$114,$F21+1)+IF(AND($E21=1,QW21=0),1000,0)),1000000))</f>
        <v/>
      </c>
      <c r="AAE21">
        <f>IF($B21=0,1000000,IF(INDEX('計算A'!$D$60:$II$104,$B21,125)*HQ21=1,IF(AND($E21=2,QX21=0),1000000,INDEX('計算A'!DX$110:DX$114,$F21+1)+IF(AND($E21=1,QX21=0),1000,0)),1000000))</f>
        <v/>
      </c>
      <c r="AAF21">
        <f>IF($B21=0,1000000,IF(INDEX('計算A'!$D$60:$II$104,$B21,126)*HR21=1,IF(AND($E21=2,QY21=0),1000000,INDEX('計算A'!DY$110:DY$114,$F21+1)+IF(AND($E21=1,QY21=0),1000,0)),1000000))</f>
        <v/>
      </c>
      <c r="AAG21">
        <f>IF($B21=0,1000000,IF(INDEX('計算A'!$D$60:$II$104,$B21,127)*HS21=1,IF(AND($E21=2,QZ21=0),1000000,INDEX('計算A'!DZ$110:DZ$114,$F21+1)+IF(AND($E21=1,QZ21=0),1000,0)),1000000))</f>
        <v/>
      </c>
      <c r="AAH21">
        <f>IF($B21=0,1000000,IF(INDEX('計算A'!$D$60:$II$104,$B21,128)*HT21=1,IF(AND($E21=2,RA21=0),1000000,INDEX('計算A'!EA$110:EA$114,$F21+1)+IF(AND($E21=1,RA21=0),1000,0)),1000000))</f>
        <v/>
      </c>
      <c r="AAI21">
        <f>IF($B21=0,1000000,IF(INDEX('計算A'!$D$60:$II$104,$B21,129)*HU21=1,IF(AND($E21=2,RB21=0),1000000,INDEX('計算A'!EB$110:EB$114,$F21+1)+IF(AND($E21=1,RB21=0),1000,0)),1000000))</f>
        <v/>
      </c>
      <c r="AAJ21">
        <f>IF($B21=0,1000000,IF(INDEX('計算A'!$D$60:$II$104,$B21,130)*HV21=1,IF(AND($E21=2,RC21=0),1000000,INDEX('計算A'!EC$110:EC$114,$F21+1)+IF(AND($E21=1,RC21=0),1000,0)),1000000))</f>
        <v/>
      </c>
      <c r="AAK21">
        <f>IF($B21=0,1000000,IF(INDEX('計算A'!$D$60:$II$104,$B21,131)*HW21=1,IF(AND($E21=2,RD21=0),1000000,INDEX('計算A'!ED$110:ED$114,$F21+1)+IF(AND($E21=1,RD21=0),1000,0)),1000000))</f>
        <v/>
      </c>
      <c r="AAL21">
        <f>IF($B21=0,1000000,IF(INDEX('計算A'!$D$60:$II$104,$B21,132)*HX21=1,IF(AND($E21=2,RE21=0),1000000,INDEX('計算A'!EE$110:EE$114,$F21+1)+IF(AND($E21=1,RE21=0),1000,0)),1000000))</f>
        <v/>
      </c>
      <c r="AAM21">
        <f>IF($B21=0,1000000,IF(INDEX('計算A'!$D$60:$II$104,$B21,133)*HY21=1,IF(AND($E21=2,RF21=0),1000000,INDEX('計算A'!EF$110:EF$114,$F21+1)+IF(AND($E21=1,RF21=0),1000,0)),1000000))</f>
        <v/>
      </c>
      <c r="AAN21">
        <f>IF($B21=0,1000000,IF(INDEX('計算A'!$D$60:$II$104,$B21,134)*HZ21=1,IF(AND($E21=2,RG21=0),1000000,INDEX('計算A'!EG$110:EG$114,$F21+1)+IF(AND($E21=1,RG21=0),1000,0)),1000000))</f>
        <v/>
      </c>
      <c r="AAO21">
        <f>IF($B21=0,1000000,IF(INDEX('計算A'!$D$60:$II$104,$B21,135)*IA21=1,IF(AND($E21=2,RH21=0),1000000,INDEX('計算A'!EH$110:EH$114,$F21+1)+IF(AND($E21=1,RH21=0),1000,0)),1000000))</f>
        <v/>
      </c>
      <c r="AAP21">
        <f>IF($B21=0,1000000,IF(INDEX('計算A'!$D$60:$II$104,$B21,136)*IB21=1,IF(AND($E21=2,RI21=0),1000000,INDEX('計算A'!EI$110:EI$114,$F21+1)+IF(AND($E21=1,RI21=0),1000,0)),1000000))</f>
        <v/>
      </c>
      <c r="AAQ21">
        <f>IF($B21=0,1000000,IF(INDEX('計算A'!$D$60:$II$104,$B21,137)*IC21=1,IF(AND($E21=2,RJ21=0),1000000,INDEX('計算A'!EJ$110:EJ$114,$F21+1)+IF(AND($E21=1,RJ21=0),1000,0)),1000000))</f>
        <v/>
      </c>
      <c r="AAR21">
        <f>IF($B21=0,1000000,IF(INDEX('計算A'!$D$60:$II$104,$B21,138)*ID21=1,IF(AND($E21=2,RK21=0),1000000,INDEX('計算A'!EK$110:EK$114,$F21+1)+IF(AND($E21=1,RK21=0),1000,0)),1000000))</f>
        <v/>
      </c>
      <c r="AAS21">
        <f>IF($B21=0,1000000,IF(INDEX('計算A'!$D$60:$II$104,$B21,139)*IE21=1,IF(AND($E21=2,RL21=0),1000000,INDEX('計算A'!EL$110:EL$114,$F21+1)+IF(AND($E21=1,RL21=0),1000,0)),1000000))</f>
        <v/>
      </c>
      <c r="AAT21">
        <f>IF($B21=0,1000000,IF(INDEX('計算A'!$D$60:$II$104,$B21,140)*IF21=1,IF(AND($E21=2,RM21=0),1000000,INDEX('計算A'!EM$110:EM$114,$F21+1)+IF(AND($E21=1,RM21=0),1000,0)),1000000))</f>
        <v/>
      </c>
      <c r="AAU21">
        <f>IF($B21=0,1000000,IF(INDEX('計算A'!$D$60:$II$104,$B21,141)*IG21=1,IF(AND($E21=2,RN21=0),1000000,INDEX('計算A'!EN$110:EN$114,$F21+1)+IF(AND($E21=1,RN21=0),1000,0)),1000000))</f>
        <v/>
      </c>
      <c r="AAV21">
        <f>IF($B21=0,1000000,IF(INDEX('計算A'!$D$60:$II$104,$B21,142)*IH21=1,IF(AND($E21=2,RO21=0),1000000,INDEX('計算A'!EO$110:EO$114,$F21+1)+IF(AND($E21=1,RO21=0),1000,0)),1000000))</f>
        <v/>
      </c>
      <c r="AAW21">
        <f>IF($B21=0,1000000,IF(INDEX('計算A'!$D$60:$II$104,$B21,143)*II21=1,IF(AND($E21=2,RP21=0),1000000,INDEX('計算A'!EP$110:EP$114,$F21+1)+IF(AND($E21=1,RP21=0),1000,0)),1000000))</f>
        <v/>
      </c>
      <c r="AAX21">
        <f>IF($B21=0,1000000,IF(INDEX('計算A'!$D$60:$II$104,$B21,144)*IJ21=1,IF(AND($E21=2,RQ21=0),1000000,INDEX('計算A'!EQ$110:EQ$114,$F21+1)+IF(AND($E21=1,RQ21=0),1000,0)),1000000))</f>
        <v/>
      </c>
      <c r="AAY21">
        <f>IF($B21=0,1000000,IF(INDEX('計算A'!$D$60:$II$104,$B21,145)*IK21=1,IF(AND($E21=2,RR21=0),1000000,INDEX('計算A'!ER$110:ER$114,$F21+1)+IF(AND($E21=1,RR21=0),1000,0)),1000000))</f>
        <v/>
      </c>
      <c r="AAZ21">
        <f>IF($B21=0,1000000,IF(INDEX('計算A'!$D$60:$II$104,$B21,146)*IL21=1,IF(AND($E21=2,RS21=0),1000000,INDEX('計算A'!ES$110:ES$114,$F21+1)+IF(AND($E21=1,RS21=0),1000,0)),1000000))</f>
        <v/>
      </c>
      <c r="ABA21">
        <f>IF($B21=0,1000000,IF(INDEX('計算A'!$D$60:$II$104,$B21,147)*IM21=1,IF(AND($E21=2,RT21=0),1000000,INDEX('計算A'!ET$110:ET$114,$F21+1)+IF(AND($E21=1,RT21=0),1000,0)),1000000))</f>
        <v/>
      </c>
      <c r="ABB21">
        <f>IF($B21=0,1000000,IF(INDEX('計算A'!$D$60:$II$104,$B21,148)*IN21=1,IF(AND($E21=2,RU21=0),1000000,INDEX('計算A'!EU$110:EU$114,$F21+1)+IF(AND($E21=1,RU21=0),1000,0)),1000000))</f>
        <v/>
      </c>
      <c r="ABC21">
        <f>IF($B21=0,1000000,IF(INDEX('計算A'!$D$60:$II$104,$B21,149)*IO21=1,IF(AND($E21=2,RV21=0),1000000,INDEX('計算A'!EV$110:EV$114,$F21+1)+IF(AND($E21=1,RV21=0),1000,0)),1000000))</f>
        <v/>
      </c>
      <c r="ABD21">
        <f>IF($B21=0,1000000,IF(INDEX('計算A'!$D$60:$II$104,$B21,150)*IP21=1,IF(AND($E21=2,RW21=0),1000000,INDEX('計算A'!EW$110:EW$114,$F21+1)+IF(AND($E21=1,RW21=0),1000,0)),1000000))</f>
        <v/>
      </c>
      <c r="ABE21">
        <f>IF($B21=0,1000000,IF(INDEX('計算A'!$D$60:$II$104,$B21,151)*IQ21=1,IF(AND($E21=2,RX21=0),1000000,INDEX('計算A'!EX$110:EX$114,$F21+1)+IF(AND($E21=1,RX21=0),1000,0)),1000000))</f>
        <v/>
      </c>
      <c r="ABF21">
        <f>IF($B21=0,1000000,IF(INDEX('計算A'!$D$60:$II$104,$B21,152)*IR21=1,IF(AND($E21=2,RY21=0),1000000,INDEX('計算A'!EY$110:EY$114,$F21+1)+IF(AND($E21=1,RY21=0),1000,0)),1000000))</f>
        <v/>
      </c>
      <c r="ABG21">
        <f>IF($B21=0,1000000,IF(INDEX('計算A'!$D$60:$II$104,$B21,153)*IS21=1,IF(AND($E21=2,RZ21=0),1000000,INDEX('計算A'!EZ$110:EZ$114,$F21+1)+IF(AND($E21=1,RZ21=0),1000,0)),1000000))</f>
        <v/>
      </c>
      <c r="ABH21">
        <f>IF($B21=0,1000000,IF(INDEX('計算A'!$D$60:$II$104,$B21,154)*IT21=1,IF(AND($E21=2,SA21=0),1000000,INDEX('計算A'!FA$110:FA$114,$F21+1)+IF(AND($E21=1,SA21=0),1000,0)),1000000))</f>
        <v/>
      </c>
      <c r="ABI21">
        <f>IF($B21=0,1000000,IF(INDEX('計算A'!$D$60:$II$104,$B21,155)*IU21=1,IF(AND($E21=2,SB21=0),1000000,INDEX('計算A'!FB$110:FB$114,$F21+1)+IF(AND($E21=1,SB21=0),1000,0)),1000000))</f>
        <v/>
      </c>
      <c r="ABJ21">
        <f>IF($B21=0,1000000,IF(INDEX('計算A'!$D$60:$II$104,$B21,156)*IV21=1,IF(AND($E21=2,SC21=0),1000000,INDEX('計算A'!FC$110:FC$114,$F21+1)+IF(AND($E21=1,SC21=0),1000,0)),1000000))</f>
        <v/>
      </c>
      <c r="ABK21">
        <f>IF($B21=0,1000000,IF(INDEX('計算A'!$D$60:$II$104,$B21,157)*IW21=1,IF(AND($E21=2,SD21=0),1000000,INDEX('計算A'!FD$110:FD$114,$F21+1)+IF(AND($E21=1,SD21=0),1000,0)),1000000))</f>
        <v/>
      </c>
      <c r="ABL21">
        <f>IF($B21=0,1000000,IF(INDEX('計算A'!$D$60:$II$104,$B21,158)*IX21=1,IF(AND($E21=2,SE21=0),1000000,INDEX('計算A'!FE$110:FE$114,$F21+1)+IF(AND($E21=1,SE21=0),1000,0)),1000000))</f>
        <v/>
      </c>
      <c r="ABM21">
        <f>IF($B21=0,1000000,IF(INDEX('計算A'!$D$60:$II$104,$B21,159)*IY21=1,IF(AND($E21=2,SF21=0),1000000,INDEX('計算A'!FF$110:FF$114,$F21+1)+IF(AND($E21=1,SF21=0),1000,0)),1000000))</f>
        <v/>
      </c>
      <c r="ABN21">
        <f>IF($B21=0,1000000,IF(INDEX('計算A'!$D$60:$II$104,$B21,160)*IZ21=1,IF(AND($E21=2,SG21=0),1000000,INDEX('計算A'!FG$110:FG$114,$F21+1)+IF(AND($E21=1,SG21=0),1000,0)),1000000))</f>
        <v/>
      </c>
      <c r="ABO21">
        <f>IF($B21=0,1000000,IF(INDEX('計算A'!$D$60:$II$104,$B21,161)*JA21=1,IF(AND($E21=2,SH21=0),1000000,INDEX('計算A'!FH$110:FH$114,$F21+1)+IF(AND($E21=1,SH21=0),1000,0)),1000000))</f>
        <v/>
      </c>
      <c r="ABP21">
        <f>IF($B21=0,1000000,IF(INDEX('計算A'!$D$60:$II$104,$B21,162)*JB21=1,IF(AND($E21=2,SI21=0),1000000,INDEX('計算A'!FI$110:FI$114,$F21+1)+IF(AND($E21=1,SI21=0),1000,0)),1000000))</f>
        <v/>
      </c>
      <c r="ABQ21">
        <f>IF($B21=0,1000000,IF(INDEX('計算A'!$D$60:$II$104,$B21,163)*JC21=1,IF(AND($E21=2,SJ21=0),1000000,INDEX('計算A'!FJ$110:FJ$114,$F21+1)+IF(AND($E21=1,SJ21=0),1000,0)),1000000))</f>
        <v/>
      </c>
      <c r="ABR21">
        <f>IF($B21=0,1000000,IF(INDEX('計算A'!$D$60:$II$104,$B21,164)*JD21=1,IF(AND($E21=2,SK21=0),1000000,INDEX('計算A'!FK$110:FK$114,$F21+1)+IF(AND($E21=1,SK21=0),1000,0)),1000000))</f>
        <v/>
      </c>
      <c r="ABS21">
        <f>IF($B21=0,1000000,IF(INDEX('計算A'!$D$60:$II$104,$B21,165)*JE21=1,IF(AND($E21=2,SL21=0),1000000,INDEX('計算A'!FL$110:FL$114,$F21+1)+IF(AND($E21=1,SL21=0),1000,0)),1000000))</f>
        <v/>
      </c>
      <c r="ABT21">
        <f>IF($B21=0,1000000,IF(INDEX('計算A'!$D$60:$II$104,$B21,166)*JF21=1,IF(AND($E21=2,SM21=0),1000000,INDEX('計算A'!FM$110:FM$114,$F21+1)+IF(AND($E21=1,SM21=0),1000,0)),1000000))</f>
        <v/>
      </c>
      <c r="ABU21">
        <f>IF($B21=0,1000000,IF(INDEX('計算A'!$D$60:$II$104,$B21,167)*JG21=1,IF(AND($E21=2,SN21=0),1000000,INDEX('計算A'!FN$110:FN$114,$F21+1)+IF(AND($E21=1,SN21=0),1000,0)),1000000))</f>
        <v/>
      </c>
      <c r="ABV21">
        <f>IF($B21=0,1000000,IF(INDEX('計算A'!$D$60:$II$104,$B21,168)*JH21=1,IF(AND($E21=2,SO21=0),1000000,INDEX('計算A'!FO$110:FO$114,$F21+1)+IF(AND($E21=1,SO21=0),1000,0)),1000000))</f>
        <v/>
      </c>
      <c r="ABW21">
        <f>IF($B21=0,1000000,IF(INDEX('計算A'!$D$60:$II$104,$B21,169)*JI21=1,IF(AND($E21=2,SP21=0),1000000,INDEX('計算A'!FP$110:FP$114,$F21+1)+IF(AND($E21=1,SP21=0),1000,0)),1000000))</f>
        <v/>
      </c>
      <c r="ABX21">
        <f>IF($B21=0,1000000,IF(INDEX('計算A'!$D$60:$II$104,$B21,170)*JJ21=1,IF(AND($E21=2,SQ21=0),1000000,INDEX('計算A'!FQ$110:FQ$114,$F21+1)+IF(AND($E21=1,SQ21=0),1000,0)),1000000))</f>
        <v/>
      </c>
      <c r="ABY21">
        <f>IF($B21=0,1000000,IF(INDEX('計算A'!$D$60:$II$104,$B21,171)*JK21=1,IF(AND($E21=2,SR21=0),1000000,INDEX('計算A'!FR$110:FR$114,$F21+1)+IF(AND($E21=1,SR21=0),1000,0)),1000000))</f>
        <v/>
      </c>
      <c r="ABZ21">
        <f>IF($B21=0,1000000,IF(INDEX('計算A'!$D$60:$II$104,$B21,172)*JL21=1,IF(AND($E21=2,SS21=0),1000000,INDEX('計算A'!FS$110:FS$114,$F21+1)+IF(AND($E21=1,SS21=0),1000,0)),1000000))</f>
        <v/>
      </c>
      <c r="ACA21">
        <f>IF($B21=0,1000000,IF(INDEX('計算A'!$D$60:$II$104,$B21,173)*JM21=1,IF(AND($E21=2,ST21=0),1000000,INDEX('計算A'!FT$110:FT$114,$F21+1)+IF(AND($E21=1,ST21=0),1000,0)),1000000))</f>
        <v/>
      </c>
      <c r="ACB21">
        <f>IF($B21=0,1000000,IF(INDEX('計算A'!$D$60:$II$104,$B21,174)*JN21=1,IF(AND($E21=2,SU21=0),1000000,INDEX('計算A'!FU$110:FU$114,$F21+1)+IF(AND($E21=1,SU21=0),1000,0)),1000000))</f>
        <v/>
      </c>
      <c r="ACC21">
        <f>IF($B21=0,1000000,IF(INDEX('計算A'!$D$60:$II$104,$B21,175)*JO21=1,IF(AND($E21=2,SV21=0),1000000,INDEX('計算A'!FV$110:FV$114,$F21+1)+IF(AND($E21=1,SV21=0),1000,0)),1000000))</f>
        <v/>
      </c>
      <c r="ACD21">
        <f>IF($B21=0,1000000,IF(INDEX('計算A'!$D$60:$II$104,$B21,176)*JP21=1,IF(AND($E21=2,SW21=0),1000000,INDEX('計算A'!FW$110:FW$114,$F21+1)+IF(AND($E21=1,SW21=0),1000,0)),1000000))</f>
        <v/>
      </c>
      <c r="ACE21">
        <f>IF($B21=0,1000000,IF(INDEX('計算A'!$D$60:$II$104,$B21,177)*JQ21=1,IF(AND($E21=2,SX21=0),1000000,INDEX('計算A'!FX$110:FX$114,$F21+1)+IF(AND($E21=1,SX21=0),1000,0)),1000000))</f>
        <v/>
      </c>
      <c r="ACF21">
        <f>IF($B21=0,1000000,IF(INDEX('計算A'!$D$60:$II$104,$B21,178)*JR21=1,IF(AND($E21=2,SY21=0),1000000,INDEX('計算A'!FY$110:FY$114,$F21+1)+IF(AND($E21=1,SY21=0),1000,0)),1000000))</f>
        <v/>
      </c>
      <c r="ACG21">
        <f>IF($B21=0,1000000,IF(INDEX('計算A'!$D$60:$II$104,$B21,179)*JS21=1,IF(AND($E21=2,SZ21=0),1000000,INDEX('計算A'!FZ$110:FZ$114,$F21+1)+IF(AND($E21=1,SZ21=0),1000,0)),1000000))</f>
        <v/>
      </c>
      <c r="ACH21">
        <f>IF($B21=0,1000000,IF(INDEX('計算A'!$D$60:$II$104,$B21,180)*JT21=1,IF(AND($E21=2,TA21=0),1000000,INDEX('計算A'!GA$110:GA$114,$F21+1)+IF(AND($E21=1,TA21=0),1000,0)),1000000))</f>
        <v/>
      </c>
      <c r="ACI21">
        <f>IF($B21=0,1000000,IF(INDEX('計算A'!$D$60:$II$104,$B21,181)*JU21=1,IF(AND($E21=2,TB21=0),1000000,INDEX('計算A'!GB$110:GB$114,$F21+1)+IF(AND($E21=1,TB21=0),1000,0)),1000000))</f>
        <v/>
      </c>
      <c r="ACJ21">
        <f>IF($B21=0,1000000,IF(INDEX('計算A'!$D$60:$II$104,$B21,182)*JV21=1,IF(AND($E21=2,TC21=0),1000000,INDEX('計算A'!GC$110:GC$114,$F21+1)+IF(AND($E21=1,TC21=0),1000,0)),1000000))</f>
        <v/>
      </c>
      <c r="ACK21">
        <f>IF($B21=0,1000000,IF(INDEX('計算A'!$D$60:$II$104,$B21,183)*JW21=1,IF(AND($E21=2,TD21=0),1000000,INDEX('計算A'!GD$110:GD$114,$F21+1)+IF(AND($E21=1,TD21=0),1000,0)),1000000))</f>
        <v/>
      </c>
      <c r="ACL21">
        <f>IF($B21=0,1000000,IF(INDEX('計算A'!$D$60:$II$104,$B21,184)*JX21=1,IF(AND($E21=2,TE21=0),1000000,INDEX('計算A'!GE$110:GE$114,$F21+1)+IF(AND($E21=1,TE21=0),1000,0)),1000000))</f>
        <v/>
      </c>
      <c r="ACM21">
        <f>IF($B21=0,1000000,IF(INDEX('計算A'!$D$60:$II$104,$B21,185)*JY21=1,IF(AND($E21=2,TF21=0),1000000,INDEX('計算A'!GF$110:GF$114,$F21+1)+IF(AND($E21=1,TF21=0),1000,0)),1000000))</f>
        <v/>
      </c>
      <c r="ACN21">
        <f>IF($B21=0,1000000,IF(INDEX('計算A'!$D$60:$II$104,$B21,186)*JZ21=1,IF(AND($E21=2,TG21=0),1000000,INDEX('計算A'!GG$110:GG$114,$F21+1)+IF(AND($E21=1,TG21=0),1000,0)),1000000))</f>
        <v/>
      </c>
      <c r="ACO21">
        <f>IF($B21=0,1000000,IF(INDEX('計算A'!$D$60:$II$104,$B21,187)*KA21=1,IF(AND($E21=2,TH21=0),1000000,INDEX('計算A'!GH$110:GH$114,$F21+1)+IF(AND($E21=1,TH21=0),1000,0)),1000000))</f>
        <v/>
      </c>
      <c r="ACP21">
        <f>IF($B21=0,1000000,IF(INDEX('計算A'!$D$60:$II$104,$B21,188)*KB21=1,IF(AND($E21=2,TI21=0),1000000,INDEX('計算A'!GI$110:GI$114,$F21+1)+IF(AND($E21=1,TI21=0),1000,0)),1000000))</f>
        <v/>
      </c>
      <c r="ACQ21">
        <f>IF($B21=0,1000000,IF(INDEX('計算A'!$D$60:$II$104,$B21,189)*KC21=1,IF(AND($E21=2,TJ21=0),1000000,INDEX('計算A'!GJ$110:GJ$114,$F21+1)+IF(AND($E21=1,TJ21=0),1000,0)),1000000))</f>
        <v/>
      </c>
      <c r="ACR21">
        <f>IF($B21=0,1000000,IF(INDEX('計算A'!$D$60:$II$104,$B21,190)*KD21=1,IF(AND($E21=2,TK21=0),1000000,INDEX('計算A'!GK$110:GK$114,$F21+1)+IF(AND($E21=1,TK21=0),1000,0)),1000000))</f>
        <v/>
      </c>
      <c r="ACS21">
        <f>IF($B21=0,1000000,IF(INDEX('計算A'!$D$60:$II$104,$B21,191)*KE21=1,IF(AND($E21=2,TL21=0),1000000,INDEX('計算A'!GL$110:GL$114,$F21+1)+IF(AND($E21=1,TL21=0),1000,0)),1000000))</f>
        <v/>
      </c>
      <c r="ACT21">
        <f>IF($B21=0,1000000,IF(INDEX('計算A'!$D$60:$II$104,$B21,192)*KF21=1,IF(AND($E21=2,TM21=0),1000000,INDEX('計算A'!GM$110:GM$114,$F21+1)+IF(AND($E21=1,TM21=0),1000,0)),1000000))</f>
        <v/>
      </c>
      <c r="ACU21">
        <f>IF($B21=0,1000000,IF(INDEX('計算A'!$D$60:$II$104,$B21,193)*KG21=1,IF(AND($E21=2,TN21=0),1000000,INDEX('計算A'!GN$110:GN$114,$F21+1)+IF(AND($E21=1,TN21=0),1000,0)),1000000))</f>
        <v/>
      </c>
      <c r="ACV21">
        <f>IF($B21=0,1000000,IF(INDEX('計算A'!$D$60:$II$104,$B21,194)*KH21=1,IF(AND($E21=2,TO21=0),1000000,INDEX('計算A'!GO$110:GO$114,$F21+1)+IF(AND($E21=1,TO21=0),1000,0)),1000000))</f>
        <v/>
      </c>
      <c r="ACW21">
        <f>IF($B21=0,1000000,IF(INDEX('計算A'!$D$60:$II$104,$B21,195)*KI21=1,IF(AND($E21=2,TP21=0),1000000,INDEX('計算A'!GP$110:GP$114,$F21+1)+IF(AND($E21=1,TP21=0),1000,0)),1000000))</f>
        <v/>
      </c>
      <c r="ACX21">
        <f>IF($B21=0,1000000,IF(INDEX('計算A'!$D$60:$II$104,$B21,196)*KJ21=1,IF(AND($E21=2,TQ21=0),1000000,INDEX('計算A'!GQ$110:GQ$114,$F21+1)+IF(AND($E21=1,TQ21=0),1000,0)),1000000))</f>
        <v/>
      </c>
      <c r="ACY21">
        <f>IF($B21=0,1000000,IF(INDEX('計算A'!$D$60:$II$104,$B21,197)*KK21=1,IF(AND($E21=2,TR21=0),1000000,INDEX('計算A'!GR$110:GR$114,$F21+1)+IF(AND($E21=1,TR21=0),1000,0)),1000000))</f>
        <v/>
      </c>
      <c r="ACZ21">
        <f>IF($B21=0,1000000,IF(INDEX('計算A'!$D$60:$II$104,$B21,198)*KL21=1,IF(AND($E21=2,TS21=0),1000000,INDEX('計算A'!GS$110:GS$114,$F21+1)+IF(AND($E21=1,TS21=0),1000,0)),1000000))</f>
        <v/>
      </c>
      <c r="ADA21">
        <f>IF($B21=0,1000000,IF(INDEX('計算A'!$D$60:$II$104,$B21,199)*KM21=1,IF(AND($E21=2,TT21=0),1000000,INDEX('計算A'!GT$110:GT$114,$F21+1)+IF(AND($E21=1,TT21=0),1000,0)),1000000))</f>
        <v/>
      </c>
      <c r="ADB21">
        <f>IF($B21=0,1000000,IF(INDEX('計算A'!$D$60:$II$104,$B21,200)*KN21=1,IF(AND($E21=2,TU21=0),1000000,INDEX('計算A'!GU$110:GU$114,$F21+1)+IF(AND($E21=1,TU21=0),1000,0)),1000000))</f>
        <v/>
      </c>
      <c r="ADC21">
        <f>IF($B21=0,1000000,IF(INDEX('計算A'!$D$60:$II$104,$B21,201)*KO21=1,IF(AND($E21=2,TV21=0),1000000,INDEX('計算A'!GV$110:GV$114,$F21+1)+IF(AND($E21=1,TV21=0),1000,0)),1000000))</f>
        <v/>
      </c>
      <c r="ADD21">
        <f>IF($B21=0,1000000,IF(INDEX('計算A'!$D$60:$II$104,$B21,202)*KP21=1,IF(AND($E21=2,TW21=0),1000000,INDEX('計算A'!GW$110:GW$114,$F21+1)+IF(AND($E21=1,TW21=0),1000,0)),1000000))</f>
        <v/>
      </c>
      <c r="ADE21">
        <f>IF($B21=0,1000000,IF(INDEX('計算A'!$D$60:$II$104,$B21,203)*KQ21=1,IF(AND($E21=2,TX21=0),1000000,INDEX('計算A'!GX$110:GX$114,$F21+1)+IF(AND($E21=1,TX21=0),1000,0)),1000000))</f>
        <v/>
      </c>
      <c r="ADF21">
        <f>IF($B21=0,1000000,IF(INDEX('計算A'!$D$60:$II$104,$B21,204)*KR21=1,IF(AND($E21=2,TY21=0),1000000,INDEX('計算A'!GY$110:GY$114,$F21+1)+IF(AND($E21=1,TY21=0),1000,0)),1000000))</f>
        <v/>
      </c>
      <c r="ADG21">
        <f>IF($B21=0,1000000,IF(INDEX('計算A'!$D$60:$II$104,$B21,205)*KS21=1,IF(AND($E21=2,TZ21=0),1000000,INDEX('計算A'!GZ$110:GZ$114,$F21+1)+IF(AND($E21=1,TZ21=0),1000,0)),1000000))</f>
        <v/>
      </c>
      <c r="ADH21">
        <f>IF($B21=0,1000000,IF(INDEX('計算A'!$D$60:$II$104,$B21,206)*KT21=1,IF(AND($E21=2,UA21=0),1000000,INDEX('計算A'!HA$110:HA$114,$F21+1)+IF(AND($E21=1,UA21=0),1000,0)),1000000))</f>
        <v/>
      </c>
      <c r="ADI21">
        <f>IF($B21=0,1000000,IF(INDEX('計算A'!$D$60:$II$104,$B21,207)*KU21=1,IF(AND($E21=2,UB21=0),1000000,INDEX('計算A'!HB$110:HB$114,$F21+1)+IF(AND($E21=1,UB21=0),1000,0)),1000000))</f>
        <v/>
      </c>
      <c r="ADJ21">
        <f>IF($B21=0,1000000,IF(INDEX('計算A'!$D$60:$II$104,$B21,208)*KV21=1,IF(AND($E21=2,UC21=0),1000000,INDEX('計算A'!HC$110:HC$114,$F21+1)+IF(AND($E21=1,UC21=0),1000,0)),1000000))</f>
        <v/>
      </c>
      <c r="ADK21">
        <f>IF($B21=0,1000000,IF(INDEX('計算A'!$D$60:$II$104,$B21,209)*KW21=1,IF(AND($E21=2,UD21=0),1000000,INDEX('計算A'!HD$110:HD$114,$F21+1)+IF(AND($E21=1,UD21=0),1000,0)),1000000))</f>
        <v/>
      </c>
      <c r="ADL21">
        <f>IF($B21=0,1000000,IF(INDEX('計算A'!$D$60:$II$104,$B21,210)*KX21=1,IF(AND($E21=2,UE21=0),1000000,INDEX('計算A'!HE$110:HE$114,$F21+1)+IF(AND($E21=1,UE21=0),1000,0)),1000000))</f>
        <v/>
      </c>
      <c r="ADM21">
        <f>IF($B21=0,1000000,IF(INDEX('計算A'!$D$60:$II$104,$B21,211)*KY21=1,IF(AND($E21=2,UF21=0),1000000,INDEX('計算A'!HF$110:HF$114,$F21+1)+IF(AND($E21=1,UF21=0),1000,0)),1000000))</f>
        <v/>
      </c>
      <c r="ADN21">
        <f>IF($B21=0,1000000,IF(INDEX('計算A'!$D$60:$II$104,$B21,212)*KZ21=1,IF(AND($E21=2,UG21=0),1000000,INDEX('計算A'!HG$110:HG$114,$F21+1)+IF(AND($E21=1,UG21=0),1000,0)),1000000))</f>
        <v/>
      </c>
      <c r="ADO21">
        <f>IF($B21=0,1000000,IF(INDEX('計算A'!$D$60:$II$104,$B21,213)*LA21=1,IF(AND($E21=2,UH21=0),1000000,INDEX('計算A'!HH$110:HH$114,$F21+1)+IF(AND($E21=1,UH21=0),1000,0)),1000000))</f>
        <v/>
      </c>
      <c r="ADP21">
        <f>IF($B21=0,1000000,IF(INDEX('計算A'!$D$60:$II$104,$B21,214)*LB21=1,IF(AND($E21=2,UI21=0),1000000,INDEX('計算A'!HI$110:HI$114,$F21+1)+IF(AND($E21=1,UI21=0),1000,0)),1000000))</f>
        <v/>
      </c>
      <c r="ADQ21">
        <f>IF($B21=0,1000000,IF(INDEX('計算A'!$D$60:$II$104,$B21,215)*LC21=1,IF(AND($E21=2,UJ21=0),1000000,INDEX('計算A'!HJ$110:HJ$114,$F21+1)+IF(AND($E21=1,UJ21=0),1000,0)),1000000))</f>
        <v/>
      </c>
      <c r="ADR21">
        <f>IF($B21=0,1000000,IF(INDEX('計算A'!$D$60:$II$104,$B21,216)*LD21=1,IF(AND($E21=2,UK21=0),1000000,INDEX('計算A'!HK$110:HK$114,$F21+1)+IF(AND($E21=1,UK21=0),1000,0)),1000000))</f>
        <v/>
      </c>
      <c r="ADS21">
        <f>IF($B21=0,1000000,IF(INDEX('計算A'!$D$60:$II$104,$B21,217)*LE21=1,IF(AND($E21=2,UL21=0),1000000,INDEX('計算A'!HL$110:HL$114,$F21+1)+IF(AND($E21=1,UL21=0),1000,0)),1000000))</f>
        <v/>
      </c>
      <c r="ADT21">
        <f>IF($B21=0,1000000,IF(INDEX('計算A'!$D$60:$II$104,$B21,218)*LF21=1,IF(AND($E21=2,UM21=0),1000000,INDEX('計算A'!HM$110:HM$114,$F21+1)+IF(AND($E21=1,UM21=0),1000,0)),1000000))</f>
        <v/>
      </c>
      <c r="ADU21">
        <f>IF($B21=0,1000000,IF(INDEX('計算A'!$D$60:$II$104,$B21,219)*LG21=1,IF(AND($E21=2,UN21=0),1000000,INDEX('計算A'!HN$110:HN$114,$F21+1)+IF(AND($E21=1,UN21=0),1000,0)),1000000))</f>
        <v/>
      </c>
      <c r="ADV21">
        <f>IF($B21=0,1000000,IF(INDEX('計算A'!$D$60:$II$104,$B21,220)*LH21=1,IF(AND($E21=2,UO21=0),1000000,INDEX('計算A'!HO$110:HO$114,$F21+1)+IF(AND($E21=1,UO21=0),1000,0)),1000000))</f>
        <v/>
      </c>
      <c r="ADW21">
        <f>IF($B21=0,1000000,IF(INDEX('計算A'!$D$60:$II$104,$B21,221)*LI21=1,IF(AND($E21=2,UP21=0),1000000,INDEX('計算A'!HP$110:HP$114,$F21+1)+IF(AND($E21=1,UP21=0),1000,0)),1000000))</f>
        <v/>
      </c>
      <c r="ADX21">
        <f>IF($B21=0,1000000,IF(INDEX('計算A'!$D$60:$II$104,$B21,222)*LJ21=1,IF(AND($E21=2,UQ21=0),1000000,INDEX('計算A'!HQ$110:HQ$114,$F21+1)+IF(AND($E21=1,UQ21=0),1000,0)),1000000))</f>
        <v/>
      </c>
      <c r="ADY21">
        <f>IF($B21=0,1000000,IF(INDEX('計算A'!$D$60:$II$104,$B21,223)*LK21=1,IF(AND($E21=2,UR21=0),1000000,INDEX('計算A'!HR$110:HR$114,$F21+1)+IF(AND($E21=1,UR21=0),1000,0)),1000000))</f>
        <v/>
      </c>
      <c r="ADZ21">
        <f>IF($B21=0,1000000,IF(INDEX('計算A'!$D$60:$II$104,$B21,224)*LL21=1,IF(AND($E21=2,US21=0),1000000,INDEX('計算A'!HS$110:HS$114,$F21+1)+IF(AND($E21=1,US21=0),1000,0)),1000000))</f>
        <v/>
      </c>
      <c r="AEA21">
        <f>IF($B21=0,1000000,IF(INDEX('計算A'!$D$60:$II$104,$B21,225)*LM21=1,IF(AND($E21=2,UT21=0),1000000,INDEX('計算A'!HT$110:HT$114,$F21+1)+IF(AND($E21=1,UT21=0),1000,0)),1000000))</f>
        <v/>
      </c>
      <c r="AEB21">
        <f>IF($B21=0,1000000,IF(INDEX('計算A'!$D$60:$II$104,$B21,226)*LN21=1,IF(AND($E21=2,UU21=0),1000000,INDEX('計算A'!HU$110:HU$114,$F21+1)+IF(AND($E21=1,UU21=0),1000,0)),1000000))</f>
        <v/>
      </c>
      <c r="AEC21">
        <f>IF($B21=0,1000000,IF(INDEX('計算A'!$D$60:$II$104,$B21,227)*LO21=1,IF(AND($E21=2,UV21=0),1000000,INDEX('計算A'!HV$110:HV$114,$F21+1)+IF(AND($E21=1,UV21=0),1000,0)),1000000))</f>
        <v/>
      </c>
      <c r="AED21">
        <f>IF($B21=0,1000000,IF(INDEX('計算A'!$D$60:$II$104,$B21,228)*LP21=1,IF(AND($E21=2,UW21=0),1000000,INDEX('計算A'!HW$110:HW$114,$F21+1)+IF(AND($E21=1,UW21=0),1000,0)),1000000))</f>
        <v/>
      </c>
      <c r="AEE21">
        <f>IF($B21=0,1000000,IF(INDEX('計算A'!$D$60:$II$104,$B21,229)*LQ21=1,IF(AND($E21=2,UX21=0),1000000,INDEX('計算A'!HX$110:HX$114,$F21+1)+IF(AND($E21=1,UX21=0),1000,0)),1000000))</f>
        <v/>
      </c>
      <c r="AEF21">
        <f>IF($B21=0,1000000,IF(INDEX('計算A'!$D$60:$II$104,$B21,230)*LR21=1,IF(AND($E21=2,UY21=0),1000000,INDEX('計算A'!HY$110:HY$114,$F21+1)+IF(AND($E21=1,UY21=0),1000,0)),1000000))</f>
        <v/>
      </c>
      <c r="AEG21">
        <f>IF($B21=0,1000000,IF(INDEX('計算A'!$D$60:$II$104,$B21,231)*LS21=1,IF(AND($E21=2,UZ21=0),1000000,INDEX('計算A'!HZ$110:HZ$114,$F21+1)+IF(AND($E21=1,UZ21=0),1000,0)),1000000))</f>
        <v/>
      </c>
      <c r="AEH21">
        <f>IF($B21=0,1000000,IF(INDEX('計算A'!$D$60:$II$104,$B21,232)*LT21=1,IF(AND($E21=2,VA21=0),1000000,INDEX('計算A'!IA$110:IA$114,$F21+1)+IF(AND($E21=1,VA21=0),1000,0)),1000000))</f>
        <v/>
      </c>
      <c r="AEI21">
        <f>IF($B21=0,1000000,IF(INDEX('計算A'!$D$60:$II$104,$B21,233)*LU21=1,IF(AND($E21=2,VB21=0),1000000,INDEX('計算A'!IB$110:IB$114,$F21+1)+IF(AND($E21=1,VB21=0),1000,0)),1000000))</f>
        <v/>
      </c>
      <c r="AEJ21">
        <f>IF($B21=0,1000000,IF(INDEX('計算A'!$D$60:$II$104,$B21,234)*LV21=1,IF(AND($E21=2,VC21=0),1000000,INDEX('計算A'!IC$110:IC$114,$F21+1)+IF(AND($E21=1,VC21=0),1000,0)),1000000))</f>
        <v/>
      </c>
      <c r="AEK21">
        <f>IF($B21=0,1000000,IF(INDEX('計算A'!$D$60:$II$104,$B21,235)*LW21=1,IF(AND($E21=2,VD21=0),1000000,INDEX('計算A'!ID$110:ID$114,$F21+1)+IF(AND($E21=1,VD21=0),1000,0)),1000000))</f>
        <v/>
      </c>
      <c r="AEL21">
        <f>IF($B21=0,1000000,IF(INDEX('計算A'!$D$60:$II$104,$B21,236)*LX21=1,IF(AND($E21=2,VE21=0),1000000,INDEX('計算A'!IE$110:IE$114,$F21+1)+IF(AND($E21=1,VE21=0),1000,0)),1000000))</f>
        <v/>
      </c>
      <c r="AEM21">
        <f>IF($B21=0,1000000,IF(INDEX('計算A'!$D$60:$II$104,$B21,237)*LY21=1,IF(AND($E21=2,VF21=0),1000000,INDEX('計算A'!IF$110:IF$114,$F21+1)+IF(AND($E21=1,VF21=0),1000,0)),1000000))</f>
        <v/>
      </c>
      <c r="AEN21">
        <f>IF($B21=0,1000000,IF(INDEX('計算A'!$D$60:$II$104,$B21,238)*LZ21=1,IF(AND($E21=2,VG21=0),1000000,INDEX('計算A'!IG$110:IG$114,$F21+1)+IF(AND($E21=1,VG21=0),1000,0)),1000000))</f>
        <v/>
      </c>
      <c r="AEO21">
        <f>IF($B21=0,1000000,IF(INDEX('計算A'!$D$60:$II$104,$B21,239)*MA21=1,IF(AND($E21=2,VH21=0),1000000,INDEX('計算A'!IH$110:IH$114,$F21+1)+IF(AND($E21=1,VH21=0),1000,0)),1000000))</f>
        <v/>
      </c>
      <c r="AEP21">
        <f>IF($B21=0,1000000,IF(INDEX('計算A'!$D$60:$II$104,$B21,240)*MB21=1,IF(AND($E21=2,VI21=0),1000000,INDEX('計算A'!II$110:II$114,$F21+1)+IF(AND($E21=1,VI21=0),1000,0)),1000000))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IF($B22=0,1000000,IF(INDEX('計算A'!$D$60:$II$104,$B22,1)*CW22=1,IF(AND($E22=2,MD22=0),1000000,INDEX('計算A'!D$110:D$114,$F22+1)+IF(AND($E22=1,MD22=0),1000,0)),1000000))</f>
        <v/>
      </c>
      <c r="VL22">
        <f>IF($B22=0,1000000,IF(INDEX('計算A'!$D$60:$II$104,$B22,2)*CX22=1,IF(AND($E22=2,ME22=0),1000000,INDEX('計算A'!E$110:E$114,$F22+1)+IF(AND($E22=1,ME22=0),1000,0)),1000000))</f>
        <v/>
      </c>
      <c r="VM22">
        <f>IF($B22=0,1000000,IF(INDEX('計算A'!$D$60:$II$104,$B22,3)*CY22=1,IF(AND($E22=2,MF22=0),1000000,INDEX('計算A'!F$110:F$114,$F22+1)+IF(AND($E22=1,MF22=0),1000,0)),1000000))</f>
        <v/>
      </c>
      <c r="VN22">
        <f>IF($B22=0,1000000,IF(INDEX('計算A'!$D$60:$II$104,$B22,4)*CZ22=1,IF(AND($E22=2,MG22=0),1000000,INDEX('計算A'!G$110:G$114,$F22+1)+IF(AND($E22=1,MG22=0),1000,0)),1000000))</f>
        <v/>
      </c>
      <c r="VO22">
        <f>IF($B22=0,1000000,IF(INDEX('計算A'!$D$60:$II$104,$B22,5)*DA22=1,IF(AND($E22=2,MH22=0),1000000,INDEX('計算A'!H$110:H$114,$F22+1)+IF(AND($E22=1,MH22=0),1000,0)),1000000))</f>
        <v/>
      </c>
      <c r="VP22">
        <f>IF($B22=0,1000000,IF(INDEX('計算A'!$D$60:$II$104,$B22,6)*DB22=1,IF(AND($E22=2,MI22=0),1000000,INDEX('計算A'!I$110:I$114,$F22+1)+IF(AND($E22=1,MI22=0),1000,0)),1000000))</f>
        <v/>
      </c>
      <c r="VQ22">
        <f>IF($B22=0,1000000,IF(INDEX('計算A'!$D$60:$II$104,$B22,7)*DC22=1,IF(AND($E22=2,MJ22=0),1000000,INDEX('計算A'!J$110:J$114,$F22+1)+IF(AND($E22=1,MJ22=0),1000,0)),1000000))</f>
        <v/>
      </c>
      <c r="VR22">
        <f>IF($B22=0,1000000,IF(INDEX('計算A'!$D$60:$II$104,$B22,8)*DD22=1,IF(AND($E22=2,MK22=0),1000000,INDEX('計算A'!K$110:K$114,$F22+1)+IF(AND($E22=1,MK22=0),1000,0)),1000000))</f>
        <v/>
      </c>
      <c r="VS22">
        <f>IF($B22=0,1000000,IF(INDEX('計算A'!$D$60:$II$104,$B22,9)*DE22=1,IF(AND($E22=2,ML22=0),1000000,INDEX('計算A'!L$110:L$114,$F22+1)+IF(AND($E22=1,ML22=0),1000,0)),1000000))</f>
        <v/>
      </c>
      <c r="VT22">
        <f>IF($B22=0,1000000,IF(INDEX('計算A'!$D$60:$II$104,$B22,10)*DF22=1,IF(AND($E22=2,MM22=0),1000000,INDEX('計算A'!M$110:M$114,$F22+1)+IF(AND($E22=1,MM22=0),1000,0)),1000000))</f>
        <v/>
      </c>
      <c r="VU22">
        <f>IF($B22=0,1000000,IF(INDEX('計算A'!$D$60:$II$104,$B22,11)*DG22=1,IF(AND($E22=2,MN22=0),1000000,INDEX('計算A'!N$110:N$114,$F22+1)+IF(AND($E22=1,MN22=0),1000,0)),1000000))</f>
        <v/>
      </c>
      <c r="VV22">
        <f>IF($B22=0,1000000,IF(INDEX('計算A'!$D$60:$II$104,$B22,12)*DH22=1,IF(AND($E22=2,MO22=0),1000000,INDEX('計算A'!O$110:O$114,$F22+1)+IF(AND($E22=1,MO22=0),1000,0)),1000000))</f>
        <v/>
      </c>
      <c r="VW22">
        <f>IF($B22=0,1000000,IF(INDEX('計算A'!$D$60:$II$104,$B22,13)*DI22=1,IF(AND($E22=2,MP22=0),1000000,INDEX('計算A'!P$110:P$114,$F22+1)+IF(AND($E22=1,MP22=0),1000,0)),1000000))</f>
        <v/>
      </c>
      <c r="VX22">
        <f>IF($B22=0,1000000,IF(INDEX('計算A'!$D$60:$II$104,$B22,14)*DJ22=1,IF(AND($E22=2,MQ22=0),1000000,INDEX('計算A'!Q$110:Q$114,$F22+1)+IF(AND($E22=1,MQ22=0),1000,0)),1000000))</f>
        <v/>
      </c>
      <c r="VY22">
        <f>IF($B22=0,1000000,IF(INDEX('計算A'!$D$60:$II$104,$B22,15)*DK22=1,IF(AND($E22=2,MR22=0),1000000,INDEX('計算A'!R$110:R$114,$F22+1)+IF(AND($E22=1,MR22=0),1000,0)),1000000))</f>
        <v/>
      </c>
      <c r="VZ22">
        <f>IF($B22=0,1000000,IF(INDEX('計算A'!$D$60:$II$104,$B22,16)*DL22=1,IF(AND($E22=2,MS22=0),1000000,INDEX('計算A'!S$110:S$114,$F22+1)+IF(AND($E22=1,MS22=0),1000,0)),1000000))</f>
        <v/>
      </c>
      <c r="WA22">
        <f>IF($B22=0,1000000,IF(INDEX('計算A'!$D$60:$II$104,$B22,17)*DM22=1,IF(AND($E22=2,MT22=0),1000000,INDEX('計算A'!T$110:T$114,$F22+1)+IF(AND($E22=1,MT22=0),1000,0)),1000000))</f>
        <v/>
      </c>
      <c r="WB22">
        <f>IF($B22=0,1000000,IF(INDEX('計算A'!$D$60:$II$104,$B22,18)*DN22=1,IF(AND($E22=2,MU22=0),1000000,INDEX('計算A'!U$110:U$114,$F22+1)+IF(AND($E22=1,MU22=0),1000,0)),1000000))</f>
        <v/>
      </c>
      <c r="WC22">
        <f>IF($B22=0,1000000,IF(INDEX('計算A'!$D$60:$II$104,$B22,19)*DO22=1,IF(AND($E22=2,MV22=0),1000000,INDEX('計算A'!V$110:V$114,$F22+1)+IF(AND($E22=1,MV22=0),1000,0)),1000000))</f>
        <v/>
      </c>
      <c r="WD22">
        <f>IF($B22=0,1000000,IF(INDEX('計算A'!$D$60:$II$104,$B22,20)*DP22=1,IF(AND($E22=2,MW22=0),1000000,INDEX('計算A'!W$110:W$114,$F22+1)+IF(AND($E22=1,MW22=0),1000,0)),1000000))</f>
        <v/>
      </c>
      <c r="WE22">
        <f>IF($B22=0,1000000,IF(INDEX('計算A'!$D$60:$II$104,$B22,21)*DQ22=1,IF(AND($E22=2,MX22=0),1000000,INDEX('計算A'!X$110:X$114,$F22+1)+IF(AND($E22=1,MX22=0),1000,0)),1000000))</f>
        <v/>
      </c>
      <c r="WF22">
        <f>IF($B22=0,1000000,IF(INDEX('計算A'!$D$60:$II$104,$B22,22)*DR22=1,IF(AND($E22=2,MY22=0),1000000,INDEX('計算A'!Y$110:Y$114,$F22+1)+IF(AND($E22=1,MY22=0),1000,0)),1000000))</f>
        <v/>
      </c>
      <c r="WG22">
        <f>IF($B22=0,1000000,IF(INDEX('計算A'!$D$60:$II$104,$B22,23)*DS22=1,IF(AND($E22=2,MZ22=0),1000000,INDEX('計算A'!Z$110:Z$114,$F22+1)+IF(AND($E22=1,MZ22=0),1000,0)),1000000))</f>
        <v/>
      </c>
      <c r="WH22">
        <f>IF($B22=0,1000000,IF(INDEX('計算A'!$D$60:$II$104,$B22,24)*DT22=1,IF(AND($E22=2,NA22=0),1000000,INDEX('計算A'!AA$110:AA$114,$F22+1)+IF(AND($E22=1,NA22=0),1000,0)),1000000))</f>
        <v/>
      </c>
      <c r="WI22">
        <f>IF($B22=0,1000000,IF(INDEX('計算A'!$D$60:$II$104,$B22,25)*DU22=1,IF(AND($E22=2,NB22=0),1000000,INDEX('計算A'!AB$110:AB$114,$F22+1)+IF(AND($E22=1,NB22=0),1000,0)),1000000))</f>
        <v/>
      </c>
      <c r="WJ22">
        <f>IF($B22=0,1000000,IF(INDEX('計算A'!$D$60:$II$104,$B22,26)*DV22=1,IF(AND($E22=2,NC22=0),1000000,INDEX('計算A'!AC$110:AC$114,$F22+1)+IF(AND($E22=1,NC22=0),1000,0)),1000000))</f>
        <v/>
      </c>
      <c r="WK22">
        <f>IF($B22=0,1000000,IF(INDEX('計算A'!$D$60:$II$104,$B22,27)*DW22=1,IF(AND($E22=2,ND22=0),1000000,INDEX('計算A'!AD$110:AD$114,$F22+1)+IF(AND($E22=1,ND22=0),1000,0)),1000000))</f>
        <v/>
      </c>
      <c r="WL22">
        <f>IF($B22=0,1000000,IF(INDEX('計算A'!$D$60:$II$104,$B22,28)*DX22=1,IF(AND($E22=2,NE22=0),1000000,INDEX('計算A'!AE$110:AE$114,$F22+1)+IF(AND($E22=1,NE22=0),1000,0)),1000000))</f>
        <v/>
      </c>
      <c r="WM22">
        <f>IF($B22=0,1000000,IF(INDEX('計算A'!$D$60:$II$104,$B22,29)*DY22=1,IF(AND($E22=2,NF22=0),1000000,INDEX('計算A'!AF$110:AF$114,$F22+1)+IF(AND($E22=1,NF22=0),1000,0)),1000000))</f>
        <v/>
      </c>
      <c r="WN22">
        <f>IF($B22=0,1000000,IF(INDEX('計算A'!$D$60:$II$104,$B22,30)*DZ22=1,IF(AND($E22=2,NG22=0),1000000,INDEX('計算A'!AG$110:AG$114,$F22+1)+IF(AND($E22=1,NG22=0),1000,0)),1000000))</f>
        <v/>
      </c>
      <c r="WO22">
        <f>IF($B22=0,1000000,IF(INDEX('計算A'!$D$60:$II$104,$B22,31)*EA22=1,IF(AND($E22=2,NH22=0),1000000,INDEX('計算A'!AH$110:AH$114,$F22+1)+IF(AND($E22=1,NH22=0),1000,0)),1000000))</f>
        <v/>
      </c>
      <c r="WP22">
        <f>IF($B22=0,1000000,IF(INDEX('計算A'!$D$60:$II$104,$B22,32)*EB22=1,IF(AND($E22=2,NI22=0),1000000,INDEX('計算A'!AI$110:AI$114,$F22+1)+IF(AND($E22=1,NI22=0),1000,0)),1000000))</f>
        <v/>
      </c>
      <c r="WQ22">
        <f>IF($B22=0,1000000,IF(INDEX('計算A'!$D$60:$II$104,$B22,33)*EC22=1,IF(AND($E22=2,NJ22=0),1000000,INDEX('計算A'!AJ$110:AJ$114,$F22+1)+IF(AND($E22=1,NJ22=0),1000,0)),1000000))</f>
        <v/>
      </c>
      <c r="WR22">
        <f>IF($B22=0,1000000,IF(INDEX('計算A'!$D$60:$II$104,$B22,34)*ED22=1,IF(AND($E22=2,NK22=0),1000000,INDEX('計算A'!AK$110:AK$114,$F22+1)+IF(AND($E22=1,NK22=0),1000,0)),1000000))</f>
        <v/>
      </c>
      <c r="WS22">
        <f>IF($B22=0,1000000,IF(INDEX('計算A'!$D$60:$II$104,$B22,35)*EE22=1,IF(AND($E22=2,NL22=0),1000000,INDEX('計算A'!AL$110:AL$114,$F22+1)+IF(AND($E22=1,NL22=0),1000,0)),1000000))</f>
        <v/>
      </c>
      <c r="WT22">
        <f>IF($B22=0,1000000,IF(INDEX('計算A'!$D$60:$II$104,$B22,36)*EF22=1,IF(AND($E22=2,NM22=0),1000000,INDEX('計算A'!AM$110:AM$114,$F22+1)+IF(AND($E22=1,NM22=0),1000,0)),1000000))</f>
        <v/>
      </c>
      <c r="WU22">
        <f>IF($B22=0,1000000,IF(INDEX('計算A'!$D$60:$II$104,$B22,37)*EG22=1,IF(AND($E22=2,NN22=0),1000000,INDEX('計算A'!AN$110:AN$114,$F22+1)+IF(AND($E22=1,NN22=0),1000,0)),1000000))</f>
        <v/>
      </c>
      <c r="WV22">
        <f>IF($B22=0,1000000,IF(INDEX('計算A'!$D$60:$II$104,$B22,38)*EH22=1,IF(AND($E22=2,NO22=0),1000000,INDEX('計算A'!AO$110:AO$114,$F22+1)+IF(AND($E22=1,NO22=0),1000,0)),1000000))</f>
        <v/>
      </c>
      <c r="WW22">
        <f>IF($B22=0,1000000,IF(INDEX('計算A'!$D$60:$II$104,$B22,39)*EI22=1,IF(AND($E22=2,NP22=0),1000000,INDEX('計算A'!AP$110:AP$114,$F22+1)+IF(AND($E22=1,NP22=0),1000,0)),1000000))</f>
        <v/>
      </c>
      <c r="WX22">
        <f>IF($B22=0,1000000,IF(INDEX('計算A'!$D$60:$II$104,$B22,40)*EJ22=1,IF(AND($E22=2,NQ22=0),1000000,INDEX('計算A'!AQ$110:AQ$114,$F22+1)+IF(AND($E22=1,NQ22=0),1000,0)),1000000))</f>
        <v/>
      </c>
      <c r="WY22">
        <f>IF($B22=0,1000000,IF(INDEX('計算A'!$D$60:$II$104,$B22,41)*EK22=1,IF(AND($E22=2,NR22=0),1000000,INDEX('計算A'!AR$110:AR$114,$F22+1)+IF(AND($E22=1,NR22=0),1000,0)),1000000))</f>
        <v/>
      </c>
      <c r="WZ22">
        <f>IF($B22=0,1000000,IF(INDEX('計算A'!$D$60:$II$104,$B22,42)*EL22=1,IF(AND($E22=2,NS22=0),1000000,INDEX('計算A'!AS$110:AS$114,$F22+1)+IF(AND($E22=1,NS22=0),1000,0)),1000000))</f>
        <v/>
      </c>
      <c r="XA22">
        <f>IF($B22=0,1000000,IF(INDEX('計算A'!$D$60:$II$104,$B22,43)*EM22=1,IF(AND($E22=2,NT22=0),1000000,INDEX('計算A'!AT$110:AT$114,$F22+1)+IF(AND($E22=1,NT22=0),1000,0)),1000000))</f>
        <v/>
      </c>
      <c r="XB22">
        <f>IF($B22=0,1000000,IF(INDEX('計算A'!$D$60:$II$104,$B22,44)*EN22=1,IF(AND($E22=2,NU22=0),1000000,INDEX('計算A'!AU$110:AU$114,$F22+1)+IF(AND($E22=1,NU22=0),1000,0)),1000000))</f>
        <v/>
      </c>
      <c r="XC22">
        <f>IF($B22=0,1000000,IF(INDEX('計算A'!$D$60:$II$104,$B22,45)*EO22=1,IF(AND($E22=2,NV22=0),1000000,INDEX('計算A'!AV$110:AV$114,$F22+1)+IF(AND($E22=1,NV22=0),1000,0)),1000000))</f>
        <v/>
      </c>
      <c r="XD22">
        <f>IF($B22=0,1000000,IF(INDEX('計算A'!$D$60:$II$104,$B22,46)*EP22=1,IF(AND($E22=2,NW22=0),1000000,INDEX('計算A'!AW$110:AW$114,$F22+1)+IF(AND($E22=1,NW22=0),1000,0)),1000000))</f>
        <v/>
      </c>
      <c r="XE22">
        <f>IF($B22=0,1000000,IF(INDEX('計算A'!$D$60:$II$104,$B22,47)*EQ22=1,IF(AND($E22=2,NX22=0),1000000,INDEX('計算A'!AX$110:AX$114,$F22+1)+IF(AND($E22=1,NX22=0),1000,0)),1000000))</f>
        <v/>
      </c>
      <c r="XF22">
        <f>IF($B22=0,1000000,IF(INDEX('計算A'!$D$60:$II$104,$B22,48)*ER22=1,IF(AND($E22=2,NY22=0),1000000,INDEX('計算A'!AY$110:AY$114,$F22+1)+IF(AND($E22=1,NY22=0),1000,0)),1000000))</f>
        <v/>
      </c>
      <c r="XG22">
        <f>IF($B22=0,1000000,IF(INDEX('計算A'!$D$60:$II$104,$B22,49)*ES22=1,IF(AND($E22=2,NZ22=0),1000000,INDEX('計算A'!AZ$110:AZ$114,$F22+1)+IF(AND($E22=1,NZ22=0),1000,0)),1000000))</f>
        <v/>
      </c>
      <c r="XH22">
        <f>IF($B22=0,1000000,IF(INDEX('計算A'!$D$60:$II$104,$B22,50)*ET22=1,IF(AND($E22=2,OA22=0),1000000,INDEX('計算A'!BA$110:BA$114,$F22+1)+IF(AND($E22=1,OA22=0),1000,0)),1000000))</f>
        <v/>
      </c>
      <c r="XI22">
        <f>IF($B22=0,1000000,IF(INDEX('計算A'!$D$60:$II$104,$B22,51)*EU22=1,IF(AND($E22=2,OB22=0),1000000,INDEX('計算A'!BB$110:BB$114,$F22+1)+IF(AND($E22=1,OB22=0),1000,0)),1000000))</f>
        <v/>
      </c>
      <c r="XJ22">
        <f>IF($B22=0,1000000,IF(INDEX('計算A'!$D$60:$II$104,$B22,52)*EV22=1,IF(AND($E22=2,OC22=0),1000000,INDEX('計算A'!BC$110:BC$114,$F22+1)+IF(AND($E22=1,OC22=0),1000,0)),1000000))</f>
        <v/>
      </c>
      <c r="XK22">
        <f>IF($B22=0,1000000,IF(INDEX('計算A'!$D$60:$II$104,$B22,53)*EW22=1,IF(AND($E22=2,OD22=0),1000000,INDEX('計算A'!BD$110:BD$114,$F22+1)+IF(AND($E22=1,OD22=0),1000,0)),1000000))</f>
        <v/>
      </c>
      <c r="XL22">
        <f>IF($B22=0,1000000,IF(INDEX('計算A'!$D$60:$II$104,$B22,54)*EX22=1,IF(AND($E22=2,OE22=0),1000000,INDEX('計算A'!BE$110:BE$114,$F22+1)+IF(AND($E22=1,OE22=0),1000,0)),1000000))</f>
        <v/>
      </c>
      <c r="XM22">
        <f>IF($B22=0,1000000,IF(INDEX('計算A'!$D$60:$II$104,$B22,55)*EY22=1,IF(AND($E22=2,OF22=0),1000000,INDEX('計算A'!BF$110:BF$114,$F22+1)+IF(AND($E22=1,OF22=0),1000,0)),1000000))</f>
        <v/>
      </c>
      <c r="XN22">
        <f>IF($B22=0,1000000,IF(INDEX('計算A'!$D$60:$II$104,$B22,56)*EZ22=1,IF(AND($E22=2,OG22=0),1000000,INDEX('計算A'!BG$110:BG$114,$F22+1)+IF(AND($E22=1,OG22=0),1000,0)),1000000))</f>
        <v/>
      </c>
      <c r="XO22">
        <f>IF($B22=0,1000000,IF(INDEX('計算A'!$D$60:$II$104,$B22,57)*FA22=1,IF(AND($E22=2,OH22=0),1000000,INDEX('計算A'!BH$110:BH$114,$F22+1)+IF(AND($E22=1,OH22=0),1000,0)),1000000))</f>
        <v/>
      </c>
      <c r="XP22">
        <f>IF($B22=0,1000000,IF(INDEX('計算A'!$D$60:$II$104,$B22,58)*FB22=1,IF(AND($E22=2,OI22=0),1000000,INDEX('計算A'!BI$110:BI$114,$F22+1)+IF(AND($E22=1,OI22=0),1000,0)),1000000))</f>
        <v/>
      </c>
      <c r="XQ22">
        <f>IF($B22=0,1000000,IF(INDEX('計算A'!$D$60:$II$104,$B22,59)*FC22=1,IF(AND($E22=2,OJ22=0),1000000,INDEX('計算A'!BJ$110:BJ$114,$F22+1)+IF(AND($E22=1,OJ22=0),1000,0)),1000000))</f>
        <v/>
      </c>
      <c r="XR22">
        <f>IF($B22=0,1000000,IF(INDEX('計算A'!$D$60:$II$104,$B22,60)*FD22=1,IF(AND($E22=2,OK22=0),1000000,INDEX('計算A'!BK$110:BK$114,$F22+1)+IF(AND($E22=1,OK22=0),1000,0)),1000000))</f>
        <v/>
      </c>
      <c r="XS22">
        <f>IF($B22=0,1000000,IF(INDEX('計算A'!$D$60:$II$104,$B22,61)*FE22=1,IF(AND($E22=2,OL22=0),1000000,INDEX('計算A'!BL$110:BL$114,$F22+1)+IF(AND($E22=1,OL22=0),1000,0)),1000000))</f>
        <v/>
      </c>
      <c r="XT22">
        <f>IF($B22=0,1000000,IF(INDEX('計算A'!$D$60:$II$104,$B22,62)*FF22=1,IF(AND($E22=2,OM22=0),1000000,INDEX('計算A'!BM$110:BM$114,$F22+1)+IF(AND($E22=1,OM22=0),1000,0)),1000000))</f>
        <v/>
      </c>
      <c r="XU22">
        <f>IF($B22=0,1000000,IF(INDEX('計算A'!$D$60:$II$104,$B22,63)*FG22=1,IF(AND($E22=2,ON22=0),1000000,INDEX('計算A'!BN$110:BN$114,$F22+1)+IF(AND($E22=1,ON22=0),1000,0)),1000000))</f>
        <v/>
      </c>
      <c r="XV22">
        <f>IF($B22=0,1000000,IF(INDEX('計算A'!$D$60:$II$104,$B22,64)*FH22=1,IF(AND($E22=2,OO22=0),1000000,INDEX('計算A'!BO$110:BO$114,$F22+1)+IF(AND($E22=1,OO22=0),1000,0)),1000000))</f>
        <v/>
      </c>
      <c r="XW22">
        <f>IF($B22=0,1000000,IF(INDEX('計算A'!$D$60:$II$104,$B22,65)*FI22=1,IF(AND($E22=2,OP22=0),1000000,INDEX('計算A'!BP$110:BP$114,$F22+1)+IF(AND($E22=1,OP22=0),1000,0)),1000000))</f>
        <v/>
      </c>
      <c r="XX22">
        <f>IF($B22=0,1000000,IF(INDEX('計算A'!$D$60:$II$104,$B22,66)*FJ22=1,IF(AND($E22=2,OQ22=0),1000000,INDEX('計算A'!BQ$110:BQ$114,$F22+1)+IF(AND($E22=1,OQ22=0),1000,0)),1000000))</f>
        <v/>
      </c>
      <c r="XY22">
        <f>IF($B22=0,1000000,IF(INDEX('計算A'!$D$60:$II$104,$B22,67)*FK22=1,IF(AND($E22=2,OR22=0),1000000,INDEX('計算A'!BR$110:BR$114,$F22+1)+IF(AND($E22=1,OR22=0),1000,0)),1000000))</f>
        <v/>
      </c>
      <c r="XZ22">
        <f>IF($B22=0,1000000,IF(INDEX('計算A'!$D$60:$II$104,$B22,68)*FL22=1,IF(AND($E22=2,OS22=0),1000000,INDEX('計算A'!BS$110:BS$114,$F22+1)+IF(AND($E22=1,OS22=0),1000,0)),1000000))</f>
        <v/>
      </c>
      <c r="YA22">
        <f>IF($B22=0,1000000,IF(INDEX('計算A'!$D$60:$II$104,$B22,69)*FM22=1,IF(AND($E22=2,OT22=0),1000000,INDEX('計算A'!BT$110:BT$114,$F22+1)+IF(AND($E22=1,OT22=0),1000,0)),1000000))</f>
        <v/>
      </c>
      <c r="YB22">
        <f>IF($B22=0,1000000,IF(INDEX('計算A'!$D$60:$II$104,$B22,70)*FN22=1,IF(AND($E22=2,OU22=0),1000000,INDEX('計算A'!BU$110:BU$114,$F22+1)+IF(AND($E22=1,OU22=0),1000,0)),1000000))</f>
        <v/>
      </c>
      <c r="YC22">
        <f>IF($B22=0,1000000,IF(INDEX('計算A'!$D$60:$II$104,$B22,71)*FO22=1,IF(AND($E22=2,OV22=0),1000000,INDEX('計算A'!BV$110:BV$114,$F22+1)+IF(AND($E22=1,OV22=0),1000,0)),1000000))</f>
        <v/>
      </c>
      <c r="YD22">
        <f>IF($B22=0,1000000,IF(INDEX('計算A'!$D$60:$II$104,$B22,72)*FP22=1,IF(AND($E22=2,OW22=0),1000000,INDEX('計算A'!BW$110:BW$114,$F22+1)+IF(AND($E22=1,OW22=0),1000,0)),1000000))</f>
        <v/>
      </c>
      <c r="YE22">
        <f>IF($B22=0,1000000,IF(INDEX('計算A'!$D$60:$II$104,$B22,73)*FQ22=1,IF(AND($E22=2,OX22=0),1000000,INDEX('計算A'!BX$110:BX$114,$F22+1)+IF(AND($E22=1,OX22=0),1000,0)),1000000))</f>
        <v/>
      </c>
      <c r="YF22">
        <f>IF($B22=0,1000000,IF(INDEX('計算A'!$D$60:$II$104,$B22,74)*FR22=1,IF(AND($E22=2,OY22=0),1000000,INDEX('計算A'!BY$110:BY$114,$F22+1)+IF(AND($E22=1,OY22=0),1000,0)),1000000))</f>
        <v/>
      </c>
      <c r="YG22">
        <f>IF($B22=0,1000000,IF(INDEX('計算A'!$D$60:$II$104,$B22,75)*FS22=1,IF(AND($E22=2,OZ22=0),1000000,INDEX('計算A'!BZ$110:BZ$114,$F22+1)+IF(AND($E22=1,OZ22=0),1000,0)),1000000))</f>
        <v/>
      </c>
      <c r="YH22">
        <f>IF($B22=0,1000000,IF(INDEX('計算A'!$D$60:$II$104,$B22,76)*FT22=1,IF(AND($E22=2,PA22=0),1000000,INDEX('計算A'!CA$110:CA$114,$F22+1)+IF(AND($E22=1,PA22=0),1000,0)),1000000))</f>
        <v/>
      </c>
      <c r="YI22">
        <f>IF($B22=0,1000000,IF(INDEX('計算A'!$D$60:$II$104,$B22,77)*FU22=1,IF(AND($E22=2,PB22=0),1000000,INDEX('計算A'!CB$110:CB$114,$F22+1)+IF(AND($E22=1,PB22=0),1000,0)),1000000))</f>
        <v/>
      </c>
      <c r="YJ22">
        <f>IF($B22=0,1000000,IF(INDEX('計算A'!$D$60:$II$104,$B22,78)*FV22=1,IF(AND($E22=2,PC22=0),1000000,INDEX('計算A'!CC$110:CC$114,$F22+1)+IF(AND($E22=1,PC22=0),1000,0)),1000000))</f>
        <v/>
      </c>
      <c r="YK22">
        <f>IF($B22=0,1000000,IF(INDEX('計算A'!$D$60:$II$104,$B22,79)*FW22=1,IF(AND($E22=2,PD22=0),1000000,INDEX('計算A'!CD$110:CD$114,$F22+1)+IF(AND($E22=1,PD22=0),1000,0)),1000000))</f>
        <v/>
      </c>
      <c r="YL22">
        <f>IF($B22=0,1000000,IF(INDEX('計算A'!$D$60:$II$104,$B22,80)*FX22=1,IF(AND($E22=2,PE22=0),1000000,INDEX('計算A'!CE$110:CE$114,$F22+1)+IF(AND($E22=1,PE22=0),1000,0)),1000000))</f>
        <v/>
      </c>
      <c r="YM22">
        <f>IF($B22=0,1000000,IF(INDEX('計算A'!$D$60:$II$104,$B22,81)*FY22=1,IF(AND($E22=2,PF22=0),1000000,INDEX('計算A'!CF$110:CF$114,$F22+1)+IF(AND($E22=1,PF22=0),1000,0)),1000000))</f>
        <v/>
      </c>
      <c r="YN22">
        <f>IF($B22=0,1000000,IF(INDEX('計算A'!$D$60:$II$104,$B22,82)*FZ22=1,IF(AND($E22=2,PG22=0),1000000,INDEX('計算A'!CG$110:CG$114,$F22+1)+IF(AND($E22=1,PG22=0),1000,0)),1000000))</f>
        <v/>
      </c>
      <c r="YO22">
        <f>IF($B22=0,1000000,IF(INDEX('計算A'!$D$60:$II$104,$B22,83)*GA22=1,IF(AND($E22=2,PH22=0),1000000,INDEX('計算A'!CH$110:CH$114,$F22+1)+IF(AND($E22=1,PH22=0),1000,0)),1000000))</f>
        <v/>
      </c>
      <c r="YP22">
        <f>IF($B22=0,1000000,IF(INDEX('計算A'!$D$60:$II$104,$B22,84)*GB22=1,IF(AND($E22=2,PI22=0),1000000,INDEX('計算A'!CI$110:CI$114,$F22+1)+IF(AND($E22=1,PI22=0),1000,0)),1000000))</f>
        <v/>
      </c>
      <c r="YQ22">
        <f>IF($B22=0,1000000,IF(INDEX('計算A'!$D$60:$II$104,$B22,85)*GC22=1,IF(AND($E22=2,PJ22=0),1000000,INDEX('計算A'!CJ$110:CJ$114,$F22+1)+IF(AND($E22=1,PJ22=0),1000,0)),1000000))</f>
        <v/>
      </c>
      <c r="YR22">
        <f>IF($B22=0,1000000,IF(INDEX('計算A'!$D$60:$II$104,$B22,86)*GD22=1,IF(AND($E22=2,PK22=0),1000000,INDEX('計算A'!CK$110:CK$114,$F22+1)+IF(AND($E22=1,PK22=0),1000,0)),1000000))</f>
        <v/>
      </c>
      <c r="YS22">
        <f>IF($B22=0,1000000,IF(INDEX('計算A'!$D$60:$II$104,$B22,87)*GE22=1,IF(AND($E22=2,PL22=0),1000000,INDEX('計算A'!CL$110:CL$114,$F22+1)+IF(AND($E22=1,PL22=0),1000,0)),1000000))</f>
        <v/>
      </c>
      <c r="YT22">
        <f>IF($B22=0,1000000,IF(INDEX('計算A'!$D$60:$II$104,$B22,88)*GF22=1,IF(AND($E22=2,PM22=0),1000000,INDEX('計算A'!CM$110:CM$114,$F22+1)+IF(AND($E22=1,PM22=0),1000,0)),1000000))</f>
        <v/>
      </c>
      <c r="YU22">
        <f>IF($B22=0,1000000,IF(INDEX('計算A'!$D$60:$II$104,$B22,89)*GG22=1,IF(AND($E22=2,PN22=0),1000000,INDEX('計算A'!CN$110:CN$114,$F22+1)+IF(AND($E22=1,PN22=0),1000,0)),1000000))</f>
        <v/>
      </c>
      <c r="YV22">
        <f>IF($B22=0,1000000,IF(INDEX('計算A'!$D$60:$II$104,$B22,90)*GH22=1,IF(AND($E22=2,PO22=0),1000000,INDEX('計算A'!CO$110:CO$114,$F22+1)+IF(AND($E22=1,PO22=0),1000,0)),1000000))</f>
        <v/>
      </c>
      <c r="YW22">
        <f>IF($B22=0,1000000,IF(INDEX('計算A'!$D$60:$II$104,$B22,91)*GI22=1,IF(AND($E22=2,PP22=0),1000000,INDEX('計算A'!CP$110:CP$114,$F22+1)+IF(AND($E22=1,PP22=0),1000,0)),1000000))</f>
        <v/>
      </c>
      <c r="YX22">
        <f>IF($B22=0,1000000,IF(INDEX('計算A'!$D$60:$II$104,$B22,92)*GJ22=1,IF(AND($E22=2,PQ22=0),1000000,INDEX('計算A'!CQ$110:CQ$114,$F22+1)+IF(AND($E22=1,PQ22=0),1000,0)),1000000))</f>
        <v/>
      </c>
      <c r="YY22">
        <f>IF($B22=0,1000000,IF(INDEX('計算A'!$D$60:$II$104,$B22,93)*GK22=1,IF(AND($E22=2,PR22=0),1000000,INDEX('計算A'!CR$110:CR$114,$F22+1)+IF(AND($E22=1,PR22=0),1000,0)),1000000))</f>
        <v/>
      </c>
      <c r="YZ22">
        <f>IF($B22=0,1000000,IF(INDEX('計算A'!$D$60:$II$104,$B22,94)*GL22=1,IF(AND($E22=2,PS22=0),1000000,INDEX('計算A'!CS$110:CS$114,$F22+1)+IF(AND($E22=1,PS22=0),1000,0)),1000000))</f>
        <v/>
      </c>
      <c r="ZA22">
        <f>IF($B22=0,1000000,IF(INDEX('計算A'!$D$60:$II$104,$B22,95)*GM22=1,IF(AND($E22=2,PT22=0),1000000,INDEX('計算A'!CT$110:CT$114,$F22+1)+IF(AND($E22=1,PT22=0),1000,0)),1000000))</f>
        <v/>
      </c>
      <c r="ZB22">
        <f>IF($B22=0,1000000,IF(INDEX('計算A'!$D$60:$II$104,$B22,96)*GN22=1,IF(AND($E22=2,PU22=0),1000000,INDEX('計算A'!CU$110:CU$114,$F22+1)+IF(AND($E22=1,PU22=0),1000,0)),1000000))</f>
        <v/>
      </c>
      <c r="ZC22">
        <f>IF($B22=0,1000000,IF(INDEX('計算A'!$D$60:$II$104,$B22,97)*GO22=1,IF(AND($E22=2,PV22=0),1000000,INDEX('計算A'!CV$110:CV$114,$F22+1)+IF(AND($E22=1,PV22=0),1000,0)),1000000))</f>
        <v/>
      </c>
      <c r="ZD22">
        <f>IF($B22=0,1000000,IF(INDEX('計算A'!$D$60:$II$104,$B22,98)*GP22=1,IF(AND($E22=2,PW22=0),1000000,INDEX('計算A'!CW$110:CW$114,$F22+1)+IF(AND($E22=1,PW22=0),1000,0)),1000000))</f>
        <v/>
      </c>
      <c r="ZE22">
        <f>IF($B22=0,1000000,IF(INDEX('計算A'!$D$60:$II$104,$B22,99)*GQ22=1,IF(AND($E22=2,PX22=0),1000000,INDEX('計算A'!CX$110:CX$114,$F22+1)+IF(AND($E22=1,PX22=0),1000,0)),1000000))</f>
        <v/>
      </c>
      <c r="ZF22">
        <f>IF($B22=0,1000000,IF(INDEX('計算A'!$D$60:$II$104,$B22,100)*GR22=1,IF(AND($E22=2,PY22=0),1000000,INDEX('計算A'!CY$110:CY$114,$F22+1)+IF(AND($E22=1,PY22=0),1000,0)),1000000))</f>
        <v/>
      </c>
      <c r="ZG22">
        <f>IF($B22=0,1000000,IF(INDEX('計算A'!$D$60:$II$104,$B22,101)*GS22=1,IF(AND($E22=2,PZ22=0),1000000,INDEX('計算A'!CZ$110:CZ$114,$F22+1)+IF(AND($E22=1,PZ22=0),1000,0)),1000000))</f>
        <v/>
      </c>
      <c r="ZH22">
        <f>IF($B22=0,1000000,IF(INDEX('計算A'!$D$60:$II$104,$B22,102)*GT22=1,IF(AND($E22=2,QA22=0),1000000,INDEX('計算A'!DA$110:DA$114,$F22+1)+IF(AND($E22=1,QA22=0),1000,0)),1000000))</f>
        <v/>
      </c>
      <c r="ZI22">
        <f>IF($B22=0,1000000,IF(INDEX('計算A'!$D$60:$II$104,$B22,103)*GU22=1,IF(AND($E22=2,QB22=0),1000000,INDEX('計算A'!DB$110:DB$114,$F22+1)+IF(AND($E22=1,QB22=0),1000,0)),1000000))</f>
        <v/>
      </c>
      <c r="ZJ22">
        <f>IF($B22=0,1000000,IF(INDEX('計算A'!$D$60:$II$104,$B22,104)*GV22=1,IF(AND($E22=2,QC22=0),1000000,INDEX('計算A'!DC$110:DC$114,$F22+1)+IF(AND($E22=1,QC22=0),1000,0)),1000000))</f>
        <v/>
      </c>
      <c r="ZK22">
        <f>IF($B22=0,1000000,IF(INDEX('計算A'!$D$60:$II$104,$B22,105)*GW22=1,IF(AND($E22=2,QD22=0),1000000,INDEX('計算A'!DD$110:DD$114,$F22+1)+IF(AND($E22=1,QD22=0),1000,0)),1000000))</f>
        <v/>
      </c>
      <c r="ZL22">
        <f>IF($B22=0,1000000,IF(INDEX('計算A'!$D$60:$II$104,$B22,106)*GX22=1,IF(AND($E22=2,QE22=0),1000000,INDEX('計算A'!DE$110:DE$114,$F22+1)+IF(AND($E22=1,QE22=0),1000,0)),1000000))</f>
        <v/>
      </c>
      <c r="ZM22">
        <f>IF($B22=0,1000000,IF(INDEX('計算A'!$D$60:$II$104,$B22,107)*GY22=1,IF(AND($E22=2,QF22=0),1000000,INDEX('計算A'!DF$110:DF$114,$F22+1)+IF(AND($E22=1,QF22=0),1000,0)),1000000))</f>
        <v/>
      </c>
      <c r="ZN22">
        <f>IF($B22=0,1000000,IF(INDEX('計算A'!$D$60:$II$104,$B22,108)*GZ22=1,IF(AND($E22=2,QG22=0),1000000,INDEX('計算A'!DG$110:DG$114,$F22+1)+IF(AND($E22=1,QG22=0),1000,0)),1000000))</f>
        <v/>
      </c>
      <c r="ZO22">
        <f>IF($B22=0,1000000,IF(INDEX('計算A'!$D$60:$II$104,$B22,109)*HA22=1,IF(AND($E22=2,QH22=0),1000000,INDEX('計算A'!DH$110:DH$114,$F22+1)+IF(AND($E22=1,QH22=0),1000,0)),1000000))</f>
        <v/>
      </c>
      <c r="ZP22">
        <f>IF($B22=0,1000000,IF(INDEX('計算A'!$D$60:$II$104,$B22,110)*HB22=1,IF(AND($E22=2,QI22=0),1000000,INDEX('計算A'!DI$110:DI$114,$F22+1)+IF(AND($E22=1,QI22=0),1000,0)),1000000))</f>
        <v/>
      </c>
      <c r="ZQ22">
        <f>IF($B22=0,1000000,IF(INDEX('計算A'!$D$60:$II$104,$B22,111)*HC22=1,IF(AND($E22=2,QJ22=0),1000000,INDEX('計算A'!DJ$110:DJ$114,$F22+1)+IF(AND($E22=1,QJ22=0),1000,0)),1000000))</f>
        <v/>
      </c>
      <c r="ZR22">
        <f>IF($B22=0,1000000,IF(INDEX('計算A'!$D$60:$II$104,$B22,112)*HD22=1,IF(AND($E22=2,QK22=0),1000000,INDEX('計算A'!DK$110:DK$114,$F22+1)+IF(AND($E22=1,QK22=0),1000,0)),1000000))</f>
        <v/>
      </c>
      <c r="ZS22">
        <f>IF($B22=0,1000000,IF(INDEX('計算A'!$D$60:$II$104,$B22,113)*HE22=1,IF(AND($E22=2,QL22=0),1000000,INDEX('計算A'!DL$110:DL$114,$F22+1)+IF(AND($E22=1,QL22=0),1000,0)),1000000))</f>
        <v/>
      </c>
      <c r="ZT22">
        <f>IF($B22=0,1000000,IF(INDEX('計算A'!$D$60:$II$104,$B22,114)*HF22=1,IF(AND($E22=2,QM22=0),1000000,INDEX('計算A'!DM$110:DM$114,$F22+1)+IF(AND($E22=1,QM22=0),1000,0)),1000000))</f>
        <v/>
      </c>
      <c r="ZU22">
        <f>IF($B22=0,1000000,IF(INDEX('計算A'!$D$60:$II$104,$B22,115)*HG22=1,IF(AND($E22=2,QN22=0),1000000,INDEX('計算A'!DN$110:DN$114,$F22+1)+IF(AND($E22=1,QN22=0),1000,0)),1000000))</f>
        <v/>
      </c>
      <c r="ZV22">
        <f>IF($B22=0,1000000,IF(INDEX('計算A'!$D$60:$II$104,$B22,116)*HH22=1,IF(AND($E22=2,QO22=0),1000000,INDEX('計算A'!DO$110:DO$114,$F22+1)+IF(AND($E22=1,QO22=0),1000,0)),1000000))</f>
        <v/>
      </c>
      <c r="ZW22">
        <f>IF($B22=0,1000000,IF(INDEX('計算A'!$D$60:$II$104,$B22,117)*HI22=1,IF(AND($E22=2,QP22=0),1000000,INDEX('計算A'!DP$110:DP$114,$F22+1)+IF(AND($E22=1,QP22=0),1000,0)),1000000))</f>
        <v/>
      </c>
      <c r="ZX22">
        <f>IF($B22=0,1000000,IF(INDEX('計算A'!$D$60:$II$104,$B22,118)*HJ22=1,IF(AND($E22=2,QQ22=0),1000000,INDEX('計算A'!DQ$110:DQ$114,$F22+1)+IF(AND($E22=1,QQ22=0),1000,0)),1000000))</f>
        <v/>
      </c>
      <c r="ZY22">
        <f>IF($B22=0,1000000,IF(INDEX('計算A'!$D$60:$II$104,$B22,119)*HK22=1,IF(AND($E22=2,QR22=0),1000000,INDEX('計算A'!DR$110:DR$114,$F22+1)+IF(AND($E22=1,QR22=0),1000,0)),1000000))</f>
        <v/>
      </c>
      <c r="ZZ22">
        <f>IF($B22=0,1000000,IF(INDEX('計算A'!$D$60:$II$104,$B22,120)*HL22=1,IF(AND($E22=2,QS22=0),1000000,INDEX('計算A'!DS$110:DS$114,$F22+1)+IF(AND($E22=1,QS22=0),1000,0)),1000000))</f>
        <v/>
      </c>
      <c r="AAA22">
        <f>IF($B22=0,1000000,IF(INDEX('計算A'!$D$60:$II$104,$B22,121)*HM22=1,IF(AND($E22=2,QT22=0),1000000,INDEX('計算A'!DT$110:DT$114,$F22+1)+IF(AND($E22=1,QT22=0),1000,0)),1000000))</f>
        <v/>
      </c>
      <c r="AAB22">
        <f>IF($B22=0,1000000,IF(INDEX('計算A'!$D$60:$II$104,$B22,122)*HN22=1,IF(AND($E22=2,QU22=0),1000000,INDEX('計算A'!DU$110:DU$114,$F22+1)+IF(AND($E22=1,QU22=0),1000,0)),1000000))</f>
        <v/>
      </c>
      <c r="AAC22">
        <f>IF($B22=0,1000000,IF(INDEX('計算A'!$D$60:$II$104,$B22,123)*HO22=1,IF(AND($E22=2,QV22=0),1000000,INDEX('計算A'!DV$110:DV$114,$F22+1)+IF(AND($E22=1,QV22=0),1000,0)),1000000))</f>
        <v/>
      </c>
      <c r="AAD22">
        <f>IF($B22=0,1000000,IF(INDEX('計算A'!$D$60:$II$104,$B22,124)*HP22=1,IF(AND($E22=2,QW22=0),1000000,INDEX('計算A'!DW$110:DW$114,$F22+1)+IF(AND($E22=1,QW22=0),1000,0)),1000000))</f>
        <v/>
      </c>
      <c r="AAE22">
        <f>IF($B22=0,1000000,IF(INDEX('計算A'!$D$60:$II$104,$B22,125)*HQ22=1,IF(AND($E22=2,QX22=0),1000000,INDEX('計算A'!DX$110:DX$114,$F22+1)+IF(AND($E22=1,QX22=0),1000,0)),1000000))</f>
        <v/>
      </c>
      <c r="AAF22">
        <f>IF($B22=0,1000000,IF(INDEX('計算A'!$D$60:$II$104,$B22,126)*HR22=1,IF(AND($E22=2,QY22=0),1000000,INDEX('計算A'!DY$110:DY$114,$F22+1)+IF(AND($E22=1,QY22=0),1000,0)),1000000))</f>
        <v/>
      </c>
      <c r="AAG22">
        <f>IF($B22=0,1000000,IF(INDEX('計算A'!$D$60:$II$104,$B22,127)*HS22=1,IF(AND($E22=2,QZ22=0),1000000,INDEX('計算A'!DZ$110:DZ$114,$F22+1)+IF(AND($E22=1,QZ22=0),1000,0)),1000000))</f>
        <v/>
      </c>
      <c r="AAH22">
        <f>IF($B22=0,1000000,IF(INDEX('計算A'!$D$60:$II$104,$B22,128)*HT22=1,IF(AND($E22=2,RA22=0),1000000,INDEX('計算A'!EA$110:EA$114,$F22+1)+IF(AND($E22=1,RA22=0),1000,0)),1000000))</f>
        <v/>
      </c>
      <c r="AAI22">
        <f>IF($B22=0,1000000,IF(INDEX('計算A'!$D$60:$II$104,$B22,129)*HU22=1,IF(AND($E22=2,RB22=0),1000000,INDEX('計算A'!EB$110:EB$114,$F22+1)+IF(AND($E22=1,RB22=0),1000,0)),1000000))</f>
        <v/>
      </c>
      <c r="AAJ22">
        <f>IF($B22=0,1000000,IF(INDEX('計算A'!$D$60:$II$104,$B22,130)*HV22=1,IF(AND($E22=2,RC22=0),1000000,INDEX('計算A'!EC$110:EC$114,$F22+1)+IF(AND($E22=1,RC22=0),1000,0)),1000000))</f>
        <v/>
      </c>
      <c r="AAK22">
        <f>IF($B22=0,1000000,IF(INDEX('計算A'!$D$60:$II$104,$B22,131)*HW22=1,IF(AND($E22=2,RD22=0),1000000,INDEX('計算A'!ED$110:ED$114,$F22+1)+IF(AND($E22=1,RD22=0),1000,0)),1000000))</f>
        <v/>
      </c>
      <c r="AAL22">
        <f>IF($B22=0,1000000,IF(INDEX('計算A'!$D$60:$II$104,$B22,132)*HX22=1,IF(AND($E22=2,RE22=0),1000000,INDEX('計算A'!EE$110:EE$114,$F22+1)+IF(AND($E22=1,RE22=0),1000,0)),1000000))</f>
        <v/>
      </c>
      <c r="AAM22">
        <f>IF($B22=0,1000000,IF(INDEX('計算A'!$D$60:$II$104,$B22,133)*HY22=1,IF(AND($E22=2,RF22=0),1000000,INDEX('計算A'!EF$110:EF$114,$F22+1)+IF(AND($E22=1,RF22=0),1000,0)),1000000))</f>
        <v/>
      </c>
      <c r="AAN22">
        <f>IF($B22=0,1000000,IF(INDEX('計算A'!$D$60:$II$104,$B22,134)*HZ22=1,IF(AND($E22=2,RG22=0),1000000,INDEX('計算A'!EG$110:EG$114,$F22+1)+IF(AND($E22=1,RG22=0),1000,0)),1000000))</f>
        <v/>
      </c>
      <c r="AAO22">
        <f>IF($B22=0,1000000,IF(INDEX('計算A'!$D$60:$II$104,$B22,135)*IA22=1,IF(AND($E22=2,RH22=0),1000000,INDEX('計算A'!EH$110:EH$114,$F22+1)+IF(AND($E22=1,RH22=0),1000,0)),1000000))</f>
        <v/>
      </c>
      <c r="AAP22">
        <f>IF($B22=0,1000000,IF(INDEX('計算A'!$D$60:$II$104,$B22,136)*IB22=1,IF(AND($E22=2,RI22=0),1000000,INDEX('計算A'!EI$110:EI$114,$F22+1)+IF(AND($E22=1,RI22=0),1000,0)),1000000))</f>
        <v/>
      </c>
      <c r="AAQ22">
        <f>IF($B22=0,1000000,IF(INDEX('計算A'!$D$60:$II$104,$B22,137)*IC22=1,IF(AND($E22=2,RJ22=0),1000000,INDEX('計算A'!EJ$110:EJ$114,$F22+1)+IF(AND($E22=1,RJ22=0),1000,0)),1000000))</f>
        <v/>
      </c>
      <c r="AAR22">
        <f>IF($B22=0,1000000,IF(INDEX('計算A'!$D$60:$II$104,$B22,138)*ID22=1,IF(AND($E22=2,RK22=0),1000000,INDEX('計算A'!EK$110:EK$114,$F22+1)+IF(AND($E22=1,RK22=0),1000,0)),1000000))</f>
        <v/>
      </c>
      <c r="AAS22">
        <f>IF($B22=0,1000000,IF(INDEX('計算A'!$D$60:$II$104,$B22,139)*IE22=1,IF(AND($E22=2,RL22=0),1000000,INDEX('計算A'!EL$110:EL$114,$F22+1)+IF(AND($E22=1,RL22=0),1000,0)),1000000))</f>
        <v/>
      </c>
      <c r="AAT22">
        <f>IF($B22=0,1000000,IF(INDEX('計算A'!$D$60:$II$104,$B22,140)*IF22=1,IF(AND($E22=2,RM22=0),1000000,INDEX('計算A'!EM$110:EM$114,$F22+1)+IF(AND($E22=1,RM22=0),1000,0)),1000000))</f>
        <v/>
      </c>
      <c r="AAU22">
        <f>IF($B22=0,1000000,IF(INDEX('計算A'!$D$60:$II$104,$B22,141)*IG22=1,IF(AND($E22=2,RN22=0),1000000,INDEX('計算A'!EN$110:EN$114,$F22+1)+IF(AND($E22=1,RN22=0),1000,0)),1000000))</f>
        <v/>
      </c>
      <c r="AAV22">
        <f>IF($B22=0,1000000,IF(INDEX('計算A'!$D$60:$II$104,$B22,142)*IH22=1,IF(AND($E22=2,RO22=0),1000000,INDEX('計算A'!EO$110:EO$114,$F22+1)+IF(AND($E22=1,RO22=0),1000,0)),1000000))</f>
        <v/>
      </c>
      <c r="AAW22">
        <f>IF($B22=0,1000000,IF(INDEX('計算A'!$D$60:$II$104,$B22,143)*II22=1,IF(AND($E22=2,RP22=0),1000000,INDEX('計算A'!EP$110:EP$114,$F22+1)+IF(AND($E22=1,RP22=0),1000,0)),1000000))</f>
        <v/>
      </c>
      <c r="AAX22">
        <f>IF($B22=0,1000000,IF(INDEX('計算A'!$D$60:$II$104,$B22,144)*IJ22=1,IF(AND($E22=2,RQ22=0),1000000,INDEX('計算A'!EQ$110:EQ$114,$F22+1)+IF(AND($E22=1,RQ22=0),1000,0)),1000000))</f>
        <v/>
      </c>
      <c r="AAY22">
        <f>IF($B22=0,1000000,IF(INDEX('計算A'!$D$60:$II$104,$B22,145)*IK22=1,IF(AND($E22=2,RR22=0),1000000,INDEX('計算A'!ER$110:ER$114,$F22+1)+IF(AND($E22=1,RR22=0),1000,0)),1000000))</f>
        <v/>
      </c>
      <c r="AAZ22">
        <f>IF($B22=0,1000000,IF(INDEX('計算A'!$D$60:$II$104,$B22,146)*IL22=1,IF(AND($E22=2,RS22=0),1000000,INDEX('計算A'!ES$110:ES$114,$F22+1)+IF(AND($E22=1,RS22=0),1000,0)),1000000))</f>
        <v/>
      </c>
      <c r="ABA22">
        <f>IF($B22=0,1000000,IF(INDEX('計算A'!$D$60:$II$104,$B22,147)*IM22=1,IF(AND($E22=2,RT22=0),1000000,INDEX('計算A'!ET$110:ET$114,$F22+1)+IF(AND($E22=1,RT22=0),1000,0)),1000000))</f>
        <v/>
      </c>
      <c r="ABB22">
        <f>IF($B22=0,1000000,IF(INDEX('計算A'!$D$60:$II$104,$B22,148)*IN22=1,IF(AND($E22=2,RU22=0),1000000,INDEX('計算A'!EU$110:EU$114,$F22+1)+IF(AND($E22=1,RU22=0),1000,0)),1000000))</f>
        <v/>
      </c>
      <c r="ABC22">
        <f>IF($B22=0,1000000,IF(INDEX('計算A'!$D$60:$II$104,$B22,149)*IO22=1,IF(AND($E22=2,RV22=0),1000000,INDEX('計算A'!EV$110:EV$114,$F22+1)+IF(AND($E22=1,RV22=0),1000,0)),1000000))</f>
        <v/>
      </c>
      <c r="ABD22">
        <f>IF($B22=0,1000000,IF(INDEX('計算A'!$D$60:$II$104,$B22,150)*IP22=1,IF(AND($E22=2,RW22=0),1000000,INDEX('計算A'!EW$110:EW$114,$F22+1)+IF(AND($E22=1,RW22=0),1000,0)),1000000))</f>
        <v/>
      </c>
      <c r="ABE22">
        <f>IF($B22=0,1000000,IF(INDEX('計算A'!$D$60:$II$104,$B22,151)*IQ22=1,IF(AND($E22=2,RX22=0),1000000,INDEX('計算A'!EX$110:EX$114,$F22+1)+IF(AND($E22=1,RX22=0),1000,0)),1000000))</f>
        <v/>
      </c>
      <c r="ABF22">
        <f>IF($B22=0,1000000,IF(INDEX('計算A'!$D$60:$II$104,$B22,152)*IR22=1,IF(AND($E22=2,RY22=0),1000000,INDEX('計算A'!EY$110:EY$114,$F22+1)+IF(AND($E22=1,RY22=0),1000,0)),1000000))</f>
        <v/>
      </c>
      <c r="ABG22">
        <f>IF($B22=0,1000000,IF(INDEX('計算A'!$D$60:$II$104,$B22,153)*IS22=1,IF(AND($E22=2,RZ22=0),1000000,INDEX('計算A'!EZ$110:EZ$114,$F22+1)+IF(AND($E22=1,RZ22=0),1000,0)),1000000))</f>
        <v/>
      </c>
      <c r="ABH22">
        <f>IF($B22=0,1000000,IF(INDEX('計算A'!$D$60:$II$104,$B22,154)*IT22=1,IF(AND($E22=2,SA22=0),1000000,INDEX('計算A'!FA$110:FA$114,$F22+1)+IF(AND($E22=1,SA22=0),1000,0)),1000000))</f>
        <v/>
      </c>
      <c r="ABI22">
        <f>IF($B22=0,1000000,IF(INDEX('計算A'!$D$60:$II$104,$B22,155)*IU22=1,IF(AND($E22=2,SB22=0),1000000,INDEX('計算A'!FB$110:FB$114,$F22+1)+IF(AND($E22=1,SB22=0),1000,0)),1000000))</f>
        <v/>
      </c>
      <c r="ABJ22">
        <f>IF($B22=0,1000000,IF(INDEX('計算A'!$D$60:$II$104,$B22,156)*IV22=1,IF(AND($E22=2,SC22=0),1000000,INDEX('計算A'!FC$110:FC$114,$F22+1)+IF(AND($E22=1,SC22=0),1000,0)),1000000))</f>
        <v/>
      </c>
      <c r="ABK22">
        <f>IF($B22=0,1000000,IF(INDEX('計算A'!$D$60:$II$104,$B22,157)*IW22=1,IF(AND($E22=2,SD22=0),1000000,INDEX('計算A'!FD$110:FD$114,$F22+1)+IF(AND($E22=1,SD22=0),1000,0)),1000000))</f>
        <v/>
      </c>
      <c r="ABL22">
        <f>IF($B22=0,1000000,IF(INDEX('計算A'!$D$60:$II$104,$B22,158)*IX22=1,IF(AND($E22=2,SE22=0),1000000,INDEX('計算A'!FE$110:FE$114,$F22+1)+IF(AND($E22=1,SE22=0),1000,0)),1000000))</f>
        <v/>
      </c>
      <c r="ABM22">
        <f>IF($B22=0,1000000,IF(INDEX('計算A'!$D$60:$II$104,$B22,159)*IY22=1,IF(AND($E22=2,SF22=0),1000000,INDEX('計算A'!FF$110:FF$114,$F22+1)+IF(AND($E22=1,SF22=0),1000,0)),1000000))</f>
        <v/>
      </c>
      <c r="ABN22">
        <f>IF($B22=0,1000000,IF(INDEX('計算A'!$D$60:$II$104,$B22,160)*IZ22=1,IF(AND($E22=2,SG22=0),1000000,INDEX('計算A'!FG$110:FG$114,$F22+1)+IF(AND($E22=1,SG22=0),1000,0)),1000000))</f>
        <v/>
      </c>
      <c r="ABO22">
        <f>IF($B22=0,1000000,IF(INDEX('計算A'!$D$60:$II$104,$B22,161)*JA22=1,IF(AND($E22=2,SH22=0),1000000,INDEX('計算A'!FH$110:FH$114,$F22+1)+IF(AND($E22=1,SH22=0),1000,0)),1000000))</f>
        <v/>
      </c>
      <c r="ABP22">
        <f>IF($B22=0,1000000,IF(INDEX('計算A'!$D$60:$II$104,$B22,162)*JB22=1,IF(AND($E22=2,SI22=0),1000000,INDEX('計算A'!FI$110:FI$114,$F22+1)+IF(AND($E22=1,SI22=0),1000,0)),1000000))</f>
        <v/>
      </c>
      <c r="ABQ22">
        <f>IF($B22=0,1000000,IF(INDEX('計算A'!$D$60:$II$104,$B22,163)*JC22=1,IF(AND($E22=2,SJ22=0),1000000,INDEX('計算A'!FJ$110:FJ$114,$F22+1)+IF(AND($E22=1,SJ22=0),1000,0)),1000000))</f>
        <v/>
      </c>
      <c r="ABR22">
        <f>IF($B22=0,1000000,IF(INDEX('計算A'!$D$60:$II$104,$B22,164)*JD22=1,IF(AND($E22=2,SK22=0),1000000,INDEX('計算A'!FK$110:FK$114,$F22+1)+IF(AND($E22=1,SK22=0),1000,0)),1000000))</f>
        <v/>
      </c>
      <c r="ABS22">
        <f>IF($B22=0,1000000,IF(INDEX('計算A'!$D$60:$II$104,$B22,165)*JE22=1,IF(AND($E22=2,SL22=0),1000000,INDEX('計算A'!FL$110:FL$114,$F22+1)+IF(AND($E22=1,SL22=0),1000,0)),1000000))</f>
        <v/>
      </c>
      <c r="ABT22">
        <f>IF($B22=0,1000000,IF(INDEX('計算A'!$D$60:$II$104,$B22,166)*JF22=1,IF(AND($E22=2,SM22=0),1000000,INDEX('計算A'!FM$110:FM$114,$F22+1)+IF(AND($E22=1,SM22=0),1000,0)),1000000))</f>
        <v/>
      </c>
      <c r="ABU22">
        <f>IF($B22=0,1000000,IF(INDEX('計算A'!$D$60:$II$104,$B22,167)*JG22=1,IF(AND($E22=2,SN22=0),1000000,INDEX('計算A'!FN$110:FN$114,$F22+1)+IF(AND($E22=1,SN22=0),1000,0)),1000000))</f>
        <v/>
      </c>
      <c r="ABV22">
        <f>IF($B22=0,1000000,IF(INDEX('計算A'!$D$60:$II$104,$B22,168)*JH22=1,IF(AND($E22=2,SO22=0),1000000,INDEX('計算A'!FO$110:FO$114,$F22+1)+IF(AND($E22=1,SO22=0),1000,0)),1000000))</f>
        <v/>
      </c>
      <c r="ABW22">
        <f>IF($B22=0,1000000,IF(INDEX('計算A'!$D$60:$II$104,$B22,169)*JI22=1,IF(AND($E22=2,SP22=0),1000000,INDEX('計算A'!FP$110:FP$114,$F22+1)+IF(AND($E22=1,SP22=0),1000,0)),1000000))</f>
        <v/>
      </c>
      <c r="ABX22">
        <f>IF($B22=0,1000000,IF(INDEX('計算A'!$D$60:$II$104,$B22,170)*JJ22=1,IF(AND($E22=2,SQ22=0),1000000,INDEX('計算A'!FQ$110:FQ$114,$F22+1)+IF(AND($E22=1,SQ22=0),1000,0)),1000000))</f>
        <v/>
      </c>
      <c r="ABY22">
        <f>IF($B22=0,1000000,IF(INDEX('計算A'!$D$60:$II$104,$B22,171)*JK22=1,IF(AND($E22=2,SR22=0),1000000,INDEX('計算A'!FR$110:FR$114,$F22+1)+IF(AND($E22=1,SR22=0),1000,0)),1000000))</f>
        <v/>
      </c>
      <c r="ABZ22">
        <f>IF($B22=0,1000000,IF(INDEX('計算A'!$D$60:$II$104,$B22,172)*JL22=1,IF(AND($E22=2,SS22=0),1000000,INDEX('計算A'!FS$110:FS$114,$F22+1)+IF(AND($E22=1,SS22=0),1000,0)),1000000))</f>
        <v/>
      </c>
      <c r="ACA22">
        <f>IF($B22=0,1000000,IF(INDEX('計算A'!$D$60:$II$104,$B22,173)*JM22=1,IF(AND($E22=2,ST22=0),1000000,INDEX('計算A'!FT$110:FT$114,$F22+1)+IF(AND($E22=1,ST22=0),1000,0)),1000000))</f>
        <v/>
      </c>
      <c r="ACB22">
        <f>IF($B22=0,1000000,IF(INDEX('計算A'!$D$60:$II$104,$B22,174)*JN22=1,IF(AND($E22=2,SU22=0),1000000,INDEX('計算A'!FU$110:FU$114,$F22+1)+IF(AND($E22=1,SU22=0),1000,0)),1000000))</f>
        <v/>
      </c>
      <c r="ACC22">
        <f>IF($B22=0,1000000,IF(INDEX('計算A'!$D$60:$II$104,$B22,175)*JO22=1,IF(AND($E22=2,SV22=0),1000000,INDEX('計算A'!FV$110:FV$114,$F22+1)+IF(AND($E22=1,SV22=0),1000,0)),1000000))</f>
        <v/>
      </c>
      <c r="ACD22">
        <f>IF($B22=0,1000000,IF(INDEX('計算A'!$D$60:$II$104,$B22,176)*JP22=1,IF(AND($E22=2,SW22=0),1000000,INDEX('計算A'!FW$110:FW$114,$F22+1)+IF(AND($E22=1,SW22=0),1000,0)),1000000))</f>
        <v/>
      </c>
      <c r="ACE22">
        <f>IF($B22=0,1000000,IF(INDEX('計算A'!$D$60:$II$104,$B22,177)*JQ22=1,IF(AND($E22=2,SX22=0),1000000,INDEX('計算A'!FX$110:FX$114,$F22+1)+IF(AND($E22=1,SX22=0),1000,0)),1000000))</f>
        <v/>
      </c>
      <c r="ACF22">
        <f>IF($B22=0,1000000,IF(INDEX('計算A'!$D$60:$II$104,$B22,178)*JR22=1,IF(AND($E22=2,SY22=0),1000000,INDEX('計算A'!FY$110:FY$114,$F22+1)+IF(AND($E22=1,SY22=0),1000,0)),1000000))</f>
        <v/>
      </c>
      <c r="ACG22">
        <f>IF($B22=0,1000000,IF(INDEX('計算A'!$D$60:$II$104,$B22,179)*JS22=1,IF(AND($E22=2,SZ22=0),1000000,INDEX('計算A'!FZ$110:FZ$114,$F22+1)+IF(AND($E22=1,SZ22=0),1000,0)),1000000))</f>
        <v/>
      </c>
      <c r="ACH22">
        <f>IF($B22=0,1000000,IF(INDEX('計算A'!$D$60:$II$104,$B22,180)*JT22=1,IF(AND($E22=2,TA22=0),1000000,INDEX('計算A'!GA$110:GA$114,$F22+1)+IF(AND($E22=1,TA22=0),1000,0)),1000000))</f>
        <v/>
      </c>
      <c r="ACI22">
        <f>IF($B22=0,1000000,IF(INDEX('計算A'!$D$60:$II$104,$B22,181)*JU22=1,IF(AND($E22=2,TB22=0),1000000,INDEX('計算A'!GB$110:GB$114,$F22+1)+IF(AND($E22=1,TB22=0),1000,0)),1000000))</f>
        <v/>
      </c>
      <c r="ACJ22">
        <f>IF($B22=0,1000000,IF(INDEX('計算A'!$D$60:$II$104,$B22,182)*JV22=1,IF(AND($E22=2,TC22=0),1000000,INDEX('計算A'!GC$110:GC$114,$F22+1)+IF(AND($E22=1,TC22=0),1000,0)),1000000))</f>
        <v/>
      </c>
      <c r="ACK22">
        <f>IF($B22=0,1000000,IF(INDEX('計算A'!$D$60:$II$104,$B22,183)*JW22=1,IF(AND($E22=2,TD22=0),1000000,INDEX('計算A'!GD$110:GD$114,$F22+1)+IF(AND($E22=1,TD22=0),1000,0)),1000000))</f>
        <v/>
      </c>
      <c r="ACL22">
        <f>IF($B22=0,1000000,IF(INDEX('計算A'!$D$60:$II$104,$B22,184)*JX22=1,IF(AND($E22=2,TE22=0),1000000,INDEX('計算A'!GE$110:GE$114,$F22+1)+IF(AND($E22=1,TE22=0),1000,0)),1000000))</f>
        <v/>
      </c>
      <c r="ACM22">
        <f>IF($B22=0,1000000,IF(INDEX('計算A'!$D$60:$II$104,$B22,185)*JY22=1,IF(AND($E22=2,TF22=0),1000000,INDEX('計算A'!GF$110:GF$114,$F22+1)+IF(AND($E22=1,TF22=0),1000,0)),1000000))</f>
        <v/>
      </c>
      <c r="ACN22">
        <f>IF($B22=0,1000000,IF(INDEX('計算A'!$D$60:$II$104,$B22,186)*JZ22=1,IF(AND($E22=2,TG22=0),1000000,INDEX('計算A'!GG$110:GG$114,$F22+1)+IF(AND($E22=1,TG22=0),1000,0)),1000000))</f>
        <v/>
      </c>
      <c r="ACO22">
        <f>IF($B22=0,1000000,IF(INDEX('計算A'!$D$60:$II$104,$B22,187)*KA22=1,IF(AND($E22=2,TH22=0),1000000,INDEX('計算A'!GH$110:GH$114,$F22+1)+IF(AND($E22=1,TH22=0),1000,0)),1000000))</f>
        <v/>
      </c>
      <c r="ACP22">
        <f>IF($B22=0,1000000,IF(INDEX('計算A'!$D$60:$II$104,$B22,188)*KB22=1,IF(AND($E22=2,TI22=0),1000000,INDEX('計算A'!GI$110:GI$114,$F22+1)+IF(AND($E22=1,TI22=0),1000,0)),1000000))</f>
        <v/>
      </c>
      <c r="ACQ22">
        <f>IF($B22=0,1000000,IF(INDEX('計算A'!$D$60:$II$104,$B22,189)*KC22=1,IF(AND($E22=2,TJ22=0),1000000,INDEX('計算A'!GJ$110:GJ$114,$F22+1)+IF(AND($E22=1,TJ22=0),1000,0)),1000000))</f>
        <v/>
      </c>
      <c r="ACR22">
        <f>IF($B22=0,1000000,IF(INDEX('計算A'!$D$60:$II$104,$B22,190)*KD22=1,IF(AND($E22=2,TK22=0),1000000,INDEX('計算A'!GK$110:GK$114,$F22+1)+IF(AND($E22=1,TK22=0),1000,0)),1000000))</f>
        <v/>
      </c>
      <c r="ACS22">
        <f>IF($B22=0,1000000,IF(INDEX('計算A'!$D$60:$II$104,$B22,191)*KE22=1,IF(AND($E22=2,TL22=0),1000000,INDEX('計算A'!GL$110:GL$114,$F22+1)+IF(AND($E22=1,TL22=0),1000,0)),1000000))</f>
        <v/>
      </c>
      <c r="ACT22">
        <f>IF($B22=0,1000000,IF(INDEX('計算A'!$D$60:$II$104,$B22,192)*KF22=1,IF(AND($E22=2,TM22=0),1000000,INDEX('計算A'!GM$110:GM$114,$F22+1)+IF(AND($E22=1,TM22=0),1000,0)),1000000))</f>
        <v/>
      </c>
      <c r="ACU22">
        <f>IF($B22=0,1000000,IF(INDEX('計算A'!$D$60:$II$104,$B22,193)*KG22=1,IF(AND($E22=2,TN22=0),1000000,INDEX('計算A'!GN$110:GN$114,$F22+1)+IF(AND($E22=1,TN22=0),1000,0)),1000000))</f>
        <v/>
      </c>
      <c r="ACV22">
        <f>IF($B22=0,1000000,IF(INDEX('計算A'!$D$60:$II$104,$B22,194)*KH22=1,IF(AND($E22=2,TO22=0),1000000,INDEX('計算A'!GO$110:GO$114,$F22+1)+IF(AND($E22=1,TO22=0),1000,0)),1000000))</f>
        <v/>
      </c>
      <c r="ACW22">
        <f>IF($B22=0,1000000,IF(INDEX('計算A'!$D$60:$II$104,$B22,195)*KI22=1,IF(AND($E22=2,TP22=0),1000000,INDEX('計算A'!GP$110:GP$114,$F22+1)+IF(AND($E22=1,TP22=0),1000,0)),1000000))</f>
        <v/>
      </c>
      <c r="ACX22">
        <f>IF($B22=0,1000000,IF(INDEX('計算A'!$D$60:$II$104,$B22,196)*KJ22=1,IF(AND($E22=2,TQ22=0),1000000,INDEX('計算A'!GQ$110:GQ$114,$F22+1)+IF(AND($E22=1,TQ22=0),1000,0)),1000000))</f>
        <v/>
      </c>
      <c r="ACY22">
        <f>IF($B22=0,1000000,IF(INDEX('計算A'!$D$60:$II$104,$B22,197)*KK22=1,IF(AND($E22=2,TR22=0),1000000,INDEX('計算A'!GR$110:GR$114,$F22+1)+IF(AND($E22=1,TR22=0),1000,0)),1000000))</f>
        <v/>
      </c>
      <c r="ACZ22">
        <f>IF($B22=0,1000000,IF(INDEX('計算A'!$D$60:$II$104,$B22,198)*KL22=1,IF(AND($E22=2,TS22=0),1000000,INDEX('計算A'!GS$110:GS$114,$F22+1)+IF(AND($E22=1,TS22=0),1000,0)),1000000))</f>
        <v/>
      </c>
      <c r="ADA22">
        <f>IF($B22=0,1000000,IF(INDEX('計算A'!$D$60:$II$104,$B22,199)*KM22=1,IF(AND($E22=2,TT22=0),1000000,INDEX('計算A'!GT$110:GT$114,$F22+1)+IF(AND($E22=1,TT22=0),1000,0)),1000000))</f>
        <v/>
      </c>
      <c r="ADB22">
        <f>IF($B22=0,1000000,IF(INDEX('計算A'!$D$60:$II$104,$B22,200)*KN22=1,IF(AND($E22=2,TU22=0),1000000,INDEX('計算A'!GU$110:GU$114,$F22+1)+IF(AND($E22=1,TU22=0),1000,0)),1000000))</f>
        <v/>
      </c>
      <c r="ADC22">
        <f>IF($B22=0,1000000,IF(INDEX('計算A'!$D$60:$II$104,$B22,201)*KO22=1,IF(AND($E22=2,TV22=0),1000000,INDEX('計算A'!GV$110:GV$114,$F22+1)+IF(AND($E22=1,TV22=0),1000,0)),1000000))</f>
        <v/>
      </c>
      <c r="ADD22">
        <f>IF($B22=0,1000000,IF(INDEX('計算A'!$D$60:$II$104,$B22,202)*KP22=1,IF(AND($E22=2,TW22=0),1000000,INDEX('計算A'!GW$110:GW$114,$F22+1)+IF(AND($E22=1,TW22=0),1000,0)),1000000))</f>
        <v/>
      </c>
      <c r="ADE22">
        <f>IF($B22=0,1000000,IF(INDEX('計算A'!$D$60:$II$104,$B22,203)*KQ22=1,IF(AND($E22=2,TX22=0),1000000,INDEX('計算A'!GX$110:GX$114,$F22+1)+IF(AND($E22=1,TX22=0),1000,0)),1000000))</f>
        <v/>
      </c>
      <c r="ADF22">
        <f>IF($B22=0,1000000,IF(INDEX('計算A'!$D$60:$II$104,$B22,204)*KR22=1,IF(AND($E22=2,TY22=0),1000000,INDEX('計算A'!GY$110:GY$114,$F22+1)+IF(AND($E22=1,TY22=0),1000,0)),1000000))</f>
        <v/>
      </c>
      <c r="ADG22">
        <f>IF($B22=0,1000000,IF(INDEX('計算A'!$D$60:$II$104,$B22,205)*KS22=1,IF(AND($E22=2,TZ22=0),1000000,INDEX('計算A'!GZ$110:GZ$114,$F22+1)+IF(AND($E22=1,TZ22=0),1000,0)),1000000))</f>
        <v/>
      </c>
      <c r="ADH22">
        <f>IF($B22=0,1000000,IF(INDEX('計算A'!$D$60:$II$104,$B22,206)*KT22=1,IF(AND($E22=2,UA22=0),1000000,INDEX('計算A'!HA$110:HA$114,$F22+1)+IF(AND($E22=1,UA22=0),1000,0)),1000000))</f>
        <v/>
      </c>
      <c r="ADI22">
        <f>IF($B22=0,1000000,IF(INDEX('計算A'!$D$60:$II$104,$B22,207)*KU22=1,IF(AND($E22=2,UB22=0),1000000,INDEX('計算A'!HB$110:HB$114,$F22+1)+IF(AND($E22=1,UB22=0),1000,0)),1000000))</f>
        <v/>
      </c>
      <c r="ADJ22">
        <f>IF($B22=0,1000000,IF(INDEX('計算A'!$D$60:$II$104,$B22,208)*KV22=1,IF(AND($E22=2,UC22=0),1000000,INDEX('計算A'!HC$110:HC$114,$F22+1)+IF(AND($E22=1,UC22=0),1000,0)),1000000))</f>
        <v/>
      </c>
      <c r="ADK22">
        <f>IF($B22=0,1000000,IF(INDEX('計算A'!$D$60:$II$104,$B22,209)*KW22=1,IF(AND($E22=2,UD22=0),1000000,INDEX('計算A'!HD$110:HD$114,$F22+1)+IF(AND($E22=1,UD22=0),1000,0)),1000000))</f>
        <v/>
      </c>
      <c r="ADL22">
        <f>IF($B22=0,1000000,IF(INDEX('計算A'!$D$60:$II$104,$B22,210)*KX22=1,IF(AND($E22=2,UE22=0),1000000,INDEX('計算A'!HE$110:HE$114,$F22+1)+IF(AND($E22=1,UE22=0),1000,0)),1000000))</f>
        <v/>
      </c>
      <c r="ADM22">
        <f>IF($B22=0,1000000,IF(INDEX('計算A'!$D$60:$II$104,$B22,211)*KY22=1,IF(AND($E22=2,UF22=0),1000000,INDEX('計算A'!HF$110:HF$114,$F22+1)+IF(AND($E22=1,UF22=0),1000,0)),1000000))</f>
        <v/>
      </c>
      <c r="ADN22">
        <f>IF($B22=0,1000000,IF(INDEX('計算A'!$D$60:$II$104,$B22,212)*KZ22=1,IF(AND($E22=2,UG22=0),1000000,INDEX('計算A'!HG$110:HG$114,$F22+1)+IF(AND($E22=1,UG22=0),1000,0)),1000000))</f>
        <v/>
      </c>
      <c r="ADO22">
        <f>IF($B22=0,1000000,IF(INDEX('計算A'!$D$60:$II$104,$B22,213)*LA22=1,IF(AND($E22=2,UH22=0),1000000,INDEX('計算A'!HH$110:HH$114,$F22+1)+IF(AND($E22=1,UH22=0),1000,0)),1000000))</f>
        <v/>
      </c>
      <c r="ADP22">
        <f>IF($B22=0,1000000,IF(INDEX('計算A'!$D$60:$II$104,$B22,214)*LB22=1,IF(AND($E22=2,UI22=0),1000000,INDEX('計算A'!HI$110:HI$114,$F22+1)+IF(AND($E22=1,UI22=0),1000,0)),1000000))</f>
        <v/>
      </c>
      <c r="ADQ22">
        <f>IF($B22=0,1000000,IF(INDEX('計算A'!$D$60:$II$104,$B22,215)*LC22=1,IF(AND($E22=2,UJ22=0),1000000,INDEX('計算A'!HJ$110:HJ$114,$F22+1)+IF(AND($E22=1,UJ22=0),1000,0)),1000000))</f>
        <v/>
      </c>
      <c r="ADR22">
        <f>IF($B22=0,1000000,IF(INDEX('計算A'!$D$60:$II$104,$B22,216)*LD22=1,IF(AND($E22=2,UK22=0),1000000,INDEX('計算A'!HK$110:HK$114,$F22+1)+IF(AND($E22=1,UK22=0),1000,0)),1000000))</f>
        <v/>
      </c>
      <c r="ADS22">
        <f>IF($B22=0,1000000,IF(INDEX('計算A'!$D$60:$II$104,$B22,217)*LE22=1,IF(AND($E22=2,UL22=0),1000000,INDEX('計算A'!HL$110:HL$114,$F22+1)+IF(AND($E22=1,UL22=0),1000,0)),1000000))</f>
        <v/>
      </c>
      <c r="ADT22">
        <f>IF($B22=0,1000000,IF(INDEX('計算A'!$D$60:$II$104,$B22,218)*LF22=1,IF(AND($E22=2,UM22=0),1000000,INDEX('計算A'!HM$110:HM$114,$F22+1)+IF(AND($E22=1,UM22=0),1000,0)),1000000))</f>
        <v/>
      </c>
      <c r="ADU22">
        <f>IF($B22=0,1000000,IF(INDEX('計算A'!$D$60:$II$104,$B22,219)*LG22=1,IF(AND($E22=2,UN22=0),1000000,INDEX('計算A'!HN$110:HN$114,$F22+1)+IF(AND($E22=1,UN22=0),1000,0)),1000000))</f>
        <v/>
      </c>
      <c r="ADV22">
        <f>IF($B22=0,1000000,IF(INDEX('計算A'!$D$60:$II$104,$B22,220)*LH22=1,IF(AND($E22=2,UO22=0),1000000,INDEX('計算A'!HO$110:HO$114,$F22+1)+IF(AND($E22=1,UO22=0),1000,0)),1000000))</f>
        <v/>
      </c>
      <c r="ADW22">
        <f>IF($B22=0,1000000,IF(INDEX('計算A'!$D$60:$II$104,$B22,221)*LI22=1,IF(AND($E22=2,UP22=0),1000000,INDEX('計算A'!HP$110:HP$114,$F22+1)+IF(AND($E22=1,UP22=0),1000,0)),1000000))</f>
        <v/>
      </c>
      <c r="ADX22">
        <f>IF($B22=0,1000000,IF(INDEX('計算A'!$D$60:$II$104,$B22,222)*LJ22=1,IF(AND($E22=2,UQ22=0),1000000,INDEX('計算A'!HQ$110:HQ$114,$F22+1)+IF(AND($E22=1,UQ22=0),1000,0)),1000000))</f>
        <v/>
      </c>
      <c r="ADY22">
        <f>IF($B22=0,1000000,IF(INDEX('計算A'!$D$60:$II$104,$B22,223)*LK22=1,IF(AND($E22=2,UR22=0),1000000,INDEX('計算A'!HR$110:HR$114,$F22+1)+IF(AND($E22=1,UR22=0),1000,0)),1000000))</f>
        <v/>
      </c>
      <c r="ADZ22">
        <f>IF($B22=0,1000000,IF(INDEX('計算A'!$D$60:$II$104,$B22,224)*LL22=1,IF(AND($E22=2,US22=0),1000000,INDEX('計算A'!HS$110:HS$114,$F22+1)+IF(AND($E22=1,US22=0),1000,0)),1000000))</f>
        <v/>
      </c>
      <c r="AEA22">
        <f>IF($B22=0,1000000,IF(INDEX('計算A'!$D$60:$II$104,$B22,225)*LM22=1,IF(AND($E22=2,UT22=0),1000000,INDEX('計算A'!HT$110:HT$114,$F22+1)+IF(AND($E22=1,UT22=0),1000,0)),1000000))</f>
        <v/>
      </c>
      <c r="AEB22">
        <f>IF($B22=0,1000000,IF(INDEX('計算A'!$D$60:$II$104,$B22,226)*LN22=1,IF(AND($E22=2,UU22=0),1000000,INDEX('計算A'!HU$110:HU$114,$F22+1)+IF(AND($E22=1,UU22=0),1000,0)),1000000))</f>
        <v/>
      </c>
      <c r="AEC22">
        <f>IF($B22=0,1000000,IF(INDEX('計算A'!$D$60:$II$104,$B22,227)*LO22=1,IF(AND($E22=2,UV22=0),1000000,INDEX('計算A'!HV$110:HV$114,$F22+1)+IF(AND($E22=1,UV22=0),1000,0)),1000000))</f>
        <v/>
      </c>
      <c r="AED22">
        <f>IF($B22=0,1000000,IF(INDEX('計算A'!$D$60:$II$104,$B22,228)*LP22=1,IF(AND($E22=2,UW22=0),1000000,INDEX('計算A'!HW$110:HW$114,$F22+1)+IF(AND($E22=1,UW22=0),1000,0)),1000000))</f>
        <v/>
      </c>
      <c r="AEE22">
        <f>IF($B22=0,1000000,IF(INDEX('計算A'!$D$60:$II$104,$B22,229)*LQ22=1,IF(AND($E22=2,UX22=0),1000000,INDEX('計算A'!HX$110:HX$114,$F22+1)+IF(AND($E22=1,UX22=0),1000,0)),1000000))</f>
        <v/>
      </c>
      <c r="AEF22">
        <f>IF($B22=0,1000000,IF(INDEX('計算A'!$D$60:$II$104,$B22,230)*LR22=1,IF(AND($E22=2,UY22=0),1000000,INDEX('計算A'!HY$110:HY$114,$F22+1)+IF(AND($E22=1,UY22=0),1000,0)),1000000))</f>
        <v/>
      </c>
      <c r="AEG22">
        <f>IF($B22=0,1000000,IF(INDEX('計算A'!$D$60:$II$104,$B22,231)*LS22=1,IF(AND($E22=2,UZ22=0),1000000,INDEX('計算A'!HZ$110:HZ$114,$F22+1)+IF(AND($E22=1,UZ22=0),1000,0)),1000000))</f>
        <v/>
      </c>
      <c r="AEH22">
        <f>IF($B22=0,1000000,IF(INDEX('計算A'!$D$60:$II$104,$B22,232)*LT22=1,IF(AND($E22=2,VA22=0),1000000,INDEX('計算A'!IA$110:IA$114,$F22+1)+IF(AND($E22=1,VA22=0),1000,0)),1000000))</f>
        <v/>
      </c>
      <c r="AEI22">
        <f>IF($B22=0,1000000,IF(INDEX('計算A'!$D$60:$II$104,$B22,233)*LU22=1,IF(AND($E22=2,VB22=0),1000000,INDEX('計算A'!IB$110:IB$114,$F22+1)+IF(AND($E22=1,VB22=0),1000,0)),1000000))</f>
        <v/>
      </c>
      <c r="AEJ22">
        <f>IF($B22=0,1000000,IF(INDEX('計算A'!$D$60:$II$104,$B22,234)*LV22=1,IF(AND($E22=2,VC22=0),1000000,INDEX('計算A'!IC$110:IC$114,$F22+1)+IF(AND($E22=1,VC22=0),1000,0)),1000000))</f>
        <v/>
      </c>
      <c r="AEK22">
        <f>IF($B22=0,1000000,IF(INDEX('計算A'!$D$60:$II$104,$B22,235)*LW22=1,IF(AND($E22=2,VD22=0),1000000,INDEX('計算A'!ID$110:ID$114,$F22+1)+IF(AND($E22=1,VD22=0),1000,0)),1000000))</f>
        <v/>
      </c>
      <c r="AEL22">
        <f>IF($B22=0,1000000,IF(INDEX('計算A'!$D$60:$II$104,$B22,236)*LX22=1,IF(AND($E22=2,VE22=0),1000000,INDEX('計算A'!IE$110:IE$114,$F22+1)+IF(AND($E22=1,VE22=0),1000,0)),1000000))</f>
        <v/>
      </c>
      <c r="AEM22">
        <f>IF($B22=0,1000000,IF(INDEX('計算A'!$D$60:$II$104,$B22,237)*LY22=1,IF(AND($E22=2,VF22=0),1000000,INDEX('計算A'!IF$110:IF$114,$F22+1)+IF(AND($E22=1,VF22=0),1000,0)),1000000))</f>
        <v/>
      </c>
      <c r="AEN22">
        <f>IF($B22=0,1000000,IF(INDEX('計算A'!$D$60:$II$104,$B22,238)*LZ22=1,IF(AND($E22=2,VG22=0),1000000,INDEX('計算A'!IG$110:IG$114,$F22+1)+IF(AND($E22=1,VG22=0),1000,0)),1000000))</f>
        <v/>
      </c>
      <c r="AEO22">
        <f>IF($B22=0,1000000,IF(INDEX('計算A'!$D$60:$II$104,$B22,239)*MA22=1,IF(AND($E22=2,VH22=0),1000000,INDEX('計算A'!IH$110:IH$114,$F22+1)+IF(AND($E22=1,VH22=0),1000,0)),1000000))</f>
        <v/>
      </c>
      <c r="AEP22">
        <f>IF($B22=0,1000000,IF(INDEX('計算A'!$D$60:$II$104,$B22,240)*MB22=1,IF(AND($E22=2,VI22=0),1000000,INDEX('計算A'!II$110:II$114,$F22+1)+IF(AND($E22=1,VI22=0),1000,0)),1000000))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IF($B23=0,1000000,IF(INDEX('計算A'!$D$60:$II$104,$B23,1)*CW23=1,IF(AND($E23=2,MD23=0),1000000,INDEX('計算A'!D$110:D$114,$F23+1)+IF(AND($E23=1,MD23=0),1000,0)),1000000))</f>
        <v/>
      </c>
      <c r="VL23">
        <f>IF($B23=0,1000000,IF(INDEX('計算A'!$D$60:$II$104,$B23,2)*CX23=1,IF(AND($E23=2,ME23=0),1000000,INDEX('計算A'!E$110:E$114,$F23+1)+IF(AND($E23=1,ME23=0),1000,0)),1000000))</f>
        <v/>
      </c>
      <c r="VM23">
        <f>IF($B23=0,1000000,IF(INDEX('計算A'!$D$60:$II$104,$B23,3)*CY23=1,IF(AND($E23=2,MF23=0),1000000,INDEX('計算A'!F$110:F$114,$F23+1)+IF(AND($E23=1,MF23=0),1000,0)),1000000))</f>
        <v/>
      </c>
      <c r="VN23">
        <f>IF($B23=0,1000000,IF(INDEX('計算A'!$D$60:$II$104,$B23,4)*CZ23=1,IF(AND($E23=2,MG23=0),1000000,INDEX('計算A'!G$110:G$114,$F23+1)+IF(AND($E23=1,MG23=0),1000,0)),1000000))</f>
        <v/>
      </c>
      <c r="VO23">
        <f>IF($B23=0,1000000,IF(INDEX('計算A'!$D$60:$II$104,$B23,5)*DA23=1,IF(AND($E23=2,MH23=0),1000000,INDEX('計算A'!H$110:H$114,$F23+1)+IF(AND($E23=1,MH23=0),1000,0)),1000000))</f>
        <v/>
      </c>
      <c r="VP23">
        <f>IF($B23=0,1000000,IF(INDEX('計算A'!$D$60:$II$104,$B23,6)*DB23=1,IF(AND($E23=2,MI23=0),1000000,INDEX('計算A'!I$110:I$114,$F23+1)+IF(AND($E23=1,MI23=0),1000,0)),1000000))</f>
        <v/>
      </c>
      <c r="VQ23">
        <f>IF($B23=0,1000000,IF(INDEX('計算A'!$D$60:$II$104,$B23,7)*DC23=1,IF(AND($E23=2,MJ23=0),1000000,INDEX('計算A'!J$110:J$114,$F23+1)+IF(AND($E23=1,MJ23=0),1000,0)),1000000))</f>
        <v/>
      </c>
      <c r="VR23">
        <f>IF($B23=0,1000000,IF(INDEX('計算A'!$D$60:$II$104,$B23,8)*DD23=1,IF(AND($E23=2,MK23=0),1000000,INDEX('計算A'!K$110:K$114,$F23+1)+IF(AND($E23=1,MK23=0),1000,0)),1000000))</f>
        <v/>
      </c>
      <c r="VS23">
        <f>IF($B23=0,1000000,IF(INDEX('計算A'!$D$60:$II$104,$B23,9)*DE23=1,IF(AND($E23=2,ML23=0),1000000,INDEX('計算A'!L$110:L$114,$F23+1)+IF(AND($E23=1,ML23=0),1000,0)),1000000))</f>
        <v/>
      </c>
      <c r="VT23">
        <f>IF($B23=0,1000000,IF(INDEX('計算A'!$D$60:$II$104,$B23,10)*DF23=1,IF(AND($E23=2,MM23=0),1000000,INDEX('計算A'!M$110:M$114,$F23+1)+IF(AND($E23=1,MM23=0),1000,0)),1000000))</f>
        <v/>
      </c>
      <c r="VU23">
        <f>IF($B23=0,1000000,IF(INDEX('計算A'!$D$60:$II$104,$B23,11)*DG23=1,IF(AND($E23=2,MN23=0),1000000,INDEX('計算A'!N$110:N$114,$F23+1)+IF(AND($E23=1,MN23=0),1000,0)),1000000))</f>
        <v/>
      </c>
      <c r="VV23">
        <f>IF($B23=0,1000000,IF(INDEX('計算A'!$D$60:$II$104,$B23,12)*DH23=1,IF(AND($E23=2,MO23=0),1000000,INDEX('計算A'!O$110:O$114,$F23+1)+IF(AND($E23=1,MO23=0),1000,0)),1000000))</f>
        <v/>
      </c>
      <c r="VW23">
        <f>IF($B23=0,1000000,IF(INDEX('計算A'!$D$60:$II$104,$B23,13)*DI23=1,IF(AND($E23=2,MP23=0),1000000,INDEX('計算A'!P$110:P$114,$F23+1)+IF(AND($E23=1,MP23=0),1000,0)),1000000))</f>
        <v/>
      </c>
      <c r="VX23">
        <f>IF($B23=0,1000000,IF(INDEX('計算A'!$D$60:$II$104,$B23,14)*DJ23=1,IF(AND($E23=2,MQ23=0),1000000,INDEX('計算A'!Q$110:Q$114,$F23+1)+IF(AND($E23=1,MQ23=0),1000,0)),1000000))</f>
        <v/>
      </c>
      <c r="VY23">
        <f>IF($B23=0,1000000,IF(INDEX('計算A'!$D$60:$II$104,$B23,15)*DK23=1,IF(AND($E23=2,MR23=0),1000000,INDEX('計算A'!R$110:R$114,$F23+1)+IF(AND($E23=1,MR23=0),1000,0)),1000000))</f>
        <v/>
      </c>
      <c r="VZ23">
        <f>IF($B23=0,1000000,IF(INDEX('計算A'!$D$60:$II$104,$B23,16)*DL23=1,IF(AND($E23=2,MS23=0),1000000,INDEX('計算A'!S$110:S$114,$F23+1)+IF(AND($E23=1,MS23=0),1000,0)),1000000))</f>
        <v/>
      </c>
      <c r="WA23">
        <f>IF($B23=0,1000000,IF(INDEX('計算A'!$D$60:$II$104,$B23,17)*DM23=1,IF(AND($E23=2,MT23=0),1000000,INDEX('計算A'!T$110:T$114,$F23+1)+IF(AND($E23=1,MT23=0),1000,0)),1000000))</f>
        <v/>
      </c>
      <c r="WB23">
        <f>IF($B23=0,1000000,IF(INDEX('計算A'!$D$60:$II$104,$B23,18)*DN23=1,IF(AND($E23=2,MU23=0),1000000,INDEX('計算A'!U$110:U$114,$F23+1)+IF(AND($E23=1,MU23=0),1000,0)),1000000))</f>
        <v/>
      </c>
      <c r="WC23">
        <f>IF($B23=0,1000000,IF(INDEX('計算A'!$D$60:$II$104,$B23,19)*DO23=1,IF(AND($E23=2,MV23=0),1000000,INDEX('計算A'!V$110:V$114,$F23+1)+IF(AND($E23=1,MV23=0),1000,0)),1000000))</f>
        <v/>
      </c>
      <c r="WD23">
        <f>IF($B23=0,1000000,IF(INDEX('計算A'!$D$60:$II$104,$B23,20)*DP23=1,IF(AND($E23=2,MW23=0),1000000,INDEX('計算A'!W$110:W$114,$F23+1)+IF(AND($E23=1,MW23=0),1000,0)),1000000))</f>
        <v/>
      </c>
      <c r="WE23">
        <f>IF($B23=0,1000000,IF(INDEX('計算A'!$D$60:$II$104,$B23,21)*DQ23=1,IF(AND($E23=2,MX23=0),1000000,INDEX('計算A'!X$110:X$114,$F23+1)+IF(AND($E23=1,MX23=0),1000,0)),1000000))</f>
        <v/>
      </c>
      <c r="WF23">
        <f>IF($B23=0,1000000,IF(INDEX('計算A'!$D$60:$II$104,$B23,22)*DR23=1,IF(AND($E23=2,MY23=0),1000000,INDEX('計算A'!Y$110:Y$114,$F23+1)+IF(AND($E23=1,MY23=0),1000,0)),1000000))</f>
        <v/>
      </c>
      <c r="WG23">
        <f>IF($B23=0,1000000,IF(INDEX('計算A'!$D$60:$II$104,$B23,23)*DS23=1,IF(AND($E23=2,MZ23=0),1000000,INDEX('計算A'!Z$110:Z$114,$F23+1)+IF(AND($E23=1,MZ23=0),1000,0)),1000000))</f>
        <v/>
      </c>
      <c r="WH23">
        <f>IF($B23=0,1000000,IF(INDEX('計算A'!$D$60:$II$104,$B23,24)*DT23=1,IF(AND($E23=2,NA23=0),1000000,INDEX('計算A'!AA$110:AA$114,$F23+1)+IF(AND($E23=1,NA23=0),1000,0)),1000000))</f>
        <v/>
      </c>
      <c r="WI23">
        <f>IF($B23=0,1000000,IF(INDEX('計算A'!$D$60:$II$104,$B23,25)*DU23=1,IF(AND($E23=2,NB23=0),1000000,INDEX('計算A'!AB$110:AB$114,$F23+1)+IF(AND($E23=1,NB23=0),1000,0)),1000000))</f>
        <v/>
      </c>
      <c r="WJ23">
        <f>IF($B23=0,1000000,IF(INDEX('計算A'!$D$60:$II$104,$B23,26)*DV23=1,IF(AND($E23=2,NC23=0),1000000,INDEX('計算A'!AC$110:AC$114,$F23+1)+IF(AND($E23=1,NC23=0),1000,0)),1000000))</f>
        <v/>
      </c>
      <c r="WK23">
        <f>IF($B23=0,1000000,IF(INDEX('計算A'!$D$60:$II$104,$B23,27)*DW23=1,IF(AND($E23=2,ND23=0),1000000,INDEX('計算A'!AD$110:AD$114,$F23+1)+IF(AND($E23=1,ND23=0),1000,0)),1000000))</f>
        <v/>
      </c>
      <c r="WL23">
        <f>IF($B23=0,1000000,IF(INDEX('計算A'!$D$60:$II$104,$B23,28)*DX23=1,IF(AND($E23=2,NE23=0),1000000,INDEX('計算A'!AE$110:AE$114,$F23+1)+IF(AND($E23=1,NE23=0),1000,0)),1000000))</f>
        <v/>
      </c>
      <c r="WM23">
        <f>IF($B23=0,1000000,IF(INDEX('計算A'!$D$60:$II$104,$B23,29)*DY23=1,IF(AND($E23=2,NF23=0),1000000,INDEX('計算A'!AF$110:AF$114,$F23+1)+IF(AND($E23=1,NF23=0),1000,0)),1000000))</f>
        <v/>
      </c>
      <c r="WN23">
        <f>IF($B23=0,1000000,IF(INDEX('計算A'!$D$60:$II$104,$B23,30)*DZ23=1,IF(AND($E23=2,NG23=0),1000000,INDEX('計算A'!AG$110:AG$114,$F23+1)+IF(AND($E23=1,NG23=0),1000,0)),1000000))</f>
        <v/>
      </c>
      <c r="WO23">
        <f>IF($B23=0,1000000,IF(INDEX('計算A'!$D$60:$II$104,$B23,31)*EA23=1,IF(AND($E23=2,NH23=0),1000000,INDEX('計算A'!AH$110:AH$114,$F23+1)+IF(AND($E23=1,NH23=0),1000,0)),1000000))</f>
        <v/>
      </c>
      <c r="WP23">
        <f>IF($B23=0,1000000,IF(INDEX('計算A'!$D$60:$II$104,$B23,32)*EB23=1,IF(AND($E23=2,NI23=0),1000000,INDEX('計算A'!AI$110:AI$114,$F23+1)+IF(AND($E23=1,NI23=0),1000,0)),1000000))</f>
        <v/>
      </c>
      <c r="WQ23">
        <f>IF($B23=0,1000000,IF(INDEX('計算A'!$D$60:$II$104,$B23,33)*EC23=1,IF(AND($E23=2,NJ23=0),1000000,INDEX('計算A'!AJ$110:AJ$114,$F23+1)+IF(AND($E23=1,NJ23=0),1000,0)),1000000))</f>
        <v/>
      </c>
      <c r="WR23">
        <f>IF($B23=0,1000000,IF(INDEX('計算A'!$D$60:$II$104,$B23,34)*ED23=1,IF(AND($E23=2,NK23=0),1000000,INDEX('計算A'!AK$110:AK$114,$F23+1)+IF(AND($E23=1,NK23=0),1000,0)),1000000))</f>
        <v/>
      </c>
      <c r="WS23">
        <f>IF($B23=0,1000000,IF(INDEX('計算A'!$D$60:$II$104,$B23,35)*EE23=1,IF(AND($E23=2,NL23=0),1000000,INDEX('計算A'!AL$110:AL$114,$F23+1)+IF(AND($E23=1,NL23=0),1000,0)),1000000))</f>
        <v/>
      </c>
      <c r="WT23">
        <f>IF($B23=0,1000000,IF(INDEX('計算A'!$D$60:$II$104,$B23,36)*EF23=1,IF(AND($E23=2,NM23=0),1000000,INDEX('計算A'!AM$110:AM$114,$F23+1)+IF(AND($E23=1,NM23=0),1000,0)),1000000))</f>
        <v/>
      </c>
      <c r="WU23">
        <f>IF($B23=0,1000000,IF(INDEX('計算A'!$D$60:$II$104,$B23,37)*EG23=1,IF(AND($E23=2,NN23=0),1000000,INDEX('計算A'!AN$110:AN$114,$F23+1)+IF(AND($E23=1,NN23=0),1000,0)),1000000))</f>
        <v/>
      </c>
      <c r="WV23">
        <f>IF($B23=0,1000000,IF(INDEX('計算A'!$D$60:$II$104,$B23,38)*EH23=1,IF(AND($E23=2,NO23=0),1000000,INDEX('計算A'!AO$110:AO$114,$F23+1)+IF(AND($E23=1,NO23=0),1000,0)),1000000))</f>
        <v/>
      </c>
      <c r="WW23">
        <f>IF($B23=0,1000000,IF(INDEX('計算A'!$D$60:$II$104,$B23,39)*EI23=1,IF(AND($E23=2,NP23=0),1000000,INDEX('計算A'!AP$110:AP$114,$F23+1)+IF(AND($E23=1,NP23=0),1000,0)),1000000))</f>
        <v/>
      </c>
      <c r="WX23">
        <f>IF($B23=0,1000000,IF(INDEX('計算A'!$D$60:$II$104,$B23,40)*EJ23=1,IF(AND($E23=2,NQ23=0),1000000,INDEX('計算A'!AQ$110:AQ$114,$F23+1)+IF(AND($E23=1,NQ23=0),1000,0)),1000000))</f>
        <v/>
      </c>
      <c r="WY23">
        <f>IF($B23=0,1000000,IF(INDEX('計算A'!$D$60:$II$104,$B23,41)*EK23=1,IF(AND($E23=2,NR23=0),1000000,INDEX('計算A'!AR$110:AR$114,$F23+1)+IF(AND($E23=1,NR23=0),1000,0)),1000000))</f>
        <v/>
      </c>
      <c r="WZ23">
        <f>IF($B23=0,1000000,IF(INDEX('計算A'!$D$60:$II$104,$B23,42)*EL23=1,IF(AND($E23=2,NS23=0),1000000,INDEX('計算A'!AS$110:AS$114,$F23+1)+IF(AND($E23=1,NS23=0),1000,0)),1000000))</f>
        <v/>
      </c>
      <c r="XA23">
        <f>IF($B23=0,1000000,IF(INDEX('計算A'!$D$60:$II$104,$B23,43)*EM23=1,IF(AND($E23=2,NT23=0),1000000,INDEX('計算A'!AT$110:AT$114,$F23+1)+IF(AND($E23=1,NT23=0),1000,0)),1000000))</f>
        <v/>
      </c>
      <c r="XB23">
        <f>IF($B23=0,1000000,IF(INDEX('計算A'!$D$60:$II$104,$B23,44)*EN23=1,IF(AND($E23=2,NU23=0),1000000,INDEX('計算A'!AU$110:AU$114,$F23+1)+IF(AND($E23=1,NU23=0),1000,0)),1000000))</f>
        <v/>
      </c>
      <c r="XC23">
        <f>IF($B23=0,1000000,IF(INDEX('計算A'!$D$60:$II$104,$B23,45)*EO23=1,IF(AND($E23=2,NV23=0),1000000,INDEX('計算A'!AV$110:AV$114,$F23+1)+IF(AND($E23=1,NV23=0),1000,0)),1000000))</f>
        <v/>
      </c>
      <c r="XD23">
        <f>IF($B23=0,1000000,IF(INDEX('計算A'!$D$60:$II$104,$B23,46)*EP23=1,IF(AND($E23=2,NW23=0),1000000,INDEX('計算A'!AW$110:AW$114,$F23+1)+IF(AND($E23=1,NW23=0),1000,0)),1000000))</f>
        <v/>
      </c>
      <c r="XE23">
        <f>IF($B23=0,1000000,IF(INDEX('計算A'!$D$60:$II$104,$B23,47)*EQ23=1,IF(AND($E23=2,NX23=0),1000000,INDEX('計算A'!AX$110:AX$114,$F23+1)+IF(AND($E23=1,NX23=0),1000,0)),1000000))</f>
        <v/>
      </c>
      <c r="XF23">
        <f>IF($B23=0,1000000,IF(INDEX('計算A'!$D$60:$II$104,$B23,48)*ER23=1,IF(AND($E23=2,NY23=0),1000000,INDEX('計算A'!AY$110:AY$114,$F23+1)+IF(AND($E23=1,NY23=0),1000,0)),1000000))</f>
        <v/>
      </c>
      <c r="XG23">
        <f>IF($B23=0,1000000,IF(INDEX('計算A'!$D$60:$II$104,$B23,49)*ES23=1,IF(AND($E23=2,NZ23=0),1000000,INDEX('計算A'!AZ$110:AZ$114,$F23+1)+IF(AND($E23=1,NZ23=0),1000,0)),1000000))</f>
        <v/>
      </c>
      <c r="XH23">
        <f>IF($B23=0,1000000,IF(INDEX('計算A'!$D$60:$II$104,$B23,50)*ET23=1,IF(AND($E23=2,OA23=0),1000000,INDEX('計算A'!BA$110:BA$114,$F23+1)+IF(AND($E23=1,OA23=0),1000,0)),1000000))</f>
        <v/>
      </c>
      <c r="XI23">
        <f>IF($B23=0,1000000,IF(INDEX('計算A'!$D$60:$II$104,$B23,51)*EU23=1,IF(AND($E23=2,OB23=0),1000000,INDEX('計算A'!BB$110:BB$114,$F23+1)+IF(AND($E23=1,OB23=0),1000,0)),1000000))</f>
        <v/>
      </c>
      <c r="XJ23">
        <f>IF($B23=0,1000000,IF(INDEX('計算A'!$D$60:$II$104,$B23,52)*EV23=1,IF(AND($E23=2,OC23=0),1000000,INDEX('計算A'!BC$110:BC$114,$F23+1)+IF(AND($E23=1,OC23=0),1000,0)),1000000))</f>
        <v/>
      </c>
      <c r="XK23">
        <f>IF($B23=0,1000000,IF(INDEX('計算A'!$D$60:$II$104,$B23,53)*EW23=1,IF(AND($E23=2,OD23=0),1000000,INDEX('計算A'!BD$110:BD$114,$F23+1)+IF(AND($E23=1,OD23=0),1000,0)),1000000))</f>
        <v/>
      </c>
      <c r="XL23">
        <f>IF($B23=0,1000000,IF(INDEX('計算A'!$D$60:$II$104,$B23,54)*EX23=1,IF(AND($E23=2,OE23=0),1000000,INDEX('計算A'!BE$110:BE$114,$F23+1)+IF(AND($E23=1,OE23=0),1000,0)),1000000))</f>
        <v/>
      </c>
      <c r="XM23">
        <f>IF($B23=0,1000000,IF(INDEX('計算A'!$D$60:$II$104,$B23,55)*EY23=1,IF(AND($E23=2,OF23=0),1000000,INDEX('計算A'!BF$110:BF$114,$F23+1)+IF(AND($E23=1,OF23=0),1000,0)),1000000))</f>
        <v/>
      </c>
      <c r="XN23">
        <f>IF($B23=0,1000000,IF(INDEX('計算A'!$D$60:$II$104,$B23,56)*EZ23=1,IF(AND($E23=2,OG23=0),1000000,INDEX('計算A'!BG$110:BG$114,$F23+1)+IF(AND($E23=1,OG23=0),1000,0)),1000000))</f>
        <v/>
      </c>
      <c r="XO23">
        <f>IF($B23=0,1000000,IF(INDEX('計算A'!$D$60:$II$104,$B23,57)*FA23=1,IF(AND($E23=2,OH23=0),1000000,INDEX('計算A'!BH$110:BH$114,$F23+1)+IF(AND($E23=1,OH23=0),1000,0)),1000000))</f>
        <v/>
      </c>
      <c r="XP23">
        <f>IF($B23=0,1000000,IF(INDEX('計算A'!$D$60:$II$104,$B23,58)*FB23=1,IF(AND($E23=2,OI23=0),1000000,INDEX('計算A'!BI$110:BI$114,$F23+1)+IF(AND($E23=1,OI23=0),1000,0)),1000000))</f>
        <v/>
      </c>
      <c r="XQ23">
        <f>IF($B23=0,1000000,IF(INDEX('計算A'!$D$60:$II$104,$B23,59)*FC23=1,IF(AND($E23=2,OJ23=0),1000000,INDEX('計算A'!BJ$110:BJ$114,$F23+1)+IF(AND($E23=1,OJ23=0),1000,0)),1000000))</f>
        <v/>
      </c>
      <c r="XR23">
        <f>IF($B23=0,1000000,IF(INDEX('計算A'!$D$60:$II$104,$B23,60)*FD23=1,IF(AND($E23=2,OK23=0),1000000,INDEX('計算A'!BK$110:BK$114,$F23+1)+IF(AND($E23=1,OK23=0),1000,0)),1000000))</f>
        <v/>
      </c>
      <c r="XS23">
        <f>IF($B23=0,1000000,IF(INDEX('計算A'!$D$60:$II$104,$B23,61)*FE23=1,IF(AND($E23=2,OL23=0),1000000,INDEX('計算A'!BL$110:BL$114,$F23+1)+IF(AND($E23=1,OL23=0),1000,0)),1000000))</f>
        <v/>
      </c>
      <c r="XT23">
        <f>IF($B23=0,1000000,IF(INDEX('計算A'!$D$60:$II$104,$B23,62)*FF23=1,IF(AND($E23=2,OM23=0),1000000,INDEX('計算A'!BM$110:BM$114,$F23+1)+IF(AND($E23=1,OM23=0),1000,0)),1000000))</f>
        <v/>
      </c>
      <c r="XU23">
        <f>IF($B23=0,1000000,IF(INDEX('計算A'!$D$60:$II$104,$B23,63)*FG23=1,IF(AND($E23=2,ON23=0),1000000,INDEX('計算A'!BN$110:BN$114,$F23+1)+IF(AND($E23=1,ON23=0),1000,0)),1000000))</f>
        <v/>
      </c>
      <c r="XV23">
        <f>IF($B23=0,1000000,IF(INDEX('計算A'!$D$60:$II$104,$B23,64)*FH23=1,IF(AND($E23=2,OO23=0),1000000,INDEX('計算A'!BO$110:BO$114,$F23+1)+IF(AND($E23=1,OO23=0),1000,0)),1000000))</f>
        <v/>
      </c>
      <c r="XW23">
        <f>IF($B23=0,1000000,IF(INDEX('計算A'!$D$60:$II$104,$B23,65)*FI23=1,IF(AND($E23=2,OP23=0),1000000,INDEX('計算A'!BP$110:BP$114,$F23+1)+IF(AND($E23=1,OP23=0),1000,0)),1000000))</f>
        <v/>
      </c>
      <c r="XX23">
        <f>IF($B23=0,1000000,IF(INDEX('計算A'!$D$60:$II$104,$B23,66)*FJ23=1,IF(AND($E23=2,OQ23=0),1000000,INDEX('計算A'!BQ$110:BQ$114,$F23+1)+IF(AND($E23=1,OQ23=0),1000,0)),1000000))</f>
        <v/>
      </c>
      <c r="XY23">
        <f>IF($B23=0,1000000,IF(INDEX('計算A'!$D$60:$II$104,$B23,67)*FK23=1,IF(AND($E23=2,OR23=0),1000000,INDEX('計算A'!BR$110:BR$114,$F23+1)+IF(AND($E23=1,OR23=0),1000,0)),1000000))</f>
        <v/>
      </c>
      <c r="XZ23">
        <f>IF($B23=0,1000000,IF(INDEX('計算A'!$D$60:$II$104,$B23,68)*FL23=1,IF(AND($E23=2,OS23=0),1000000,INDEX('計算A'!BS$110:BS$114,$F23+1)+IF(AND($E23=1,OS23=0),1000,0)),1000000))</f>
        <v/>
      </c>
      <c r="YA23">
        <f>IF($B23=0,1000000,IF(INDEX('計算A'!$D$60:$II$104,$B23,69)*FM23=1,IF(AND($E23=2,OT23=0),1000000,INDEX('計算A'!BT$110:BT$114,$F23+1)+IF(AND($E23=1,OT23=0),1000,0)),1000000))</f>
        <v/>
      </c>
      <c r="YB23">
        <f>IF($B23=0,1000000,IF(INDEX('計算A'!$D$60:$II$104,$B23,70)*FN23=1,IF(AND($E23=2,OU23=0),1000000,INDEX('計算A'!BU$110:BU$114,$F23+1)+IF(AND($E23=1,OU23=0),1000,0)),1000000))</f>
        <v/>
      </c>
      <c r="YC23">
        <f>IF($B23=0,1000000,IF(INDEX('計算A'!$D$60:$II$104,$B23,71)*FO23=1,IF(AND($E23=2,OV23=0),1000000,INDEX('計算A'!BV$110:BV$114,$F23+1)+IF(AND($E23=1,OV23=0),1000,0)),1000000))</f>
        <v/>
      </c>
      <c r="YD23">
        <f>IF($B23=0,1000000,IF(INDEX('計算A'!$D$60:$II$104,$B23,72)*FP23=1,IF(AND($E23=2,OW23=0),1000000,INDEX('計算A'!BW$110:BW$114,$F23+1)+IF(AND($E23=1,OW23=0),1000,0)),1000000))</f>
        <v/>
      </c>
      <c r="YE23">
        <f>IF($B23=0,1000000,IF(INDEX('計算A'!$D$60:$II$104,$B23,73)*FQ23=1,IF(AND($E23=2,OX23=0),1000000,INDEX('計算A'!BX$110:BX$114,$F23+1)+IF(AND($E23=1,OX23=0),1000,0)),1000000))</f>
        <v/>
      </c>
      <c r="YF23">
        <f>IF($B23=0,1000000,IF(INDEX('計算A'!$D$60:$II$104,$B23,74)*FR23=1,IF(AND($E23=2,OY23=0),1000000,INDEX('計算A'!BY$110:BY$114,$F23+1)+IF(AND($E23=1,OY23=0),1000,0)),1000000))</f>
        <v/>
      </c>
      <c r="YG23">
        <f>IF($B23=0,1000000,IF(INDEX('計算A'!$D$60:$II$104,$B23,75)*FS23=1,IF(AND($E23=2,OZ23=0),1000000,INDEX('計算A'!BZ$110:BZ$114,$F23+1)+IF(AND($E23=1,OZ23=0),1000,0)),1000000))</f>
        <v/>
      </c>
      <c r="YH23">
        <f>IF($B23=0,1000000,IF(INDEX('計算A'!$D$60:$II$104,$B23,76)*FT23=1,IF(AND($E23=2,PA23=0),1000000,INDEX('計算A'!CA$110:CA$114,$F23+1)+IF(AND($E23=1,PA23=0),1000,0)),1000000))</f>
        <v/>
      </c>
      <c r="YI23">
        <f>IF($B23=0,1000000,IF(INDEX('計算A'!$D$60:$II$104,$B23,77)*FU23=1,IF(AND($E23=2,PB23=0),1000000,INDEX('計算A'!CB$110:CB$114,$F23+1)+IF(AND($E23=1,PB23=0),1000,0)),1000000))</f>
        <v/>
      </c>
      <c r="YJ23">
        <f>IF($B23=0,1000000,IF(INDEX('計算A'!$D$60:$II$104,$B23,78)*FV23=1,IF(AND($E23=2,PC23=0),1000000,INDEX('計算A'!CC$110:CC$114,$F23+1)+IF(AND($E23=1,PC23=0),1000,0)),1000000))</f>
        <v/>
      </c>
      <c r="YK23">
        <f>IF($B23=0,1000000,IF(INDEX('計算A'!$D$60:$II$104,$B23,79)*FW23=1,IF(AND($E23=2,PD23=0),1000000,INDEX('計算A'!CD$110:CD$114,$F23+1)+IF(AND($E23=1,PD23=0),1000,0)),1000000))</f>
        <v/>
      </c>
      <c r="YL23">
        <f>IF($B23=0,1000000,IF(INDEX('計算A'!$D$60:$II$104,$B23,80)*FX23=1,IF(AND($E23=2,PE23=0),1000000,INDEX('計算A'!CE$110:CE$114,$F23+1)+IF(AND($E23=1,PE23=0),1000,0)),1000000))</f>
        <v/>
      </c>
      <c r="YM23">
        <f>IF($B23=0,1000000,IF(INDEX('計算A'!$D$60:$II$104,$B23,81)*FY23=1,IF(AND($E23=2,PF23=0),1000000,INDEX('計算A'!CF$110:CF$114,$F23+1)+IF(AND($E23=1,PF23=0),1000,0)),1000000))</f>
        <v/>
      </c>
      <c r="YN23">
        <f>IF($B23=0,1000000,IF(INDEX('計算A'!$D$60:$II$104,$B23,82)*FZ23=1,IF(AND($E23=2,PG23=0),1000000,INDEX('計算A'!CG$110:CG$114,$F23+1)+IF(AND($E23=1,PG23=0),1000,0)),1000000))</f>
        <v/>
      </c>
      <c r="YO23">
        <f>IF($B23=0,1000000,IF(INDEX('計算A'!$D$60:$II$104,$B23,83)*GA23=1,IF(AND($E23=2,PH23=0),1000000,INDEX('計算A'!CH$110:CH$114,$F23+1)+IF(AND($E23=1,PH23=0),1000,0)),1000000))</f>
        <v/>
      </c>
      <c r="YP23">
        <f>IF($B23=0,1000000,IF(INDEX('計算A'!$D$60:$II$104,$B23,84)*GB23=1,IF(AND($E23=2,PI23=0),1000000,INDEX('計算A'!CI$110:CI$114,$F23+1)+IF(AND($E23=1,PI23=0),1000,0)),1000000))</f>
        <v/>
      </c>
      <c r="YQ23">
        <f>IF($B23=0,1000000,IF(INDEX('計算A'!$D$60:$II$104,$B23,85)*GC23=1,IF(AND($E23=2,PJ23=0),1000000,INDEX('計算A'!CJ$110:CJ$114,$F23+1)+IF(AND($E23=1,PJ23=0),1000,0)),1000000))</f>
        <v/>
      </c>
      <c r="YR23">
        <f>IF($B23=0,1000000,IF(INDEX('計算A'!$D$60:$II$104,$B23,86)*GD23=1,IF(AND($E23=2,PK23=0),1000000,INDEX('計算A'!CK$110:CK$114,$F23+1)+IF(AND($E23=1,PK23=0),1000,0)),1000000))</f>
        <v/>
      </c>
      <c r="YS23">
        <f>IF($B23=0,1000000,IF(INDEX('計算A'!$D$60:$II$104,$B23,87)*GE23=1,IF(AND($E23=2,PL23=0),1000000,INDEX('計算A'!CL$110:CL$114,$F23+1)+IF(AND($E23=1,PL23=0),1000,0)),1000000))</f>
        <v/>
      </c>
      <c r="YT23">
        <f>IF($B23=0,1000000,IF(INDEX('計算A'!$D$60:$II$104,$B23,88)*GF23=1,IF(AND($E23=2,PM23=0),1000000,INDEX('計算A'!CM$110:CM$114,$F23+1)+IF(AND($E23=1,PM23=0),1000,0)),1000000))</f>
        <v/>
      </c>
      <c r="YU23">
        <f>IF($B23=0,1000000,IF(INDEX('計算A'!$D$60:$II$104,$B23,89)*GG23=1,IF(AND($E23=2,PN23=0),1000000,INDEX('計算A'!CN$110:CN$114,$F23+1)+IF(AND($E23=1,PN23=0),1000,0)),1000000))</f>
        <v/>
      </c>
      <c r="YV23">
        <f>IF($B23=0,1000000,IF(INDEX('計算A'!$D$60:$II$104,$B23,90)*GH23=1,IF(AND($E23=2,PO23=0),1000000,INDEX('計算A'!CO$110:CO$114,$F23+1)+IF(AND($E23=1,PO23=0),1000,0)),1000000))</f>
        <v/>
      </c>
      <c r="YW23">
        <f>IF($B23=0,1000000,IF(INDEX('計算A'!$D$60:$II$104,$B23,91)*GI23=1,IF(AND($E23=2,PP23=0),1000000,INDEX('計算A'!CP$110:CP$114,$F23+1)+IF(AND($E23=1,PP23=0),1000,0)),1000000))</f>
        <v/>
      </c>
      <c r="YX23">
        <f>IF($B23=0,1000000,IF(INDEX('計算A'!$D$60:$II$104,$B23,92)*GJ23=1,IF(AND($E23=2,PQ23=0),1000000,INDEX('計算A'!CQ$110:CQ$114,$F23+1)+IF(AND($E23=1,PQ23=0),1000,0)),1000000))</f>
        <v/>
      </c>
      <c r="YY23">
        <f>IF($B23=0,1000000,IF(INDEX('計算A'!$D$60:$II$104,$B23,93)*GK23=1,IF(AND($E23=2,PR23=0),1000000,INDEX('計算A'!CR$110:CR$114,$F23+1)+IF(AND($E23=1,PR23=0),1000,0)),1000000))</f>
        <v/>
      </c>
      <c r="YZ23">
        <f>IF($B23=0,1000000,IF(INDEX('計算A'!$D$60:$II$104,$B23,94)*GL23=1,IF(AND($E23=2,PS23=0),1000000,INDEX('計算A'!CS$110:CS$114,$F23+1)+IF(AND($E23=1,PS23=0),1000,0)),1000000))</f>
        <v/>
      </c>
      <c r="ZA23">
        <f>IF($B23=0,1000000,IF(INDEX('計算A'!$D$60:$II$104,$B23,95)*GM23=1,IF(AND($E23=2,PT23=0),1000000,INDEX('計算A'!CT$110:CT$114,$F23+1)+IF(AND($E23=1,PT23=0),1000,0)),1000000))</f>
        <v/>
      </c>
      <c r="ZB23">
        <f>IF($B23=0,1000000,IF(INDEX('計算A'!$D$60:$II$104,$B23,96)*GN23=1,IF(AND($E23=2,PU23=0),1000000,INDEX('計算A'!CU$110:CU$114,$F23+1)+IF(AND($E23=1,PU23=0),1000,0)),1000000))</f>
        <v/>
      </c>
      <c r="ZC23">
        <f>IF($B23=0,1000000,IF(INDEX('計算A'!$D$60:$II$104,$B23,97)*GO23=1,IF(AND($E23=2,PV23=0),1000000,INDEX('計算A'!CV$110:CV$114,$F23+1)+IF(AND($E23=1,PV23=0),1000,0)),1000000))</f>
        <v/>
      </c>
      <c r="ZD23">
        <f>IF($B23=0,1000000,IF(INDEX('計算A'!$D$60:$II$104,$B23,98)*GP23=1,IF(AND($E23=2,PW23=0),1000000,INDEX('計算A'!CW$110:CW$114,$F23+1)+IF(AND($E23=1,PW23=0),1000,0)),1000000))</f>
        <v/>
      </c>
      <c r="ZE23">
        <f>IF($B23=0,1000000,IF(INDEX('計算A'!$D$60:$II$104,$B23,99)*GQ23=1,IF(AND($E23=2,PX23=0),1000000,INDEX('計算A'!CX$110:CX$114,$F23+1)+IF(AND($E23=1,PX23=0),1000,0)),1000000))</f>
        <v/>
      </c>
      <c r="ZF23">
        <f>IF($B23=0,1000000,IF(INDEX('計算A'!$D$60:$II$104,$B23,100)*GR23=1,IF(AND($E23=2,PY23=0),1000000,INDEX('計算A'!CY$110:CY$114,$F23+1)+IF(AND($E23=1,PY23=0),1000,0)),1000000))</f>
        <v/>
      </c>
      <c r="ZG23">
        <f>IF($B23=0,1000000,IF(INDEX('計算A'!$D$60:$II$104,$B23,101)*GS23=1,IF(AND($E23=2,PZ23=0),1000000,INDEX('計算A'!CZ$110:CZ$114,$F23+1)+IF(AND($E23=1,PZ23=0),1000,0)),1000000))</f>
        <v/>
      </c>
      <c r="ZH23">
        <f>IF($B23=0,1000000,IF(INDEX('計算A'!$D$60:$II$104,$B23,102)*GT23=1,IF(AND($E23=2,QA23=0),1000000,INDEX('計算A'!DA$110:DA$114,$F23+1)+IF(AND($E23=1,QA23=0),1000,0)),1000000))</f>
        <v/>
      </c>
      <c r="ZI23">
        <f>IF($B23=0,1000000,IF(INDEX('計算A'!$D$60:$II$104,$B23,103)*GU23=1,IF(AND($E23=2,QB23=0),1000000,INDEX('計算A'!DB$110:DB$114,$F23+1)+IF(AND($E23=1,QB23=0),1000,0)),1000000))</f>
        <v/>
      </c>
      <c r="ZJ23">
        <f>IF($B23=0,1000000,IF(INDEX('計算A'!$D$60:$II$104,$B23,104)*GV23=1,IF(AND($E23=2,QC23=0),1000000,INDEX('計算A'!DC$110:DC$114,$F23+1)+IF(AND($E23=1,QC23=0),1000,0)),1000000))</f>
        <v/>
      </c>
      <c r="ZK23">
        <f>IF($B23=0,1000000,IF(INDEX('計算A'!$D$60:$II$104,$B23,105)*GW23=1,IF(AND($E23=2,QD23=0),1000000,INDEX('計算A'!DD$110:DD$114,$F23+1)+IF(AND($E23=1,QD23=0),1000,0)),1000000))</f>
        <v/>
      </c>
      <c r="ZL23">
        <f>IF($B23=0,1000000,IF(INDEX('計算A'!$D$60:$II$104,$B23,106)*GX23=1,IF(AND($E23=2,QE23=0),1000000,INDEX('計算A'!DE$110:DE$114,$F23+1)+IF(AND($E23=1,QE23=0),1000,0)),1000000))</f>
        <v/>
      </c>
      <c r="ZM23">
        <f>IF($B23=0,1000000,IF(INDEX('計算A'!$D$60:$II$104,$B23,107)*GY23=1,IF(AND($E23=2,QF23=0),1000000,INDEX('計算A'!DF$110:DF$114,$F23+1)+IF(AND($E23=1,QF23=0),1000,0)),1000000))</f>
        <v/>
      </c>
      <c r="ZN23">
        <f>IF($B23=0,1000000,IF(INDEX('計算A'!$D$60:$II$104,$B23,108)*GZ23=1,IF(AND($E23=2,QG23=0),1000000,INDEX('計算A'!DG$110:DG$114,$F23+1)+IF(AND($E23=1,QG23=0),1000,0)),1000000))</f>
        <v/>
      </c>
      <c r="ZO23">
        <f>IF($B23=0,1000000,IF(INDEX('計算A'!$D$60:$II$104,$B23,109)*HA23=1,IF(AND($E23=2,QH23=0),1000000,INDEX('計算A'!DH$110:DH$114,$F23+1)+IF(AND($E23=1,QH23=0),1000,0)),1000000))</f>
        <v/>
      </c>
      <c r="ZP23">
        <f>IF($B23=0,1000000,IF(INDEX('計算A'!$D$60:$II$104,$B23,110)*HB23=1,IF(AND($E23=2,QI23=0),1000000,INDEX('計算A'!DI$110:DI$114,$F23+1)+IF(AND($E23=1,QI23=0),1000,0)),1000000))</f>
        <v/>
      </c>
      <c r="ZQ23">
        <f>IF($B23=0,1000000,IF(INDEX('計算A'!$D$60:$II$104,$B23,111)*HC23=1,IF(AND($E23=2,QJ23=0),1000000,INDEX('計算A'!DJ$110:DJ$114,$F23+1)+IF(AND($E23=1,QJ23=0),1000,0)),1000000))</f>
        <v/>
      </c>
      <c r="ZR23">
        <f>IF($B23=0,1000000,IF(INDEX('計算A'!$D$60:$II$104,$B23,112)*HD23=1,IF(AND($E23=2,QK23=0),1000000,INDEX('計算A'!DK$110:DK$114,$F23+1)+IF(AND($E23=1,QK23=0),1000,0)),1000000))</f>
        <v/>
      </c>
      <c r="ZS23">
        <f>IF($B23=0,1000000,IF(INDEX('計算A'!$D$60:$II$104,$B23,113)*HE23=1,IF(AND($E23=2,QL23=0),1000000,INDEX('計算A'!DL$110:DL$114,$F23+1)+IF(AND($E23=1,QL23=0),1000,0)),1000000))</f>
        <v/>
      </c>
      <c r="ZT23">
        <f>IF($B23=0,1000000,IF(INDEX('計算A'!$D$60:$II$104,$B23,114)*HF23=1,IF(AND($E23=2,QM23=0),1000000,INDEX('計算A'!DM$110:DM$114,$F23+1)+IF(AND($E23=1,QM23=0),1000,0)),1000000))</f>
        <v/>
      </c>
      <c r="ZU23">
        <f>IF($B23=0,1000000,IF(INDEX('計算A'!$D$60:$II$104,$B23,115)*HG23=1,IF(AND($E23=2,QN23=0),1000000,INDEX('計算A'!DN$110:DN$114,$F23+1)+IF(AND($E23=1,QN23=0),1000,0)),1000000))</f>
        <v/>
      </c>
      <c r="ZV23">
        <f>IF($B23=0,1000000,IF(INDEX('計算A'!$D$60:$II$104,$B23,116)*HH23=1,IF(AND($E23=2,QO23=0),1000000,INDEX('計算A'!DO$110:DO$114,$F23+1)+IF(AND($E23=1,QO23=0),1000,0)),1000000))</f>
        <v/>
      </c>
      <c r="ZW23">
        <f>IF($B23=0,1000000,IF(INDEX('計算A'!$D$60:$II$104,$B23,117)*HI23=1,IF(AND($E23=2,QP23=0),1000000,INDEX('計算A'!DP$110:DP$114,$F23+1)+IF(AND($E23=1,QP23=0),1000,0)),1000000))</f>
        <v/>
      </c>
      <c r="ZX23">
        <f>IF($B23=0,1000000,IF(INDEX('計算A'!$D$60:$II$104,$B23,118)*HJ23=1,IF(AND($E23=2,QQ23=0),1000000,INDEX('計算A'!DQ$110:DQ$114,$F23+1)+IF(AND($E23=1,QQ23=0),1000,0)),1000000))</f>
        <v/>
      </c>
      <c r="ZY23">
        <f>IF($B23=0,1000000,IF(INDEX('計算A'!$D$60:$II$104,$B23,119)*HK23=1,IF(AND($E23=2,QR23=0),1000000,INDEX('計算A'!DR$110:DR$114,$F23+1)+IF(AND($E23=1,QR23=0),1000,0)),1000000))</f>
        <v/>
      </c>
      <c r="ZZ23">
        <f>IF($B23=0,1000000,IF(INDEX('計算A'!$D$60:$II$104,$B23,120)*HL23=1,IF(AND($E23=2,QS23=0),1000000,INDEX('計算A'!DS$110:DS$114,$F23+1)+IF(AND($E23=1,QS23=0),1000,0)),1000000))</f>
        <v/>
      </c>
      <c r="AAA23">
        <f>IF($B23=0,1000000,IF(INDEX('計算A'!$D$60:$II$104,$B23,121)*HM23=1,IF(AND($E23=2,QT23=0),1000000,INDEX('計算A'!DT$110:DT$114,$F23+1)+IF(AND($E23=1,QT23=0),1000,0)),1000000))</f>
        <v/>
      </c>
      <c r="AAB23">
        <f>IF($B23=0,1000000,IF(INDEX('計算A'!$D$60:$II$104,$B23,122)*HN23=1,IF(AND($E23=2,QU23=0),1000000,INDEX('計算A'!DU$110:DU$114,$F23+1)+IF(AND($E23=1,QU23=0),1000,0)),1000000))</f>
        <v/>
      </c>
      <c r="AAC23">
        <f>IF($B23=0,1000000,IF(INDEX('計算A'!$D$60:$II$104,$B23,123)*HO23=1,IF(AND($E23=2,QV23=0),1000000,INDEX('計算A'!DV$110:DV$114,$F23+1)+IF(AND($E23=1,QV23=0),1000,0)),1000000))</f>
        <v/>
      </c>
      <c r="AAD23">
        <f>IF($B23=0,1000000,IF(INDEX('計算A'!$D$60:$II$104,$B23,124)*HP23=1,IF(AND($E23=2,QW23=0),1000000,INDEX('計算A'!DW$110:DW$114,$F23+1)+IF(AND($E23=1,QW23=0),1000,0)),1000000))</f>
        <v/>
      </c>
      <c r="AAE23">
        <f>IF($B23=0,1000000,IF(INDEX('計算A'!$D$60:$II$104,$B23,125)*HQ23=1,IF(AND($E23=2,QX23=0),1000000,INDEX('計算A'!DX$110:DX$114,$F23+1)+IF(AND($E23=1,QX23=0),1000,0)),1000000))</f>
        <v/>
      </c>
      <c r="AAF23">
        <f>IF($B23=0,1000000,IF(INDEX('計算A'!$D$60:$II$104,$B23,126)*HR23=1,IF(AND($E23=2,QY23=0),1000000,INDEX('計算A'!DY$110:DY$114,$F23+1)+IF(AND($E23=1,QY23=0),1000,0)),1000000))</f>
        <v/>
      </c>
      <c r="AAG23">
        <f>IF($B23=0,1000000,IF(INDEX('計算A'!$D$60:$II$104,$B23,127)*HS23=1,IF(AND($E23=2,QZ23=0),1000000,INDEX('計算A'!DZ$110:DZ$114,$F23+1)+IF(AND($E23=1,QZ23=0),1000,0)),1000000))</f>
        <v/>
      </c>
      <c r="AAH23">
        <f>IF($B23=0,1000000,IF(INDEX('計算A'!$D$60:$II$104,$B23,128)*HT23=1,IF(AND($E23=2,RA23=0),1000000,INDEX('計算A'!EA$110:EA$114,$F23+1)+IF(AND($E23=1,RA23=0),1000,0)),1000000))</f>
        <v/>
      </c>
      <c r="AAI23">
        <f>IF($B23=0,1000000,IF(INDEX('計算A'!$D$60:$II$104,$B23,129)*HU23=1,IF(AND($E23=2,RB23=0),1000000,INDEX('計算A'!EB$110:EB$114,$F23+1)+IF(AND($E23=1,RB23=0),1000,0)),1000000))</f>
        <v/>
      </c>
      <c r="AAJ23">
        <f>IF($B23=0,1000000,IF(INDEX('計算A'!$D$60:$II$104,$B23,130)*HV23=1,IF(AND($E23=2,RC23=0),1000000,INDEX('計算A'!EC$110:EC$114,$F23+1)+IF(AND($E23=1,RC23=0),1000,0)),1000000))</f>
        <v/>
      </c>
      <c r="AAK23">
        <f>IF($B23=0,1000000,IF(INDEX('計算A'!$D$60:$II$104,$B23,131)*HW23=1,IF(AND($E23=2,RD23=0),1000000,INDEX('計算A'!ED$110:ED$114,$F23+1)+IF(AND($E23=1,RD23=0),1000,0)),1000000))</f>
        <v/>
      </c>
      <c r="AAL23">
        <f>IF($B23=0,1000000,IF(INDEX('計算A'!$D$60:$II$104,$B23,132)*HX23=1,IF(AND($E23=2,RE23=0),1000000,INDEX('計算A'!EE$110:EE$114,$F23+1)+IF(AND($E23=1,RE23=0),1000,0)),1000000))</f>
        <v/>
      </c>
      <c r="AAM23">
        <f>IF($B23=0,1000000,IF(INDEX('計算A'!$D$60:$II$104,$B23,133)*HY23=1,IF(AND($E23=2,RF23=0),1000000,INDEX('計算A'!EF$110:EF$114,$F23+1)+IF(AND($E23=1,RF23=0),1000,0)),1000000))</f>
        <v/>
      </c>
      <c r="AAN23">
        <f>IF($B23=0,1000000,IF(INDEX('計算A'!$D$60:$II$104,$B23,134)*HZ23=1,IF(AND($E23=2,RG23=0),1000000,INDEX('計算A'!EG$110:EG$114,$F23+1)+IF(AND($E23=1,RG23=0),1000,0)),1000000))</f>
        <v/>
      </c>
      <c r="AAO23">
        <f>IF($B23=0,1000000,IF(INDEX('計算A'!$D$60:$II$104,$B23,135)*IA23=1,IF(AND($E23=2,RH23=0),1000000,INDEX('計算A'!EH$110:EH$114,$F23+1)+IF(AND($E23=1,RH23=0),1000,0)),1000000))</f>
        <v/>
      </c>
      <c r="AAP23">
        <f>IF($B23=0,1000000,IF(INDEX('計算A'!$D$60:$II$104,$B23,136)*IB23=1,IF(AND($E23=2,RI23=0),1000000,INDEX('計算A'!EI$110:EI$114,$F23+1)+IF(AND($E23=1,RI23=0),1000,0)),1000000))</f>
        <v/>
      </c>
      <c r="AAQ23">
        <f>IF($B23=0,1000000,IF(INDEX('計算A'!$D$60:$II$104,$B23,137)*IC23=1,IF(AND($E23=2,RJ23=0),1000000,INDEX('計算A'!EJ$110:EJ$114,$F23+1)+IF(AND($E23=1,RJ23=0),1000,0)),1000000))</f>
        <v/>
      </c>
      <c r="AAR23">
        <f>IF($B23=0,1000000,IF(INDEX('計算A'!$D$60:$II$104,$B23,138)*ID23=1,IF(AND($E23=2,RK23=0),1000000,INDEX('計算A'!EK$110:EK$114,$F23+1)+IF(AND($E23=1,RK23=0),1000,0)),1000000))</f>
        <v/>
      </c>
      <c r="AAS23">
        <f>IF($B23=0,1000000,IF(INDEX('計算A'!$D$60:$II$104,$B23,139)*IE23=1,IF(AND($E23=2,RL23=0),1000000,INDEX('計算A'!EL$110:EL$114,$F23+1)+IF(AND($E23=1,RL23=0),1000,0)),1000000))</f>
        <v/>
      </c>
      <c r="AAT23">
        <f>IF($B23=0,1000000,IF(INDEX('計算A'!$D$60:$II$104,$B23,140)*IF23=1,IF(AND($E23=2,RM23=0),1000000,INDEX('計算A'!EM$110:EM$114,$F23+1)+IF(AND($E23=1,RM23=0),1000,0)),1000000))</f>
        <v/>
      </c>
      <c r="AAU23">
        <f>IF($B23=0,1000000,IF(INDEX('計算A'!$D$60:$II$104,$B23,141)*IG23=1,IF(AND($E23=2,RN23=0),1000000,INDEX('計算A'!EN$110:EN$114,$F23+1)+IF(AND($E23=1,RN23=0),1000,0)),1000000))</f>
        <v/>
      </c>
      <c r="AAV23">
        <f>IF($B23=0,1000000,IF(INDEX('計算A'!$D$60:$II$104,$B23,142)*IH23=1,IF(AND($E23=2,RO23=0),1000000,INDEX('計算A'!EO$110:EO$114,$F23+1)+IF(AND($E23=1,RO23=0),1000,0)),1000000))</f>
        <v/>
      </c>
      <c r="AAW23">
        <f>IF($B23=0,1000000,IF(INDEX('計算A'!$D$60:$II$104,$B23,143)*II23=1,IF(AND($E23=2,RP23=0),1000000,INDEX('計算A'!EP$110:EP$114,$F23+1)+IF(AND($E23=1,RP23=0),1000,0)),1000000))</f>
        <v/>
      </c>
      <c r="AAX23">
        <f>IF($B23=0,1000000,IF(INDEX('計算A'!$D$60:$II$104,$B23,144)*IJ23=1,IF(AND($E23=2,RQ23=0),1000000,INDEX('計算A'!EQ$110:EQ$114,$F23+1)+IF(AND($E23=1,RQ23=0),1000,0)),1000000))</f>
        <v/>
      </c>
      <c r="AAY23">
        <f>IF($B23=0,1000000,IF(INDEX('計算A'!$D$60:$II$104,$B23,145)*IK23=1,IF(AND($E23=2,RR23=0),1000000,INDEX('計算A'!ER$110:ER$114,$F23+1)+IF(AND($E23=1,RR23=0),1000,0)),1000000))</f>
        <v/>
      </c>
      <c r="AAZ23">
        <f>IF($B23=0,1000000,IF(INDEX('計算A'!$D$60:$II$104,$B23,146)*IL23=1,IF(AND($E23=2,RS23=0),1000000,INDEX('計算A'!ES$110:ES$114,$F23+1)+IF(AND($E23=1,RS23=0),1000,0)),1000000))</f>
        <v/>
      </c>
      <c r="ABA23">
        <f>IF($B23=0,1000000,IF(INDEX('計算A'!$D$60:$II$104,$B23,147)*IM23=1,IF(AND($E23=2,RT23=0),1000000,INDEX('計算A'!ET$110:ET$114,$F23+1)+IF(AND($E23=1,RT23=0),1000,0)),1000000))</f>
        <v/>
      </c>
      <c r="ABB23">
        <f>IF($B23=0,1000000,IF(INDEX('計算A'!$D$60:$II$104,$B23,148)*IN23=1,IF(AND($E23=2,RU23=0),1000000,INDEX('計算A'!EU$110:EU$114,$F23+1)+IF(AND($E23=1,RU23=0),1000,0)),1000000))</f>
        <v/>
      </c>
      <c r="ABC23">
        <f>IF($B23=0,1000000,IF(INDEX('計算A'!$D$60:$II$104,$B23,149)*IO23=1,IF(AND($E23=2,RV23=0),1000000,INDEX('計算A'!EV$110:EV$114,$F23+1)+IF(AND($E23=1,RV23=0),1000,0)),1000000))</f>
        <v/>
      </c>
      <c r="ABD23">
        <f>IF($B23=0,1000000,IF(INDEX('計算A'!$D$60:$II$104,$B23,150)*IP23=1,IF(AND($E23=2,RW23=0),1000000,INDEX('計算A'!EW$110:EW$114,$F23+1)+IF(AND($E23=1,RW23=0),1000,0)),1000000))</f>
        <v/>
      </c>
      <c r="ABE23">
        <f>IF($B23=0,1000000,IF(INDEX('計算A'!$D$60:$II$104,$B23,151)*IQ23=1,IF(AND($E23=2,RX23=0),1000000,INDEX('計算A'!EX$110:EX$114,$F23+1)+IF(AND($E23=1,RX23=0),1000,0)),1000000))</f>
        <v/>
      </c>
      <c r="ABF23">
        <f>IF($B23=0,1000000,IF(INDEX('計算A'!$D$60:$II$104,$B23,152)*IR23=1,IF(AND($E23=2,RY23=0),1000000,INDEX('計算A'!EY$110:EY$114,$F23+1)+IF(AND($E23=1,RY23=0),1000,0)),1000000))</f>
        <v/>
      </c>
      <c r="ABG23">
        <f>IF($B23=0,1000000,IF(INDEX('計算A'!$D$60:$II$104,$B23,153)*IS23=1,IF(AND($E23=2,RZ23=0),1000000,INDEX('計算A'!EZ$110:EZ$114,$F23+1)+IF(AND($E23=1,RZ23=0),1000,0)),1000000))</f>
        <v/>
      </c>
      <c r="ABH23">
        <f>IF($B23=0,1000000,IF(INDEX('計算A'!$D$60:$II$104,$B23,154)*IT23=1,IF(AND($E23=2,SA23=0),1000000,INDEX('計算A'!FA$110:FA$114,$F23+1)+IF(AND($E23=1,SA23=0),1000,0)),1000000))</f>
        <v/>
      </c>
      <c r="ABI23">
        <f>IF($B23=0,1000000,IF(INDEX('計算A'!$D$60:$II$104,$B23,155)*IU23=1,IF(AND($E23=2,SB23=0),1000000,INDEX('計算A'!FB$110:FB$114,$F23+1)+IF(AND($E23=1,SB23=0),1000,0)),1000000))</f>
        <v/>
      </c>
      <c r="ABJ23">
        <f>IF($B23=0,1000000,IF(INDEX('計算A'!$D$60:$II$104,$B23,156)*IV23=1,IF(AND($E23=2,SC23=0),1000000,INDEX('計算A'!FC$110:FC$114,$F23+1)+IF(AND($E23=1,SC23=0),1000,0)),1000000))</f>
        <v/>
      </c>
      <c r="ABK23">
        <f>IF($B23=0,1000000,IF(INDEX('計算A'!$D$60:$II$104,$B23,157)*IW23=1,IF(AND($E23=2,SD23=0),1000000,INDEX('計算A'!FD$110:FD$114,$F23+1)+IF(AND($E23=1,SD23=0),1000,0)),1000000))</f>
        <v/>
      </c>
      <c r="ABL23">
        <f>IF($B23=0,1000000,IF(INDEX('計算A'!$D$60:$II$104,$B23,158)*IX23=1,IF(AND($E23=2,SE23=0),1000000,INDEX('計算A'!FE$110:FE$114,$F23+1)+IF(AND($E23=1,SE23=0),1000,0)),1000000))</f>
        <v/>
      </c>
      <c r="ABM23">
        <f>IF($B23=0,1000000,IF(INDEX('計算A'!$D$60:$II$104,$B23,159)*IY23=1,IF(AND($E23=2,SF23=0),1000000,INDEX('計算A'!FF$110:FF$114,$F23+1)+IF(AND($E23=1,SF23=0),1000,0)),1000000))</f>
        <v/>
      </c>
      <c r="ABN23">
        <f>IF($B23=0,1000000,IF(INDEX('計算A'!$D$60:$II$104,$B23,160)*IZ23=1,IF(AND($E23=2,SG23=0),1000000,INDEX('計算A'!FG$110:FG$114,$F23+1)+IF(AND($E23=1,SG23=0),1000,0)),1000000))</f>
        <v/>
      </c>
      <c r="ABO23">
        <f>IF($B23=0,1000000,IF(INDEX('計算A'!$D$60:$II$104,$B23,161)*JA23=1,IF(AND($E23=2,SH23=0),1000000,INDEX('計算A'!FH$110:FH$114,$F23+1)+IF(AND($E23=1,SH23=0),1000,0)),1000000))</f>
        <v/>
      </c>
      <c r="ABP23">
        <f>IF($B23=0,1000000,IF(INDEX('計算A'!$D$60:$II$104,$B23,162)*JB23=1,IF(AND($E23=2,SI23=0),1000000,INDEX('計算A'!FI$110:FI$114,$F23+1)+IF(AND($E23=1,SI23=0),1000,0)),1000000))</f>
        <v/>
      </c>
      <c r="ABQ23">
        <f>IF($B23=0,1000000,IF(INDEX('計算A'!$D$60:$II$104,$B23,163)*JC23=1,IF(AND($E23=2,SJ23=0),1000000,INDEX('計算A'!FJ$110:FJ$114,$F23+1)+IF(AND($E23=1,SJ23=0),1000,0)),1000000))</f>
        <v/>
      </c>
      <c r="ABR23">
        <f>IF($B23=0,1000000,IF(INDEX('計算A'!$D$60:$II$104,$B23,164)*JD23=1,IF(AND($E23=2,SK23=0),1000000,INDEX('計算A'!FK$110:FK$114,$F23+1)+IF(AND($E23=1,SK23=0),1000,0)),1000000))</f>
        <v/>
      </c>
      <c r="ABS23">
        <f>IF($B23=0,1000000,IF(INDEX('計算A'!$D$60:$II$104,$B23,165)*JE23=1,IF(AND($E23=2,SL23=0),1000000,INDEX('計算A'!FL$110:FL$114,$F23+1)+IF(AND($E23=1,SL23=0),1000,0)),1000000))</f>
        <v/>
      </c>
      <c r="ABT23">
        <f>IF($B23=0,1000000,IF(INDEX('計算A'!$D$60:$II$104,$B23,166)*JF23=1,IF(AND($E23=2,SM23=0),1000000,INDEX('計算A'!FM$110:FM$114,$F23+1)+IF(AND($E23=1,SM23=0),1000,0)),1000000))</f>
        <v/>
      </c>
      <c r="ABU23">
        <f>IF($B23=0,1000000,IF(INDEX('計算A'!$D$60:$II$104,$B23,167)*JG23=1,IF(AND($E23=2,SN23=0),1000000,INDEX('計算A'!FN$110:FN$114,$F23+1)+IF(AND($E23=1,SN23=0),1000,0)),1000000))</f>
        <v/>
      </c>
      <c r="ABV23">
        <f>IF($B23=0,1000000,IF(INDEX('計算A'!$D$60:$II$104,$B23,168)*JH23=1,IF(AND($E23=2,SO23=0),1000000,INDEX('計算A'!FO$110:FO$114,$F23+1)+IF(AND($E23=1,SO23=0),1000,0)),1000000))</f>
        <v/>
      </c>
      <c r="ABW23">
        <f>IF($B23=0,1000000,IF(INDEX('計算A'!$D$60:$II$104,$B23,169)*JI23=1,IF(AND($E23=2,SP23=0),1000000,INDEX('計算A'!FP$110:FP$114,$F23+1)+IF(AND($E23=1,SP23=0),1000,0)),1000000))</f>
        <v/>
      </c>
      <c r="ABX23">
        <f>IF($B23=0,1000000,IF(INDEX('計算A'!$D$60:$II$104,$B23,170)*JJ23=1,IF(AND($E23=2,SQ23=0),1000000,INDEX('計算A'!FQ$110:FQ$114,$F23+1)+IF(AND($E23=1,SQ23=0),1000,0)),1000000))</f>
        <v/>
      </c>
      <c r="ABY23">
        <f>IF($B23=0,1000000,IF(INDEX('計算A'!$D$60:$II$104,$B23,171)*JK23=1,IF(AND($E23=2,SR23=0),1000000,INDEX('計算A'!FR$110:FR$114,$F23+1)+IF(AND($E23=1,SR23=0),1000,0)),1000000))</f>
        <v/>
      </c>
      <c r="ABZ23">
        <f>IF($B23=0,1000000,IF(INDEX('計算A'!$D$60:$II$104,$B23,172)*JL23=1,IF(AND($E23=2,SS23=0),1000000,INDEX('計算A'!FS$110:FS$114,$F23+1)+IF(AND($E23=1,SS23=0),1000,0)),1000000))</f>
        <v/>
      </c>
      <c r="ACA23">
        <f>IF($B23=0,1000000,IF(INDEX('計算A'!$D$60:$II$104,$B23,173)*JM23=1,IF(AND($E23=2,ST23=0),1000000,INDEX('計算A'!FT$110:FT$114,$F23+1)+IF(AND($E23=1,ST23=0),1000,0)),1000000))</f>
        <v/>
      </c>
      <c r="ACB23">
        <f>IF($B23=0,1000000,IF(INDEX('計算A'!$D$60:$II$104,$B23,174)*JN23=1,IF(AND($E23=2,SU23=0),1000000,INDEX('計算A'!FU$110:FU$114,$F23+1)+IF(AND($E23=1,SU23=0),1000,0)),1000000))</f>
        <v/>
      </c>
      <c r="ACC23">
        <f>IF($B23=0,1000000,IF(INDEX('計算A'!$D$60:$II$104,$B23,175)*JO23=1,IF(AND($E23=2,SV23=0),1000000,INDEX('計算A'!FV$110:FV$114,$F23+1)+IF(AND($E23=1,SV23=0),1000,0)),1000000))</f>
        <v/>
      </c>
      <c r="ACD23">
        <f>IF($B23=0,1000000,IF(INDEX('計算A'!$D$60:$II$104,$B23,176)*JP23=1,IF(AND($E23=2,SW23=0),1000000,INDEX('計算A'!FW$110:FW$114,$F23+1)+IF(AND($E23=1,SW23=0),1000,0)),1000000))</f>
        <v/>
      </c>
      <c r="ACE23">
        <f>IF($B23=0,1000000,IF(INDEX('計算A'!$D$60:$II$104,$B23,177)*JQ23=1,IF(AND($E23=2,SX23=0),1000000,INDEX('計算A'!FX$110:FX$114,$F23+1)+IF(AND($E23=1,SX23=0),1000,0)),1000000))</f>
        <v/>
      </c>
      <c r="ACF23">
        <f>IF($B23=0,1000000,IF(INDEX('計算A'!$D$60:$II$104,$B23,178)*JR23=1,IF(AND($E23=2,SY23=0),1000000,INDEX('計算A'!FY$110:FY$114,$F23+1)+IF(AND($E23=1,SY23=0),1000,0)),1000000))</f>
        <v/>
      </c>
      <c r="ACG23">
        <f>IF($B23=0,1000000,IF(INDEX('計算A'!$D$60:$II$104,$B23,179)*JS23=1,IF(AND($E23=2,SZ23=0),1000000,INDEX('計算A'!FZ$110:FZ$114,$F23+1)+IF(AND($E23=1,SZ23=0),1000,0)),1000000))</f>
        <v/>
      </c>
      <c r="ACH23">
        <f>IF($B23=0,1000000,IF(INDEX('計算A'!$D$60:$II$104,$B23,180)*JT23=1,IF(AND($E23=2,TA23=0),1000000,INDEX('計算A'!GA$110:GA$114,$F23+1)+IF(AND($E23=1,TA23=0),1000,0)),1000000))</f>
        <v/>
      </c>
      <c r="ACI23">
        <f>IF($B23=0,1000000,IF(INDEX('計算A'!$D$60:$II$104,$B23,181)*JU23=1,IF(AND($E23=2,TB23=0),1000000,INDEX('計算A'!GB$110:GB$114,$F23+1)+IF(AND($E23=1,TB23=0),1000,0)),1000000))</f>
        <v/>
      </c>
      <c r="ACJ23">
        <f>IF($B23=0,1000000,IF(INDEX('計算A'!$D$60:$II$104,$B23,182)*JV23=1,IF(AND($E23=2,TC23=0),1000000,INDEX('計算A'!GC$110:GC$114,$F23+1)+IF(AND($E23=1,TC23=0),1000,0)),1000000))</f>
        <v/>
      </c>
      <c r="ACK23">
        <f>IF($B23=0,1000000,IF(INDEX('計算A'!$D$60:$II$104,$B23,183)*JW23=1,IF(AND($E23=2,TD23=0),1000000,INDEX('計算A'!GD$110:GD$114,$F23+1)+IF(AND($E23=1,TD23=0),1000,0)),1000000))</f>
        <v/>
      </c>
      <c r="ACL23">
        <f>IF($B23=0,1000000,IF(INDEX('計算A'!$D$60:$II$104,$B23,184)*JX23=1,IF(AND($E23=2,TE23=0),1000000,INDEX('計算A'!GE$110:GE$114,$F23+1)+IF(AND($E23=1,TE23=0),1000,0)),1000000))</f>
        <v/>
      </c>
      <c r="ACM23">
        <f>IF($B23=0,1000000,IF(INDEX('計算A'!$D$60:$II$104,$B23,185)*JY23=1,IF(AND($E23=2,TF23=0),1000000,INDEX('計算A'!GF$110:GF$114,$F23+1)+IF(AND($E23=1,TF23=0),1000,0)),1000000))</f>
        <v/>
      </c>
      <c r="ACN23">
        <f>IF($B23=0,1000000,IF(INDEX('計算A'!$D$60:$II$104,$B23,186)*JZ23=1,IF(AND($E23=2,TG23=0),1000000,INDEX('計算A'!GG$110:GG$114,$F23+1)+IF(AND($E23=1,TG23=0),1000,0)),1000000))</f>
        <v/>
      </c>
      <c r="ACO23">
        <f>IF($B23=0,1000000,IF(INDEX('計算A'!$D$60:$II$104,$B23,187)*KA23=1,IF(AND($E23=2,TH23=0),1000000,INDEX('計算A'!GH$110:GH$114,$F23+1)+IF(AND($E23=1,TH23=0),1000,0)),1000000))</f>
        <v/>
      </c>
      <c r="ACP23">
        <f>IF($B23=0,1000000,IF(INDEX('計算A'!$D$60:$II$104,$B23,188)*KB23=1,IF(AND($E23=2,TI23=0),1000000,INDEX('計算A'!GI$110:GI$114,$F23+1)+IF(AND($E23=1,TI23=0),1000,0)),1000000))</f>
        <v/>
      </c>
      <c r="ACQ23">
        <f>IF($B23=0,1000000,IF(INDEX('計算A'!$D$60:$II$104,$B23,189)*KC23=1,IF(AND($E23=2,TJ23=0),1000000,INDEX('計算A'!GJ$110:GJ$114,$F23+1)+IF(AND($E23=1,TJ23=0),1000,0)),1000000))</f>
        <v/>
      </c>
      <c r="ACR23">
        <f>IF($B23=0,1000000,IF(INDEX('計算A'!$D$60:$II$104,$B23,190)*KD23=1,IF(AND($E23=2,TK23=0),1000000,INDEX('計算A'!GK$110:GK$114,$F23+1)+IF(AND($E23=1,TK23=0),1000,0)),1000000))</f>
        <v/>
      </c>
      <c r="ACS23">
        <f>IF($B23=0,1000000,IF(INDEX('計算A'!$D$60:$II$104,$B23,191)*KE23=1,IF(AND($E23=2,TL23=0),1000000,INDEX('計算A'!GL$110:GL$114,$F23+1)+IF(AND($E23=1,TL23=0),1000,0)),1000000))</f>
        <v/>
      </c>
      <c r="ACT23">
        <f>IF($B23=0,1000000,IF(INDEX('計算A'!$D$60:$II$104,$B23,192)*KF23=1,IF(AND($E23=2,TM23=0),1000000,INDEX('計算A'!GM$110:GM$114,$F23+1)+IF(AND($E23=1,TM23=0),1000,0)),1000000))</f>
        <v/>
      </c>
      <c r="ACU23">
        <f>IF($B23=0,1000000,IF(INDEX('計算A'!$D$60:$II$104,$B23,193)*KG23=1,IF(AND($E23=2,TN23=0),1000000,INDEX('計算A'!GN$110:GN$114,$F23+1)+IF(AND($E23=1,TN23=0),1000,0)),1000000))</f>
        <v/>
      </c>
      <c r="ACV23">
        <f>IF($B23=0,1000000,IF(INDEX('計算A'!$D$60:$II$104,$B23,194)*KH23=1,IF(AND($E23=2,TO23=0),1000000,INDEX('計算A'!GO$110:GO$114,$F23+1)+IF(AND($E23=1,TO23=0),1000,0)),1000000))</f>
        <v/>
      </c>
      <c r="ACW23">
        <f>IF($B23=0,1000000,IF(INDEX('計算A'!$D$60:$II$104,$B23,195)*KI23=1,IF(AND($E23=2,TP23=0),1000000,INDEX('計算A'!GP$110:GP$114,$F23+1)+IF(AND($E23=1,TP23=0),1000,0)),1000000))</f>
        <v/>
      </c>
      <c r="ACX23">
        <f>IF($B23=0,1000000,IF(INDEX('計算A'!$D$60:$II$104,$B23,196)*KJ23=1,IF(AND($E23=2,TQ23=0),1000000,INDEX('計算A'!GQ$110:GQ$114,$F23+1)+IF(AND($E23=1,TQ23=0),1000,0)),1000000))</f>
        <v/>
      </c>
      <c r="ACY23">
        <f>IF($B23=0,1000000,IF(INDEX('計算A'!$D$60:$II$104,$B23,197)*KK23=1,IF(AND($E23=2,TR23=0),1000000,INDEX('計算A'!GR$110:GR$114,$F23+1)+IF(AND($E23=1,TR23=0),1000,0)),1000000))</f>
        <v/>
      </c>
      <c r="ACZ23">
        <f>IF($B23=0,1000000,IF(INDEX('計算A'!$D$60:$II$104,$B23,198)*KL23=1,IF(AND($E23=2,TS23=0),1000000,INDEX('計算A'!GS$110:GS$114,$F23+1)+IF(AND($E23=1,TS23=0),1000,0)),1000000))</f>
        <v/>
      </c>
      <c r="ADA23">
        <f>IF($B23=0,1000000,IF(INDEX('計算A'!$D$60:$II$104,$B23,199)*KM23=1,IF(AND($E23=2,TT23=0),1000000,INDEX('計算A'!GT$110:GT$114,$F23+1)+IF(AND($E23=1,TT23=0),1000,0)),1000000))</f>
        <v/>
      </c>
      <c r="ADB23">
        <f>IF($B23=0,1000000,IF(INDEX('計算A'!$D$60:$II$104,$B23,200)*KN23=1,IF(AND($E23=2,TU23=0),1000000,INDEX('計算A'!GU$110:GU$114,$F23+1)+IF(AND($E23=1,TU23=0),1000,0)),1000000))</f>
        <v/>
      </c>
      <c r="ADC23">
        <f>IF($B23=0,1000000,IF(INDEX('計算A'!$D$60:$II$104,$B23,201)*KO23=1,IF(AND($E23=2,TV23=0),1000000,INDEX('計算A'!GV$110:GV$114,$F23+1)+IF(AND($E23=1,TV23=0),1000,0)),1000000))</f>
        <v/>
      </c>
      <c r="ADD23">
        <f>IF($B23=0,1000000,IF(INDEX('計算A'!$D$60:$II$104,$B23,202)*KP23=1,IF(AND($E23=2,TW23=0),1000000,INDEX('計算A'!GW$110:GW$114,$F23+1)+IF(AND($E23=1,TW23=0),1000,0)),1000000))</f>
        <v/>
      </c>
      <c r="ADE23">
        <f>IF($B23=0,1000000,IF(INDEX('計算A'!$D$60:$II$104,$B23,203)*KQ23=1,IF(AND($E23=2,TX23=0),1000000,INDEX('計算A'!GX$110:GX$114,$F23+1)+IF(AND($E23=1,TX23=0),1000,0)),1000000))</f>
        <v/>
      </c>
      <c r="ADF23">
        <f>IF($B23=0,1000000,IF(INDEX('計算A'!$D$60:$II$104,$B23,204)*KR23=1,IF(AND($E23=2,TY23=0),1000000,INDEX('計算A'!GY$110:GY$114,$F23+1)+IF(AND($E23=1,TY23=0),1000,0)),1000000))</f>
        <v/>
      </c>
      <c r="ADG23">
        <f>IF($B23=0,1000000,IF(INDEX('計算A'!$D$60:$II$104,$B23,205)*KS23=1,IF(AND($E23=2,TZ23=0),1000000,INDEX('計算A'!GZ$110:GZ$114,$F23+1)+IF(AND($E23=1,TZ23=0),1000,0)),1000000))</f>
        <v/>
      </c>
      <c r="ADH23">
        <f>IF($B23=0,1000000,IF(INDEX('計算A'!$D$60:$II$104,$B23,206)*KT23=1,IF(AND($E23=2,UA23=0),1000000,INDEX('計算A'!HA$110:HA$114,$F23+1)+IF(AND($E23=1,UA23=0),1000,0)),1000000))</f>
        <v/>
      </c>
      <c r="ADI23">
        <f>IF($B23=0,1000000,IF(INDEX('計算A'!$D$60:$II$104,$B23,207)*KU23=1,IF(AND($E23=2,UB23=0),1000000,INDEX('計算A'!HB$110:HB$114,$F23+1)+IF(AND($E23=1,UB23=0),1000,0)),1000000))</f>
        <v/>
      </c>
      <c r="ADJ23">
        <f>IF($B23=0,1000000,IF(INDEX('計算A'!$D$60:$II$104,$B23,208)*KV23=1,IF(AND($E23=2,UC23=0),1000000,INDEX('計算A'!HC$110:HC$114,$F23+1)+IF(AND($E23=1,UC23=0),1000,0)),1000000))</f>
        <v/>
      </c>
      <c r="ADK23">
        <f>IF($B23=0,1000000,IF(INDEX('計算A'!$D$60:$II$104,$B23,209)*KW23=1,IF(AND($E23=2,UD23=0),1000000,INDEX('計算A'!HD$110:HD$114,$F23+1)+IF(AND($E23=1,UD23=0),1000,0)),1000000))</f>
        <v/>
      </c>
      <c r="ADL23">
        <f>IF($B23=0,1000000,IF(INDEX('計算A'!$D$60:$II$104,$B23,210)*KX23=1,IF(AND($E23=2,UE23=0),1000000,INDEX('計算A'!HE$110:HE$114,$F23+1)+IF(AND($E23=1,UE23=0),1000,0)),1000000))</f>
        <v/>
      </c>
      <c r="ADM23">
        <f>IF($B23=0,1000000,IF(INDEX('計算A'!$D$60:$II$104,$B23,211)*KY23=1,IF(AND($E23=2,UF23=0),1000000,INDEX('計算A'!HF$110:HF$114,$F23+1)+IF(AND($E23=1,UF23=0),1000,0)),1000000))</f>
        <v/>
      </c>
      <c r="ADN23">
        <f>IF($B23=0,1000000,IF(INDEX('計算A'!$D$60:$II$104,$B23,212)*KZ23=1,IF(AND($E23=2,UG23=0),1000000,INDEX('計算A'!HG$110:HG$114,$F23+1)+IF(AND($E23=1,UG23=0),1000,0)),1000000))</f>
        <v/>
      </c>
      <c r="ADO23">
        <f>IF($B23=0,1000000,IF(INDEX('計算A'!$D$60:$II$104,$B23,213)*LA23=1,IF(AND($E23=2,UH23=0),1000000,INDEX('計算A'!HH$110:HH$114,$F23+1)+IF(AND($E23=1,UH23=0),1000,0)),1000000))</f>
        <v/>
      </c>
      <c r="ADP23">
        <f>IF($B23=0,1000000,IF(INDEX('計算A'!$D$60:$II$104,$B23,214)*LB23=1,IF(AND($E23=2,UI23=0),1000000,INDEX('計算A'!HI$110:HI$114,$F23+1)+IF(AND($E23=1,UI23=0),1000,0)),1000000))</f>
        <v/>
      </c>
      <c r="ADQ23">
        <f>IF($B23=0,1000000,IF(INDEX('計算A'!$D$60:$II$104,$B23,215)*LC23=1,IF(AND($E23=2,UJ23=0),1000000,INDEX('計算A'!HJ$110:HJ$114,$F23+1)+IF(AND($E23=1,UJ23=0),1000,0)),1000000))</f>
        <v/>
      </c>
      <c r="ADR23">
        <f>IF($B23=0,1000000,IF(INDEX('計算A'!$D$60:$II$104,$B23,216)*LD23=1,IF(AND($E23=2,UK23=0),1000000,INDEX('計算A'!HK$110:HK$114,$F23+1)+IF(AND($E23=1,UK23=0),1000,0)),1000000))</f>
        <v/>
      </c>
      <c r="ADS23">
        <f>IF($B23=0,1000000,IF(INDEX('計算A'!$D$60:$II$104,$B23,217)*LE23=1,IF(AND($E23=2,UL23=0),1000000,INDEX('計算A'!HL$110:HL$114,$F23+1)+IF(AND($E23=1,UL23=0),1000,0)),1000000))</f>
        <v/>
      </c>
      <c r="ADT23">
        <f>IF($B23=0,1000000,IF(INDEX('計算A'!$D$60:$II$104,$B23,218)*LF23=1,IF(AND($E23=2,UM23=0),1000000,INDEX('計算A'!HM$110:HM$114,$F23+1)+IF(AND($E23=1,UM23=0),1000,0)),1000000))</f>
        <v/>
      </c>
      <c r="ADU23">
        <f>IF($B23=0,1000000,IF(INDEX('計算A'!$D$60:$II$104,$B23,219)*LG23=1,IF(AND($E23=2,UN23=0),1000000,INDEX('計算A'!HN$110:HN$114,$F23+1)+IF(AND($E23=1,UN23=0),1000,0)),1000000))</f>
        <v/>
      </c>
      <c r="ADV23">
        <f>IF($B23=0,1000000,IF(INDEX('計算A'!$D$60:$II$104,$B23,220)*LH23=1,IF(AND($E23=2,UO23=0),1000000,INDEX('計算A'!HO$110:HO$114,$F23+1)+IF(AND($E23=1,UO23=0),1000,0)),1000000))</f>
        <v/>
      </c>
      <c r="ADW23">
        <f>IF($B23=0,1000000,IF(INDEX('計算A'!$D$60:$II$104,$B23,221)*LI23=1,IF(AND($E23=2,UP23=0),1000000,INDEX('計算A'!HP$110:HP$114,$F23+1)+IF(AND($E23=1,UP23=0),1000,0)),1000000))</f>
        <v/>
      </c>
      <c r="ADX23">
        <f>IF($B23=0,1000000,IF(INDEX('計算A'!$D$60:$II$104,$B23,222)*LJ23=1,IF(AND($E23=2,UQ23=0),1000000,INDEX('計算A'!HQ$110:HQ$114,$F23+1)+IF(AND($E23=1,UQ23=0),1000,0)),1000000))</f>
        <v/>
      </c>
      <c r="ADY23">
        <f>IF($B23=0,1000000,IF(INDEX('計算A'!$D$60:$II$104,$B23,223)*LK23=1,IF(AND($E23=2,UR23=0),1000000,INDEX('計算A'!HR$110:HR$114,$F23+1)+IF(AND($E23=1,UR23=0),1000,0)),1000000))</f>
        <v/>
      </c>
      <c r="ADZ23">
        <f>IF($B23=0,1000000,IF(INDEX('計算A'!$D$60:$II$104,$B23,224)*LL23=1,IF(AND($E23=2,US23=0),1000000,INDEX('計算A'!HS$110:HS$114,$F23+1)+IF(AND($E23=1,US23=0),1000,0)),1000000))</f>
        <v/>
      </c>
      <c r="AEA23">
        <f>IF($B23=0,1000000,IF(INDEX('計算A'!$D$60:$II$104,$B23,225)*LM23=1,IF(AND($E23=2,UT23=0),1000000,INDEX('計算A'!HT$110:HT$114,$F23+1)+IF(AND($E23=1,UT23=0),1000,0)),1000000))</f>
        <v/>
      </c>
      <c r="AEB23">
        <f>IF($B23=0,1000000,IF(INDEX('計算A'!$D$60:$II$104,$B23,226)*LN23=1,IF(AND($E23=2,UU23=0),1000000,INDEX('計算A'!HU$110:HU$114,$F23+1)+IF(AND($E23=1,UU23=0),1000,0)),1000000))</f>
        <v/>
      </c>
      <c r="AEC23">
        <f>IF($B23=0,1000000,IF(INDEX('計算A'!$D$60:$II$104,$B23,227)*LO23=1,IF(AND($E23=2,UV23=0),1000000,INDEX('計算A'!HV$110:HV$114,$F23+1)+IF(AND($E23=1,UV23=0),1000,0)),1000000))</f>
        <v/>
      </c>
      <c r="AED23">
        <f>IF($B23=0,1000000,IF(INDEX('計算A'!$D$60:$II$104,$B23,228)*LP23=1,IF(AND($E23=2,UW23=0),1000000,INDEX('計算A'!HW$110:HW$114,$F23+1)+IF(AND($E23=1,UW23=0),1000,0)),1000000))</f>
        <v/>
      </c>
      <c r="AEE23">
        <f>IF($B23=0,1000000,IF(INDEX('計算A'!$D$60:$II$104,$B23,229)*LQ23=1,IF(AND($E23=2,UX23=0),1000000,INDEX('計算A'!HX$110:HX$114,$F23+1)+IF(AND($E23=1,UX23=0),1000,0)),1000000))</f>
        <v/>
      </c>
      <c r="AEF23">
        <f>IF($B23=0,1000000,IF(INDEX('計算A'!$D$60:$II$104,$B23,230)*LR23=1,IF(AND($E23=2,UY23=0),1000000,INDEX('計算A'!HY$110:HY$114,$F23+1)+IF(AND($E23=1,UY23=0),1000,0)),1000000))</f>
        <v/>
      </c>
      <c r="AEG23">
        <f>IF($B23=0,1000000,IF(INDEX('計算A'!$D$60:$II$104,$B23,231)*LS23=1,IF(AND($E23=2,UZ23=0),1000000,INDEX('計算A'!HZ$110:HZ$114,$F23+1)+IF(AND($E23=1,UZ23=0),1000,0)),1000000))</f>
        <v/>
      </c>
      <c r="AEH23">
        <f>IF($B23=0,1000000,IF(INDEX('計算A'!$D$60:$II$104,$B23,232)*LT23=1,IF(AND($E23=2,VA23=0),1000000,INDEX('計算A'!IA$110:IA$114,$F23+1)+IF(AND($E23=1,VA23=0),1000,0)),1000000))</f>
        <v/>
      </c>
      <c r="AEI23">
        <f>IF($B23=0,1000000,IF(INDEX('計算A'!$D$60:$II$104,$B23,233)*LU23=1,IF(AND($E23=2,VB23=0),1000000,INDEX('計算A'!IB$110:IB$114,$F23+1)+IF(AND($E23=1,VB23=0),1000,0)),1000000))</f>
        <v/>
      </c>
      <c r="AEJ23">
        <f>IF($B23=0,1000000,IF(INDEX('計算A'!$D$60:$II$104,$B23,234)*LV23=1,IF(AND($E23=2,VC23=0),1000000,INDEX('計算A'!IC$110:IC$114,$F23+1)+IF(AND($E23=1,VC23=0),1000,0)),1000000))</f>
        <v/>
      </c>
      <c r="AEK23">
        <f>IF($B23=0,1000000,IF(INDEX('計算A'!$D$60:$II$104,$B23,235)*LW23=1,IF(AND($E23=2,VD23=0),1000000,INDEX('計算A'!ID$110:ID$114,$F23+1)+IF(AND($E23=1,VD23=0),1000,0)),1000000))</f>
        <v/>
      </c>
      <c r="AEL23">
        <f>IF($B23=0,1000000,IF(INDEX('計算A'!$D$60:$II$104,$B23,236)*LX23=1,IF(AND($E23=2,VE23=0),1000000,INDEX('計算A'!IE$110:IE$114,$F23+1)+IF(AND($E23=1,VE23=0),1000,0)),1000000))</f>
        <v/>
      </c>
      <c r="AEM23">
        <f>IF($B23=0,1000000,IF(INDEX('計算A'!$D$60:$II$104,$B23,237)*LY23=1,IF(AND($E23=2,VF23=0),1000000,INDEX('計算A'!IF$110:IF$114,$F23+1)+IF(AND($E23=1,VF23=0),1000,0)),1000000))</f>
        <v/>
      </c>
      <c r="AEN23">
        <f>IF($B23=0,1000000,IF(INDEX('計算A'!$D$60:$II$104,$B23,238)*LZ23=1,IF(AND($E23=2,VG23=0),1000000,INDEX('計算A'!IG$110:IG$114,$F23+1)+IF(AND($E23=1,VG23=0),1000,0)),1000000))</f>
        <v/>
      </c>
      <c r="AEO23">
        <f>IF($B23=0,1000000,IF(INDEX('計算A'!$D$60:$II$104,$B23,239)*MA23=1,IF(AND($E23=2,VH23=0),1000000,INDEX('計算A'!IH$110:IH$114,$F23+1)+IF(AND($E23=1,VH23=0),1000,0)),1000000))</f>
        <v/>
      </c>
      <c r="AEP23">
        <f>IF($B23=0,1000000,IF(INDEX('計算A'!$D$60:$II$104,$B23,240)*MB23=1,IF(AND($E23=2,VI23=0),1000000,INDEX('計算A'!II$110:II$114,$F23+1)+IF(AND($E23=1,VI23=0),1000,0)),1000000))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IF($B24=0,1000000,IF(INDEX('計算A'!$D$60:$II$104,$B24,1)*CW24=1,IF(AND($E24=2,MD24=0),1000000,INDEX('計算A'!D$110:D$114,$F24+1)+IF(AND($E24=1,MD24=0),1000,0)),1000000))</f>
        <v/>
      </c>
      <c r="VL24">
        <f>IF($B24=0,1000000,IF(INDEX('計算A'!$D$60:$II$104,$B24,2)*CX24=1,IF(AND($E24=2,ME24=0),1000000,INDEX('計算A'!E$110:E$114,$F24+1)+IF(AND($E24=1,ME24=0),1000,0)),1000000))</f>
        <v/>
      </c>
      <c r="VM24">
        <f>IF($B24=0,1000000,IF(INDEX('計算A'!$D$60:$II$104,$B24,3)*CY24=1,IF(AND($E24=2,MF24=0),1000000,INDEX('計算A'!F$110:F$114,$F24+1)+IF(AND($E24=1,MF24=0),1000,0)),1000000))</f>
        <v/>
      </c>
      <c r="VN24">
        <f>IF($B24=0,1000000,IF(INDEX('計算A'!$D$60:$II$104,$B24,4)*CZ24=1,IF(AND($E24=2,MG24=0),1000000,INDEX('計算A'!G$110:G$114,$F24+1)+IF(AND($E24=1,MG24=0),1000,0)),1000000))</f>
        <v/>
      </c>
      <c r="VO24">
        <f>IF($B24=0,1000000,IF(INDEX('計算A'!$D$60:$II$104,$B24,5)*DA24=1,IF(AND($E24=2,MH24=0),1000000,INDEX('計算A'!H$110:H$114,$F24+1)+IF(AND($E24=1,MH24=0),1000,0)),1000000))</f>
        <v/>
      </c>
      <c r="VP24">
        <f>IF($B24=0,1000000,IF(INDEX('計算A'!$D$60:$II$104,$B24,6)*DB24=1,IF(AND($E24=2,MI24=0),1000000,INDEX('計算A'!I$110:I$114,$F24+1)+IF(AND($E24=1,MI24=0),1000,0)),1000000))</f>
        <v/>
      </c>
      <c r="VQ24">
        <f>IF($B24=0,1000000,IF(INDEX('計算A'!$D$60:$II$104,$B24,7)*DC24=1,IF(AND($E24=2,MJ24=0),1000000,INDEX('計算A'!J$110:J$114,$F24+1)+IF(AND($E24=1,MJ24=0),1000,0)),1000000))</f>
        <v/>
      </c>
      <c r="VR24">
        <f>IF($B24=0,1000000,IF(INDEX('計算A'!$D$60:$II$104,$B24,8)*DD24=1,IF(AND($E24=2,MK24=0),1000000,INDEX('計算A'!K$110:K$114,$F24+1)+IF(AND($E24=1,MK24=0),1000,0)),1000000))</f>
        <v/>
      </c>
      <c r="VS24">
        <f>IF($B24=0,1000000,IF(INDEX('計算A'!$D$60:$II$104,$B24,9)*DE24=1,IF(AND($E24=2,ML24=0),1000000,INDEX('計算A'!L$110:L$114,$F24+1)+IF(AND($E24=1,ML24=0),1000,0)),1000000))</f>
        <v/>
      </c>
      <c r="VT24">
        <f>IF($B24=0,1000000,IF(INDEX('計算A'!$D$60:$II$104,$B24,10)*DF24=1,IF(AND($E24=2,MM24=0),1000000,INDEX('計算A'!M$110:M$114,$F24+1)+IF(AND($E24=1,MM24=0),1000,0)),1000000))</f>
        <v/>
      </c>
      <c r="VU24">
        <f>IF($B24=0,1000000,IF(INDEX('計算A'!$D$60:$II$104,$B24,11)*DG24=1,IF(AND($E24=2,MN24=0),1000000,INDEX('計算A'!N$110:N$114,$F24+1)+IF(AND($E24=1,MN24=0),1000,0)),1000000))</f>
        <v/>
      </c>
      <c r="VV24">
        <f>IF($B24=0,1000000,IF(INDEX('計算A'!$D$60:$II$104,$B24,12)*DH24=1,IF(AND($E24=2,MO24=0),1000000,INDEX('計算A'!O$110:O$114,$F24+1)+IF(AND($E24=1,MO24=0),1000,0)),1000000))</f>
        <v/>
      </c>
      <c r="VW24">
        <f>IF($B24=0,1000000,IF(INDEX('計算A'!$D$60:$II$104,$B24,13)*DI24=1,IF(AND($E24=2,MP24=0),1000000,INDEX('計算A'!P$110:P$114,$F24+1)+IF(AND($E24=1,MP24=0),1000,0)),1000000))</f>
        <v/>
      </c>
      <c r="VX24">
        <f>IF($B24=0,1000000,IF(INDEX('計算A'!$D$60:$II$104,$B24,14)*DJ24=1,IF(AND($E24=2,MQ24=0),1000000,INDEX('計算A'!Q$110:Q$114,$F24+1)+IF(AND($E24=1,MQ24=0),1000,0)),1000000))</f>
        <v/>
      </c>
      <c r="VY24">
        <f>IF($B24=0,1000000,IF(INDEX('計算A'!$D$60:$II$104,$B24,15)*DK24=1,IF(AND($E24=2,MR24=0),1000000,INDEX('計算A'!R$110:R$114,$F24+1)+IF(AND($E24=1,MR24=0),1000,0)),1000000))</f>
        <v/>
      </c>
      <c r="VZ24">
        <f>IF($B24=0,1000000,IF(INDEX('計算A'!$D$60:$II$104,$B24,16)*DL24=1,IF(AND($E24=2,MS24=0),1000000,INDEX('計算A'!S$110:S$114,$F24+1)+IF(AND($E24=1,MS24=0),1000,0)),1000000))</f>
        <v/>
      </c>
      <c r="WA24">
        <f>IF($B24=0,1000000,IF(INDEX('計算A'!$D$60:$II$104,$B24,17)*DM24=1,IF(AND($E24=2,MT24=0),1000000,INDEX('計算A'!T$110:T$114,$F24+1)+IF(AND($E24=1,MT24=0),1000,0)),1000000))</f>
        <v/>
      </c>
      <c r="WB24">
        <f>IF($B24=0,1000000,IF(INDEX('計算A'!$D$60:$II$104,$B24,18)*DN24=1,IF(AND($E24=2,MU24=0),1000000,INDEX('計算A'!U$110:U$114,$F24+1)+IF(AND($E24=1,MU24=0),1000,0)),1000000))</f>
        <v/>
      </c>
      <c r="WC24">
        <f>IF($B24=0,1000000,IF(INDEX('計算A'!$D$60:$II$104,$B24,19)*DO24=1,IF(AND($E24=2,MV24=0),1000000,INDEX('計算A'!V$110:V$114,$F24+1)+IF(AND($E24=1,MV24=0),1000,0)),1000000))</f>
        <v/>
      </c>
      <c r="WD24">
        <f>IF($B24=0,1000000,IF(INDEX('計算A'!$D$60:$II$104,$B24,20)*DP24=1,IF(AND($E24=2,MW24=0),1000000,INDEX('計算A'!W$110:W$114,$F24+1)+IF(AND($E24=1,MW24=0),1000,0)),1000000))</f>
        <v/>
      </c>
      <c r="WE24">
        <f>IF($B24=0,1000000,IF(INDEX('計算A'!$D$60:$II$104,$B24,21)*DQ24=1,IF(AND($E24=2,MX24=0),1000000,INDEX('計算A'!X$110:X$114,$F24+1)+IF(AND($E24=1,MX24=0),1000,0)),1000000))</f>
        <v/>
      </c>
      <c r="WF24">
        <f>IF($B24=0,1000000,IF(INDEX('計算A'!$D$60:$II$104,$B24,22)*DR24=1,IF(AND($E24=2,MY24=0),1000000,INDEX('計算A'!Y$110:Y$114,$F24+1)+IF(AND($E24=1,MY24=0),1000,0)),1000000))</f>
        <v/>
      </c>
      <c r="WG24">
        <f>IF($B24=0,1000000,IF(INDEX('計算A'!$D$60:$II$104,$B24,23)*DS24=1,IF(AND($E24=2,MZ24=0),1000000,INDEX('計算A'!Z$110:Z$114,$F24+1)+IF(AND($E24=1,MZ24=0),1000,0)),1000000))</f>
        <v/>
      </c>
      <c r="WH24">
        <f>IF($B24=0,1000000,IF(INDEX('計算A'!$D$60:$II$104,$B24,24)*DT24=1,IF(AND($E24=2,NA24=0),1000000,INDEX('計算A'!AA$110:AA$114,$F24+1)+IF(AND($E24=1,NA24=0),1000,0)),1000000))</f>
        <v/>
      </c>
      <c r="WI24">
        <f>IF($B24=0,1000000,IF(INDEX('計算A'!$D$60:$II$104,$B24,25)*DU24=1,IF(AND($E24=2,NB24=0),1000000,INDEX('計算A'!AB$110:AB$114,$F24+1)+IF(AND($E24=1,NB24=0),1000,0)),1000000))</f>
        <v/>
      </c>
      <c r="WJ24">
        <f>IF($B24=0,1000000,IF(INDEX('計算A'!$D$60:$II$104,$B24,26)*DV24=1,IF(AND($E24=2,NC24=0),1000000,INDEX('計算A'!AC$110:AC$114,$F24+1)+IF(AND($E24=1,NC24=0),1000,0)),1000000))</f>
        <v/>
      </c>
      <c r="WK24">
        <f>IF($B24=0,1000000,IF(INDEX('計算A'!$D$60:$II$104,$B24,27)*DW24=1,IF(AND($E24=2,ND24=0),1000000,INDEX('計算A'!AD$110:AD$114,$F24+1)+IF(AND($E24=1,ND24=0),1000,0)),1000000))</f>
        <v/>
      </c>
      <c r="WL24">
        <f>IF($B24=0,1000000,IF(INDEX('計算A'!$D$60:$II$104,$B24,28)*DX24=1,IF(AND($E24=2,NE24=0),1000000,INDEX('計算A'!AE$110:AE$114,$F24+1)+IF(AND($E24=1,NE24=0),1000,0)),1000000))</f>
        <v/>
      </c>
      <c r="WM24">
        <f>IF($B24=0,1000000,IF(INDEX('計算A'!$D$60:$II$104,$B24,29)*DY24=1,IF(AND($E24=2,NF24=0),1000000,INDEX('計算A'!AF$110:AF$114,$F24+1)+IF(AND($E24=1,NF24=0),1000,0)),1000000))</f>
        <v/>
      </c>
      <c r="WN24">
        <f>IF($B24=0,1000000,IF(INDEX('計算A'!$D$60:$II$104,$B24,30)*DZ24=1,IF(AND($E24=2,NG24=0),1000000,INDEX('計算A'!AG$110:AG$114,$F24+1)+IF(AND($E24=1,NG24=0),1000,0)),1000000))</f>
        <v/>
      </c>
      <c r="WO24">
        <f>IF($B24=0,1000000,IF(INDEX('計算A'!$D$60:$II$104,$B24,31)*EA24=1,IF(AND($E24=2,NH24=0),1000000,INDEX('計算A'!AH$110:AH$114,$F24+1)+IF(AND($E24=1,NH24=0),1000,0)),1000000))</f>
        <v/>
      </c>
      <c r="WP24">
        <f>IF($B24=0,1000000,IF(INDEX('計算A'!$D$60:$II$104,$B24,32)*EB24=1,IF(AND($E24=2,NI24=0),1000000,INDEX('計算A'!AI$110:AI$114,$F24+1)+IF(AND($E24=1,NI24=0),1000,0)),1000000))</f>
        <v/>
      </c>
      <c r="WQ24">
        <f>IF($B24=0,1000000,IF(INDEX('計算A'!$D$60:$II$104,$B24,33)*EC24=1,IF(AND($E24=2,NJ24=0),1000000,INDEX('計算A'!AJ$110:AJ$114,$F24+1)+IF(AND($E24=1,NJ24=0),1000,0)),1000000))</f>
        <v/>
      </c>
      <c r="WR24">
        <f>IF($B24=0,1000000,IF(INDEX('計算A'!$D$60:$II$104,$B24,34)*ED24=1,IF(AND($E24=2,NK24=0),1000000,INDEX('計算A'!AK$110:AK$114,$F24+1)+IF(AND($E24=1,NK24=0),1000,0)),1000000))</f>
        <v/>
      </c>
      <c r="WS24">
        <f>IF($B24=0,1000000,IF(INDEX('計算A'!$D$60:$II$104,$B24,35)*EE24=1,IF(AND($E24=2,NL24=0),1000000,INDEX('計算A'!AL$110:AL$114,$F24+1)+IF(AND($E24=1,NL24=0),1000,0)),1000000))</f>
        <v/>
      </c>
      <c r="WT24">
        <f>IF($B24=0,1000000,IF(INDEX('計算A'!$D$60:$II$104,$B24,36)*EF24=1,IF(AND($E24=2,NM24=0),1000000,INDEX('計算A'!AM$110:AM$114,$F24+1)+IF(AND($E24=1,NM24=0),1000,0)),1000000))</f>
        <v/>
      </c>
      <c r="WU24">
        <f>IF($B24=0,1000000,IF(INDEX('計算A'!$D$60:$II$104,$B24,37)*EG24=1,IF(AND($E24=2,NN24=0),1000000,INDEX('計算A'!AN$110:AN$114,$F24+1)+IF(AND($E24=1,NN24=0),1000,0)),1000000))</f>
        <v/>
      </c>
      <c r="WV24">
        <f>IF($B24=0,1000000,IF(INDEX('計算A'!$D$60:$II$104,$B24,38)*EH24=1,IF(AND($E24=2,NO24=0),1000000,INDEX('計算A'!AO$110:AO$114,$F24+1)+IF(AND($E24=1,NO24=0),1000,0)),1000000))</f>
        <v/>
      </c>
      <c r="WW24">
        <f>IF($B24=0,1000000,IF(INDEX('計算A'!$D$60:$II$104,$B24,39)*EI24=1,IF(AND($E24=2,NP24=0),1000000,INDEX('計算A'!AP$110:AP$114,$F24+1)+IF(AND($E24=1,NP24=0),1000,0)),1000000))</f>
        <v/>
      </c>
      <c r="WX24">
        <f>IF($B24=0,1000000,IF(INDEX('計算A'!$D$60:$II$104,$B24,40)*EJ24=1,IF(AND($E24=2,NQ24=0),1000000,INDEX('計算A'!AQ$110:AQ$114,$F24+1)+IF(AND($E24=1,NQ24=0),1000,0)),1000000))</f>
        <v/>
      </c>
      <c r="WY24">
        <f>IF($B24=0,1000000,IF(INDEX('計算A'!$D$60:$II$104,$B24,41)*EK24=1,IF(AND($E24=2,NR24=0),1000000,INDEX('計算A'!AR$110:AR$114,$F24+1)+IF(AND($E24=1,NR24=0),1000,0)),1000000))</f>
        <v/>
      </c>
      <c r="WZ24">
        <f>IF($B24=0,1000000,IF(INDEX('計算A'!$D$60:$II$104,$B24,42)*EL24=1,IF(AND($E24=2,NS24=0),1000000,INDEX('計算A'!AS$110:AS$114,$F24+1)+IF(AND($E24=1,NS24=0),1000,0)),1000000))</f>
        <v/>
      </c>
      <c r="XA24">
        <f>IF($B24=0,1000000,IF(INDEX('計算A'!$D$60:$II$104,$B24,43)*EM24=1,IF(AND($E24=2,NT24=0),1000000,INDEX('計算A'!AT$110:AT$114,$F24+1)+IF(AND($E24=1,NT24=0),1000,0)),1000000))</f>
        <v/>
      </c>
      <c r="XB24">
        <f>IF($B24=0,1000000,IF(INDEX('計算A'!$D$60:$II$104,$B24,44)*EN24=1,IF(AND($E24=2,NU24=0),1000000,INDEX('計算A'!AU$110:AU$114,$F24+1)+IF(AND($E24=1,NU24=0),1000,0)),1000000))</f>
        <v/>
      </c>
      <c r="XC24">
        <f>IF($B24=0,1000000,IF(INDEX('計算A'!$D$60:$II$104,$B24,45)*EO24=1,IF(AND($E24=2,NV24=0),1000000,INDEX('計算A'!AV$110:AV$114,$F24+1)+IF(AND($E24=1,NV24=0),1000,0)),1000000))</f>
        <v/>
      </c>
      <c r="XD24">
        <f>IF($B24=0,1000000,IF(INDEX('計算A'!$D$60:$II$104,$B24,46)*EP24=1,IF(AND($E24=2,NW24=0),1000000,INDEX('計算A'!AW$110:AW$114,$F24+1)+IF(AND($E24=1,NW24=0),1000,0)),1000000))</f>
        <v/>
      </c>
      <c r="XE24">
        <f>IF($B24=0,1000000,IF(INDEX('計算A'!$D$60:$II$104,$B24,47)*EQ24=1,IF(AND($E24=2,NX24=0),1000000,INDEX('計算A'!AX$110:AX$114,$F24+1)+IF(AND($E24=1,NX24=0),1000,0)),1000000))</f>
        <v/>
      </c>
      <c r="XF24">
        <f>IF($B24=0,1000000,IF(INDEX('計算A'!$D$60:$II$104,$B24,48)*ER24=1,IF(AND($E24=2,NY24=0),1000000,INDEX('計算A'!AY$110:AY$114,$F24+1)+IF(AND($E24=1,NY24=0),1000,0)),1000000))</f>
        <v/>
      </c>
      <c r="XG24">
        <f>IF($B24=0,1000000,IF(INDEX('計算A'!$D$60:$II$104,$B24,49)*ES24=1,IF(AND($E24=2,NZ24=0),1000000,INDEX('計算A'!AZ$110:AZ$114,$F24+1)+IF(AND($E24=1,NZ24=0),1000,0)),1000000))</f>
        <v/>
      </c>
      <c r="XH24">
        <f>IF($B24=0,1000000,IF(INDEX('計算A'!$D$60:$II$104,$B24,50)*ET24=1,IF(AND($E24=2,OA24=0),1000000,INDEX('計算A'!BA$110:BA$114,$F24+1)+IF(AND($E24=1,OA24=0),1000,0)),1000000))</f>
        <v/>
      </c>
      <c r="XI24">
        <f>IF($B24=0,1000000,IF(INDEX('計算A'!$D$60:$II$104,$B24,51)*EU24=1,IF(AND($E24=2,OB24=0),1000000,INDEX('計算A'!BB$110:BB$114,$F24+1)+IF(AND($E24=1,OB24=0),1000,0)),1000000))</f>
        <v/>
      </c>
      <c r="XJ24">
        <f>IF($B24=0,1000000,IF(INDEX('計算A'!$D$60:$II$104,$B24,52)*EV24=1,IF(AND($E24=2,OC24=0),1000000,INDEX('計算A'!BC$110:BC$114,$F24+1)+IF(AND($E24=1,OC24=0),1000,0)),1000000))</f>
        <v/>
      </c>
      <c r="XK24">
        <f>IF($B24=0,1000000,IF(INDEX('計算A'!$D$60:$II$104,$B24,53)*EW24=1,IF(AND($E24=2,OD24=0),1000000,INDEX('計算A'!BD$110:BD$114,$F24+1)+IF(AND($E24=1,OD24=0),1000,0)),1000000))</f>
        <v/>
      </c>
      <c r="XL24">
        <f>IF($B24=0,1000000,IF(INDEX('計算A'!$D$60:$II$104,$B24,54)*EX24=1,IF(AND($E24=2,OE24=0),1000000,INDEX('計算A'!BE$110:BE$114,$F24+1)+IF(AND($E24=1,OE24=0),1000,0)),1000000))</f>
        <v/>
      </c>
      <c r="XM24">
        <f>IF($B24=0,1000000,IF(INDEX('計算A'!$D$60:$II$104,$B24,55)*EY24=1,IF(AND($E24=2,OF24=0),1000000,INDEX('計算A'!BF$110:BF$114,$F24+1)+IF(AND($E24=1,OF24=0),1000,0)),1000000))</f>
        <v/>
      </c>
      <c r="XN24">
        <f>IF($B24=0,1000000,IF(INDEX('計算A'!$D$60:$II$104,$B24,56)*EZ24=1,IF(AND($E24=2,OG24=0),1000000,INDEX('計算A'!BG$110:BG$114,$F24+1)+IF(AND($E24=1,OG24=0),1000,0)),1000000))</f>
        <v/>
      </c>
      <c r="XO24">
        <f>IF($B24=0,1000000,IF(INDEX('計算A'!$D$60:$II$104,$B24,57)*FA24=1,IF(AND($E24=2,OH24=0),1000000,INDEX('計算A'!BH$110:BH$114,$F24+1)+IF(AND($E24=1,OH24=0),1000,0)),1000000))</f>
        <v/>
      </c>
      <c r="XP24">
        <f>IF($B24=0,1000000,IF(INDEX('計算A'!$D$60:$II$104,$B24,58)*FB24=1,IF(AND($E24=2,OI24=0),1000000,INDEX('計算A'!BI$110:BI$114,$F24+1)+IF(AND($E24=1,OI24=0),1000,0)),1000000))</f>
        <v/>
      </c>
      <c r="XQ24">
        <f>IF($B24=0,1000000,IF(INDEX('計算A'!$D$60:$II$104,$B24,59)*FC24=1,IF(AND($E24=2,OJ24=0),1000000,INDEX('計算A'!BJ$110:BJ$114,$F24+1)+IF(AND($E24=1,OJ24=0),1000,0)),1000000))</f>
        <v/>
      </c>
      <c r="XR24">
        <f>IF($B24=0,1000000,IF(INDEX('計算A'!$D$60:$II$104,$B24,60)*FD24=1,IF(AND($E24=2,OK24=0),1000000,INDEX('計算A'!BK$110:BK$114,$F24+1)+IF(AND($E24=1,OK24=0),1000,0)),1000000))</f>
        <v/>
      </c>
      <c r="XS24">
        <f>IF($B24=0,1000000,IF(INDEX('計算A'!$D$60:$II$104,$B24,61)*FE24=1,IF(AND($E24=2,OL24=0),1000000,INDEX('計算A'!BL$110:BL$114,$F24+1)+IF(AND($E24=1,OL24=0),1000,0)),1000000))</f>
        <v/>
      </c>
      <c r="XT24">
        <f>IF($B24=0,1000000,IF(INDEX('計算A'!$D$60:$II$104,$B24,62)*FF24=1,IF(AND($E24=2,OM24=0),1000000,INDEX('計算A'!BM$110:BM$114,$F24+1)+IF(AND($E24=1,OM24=0),1000,0)),1000000))</f>
        <v/>
      </c>
      <c r="XU24">
        <f>IF($B24=0,1000000,IF(INDEX('計算A'!$D$60:$II$104,$B24,63)*FG24=1,IF(AND($E24=2,ON24=0),1000000,INDEX('計算A'!BN$110:BN$114,$F24+1)+IF(AND($E24=1,ON24=0),1000,0)),1000000))</f>
        <v/>
      </c>
      <c r="XV24">
        <f>IF($B24=0,1000000,IF(INDEX('計算A'!$D$60:$II$104,$B24,64)*FH24=1,IF(AND($E24=2,OO24=0),1000000,INDEX('計算A'!BO$110:BO$114,$F24+1)+IF(AND($E24=1,OO24=0),1000,0)),1000000))</f>
        <v/>
      </c>
      <c r="XW24">
        <f>IF($B24=0,1000000,IF(INDEX('計算A'!$D$60:$II$104,$B24,65)*FI24=1,IF(AND($E24=2,OP24=0),1000000,INDEX('計算A'!BP$110:BP$114,$F24+1)+IF(AND($E24=1,OP24=0),1000,0)),1000000))</f>
        <v/>
      </c>
      <c r="XX24">
        <f>IF($B24=0,1000000,IF(INDEX('計算A'!$D$60:$II$104,$B24,66)*FJ24=1,IF(AND($E24=2,OQ24=0),1000000,INDEX('計算A'!BQ$110:BQ$114,$F24+1)+IF(AND($E24=1,OQ24=0),1000,0)),1000000))</f>
        <v/>
      </c>
      <c r="XY24">
        <f>IF($B24=0,1000000,IF(INDEX('計算A'!$D$60:$II$104,$B24,67)*FK24=1,IF(AND($E24=2,OR24=0),1000000,INDEX('計算A'!BR$110:BR$114,$F24+1)+IF(AND($E24=1,OR24=0),1000,0)),1000000))</f>
        <v/>
      </c>
      <c r="XZ24">
        <f>IF($B24=0,1000000,IF(INDEX('計算A'!$D$60:$II$104,$B24,68)*FL24=1,IF(AND($E24=2,OS24=0),1000000,INDEX('計算A'!BS$110:BS$114,$F24+1)+IF(AND($E24=1,OS24=0),1000,0)),1000000))</f>
        <v/>
      </c>
      <c r="YA24">
        <f>IF($B24=0,1000000,IF(INDEX('計算A'!$D$60:$II$104,$B24,69)*FM24=1,IF(AND($E24=2,OT24=0),1000000,INDEX('計算A'!BT$110:BT$114,$F24+1)+IF(AND($E24=1,OT24=0),1000,0)),1000000))</f>
        <v/>
      </c>
      <c r="YB24">
        <f>IF($B24=0,1000000,IF(INDEX('計算A'!$D$60:$II$104,$B24,70)*FN24=1,IF(AND($E24=2,OU24=0),1000000,INDEX('計算A'!BU$110:BU$114,$F24+1)+IF(AND($E24=1,OU24=0),1000,0)),1000000))</f>
        <v/>
      </c>
      <c r="YC24">
        <f>IF($B24=0,1000000,IF(INDEX('計算A'!$D$60:$II$104,$B24,71)*FO24=1,IF(AND($E24=2,OV24=0),1000000,INDEX('計算A'!BV$110:BV$114,$F24+1)+IF(AND($E24=1,OV24=0),1000,0)),1000000))</f>
        <v/>
      </c>
      <c r="YD24">
        <f>IF($B24=0,1000000,IF(INDEX('計算A'!$D$60:$II$104,$B24,72)*FP24=1,IF(AND($E24=2,OW24=0),1000000,INDEX('計算A'!BW$110:BW$114,$F24+1)+IF(AND($E24=1,OW24=0),1000,0)),1000000))</f>
        <v/>
      </c>
      <c r="YE24">
        <f>IF($B24=0,1000000,IF(INDEX('計算A'!$D$60:$II$104,$B24,73)*FQ24=1,IF(AND($E24=2,OX24=0),1000000,INDEX('計算A'!BX$110:BX$114,$F24+1)+IF(AND($E24=1,OX24=0),1000,0)),1000000))</f>
        <v/>
      </c>
      <c r="YF24">
        <f>IF($B24=0,1000000,IF(INDEX('計算A'!$D$60:$II$104,$B24,74)*FR24=1,IF(AND($E24=2,OY24=0),1000000,INDEX('計算A'!BY$110:BY$114,$F24+1)+IF(AND($E24=1,OY24=0),1000,0)),1000000))</f>
        <v/>
      </c>
      <c r="YG24">
        <f>IF($B24=0,1000000,IF(INDEX('計算A'!$D$60:$II$104,$B24,75)*FS24=1,IF(AND($E24=2,OZ24=0),1000000,INDEX('計算A'!BZ$110:BZ$114,$F24+1)+IF(AND($E24=1,OZ24=0),1000,0)),1000000))</f>
        <v/>
      </c>
      <c r="YH24">
        <f>IF($B24=0,1000000,IF(INDEX('計算A'!$D$60:$II$104,$B24,76)*FT24=1,IF(AND($E24=2,PA24=0),1000000,INDEX('計算A'!CA$110:CA$114,$F24+1)+IF(AND($E24=1,PA24=0),1000,0)),1000000))</f>
        <v/>
      </c>
      <c r="YI24">
        <f>IF($B24=0,1000000,IF(INDEX('計算A'!$D$60:$II$104,$B24,77)*FU24=1,IF(AND($E24=2,PB24=0),1000000,INDEX('計算A'!CB$110:CB$114,$F24+1)+IF(AND($E24=1,PB24=0),1000,0)),1000000))</f>
        <v/>
      </c>
      <c r="YJ24">
        <f>IF($B24=0,1000000,IF(INDEX('計算A'!$D$60:$II$104,$B24,78)*FV24=1,IF(AND($E24=2,PC24=0),1000000,INDEX('計算A'!CC$110:CC$114,$F24+1)+IF(AND($E24=1,PC24=0),1000,0)),1000000))</f>
        <v/>
      </c>
      <c r="YK24">
        <f>IF($B24=0,1000000,IF(INDEX('計算A'!$D$60:$II$104,$B24,79)*FW24=1,IF(AND($E24=2,PD24=0),1000000,INDEX('計算A'!CD$110:CD$114,$F24+1)+IF(AND($E24=1,PD24=0),1000,0)),1000000))</f>
        <v/>
      </c>
      <c r="YL24">
        <f>IF($B24=0,1000000,IF(INDEX('計算A'!$D$60:$II$104,$B24,80)*FX24=1,IF(AND($E24=2,PE24=0),1000000,INDEX('計算A'!CE$110:CE$114,$F24+1)+IF(AND($E24=1,PE24=0),1000,0)),1000000))</f>
        <v/>
      </c>
      <c r="YM24">
        <f>IF($B24=0,1000000,IF(INDEX('計算A'!$D$60:$II$104,$B24,81)*FY24=1,IF(AND($E24=2,PF24=0),1000000,INDEX('計算A'!CF$110:CF$114,$F24+1)+IF(AND($E24=1,PF24=0),1000,0)),1000000))</f>
        <v/>
      </c>
      <c r="YN24">
        <f>IF($B24=0,1000000,IF(INDEX('計算A'!$D$60:$II$104,$B24,82)*FZ24=1,IF(AND($E24=2,PG24=0),1000000,INDEX('計算A'!CG$110:CG$114,$F24+1)+IF(AND($E24=1,PG24=0),1000,0)),1000000))</f>
        <v/>
      </c>
      <c r="YO24">
        <f>IF($B24=0,1000000,IF(INDEX('計算A'!$D$60:$II$104,$B24,83)*GA24=1,IF(AND($E24=2,PH24=0),1000000,INDEX('計算A'!CH$110:CH$114,$F24+1)+IF(AND($E24=1,PH24=0),1000,0)),1000000))</f>
        <v/>
      </c>
      <c r="YP24">
        <f>IF($B24=0,1000000,IF(INDEX('計算A'!$D$60:$II$104,$B24,84)*GB24=1,IF(AND($E24=2,PI24=0),1000000,INDEX('計算A'!CI$110:CI$114,$F24+1)+IF(AND($E24=1,PI24=0),1000,0)),1000000))</f>
        <v/>
      </c>
      <c r="YQ24">
        <f>IF($B24=0,1000000,IF(INDEX('計算A'!$D$60:$II$104,$B24,85)*GC24=1,IF(AND($E24=2,PJ24=0),1000000,INDEX('計算A'!CJ$110:CJ$114,$F24+1)+IF(AND($E24=1,PJ24=0),1000,0)),1000000))</f>
        <v/>
      </c>
      <c r="YR24">
        <f>IF($B24=0,1000000,IF(INDEX('計算A'!$D$60:$II$104,$B24,86)*GD24=1,IF(AND($E24=2,PK24=0),1000000,INDEX('計算A'!CK$110:CK$114,$F24+1)+IF(AND($E24=1,PK24=0),1000,0)),1000000))</f>
        <v/>
      </c>
      <c r="YS24">
        <f>IF($B24=0,1000000,IF(INDEX('計算A'!$D$60:$II$104,$B24,87)*GE24=1,IF(AND($E24=2,PL24=0),1000000,INDEX('計算A'!CL$110:CL$114,$F24+1)+IF(AND($E24=1,PL24=0),1000,0)),1000000))</f>
        <v/>
      </c>
      <c r="YT24">
        <f>IF($B24=0,1000000,IF(INDEX('計算A'!$D$60:$II$104,$B24,88)*GF24=1,IF(AND($E24=2,PM24=0),1000000,INDEX('計算A'!CM$110:CM$114,$F24+1)+IF(AND($E24=1,PM24=0),1000,0)),1000000))</f>
        <v/>
      </c>
      <c r="YU24">
        <f>IF($B24=0,1000000,IF(INDEX('計算A'!$D$60:$II$104,$B24,89)*GG24=1,IF(AND($E24=2,PN24=0),1000000,INDEX('計算A'!CN$110:CN$114,$F24+1)+IF(AND($E24=1,PN24=0),1000,0)),1000000))</f>
        <v/>
      </c>
      <c r="YV24">
        <f>IF($B24=0,1000000,IF(INDEX('計算A'!$D$60:$II$104,$B24,90)*GH24=1,IF(AND($E24=2,PO24=0),1000000,INDEX('計算A'!CO$110:CO$114,$F24+1)+IF(AND($E24=1,PO24=0),1000,0)),1000000))</f>
        <v/>
      </c>
      <c r="YW24">
        <f>IF($B24=0,1000000,IF(INDEX('計算A'!$D$60:$II$104,$B24,91)*GI24=1,IF(AND($E24=2,PP24=0),1000000,INDEX('計算A'!CP$110:CP$114,$F24+1)+IF(AND($E24=1,PP24=0),1000,0)),1000000))</f>
        <v/>
      </c>
      <c r="YX24">
        <f>IF($B24=0,1000000,IF(INDEX('計算A'!$D$60:$II$104,$B24,92)*GJ24=1,IF(AND($E24=2,PQ24=0),1000000,INDEX('計算A'!CQ$110:CQ$114,$F24+1)+IF(AND($E24=1,PQ24=0),1000,0)),1000000))</f>
        <v/>
      </c>
      <c r="YY24">
        <f>IF($B24=0,1000000,IF(INDEX('計算A'!$D$60:$II$104,$B24,93)*GK24=1,IF(AND($E24=2,PR24=0),1000000,INDEX('計算A'!CR$110:CR$114,$F24+1)+IF(AND($E24=1,PR24=0),1000,0)),1000000))</f>
        <v/>
      </c>
      <c r="YZ24">
        <f>IF($B24=0,1000000,IF(INDEX('計算A'!$D$60:$II$104,$B24,94)*GL24=1,IF(AND($E24=2,PS24=0),1000000,INDEX('計算A'!CS$110:CS$114,$F24+1)+IF(AND($E24=1,PS24=0),1000,0)),1000000))</f>
        <v/>
      </c>
      <c r="ZA24">
        <f>IF($B24=0,1000000,IF(INDEX('計算A'!$D$60:$II$104,$B24,95)*GM24=1,IF(AND($E24=2,PT24=0),1000000,INDEX('計算A'!CT$110:CT$114,$F24+1)+IF(AND($E24=1,PT24=0),1000,0)),1000000))</f>
        <v/>
      </c>
      <c r="ZB24">
        <f>IF($B24=0,1000000,IF(INDEX('計算A'!$D$60:$II$104,$B24,96)*GN24=1,IF(AND($E24=2,PU24=0),1000000,INDEX('計算A'!CU$110:CU$114,$F24+1)+IF(AND($E24=1,PU24=0),1000,0)),1000000))</f>
        <v/>
      </c>
      <c r="ZC24">
        <f>IF($B24=0,1000000,IF(INDEX('計算A'!$D$60:$II$104,$B24,97)*GO24=1,IF(AND($E24=2,PV24=0),1000000,INDEX('計算A'!CV$110:CV$114,$F24+1)+IF(AND($E24=1,PV24=0),1000,0)),1000000))</f>
        <v/>
      </c>
      <c r="ZD24">
        <f>IF($B24=0,1000000,IF(INDEX('計算A'!$D$60:$II$104,$B24,98)*GP24=1,IF(AND($E24=2,PW24=0),1000000,INDEX('計算A'!CW$110:CW$114,$F24+1)+IF(AND($E24=1,PW24=0),1000,0)),1000000))</f>
        <v/>
      </c>
      <c r="ZE24">
        <f>IF($B24=0,1000000,IF(INDEX('計算A'!$D$60:$II$104,$B24,99)*GQ24=1,IF(AND($E24=2,PX24=0),1000000,INDEX('計算A'!CX$110:CX$114,$F24+1)+IF(AND($E24=1,PX24=0),1000,0)),1000000))</f>
        <v/>
      </c>
      <c r="ZF24">
        <f>IF($B24=0,1000000,IF(INDEX('計算A'!$D$60:$II$104,$B24,100)*GR24=1,IF(AND($E24=2,PY24=0),1000000,INDEX('計算A'!CY$110:CY$114,$F24+1)+IF(AND($E24=1,PY24=0),1000,0)),1000000))</f>
        <v/>
      </c>
      <c r="ZG24">
        <f>IF($B24=0,1000000,IF(INDEX('計算A'!$D$60:$II$104,$B24,101)*GS24=1,IF(AND($E24=2,PZ24=0),1000000,INDEX('計算A'!CZ$110:CZ$114,$F24+1)+IF(AND($E24=1,PZ24=0),1000,0)),1000000))</f>
        <v/>
      </c>
      <c r="ZH24">
        <f>IF($B24=0,1000000,IF(INDEX('計算A'!$D$60:$II$104,$B24,102)*GT24=1,IF(AND($E24=2,QA24=0),1000000,INDEX('計算A'!DA$110:DA$114,$F24+1)+IF(AND($E24=1,QA24=0),1000,0)),1000000))</f>
        <v/>
      </c>
      <c r="ZI24">
        <f>IF($B24=0,1000000,IF(INDEX('計算A'!$D$60:$II$104,$B24,103)*GU24=1,IF(AND($E24=2,QB24=0),1000000,INDEX('計算A'!DB$110:DB$114,$F24+1)+IF(AND($E24=1,QB24=0),1000,0)),1000000))</f>
        <v/>
      </c>
      <c r="ZJ24">
        <f>IF($B24=0,1000000,IF(INDEX('計算A'!$D$60:$II$104,$B24,104)*GV24=1,IF(AND($E24=2,QC24=0),1000000,INDEX('計算A'!DC$110:DC$114,$F24+1)+IF(AND($E24=1,QC24=0),1000,0)),1000000))</f>
        <v/>
      </c>
      <c r="ZK24">
        <f>IF($B24=0,1000000,IF(INDEX('計算A'!$D$60:$II$104,$B24,105)*GW24=1,IF(AND($E24=2,QD24=0),1000000,INDEX('計算A'!DD$110:DD$114,$F24+1)+IF(AND($E24=1,QD24=0),1000,0)),1000000))</f>
        <v/>
      </c>
      <c r="ZL24">
        <f>IF($B24=0,1000000,IF(INDEX('計算A'!$D$60:$II$104,$B24,106)*GX24=1,IF(AND($E24=2,QE24=0),1000000,INDEX('計算A'!DE$110:DE$114,$F24+1)+IF(AND($E24=1,QE24=0),1000,0)),1000000))</f>
        <v/>
      </c>
      <c r="ZM24">
        <f>IF($B24=0,1000000,IF(INDEX('計算A'!$D$60:$II$104,$B24,107)*GY24=1,IF(AND($E24=2,QF24=0),1000000,INDEX('計算A'!DF$110:DF$114,$F24+1)+IF(AND($E24=1,QF24=0),1000,0)),1000000))</f>
        <v/>
      </c>
      <c r="ZN24">
        <f>IF($B24=0,1000000,IF(INDEX('計算A'!$D$60:$II$104,$B24,108)*GZ24=1,IF(AND($E24=2,QG24=0),1000000,INDEX('計算A'!DG$110:DG$114,$F24+1)+IF(AND($E24=1,QG24=0),1000,0)),1000000))</f>
        <v/>
      </c>
      <c r="ZO24">
        <f>IF($B24=0,1000000,IF(INDEX('計算A'!$D$60:$II$104,$B24,109)*HA24=1,IF(AND($E24=2,QH24=0),1000000,INDEX('計算A'!DH$110:DH$114,$F24+1)+IF(AND($E24=1,QH24=0),1000,0)),1000000))</f>
        <v/>
      </c>
      <c r="ZP24">
        <f>IF($B24=0,1000000,IF(INDEX('計算A'!$D$60:$II$104,$B24,110)*HB24=1,IF(AND($E24=2,QI24=0),1000000,INDEX('計算A'!DI$110:DI$114,$F24+1)+IF(AND($E24=1,QI24=0),1000,0)),1000000))</f>
        <v/>
      </c>
      <c r="ZQ24">
        <f>IF($B24=0,1000000,IF(INDEX('計算A'!$D$60:$II$104,$B24,111)*HC24=1,IF(AND($E24=2,QJ24=0),1000000,INDEX('計算A'!DJ$110:DJ$114,$F24+1)+IF(AND($E24=1,QJ24=0),1000,0)),1000000))</f>
        <v/>
      </c>
      <c r="ZR24">
        <f>IF($B24=0,1000000,IF(INDEX('計算A'!$D$60:$II$104,$B24,112)*HD24=1,IF(AND($E24=2,QK24=0),1000000,INDEX('計算A'!DK$110:DK$114,$F24+1)+IF(AND($E24=1,QK24=0),1000,0)),1000000))</f>
        <v/>
      </c>
      <c r="ZS24">
        <f>IF($B24=0,1000000,IF(INDEX('計算A'!$D$60:$II$104,$B24,113)*HE24=1,IF(AND($E24=2,QL24=0),1000000,INDEX('計算A'!DL$110:DL$114,$F24+1)+IF(AND($E24=1,QL24=0),1000,0)),1000000))</f>
        <v/>
      </c>
      <c r="ZT24">
        <f>IF($B24=0,1000000,IF(INDEX('計算A'!$D$60:$II$104,$B24,114)*HF24=1,IF(AND($E24=2,QM24=0),1000000,INDEX('計算A'!DM$110:DM$114,$F24+1)+IF(AND($E24=1,QM24=0),1000,0)),1000000))</f>
        <v/>
      </c>
      <c r="ZU24">
        <f>IF($B24=0,1000000,IF(INDEX('計算A'!$D$60:$II$104,$B24,115)*HG24=1,IF(AND($E24=2,QN24=0),1000000,INDEX('計算A'!DN$110:DN$114,$F24+1)+IF(AND($E24=1,QN24=0),1000,0)),1000000))</f>
        <v/>
      </c>
      <c r="ZV24">
        <f>IF($B24=0,1000000,IF(INDEX('計算A'!$D$60:$II$104,$B24,116)*HH24=1,IF(AND($E24=2,QO24=0),1000000,INDEX('計算A'!DO$110:DO$114,$F24+1)+IF(AND($E24=1,QO24=0),1000,0)),1000000))</f>
        <v/>
      </c>
      <c r="ZW24">
        <f>IF($B24=0,1000000,IF(INDEX('計算A'!$D$60:$II$104,$B24,117)*HI24=1,IF(AND($E24=2,QP24=0),1000000,INDEX('計算A'!DP$110:DP$114,$F24+1)+IF(AND($E24=1,QP24=0),1000,0)),1000000))</f>
        <v/>
      </c>
      <c r="ZX24">
        <f>IF($B24=0,1000000,IF(INDEX('計算A'!$D$60:$II$104,$B24,118)*HJ24=1,IF(AND($E24=2,QQ24=0),1000000,INDEX('計算A'!DQ$110:DQ$114,$F24+1)+IF(AND($E24=1,QQ24=0),1000,0)),1000000))</f>
        <v/>
      </c>
      <c r="ZY24">
        <f>IF($B24=0,1000000,IF(INDEX('計算A'!$D$60:$II$104,$B24,119)*HK24=1,IF(AND($E24=2,QR24=0),1000000,INDEX('計算A'!DR$110:DR$114,$F24+1)+IF(AND($E24=1,QR24=0),1000,0)),1000000))</f>
        <v/>
      </c>
      <c r="ZZ24">
        <f>IF($B24=0,1000000,IF(INDEX('計算A'!$D$60:$II$104,$B24,120)*HL24=1,IF(AND($E24=2,QS24=0),1000000,INDEX('計算A'!DS$110:DS$114,$F24+1)+IF(AND($E24=1,QS24=0),1000,0)),1000000))</f>
        <v/>
      </c>
      <c r="AAA24">
        <f>IF($B24=0,1000000,IF(INDEX('計算A'!$D$60:$II$104,$B24,121)*HM24=1,IF(AND($E24=2,QT24=0),1000000,INDEX('計算A'!DT$110:DT$114,$F24+1)+IF(AND($E24=1,QT24=0),1000,0)),1000000))</f>
        <v/>
      </c>
      <c r="AAB24">
        <f>IF($B24=0,1000000,IF(INDEX('計算A'!$D$60:$II$104,$B24,122)*HN24=1,IF(AND($E24=2,QU24=0),1000000,INDEX('計算A'!DU$110:DU$114,$F24+1)+IF(AND($E24=1,QU24=0),1000,0)),1000000))</f>
        <v/>
      </c>
      <c r="AAC24">
        <f>IF($B24=0,1000000,IF(INDEX('計算A'!$D$60:$II$104,$B24,123)*HO24=1,IF(AND($E24=2,QV24=0),1000000,INDEX('計算A'!DV$110:DV$114,$F24+1)+IF(AND($E24=1,QV24=0),1000,0)),1000000))</f>
        <v/>
      </c>
      <c r="AAD24">
        <f>IF($B24=0,1000000,IF(INDEX('計算A'!$D$60:$II$104,$B24,124)*HP24=1,IF(AND($E24=2,QW24=0),1000000,INDEX('計算A'!DW$110:DW$114,$F24+1)+IF(AND($E24=1,QW24=0),1000,0)),1000000))</f>
        <v/>
      </c>
      <c r="AAE24">
        <f>IF($B24=0,1000000,IF(INDEX('計算A'!$D$60:$II$104,$B24,125)*HQ24=1,IF(AND($E24=2,QX24=0),1000000,INDEX('計算A'!DX$110:DX$114,$F24+1)+IF(AND($E24=1,QX24=0),1000,0)),1000000))</f>
        <v/>
      </c>
      <c r="AAF24">
        <f>IF($B24=0,1000000,IF(INDEX('計算A'!$D$60:$II$104,$B24,126)*HR24=1,IF(AND($E24=2,QY24=0),1000000,INDEX('計算A'!DY$110:DY$114,$F24+1)+IF(AND($E24=1,QY24=0),1000,0)),1000000))</f>
        <v/>
      </c>
      <c r="AAG24">
        <f>IF($B24=0,1000000,IF(INDEX('計算A'!$D$60:$II$104,$B24,127)*HS24=1,IF(AND($E24=2,QZ24=0),1000000,INDEX('計算A'!DZ$110:DZ$114,$F24+1)+IF(AND($E24=1,QZ24=0),1000,0)),1000000))</f>
        <v/>
      </c>
      <c r="AAH24">
        <f>IF($B24=0,1000000,IF(INDEX('計算A'!$D$60:$II$104,$B24,128)*HT24=1,IF(AND($E24=2,RA24=0),1000000,INDEX('計算A'!EA$110:EA$114,$F24+1)+IF(AND($E24=1,RA24=0),1000,0)),1000000))</f>
        <v/>
      </c>
      <c r="AAI24">
        <f>IF($B24=0,1000000,IF(INDEX('計算A'!$D$60:$II$104,$B24,129)*HU24=1,IF(AND($E24=2,RB24=0),1000000,INDEX('計算A'!EB$110:EB$114,$F24+1)+IF(AND($E24=1,RB24=0),1000,0)),1000000))</f>
        <v/>
      </c>
      <c r="AAJ24">
        <f>IF($B24=0,1000000,IF(INDEX('計算A'!$D$60:$II$104,$B24,130)*HV24=1,IF(AND($E24=2,RC24=0),1000000,INDEX('計算A'!EC$110:EC$114,$F24+1)+IF(AND($E24=1,RC24=0),1000,0)),1000000))</f>
        <v/>
      </c>
      <c r="AAK24">
        <f>IF($B24=0,1000000,IF(INDEX('計算A'!$D$60:$II$104,$B24,131)*HW24=1,IF(AND($E24=2,RD24=0),1000000,INDEX('計算A'!ED$110:ED$114,$F24+1)+IF(AND($E24=1,RD24=0),1000,0)),1000000))</f>
        <v/>
      </c>
      <c r="AAL24">
        <f>IF($B24=0,1000000,IF(INDEX('計算A'!$D$60:$II$104,$B24,132)*HX24=1,IF(AND($E24=2,RE24=0),1000000,INDEX('計算A'!EE$110:EE$114,$F24+1)+IF(AND($E24=1,RE24=0),1000,0)),1000000))</f>
        <v/>
      </c>
      <c r="AAM24">
        <f>IF($B24=0,1000000,IF(INDEX('計算A'!$D$60:$II$104,$B24,133)*HY24=1,IF(AND($E24=2,RF24=0),1000000,INDEX('計算A'!EF$110:EF$114,$F24+1)+IF(AND($E24=1,RF24=0),1000,0)),1000000))</f>
        <v/>
      </c>
      <c r="AAN24">
        <f>IF($B24=0,1000000,IF(INDEX('計算A'!$D$60:$II$104,$B24,134)*HZ24=1,IF(AND($E24=2,RG24=0),1000000,INDEX('計算A'!EG$110:EG$114,$F24+1)+IF(AND($E24=1,RG24=0),1000,0)),1000000))</f>
        <v/>
      </c>
      <c r="AAO24">
        <f>IF($B24=0,1000000,IF(INDEX('計算A'!$D$60:$II$104,$B24,135)*IA24=1,IF(AND($E24=2,RH24=0),1000000,INDEX('計算A'!EH$110:EH$114,$F24+1)+IF(AND($E24=1,RH24=0),1000,0)),1000000))</f>
        <v/>
      </c>
      <c r="AAP24">
        <f>IF($B24=0,1000000,IF(INDEX('計算A'!$D$60:$II$104,$B24,136)*IB24=1,IF(AND($E24=2,RI24=0),1000000,INDEX('計算A'!EI$110:EI$114,$F24+1)+IF(AND($E24=1,RI24=0),1000,0)),1000000))</f>
        <v/>
      </c>
      <c r="AAQ24">
        <f>IF($B24=0,1000000,IF(INDEX('計算A'!$D$60:$II$104,$B24,137)*IC24=1,IF(AND($E24=2,RJ24=0),1000000,INDEX('計算A'!EJ$110:EJ$114,$F24+1)+IF(AND($E24=1,RJ24=0),1000,0)),1000000))</f>
        <v/>
      </c>
      <c r="AAR24">
        <f>IF($B24=0,1000000,IF(INDEX('計算A'!$D$60:$II$104,$B24,138)*ID24=1,IF(AND($E24=2,RK24=0),1000000,INDEX('計算A'!EK$110:EK$114,$F24+1)+IF(AND($E24=1,RK24=0),1000,0)),1000000))</f>
        <v/>
      </c>
      <c r="AAS24">
        <f>IF($B24=0,1000000,IF(INDEX('計算A'!$D$60:$II$104,$B24,139)*IE24=1,IF(AND($E24=2,RL24=0),1000000,INDEX('計算A'!EL$110:EL$114,$F24+1)+IF(AND($E24=1,RL24=0),1000,0)),1000000))</f>
        <v/>
      </c>
      <c r="AAT24">
        <f>IF($B24=0,1000000,IF(INDEX('計算A'!$D$60:$II$104,$B24,140)*IF24=1,IF(AND($E24=2,RM24=0),1000000,INDEX('計算A'!EM$110:EM$114,$F24+1)+IF(AND($E24=1,RM24=0),1000,0)),1000000))</f>
        <v/>
      </c>
      <c r="AAU24">
        <f>IF($B24=0,1000000,IF(INDEX('計算A'!$D$60:$II$104,$B24,141)*IG24=1,IF(AND($E24=2,RN24=0),1000000,INDEX('計算A'!EN$110:EN$114,$F24+1)+IF(AND($E24=1,RN24=0),1000,0)),1000000))</f>
        <v/>
      </c>
      <c r="AAV24">
        <f>IF($B24=0,1000000,IF(INDEX('計算A'!$D$60:$II$104,$B24,142)*IH24=1,IF(AND($E24=2,RO24=0),1000000,INDEX('計算A'!EO$110:EO$114,$F24+1)+IF(AND($E24=1,RO24=0),1000,0)),1000000))</f>
        <v/>
      </c>
      <c r="AAW24">
        <f>IF($B24=0,1000000,IF(INDEX('計算A'!$D$60:$II$104,$B24,143)*II24=1,IF(AND($E24=2,RP24=0),1000000,INDEX('計算A'!EP$110:EP$114,$F24+1)+IF(AND($E24=1,RP24=0),1000,0)),1000000))</f>
        <v/>
      </c>
      <c r="AAX24">
        <f>IF($B24=0,1000000,IF(INDEX('計算A'!$D$60:$II$104,$B24,144)*IJ24=1,IF(AND($E24=2,RQ24=0),1000000,INDEX('計算A'!EQ$110:EQ$114,$F24+1)+IF(AND($E24=1,RQ24=0),1000,0)),1000000))</f>
        <v/>
      </c>
      <c r="AAY24">
        <f>IF($B24=0,1000000,IF(INDEX('計算A'!$D$60:$II$104,$B24,145)*IK24=1,IF(AND($E24=2,RR24=0),1000000,INDEX('計算A'!ER$110:ER$114,$F24+1)+IF(AND($E24=1,RR24=0),1000,0)),1000000))</f>
        <v/>
      </c>
      <c r="AAZ24">
        <f>IF($B24=0,1000000,IF(INDEX('計算A'!$D$60:$II$104,$B24,146)*IL24=1,IF(AND($E24=2,RS24=0),1000000,INDEX('計算A'!ES$110:ES$114,$F24+1)+IF(AND($E24=1,RS24=0),1000,0)),1000000))</f>
        <v/>
      </c>
      <c r="ABA24">
        <f>IF($B24=0,1000000,IF(INDEX('計算A'!$D$60:$II$104,$B24,147)*IM24=1,IF(AND($E24=2,RT24=0),1000000,INDEX('計算A'!ET$110:ET$114,$F24+1)+IF(AND($E24=1,RT24=0),1000,0)),1000000))</f>
        <v/>
      </c>
      <c r="ABB24">
        <f>IF($B24=0,1000000,IF(INDEX('計算A'!$D$60:$II$104,$B24,148)*IN24=1,IF(AND($E24=2,RU24=0),1000000,INDEX('計算A'!EU$110:EU$114,$F24+1)+IF(AND($E24=1,RU24=0),1000,0)),1000000))</f>
        <v/>
      </c>
      <c r="ABC24">
        <f>IF($B24=0,1000000,IF(INDEX('計算A'!$D$60:$II$104,$B24,149)*IO24=1,IF(AND($E24=2,RV24=0),1000000,INDEX('計算A'!EV$110:EV$114,$F24+1)+IF(AND($E24=1,RV24=0),1000,0)),1000000))</f>
        <v/>
      </c>
      <c r="ABD24">
        <f>IF($B24=0,1000000,IF(INDEX('計算A'!$D$60:$II$104,$B24,150)*IP24=1,IF(AND($E24=2,RW24=0),1000000,INDEX('計算A'!EW$110:EW$114,$F24+1)+IF(AND($E24=1,RW24=0),1000,0)),1000000))</f>
        <v/>
      </c>
      <c r="ABE24">
        <f>IF($B24=0,1000000,IF(INDEX('計算A'!$D$60:$II$104,$B24,151)*IQ24=1,IF(AND($E24=2,RX24=0),1000000,INDEX('計算A'!EX$110:EX$114,$F24+1)+IF(AND($E24=1,RX24=0),1000,0)),1000000))</f>
        <v/>
      </c>
      <c r="ABF24">
        <f>IF($B24=0,1000000,IF(INDEX('計算A'!$D$60:$II$104,$B24,152)*IR24=1,IF(AND($E24=2,RY24=0),1000000,INDEX('計算A'!EY$110:EY$114,$F24+1)+IF(AND($E24=1,RY24=0),1000,0)),1000000))</f>
        <v/>
      </c>
      <c r="ABG24">
        <f>IF($B24=0,1000000,IF(INDEX('計算A'!$D$60:$II$104,$B24,153)*IS24=1,IF(AND($E24=2,RZ24=0),1000000,INDEX('計算A'!EZ$110:EZ$114,$F24+1)+IF(AND($E24=1,RZ24=0),1000,0)),1000000))</f>
        <v/>
      </c>
      <c r="ABH24">
        <f>IF($B24=0,1000000,IF(INDEX('計算A'!$D$60:$II$104,$B24,154)*IT24=1,IF(AND($E24=2,SA24=0),1000000,INDEX('計算A'!FA$110:FA$114,$F24+1)+IF(AND($E24=1,SA24=0),1000,0)),1000000))</f>
        <v/>
      </c>
      <c r="ABI24">
        <f>IF($B24=0,1000000,IF(INDEX('計算A'!$D$60:$II$104,$B24,155)*IU24=1,IF(AND($E24=2,SB24=0),1000000,INDEX('計算A'!FB$110:FB$114,$F24+1)+IF(AND($E24=1,SB24=0),1000,0)),1000000))</f>
        <v/>
      </c>
      <c r="ABJ24">
        <f>IF($B24=0,1000000,IF(INDEX('計算A'!$D$60:$II$104,$B24,156)*IV24=1,IF(AND($E24=2,SC24=0),1000000,INDEX('計算A'!FC$110:FC$114,$F24+1)+IF(AND($E24=1,SC24=0),1000,0)),1000000))</f>
        <v/>
      </c>
      <c r="ABK24">
        <f>IF($B24=0,1000000,IF(INDEX('計算A'!$D$60:$II$104,$B24,157)*IW24=1,IF(AND($E24=2,SD24=0),1000000,INDEX('計算A'!FD$110:FD$114,$F24+1)+IF(AND($E24=1,SD24=0),1000,0)),1000000))</f>
        <v/>
      </c>
      <c r="ABL24">
        <f>IF($B24=0,1000000,IF(INDEX('計算A'!$D$60:$II$104,$B24,158)*IX24=1,IF(AND($E24=2,SE24=0),1000000,INDEX('計算A'!FE$110:FE$114,$F24+1)+IF(AND($E24=1,SE24=0),1000,0)),1000000))</f>
        <v/>
      </c>
      <c r="ABM24">
        <f>IF($B24=0,1000000,IF(INDEX('計算A'!$D$60:$II$104,$B24,159)*IY24=1,IF(AND($E24=2,SF24=0),1000000,INDEX('計算A'!FF$110:FF$114,$F24+1)+IF(AND($E24=1,SF24=0),1000,0)),1000000))</f>
        <v/>
      </c>
      <c r="ABN24">
        <f>IF($B24=0,1000000,IF(INDEX('計算A'!$D$60:$II$104,$B24,160)*IZ24=1,IF(AND($E24=2,SG24=0),1000000,INDEX('計算A'!FG$110:FG$114,$F24+1)+IF(AND($E24=1,SG24=0),1000,0)),1000000))</f>
        <v/>
      </c>
      <c r="ABO24">
        <f>IF($B24=0,1000000,IF(INDEX('計算A'!$D$60:$II$104,$B24,161)*JA24=1,IF(AND($E24=2,SH24=0),1000000,INDEX('計算A'!FH$110:FH$114,$F24+1)+IF(AND($E24=1,SH24=0),1000,0)),1000000))</f>
        <v/>
      </c>
      <c r="ABP24">
        <f>IF($B24=0,1000000,IF(INDEX('計算A'!$D$60:$II$104,$B24,162)*JB24=1,IF(AND($E24=2,SI24=0),1000000,INDEX('計算A'!FI$110:FI$114,$F24+1)+IF(AND($E24=1,SI24=0),1000,0)),1000000))</f>
        <v/>
      </c>
      <c r="ABQ24">
        <f>IF($B24=0,1000000,IF(INDEX('計算A'!$D$60:$II$104,$B24,163)*JC24=1,IF(AND($E24=2,SJ24=0),1000000,INDEX('計算A'!FJ$110:FJ$114,$F24+1)+IF(AND($E24=1,SJ24=0),1000,0)),1000000))</f>
        <v/>
      </c>
      <c r="ABR24">
        <f>IF($B24=0,1000000,IF(INDEX('計算A'!$D$60:$II$104,$B24,164)*JD24=1,IF(AND($E24=2,SK24=0),1000000,INDEX('計算A'!FK$110:FK$114,$F24+1)+IF(AND($E24=1,SK24=0),1000,0)),1000000))</f>
        <v/>
      </c>
      <c r="ABS24">
        <f>IF($B24=0,1000000,IF(INDEX('計算A'!$D$60:$II$104,$B24,165)*JE24=1,IF(AND($E24=2,SL24=0),1000000,INDEX('計算A'!FL$110:FL$114,$F24+1)+IF(AND($E24=1,SL24=0),1000,0)),1000000))</f>
        <v/>
      </c>
      <c r="ABT24">
        <f>IF($B24=0,1000000,IF(INDEX('計算A'!$D$60:$II$104,$B24,166)*JF24=1,IF(AND($E24=2,SM24=0),1000000,INDEX('計算A'!FM$110:FM$114,$F24+1)+IF(AND($E24=1,SM24=0),1000,0)),1000000))</f>
        <v/>
      </c>
      <c r="ABU24">
        <f>IF($B24=0,1000000,IF(INDEX('計算A'!$D$60:$II$104,$B24,167)*JG24=1,IF(AND($E24=2,SN24=0),1000000,INDEX('計算A'!FN$110:FN$114,$F24+1)+IF(AND($E24=1,SN24=0),1000,0)),1000000))</f>
        <v/>
      </c>
      <c r="ABV24">
        <f>IF($B24=0,1000000,IF(INDEX('計算A'!$D$60:$II$104,$B24,168)*JH24=1,IF(AND($E24=2,SO24=0),1000000,INDEX('計算A'!FO$110:FO$114,$F24+1)+IF(AND($E24=1,SO24=0),1000,0)),1000000))</f>
        <v/>
      </c>
      <c r="ABW24">
        <f>IF($B24=0,1000000,IF(INDEX('計算A'!$D$60:$II$104,$B24,169)*JI24=1,IF(AND($E24=2,SP24=0),1000000,INDEX('計算A'!FP$110:FP$114,$F24+1)+IF(AND($E24=1,SP24=0),1000,0)),1000000))</f>
        <v/>
      </c>
      <c r="ABX24">
        <f>IF($B24=0,1000000,IF(INDEX('計算A'!$D$60:$II$104,$B24,170)*JJ24=1,IF(AND($E24=2,SQ24=0),1000000,INDEX('計算A'!FQ$110:FQ$114,$F24+1)+IF(AND($E24=1,SQ24=0),1000,0)),1000000))</f>
        <v/>
      </c>
      <c r="ABY24">
        <f>IF($B24=0,1000000,IF(INDEX('計算A'!$D$60:$II$104,$B24,171)*JK24=1,IF(AND($E24=2,SR24=0),1000000,INDEX('計算A'!FR$110:FR$114,$F24+1)+IF(AND($E24=1,SR24=0),1000,0)),1000000))</f>
        <v/>
      </c>
      <c r="ABZ24">
        <f>IF($B24=0,1000000,IF(INDEX('計算A'!$D$60:$II$104,$B24,172)*JL24=1,IF(AND($E24=2,SS24=0),1000000,INDEX('計算A'!FS$110:FS$114,$F24+1)+IF(AND($E24=1,SS24=0),1000,0)),1000000))</f>
        <v/>
      </c>
      <c r="ACA24">
        <f>IF($B24=0,1000000,IF(INDEX('計算A'!$D$60:$II$104,$B24,173)*JM24=1,IF(AND($E24=2,ST24=0),1000000,INDEX('計算A'!FT$110:FT$114,$F24+1)+IF(AND($E24=1,ST24=0),1000,0)),1000000))</f>
        <v/>
      </c>
      <c r="ACB24">
        <f>IF($B24=0,1000000,IF(INDEX('計算A'!$D$60:$II$104,$B24,174)*JN24=1,IF(AND($E24=2,SU24=0),1000000,INDEX('計算A'!FU$110:FU$114,$F24+1)+IF(AND($E24=1,SU24=0),1000,0)),1000000))</f>
        <v/>
      </c>
      <c r="ACC24">
        <f>IF($B24=0,1000000,IF(INDEX('計算A'!$D$60:$II$104,$B24,175)*JO24=1,IF(AND($E24=2,SV24=0),1000000,INDEX('計算A'!FV$110:FV$114,$F24+1)+IF(AND($E24=1,SV24=0),1000,0)),1000000))</f>
        <v/>
      </c>
      <c r="ACD24">
        <f>IF($B24=0,1000000,IF(INDEX('計算A'!$D$60:$II$104,$B24,176)*JP24=1,IF(AND($E24=2,SW24=0),1000000,INDEX('計算A'!FW$110:FW$114,$F24+1)+IF(AND($E24=1,SW24=0),1000,0)),1000000))</f>
        <v/>
      </c>
      <c r="ACE24">
        <f>IF($B24=0,1000000,IF(INDEX('計算A'!$D$60:$II$104,$B24,177)*JQ24=1,IF(AND($E24=2,SX24=0),1000000,INDEX('計算A'!FX$110:FX$114,$F24+1)+IF(AND($E24=1,SX24=0),1000,0)),1000000))</f>
        <v/>
      </c>
      <c r="ACF24">
        <f>IF($B24=0,1000000,IF(INDEX('計算A'!$D$60:$II$104,$B24,178)*JR24=1,IF(AND($E24=2,SY24=0),1000000,INDEX('計算A'!FY$110:FY$114,$F24+1)+IF(AND($E24=1,SY24=0),1000,0)),1000000))</f>
        <v/>
      </c>
      <c r="ACG24">
        <f>IF($B24=0,1000000,IF(INDEX('計算A'!$D$60:$II$104,$B24,179)*JS24=1,IF(AND($E24=2,SZ24=0),1000000,INDEX('計算A'!FZ$110:FZ$114,$F24+1)+IF(AND($E24=1,SZ24=0),1000,0)),1000000))</f>
        <v/>
      </c>
      <c r="ACH24">
        <f>IF($B24=0,1000000,IF(INDEX('計算A'!$D$60:$II$104,$B24,180)*JT24=1,IF(AND($E24=2,TA24=0),1000000,INDEX('計算A'!GA$110:GA$114,$F24+1)+IF(AND($E24=1,TA24=0),1000,0)),1000000))</f>
        <v/>
      </c>
      <c r="ACI24">
        <f>IF($B24=0,1000000,IF(INDEX('計算A'!$D$60:$II$104,$B24,181)*JU24=1,IF(AND($E24=2,TB24=0),1000000,INDEX('計算A'!GB$110:GB$114,$F24+1)+IF(AND($E24=1,TB24=0),1000,0)),1000000))</f>
        <v/>
      </c>
      <c r="ACJ24">
        <f>IF($B24=0,1000000,IF(INDEX('計算A'!$D$60:$II$104,$B24,182)*JV24=1,IF(AND($E24=2,TC24=0),1000000,INDEX('計算A'!GC$110:GC$114,$F24+1)+IF(AND($E24=1,TC24=0),1000,0)),1000000))</f>
        <v/>
      </c>
      <c r="ACK24">
        <f>IF($B24=0,1000000,IF(INDEX('計算A'!$D$60:$II$104,$B24,183)*JW24=1,IF(AND($E24=2,TD24=0),1000000,INDEX('計算A'!GD$110:GD$114,$F24+1)+IF(AND($E24=1,TD24=0),1000,0)),1000000))</f>
        <v/>
      </c>
      <c r="ACL24">
        <f>IF($B24=0,1000000,IF(INDEX('計算A'!$D$60:$II$104,$B24,184)*JX24=1,IF(AND($E24=2,TE24=0),1000000,INDEX('計算A'!GE$110:GE$114,$F24+1)+IF(AND($E24=1,TE24=0),1000,0)),1000000))</f>
        <v/>
      </c>
      <c r="ACM24">
        <f>IF($B24=0,1000000,IF(INDEX('計算A'!$D$60:$II$104,$B24,185)*JY24=1,IF(AND($E24=2,TF24=0),1000000,INDEX('計算A'!GF$110:GF$114,$F24+1)+IF(AND($E24=1,TF24=0),1000,0)),1000000))</f>
        <v/>
      </c>
      <c r="ACN24">
        <f>IF($B24=0,1000000,IF(INDEX('計算A'!$D$60:$II$104,$B24,186)*JZ24=1,IF(AND($E24=2,TG24=0),1000000,INDEX('計算A'!GG$110:GG$114,$F24+1)+IF(AND($E24=1,TG24=0),1000,0)),1000000))</f>
        <v/>
      </c>
      <c r="ACO24">
        <f>IF($B24=0,1000000,IF(INDEX('計算A'!$D$60:$II$104,$B24,187)*KA24=1,IF(AND($E24=2,TH24=0),1000000,INDEX('計算A'!GH$110:GH$114,$F24+1)+IF(AND($E24=1,TH24=0),1000,0)),1000000))</f>
        <v/>
      </c>
      <c r="ACP24">
        <f>IF($B24=0,1000000,IF(INDEX('計算A'!$D$60:$II$104,$B24,188)*KB24=1,IF(AND($E24=2,TI24=0),1000000,INDEX('計算A'!GI$110:GI$114,$F24+1)+IF(AND($E24=1,TI24=0),1000,0)),1000000))</f>
        <v/>
      </c>
      <c r="ACQ24">
        <f>IF($B24=0,1000000,IF(INDEX('計算A'!$D$60:$II$104,$B24,189)*KC24=1,IF(AND($E24=2,TJ24=0),1000000,INDEX('計算A'!GJ$110:GJ$114,$F24+1)+IF(AND($E24=1,TJ24=0),1000,0)),1000000))</f>
        <v/>
      </c>
      <c r="ACR24">
        <f>IF($B24=0,1000000,IF(INDEX('計算A'!$D$60:$II$104,$B24,190)*KD24=1,IF(AND($E24=2,TK24=0),1000000,INDEX('計算A'!GK$110:GK$114,$F24+1)+IF(AND($E24=1,TK24=0),1000,0)),1000000))</f>
        <v/>
      </c>
      <c r="ACS24">
        <f>IF($B24=0,1000000,IF(INDEX('計算A'!$D$60:$II$104,$B24,191)*KE24=1,IF(AND($E24=2,TL24=0),1000000,INDEX('計算A'!GL$110:GL$114,$F24+1)+IF(AND($E24=1,TL24=0),1000,0)),1000000))</f>
        <v/>
      </c>
      <c r="ACT24">
        <f>IF($B24=0,1000000,IF(INDEX('計算A'!$D$60:$II$104,$B24,192)*KF24=1,IF(AND($E24=2,TM24=0),1000000,INDEX('計算A'!GM$110:GM$114,$F24+1)+IF(AND($E24=1,TM24=0),1000,0)),1000000))</f>
        <v/>
      </c>
      <c r="ACU24">
        <f>IF($B24=0,1000000,IF(INDEX('計算A'!$D$60:$II$104,$B24,193)*KG24=1,IF(AND($E24=2,TN24=0),1000000,INDEX('計算A'!GN$110:GN$114,$F24+1)+IF(AND($E24=1,TN24=0),1000,0)),1000000))</f>
        <v/>
      </c>
      <c r="ACV24">
        <f>IF($B24=0,1000000,IF(INDEX('計算A'!$D$60:$II$104,$B24,194)*KH24=1,IF(AND($E24=2,TO24=0),1000000,INDEX('計算A'!GO$110:GO$114,$F24+1)+IF(AND($E24=1,TO24=0),1000,0)),1000000))</f>
        <v/>
      </c>
      <c r="ACW24">
        <f>IF($B24=0,1000000,IF(INDEX('計算A'!$D$60:$II$104,$B24,195)*KI24=1,IF(AND($E24=2,TP24=0),1000000,INDEX('計算A'!GP$110:GP$114,$F24+1)+IF(AND($E24=1,TP24=0),1000,0)),1000000))</f>
        <v/>
      </c>
      <c r="ACX24">
        <f>IF($B24=0,1000000,IF(INDEX('計算A'!$D$60:$II$104,$B24,196)*KJ24=1,IF(AND($E24=2,TQ24=0),1000000,INDEX('計算A'!GQ$110:GQ$114,$F24+1)+IF(AND($E24=1,TQ24=0),1000,0)),1000000))</f>
        <v/>
      </c>
      <c r="ACY24">
        <f>IF($B24=0,1000000,IF(INDEX('計算A'!$D$60:$II$104,$B24,197)*KK24=1,IF(AND($E24=2,TR24=0),1000000,INDEX('計算A'!GR$110:GR$114,$F24+1)+IF(AND($E24=1,TR24=0),1000,0)),1000000))</f>
        <v/>
      </c>
      <c r="ACZ24">
        <f>IF($B24=0,1000000,IF(INDEX('計算A'!$D$60:$II$104,$B24,198)*KL24=1,IF(AND($E24=2,TS24=0),1000000,INDEX('計算A'!GS$110:GS$114,$F24+1)+IF(AND($E24=1,TS24=0),1000,0)),1000000))</f>
        <v/>
      </c>
      <c r="ADA24">
        <f>IF($B24=0,1000000,IF(INDEX('計算A'!$D$60:$II$104,$B24,199)*KM24=1,IF(AND($E24=2,TT24=0),1000000,INDEX('計算A'!GT$110:GT$114,$F24+1)+IF(AND($E24=1,TT24=0),1000,0)),1000000))</f>
        <v/>
      </c>
      <c r="ADB24">
        <f>IF($B24=0,1000000,IF(INDEX('計算A'!$D$60:$II$104,$B24,200)*KN24=1,IF(AND($E24=2,TU24=0),1000000,INDEX('計算A'!GU$110:GU$114,$F24+1)+IF(AND($E24=1,TU24=0),1000,0)),1000000))</f>
        <v/>
      </c>
      <c r="ADC24">
        <f>IF($B24=0,1000000,IF(INDEX('計算A'!$D$60:$II$104,$B24,201)*KO24=1,IF(AND($E24=2,TV24=0),1000000,INDEX('計算A'!GV$110:GV$114,$F24+1)+IF(AND($E24=1,TV24=0),1000,0)),1000000))</f>
        <v/>
      </c>
      <c r="ADD24">
        <f>IF($B24=0,1000000,IF(INDEX('計算A'!$D$60:$II$104,$B24,202)*KP24=1,IF(AND($E24=2,TW24=0),1000000,INDEX('計算A'!GW$110:GW$114,$F24+1)+IF(AND($E24=1,TW24=0),1000,0)),1000000))</f>
        <v/>
      </c>
      <c r="ADE24">
        <f>IF($B24=0,1000000,IF(INDEX('計算A'!$D$60:$II$104,$B24,203)*KQ24=1,IF(AND($E24=2,TX24=0),1000000,INDEX('計算A'!GX$110:GX$114,$F24+1)+IF(AND($E24=1,TX24=0),1000,0)),1000000))</f>
        <v/>
      </c>
      <c r="ADF24">
        <f>IF($B24=0,1000000,IF(INDEX('計算A'!$D$60:$II$104,$B24,204)*KR24=1,IF(AND($E24=2,TY24=0),1000000,INDEX('計算A'!GY$110:GY$114,$F24+1)+IF(AND($E24=1,TY24=0),1000,0)),1000000))</f>
        <v/>
      </c>
      <c r="ADG24">
        <f>IF($B24=0,1000000,IF(INDEX('計算A'!$D$60:$II$104,$B24,205)*KS24=1,IF(AND($E24=2,TZ24=0),1000000,INDEX('計算A'!GZ$110:GZ$114,$F24+1)+IF(AND($E24=1,TZ24=0),1000,0)),1000000))</f>
        <v/>
      </c>
      <c r="ADH24">
        <f>IF($B24=0,1000000,IF(INDEX('計算A'!$D$60:$II$104,$B24,206)*KT24=1,IF(AND($E24=2,UA24=0),1000000,INDEX('計算A'!HA$110:HA$114,$F24+1)+IF(AND($E24=1,UA24=0),1000,0)),1000000))</f>
        <v/>
      </c>
      <c r="ADI24">
        <f>IF($B24=0,1000000,IF(INDEX('計算A'!$D$60:$II$104,$B24,207)*KU24=1,IF(AND($E24=2,UB24=0),1000000,INDEX('計算A'!HB$110:HB$114,$F24+1)+IF(AND($E24=1,UB24=0),1000,0)),1000000))</f>
        <v/>
      </c>
      <c r="ADJ24">
        <f>IF($B24=0,1000000,IF(INDEX('計算A'!$D$60:$II$104,$B24,208)*KV24=1,IF(AND($E24=2,UC24=0),1000000,INDEX('計算A'!HC$110:HC$114,$F24+1)+IF(AND($E24=1,UC24=0),1000,0)),1000000))</f>
        <v/>
      </c>
      <c r="ADK24">
        <f>IF($B24=0,1000000,IF(INDEX('計算A'!$D$60:$II$104,$B24,209)*KW24=1,IF(AND($E24=2,UD24=0),1000000,INDEX('計算A'!HD$110:HD$114,$F24+1)+IF(AND($E24=1,UD24=0),1000,0)),1000000))</f>
        <v/>
      </c>
      <c r="ADL24">
        <f>IF($B24=0,1000000,IF(INDEX('計算A'!$D$60:$II$104,$B24,210)*KX24=1,IF(AND($E24=2,UE24=0),1000000,INDEX('計算A'!HE$110:HE$114,$F24+1)+IF(AND($E24=1,UE24=0),1000,0)),1000000))</f>
        <v/>
      </c>
      <c r="ADM24">
        <f>IF($B24=0,1000000,IF(INDEX('計算A'!$D$60:$II$104,$B24,211)*KY24=1,IF(AND($E24=2,UF24=0),1000000,INDEX('計算A'!HF$110:HF$114,$F24+1)+IF(AND($E24=1,UF24=0),1000,0)),1000000))</f>
        <v/>
      </c>
      <c r="ADN24">
        <f>IF($B24=0,1000000,IF(INDEX('計算A'!$D$60:$II$104,$B24,212)*KZ24=1,IF(AND($E24=2,UG24=0),1000000,INDEX('計算A'!HG$110:HG$114,$F24+1)+IF(AND($E24=1,UG24=0),1000,0)),1000000))</f>
        <v/>
      </c>
      <c r="ADO24">
        <f>IF($B24=0,1000000,IF(INDEX('計算A'!$D$60:$II$104,$B24,213)*LA24=1,IF(AND($E24=2,UH24=0),1000000,INDEX('計算A'!HH$110:HH$114,$F24+1)+IF(AND($E24=1,UH24=0),1000,0)),1000000))</f>
        <v/>
      </c>
      <c r="ADP24">
        <f>IF($B24=0,1000000,IF(INDEX('計算A'!$D$60:$II$104,$B24,214)*LB24=1,IF(AND($E24=2,UI24=0),1000000,INDEX('計算A'!HI$110:HI$114,$F24+1)+IF(AND($E24=1,UI24=0),1000,0)),1000000))</f>
        <v/>
      </c>
      <c r="ADQ24">
        <f>IF($B24=0,1000000,IF(INDEX('計算A'!$D$60:$II$104,$B24,215)*LC24=1,IF(AND($E24=2,UJ24=0),1000000,INDEX('計算A'!HJ$110:HJ$114,$F24+1)+IF(AND($E24=1,UJ24=0),1000,0)),1000000))</f>
        <v/>
      </c>
      <c r="ADR24">
        <f>IF($B24=0,1000000,IF(INDEX('計算A'!$D$60:$II$104,$B24,216)*LD24=1,IF(AND($E24=2,UK24=0),1000000,INDEX('計算A'!HK$110:HK$114,$F24+1)+IF(AND($E24=1,UK24=0),1000,0)),1000000))</f>
        <v/>
      </c>
      <c r="ADS24">
        <f>IF($B24=0,1000000,IF(INDEX('計算A'!$D$60:$II$104,$B24,217)*LE24=1,IF(AND($E24=2,UL24=0),1000000,INDEX('計算A'!HL$110:HL$114,$F24+1)+IF(AND($E24=1,UL24=0),1000,0)),1000000))</f>
        <v/>
      </c>
      <c r="ADT24">
        <f>IF($B24=0,1000000,IF(INDEX('計算A'!$D$60:$II$104,$B24,218)*LF24=1,IF(AND($E24=2,UM24=0),1000000,INDEX('計算A'!HM$110:HM$114,$F24+1)+IF(AND($E24=1,UM24=0),1000,0)),1000000))</f>
        <v/>
      </c>
      <c r="ADU24">
        <f>IF($B24=0,1000000,IF(INDEX('計算A'!$D$60:$II$104,$B24,219)*LG24=1,IF(AND($E24=2,UN24=0),1000000,INDEX('計算A'!HN$110:HN$114,$F24+1)+IF(AND($E24=1,UN24=0),1000,0)),1000000))</f>
        <v/>
      </c>
      <c r="ADV24">
        <f>IF($B24=0,1000000,IF(INDEX('計算A'!$D$60:$II$104,$B24,220)*LH24=1,IF(AND($E24=2,UO24=0),1000000,INDEX('計算A'!HO$110:HO$114,$F24+1)+IF(AND($E24=1,UO24=0),1000,0)),1000000))</f>
        <v/>
      </c>
      <c r="ADW24">
        <f>IF($B24=0,1000000,IF(INDEX('計算A'!$D$60:$II$104,$B24,221)*LI24=1,IF(AND($E24=2,UP24=0),1000000,INDEX('計算A'!HP$110:HP$114,$F24+1)+IF(AND($E24=1,UP24=0),1000,0)),1000000))</f>
        <v/>
      </c>
      <c r="ADX24">
        <f>IF($B24=0,1000000,IF(INDEX('計算A'!$D$60:$II$104,$B24,222)*LJ24=1,IF(AND($E24=2,UQ24=0),1000000,INDEX('計算A'!HQ$110:HQ$114,$F24+1)+IF(AND($E24=1,UQ24=0),1000,0)),1000000))</f>
        <v/>
      </c>
      <c r="ADY24">
        <f>IF($B24=0,1000000,IF(INDEX('計算A'!$D$60:$II$104,$B24,223)*LK24=1,IF(AND($E24=2,UR24=0),1000000,INDEX('計算A'!HR$110:HR$114,$F24+1)+IF(AND($E24=1,UR24=0),1000,0)),1000000))</f>
        <v/>
      </c>
      <c r="ADZ24">
        <f>IF($B24=0,1000000,IF(INDEX('計算A'!$D$60:$II$104,$B24,224)*LL24=1,IF(AND($E24=2,US24=0),1000000,INDEX('計算A'!HS$110:HS$114,$F24+1)+IF(AND($E24=1,US24=0),1000,0)),1000000))</f>
        <v/>
      </c>
      <c r="AEA24">
        <f>IF($B24=0,1000000,IF(INDEX('計算A'!$D$60:$II$104,$B24,225)*LM24=1,IF(AND($E24=2,UT24=0),1000000,INDEX('計算A'!HT$110:HT$114,$F24+1)+IF(AND($E24=1,UT24=0),1000,0)),1000000))</f>
        <v/>
      </c>
      <c r="AEB24">
        <f>IF($B24=0,1000000,IF(INDEX('計算A'!$D$60:$II$104,$B24,226)*LN24=1,IF(AND($E24=2,UU24=0),1000000,INDEX('計算A'!HU$110:HU$114,$F24+1)+IF(AND($E24=1,UU24=0),1000,0)),1000000))</f>
        <v/>
      </c>
      <c r="AEC24">
        <f>IF($B24=0,1000000,IF(INDEX('計算A'!$D$60:$II$104,$B24,227)*LO24=1,IF(AND($E24=2,UV24=0),1000000,INDEX('計算A'!HV$110:HV$114,$F24+1)+IF(AND($E24=1,UV24=0),1000,0)),1000000))</f>
        <v/>
      </c>
      <c r="AED24">
        <f>IF($B24=0,1000000,IF(INDEX('計算A'!$D$60:$II$104,$B24,228)*LP24=1,IF(AND($E24=2,UW24=0),1000000,INDEX('計算A'!HW$110:HW$114,$F24+1)+IF(AND($E24=1,UW24=0),1000,0)),1000000))</f>
        <v/>
      </c>
      <c r="AEE24">
        <f>IF($B24=0,1000000,IF(INDEX('計算A'!$D$60:$II$104,$B24,229)*LQ24=1,IF(AND($E24=2,UX24=0),1000000,INDEX('計算A'!HX$110:HX$114,$F24+1)+IF(AND($E24=1,UX24=0),1000,0)),1000000))</f>
        <v/>
      </c>
      <c r="AEF24">
        <f>IF($B24=0,1000000,IF(INDEX('計算A'!$D$60:$II$104,$B24,230)*LR24=1,IF(AND($E24=2,UY24=0),1000000,INDEX('計算A'!HY$110:HY$114,$F24+1)+IF(AND($E24=1,UY24=0),1000,0)),1000000))</f>
        <v/>
      </c>
      <c r="AEG24">
        <f>IF($B24=0,1000000,IF(INDEX('計算A'!$D$60:$II$104,$B24,231)*LS24=1,IF(AND($E24=2,UZ24=0),1000000,INDEX('計算A'!HZ$110:HZ$114,$F24+1)+IF(AND($E24=1,UZ24=0),1000,0)),1000000))</f>
        <v/>
      </c>
      <c r="AEH24">
        <f>IF($B24=0,1000000,IF(INDEX('計算A'!$D$60:$II$104,$B24,232)*LT24=1,IF(AND($E24=2,VA24=0),1000000,INDEX('計算A'!IA$110:IA$114,$F24+1)+IF(AND($E24=1,VA24=0),1000,0)),1000000))</f>
        <v/>
      </c>
      <c r="AEI24">
        <f>IF($B24=0,1000000,IF(INDEX('計算A'!$D$60:$II$104,$B24,233)*LU24=1,IF(AND($E24=2,VB24=0),1000000,INDEX('計算A'!IB$110:IB$114,$F24+1)+IF(AND($E24=1,VB24=0),1000,0)),1000000))</f>
        <v/>
      </c>
      <c r="AEJ24">
        <f>IF($B24=0,1000000,IF(INDEX('計算A'!$D$60:$II$104,$B24,234)*LV24=1,IF(AND($E24=2,VC24=0),1000000,INDEX('計算A'!IC$110:IC$114,$F24+1)+IF(AND($E24=1,VC24=0),1000,0)),1000000))</f>
        <v/>
      </c>
      <c r="AEK24">
        <f>IF($B24=0,1000000,IF(INDEX('計算A'!$D$60:$II$104,$B24,235)*LW24=1,IF(AND($E24=2,VD24=0),1000000,INDEX('計算A'!ID$110:ID$114,$F24+1)+IF(AND($E24=1,VD24=0),1000,0)),1000000))</f>
        <v/>
      </c>
      <c r="AEL24">
        <f>IF($B24=0,1000000,IF(INDEX('計算A'!$D$60:$II$104,$B24,236)*LX24=1,IF(AND($E24=2,VE24=0),1000000,INDEX('計算A'!IE$110:IE$114,$F24+1)+IF(AND($E24=1,VE24=0),1000,0)),1000000))</f>
        <v/>
      </c>
      <c r="AEM24">
        <f>IF($B24=0,1000000,IF(INDEX('計算A'!$D$60:$II$104,$B24,237)*LY24=1,IF(AND($E24=2,VF24=0),1000000,INDEX('計算A'!IF$110:IF$114,$F24+1)+IF(AND($E24=1,VF24=0),1000,0)),1000000))</f>
        <v/>
      </c>
      <c r="AEN24">
        <f>IF($B24=0,1000000,IF(INDEX('計算A'!$D$60:$II$104,$B24,238)*LZ24=1,IF(AND($E24=2,VG24=0),1000000,INDEX('計算A'!IG$110:IG$114,$F24+1)+IF(AND($E24=1,VG24=0),1000,0)),1000000))</f>
        <v/>
      </c>
      <c r="AEO24">
        <f>IF($B24=0,1000000,IF(INDEX('計算A'!$D$60:$II$104,$B24,239)*MA24=1,IF(AND($E24=2,VH24=0),1000000,INDEX('計算A'!IH$110:IH$114,$F24+1)+IF(AND($E24=1,VH24=0),1000,0)),1000000))</f>
        <v/>
      </c>
      <c r="AEP24">
        <f>IF($B24=0,1000000,IF(INDEX('計算A'!$D$60:$II$104,$B24,240)*MB24=1,IF(AND($E24=2,VI24=0),1000000,INDEX('計算A'!II$110:II$114,$F24+1)+IF(AND($E24=1,VI24=0),1000,0)),1000000))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IF($B25=0,1000000,IF(INDEX('計算A'!$D$60:$II$104,$B25,1)*CW25=1,IF(AND($E25=2,MD25=0),1000000,INDEX('計算A'!D$110:D$114,$F25+1)+IF(AND($E25=1,MD25=0),1000,0)),1000000))</f>
        <v/>
      </c>
      <c r="VL25">
        <f>IF($B25=0,1000000,IF(INDEX('計算A'!$D$60:$II$104,$B25,2)*CX25=1,IF(AND($E25=2,ME25=0),1000000,INDEX('計算A'!E$110:E$114,$F25+1)+IF(AND($E25=1,ME25=0),1000,0)),1000000))</f>
        <v/>
      </c>
      <c r="VM25">
        <f>IF($B25=0,1000000,IF(INDEX('計算A'!$D$60:$II$104,$B25,3)*CY25=1,IF(AND($E25=2,MF25=0),1000000,INDEX('計算A'!F$110:F$114,$F25+1)+IF(AND($E25=1,MF25=0),1000,0)),1000000))</f>
        <v/>
      </c>
      <c r="VN25">
        <f>IF($B25=0,1000000,IF(INDEX('計算A'!$D$60:$II$104,$B25,4)*CZ25=1,IF(AND($E25=2,MG25=0),1000000,INDEX('計算A'!G$110:G$114,$F25+1)+IF(AND($E25=1,MG25=0),1000,0)),1000000))</f>
        <v/>
      </c>
      <c r="VO25">
        <f>IF($B25=0,1000000,IF(INDEX('計算A'!$D$60:$II$104,$B25,5)*DA25=1,IF(AND($E25=2,MH25=0),1000000,INDEX('計算A'!H$110:H$114,$F25+1)+IF(AND($E25=1,MH25=0),1000,0)),1000000))</f>
        <v/>
      </c>
      <c r="VP25">
        <f>IF($B25=0,1000000,IF(INDEX('計算A'!$D$60:$II$104,$B25,6)*DB25=1,IF(AND($E25=2,MI25=0),1000000,INDEX('計算A'!I$110:I$114,$F25+1)+IF(AND($E25=1,MI25=0),1000,0)),1000000))</f>
        <v/>
      </c>
      <c r="VQ25">
        <f>IF($B25=0,1000000,IF(INDEX('計算A'!$D$60:$II$104,$B25,7)*DC25=1,IF(AND($E25=2,MJ25=0),1000000,INDEX('計算A'!J$110:J$114,$F25+1)+IF(AND($E25=1,MJ25=0),1000,0)),1000000))</f>
        <v/>
      </c>
      <c r="VR25">
        <f>IF($B25=0,1000000,IF(INDEX('計算A'!$D$60:$II$104,$B25,8)*DD25=1,IF(AND($E25=2,MK25=0),1000000,INDEX('計算A'!K$110:K$114,$F25+1)+IF(AND($E25=1,MK25=0),1000,0)),1000000))</f>
        <v/>
      </c>
      <c r="VS25">
        <f>IF($B25=0,1000000,IF(INDEX('計算A'!$D$60:$II$104,$B25,9)*DE25=1,IF(AND($E25=2,ML25=0),1000000,INDEX('計算A'!L$110:L$114,$F25+1)+IF(AND($E25=1,ML25=0),1000,0)),1000000))</f>
        <v/>
      </c>
      <c r="VT25">
        <f>IF($B25=0,1000000,IF(INDEX('計算A'!$D$60:$II$104,$B25,10)*DF25=1,IF(AND($E25=2,MM25=0),1000000,INDEX('計算A'!M$110:M$114,$F25+1)+IF(AND($E25=1,MM25=0),1000,0)),1000000))</f>
        <v/>
      </c>
      <c r="VU25">
        <f>IF($B25=0,1000000,IF(INDEX('計算A'!$D$60:$II$104,$B25,11)*DG25=1,IF(AND($E25=2,MN25=0),1000000,INDEX('計算A'!N$110:N$114,$F25+1)+IF(AND($E25=1,MN25=0),1000,0)),1000000))</f>
        <v/>
      </c>
      <c r="VV25">
        <f>IF($B25=0,1000000,IF(INDEX('計算A'!$D$60:$II$104,$B25,12)*DH25=1,IF(AND($E25=2,MO25=0),1000000,INDEX('計算A'!O$110:O$114,$F25+1)+IF(AND($E25=1,MO25=0),1000,0)),1000000))</f>
        <v/>
      </c>
      <c r="VW25">
        <f>IF($B25=0,1000000,IF(INDEX('計算A'!$D$60:$II$104,$B25,13)*DI25=1,IF(AND($E25=2,MP25=0),1000000,INDEX('計算A'!P$110:P$114,$F25+1)+IF(AND($E25=1,MP25=0),1000,0)),1000000))</f>
        <v/>
      </c>
      <c r="VX25">
        <f>IF($B25=0,1000000,IF(INDEX('計算A'!$D$60:$II$104,$B25,14)*DJ25=1,IF(AND($E25=2,MQ25=0),1000000,INDEX('計算A'!Q$110:Q$114,$F25+1)+IF(AND($E25=1,MQ25=0),1000,0)),1000000))</f>
        <v/>
      </c>
      <c r="VY25">
        <f>IF($B25=0,1000000,IF(INDEX('計算A'!$D$60:$II$104,$B25,15)*DK25=1,IF(AND($E25=2,MR25=0),1000000,INDEX('計算A'!R$110:R$114,$F25+1)+IF(AND($E25=1,MR25=0),1000,0)),1000000))</f>
        <v/>
      </c>
      <c r="VZ25">
        <f>IF($B25=0,1000000,IF(INDEX('計算A'!$D$60:$II$104,$B25,16)*DL25=1,IF(AND($E25=2,MS25=0),1000000,INDEX('計算A'!S$110:S$114,$F25+1)+IF(AND($E25=1,MS25=0),1000,0)),1000000))</f>
        <v/>
      </c>
      <c r="WA25">
        <f>IF($B25=0,1000000,IF(INDEX('計算A'!$D$60:$II$104,$B25,17)*DM25=1,IF(AND($E25=2,MT25=0),1000000,INDEX('計算A'!T$110:T$114,$F25+1)+IF(AND($E25=1,MT25=0),1000,0)),1000000))</f>
        <v/>
      </c>
      <c r="WB25">
        <f>IF($B25=0,1000000,IF(INDEX('計算A'!$D$60:$II$104,$B25,18)*DN25=1,IF(AND($E25=2,MU25=0),1000000,INDEX('計算A'!U$110:U$114,$F25+1)+IF(AND($E25=1,MU25=0),1000,0)),1000000))</f>
        <v/>
      </c>
      <c r="WC25">
        <f>IF($B25=0,1000000,IF(INDEX('計算A'!$D$60:$II$104,$B25,19)*DO25=1,IF(AND($E25=2,MV25=0),1000000,INDEX('計算A'!V$110:V$114,$F25+1)+IF(AND($E25=1,MV25=0),1000,0)),1000000))</f>
        <v/>
      </c>
      <c r="WD25">
        <f>IF($B25=0,1000000,IF(INDEX('計算A'!$D$60:$II$104,$B25,20)*DP25=1,IF(AND($E25=2,MW25=0),1000000,INDEX('計算A'!W$110:W$114,$F25+1)+IF(AND($E25=1,MW25=0),1000,0)),1000000))</f>
        <v/>
      </c>
      <c r="WE25">
        <f>IF($B25=0,1000000,IF(INDEX('計算A'!$D$60:$II$104,$B25,21)*DQ25=1,IF(AND($E25=2,MX25=0),1000000,INDEX('計算A'!X$110:X$114,$F25+1)+IF(AND($E25=1,MX25=0),1000,0)),1000000))</f>
        <v/>
      </c>
      <c r="WF25">
        <f>IF($B25=0,1000000,IF(INDEX('計算A'!$D$60:$II$104,$B25,22)*DR25=1,IF(AND($E25=2,MY25=0),1000000,INDEX('計算A'!Y$110:Y$114,$F25+1)+IF(AND($E25=1,MY25=0),1000,0)),1000000))</f>
        <v/>
      </c>
      <c r="WG25">
        <f>IF($B25=0,1000000,IF(INDEX('計算A'!$D$60:$II$104,$B25,23)*DS25=1,IF(AND($E25=2,MZ25=0),1000000,INDEX('計算A'!Z$110:Z$114,$F25+1)+IF(AND($E25=1,MZ25=0),1000,0)),1000000))</f>
        <v/>
      </c>
      <c r="WH25">
        <f>IF($B25=0,1000000,IF(INDEX('計算A'!$D$60:$II$104,$B25,24)*DT25=1,IF(AND($E25=2,NA25=0),1000000,INDEX('計算A'!AA$110:AA$114,$F25+1)+IF(AND($E25=1,NA25=0),1000,0)),1000000))</f>
        <v/>
      </c>
      <c r="WI25">
        <f>IF($B25=0,1000000,IF(INDEX('計算A'!$D$60:$II$104,$B25,25)*DU25=1,IF(AND($E25=2,NB25=0),1000000,INDEX('計算A'!AB$110:AB$114,$F25+1)+IF(AND($E25=1,NB25=0),1000,0)),1000000))</f>
        <v/>
      </c>
      <c r="WJ25">
        <f>IF($B25=0,1000000,IF(INDEX('計算A'!$D$60:$II$104,$B25,26)*DV25=1,IF(AND($E25=2,NC25=0),1000000,INDEX('計算A'!AC$110:AC$114,$F25+1)+IF(AND($E25=1,NC25=0),1000,0)),1000000))</f>
        <v/>
      </c>
      <c r="WK25">
        <f>IF($B25=0,1000000,IF(INDEX('計算A'!$D$60:$II$104,$B25,27)*DW25=1,IF(AND($E25=2,ND25=0),1000000,INDEX('計算A'!AD$110:AD$114,$F25+1)+IF(AND($E25=1,ND25=0),1000,0)),1000000))</f>
        <v/>
      </c>
      <c r="WL25">
        <f>IF($B25=0,1000000,IF(INDEX('計算A'!$D$60:$II$104,$B25,28)*DX25=1,IF(AND($E25=2,NE25=0),1000000,INDEX('計算A'!AE$110:AE$114,$F25+1)+IF(AND($E25=1,NE25=0),1000,0)),1000000))</f>
        <v/>
      </c>
      <c r="WM25">
        <f>IF($B25=0,1000000,IF(INDEX('計算A'!$D$60:$II$104,$B25,29)*DY25=1,IF(AND($E25=2,NF25=0),1000000,INDEX('計算A'!AF$110:AF$114,$F25+1)+IF(AND($E25=1,NF25=0),1000,0)),1000000))</f>
        <v/>
      </c>
      <c r="WN25">
        <f>IF($B25=0,1000000,IF(INDEX('計算A'!$D$60:$II$104,$B25,30)*DZ25=1,IF(AND($E25=2,NG25=0),1000000,INDEX('計算A'!AG$110:AG$114,$F25+1)+IF(AND($E25=1,NG25=0),1000,0)),1000000))</f>
        <v/>
      </c>
      <c r="WO25">
        <f>IF($B25=0,1000000,IF(INDEX('計算A'!$D$60:$II$104,$B25,31)*EA25=1,IF(AND($E25=2,NH25=0),1000000,INDEX('計算A'!AH$110:AH$114,$F25+1)+IF(AND($E25=1,NH25=0),1000,0)),1000000))</f>
        <v/>
      </c>
      <c r="WP25">
        <f>IF($B25=0,1000000,IF(INDEX('計算A'!$D$60:$II$104,$B25,32)*EB25=1,IF(AND($E25=2,NI25=0),1000000,INDEX('計算A'!AI$110:AI$114,$F25+1)+IF(AND($E25=1,NI25=0),1000,0)),1000000))</f>
        <v/>
      </c>
      <c r="WQ25">
        <f>IF($B25=0,1000000,IF(INDEX('計算A'!$D$60:$II$104,$B25,33)*EC25=1,IF(AND($E25=2,NJ25=0),1000000,INDEX('計算A'!AJ$110:AJ$114,$F25+1)+IF(AND($E25=1,NJ25=0),1000,0)),1000000))</f>
        <v/>
      </c>
      <c r="WR25">
        <f>IF($B25=0,1000000,IF(INDEX('計算A'!$D$60:$II$104,$B25,34)*ED25=1,IF(AND($E25=2,NK25=0),1000000,INDEX('計算A'!AK$110:AK$114,$F25+1)+IF(AND($E25=1,NK25=0),1000,0)),1000000))</f>
        <v/>
      </c>
      <c r="WS25">
        <f>IF($B25=0,1000000,IF(INDEX('計算A'!$D$60:$II$104,$B25,35)*EE25=1,IF(AND($E25=2,NL25=0),1000000,INDEX('計算A'!AL$110:AL$114,$F25+1)+IF(AND($E25=1,NL25=0),1000,0)),1000000))</f>
        <v/>
      </c>
      <c r="WT25">
        <f>IF($B25=0,1000000,IF(INDEX('計算A'!$D$60:$II$104,$B25,36)*EF25=1,IF(AND($E25=2,NM25=0),1000000,INDEX('計算A'!AM$110:AM$114,$F25+1)+IF(AND($E25=1,NM25=0),1000,0)),1000000))</f>
        <v/>
      </c>
      <c r="WU25">
        <f>IF($B25=0,1000000,IF(INDEX('計算A'!$D$60:$II$104,$B25,37)*EG25=1,IF(AND($E25=2,NN25=0),1000000,INDEX('計算A'!AN$110:AN$114,$F25+1)+IF(AND($E25=1,NN25=0),1000,0)),1000000))</f>
        <v/>
      </c>
      <c r="WV25">
        <f>IF($B25=0,1000000,IF(INDEX('計算A'!$D$60:$II$104,$B25,38)*EH25=1,IF(AND($E25=2,NO25=0),1000000,INDEX('計算A'!AO$110:AO$114,$F25+1)+IF(AND($E25=1,NO25=0),1000,0)),1000000))</f>
        <v/>
      </c>
      <c r="WW25">
        <f>IF($B25=0,1000000,IF(INDEX('計算A'!$D$60:$II$104,$B25,39)*EI25=1,IF(AND($E25=2,NP25=0),1000000,INDEX('計算A'!AP$110:AP$114,$F25+1)+IF(AND($E25=1,NP25=0),1000,0)),1000000))</f>
        <v/>
      </c>
      <c r="WX25">
        <f>IF($B25=0,1000000,IF(INDEX('計算A'!$D$60:$II$104,$B25,40)*EJ25=1,IF(AND($E25=2,NQ25=0),1000000,INDEX('計算A'!AQ$110:AQ$114,$F25+1)+IF(AND($E25=1,NQ25=0),1000,0)),1000000))</f>
        <v/>
      </c>
      <c r="WY25">
        <f>IF($B25=0,1000000,IF(INDEX('計算A'!$D$60:$II$104,$B25,41)*EK25=1,IF(AND($E25=2,NR25=0),1000000,INDEX('計算A'!AR$110:AR$114,$F25+1)+IF(AND($E25=1,NR25=0),1000,0)),1000000))</f>
        <v/>
      </c>
      <c r="WZ25">
        <f>IF($B25=0,1000000,IF(INDEX('計算A'!$D$60:$II$104,$B25,42)*EL25=1,IF(AND($E25=2,NS25=0),1000000,INDEX('計算A'!AS$110:AS$114,$F25+1)+IF(AND($E25=1,NS25=0),1000,0)),1000000))</f>
        <v/>
      </c>
      <c r="XA25">
        <f>IF($B25=0,1000000,IF(INDEX('計算A'!$D$60:$II$104,$B25,43)*EM25=1,IF(AND($E25=2,NT25=0),1000000,INDEX('計算A'!AT$110:AT$114,$F25+1)+IF(AND($E25=1,NT25=0),1000,0)),1000000))</f>
        <v/>
      </c>
      <c r="XB25">
        <f>IF($B25=0,1000000,IF(INDEX('計算A'!$D$60:$II$104,$B25,44)*EN25=1,IF(AND($E25=2,NU25=0),1000000,INDEX('計算A'!AU$110:AU$114,$F25+1)+IF(AND($E25=1,NU25=0),1000,0)),1000000))</f>
        <v/>
      </c>
      <c r="XC25">
        <f>IF($B25=0,1000000,IF(INDEX('計算A'!$D$60:$II$104,$B25,45)*EO25=1,IF(AND($E25=2,NV25=0),1000000,INDEX('計算A'!AV$110:AV$114,$F25+1)+IF(AND($E25=1,NV25=0),1000,0)),1000000))</f>
        <v/>
      </c>
      <c r="XD25">
        <f>IF($B25=0,1000000,IF(INDEX('計算A'!$D$60:$II$104,$B25,46)*EP25=1,IF(AND($E25=2,NW25=0),1000000,INDEX('計算A'!AW$110:AW$114,$F25+1)+IF(AND($E25=1,NW25=0),1000,0)),1000000))</f>
        <v/>
      </c>
      <c r="XE25">
        <f>IF($B25=0,1000000,IF(INDEX('計算A'!$D$60:$II$104,$B25,47)*EQ25=1,IF(AND($E25=2,NX25=0),1000000,INDEX('計算A'!AX$110:AX$114,$F25+1)+IF(AND($E25=1,NX25=0),1000,0)),1000000))</f>
        <v/>
      </c>
      <c r="XF25">
        <f>IF($B25=0,1000000,IF(INDEX('計算A'!$D$60:$II$104,$B25,48)*ER25=1,IF(AND($E25=2,NY25=0),1000000,INDEX('計算A'!AY$110:AY$114,$F25+1)+IF(AND($E25=1,NY25=0),1000,0)),1000000))</f>
        <v/>
      </c>
      <c r="XG25">
        <f>IF($B25=0,1000000,IF(INDEX('計算A'!$D$60:$II$104,$B25,49)*ES25=1,IF(AND($E25=2,NZ25=0),1000000,INDEX('計算A'!AZ$110:AZ$114,$F25+1)+IF(AND($E25=1,NZ25=0),1000,0)),1000000))</f>
        <v/>
      </c>
      <c r="XH25">
        <f>IF($B25=0,1000000,IF(INDEX('計算A'!$D$60:$II$104,$B25,50)*ET25=1,IF(AND($E25=2,OA25=0),1000000,INDEX('計算A'!BA$110:BA$114,$F25+1)+IF(AND($E25=1,OA25=0),1000,0)),1000000))</f>
        <v/>
      </c>
      <c r="XI25">
        <f>IF($B25=0,1000000,IF(INDEX('計算A'!$D$60:$II$104,$B25,51)*EU25=1,IF(AND($E25=2,OB25=0),1000000,INDEX('計算A'!BB$110:BB$114,$F25+1)+IF(AND($E25=1,OB25=0),1000,0)),1000000))</f>
        <v/>
      </c>
      <c r="XJ25">
        <f>IF($B25=0,1000000,IF(INDEX('計算A'!$D$60:$II$104,$B25,52)*EV25=1,IF(AND($E25=2,OC25=0),1000000,INDEX('計算A'!BC$110:BC$114,$F25+1)+IF(AND($E25=1,OC25=0),1000,0)),1000000))</f>
        <v/>
      </c>
      <c r="XK25">
        <f>IF($B25=0,1000000,IF(INDEX('計算A'!$D$60:$II$104,$B25,53)*EW25=1,IF(AND($E25=2,OD25=0),1000000,INDEX('計算A'!BD$110:BD$114,$F25+1)+IF(AND($E25=1,OD25=0),1000,0)),1000000))</f>
        <v/>
      </c>
      <c r="XL25">
        <f>IF($B25=0,1000000,IF(INDEX('計算A'!$D$60:$II$104,$B25,54)*EX25=1,IF(AND($E25=2,OE25=0),1000000,INDEX('計算A'!BE$110:BE$114,$F25+1)+IF(AND($E25=1,OE25=0),1000,0)),1000000))</f>
        <v/>
      </c>
      <c r="XM25">
        <f>IF($B25=0,1000000,IF(INDEX('計算A'!$D$60:$II$104,$B25,55)*EY25=1,IF(AND($E25=2,OF25=0),1000000,INDEX('計算A'!BF$110:BF$114,$F25+1)+IF(AND($E25=1,OF25=0),1000,0)),1000000))</f>
        <v/>
      </c>
      <c r="XN25">
        <f>IF($B25=0,1000000,IF(INDEX('計算A'!$D$60:$II$104,$B25,56)*EZ25=1,IF(AND($E25=2,OG25=0),1000000,INDEX('計算A'!BG$110:BG$114,$F25+1)+IF(AND($E25=1,OG25=0),1000,0)),1000000))</f>
        <v/>
      </c>
      <c r="XO25">
        <f>IF($B25=0,1000000,IF(INDEX('計算A'!$D$60:$II$104,$B25,57)*FA25=1,IF(AND($E25=2,OH25=0),1000000,INDEX('計算A'!BH$110:BH$114,$F25+1)+IF(AND($E25=1,OH25=0),1000,0)),1000000))</f>
        <v/>
      </c>
      <c r="XP25">
        <f>IF($B25=0,1000000,IF(INDEX('計算A'!$D$60:$II$104,$B25,58)*FB25=1,IF(AND($E25=2,OI25=0),1000000,INDEX('計算A'!BI$110:BI$114,$F25+1)+IF(AND($E25=1,OI25=0),1000,0)),1000000))</f>
        <v/>
      </c>
      <c r="XQ25">
        <f>IF($B25=0,1000000,IF(INDEX('計算A'!$D$60:$II$104,$B25,59)*FC25=1,IF(AND($E25=2,OJ25=0),1000000,INDEX('計算A'!BJ$110:BJ$114,$F25+1)+IF(AND($E25=1,OJ25=0),1000,0)),1000000))</f>
        <v/>
      </c>
      <c r="XR25">
        <f>IF($B25=0,1000000,IF(INDEX('計算A'!$D$60:$II$104,$B25,60)*FD25=1,IF(AND($E25=2,OK25=0),1000000,INDEX('計算A'!BK$110:BK$114,$F25+1)+IF(AND($E25=1,OK25=0),1000,0)),1000000))</f>
        <v/>
      </c>
      <c r="XS25">
        <f>IF($B25=0,1000000,IF(INDEX('計算A'!$D$60:$II$104,$B25,61)*FE25=1,IF(AND($E25=2,OL25=0),1000000,INDEX('計算A'!BL$110:BL$114,$F25+1)+IF(AND($E25=1,OL25=0),1000,0)),1000000))</f>
        <v/>
      </c>
      <c r="XT25">
        <f>IF($B25=0,1000000,IF(INDEX('計算A'!$D$60:$II$104,$B25,62)*FF25=1,IF(AND($E25=2,OM25=0),1000000,INDEX('計算A'!BM$110:BM$114,$F25+1)+IF(AND($E25=1,OM25=0),1000,0)),1000000))</f>
        <v/>
      </c>
      <c r="XU25">
        <f>IF($B25=0,1000000,IF(INDEX('計算A'!$D$60:$II$104,$B25,63)*FG25=1,IF(AND($E25=2,ON25=0),1000000,INDEX('計算A'!BN$110:BN$114,$F25+1)+IF(AND($E25=1,ON25=0),1000,0)),1000000))</f>
        <v/>
      </c>
      <c r="XV25">
        <f>IF($B25=0,1000000,IF(INDEX('計算A'!$D$60:$II$104,$B25,64)*FH25=1,IF(AND($E25=2,OO25=0),1000000,INDEX('計算A'!BO$110:BO$114,$F25+1)+IF(AND($E25=1,OO25=0),1000,0)),1000000))</f>
        <v/>
      </c>
      <c r="XW25">
        <f>IF($B25=0,1000000,IF(INDEX('計算A'!$D$60:$II$104,$B25,65)*FI25=1,IF(AND($E25=2,OP25=0),1000000,INDEX('計算A'!BP$110:BP$114,$F25+1)+IF(AND($E25=1,OP25=0),1000,0)),1000000))</f>
        <v/>
      </c>
      <c r="XX25">
        <f>IF($B25=0,1000000,IF(INDEX('計算A'!$D$60:$II$104,$B25,66)*FJ25=1,IF(AND($E25=2,OQ25=0),1000000,INDEX('計算A'!BQ$110:BQ$114,$F25+1)+IF(AND($E25=1,OQ25=0),1000,0)),1000000))</f>
        <v/>
      </c>
      <c r="XY25">
        <f>IF($B25=0,1000000,IF(INDEX('計算A'!$D$60:$II$104,$B25,67)*FK25=1,IF(AND($E25=2,OR25=0),1000000,INDEX('計算A'!BR$110:BR$114,$F25+1)+IF(AND($E25=1,OR25=0),1000,0)),1000000))</f>
        <v/>
      </c>
      <c r="XZ25">
        <f>IF($B25=0,1000000,IF(INDEX('計算A'!$D$60:$II$104,$B25,68)*FL25=1,IF(AND($E25=2,OS25=0),1000000,INDEX('計算A'!BS$110:BS$114,$F25+1)+IF(AND($E25=1,OS25=0),1000,0)),1000000))</f>
        <v/>
      </c>
      <c r="YA25">
        <f>IF($B25=0,1000000,IF(INDEX('計算A'!$D$60:$II$104,$B25,69)*FM25=1,IF(AND($E25=2,OT25=0),1000000,INDEX('計算A'!BT$110:BT$114,$F25+1)+IF(AND($E25=1,OT25=0),1000,0)),1000000))</f>
        <v/>
      </c>
      <c r="YB25">
        <f>IF($B25=0,1000000,IF(INDEX('計算A'!$D$60:$II$104,$B25,70)*FN25=1,IF(AND($E25=2,OU25=0),1000000,INDEX('計算A'!BU$110:BU$114,$F25+1)+IF(AND($E25=1,OU25=0),1000,0)),1000000))</f>
        <v/>
      </c>
      <c r="YC25">
        <f>IF($B25=0,1000000,IF(INDEX('計算A'!$D$60:$II$104,$B25,71)*FO25=1,IF(AND($E25=2,OV25=0),1000000,INDEX('計算A'!BV$110:BV$114,$F25+1)+IF(AND($E25=1,OV25=0),1000,0)),1000000))</f>
        <v/>
      </c>
      <c r="YD25">
        <f>IF($B25=0,1000000,IF(INDEX('計算A'!$D$60:$II$104,$B25,72)*FP25=1,IF(AND($E25=2,OW25=0),1000000,INDEX('計算A'!BW$110:BW$114,$F25+1)+IF(AND($E25=1,OW25=0),1000,0)),1000000))</f>
        <v/>
      </c>
      <c r="YE25">
        <f>IF($B25=0,1000000,IF(INDEX('計算A'!$D$60:$II$104,$B25,73)*FQ25=1,IF(AND($E25=2,OX25=0),1000000,INDEX('計算A'!BX$110:BX$114,$F25+1)+IF(AND($E25=1,OX25=0),1000,0)),1000000))</f>
        <v/>
      </c>
      <c r="YF25">
        <f>IF($B25=0,1000000,IF(INDEX('計算A'!$D$60:$II$104,$B25,74)*FR25=1,IF(AND($E25=2,OY25=0),1000000,INDEX('計算A'!BY$110:BY$114,$F25+1)+IF(AND($E25=1,OY25=0),1000,0)),1000000))</f>
        <v/>
      </c>
      <c r="YG25">
        <f>IF($B25=0,1000000,IF(INDEX('計算A'!$D$60:$II$104,$B25,75)*FS25=1,IF(AND($E25=2,OZ25=0),1000000,INDEX('計算A'!BZ$110:BZ$114,$F25+1)+IF(AND($E25=1,OZ25=0),1000,0)),1000000))</f>
        <v/>
      </c>
      <c r="YH25">
        <f>IF($B25=0,1000000,IF(INDEX('計算A'!$D$60:$II$104,$B25,76)*FT25=1,IF(AND($E25=2,PA25=0),1000000,INDEX('計算A'!CA$110:CA$114,$F25+1)+IF(AND($E25=1,PA25=0),1000,0)),1000000))</f>
        <v/>
      </c>
      <c r="YI25">
        <f>IF($B25=0,1000000,IF(INDEX('計算A'!$D$60:$II$104,$B25,77)*FU25=1,IF(AND($E25=2,PB25=0),1000000,INDEX('計算A'!CB$110:CB$114,$F25+1)+IF(AND($E25=1,PB25=0),1000,0)),1000000))</f>
        <v/>
      </c>
      <c r="YJ25">
        <f>IF($B25=0,1000000,IF(INDEX('計算A'!$D$60:$II$104,$B25,78)*FV25=1,IF(AND($E25=2,PC25=0),1000000,INDEX('計算A'!CC$110:CC$114,$F25+1)+IF(AND($E25=1,PC25=0),1000,0)),1000000))</f>
        <v/>
      </c>
      <c r="YK25">
        <f>IF($B25=0,1000000,IF(INDEX('計算A'!$D$60:$II$104,$B25,79)*FW25=1,IF(AND($E25=2,PD25=0),1000000,INDEX('計算A'!CD$110:CD$114,$F25+1)+IF(AND($E25=1,PD25=0),1000,0)),1000000))</f>
        <v/>
      </c>
      <c r="YL25">
        <f>IF($B25=0,1000000,IF(INDEX('計算A'!$D$60:$II$104,$B25,80)*FX25=1,IF(AND($E25=2,PE25=0),1000000,INDEX('計算A'!CE$110:CE$114,$F25+1)+IF(AND($E25=1,PE25=0),1000,0)),1000000))</f>
        <v/>
      </c>
      <c r="YM25">
        <f>IF($B25=0,1000000,IF(INDEX('計算A'!$D$60:$II$104,$B25,81)*FY25=1,IF(AND($E25=2,PF25=0),1000000,INDEX('計算A'!CF$110:CF$114,$F25+1)+IF(AND($E25=1,PF25=0),1000,0)),1000000))</f>
        <v/>
      </c>
      <c r="YN25">
        <f>IF($B25=0,1000000,IF(INDEX('計算A'!$D$60:$II$104,$B25,82)*FZ25=1,IF(AND($E25=2,PG25=0),1000000,INDEX('計算A'!CG$110:CG$114,$F25+1)+IF(AND($E25=1,PG25=0),1000,0)),1000000))</f>
        <v/>
      </c>
      <c r="YO25">
        <f>IF($B25=0,1000000,IF(INDEX('計算A'!$D$60:$II$104,$B25,83)*GA25=1,IF(AND($E25=2,PH25=0),1000000,INDEX('計算A'!CH$110:CH$114,$F25+1)+IF(AND($E25=1,PH25=0),1000,0)),1000000))</f>
        <v/>
      </c>
      <c r="YP25">
        <f>IF($B25=0,1000000,IF(INDEX('計算A'!$D$60:$II$104,$B25,84)*GB25=1,IF(AND($E25=2,PI25=0),1000000,INDEX('計算A'!CI$110:CI$114,$F25+1)+IF(AND($E25=1,PI25=0),1000,0)),1000000))</f>
        <v/>
      </c>
      <c r="YQ25">
        <f>IF($B25=0,1000000,IF(INDEX('計算A'!$D$60:$II$104,$B25,85)*GC25=1,IF(AND($E25=2,PJ25=0),1000000,INDEX('計算A'!CJ$110:CJ$114,$F25+1)+IF(AND($E25=1,PJ25=0),1000,0)),1000000))</f>
        <v/>
      </c>
      <c r="YR25">
        <f>IF($B25=0,1000000,IF(INDEX('計算A'!$D$60:$II$104,$B25,86)*GD25=1,IF(AND($E25=2,PK25=0),1000000,INDEX('計算A'!CK$110:CK$114,$F25+1)+IF(AND($E25=1,PK25=0),1000,0)),1000000))</f>
        <v/>
      </c>
      <c r="YS25">
        <f>IF($B25=0,1000000,IF(INDEX('計算A'!$D$60:$II$104,$B25,87)*GE25=1,IF(AND($E25=2,PL25=0),1000000,INDEX('計算A'!CL$110:CL$114,$F25+1)+IF(AND($E25=1,PL25=0),1000,0)),1000000))</f>
        <v/>
      </c>
      <c r="YT25">
        <f>IF($B25=0,1000000,IF(INDEX('計算A'!$D$60:$II$104,$B25,88)*GF25=1,IF(AND($E25=2,PM25=0),1000000,INDEX('計算A'!CM$110:CM$114,$F25+1)+IF(AND($E25=1,PM25=0),1000,0)),1000000))</f>
        <v/>
      </c>
      <c r="YU25">
        <f>IF($B25=0,1000000,IF(INDEX('計算A'!$D$60:$II$104,$B25,89)*GG25=1,IF(AND($E25=2,PN25=0),1000000,INDEX('計算A'!CN$110:CN$114,$F25+1)+IF(AND($E25=1,PN25=0),1000,0)),1000000))</f>
        <v/>
      </c>
      <c r="YV25">
        <f>IF($B25=0,1000000,IF(INDEX('計算A'!$D$60:$II$104,$B25,90)*GH25=1,IF(AND($E25=2,PO25=0),1000000,INDEX('計算A'!CO$110:CO$114,$F25+1)+IF(AND($E25=1,PO25=0),1000,0)),1000000))</f>
        <v/>
      </c>
      <c r="YW25">
        <f>IF($B25=0,1000000,IF(INDEX('計算A'!$D$60:$II$104,$B25,91)*GI25=1,IF(AND($E25=2,PP25=0),1000000,INDEX('計算A'!CP$110:CP$114,$F25+1)+IF(AND($E25=1,PP25=0),1000,0)),1000000))</f>
        <v/>
      </c>
      <c r="YX25">
        <f>IF($B25=0,1000000,IF(INDEX('計算A'!$D$60:$II$104,$B25,92)*GJ25=1,IF(AND($E25=2,PQ25=0),1000000,INDEX('計算A'!CQ$110:CQ$114,$F25+1)+IF(AND($E25=1,PQ25=0),1000,0)),1000000))</f>
        <v/>
      </c>
      <c r="YY25">
        <f>IF($B25=0,1000000,IF(INDEX('計算A'!$D$60:$II$104,$B25,93)*GK25=1,IF(AND($E25=2,PR25=0),1000000,INDEX('計算A'!CR$110:CR$114,$F25+1)+IF(AND($E25=1,PR25=0),1000,0)),1000000))</f>
        <v/>
      </c>
      <c r="YZ25">
        <f>IF($B25=0,1000000,IF(INDEX('計算A'!$D$60:$II$104,$B25,94)*GL25=1,IF(AND($E25=2,PS25=0),1000000,INDEX('計算A'!CS$110:CS$114,$F25+1)+IF(AND($E25=1,PS25=0),1000,0)),1000000))</f>
        <v/>
      </c>
      <c r="ZA25">
        <f>IF($B25=0,1000000,IF(INDEX('計算A'!$D$60:$II$104,$B25,95)*GM25=1,IF(AND($E25=2,PT25=0),1000000,INDEX('計算A'!CT$110:CT$114,$F25+1)+IF(AND($E25=1,PT25=0),1000,0)),1000000))</f>
        <v/>
      </c>
      <c r="ZB25">
        <f>IF($B25=0,1000000,IF(INDEX('計算A'!$D$60:$II$104,$B25,96)*GN25=1,IF(AND($E25=2,PU25=0),1000000,INDEX('計算A'!CU$110:CU$114,$F25+1)+IF(AND($E25=1,PU25=0),1000,0)),1000000))</f>
        <v/>
      </c>
      <c r="ZC25">
        <f>IF($B25=0,1000000,IF(INDEX('計算A'!$D$60:$II$104,$B25,97)*GO25=1,IF(AND($E25=2,PV25=0),1000000,INDEX('計算A'!CV$110:CV$114,$F25+1)+IF(AND($E25=1,PV25=0),1000,0)),1000000))</f>
        <v/>
      </c>
      <c r="ZD25">
        <f>IF($B25=0,1000000,IF(INDEX('計算A'!$D$60:$II$104,$B25,98)*GP25=1,IF(AND($E25=2,PW25=0),1000000,INDEX('計算A'!CW$110:CW$114,$F25+1)+IF(AND($E25=1,PW25=0),1000,0)),1000000))</f>
        <v/>
      </c>
      <c r="ZE25">
        <f>IF($B25=0,1000000,IF(INDEX('計算A'!$D$60:$II$104,$B25,99)*GQ25=1,IF(AND($E25=2,PX25=0),1000000,INDEX('計算A'!CX$110:CX$114,$F25+1)+IF(AND($E25=1,PX25=0),1000,0)),1000000))</f>
        <v/>
      </c>
      <c r="ZF25">
        <f>IF($B25=0,1000000,IF(INDEX('計算A'!$D$60:$II$104,$B25,100)*GR25=1,IF(AND($E25=2,PY25=0),1000000,INDEX('計算A'!CY$110:CY$114,$F25+1)+IF(AND($E25=1,PY25=0),1000,0)),1000000))</f>
        <v/>
      </c>
      <c r="ZG25">
        <f>IF($B25=0,1000000,IF(INDEX('計算A'!$D$60:$II$104,$B25,101)*GS25=1,IF(AND($E25=2,PZ25=0),1000000,INDEX('計算A'!CZ$110:CZ$114,$F25+1)+IF(AND($E25=1,PZ25=0),1000,0)),1000000))</f>
        <v/>
      </c>
      <c r="ZH25">
        <f>IF($B25=0,1000000,IF(INDEX('計算A'!$D$60:$II$104,$B25,102)*GT25=1,IF(AND($E25=2,QA25=0),1000000,INDEX('計算A'!DA$110:DA$114,$F25+1)+IF(AND($E25=1,QA25=0),1000,0)),1000000))</f>
        <v/>
      </c>
      <c r="ZI25">
        <f>IF($B25=0,1000000,IF(INDEX('計算A'!$D$60:$II$104,$B25,103)*GU25=1,IF(AND($E25=2,QB25=0),1000000,INDEX('計算A'!DB$110:DB$114,$F25+1)+IF(AND($E25=1,QB25=0),1000,0)),1000000))</f>
        <v/>
      </c>
      <c r="ZJ25">
        <f>IF($B25=0,1000000,IF(INDEX('計算A'!$D$60:$II$104,$B25,104)*GV25=1,IF(AND($E25=2,QC25=0),1000000,INDEX('計算A'!DC$110:DC$114,$F25+1)+IF(AND($E25=1,QC25=0),1000,0)),1000000))</f>
        <v/>
      </c>
      <c r="ZK25">
        <f>IF($B25=0,1000000,IF(INDEX('計算A'!$D$60:$II$104,$B25,105)*GW25=1,IF(AND($E25=2,QD25=0),1000000,INDEX('計算A'!DD$110:DD$114,$F25+1)+IF(AND($E25=1,QD25=0),1000,0)),1000000))</f>
        <v/>
      </c>
      <c r="ZL25">
        <f>IF($B25=0,1000000,IF(INDEX('計算A'!$D$60:$II$104,$B25,106)*GX25=1,IF(AND($E25=2,QE25=0),1000000,INDEX('計算A'!DE$110:DE$114,$F25+1)+IF(AND($E25=1,QE25=0),1000,0)),1000000))</f>
        <v/>
      </c>
      <c r="ZM25">
        <f>IF($B25=0,1000000,IF(INDEX('計算A'!$D$60:$II$104,$B25,107)*GY25=1,IF(AND($E25=2,QF25=0),1000000,INDEX('計算A'!DF$110:DF$114,$F25+1)+IF(AND($E25=1,QF25=0),1000,0)),1000000))</f>
        <v/>
      </c>
      <c r="ZN25">
        <f>IF($B25=0,1000000,IF(INDEX('計算A'!$D$60:$II$104,$B25,108)*GZ25=1,IF(AND($E25=2,QG25=0),1000000,INDEX('計算A'!DG$110:DG$114,$F25+1)+IF(AND($E25=1,QG25=0),1000,0)),1000000))</f>
        <v/>
      </c>
      <c r="ZO25">
        <f>IF($B25=0,1000000,IF(INDEX('計算A'!$D$60:$II$104,$B25,109)*HA25=1,IF(AND($E25=2,QH25=0),1000000,INDEX('計算A'!DH$110:DH$114,$F25+1)+IF(AND($E25=1,QH25=0),1000,0)),1000000))</f>
        <v/>
      </c>
      <c r="ZP25">
        <f>IF($B25=0,1000000,IF(INDEX('計算A'!$D$60:$II$104,$B25,110)*HB25=1,IF(AND($E25=2,QI25=0),1000000,INDEX('計算A'!DI$110:DI$114,$F25+1)+IF(AND($E25=1,QI25=0),1000,0)),1000000))</f>
        <v/>
      </c>
      <c r="ZQ25">
        <f>IF($B25=0,1000000,IF(INDEX('計算A'!$D$60:$II$104,$B25,111)*HC25=1,IF(AND($E25=2,QJ25=0),1000000,INDEX('計算A'!DJ$110:DJ$114,$F25+1)+IF(AND($E25=1,QJ25=0),1000,0)),1000000))</f>
        <v/>
      </c>
      <c r="ZR25">
        <f>IF($B25=0,1000000,IF(INDEX('計算A'!$D$60:$II$104,$B25,112)*HD25=1,IF(AND($E25=2,QK25=0),1000000,INDEX('計算A'!DK$110:DK$114,$F25+1)+IF(AND($E25=1,QK25=0),1000,0)),1000000))</f>
        <v/>
      </c>
      <c r="ZS25">
        <f>IF($B25=0,1000000,IF(INDEX('計算A'!$D$60:$II$104,$B25,113)*HE25=1,IF(AND($E25=2,QL25=0),1000000,INDEX('計算A'!DL$110:DL$114,$F25+1)+IF(AND($E25=1,QL25=0),1000,0)),1000000))</f>
        <v/>
      </c>
      <c r="ZT25">
        <f>IF($B25=0,1000000,IF(INDEX('計算A'!$D$60:$II$104,$B25,114)*HF25=1,IF(AND($E25=2,QM25=0),1000000,INDEX('計算A'!DM$110:DM$114,$F25+1)+IF(AND($E25=1,QM25=0),1000,0)),1000000))</f>
        <v/>
      </c>
      <c r="ZU25">
        <f>IF($B25=0,1000000,IF(INDEX('計算A'!$D$60:$II$104,$B25,115)*HG25=1,IF(AND($E25=2,QN25=0),1000000,INDEX('計算A'!DN$110:DN$114,$F25+1)+IF(AND($E25=1,QN25=0),1000,0)),1000000))</f>
        <v/>
      </c>
      <c r="ZV25">
        <f>IF($B25=0,1000000,IF(INDEX('計算A'!$D$60:$II$104,$B25,116)*HH25=1,IF(AND($E25=2,QO25=0),1000000,INDEX('計算A'!DO$110:DO$114,$F25+1)+IF(AND($E25=1,QO25=0),1000,0)),1000000))</f>
        <v/>
      </c>
      <c r="ZW25">
        <f>IF($B25=0,1000000,IF(INDEX('計算A'!$D$60:$II$104,$B25,117)*HI25=1,IF(AND($E25=2,QP25=0),1000000,INDEX('計算A'!DP$110:DP$114,$F25+1)+IF(AND($E25=1,QP25=0),1000,0)),1000000))</f>
        <v/>
      </c>
      <c r="ZX25">
        <f>IF($B25=0,1000000,IF(INDEX('計算A'!$D$60:$II$104,$B25,118)*HJ25=1,IF(AND($E25=2,QQ25=0),1000000,INDEX('計算A'!DQ$110:DQ$114,$F25+1)+IF(AND($E25=1,QQ25=0),1000,0)),1000000))</f>
        <v/>
      </c>
      <c r="ZY25">
        <f>IF($B25=0,1000000,IF(INDEX('計算A'!$D$60:$II$104,$B25,119)*HK25=1,IF(AND($E25=2,QR25=0),1000000,INDEX('計算A'!DR$110:DR$114,$F25+1)+IF(AND($E25=1,QR25=0),1000,0)),1000000))</f>
        <v/>
      </c>
      <c r="ZZ25">
        <f>IF($B25=0,1000000,IF(INDEX('計算A'!$D$60:$II$104,$B25,120)*HL25=1,IF(AND($E25=2,QS25=0),1000000,INDEX('計算A'!DS$110:DS$114,$F25+1)+IF(AND($E25=1,QS25=0),1000,0)),1000000))</f>
        <v/>
      </c>
      <c r="AAA25">
        <f>IF($B25=0,1000000,IF(INDEX('計算A'!$D$60:$II$104,$B25,121)*HM25=1,IF(AND($E25=2,QT25=0),1000000,INDEX('計算A'!DT$110:DT$114,$F25+1)+IF(AND($E25=1,QT25=0),1000,0)),1000000))</f>
        <v/>
      </c>
      <c r="AAB25">
        <f>IF($B25=0,1000000,IF(INDEX('計算A'!$D$60:$II$104,$B25,122)*HN25=1,IF(AND($E25=2,QU25=0),1000000,INDEX('計算A'!DU$110:DU$114,$F25+1)+IF(AND($E25=1,QU25=0),1000,0)),1000000))</f>
        <v/>
      </c>
      <c r="AAC25">
        <f>IF($B25=0,1000000,IF(INDEX('計算A'!$D$60:$II$104,$B25,123)*HO25=1,IF(AND($E25=2,QV25=0),1000000,INDEX('計算A'!DV$110:DV$114,$F25+1)+IF(AND($E25=1,QV25=0),1000,0)),1000000))</f>
        <v/>
      </c>
      <c r="AAD25">
        <f>IF($B25=0,1000000,IF(INDEX('計算A'!$D$60:$II$104,$B25,124)*HP25=1,IF(AND($E25=2,QW25=0),1000000,INDEX('計算A'!DW$110:DW$114,$F25+1)+IF(AND($E25=1,QW25=0),1000,0)),1000000))</f>
        <v/>
      </c>
      <c r="AAE25">
        <f>IF($B25=0,1000000,IF(INDEX('計算A'!$D$60:$II$104,$B25,125)*HQ25=1,IF(AND($E25=2,QX25=0),1000000,INDEX('計算A'!DX$110:DX$114,$F25+1)+IF(AND($E25=1,QX25=0),1000,0)),1000000))</f>
        <v/>
      </c>
      <c r="AAF25">
        <f>IF($B25=0,1000000,IF(INDEX('計算A'!$D$60:$II$104,$B25,126)*HR25=1,IF(AND($E25=2,QY25=0),1000000,INDEX('計算A'!DY$110:DY$114,$F25+1)+IF(AND($E25=1,QY25=0),1000,0)),1000000))</f>
        <v/>
      </c>
      <c r="AAG25">
        <f>IF($B25=0,1000000,IF(INDEX('計算A'!$D$60:$II$104,$B25,127)*HS25=1,IF(AND($E25=2,QZ25=0),1000000,INDEX('計算A'!DZ$110:DZ$114,$F25+1)+IF(AND($E25=1,QZ25=0),1000,0)),1000000))</f>
        <v/>
      </c>
      <c r="AAH25">
        <f>IF($B25=0,1000000,IF(INDEX('計算A'!$D$60:$II$104,$B25,128)*HT25=1,IF(AND($E25=2,RA25=0),1000000,INDEX('計算A'!EA$110:EA$114,$F25+1)+IF(AND($E25=1,RA25=0),1000,0)),1000000))</f>
        <v/>
      </c>
      <c r="AAI25">
        <f>IF($B25=0,1000000,IF(INDEX('計算A'!$D$60:$II$104,$B25,129)*HU25=1,IF(AND($E25=2,RB25=0),1000000,INDEX('計算A'!EB$110:EB$114,$F25+1)+IF(AND($E25=1,RB25=0),1000,0)),1000000))</f>
        <v/>
      </c>
      <c r="AAJ25">
        <f>IF($B25=0,1000000,IF(INDEX('計算A'!$D$60:$II$104,$B25,130)*HV25=1,IF(AND($E25=2,RC25=0),1000000,INDEX('計算A'!EC$110:EC$114,$F25+1)+IF(AND($E25=1,RC25=0),1000,0)),1000000))</f>
        <v/>
      </c>
      <c r="AAK25">
        <f>IF($B25=0,1000000,IF(INDEX('計算A'!$D$60:$II$104,$B25,131)*HW25=1,IF(AND($E25=2,RD25=0),1000000,INDEX('計算A'!ED$110:ED$114,$F25+1)+IF(AND($E25=1,RD25=0),1000,0)),1000000))</f>
        <v/>
      </c>
      <c r="AAL25">
        <f>IF($B25=0,1000000,IF(INDEX('計算A'!$D$60:$II$104,$B25,132)*HX25=1,IF(AND($E25=2,RE25=0),1000000,INDEX('計算A'!EE$110:EE$114,$F25+1)+IF(AND($E25=1,RE25=0),1000,0)),1000000))</f>
        <v/>
      </c>
      <c r="AAM25">
        <f>IF($B25=0,1000000,IF(INDEX('計算A'!$D$60:$II$104,$B25,133)*HY25=1,IF(AND($E25=2,RF25=0),1000000,INDEX('計算A'!EF$110:EF$114,$F25+1)+IF(AND($E25=1,RF25=0),1000,0)),1000000))</f>
        <v/>
      </c>
      <c r="AAN25">
        <f>IF($B25=0,1000000,IF(INDEX('計算A'!$D$60:$II$104,$B25,134)*HZ25=1,IF(AND($E25=2,RG25=0),1000000,INDEX('計算A'!EG$110:EG$114,$F25+1)+IF(AND($E25=1,RG25=0),1000,0)),1000000))</f>
        <v/>
      </c>
      <c r="AAO25">
        <f>IF($B25=0,1000000,IF(INDEX('計算A'!$D$60:$II$104,$B25,135)*IA25=1,IF(AND($E25=2,RH25=0),1000000,INDEX('計算A'!EH$110:EH$114,$F25+1)+IF(AND($E25=1,RH25=0),1000,0)),1000000))</f>
        <v/>
      </c>
      <c r="AAP25">
        <f>IF($B25=0,1000000,IF(INDEX('計算A'!$D$60:$II$104,$B25,136)*IB25=1,IF(AND($E25=2,RI25=0),1000000,INDEX('計算A'!EI$110:EI$114,$F25+1)+IF(AND($E25=1,RI25=0),1000,0)),1000000))</f>
        <v/>
      </c>
      <c r="AAQ25">
        <f>IF($B25=0,1000000,IF(INDEX('計算A'!$D$60:$II$104,$B25,137)*IC25=1,IF(AND($E25=2,RJ25=0),1000000,INDEX('計算A'!EJ$110:EJ$114,$F25+1)+IF(AND($E25=1,RJ25=0),1000,0)),1000000))</f>
        <v/>
      </c>
      <c r="AAR25">
        <f>IF($B25=0,1000000,IF(INDEX('計算A'!$D$60:$II$104,$B25,138)*ID25=1,IF(AND($E25=2,RK25=0),1000000,INDEX('計算A'!EK$110:EK$114,$F25+1)+IF(AND($E25=1,RK25=0),1000,0)),1000000))</f>
        <v/>
      </c>
      <c r="AAS25">
        <f>IF($B25=0,1000000,IF(INDEX('計算A'!$D$60:$II$104,$B25,139)*IE25=1,IF(AND($E25=2,RL25=0),1000000,INDEX('計算A'!EL$110:EL$114,$F25+1)+IF(AND($E25=1,RL25=0),1000,0)),1000000))</f>
        <v/>
      </c>
      <c r="AAT25">
        <f>IF($B25=0,1000000,IF(INDEX('計算A'!$D$60:$II$104,$B25,140)*IF25=1,IF(AND($E25=2,RM25=0),1000000,INDEX('計算A'!EM$110:EM$114,$F25+1)+IF(AND($E25=1,RM25=0),1000,0)),1000000))</f>
        <v/>
      </c>
      <c r="AAU25">
        <f>IF($B25=0,1000000,IF(INDEX('計算A'!$D$60:$II$104,$B25,141)*IG25=1,IF(AND($E25=2,RN25=0),1000000,INDEX('計算A'!EN$110:EN$114,$F25+1)+IF(AND($E25=1,RN25=0),1000,0)),1000000))</f>
        <v/>
      </c>
      <c r="AAV25">
        <f>IF($B25=0,1000000,IF(INDEX('計算A'!$D$60:$II$104,$B25,142)*IH25=1,IF(AND($E25=2,RO25=0),1000000,INDEX('計算A'!EO$110:EO$114,$F25+1)+IF(AND($E25=1,RO25=0),1000,0)),1000000))</f>
        <v/>
      </c>
      <c r="AAW25">
        <f>IF($B25=0,1000000,IF(INDEX('計算A'!$D$60:$II$104,$B25,143)*II25=1,IF(AND($E25=2,RP25=0),1000000,INDEX('計算A'!EP$110:EP$114,$F25+1)+IF(AND($E25=1,RP25=0),1000,0)),1000000))</f>
        <v/>
      </c>
      <c r="AAX25">
        <f>IF($B25=0,1000000,IF(INDEX('計算A'!$D$60:$II$104,$B25,144)*IJ25=1,IF(AND($E25=2,RQ25=0),1000000,INDEX('計算A'!EQ$110:EQ$114,$F25+1)+IF(AND($E25=1,RQ25=0),1000,0)),1000000))</f>
        <v/>
      </c>
      <c r="AAY25">
        <f>IF($B25=0,1000000,IF(INDEX('計算A'!$D$60:$II$104,$B25,145)*IK25=1,IF(AND($E25=2,RR25=0),1000000,INDEX('計算A'!ER$110:ER$114,$F25+1)+IF(AND($E25=1,RR25=0),1000,0)),1000000))</f>
        <v/>
      </c>
      <c r="AAZ25">
        <f>IF($B25=0,1000000,IF(INDEX('計算A'!$D$60:$II$104,$B25,146)*IL25=1,IF(AND($E25=2,RS25=0),1000000,INDEX('計算A'!ES$110:ES$114,$F25+1)+IF(AND($E25=1,RS25=0),1000,0)),1000000))</f>
        <v/>
      </c>
      <c r="ABA25">
        <f>IF($B25=0,1000000,IF(INDEX('計算A'!$D$60:$II$104,$B25,147)*IM25=1,IF(AND($E25=2,RT25=0),1000000,INDEX('計算A'!ET$110:ET$114,$F25+1)+IF(AND($E25=1,RT25=0),1000,0)),1000000))</f>
        <v/>
      </c>
      <c r="ABB25">
        <f>IF($B25=0,1000000,IF(INDEX('計算A'!$D$60:$II$104,$B25,148)*IN25=1,IF(AND($E25=2,RU25=0),1000000,INDEX('計算A'!EU$110:EU$114,$F25+1)+IF(AND($E25=1,RU25=0),1000,0)),1000000))</f>
        <v/>
      </c>
      <c r="ABC25">
        <f>IF($B25=0,1000000,IF(INDEX('計算A'!$D$60:$II$104,$B25,149)*IO25=1,IF(AND($E25=2,RV25=0),1000000,INDEX('計算A'!EV$110:EV$114,$F25+1)+IF(AND($E25=1,RV25=0),1000,0)),1000000))</f>
        <v/>
      </c>
      <c r="ABD25">
        <f>IF($B25=0,1000000,IF(INDEX('計算A'!$D$60:$II$104,$B25,150)*IP25=1,IF(AND($E25=2,RW25=0),1000000,INDEX('計算A'!EW$110:EW$114,$F25+1)+IF(AND($E25=1,RW25=0),1000,0)),1000000))</f>
        <v/>
      </c>
      <c r="ABE25">
        <f>IF($B25=0,1000000,IF(INDEX('計算A'!$D$60:$II$104,$B25,151)*IQ25=1,IF(AND($E25=2,RX25=0),1000000,INDEX('計算A'!EX$110:EX$114,$F25+1)+IF(AND($E25=1,RX25=0),1000,0)),1000000))</f>
        <v/>
      </c>
      <c r="ABF25">
        <f>IF($B25=0,1000000,IF(INDEX('計算A'!$D$60:$II$104,$B25,152)*IR25=1,IF(AND($E25=2,RY25=0),1000000,INDEX('計算A'!EY$110:EY$114,$F25+1)+IF(AND($E25=1,RY25=0),1000,0)),1000000))</f>
        <v/>
      </c>
      <c r="ABG25">
        <f>IF($B25=0,1000000,IF(INDEX('計算A'!$D$60:$II$104,$B25,153)*IS25=1,IF(AND($E25=2,RZ25=0),1000000,INDEX('計算A'!EZ$110:EZ$114,$F25+1)+IF(AND($E25=1,RZ25=0),1000,0)),1000000))</f>
        <v/>
      </c>
      <c r="ABH25">
        <f>IF($B25=0,1000000,IF(INDEX('計算A'!$D$60:$II$104,$B25,154)*IT25=1,IF(AND($E25=2,SA25=0),1000000,INDEX('計算A'!FA$110:FA$114,$F25+1)+IF(AND($E25=1,SA25=0),1000,0)),1000000))</f>
        <v/>
      </c>
      <c r="ABI25">
        <f>IF($B25=0,1000000,IF(INDEX('計算A'!$D$60:$II$104,$B25,155)*IU25=1,IF(AND($E25=2,SB25=0),1000000,INDEX('計算A'!FB$110:FB$114,$F25+1)+IF(AND($E25=1,SB25=0),1000,0)),1000000))</f>
        <v/>
      </c>
      <c r="ABJ25">
        <f>IF($B25=0,1000000,IF(INDEX('計算A'!$D$60:$II$104,$B25,156)*IV25=1,IF(AND($E25=2,SC25=0),1000000,INDEX('計算A'!FC$110:FC$114,$F25+1)+IF(AND($E25=1,SC25=0),1000,0)),1000000))</f>
        <v/>
      </c>
      <c r="ABK25">
        <f>IF($B25=0,1000000,IF(INDEX('計算A'!$D$60:$II$104,$B25,157)*IW25=1,IF(AND($E25=2,SD25=0),1000000,INDEX('計算A'!FD$110:FD$114,$F25+1)+IF(AND($E25=1,SD25=0),1000,0)),1000000))</f>
        <v/>
      </c>
      <c r="ABL25">
        <f>IF($B25=0,1000000,IF(INDEX('計算A'!$D$60:$II$104,$B25,158)*IX25=1,IF(AND($E25=2,SE25=0),1000000,INDEX('計算A'!FE$110:FE$114,$F25+1)+IF(AND($E25=1,SE25=0),1000,0)),1000000))</f>
        <v/>
      </c>
      <c r="ABM25">
        <f>IF($B25=0,1000000,IF(INDEX('計算A'!$D$60:$II$104,$B25,159)*IY25=1,IF(AND($E25=2,SF25=0),1000000,INDEX('計算A'!FF$110:FF$114,$F25+1)+IF(AND($E25=1,SF25=0),1000,0)),1000000))</f>
        <v/>
      </c>
      <c r="ABN25">
        <f>IF($B25=0,1000000,IF(INDEX('計算A'!$D$60:$II$104,$B25,160)*IZ25=1,IF(AND($E25=2,SG25=0),1000000,INDEX('計算A'!FG$110:FG$114,$F25+1)+IF(AND($E25=1,SG25=0),1000,0)),1000000))</f>
        <v/>
      </c>
      <c r="ABO25">
        <f>IF($B25=0,1000000,IF(INDEX('計算A'!$D$60:$II$104,$B25,161)*JA25=1,IF(AND($E25=2,SH25=0),1000000,INDEX('計算A'!FH$110:FH$114,$F25+1)+IF(AND($E25=1,SH25=0),1000,0)),1000000))</f>
        <v/>
      </c>
      <c r="ABP25">
        <f>IF($B25=0,1000000,IF(INDEX('計算A'!$D$60:$II$104,$B25,162)*JB25=1,IF(AND($E25=2,SI25=0),1000000,INDEX('計算A'!FI$110:FI$114,$F25+1)+IF(AND($E25=1,SI25=0),1000,0)),1000000))</f>
        <v/>
      </c>
      <c r="ABQ25">
        <f>IF($B25=0,1000000,IF(INDEX('計算A'!$D$60:$II$104,$B25,163)*JC25=1,IF(AND($E25=2,SJ25=0),1000000,INDEX('計算A'!FJ$110:FJ$114,$F25+1)+IF(AND($E25=1,SJ25=0),1000,0)),1000000))</f>
        <v/>
      </c>
      <c r="ABR25">
        <f>IF($B25=0,1000000,IF(INDEX('計算A'!$D$60:$II$104,$B25,164)*JD25=1,IF(AND($E25=2,SK25=0),1000000,INDEX('計算A'!FK$110:FK$114,$F25+1)+IF(AND($E25=1,SK25=0),1000,0)),1000000))</f>
        <v/>
      </c>
      <c r="ABS25">
        <f>IF($B25=0,1000000,IF(INDEX('計算A'!$D$60:$II$104,$B25,165)*JE25=1,IF(AND($E25=2,SL25=0),1000000,INDEX('計算A'!FL$110:FL$114,$F25+1)+IF(AND($E25=1,SL25=0),1000,0)),1000000))</f>
        <v/>
      </c>
      <c r="ABT25">
        <f>IF($B25=0,1000000,IF(INDEX('計算A'!$D$60:$II$104,$B25,166)*JF25=1,IF(AND($E25=2,SM25=0),1000000,INDEX('計算A'!FM$110:FM$114,$F25+1)+IF(AND($E25=1,SM25=0),1000,0)),1000000))</f>
        <v/>
      </c>
      <c r="ABU25">
        <f>IF($B25=0,1000000,IF(INDEX('計算A'!$D$60:$II$104,$B25,167)*JG25=1,IF(AND($E25=2,SN25=0),1000000,INDEX('計算A'!FN$110:FN$114,$F25+1)+IF(AND($E25=1,SN25=0),1000,0)),1000000))</f>
        <v/>
      </c>
      <c r="ABV25">
        <f>IF($B25=0,1000000,IF(INDEX('計算A'!$D$60:$II$104,$B25,168)*JH25=1,IF(AND($E25=2,SO25=0),1000000,INDEX('計算A'!FO$110:FO$114,$F25+1)+IF(AND($E25=1,SO25=0),1000,0)),1000000))</f>
        <v/>
      </c>
      <c r="ABW25">
        <f>IF($B25=0,1000000,IF(INDEX('計算A'!$D$60:$II$104,$B25,169)*JI25=1,IF(AND($E25=2,SP25=0),1000000,INDEX('計算A'!FP$110:FP$114,$F25+1)+IF(AND($E25=1,SP25=0),1000,0)),1000000))</f>
        <v/>
      </c>
      <c r="ABX25">
        <f>IF($B25=0,1000000,IF(INDEX('計算A'!$D$60:$II$104,$B25,170)*JJ25=1,IF(AND($E25=2,SQ25=0),1000000,INDEX('計算A'!FQ$110:FQ$114,$F25+1)+IF(AND($E25=1,SQ25=0),1000,0)),1000000))</f>
        <v/>
      </c>
      <c r="ABY25">
        <f>IF($B25=0,1000000,IF(INDEX('計算A'!$D$60:$II$104,$B25,171)*JK25=1,IF(AND($E25=2,SR25=0),1000000,INDEX('計算A'!FR$110:FR$114,$F25+1)+IF(AND($E25=1,SR25=0),1000,0)),1000000))</f>
        <v/>
      </c>
      <c r="ABZ25">
        <f>IF($B25=0,1000000,IF(INDEX('計算A'!$D$60:$II$104,$B25,172)*JL25=1,IF(AND($E25=2,SS25=0),1000000,INDEX('計算A'!FS$110:FS$114,$F25+1)+IF(AND($E25=1,SS25=0),1000,0)),1000000))</f>
        <v/>
      </c>
      <c r="ACA25">
        <f>IF($B25=0,1000000,IF(INDEX('計算A'!$D$60:$II$104,$B25,173)*JM25=1,IF(AND($E25=2,ST25=0),1000000,INDEX('計算A'!FT$110:FT$114,$F25+1)+IF(AND($E25=1,ST25=0),1000,0)),1000000))</f>
        <v/>
      </c>
      <c r="ACB25">
        <f>IF($B25=0,1000000,IF(INDEX('計算A'!$D$60:$II$104,$B25,174)*JN25=1,IF(AND($E25=2,SU25=0),1000000,INDEX('計算A'!FU$110:FU$114,$F25+1)+IF(AND($E25=1,SU25=0),1000,0)),1000000))</f>
        <v/>
      </c>
      <c r="ACC25">
        <f>IF($B25=0,1000000,IF(INDEX('計算A'!$D$60:$II$104,$B25,175)*JO25=1,IF(AND($E25=2,SV25=0),1000000,INDEX('計算A'!FV$110:FV$114,$F25+1)+IF(AND($E25=1,SV25=0),1000,0)),1000000))</f>
        <v/>
      </c>
      <c r="ACD25">
        <f>IF($B25=0,1000000,IF(INDEX('計算A'!$D$60:$II$104,$B25,176)*JP25=1,IF(AND($E25=2,SW25=0),1000000,INDEX('計算A'!FW$110:FW$114,$F25+1)+IF(AND($E25=1,SW25=0),1000,0)),1000000))</f>
        <v/>
      </c>
      <c r="ACE25">
        <f>IF($B25=0,1000000,IF(INDEX('計算A'!$D$60:$II$104,$B25,177)*JQ25=1,IF(AND($E25=2,SX25=0),1000000,INDEX('計算A'!FX$110:FX$114,$F25+1)+IF(AND($E25=1,SX25=0),1000,0)),1000000))</f>
        <v/>
      </c>
      <c r="ACF25">
        <f>IF($B25=0,1000000,IF(INDEX('計算A'!$D$60:$II$104,$B25,178)*JR25=1,IF(AND($E25=2,SY25=0),1000000,INDEX('計算A'!FY$110:FY$114,$F25+1)+IF(AND($E25=1,SY25=0),1000,0)),1000000))</f>
        <v/>
      </c>
      <c r="ACG25">
        <f>IF($B25=0,1000000,IF(INDEX('計算A'!$D$60:$II$104,$B25,179)*JS25=1,IF(AND($E25=2,SZ25=0),1000000,INDEX('計算A'!FZ$110:FZ$114,$F25+1)+IF(AND($E25=1,SZ25=0),1000,0)),1000000))</f>
        <v/>
      </c>
      <c r="ACH25">
        <f>IF($B25=0,1000000,IF(INDEX('計算A'!$D$60:$II$104,$B25,180)*JT25=1,IF(AND($E25=2,TA25=0),1000000,INDEX('計算A'!GA$110:GA$114,$F25+1)+IF(AND($E25=1,TA25=0),1000,0)),1000000))</f>
        <v/>
      </c>
      <c r="ACI25">
        <f>IF($B25=0,1000000,IF(INDEX('計算A'!$D$60:$II$104,$B25,181)*JU25=1,IF(AND($E25=2,TB25=0),1000000,INDEX('計算A'!GB$110:GB$114,$F25+1)+IF(AND($E25=1,TB25=0),1000,0)),1000000))</f>
        <v/>
      </c>
      <c r="ACJ25">
        <f>IF($B25=0,1000000,IF(INDEX('計算A'!$D$60:$II$104,$B25,182)*JV25=1,IF(AND($E25=2,TC25=0),1000000,INDEX('計算A'!GC$110:GC$114,$F25+1)+IF(AND($E25=1,TC25=0),1000,0)),1000000))</f>
        <v/>
      </c>
      <c r="ACK25">
        <f>IF($B25=0,1000000,IF(INDEX('計算A'!$D$60:$II$104,$B25,183)*JW25=1,IF(AND($E25=2,TD25=0),1000000,INDEX('計算A'!GD$110:GD$114,$F25+1)+IF(AND($E25=1,TD25=0),1000,0)),1000000))</f>
        <v/>
      </c>
      <c r="ACL25">
        <f>IF($B25=0,1000000,IF(INDEX('計算A'!$D$60:$II$104,$B25,184)*JX25=1,IF(AND($E25=2,TE25=0),1000000,INDEX('計算A'!GE$110:GE$114,$F25+1)+IF(AND($E25=1,TE25=0),1000,0)),1000000))</f>
        <v/>
      </c>
      <c r="ACM25">
        <f>IF($B25=0,1000000,IF(INDEX('計算A'!$D$60:$II$104,$B25,185)*JY25=1,IF(AND($E25=2,TF25=0),1000000,INDEX('計算A'!GF$110:GF$114,$F25+1)+IF(AND($E25=1,TF25=0),1000,0)),1000000))</f>
        <v/>
      </c>
      <c r="ACN25">
        <f>IF($B25=0,1000000,IF(INDEX('計算A'!$D$60:$II$104,$B25,186)*JZ25=1,IF(AND($E25=2,TG25=0),1000000,INDEX('計算A'!GG$110:GG$114,$F25+1)+IF(AND($E25=1,TG25=0),1000,0)),1000000))</f>
        <v/>
      </c>
      <c r="ACO25">
        <f>IF($B25=0,1000000,IF(INDEX('計算A'!$D$60:$II$104,$B25,187)*KA25=1,IF(AND($E25=2,TH25=0),1000000,INDEX('計算A'!GH$110:GH$114,$F25+1)+IF(AND($E25=1,TH25=0),1000,0)),1000000))</f>
        <v/>
      </c>
      <c r="ACP25">
        <f>IF($B25=0,1000000,IF(INDEX('計算A'!$D$60:$II$104,$B25,188)*KB25=1,IF(AND($E25=2,TI25=0),1000000,INDEX('計算A'!GI$110:GI$114,$F25+1)+IF(AND($E25=1,TI25=0),1000,0)),1000000))</f>
        <v/>
      </c>
      <c r="ACQ25">
        <f>IF($B25=0,1000000,IF(INDEX('計算A'!$D$60:$II$104,$B25,189)*KC25=1,IF(AND($E25=2,TJ25=0),1000000,INDEX('計算A'!GJ$110:GJ$114,$F25+1)+IF(AND($E25=1,TJ25=0),1000,0)),1000000))</f>
        <v/>
      </c>
      <c r="ACR25">
        <f>IF($B25=0,1000000,IF(INDEX('計算A'!$D$60:$II$104,$B25,190)*KD25=1,IF(AND($E25=2,TK25=0),1000000,INDEX('計算A'!GK$110:GK$114,$F25+1)+IF(AND($E25=1,TK25=0),1000,0)),1000000))</f>
        <v/>
      </c>
      <c r="ACS25">
        <f>IF($B25=0,1000000,IF(INDEX('計算A'!$D$60:$II$104,$B25,191)*KE25=1,IF(AND($E25=2,TL25=0),1000000,INDEX('計算A'!GL$110:GL$114,$F25+1)+IF(AND($E25=1,TL25=0),1000,0)),1000000))</f>
        <v/>
      </c>
      <c r="ACT25">
        <f>IF($B25=0,1000000,IF(INDEX('計算A'!$D$60:$II$104,$B25,192)*KF25=1,IF(AND($E25=2,TM25=0),1000000,INDEX('計算A'!GM$110:GM$114,$F25+1)+IF(AND($E25=1,TM25=0),1000,0)),1000000))</f>
        <v/>
      </c>
      <c r="ACU25">
        <f>IF($B25=0,1000000,IF(INDEX('計算A'!$D$60:$II$104,$B25,193)*KG25=1,IF(AND($E25=2,TN25=0),1000000,INDEX('計算A'!GN$110:GN$114,$F25+1)+IF(AND($E25=1,TN25=0),1000,0)),1000000))</f>
        <v/>
      </c>
      <c r="ACV25">
        <f>IF($B25=0,1000000,IF(INDEX('計算A'!$D$60:$II$104,$B25,194)*KH25=1,IF(AND($E25=2,TO25=0),1000000,INDEX('計算A'!GO$110:GO$114,$F25+1)+IF(AND($E25=1,TO25=0),1000,0)),1000000))</f>
        <v/>
      </c>
      <c r="ACW25">
        <f>IF($B25=0,1000000,IF(INDEX('計算A'!$D$60:$II$104,$B25,195)*KI25=1,IF(AND($E25=2,TP25=0),1000000,INDEX('計算A'!GP$110:GP$114,$F25+1)+IF(AND($E25=1,TP25=0),1000,0)),1000000))</f>
        <v/>
      </c>
      <c r="ACX25">
        <f>IF($B25=0,1000000,IF(INDEX('計算A'!$D$60:$II$104,$B25,196)*KJ25=1,IF(AND($E25=2,TQ25=0),1000000,INDEX('計算A'!GQ$110:GQ$114,$F25+1)+IF(AND($E25=1,TQ25=0),1000,0)),1000000))</f>
        <v/>
      </c>
      <c r="ACY25">
        <f>IF($B25=0,1000000,IF(INDEX('計算A'!$D$60:$II$104,$B25,197)*KK25=1,IF(AND($E25=2,TR25=0),1000000,INDEX('計算A'!GR$110:GR$114,$F25+1)+IF(AND($E25=1,TR25=0),1000,0)),1000000))</f>
        <v/>
      </c>
      <c r="ACZ25">
        <f>IF($B25=0,1000000,IF(INDEX('計算A'!$D$60:$II$104,$B25,198)*KL25=1,IF(AND($E25=2,TS25=0),1000000,INDEX('計算A'!GS$110:GS$114,$F25+1)+IF(AND($E25=1,TS25=0),1000,0)),1000000))</f>
        <v/>
      </c>
      <c r="ADA25">
        <f>IF($B25=0,1000000,IF(INDEX('計算A'!$D$60:$II$104,$B25,199)*KM25=1,IF(AND($E25=2,TT25=0),1000000,INDEX('計算A'!GT$110:GT$114,$F25+1)+IF(AND($E25=1,TT25=0),1000,0)),1000000))</f>
        <v/>
      </c>
      <c r="ADB25">
        <f>IF($B25=0,1000000,IF(INDEX('計算A'!$D$60:$II$104,$B25,200)*KN25=1,IF(AND($E25=2,TU25=0),1000000,INDEX('計算A'!GU$110:GU$114,$F25+1)+IF(AND($E25=1,TU25=0),1000,0)),1000000))</f>
        <v/>
      </c>
      <c r="ADC25">
        <f>IF($B25=0,1000000,IF(INDEX('計算A'!$D$60:$II$104,$B25,201)*KO25=1,IF(AND($E25=2,TV25=0),1000000,INDEX('計算A'!GV$110:GV$114,$F25+1)+IF(AND($E25=1,TV25=0),1000,0)),1000000))</f>
        <v/>
      </c>
      <c r="ADD25">
        <f>IF($B25=0,1000000,IF(INDEX('計算A'!$D$60:$II$104,$B25,202)*KP25=1,IF(AND($E25=2,TW25=0),1000000,INDEX('計算A'!GW$110:GW$114,$F25+1)+IF(AND($E25=1,TW25=0),1000,0)),1000000))</f>
        <v/>
      </c>
      <c r="ADE25">
        <f>IF($B25=0,1000000,IF(INDEX('計算A'!$D$60:$II$104,$B25,203)*KQ25=1,IF(AND($E25=2,TX25=0),1000000,INDEX('計算A'!GX$110:GX$114,$F25+1)+IF(AND($E25=1,TX25=0),1000,0)),1000000))</f>
        <v/>
      </c>
      <c r="ADF25">
        <f>IF($B25=0,1000000,IF(INDEX('計算A'!$D$60:$II$104,$B25,204)*KR25=1,IF(AND($E25=2,TY25=0),1000000,INDEX('計算A'!GY$110:GY$114,$F25+1)+IF(AND($E25=1,TY25=0),1000,0)),1000000))</f>
        <v/>
      </c>
      <c r="ADG25">
        <f>IF($B25=0,1000000,IF(INDEX('計算A'!$D$60:$II$104,$B25,205)*KS25=1,IF(AND($E25=2,TZ25=0),1000000,INDEX('計算A'!GZ$110:GZ$114,$F25+1)+IF(AND($E25=1,TZ25=0),1000,0)),1000000))</f>
        <v/>
      </c>
      <c r="ADH25">
        <f>IF($B25=0,1000000,IF(INDEX('計算A'!$D$60:$II$104,$B25,206)*KT25=1,IF(AND($E25=2,UA25=0),1000000,INDEX('計算A'!HA$110:HA$114,$F25+1)+IF(AND($E25=1,UA25=0),1000,0)),1000000))</f>
        <v/>
      </c>
      <c r="ADI25">
        <f>IF($B25=0,1000000,IF(INDEX('計算A'!$D$60:$II$104,$B25,207)*KU25=1,IF(AND($E25=2,UB25=0),1000000,INDEX('計算A'!HB$110:HB$114,$F25+1)+IF(AND($E25=1,UB25=0),1000,0)),1000000))</f>
        <v/>
      </c>
      <c r="ADJ25">
        <f>IF($B25=0,1000000,IF(INDEX('計算A'!$D$60:$II$104,$B25,208)*KV25=1,IF(AND($E25=2,UC25=0),1000000,INDEX('計算A'!HC$110:HC$114,$F25+1)+IF(AND($E25=1,UC25=0),1000,0)),1000000))</f>
        <v/>
      </c>
      <c r="ADK25">
        <f>IF($B25=0,1000000,IF(INDEX('計算A'!$D$60:$II$104,$B25,209)*KW25=1,IF(AND($E25=2,UD25=0),1000000,INDEX('計算A'!HD$110:HD$114,$F25+1)+IF(AND($E25=1,UD25=0),1000,0)),1000000))</f>
        <v/>
      </c>
      <c r="ADL25">
        <f>IF($B25=0,1000000,IF(INDEX('計算A'!$D$60:$II$104,$B25,210)*KX25=1,IF(AND($E25=2,UE25=0),1000000,INDEX('計算A'!HE$110:HE$114,$F25+1)+IF(AND($E25=1,UE25=0),1000,0)),1000000))</f>
        <v/>
      </c>
      <c r="ADM25">
        <f>IF($B25=0,1000000,IF(INDEX('計算A'!$D$60:$II$104,$B25,211)*KY25=1,IF(AND($E25=2,UF25=0),1000000,INDEX('計算A'!HF$110:HF$114,$F25+1)+IF(AND($E25=1,UF25=0),1000,0)),1000000))</f>
        <v/>
      </c>
      <c r="ADN25">
        <f>IF($B25=0,1000000,IF(INDEX('計算A'!$D$60:$II$104,$B25,212)*KZ25=1,IF(AND($E25=2,UG25=0),1000000,INDEX('計算A'!HG$110:HG$114,$F25+1)+IF(AND($E25=1,UG25=0),1000,0)),1000000))</f>
        <v/>
      </c>
      <c r="ADO25">
        <f>IF($B25=0,1000000,IF(INDEX('計算A'!$D$60:$II$104,$B25,213)*LA25=1,IF(AND($E25=2,UH25=0),1000000,INDEX('計算A'!HH$110:HH$114,$F25+1)+IF(AND($E25=1,UH25=0),1000,0)),1000000))</f>
        <v/>
      </c>
      <c r="ADP25">
        <f>IF($B25=0,1000000,IF(INDEX('計算A'!$D$60:$II$104,$B25,214)*LB25=1,IF(AND($E25=2,UI25=0),1000000,INDEX('計算A'!HI$110:HI$114,$F25+1)+IF(AND($E25=1,UI25=0),1000,0)),1000000))</f>
        <v/>
      </c>
      <c r="ADQ25">
        <f>IF($B25=0,1000000,IF(INDEX('計算A'!$D$60:$II$104,$B25,215)*LC25=1,IF(AND($E25=2,UJ25=0),1000000,INDEX('計算A'!HJ$110:HJ$114,$F25+1)+IF(AND($E25=1,UJ25=0),1000,0)),1000000))</f>
        <v/>
      </c>
      <c r="ADR25">
        <f>IF($B25=0,1000000,IF(INDEX('計算A'!$D$60:$II$104,$B25,216)*LD25=1,IF(AND($E25=2,UK25=0),1000000,INDEX('計算A'!HK$110:HK$114,$F25+1)+IF(AND($E25=1,UK25=0),1000,0)),1000000))</f>
        <v/>
      </c>
      <c r="ADS25">
        <f>IF($B25=0,1000000,IF(INDEX('計算A'!$D$60:$II$104,$B25,217)*LE25=1,IF(AND($E25=2,UL25=0),1000000,INDEX('計算A'!HL$110:HL$114,$F25+1)+IF(AND($E25=1,UL25=0),1000,0)),1000000))</f>
        <v/>
      </c>
      <c r="ADT25">
        <f>IF($B25=0,1000000,IF(INDEX('計算A'!$D$60:$II$104,$B25,218)*LF25=1,IF(AND($E25=2,UM25=0),1000000,INDEX('計算A'!HM$110:HM$114,$F25+1)+IF(AND($E25=1,UM25=0),1000,0)),1000000))</f>
        <v/>
      </c>
      <c r="ADU25">
        <f>IF($B25=0,1000000,IF(INDEX('計算A'!$D$60:$II$104,$B25,219)*LG25=1,IF(AND($E25=2,UN25=0),1000000,INDEX('計算A'!HN$110:HN$114,$F25+1)+IF(AND($E25=1,UN25=0),1000,0)),1000000))</f>
        <v/>
      </c>
      <c r="ADV25">
        <f>IF($B25=0,1000000,IF(INDEX('計算A'!$D$60:$II$104,$B25,220)*LH25=1,IF(AND($E25=2,UO25=0),1000000,INDEX('計算A'!HO$110:HO$114,$F25+1)+IF(AND($E25=1,UO25=0),1000,0)),1000000))</f>
        <v/>
      </c>
      <c r="ADW25">
        <f>IF($B25=0,1000000,IF(INDEX('計算A'!$D$60:$II$104,$B25,221)*LI25=1,IF(AND($E25=2,UP25=0),1000000,INDEX('計算A'!HP$110:HP$114,$F25+1)+IF(AND($E25=1,UP25=0),1000,0)),1000000))</f>
        <v/>
      </c>
      <c r="ADX25">
        <f>IF($B25=0,1000000,IF(INDEX('計算A'!$D$60:$II$104,$B25,222)*LJ25=1,IF(AND($E25=2,UQ25=0),1000000,INDEX('計算A'!HQ$110:HQ$114,$F25+1)+IF(AND($E25=1,UQ25=0),1000,0)),1000000))</f>
        <v/>
      </c>
      <c r="ADY25">
        <f>IF($B25=0,1000000,IF(INDEX('計算A'!$D$60:$II$104,$B25,223)*LK25=1,IF(AND($E25=2,UR25=0),1000000,INDEX('計算A'!HR$110:HR$114,$F25+1)+IF(AND($E25=1,UR25=0),1000,0)),1000000))</f>
        <v/>
      </c>
      <c r="ADZ25">
        <f>IF($B25=0,1000000,IF(INDEX('計算A'!$D$60:$II$104,$B25,224)*LL25=1,IF(AND($E25=2,US25=0),1000000,INDEX('計算A'!HS$110:HS$114,$F25+1)+IF(AND($E25=1,US25=0),1000,0)),1000000))</f>
        <v/>
      </c>
      <c r="AEA25">
        <f>IF($B25=0,1000000,IF(INDEX('計算A'!$D$60:$II$104,$B25,225)*LM25=1,IF(AND($E25=2,UT25=0),1000000,INDEX('計算A'!HT$110:HT$114,$F25+1)+IF(AND($E25=1,UT25=0),1000,0)),1000000))</f>
        <v/>
      </c>
      <c r="AEB25">
        <f>IF($B25=0,1000000,IF(INDEX('計算A'!$D$60:$II$104,$B25,226)*LN25=1,IF(AND($E25=2,UU25=0),1000000,INDEX('計算A'!HU$110:HU$114,$F25+1)+IF(AND($E25=1,UU25=0),1000,0)),1000000))</f>
        <v/>
      </c>
      <c r="AEC25">
        <f>IF($B25=0,1000000,IF(INDEX('計算A'!$D$60:$II$104,$B25,227)*LO25=1,IF(AND($E25=2,UV25=0),1000000,INDEX('計算A'!HV$110:HV$114,$F25+1)+IF(AND($E25=1,UV25=0),1000,0)),1000000))</f>
        <v/>
      </c>
      <c r="AED25">
        <f>IF($B25=0,1000000,IF(INDEX('計算A'!$D$60:$II$104,$B25,228)*LP25=1,IF(AND($E25=2,UW25=0),1000000,INDEX('計算A'!HW$110:HW$114,$F25+1)+IF(AND($E25=1,UW25=0),1000,0)),1000000))</f>
        <v/>
      </c>
      <c r="AEE25">
        <f>IF($B25=0,1000000,IF(INDEX('計算A'!$D$60:$II$104,$B25,229)*LQ25=1,IF(AND($E25=2,UX25=0),1000000,INDEX('計算A'!HX$110:HX$114,$F25+1)+IF(AND($E25=1,UX25=0),1000,0)),1000000))</f>
        <v/>
      </c>
      <c r="AEF25">
        <f>IF($B25=0,1000000,IF(INDEX('計算A'!$D$60:$II$104,$B25,230)*LR25=1,IF(AND($E25=2,UY25=0),1000000,INDEX('計算A'!HY$110:HY$114,$F25+1)+IF(AND($E25=1,UY25=0),1000,0)),1000000))</f>
        <v/>
      </c>
      <c r="AEG25">
        <f>IF($B25=0,1000000,IF(INDEX('計算A'!$D$60:$II$104,$B25,231)*LS25=1,IF(AND($E25=2,UZ25=0),1000000,INDEX('計算A'!HZ$110:HZ$114,$F25+1)+IF(AND($E25=1,UZ25=0),1000,0)),1000000))</f>
        <v/>
      </c>
      <c r="AEH25">
        <f>IF($B25=0,1000000,IF(INDEX('計算A'!$D$60:$II$104,$B25,232)*LT25=1,IF(AND($E25=2,VA25=0),1000000,INDEX('計算A'!IA$110:IA$114,$F25+1)+IF(AND($E25=1,VA25=0),1000,0)),1000000))</f>
        <v/>
      </c>
      <c r="AEI25">
        <f>IF($B25=0,1000000,IF(INDEX('計算A'!$D$60:$II$104,$B25,233)*LU25=1,IF(AND($E25=2,VB25=0),1000000,INDEX('計算A'!IB$110:IB$114,$F25+1)+IF(AND($E25=1,VB25=0),1000,0)),1000000))</f>
        <v/>
      </c>
      <c r="AEJ25">
        <f>IF($B25=0,1000000,IF(INDEX('計算A'!$D$60:$II$104,$B25,234)*LV25=1,IF(AND($E25=2,VC25=0),1000000,INDEX('計算A'!IC$110:IC$114,$F25+1)+IF(AND($E25=1,VC25=0),1000,0)),1000000))</f>
        <v/>
      </c>
      <c r="AEK25">
        <f>IF($B25=0,1000000,IF(INDEX('計算A'!$D$60:$II$104,$B25,235)*LW25=1,IF(AND($E25=2,VD25=0),1000000,INDEX('計算A'!ID$110:ID$114,$F25+1)+IF(AND($E25=1,VD25=0),1000,0)),1000000))</f>
        <v/>
      </c>
      <c r="AEL25">
        <f>IF($B25=0,1000000,IF(INDEX('計算A'!$D$60:$II$104,$B25,236)*LX25=1,IF(AND($E25=2,VE25=0),1000000,INDEX('計算A'!IE$110:IE$114,$F25+1)+IF(AND($E25=1,VE25=0),1000,0)),1000000))</f>
        <v/>
      </c>
      <c r="AEM25">
        <f>IF($B25=0,1000000,IF(INDEX('計算A'!$D$60:$II$104,$B25,237)*LY25=1,IF(AND($E25=2,VF25=0),1000000,INDEX('計算A'!IF$110:IF$114,$F25+1)+IF(AND($E25=1,VF25=0),1000,0)),1000000))</f>
        <v/>
      </c>
      <c r="AEN25">
        <f>IF($B25=0,1000000,IF(INDEX('計算A'!$D$60:$II$104,$B25,238)*LZ25=1,IF(AND($E25=2,VG25=0),1000000,INDEX('計算A'!IG$110:IG$114,$F25+1)+IF(AND($E25=1,VG25=0),1000,0)),1000000))</f>
        <v/>
      </c>
      <c r="AEO25">
        <f>IF($B25=0,1000000,IF(INDEX('計算A'!$D$60:$II$104,$B25,239)*MA25=1,IF(AND($E25=2,VH25=0),1000000,INDEX('計算A'!IH$110:IH$114,$F25+1)+IF(AND($E25=1,VH25=0),1000,0)),1000000))</f>
        <v/>
      </c>
      <c r="AEP25">
        <f>IF($B25=0,1000000,IF(INDEX('計算A'!$D$60:$II$104,$B25,240)*MB25=1,IF(AND($E25=2,VI25=0),1000000,INDEX('計算A'!II$110:II$114,$F25+1)+IF(AND($E25=1,VI25=0),1000,0)),1000000))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IF($B26=0,1000000,IF(INDEX('計算A'!$D$60:$II$104,$B26,1)*CW26=1,IF(AND($E26=2,MD26=0),1000000,INDEX('計算A'!D$110:D$114,$F26+1)+IF(AND($E26=1,MD26=0),1000,0)),1000000))</f>
        <v/>
      </c>
      <c r="VL26">
        <f>IF($B26=0,1000000,IF(INDEX('計算A'!$D$60:$II$104,$B26,2)*CX26=1,IF(AND($E26=2,ME26=0),1000000,INDEX('計算A'!E$110:E$114,$F26+1)+IF(AND($E26=1,ME26=0),1000,0)),1000000))</f>
        <v/>
      </c>
      <c r="VM26">
        <f>IF($B26=0,1000000,IF(INDEX('計算A'!$D$60:$II$104,$B26,3)*CY26=1,IF(AND($E26=2,MF26=0),1000000,INDEX('計算A'!F$110:F$114,$F26+1)+IF(AND($E26=1,MF26=0),1000,0)),1000000))</f>
        <v/>
      </c>
      <c r="VN26">
        <f>IF($B26=0,1000000,IF(INDEX('計算A'!$D$60:$II$104,$B26,4)*CZ26=1,IF(AND($E26=2,MG26=0),1000000,INDEX('計算A'!G$110:G$114,$F26+1)+IF(AND($E26=1,MG26=0),1000,0)),1000000))</f>
        <v/>
      </c>
      <c r="VO26">
        <f>IF($B26=0,1000000,IF(INDEX('計算A'!$D$60:$II$104,$B26,5)*DA26=1,IF(AND($E26=2,MH26=0),1000000,INDEX('計算A'!H$110:H$114,$F26+1)+IF(AND($E26=1,MH26=0),1000,0)),1000000))</f>
        <v/>
      </c>
      <c r="VP26">
        <f>IF($B26=0,1000000,IF(INDEX('計算A'!$D$60:$II$104,$B26,6)*DB26=1,IF(AND($E26=2,MI26=0),1000000,INDEX('計算A'!I$110:I$114,$F26+1)+IF(AND($E26=1,MI26=0),1000,0)),1000000))</f>
        <v/>
      </c>
      <c r="VQ26">
        <f>IF($B26=0,1000000,IF(INDEX('計算A'!$D$60:$II$104,$B26,7)*DC26=1,IF(AND($E26=2,MJ26=0),1000000,INDEX('計算A'!J$110:J$114,$F26+1)+IF(AND($E26=1,MJ26=0),1000,0)),1000000))</f>
        <v/>
      </c>
      <c r="VR26">
        <f>IF($B26=0,1000000,IF(INDEX('計算A'!$D$60:$II$104,$B26,8)*DD26=1,IF(AND($E26=2,MK26=0),1000000,INDEX('計算A'!K$110:K$114,$F26+1)+IF(AND($E26=1,MK26=0),1000,0)),1000000))</f>
        <v/>
      </c>
      <c r="VS26">
        <f>IF($B26=0,1000000,IF(INDEX('計算A'!$D$60:$II$104,$B26,9)*DE26=1,IF(AND($E26=2,ML26=0),1000000,INDEX('計算A'!L$110:L$114,$F26+1)+IF(AND($E26=1,ML26=0),1000,0)),1000000))</f>
        <v/>
      </c>
      <c r="VT26">
        <f>IF($B26=0,1000000,IF(INDEX('計算A'!$D$60:$II$104,$B26,10)*DF26=1,IF(AND($E26=2,MM26=0),1000000,INDEX('計算A'!M$110:M$114,$F26+1)+IF(AND($E26=1,MM26=0),1000,0)),1000000))</f>
        <v/>
      </c>
      <c r="VU26">
        <f>IF($B26=0,1000000,IF(INDEX('計算A'!$D$60:$II$104,$B26,11)*DG26=1,IF(AND($E26=2,MN26=0),1000000,INDEX('計算A'!N$110:N$114,$F26+1)+IF(AND($E26=1,MN26=0),1000,0)),1000000))</f>
        <v/>
      </c>
      <c r="VV26">
        <f>IF($B26=0,1000000,IF(INDEX('計算A'!$D$60:$II$104,$B26,12)*DH26=1,IF(AND($E26=2,MO26=0),1000000,INDEX('計算A'!O$110:O$114,$F26+1)+IF(AND($E26=1,MO26=0),1000,0)),1000000))</f>
        <v/>
      </c>
      <c r="VW26">
        <f>IF($B26=0,1000000,IF(INDEX('計算A'!$D$60:$II$104,$B26,13)*DI26=1,IF(AND($E26=2,MP26=0),1000000,INDEX('計算A'!P$110:P$114,$F26+1)+IF(AND($E26=1,MP26=0),1000,0)),1000000))</f>
        <v/>
      </c>
      <c r="VX26">
        <f>IF($B26=0,1000000,IF(INDEX('計算A'!$D$60:$II$104,$B26,14)*DJ26=1,IF(AND($E26=2,MQ26=0),1000000,INDEX('計算A'!Q$110:Q$114,$F26+1)+IF(AND($E26=1,MQ26=0),1000,0)),1000000))</f>
        <v/>
      </c>
      <c r="VY26">
        <f>IF($B26=0,1000000,IF(INDEX('計算A'!$D$60:$II$104,$B26,15)*DK26=1,IF(AND($E26=2,MR26=0),1000000,INDEX('計算A'!R$110:R$114,$F26+1)+IF(AND($E26=1,MR26=0),1000,0)),1000000))</f>
        <v/>
      </c>
      <c r="VZ26">
        <f>IF($B26=0,1000000,IF(INDEX('計算A'!$D$60:$II$104,$B26,16)*DL26=1,IF(AND($E26=2,MS26=0),1000000,INDEX('計算A'!S$110:S$114,$F26+1)+IF(AND($E26=1,MS26=0),1000,0)),1000000))</f>
        <v/>
      </c>
      <c r="WA26">
        <f>IF($B26=0,1000000,IF(INDEX('計算A'!$D$60:$II$104,$B26,17)*DM26=1,IF(AND($E26=2,MT26=0),1000000,INDEX('計算A'!T$110:T$114,$F26+1)+IF(AND($E26=1,MT26=0),1000,0)),1000000))</f>
        <v/>
      </c>
      <c r="WB26">
        <f>IF($B26=0,1000000,IF(INDEX('計算A'!$D$60:$II$104,$B26,18)*DN26=1,IF(AND($E26=2,MU26=0),1000000,INDEX('計算A'!U$110:U$114,$F26+1)+IF(AND($E26=1,MU26=0),1000,0)),1000000))</f>
        <v/>
      </c>
      <c r="WC26">
        <f>IF($B26=0,1000000,IF(INDEX('計算A'!$D$60:$II$104,$B26,19)*DO26=1,IF(AND($E26=2,MV26=0),1000000,INDEX('計算A'!V$110:V$114,$F26+1)+IF(AND($E26=1,MV26=0),1000,0)),1000000))</f>
        <v/>
      </c>
      <c r="WD26">
        <f>IF($B26=0,1000000,IF(INDEX('計算A'!$D$60:$II$104,$B26,20)*DP26=1,IF(AND($E26=2,MW26=0),1000000,INDEX('計算A'!W$110:W$114,$F26+1)+IF(AND($E26=1,MW26=0),1000,0)),1000000))</f>
        <v/>
      </c>
      <c r="WE26">
        <f>IF($B26=0,1000000,IF(INDEX('計算A'!$D$60:$II$104,$B26,21)*DQ26=1,IF(AND($E26=2,MX26=0),1000000,INDEX('計算A'!X$110:X$114,$F26+1)+IF(AND($E26=1,MX26=0),1000,0)),1000000))</f>
        <v/>
      </c>
      <c r="WF26">
        <f>IF($B26=0,1000000,IF(INDEX('計算A'!$D$60:$II$104,$B26,22)*DR26=1,IF(AND($E26=2,MY26=0),1000000,INDEX('計算A'!Y$110:Y$114,$F26+1)+IF(AND($E26=1,MY26=0),1000,0)),1000000))</f>
        <v/>
      </c>
      <c r="WG26">
        <f>IF($B26=0,1000000,IF(INDEX('計算A'!$D$60:$II$104,$B26,23)*DS26=1,IF(AND($E26=2,MZ26=0),1000000,INDEX('計算A'!Z$110:Z$114,$F26+1)+IF(AND($E26=1,MZ26=0),1000,0)),1000000))</f>
        <v/>
      </c>
      <c r="WH26">
        <f>IF($B26=0,1000000,IF(INDEX('計算A'!$D$60:$II$104,$B26,24)*DT26=1,IF(AND($E26=2,NA26=0),1000000,INDEX('計算A'!AA$110:AA$114,$F26+1)+IF(AND($E26=1,NA26=0),1000,0)),1000000))</f>
        <v/>
      </c>
      <c r="WI26">
        <f>IF($B26=0,1000000,IF(INDEX('計算A'!$D$60:$II$104,$B26,25)*DU26=1,IF(AND($E26=2,NB26=0),1000000,INDEX('計算A'!AB$110:AB$114,$F26+1)+IF(AND($E26=1,NB26=0),1000,0)),1000000))</f>
        <v/>
      </c>
      <c r="WJ26">
        <f>IF($B26=0,1000000,IF(INDEX('計算A'!$D$60:$II$104,$B26,26)*DV26=1,IF(AND($E26=2,NC26=0),1000000,INDEX('計算A'!AC$110:AC$114,$F26+1)+IF(AND($E26=1,NC26=0),1000,0)),1000000))</f>
        <v/>
      </c>
      <c r="WK26">
        <f>IF($B26=0,1000000,IF(INDEX('計算A'!$D$60:$II$104,$B26,27)*DW26=1,IF(AND($E26=2,ND26=0),1000000,INDEX('計算A'!AD$110:AD$114,$F26+1)+IF(AND($E26=1,ND26=0),1000,0)),1000000))</f>
        <v/>
      </c>
      <c r="WL26">
        <f>IF($B26=0,1000000,IF(INDEX('計算A'!$D$60:$II$104,$B26,28)*DX26=1,IF(AND($E26=2,NE26=0),1000000,INDEX('計算A'!AE$110:AE$114,$F26+1)+IF(AND($E26=1,NE26=0),1000,0)),1000000))</f>
        <v/>
      </c>
      <c r="WM26">
        <f>IF($B26=0,1000000,IF(INDEX('計算A'!$D$60:$II$104,$B26,29)*DY26=1,IF(AND($E26=2,NF26=0),1000000,INDEX('計算A'!AF$110:AF$114,$F26+1)+IF(AND($E26=1,NF26=0),1000,0)),1000000))</f>
        <v/>
      </c>
      <c r="WN26">
        <f>IF($B26=0,1000000,IF(INDEX('計算A'!$D$60:$II$104,$B26,30)*DZ26=1,IF(AND($E26=2,NG26=0),1000000,INDEX('計算A'!AG$110:AG$114,$F26+1)+IF(AND($E26=1,NG26=0),1000,0)),1000000))</f>
        <v/>
      </c>
      <c r="WO26">
        <f>IF($B26=0,1000000,IF(INDEX('計算A'!$D$60:$II$104,$B26,31)*EA26=1,IF(AND($E26=2,NH26=0),1000000,INDEX('計算A'!AH$110:AH$114,$F26+1)+IF(AND($E26=1,NH26=0),1000,0)),1000000))</f>
        <v/>
      </c>
      <c r="WP26">
        <f>IF($B26=0,1000000,IF(INDEX('計算A'!$D$60:$II$104,$B26,32)*EB26=1,IF(AND($E26=2,NI26=0),1000000,INDEX('計算A'!AI$110:AI$114,$F26+1)+IF(AND($E26=1,NI26=0),1000,0)),1000000))</f>
        <v/>
      </c>
      <c r="WQ26">
        <f>IF($B26=0,1000000,IF(INDEX('計算A'!$D$60:$II$104,$B26,33)*EC26=1,IF(AND($E26=2,NJ26=0),1000000,INDEX('計算A'!AJ$110:AJ$114,$F26+1)+IF(AND($E26=1,NJ26=0),1000,0)),1000000))</f>
        <v/>
      </c>
      <c r="WR26">
        <f>IF($B26=0,1000000,IF(INDEX('計算A'!$D$60:$II$104,$B26,34)*ED26=1,IF(AND($E26=2,NK26=0),1000000,INDEX('計算A'!AK$110:AK$114,$F26+1)+IF(AND($E26=1,NK26=0),1000,0)),1000000))</f>
        <v/>
      </c>
      <c r="WS26">
        <f>IF($B26=0,1000000,IF(INDEX('計算A'!$D$60:$II$104,$B26,35)*EE26=1,IF(AND($E26=2,NL26=0),1000000,INDEX('計算A'!AL$110:AL$114,$F26+1)+IF(AND($E26=1,NL26=0),1000,0)),1000000))</f>
        <v/>
      </c>
      <c r="WT26">
        <f>IF($B26=0,1000000,IF(INDEX('計算A'!$D$60:$II$104,$B26,36)*EF26=1,IF(AND($E26=2,NM26=0),1000000,INDEX('計算A'!AM$110:AM$114,$F26+1)+IF(AND($E26=1,NM26=0),1000,0)),1000000))</f>
        <v/>
      </c>
      <c r="WU26">
        <f>IF($B26=0,1000000,IF(INDEX('計算A'!$D$60:$II$104,$B26,37)*EG26=1,IF(AND($E26=2,NN26=0),1000000,INDEX('計算A'!AN$110:AN$114,$F26+1)+IF(AND($E26=1,NN26=0),1000,0)),1000000))</f>
        <v/>
      </c>
      <c r="WV26">
        <f>IF($B26=0,1000000,IF(INDEX('計算A'!$D$60:$II$104,$B26,38)*EH26=1,IF(AND($E26=2,NO26=0),1000000,INDEX('計算A'!AO$110:AO$114,$F26+1)+IF(AND($E26=1,NO26=0),1000,0)),1000000))</f>
        <v/>
      </c>
      <c r="WW26">
        <f>IF($B26=0,1000000,IF(INDEX('計算A'!$D$60:$II$104,$B26,39)*EI26=1,IF(AND($E26=2,NP26=0),1000000,INDEX('計算A'!AP$110:AP$114,$F26+1)+IF(AND($E26=1,NP26=0),1000,0)),1000000))</f>
        <v/>
      </c>
      <c r="WX26">
        <f>IF($B26=0,1000000,IF(INDEX('計算A'!$D$60:$II$104,$B26,40)*EJ26=1,IF(AND($E26=2,NQ26=0),1000000,INDEX('計算A'!AQ$110:AQ$114,$F26+1)+IF(AND($E26=1,NQ26=0),1000,0)),1000000))</f>
        <v/>
      </c>
      <c r="WY26">
        <f>IF($B26=0,1000000,IF(INDEX('計算A'!$D$60:$II$104,$B26,41)*EK26=1,IF(AND($E26=2,NR26=0),1000000,INDEX('計算A'!AR$110:AR$114,$F26+1)+IF(AND($E26=1,NR26=0),1000,0)),1000000))</f>
        <v/>
      </c>
      <c r="WZ26">
        <f>IF($B26=0,1000000,IF(INDEX('計算A'!$D$60:$II$104,$B26,42)*EL26=1,IF(AND($E26=2,NS26=0),1000000,INDEX('計算A'!AS$110:AS$114,$F26+1)+IF(AND($E26=1,NS26=0),1000,0)),1000000))</f>
        <v/>
      </c>
      <c r="XA26">
        <f>IF($B26=0,1000000,IF(INDEX('計算A'!$D$60:$II$104,$B26,43)*EM26=1,IF(AND($E26=2,NT26=0),1000000,INDEX('計算A'!AT$110:AT$114,$F26+1)+IF(AND($E26=1,NT26=0),1000,0)),1000000))</f>
        <v/>
      </c>
      <c r="XB26">
        <f>IF($B26=0,1000000,IF(INDEX('計算A'!$D$60:$II$104,$B26,44)*EN26=1,IF(AND($E26=2,NU26=0),1000000,INDEX('計算A'!AU$110:AU$114,$F26+1)+IF(AND($E26=1,NU26=0),1000,0)),1000000))</f>
        <v/>
      </c>
      <c r="XC26">
        <f>IF($B26=0,1000000,IF(INDEX('計算A'!$D$60:$II$104,$B26,45)*EO26=1,IF(AND($E26=2,NV26=0),1000000,INDEX('計算A'!AV$110:AV$114,$F26+1)+IF(AND($E26=1,NV26=0),1000,0)),1000000))</f>
        <v/>
      </c>
      <c r="XD26">
        <f>IF($B26=0,1000000,IF(INDEX('計算A'!$D$60:$II$104,$B26,46)*EP26=1,IF(AND($E26=2,NW26=0),1000000,INDEX('計算A'!AW$110:AW$114,$F26+1)+IF(AND($E26=1,NW26=0),1000,0)),1000000))</f>
        <v/>
      </c>
      <c r="XE26">
        <f>IF($B26=0,1000000,IF(INDEX('計算A'!$D$60:$II$104,$B26,47)*EQ26=1,IF(AND($E26=2,NX26=0),1000000,INDEX('計算A'!AX$110:AX$114,$F26+1)+IF(AND($E26=1,NX26=0),1000,0)),1000000))</f>
        <v/>
      </c>
      <c r="XF26">
        <f>IF($B26=0,1000000,IF(INDEX('計算A'!$D$60:$II$104,$B26,48)*ER26=1,IF(AND($E26=2,NY26=0),1000000,INDEX('計算A'!AY$110:AY$114,$F26+1)+IF(AND($E26=1,NY26=0),1000,0)),1000000))</f>
        <v/>
      </c>
      <c r="XG26">
        <f>IF($B26=0,1000000,IF(INDEX('計算A'!$D$60:$II$104,$B26,49)*ES26=1,IF(AND($E26=2,NZ26=0),1000000,INDEX('計算A'!AZ$110:AZ$114,$F26+1)+IF(AND($E26=1,NZ26=0),1000,0)),1000000))</f>
        <v/>
      </c>
      <c r="XH26">
        <f>IF($B26=0,1000000,IF(INDEX('計算A'!$D$60:$II$104,$B26,50)*ET26=1,IF(AND($E26=2,OA26=0),1000000,INDEX('計算A'!BA$110:BA$114,$F26+1)+IF(AND($E26=1,OA26=0),1000,0)),1000000))</f>
        <v/>
      </c>
      <c r="XI26">
        <f>IF($B26=0,1000000,IF(INDEX('計算A'!$D$60:$II$104,$B26,51)*EU26=1,IF(AND($E26=2,OB26=0),1000000,INDEX('計算A'!BB$110:BB$114,$F26+1)+IF(AND($E26=1,OB26=0),1000,0)),1000000))</f>
        <v/>
      </c>
      <c r="XJ26">
        <f>IF($B26=0,1000000,IF(INDEX('計算A'!$D$60:$II$104,$B26,52)*EV26=1,IF(AND($E26=2,OC26=0),1000000,INDEX('計算A'!BC$110:BC$114,$F26+1)+IF(AND($E26=1,OC26=0),1000,0)),1000000))</f>
        <v/>
      </c>
      <c r="XK26">
        <f>IF($B26=0,1000000,IF(INDEX('計算A'!$D$60:$II$104,$B26,53)*EW26=1,IF(AND($E26=2,OD26=0),1000000,INDEX('計算A'!BD$110:BD$114,$F26+1)+IF(AND($E26=1,OD26=0),1000,0)),1000000))</f>
        <v/>
      </c>
      <c r="XL26">
        <f>IF($B26=0,1000000,IF(INDEX('計算A'!$D$60:$II$104,$B26,54)*EX26=1,IF(AND($E26=2,OE26=0),1000000,INDEX('計算A'!BE$110:BE$114,$F26+1)+IF(AND($E26=1,OE26=0),1000,0)),1000000))</f>
        <v/>
      </c>
      <c r="XM26">
        <f>IF($B26=0,1000000,IF(INDEX('計算A'!$D$60:$II$104,$B26,55)*EY26=1,IF(AND($E26=2,OF26=0),1000000,INDEX('計算A'!BF$110:BF$114,$F26+1)+IF(AND($E26=1,OF26=0),1000,0)),1000000))</f>
        <v/>
      </c>
      <c r="XN26">
        <f>IF($B26=0,1000000,IF(INDEX('計算A'!$D$60:$II$104,$B26,56)*EZ26=1,IF(AND($E26=2,OG26=0),1000000,INDEX('計算A'!BG$110:BG$114,$F26+1)+IF(AND($E26=1,OG26=0),1000,0)),1000000))</f>
        <v/>
      </c>
      <c r="XO26">
        <f>IF($B26=0,1000000,IF(INDEX('計算A'!$D$60:$II$104,$B26,57)*FA26=1,IF(AND($E26=2,OH26=0),1000000,INDEX('計算A'!BH$110:BH$114,$F26+1)+IF(AND($E26=1,OH26=0),1000,0)),1000000))</f>
        <v/>
      </c>
      <c r="XP26">
        <f>IF($B26=0,1000000,IF(INDEX('計算A'!$D$60:$II$104,$B26,58)*FB26=1,IF(AND($E26=2,OI26=0),1000000,INDEX('計算A'!BI$110:BI$114,$F26+1)+IF(AND($E26=1,OI26=0),1000,0)),1000000))</f>
        <v/>
      </c>
      <c r="XQ26">
        <f>IF($B26=0,1000000,IF(INDEX('計算A'!$D$60:$II$104,$B26,59)*FC26=1,IF(AND($E26=2,OJ26=0),1000000,INDEX('計算A'!BJ$110:BJ$114,$F26+1)+IF(AND($E26=1,OJ26=0),1000,0)),1000000))</f>
        <v/>
      </c>
      <c r="XR26">
        <f>IF($B26=0,1000000,IF(INDEX('計算A'!$D$60:$II$104,$B26,60)*FD26=1,IF(AND($E26=2,OK26=0),1000000,INDEX('計算A'!BK$110:BK$114,$F26+1)+IF(AND($E26=1,OK26=0),1000,0)),1000000))</f>
        <v/>
      </c>
      <c r="XS26">
        <f>IF($B26=0,1000000,IF(INDEX('計算A'!$D$60:$II$104,$B26,61)*FE26=1,IF(AND($E26=2,OL26=0),1000000,INDEX('計算A'!BL$110:BL$114,$F26+1)+IF(AND($E26=1,OL26=0),1000,0)),1000000))</f>
        <v/>
      </c>
      <c r="XT26">
        <f>IF($B26=0,1000000,IF(INDEX('計算A'!$D$60:$II$104,$B26,62)*FF26=1,IF(AND($E26=2,OM26=0),1000000,INDEX('計算A'!BM$110:BM$114,$F26+1)+IF(AND($E26=1,OM26=0),1000,0)),1000000))</f>
        <v/>
      </c>
      <c r="XU26">
        <f>IF($B26=0,1000000,IF(INDEX('計算A'!$D$60:$II$104,$B26,63)*FG26=1,IF(AND($E26=2,ON26=0),1000000,INDEX('計算A'!BN$110:BN$114,$F26+1)+IF(AND($E26=1,ON26=0),1000,0)),1000000))</f>
        <v/>
      </c>
      <c r="XV26">
        <f>IF($B26=0,1000000,IF(INDEX('計算A'!$D$60:$II$104,$B26,64)*FH26=1,IF(AND($E26=2,OO26=0),1000000,INDEX('計算A'!BO$110:BO$114,$F26+1)+IF(AND($E26=1,OO26=0),1000,0)),1000000))</f>
        <v/>
      </c>
      <c r="XW26">
        <f>IF($B26=0,1000000,IF(INDEX('計算A'!$D$60:$II$104,$B26,65)*FI26=1,IF(AND($E26=2,OP26=0),1000000,INDEX('計算A'!BP$110:BP$114,$F26+1)+IF(AND($E26=1,OP26=0),1000,0)),1000000))</f>
        <v/>
      </c>
      <c r="XX26">
        <f>IF($B26=0,1000000,IF(INDEX('計算A'!$D$60:$II$104,$B26,66)*FJ26=1,IF(AND($E26=2,OQ26=0),1000000,INDEX('計算A'!BQ$110:BQ$114,$F26+1)+IF(AND($E26=1,OQ26=0),1000,0)),1000000))</f>
        <v/>
      </c>
      <c r="XY26">
        <f>IF($B26=0,1000000,IF(INDEX('計算A'!$D$60:$II$104,$B26,67)*FK26=1,IF(AND($E26=2,OR26=0),1000000,INDEX('計算A'!BR$110:BR$114,$F26+1)+IF(AND($E26=1,OR26=0),1000,0)),1000000))</f>
        <v/>
      </c>
      <c r="XZ26">
        <f>IF($B26=0,1000000,IF(INDEX('計算A'!$D$60:$II$104,$B26,68)*FL26=1,IF(AND($E26=2,OS26=0),1000000,INDEX('計算A'!BS$110:BS$114,$F26+1)+IF(AND($E26=1,OS26=0),1000,0)),1000000))</f>
        <v/>
      </c>
      <c r="YA26">
        <f>IF($B26=0,1000000,IF(INDEX('計算A'!$D$60:$II$104,$B26,69)*FM26=1,IF(AND($E26=2,OT26=0),1000000,INDEX('計算A'!BT$110:BT$114,$F26+1)+IF(AND($E26=1,OT26=0),1000,0)),1000000))</f>
        <v/>
      </c>
      <c r="YB26">
        <f>IF($B26=0,1000000,IF(INDEX('計算A'!$D$60:$II$104,$B26,70)*FN26=1,IF(AND($E26=2,OU26=0),1000000,INDEX('計算A'!BU$110:BU$114,$F26+1)+IF(AND($E26=1,OU26=0),1000,0)),1000000))</f>
        <v/>
      </c>
      <c r="YC26">
        <f>IF($B26=0,1000000,IF(INDEX('計算A'!$D$60:$II$104,$B26,71)*FO26=1,IF(AND($E26=2,OV26=0),1000000,INDEX('計算A'!BV$110:BV$114,$F26+1)+IF(AND($E26=1,OV26=0),1000,0)),1000000))</f>
        <v/>
      </c>
      <c r="YD26">
        <f>IF($B26=0,1000000,IF(INDEX('計算A'!$D$60:$II$104,$B26,72)*FP26=1,IF(AND($E26=2,OW26=0),1000000,INDEX('計算A'!BW$110:BW$114,$F26+1)+IF(AND($E26=1,OW26=0),1000,0)),1000000))</f>
        <v/>
      </c>
      <c r="YE26">
        <f>IF($B26=0,1000000,IF(INDEX('計算A'!$D$60:$II$104,$B26,73)*FQ26=1,IF(AND($E26=2,OX26=0),1000000,INDEX('計算A'!BX$110:BX$114,$F26+1)+IF(AND($E26=1,OX26=0),1000,0)),1000000))</f>
        <v/>
      </c>
      <c r="YF26">
        <f>IF($B26=0,1000000,IF(INDEX('計算A'!$D$60:$II$104,$B26,74)*FR26=1,IF(AND($E26=2,OY26=0),1000000,INDEX('計算A'!BY$110:BY$114,$F26+1)+IF(AND($E26=1,OY26=0),1000,0)),1000000))</f>
        <v/>
      </c>
      <c r="YG26">
        <f>IF($B26=0,1000000,IF(INDEX('計算A'!$D$60:$II$104,$B26,75)*FS26=1,IF(AND($E26=2,OZ26=0),1000000,INDEX('計算A'!BZ$110:BZ$114,$F26+1)+IF(AND($E26=1,OZ26=0),1000,0)),1000000))</f>
        <v/>
      </c>
      <c r="YH26">
        <f>IF($B26=0,1000000,IF(INDEX('計算A'!$D$60:$II$104,$B26,76)*FT26=1,IF(AND($E26=2,PA26=0),1000000,INDEX('計算A'!CA$110:CA$114,$F26+1)+IF(AND($E26=1,PA26=0),1000,0)),1000000))</f>
        <v/>
      </c>
      <c r="YI26">
        <f>IF($B26=0,1000000,IF(INDEX('計算A'!$D$60:$II$104,$B26,77)*FU26=1,IF(AND($E26=2,PB26=0),1000000,INDEX('計算A'!CB$110:CB$114,$F26+1)+IF(AND($E26=1,PB26=0),1000,0)),1000000))</f>
        <v/>
      </c>
      <c r="YJ26">
        <f>IF($B26=0,1000000,IF(INDEX('計算A'!$D$60:$II$104,$B26,78)*FV26=1,IF(AND($E26=2,PC26=0),1000000,INDEX('計算A'!CC$110:CC$114,$F26+1)+IF(AND($E26=1,PC26=0),1000,0)),1000000))</f>
        <v/>
      </c>
      <c r="YK26">
        <f>IF($B26=0,1000000,IF(INDEX('計算A'!$D$60:$II$104,$B26,79)*FW26=1,IF(AND($E26=2,PD26=0),1000000,INDEX('計算A'!CD$110:CD$114,$F26+1)+IF(AND($E26=1,PD26=0),1000,0)),1000000))</f>
        <v/>
      </c>
      <c r="YL26">
        <f>IF($B26=0,1000000,IF(INDEX('計算A'!$D$60:$II$104,$B26,80)*FX26=1,IF(AND($E26=2,PE26=0),1000000,INDEX('計算A'!CE$110:CE$114,$F26+1)+IF(AND($E26=1,PE26=0),1000,0)),1000000))</f>
        <v/>
      </c>
      <c r="YM26">
        <f>IF($B26=0,1000000,IF(INDEX('計算A'!$D$60:$II$104,$B26,81)*FY26=1,IF(AND($E26=2,PF26=0),1000000,INDEX('計算A'!CF$110:CF$114,$F26+1)+IF(AND($E26=1,PF26=0),1000,0)),1000000))</f>
        <v/>
      </c>
      <c r="YN26">
        <f>IF($B26=0,1000000,IF(INDEX('計算A'!$D$60:$II$104,$B26,82)*FZ26=1,IF(AND($E26=2,PG26=0),1000000,INDEX('計算A'!CG$110:CG$114,$F26+1)+IF(AND($E26=1,PG26=0),1000,0)),1000000))</f>
        <v/>
      </c>
      <c r="YO26">
        <f>IF($B26=0,1000000,IF(INDEX('計算A'!$D$60:$II$104,$B26,83)*GA26=1,IF(AND($E26=2,PH26=0),1000000,INDEX('計算A'!CH$110:CH$114,$F26+1)+IF(AND($E26=1,PH26=0),1000,0)),1000000))</f>
        <v/>
      </c>
      <c r="YP26">
        <f>IF($B26=0,1000000,IF(INDEX('計算A'!$D$60:$II$104,$B26,84)*GB26=1,IF(AND($E26=2,PI26=0),1000000,INDEX('計算A'!CI$110:CI$114,$F26+1)+IF(AND($E26=1,PI26=0),1000,0)),1000000))</f>
        <v/>
      </c>
      <c r="YQ26">
        <f>IF($B26=0,1000000,IF(INDEX('計算A'!$D$60:$II$104,$B26,85)*GC26=1,IF(AND($E26=2,PJ26=0),1000000,INDEX('計算A'!CJ$110:CJ$114,$F26+1)+IF(AND($E26=1,PJ26=0),1000,0)),1000000))</f>
        <v/>
      </c>
      <c r="YR26">
        <f>IF($B26=0,1000000,IF(INDEX('計算A'!$D$60:$II$104,$B26,86)*GD26=1,IF(AND($E26=2,PK26=0),1000000,INDEX('計算A'!CK$110:CK$114,$F26+1)+IF(AND($E26=1,PK26=0),1000,0)),1000000))</f>
        <v/>
      </c>
      <c r="YS26">
        <f>IF($B26=0,1000000,IF(INDEX('計算A'!$D$60:$II$104,$B26,87)*GE26=1,IF(AND($E26=2,PL26=0),1000000,INDEX('計算A'!CL$110:CL$114,$F26+1)+IF(AND($E26=1,PL26=0),1000,0)),1000000))</f>
        <v/>
      </c>
      <c r="YT26">
        <f>IF($B26=0,1000000,IF(INDEX('計算A'!$D$60:$II$104,$B26,88)*GF26=1,IF(AND($E26=2,PM26=0),1000000,INDEX('計算A'!CM$110:CM$114,$F26+1)+IF(AND($E26=1,PM26=0),1000,0)),1000000))</f>
        <v/>
      </c>
      <c r="YU26">
        <f>IF($B26=0,1000000,IF(INDEX('計算A'!$D$60:$II$104,$B26,89)*GG26=1,IF(AND($E26=2,PN26=0),1000000,INDEX('計算A'!CN$110:CN$114,$F26+1)+IF(AND($E26=1,PN26=0),1000,0)),1000000))</f>
        <v/>
      </c>
      <c r="YV26">
        <f>IF($B26=0,1000000,IF(INDEX('計算A'!$D$60:$II$104,$B26,90)*GH26=1,IF(AND($E26=2,PO26=0),1000000,INDEX('計算A'!CO$110:CO$114,$F26+1)+IF(AND($E26=1,PO26=0),1000,0)),1000000))</f>
        <v/>
      </c>
      <c r="YW26">
        <f>IF($B26=0,1000000,IF(INDEX('計算A'!$D$60:$II$104,$B26,91)*GI26=1,IF(AND($E26=2,PP26=0),1000000,INDEX('計算A'!CP$110:CP$114,$F26+1)+IF(AND($E26=1,PP26=0),1000,0)),1000000))</f>
        <v/>
      </c>
      <c r="YX26">
        <f>IF($B26=0,1000000,IF(INDEX('計算A'!$D$60:$II$104,$B26,92)*GJ26=1,IF(AND($E26=2,PQ26=0),1000000,INDEX('計算A'!CQ$110:CQ$114,$F26+1)+IF(AND($E26=1,PQ26=0),1000,0)),1000000))</f>
        <v/>
      </c>
      <c r="YY26">
        <f>IF($B26=0,1000000,IF(INDEX('計算A'!$D$60:$II$104,$B26,93)*GK26=1,IF(AND($E26=2,PR26=0),1000000,INDEX('計算A'!CR$110:CR$114,$F26+1)+IF(AND($E26=1,PR26=0),1000,0)),1000000))</f>
        <v/>
      </c>
      <c r="YZ26">
        <f>IF($B26=0,1000000,IF(INDEX('計算A'!$D$60:$II$104,$B26,94)*GL26=1,IF(AND($E26=2,PS26=0),1000000,INDEX('計算A'!CS$110:CS$114,$F26+1)+IF(AND($E26=1,PS26=0),1000,0)),1000000))</f>
        <v/>
      </c>
      <c r="ZA26">
        <f>IF($B26=0,1000000,IF(INDEX('計算A'!$D$60:$II$104,$B26,95)*GM26=1,IF(AND($E26=2,PT26=0),1000000,INDEX('計算A'!CT$110:CT$114,$F26+1)+IF(AND($E26=1,PT26=0),1000,0)),1000000))</f>
        <v/>
      </c>
      <c r="ZB26">
        <f>IF($B26=0,1000000,IF(INDEX('計算A'!$D$60:$II$104,$B26,96)*GN26=1,IF(AND($E26=2,PU26=0),1000000,INDEX('計算A'!CU$110:CU$114,$F26+1)+IF(AND($E26=1,PU26=0),1000,0)),1000000))</f>
        <v/>
      </c>
      <c r="ZC26">
        <f>IF($B26=0,1000000,IF(INDEX('計算A'!$D$60:$II$104,$B26,97)*GO26=1,IF(AND($E26=2,PV26=0),1000000,INDEX('計算A'!CV$110:CV$114,$F26+1)+IF(AND($E26=1,PV26=0),1000,0)),1000000))</f>
        <v/>
      </c>
      <c r="ZD26">
        <f>IF($B26=0,1000000,IF(INDEX('計算A'!$D$60:$II$104,$B26,98)*GP26=1,IF(AND($E26=2,PW26=0),1000000,INDEX('計算A'!CW$110:CW$114,$F26+1)+IF(AND($E26=1,PW26=0),1000,0)),1000000))</f>
        <v/>
      </c>
      <c r="ZE26">
        <f>IF($B26=0,1000000,IF(INDEX('計算A'!$D$60:$II$104,$B26,99)*GQ26=1,IF(AND($E26=2,PX26=0),1000000,INDEX('計算A'!CX$110:CX$114,$F26+1)+IF(AND($E26=1,PX26=0),1000,0)),1000000))</f>
        <v/>
      </c>
      <c r="ZF26">
        <f>IF($B26=0,1000000,IF(INDEX('計算A'!$D$60:$II$104,$B26,100)*GR26=1,IF(AND($E26=2,PY26=0),1000000,INDEX('計算A'!CY$110:CY$114,$F26+1)+IF(AND($E26=1,PY26=0),1000,0)),1000000))</f>
        <v/>
      </c>
      <c r="ZG26">
        <f>IF($B26=0,1000000,IF(INDEX('計算A'!$D$60:$II$104,$B26,101)*GS26=1,IF(AND($E26=2,PZ26=0),1000000,INDEX('計算A'!CZ$110:CZ$114,$F26+1)+IF(AND($E26=1,PZ26=0),1000,0)),1000000))</f>
        <v/>
      </c>
      <c r="ZH26">
        <f>IF($B26=0,1000000,IF(INDEX('計算A'!$D$60:$II$104,$B26,102)*GT26=1,IF(AND($E26=2,QA26=0),1000000,INDEX('計算A'!DA$110:DA$114,$F26+1)+IF(AND($E26=1,QA26=0),1000,0)),1000000))</f>
        <v/>
      </c>
      <c r="ZI26">
        <f>IF($B26=0,1000000,IF(INDEX('計算A'!$D$60:$II$104,$B26,103)*GU26=1,IF(AND($E26=2,QB26=0),1000000,INDEX('計算A'!DB$110:DB$114,$F26+1)+IF(AND($E26=1,QB26=0),1000,0)),1000000))</f>
        <v/>
      </c>
      <c r="ZJ26">
        <f>IF($B26=0,1000000,IF(INDEX('計算A'!$D$60:$II$104,$B26,104)*GV26=1,IF(AND($E26=2,QC26=0),1000000,INDEX('計算A'!DC$110:DC$114,$F26+1)+IF(AND($E26=1,QC26=0),1000,0)),1000000))</f>
        <v/>
      </c>
      <c r="ZK26">
        <f>IF($B26=0,1000000,IF(INDEX('計算A'!$D$60:$II$104,$B26,105)*GW26=1,IF(AND($E26=2,QD26=0),1000000,INDEX('計算A'!DD$110:DD$114,$F26+1)+IF(AND($E26=1,QD26=0),1000,0)),1000000))</f>
        <v/>
      </c>
      <c r="ZL26">
        <f>IF($B26=0,1000000,IF(INDEX('計算A'!$D$60:$II$104,$B26,106)*GX26=1,IF(AND($E26=2,QE26=0),1000000,INDEX('計算A'!DE$110:DE$114,$F26+1)+IF(AND($E26=1,QE26=0),1000,0)),1000000))</f>
        <v/>
      </c>
      <c r="ZM26">
        <f>IF($B26=0,1000000,IF(INDEX('計算A'!$D$60:$II$104,$B26,107)*GY26=1,IF(AND($E26=2,QF26=0),1000000,INDEX('計算A'!DF$110:DF$114,$F26+1)+IF(AND($E26=1,QF26=0),1000,0)),1000000))</f>
        <v/>
      </c>
      <c r="ZN26">
        <f>IF($B26=0,1000000,IF(INDEX('計算A'!$D$60:$II$104,$B26,108)*GZ26=1,IF(AND($E26=2,QG26=0),1000000,INDEX('計算A'!DG$110:DG$114,$F26+1)+IF(AND($E26=1,QG26=0),1000,0)),1000000))</f>
        <v/>
      </c>
      <c r="ZO26">
        <f>IF($B26=0,1000000,IF(INDEX('計算A'!$D$60:$II$104,$B26,109)*HA26=1,IF(AND($E26=2,QH26=0),1000000,INDEX('計算A'!DH$110:DH$114,$F26+1)+IF(AND($E26=1,QH26=0),1000,0)),1000000))</f>
        <v/>
      </c>
      <c r="ZP26">
        <f>IF($B26=0,1000000,IF(INDEX('計算A'!$D$60:$II$104,$B26,110)*HB26=1,IF(AND($E26=2,QI26=0),1000000,INDEX('計算A'!DI$110:DI$114,$F26+1)+IF(AND($E26=1,QI26=0),1000,0)),1000000))</f>
        <v/>
      </c>
      <c r="ZQ26">
        <f>IF($B26=0,1000000,IF(INDEX('計算A'!$D$60:$II$104,$B26,111)*HC26=1,IF(AND($E26=2,QJ26=0),1000000,INDEX('計算A'!DJ$110:DJ$114,$F26+1)+IF(AND($E26=1,QJ26=0),1000,0)),1000000))</f>
        <v/>
      </c>
      <c r="ZR26">
        <f>IF($B26=0,1000000,IF(INDEX('計算A'!$D$60:$II$104,$B26,112)*HD26=1,IF(AND($E26=2,QK26=0),1000000,INDEX('計算A'!DK$110:DK$114,$F26+1)+IF(AND($E26=1,QK26=0),1000,0)),1000000))</f>
        <v/>
      </c>
      <c r="ZS26">
        <f>IF($B26=0,1000000,IF(INDEX('計算A'!$D$60:$II$104,$B26,113)*HE26=1,IF(AND($E26=2,QL26=0),1000000,INDEX('計算A'!DL$110:DL$114,$F26+1)+IF(AND($E26=1,QL26=0),1000,0)),1000000))</f>
        <v/>
      </c>
      <c r="ZT26">
        <f>IF($B26=0,1000000,IF(INDEX('計算A'!$D$60:$II$104,$B26,114)*HF26=1,IF(AND($E26=2,QM26=0),1000000,INDEX('計算A'!DM$110:DM$114,$F26+1)+IF(AND($E26=1,QM26=0),1000,0)),1000000))</f>
        <v/>
      </c>
      <c r="ZU26">
        <f>IF($B26=0,1000000,IF(INDEX('計算A'!$D$60:$II$104,$B26,115)*HG26=1,IF(AND($E26=2,QN26=0),1000000,INDEX('計算A'!DN$110:DN$114,$F26+1)+IF(AND($E26=1,QN26=0),1000,0)),1000000))</f>
        <v/>
      </c>
      <c r="ZV26">
        <f>IF($B26=0,1000000,IF(INDEX('計算A'!$D$60:$II$104,$B26,116)*HH26=1,IF(AND($E26=2,QO26=0),1000000,INDEX('計算A'!DO$110:DO$114,$F26+1)+IF(AND($E26=1,QO26=0),1000,0)),1000000))</f>
        <v/>
      </c>
      <c r="ZW26">
        <f>IF($B26=0,1000000,IF(INDEX('計算A'!$D$60:$II$104,$B26,117)*HI26=1,IF(AND($E26=2,QP26=0),1000000,INDEX('計算A'!DP$110:DP$114,$F26+1)+IF(AND($E26=1,QP26=0),1000,0)),1000000))</f>
        <v/>
      </c>
      <c r="ZX26">
        <f>IF($B26=0,1000000,IF(INDEX('計算A'!$D$60:$II$104,$B26,118)*HJ26=1,IF(AND($E26=2,QQ26=0),1000000,INDEX('計算A'!DQ$110:DQ$114,$F26+1)+IF(AND($E26=1,QQ26=0),1000,0)),1000000))</f>
        <v/>
      </c>
      <c r="ZY26">
        <f>IF($B26=0,1000000,IF(INDEX('計算A'!$D$60:$II$104,$B26,119)*HK26=1,IF(AND($E26=2,QR26=0),1000000,INDEX('計算A'!DR$110:DR$114,$F26+1)+IF(AND($E26=1,QR26=0),1000,0)),1000000))</f>
        <v/>
      </c>
      <c r="ZZ26">
        <f>IF($B26=0,1000000,IF(INDEX('計算A'!$D$60:$II$104,$B26,120)*HL26=1,IF(AND($E26=2,QS26=0),1000000,INDEX('計算A'!DS$110:DS$114,$F26+1)+IF(AND($E26=1,QS26=0),1000,0)),1000000))</f>
        <v/>
      </c>
      <c r="AAA26">
        <f>IF($B26=0,1000000,IF(INDEX('計算A'!$D$60:$II$104,$B26,121)*HM26=1,IF(AND($E26=2,QT26=0),1000000,INDEX('計算A'!DT$110:DT$114,$F26+1)+IF(AND($E26=1,QT26=0),1000,0)),1000000))</f>
        <v/>
      </c>
      <c r="AAB26">
        <f>IF($B26=0,1000000,IF(INDEX('計算A'!$D$60:$II$104,$B26,122)*HN26=1,IF(AND($E26=2,QU26=0),1000000,INDEX('計算A'!DU$110:DU$114,$F26+1)+IF(AND($E26=1,QU26=0),1000,0)),1000000))</f>
        <v/>
      </c>
      <c r="AAC26">
        <f>IF($B26=0,1000000,IF(INDEX('計算A'!$D$60:$II$104,$B26,123)*HO26=1,IF(AND($E26=2,QV26=0),1000000,INDEX('計算A'!DV$110:DV$114,$F26+1)+IF(AND($E26=1,QV26=0),1000,0)),1000000))</f>
        <v/>
      </c>
      <c r="AAD26">
        <f>IF($B26=0,1000000,IF(INDEX('計算A'!$D$60:$II$104,$B26,124)*HP26=1,IF(AND($E26=2,QW26=0),1000000,INDEX('計算A'!DW$110:DW$114,$F26+1)+IF(AND($E26=1,QW26=0),1000,0)),1000000))</f>
        <v/>
      </c>
      <c r="AAE26">
        <f>IF($B26=0,1000000,IF(INDEX('計算A'!$D$60:$II$104,$B26,125)*HQ26=1,IF(AND($E26=2,QX26=0),1000000,INDEX('計算A'!DX$110:DX$114,$F26+1)+IF(AND($E26=1,QX26=0),1000,0)),1000000))</f>
        <v/>
      </c>
      <c r="AAF26">
        <f>IF($B26=0,1000000,IF(INDEX('計算A'!$D$60:$II$104,$B26,126)*HR26=1,IF(AND($E26=2,QY26=0),1000000,INDEX('計算A'!DY$110:DY$114,$F26+1)+IF(AND($E26=1,QY26=0),1000,0)),1000000))</f>
        <v/>
      </c>
      <c r="AAG26">
        <f>IF($B26=0,1000000,IF(INDEX('計算A'!$D$60:$II$104,$B26,127)*HS26=1,IF(AND($E26=2,QZ26=0),1000000,INDEX('計算A'!DZ$110:DZ$114,$F26+1)+IF(AND($E26=1,QZ26=0),1000,0)),1000000))</f>
        <v/>
      </c>
      <c r="AAH26">
        <f>IF($B26=0,1000000,IF(INDEX('計算A'!$D$60:$II$104,$B26,128)*HT26=1,IF(AND($E26=2,RA26=0),1000000,INDEX('計算A'!EA$110:EA$114,$F26+1)+IF(AND($E26=1,RA26=0),1000,0)),1000000))</f>
        <v/>
      </c>
      <c r="AAI26">
        <f>IF($B26=0,1000000,IF(INDEX('計算A'!$D$60:$II$104,$B26,129)*HU26=1,IF(AND($E26=2,RB26=0),1000000,INDEX('計算A'!EB$110:EB$114,$F26+1)+IF(AND($E26=1,RB26=0),1000,0)),1000000))</f>
        <v/>
      </c>
      <c r="AAJ26">
        <f>IF($B26=0,1000000,IF(INDEX('計算A'!$D$60:$II$104,$B26,130)*HV26=1,IF(AND($E26=2,RC26=0),1000000,INDEX('計算A'!EC$110:EC$114,$F26+1)+IF(AND($E26=1,RC26=0),1000,0)),1000000))</f>
        <v/>
      </c>
      <c r="AAK26">
        <f>IF($B26=0,1000000,IF(INDEX('計算A'!$D$60:$II$104,$B26,131)*HW26=1,IF(AND($E26=2,RD26=0),1000000,INDEX('計算A'!ED$110:ED$114,$F26+1)+IF(AND($E26=1,RD26=0),1000,0)),1000000))</f>
        <v/>
      </c>
      <c r="AAL26">
        <f>IF($B26=0,1000000,IF(INDEX('計算A'!$D$60:$II$104,$B26,132)*HX26=1,IF(AND($E26=2,RE26=0),1000000,INDEX('計算A'!EE$110:EE$114,$F26+1)+IF(AND($E26=1,RE26=0),1000,0)),1000000))</f>
        <v/>
      </c>
      <c r="AAM26">
        <f>IF($B26=0,1000000,IF(INDEX('計算A'!$D$60:$II$104,$B26,133)*HY26=1,IF(AND($E26=2,RF26=0),1000000,INDEX('計算A'!EF$110:EF$114,$F26+1)+IF(AND($E26=1,RF26=0),1000,0)),1000000))</f>
        <v/>
      </c>
      <c r="AAN26">
        <f>IF($B26=0,1000000,IF(INDEX('計算A'!$D$60:$II$104,$B26,134)*HZ26=1,IF(AND($E26=2,RG26=0),1000000,INDEX('計算A'!EG$110:EG$114,$F26+1)+IF(AND($E26=1,RG26=0),1000,0)),1000000))</f>
        <v/>
      </c>
      <c r="AAO26">
        <f>IF($B26=0,1000000,IF(INDEX('計算A'!$D$60:$II$104,$B26,135)*IA26=1,IF(AND($E26=2,RH26=0),1000000,INDEX('計算A'!EH$110:EH$114,$F26+1)+IF(AND($E26=1,RH26=0),1000,0)),1000000))</f>
        <v/>
      </c>
      <c r="AAP26">
        <f>IF($B26=0,1000000,IF(INDEX('計算A'!$D$60:$II$104,$B26,136)*IB26=1,IF(AND($E26=2,RI26=0),1000000,INDEX('計算A'!EI$110:EI$114,$F26+1)+IF(AND($E26=1,RI26=0),1000,0)),1000000))</f>
        <v/>
      </c>
      <c r="AAQ26">
        <f>IF($B26=0,1000000,IF(INDEX('計算A'!$D$60:$II$104,$B26,137)*IC26=1,IF(AND($E26=2,RJ26=0),1000000,INDEX('計算A'!EJ$110:EJ$114,$F26+1)+IF(AND($E26=1,RJ26=0),1000,0)),1000000))</f>
        <v/>
      </c>
      <c r="AAR26">
        <f>IF($B26=0,1000000,IF(INDEX('計算A'!$D$60:$II$104,$B26,138)*ID26=1,IF(AND($E26=2,RK26=0),1000000,INDEX('計算A'!EK$110:EK$114,$F26+1)+IF(AND($E26=1,RK26=0),1000,0)),1000000))</f>
        <v/>
      </c>
      <c r="AAS26">
        <f>IF($B26=0,1000000,IF(INDEX('計算A'!$D$60:$II$104,$B26,139)*IE26=1,IF(AND($E26=2,RL26=0),1000000,INDEX('計算A'!EL$110:EL$114,$F26+1)+IF(AND($E26=1,RL26=0),1000,0)),1000000))</f>
        <v/>
      </c>
      <c r="AAT26">
        <f>IF($B26=0,1000000,IF(INDEX('計算A'!$D$60:$II$104,$B26,140)*IF26=1,IF(AND($E26=2,RM26=0),1000000,INDEX('計算A'!EM$110:EM$114,$F26+1)+IF(AND($E26=1,RM26=0),1000,0)),1000000))</f>
        <v/>
      </c>
      <c r="AAU26">
        <f>IF($B26=0,1000000,IF(INDEX('計算A'!$D$60:$II$104,$B26,141)*IG26=1,IF(AND($E26=2,RN26=0),1000000,INDEX('計算A'!EN$110:EN$114,$F26+1)+IF(AND($E26=1,RN26=0),1000,0)),1000000))</f>
        <v/>
      </c>
      <c r="AAV26">
        <f>IF($B26=0,1000000,IF(INDEX('計算A'!$D$60:$II$104,$B26,142)*IH26=1,IF(AND($E26=2,RO26=0),1000000,INDEX('計算A'!EO$110:EO$114,$F26+1)+IF(AND($E26=1,RO26=0),1000,0)),1000000))</f>
        <v/>
      </c>
      <c r="AAW26">
        <f>IF($B26=0,1000000,IF(INDEX('計算A'!$D$60:$II$104,$B26,143)*II26=1,IF(AND($E26=2,RP26=0),1000000,INDEX('計算A'!EP$110:EP$114,$F26+1)+IF(AND($E26=1,RP26=0),1000,0)),1000000))</f>
        <v/>
      </c>
      <c r="AAX26">
        <f>IF($B26=0,1000000,IF(INDEX('計算A'!$D$60:$II$104,$B26,144)*IJ26=1,IF(AND($E26=2,RQ26=0),1000000,INDEX('計算A'!EQ$110:EQ$114,$F26+1)+IF(AND($E26=1,RQ26=0),1000,0)),1000000))</f>
        <v/>
      </c>
      <c r="AAY26">
        <f>IF($B26=0,1000000,IF(INDEX('計算A'!$D$60:$II$104,$B26,145)*IK26=1,IF(AND($E26=2,RR26=0),1000000,INDEX('計算A'!ER$110:ER$114,$F26+1)+IF(AND($E26=1,RR26=0),1000,0)),1000000))</f>
        <v/>
      </c>
      <c r="AAZ26">
        <f>IF($B26=0,1000000,IF(INDEX('計算A'!$D$60:$II$104,$B26,146)*IL26=1,IF(AND($E26=2,RS26=0),1000000,INDEX('計算A'!ES$110:ES$114,$F26+1)+IF(AND($E26=1,RS26=0),1000,0)),1000000))</f>
        <v/>
      </c>
      <c r="ABA26">
        <f>IF($B26=0,1000000,IF(INDEX('計算A'!$D$60:$II$104,$B26,147)*IM26=1,IF(AND($E26=2,RT26=0),1000000,INDEX('計算A'!ET$110:ET$114,$F26+1)+IF(AND($E26=1,RT26=0),1000,0)),1000000))</f>
        <v/>
      </c>
      <c r="ABB26">
        <f>IF($B26=0,1000000,IF(INDEX('計算A'!$D$60:$II$104,$B26,148)*IN26=1,IF(AND($E26=2,RU26=0),1000000,INDEX('計算A'!EU$110:EU$114,$F26+1)+IF(AND($E26=1,RU26=0),1000,0)),1000000))</f>
        <v/>
      </c>
      <c r="ABC26">
        <f>IF($B26=0,1000000,IF(INDEX('計算A'!$D$60:$II$104,$B26,149)*IO26=1,IF(AND($E26=2,RV26=0),1000000,INDEX('計算A'!EV$110:EV$114,$F26+1)+IF(AND($E26=1,RV26=0),1000,0)),1000000))</f>
        <v/>
      </c>
      <c r="ABD26">
        <f>IF($B26=0,1000000,IF(INDEX('計算A'!$D$60:$II$104,$B26,150)*IP26=1,IF(AND($E26=2,RW26=0),1000000,INDEX('計算A'!EW$110:EW$114,$F26+1)+IF(AND($E26=1,RW26=0),1000,0)),1000000))</f>
        <v/>
      </c>
      <c r="ABE26">
        <f>IF($B26=0,1000000,IF(INDEX('計算A'!$D$60:$II$104,$B26,151)*IQ26=1,IF(AND($E26=2,RX26=0),1000000,INDEX('計算A'!EX$110:EX$114,$F26+1)+IF(AND($E26=1,RX26=0),1000,0)),1000000))</f>
        <v/>
      </c>
      <c r="ABF26">
        <f>IF($B26=0,1000000,IF(INDEX('計算A'!$D$60:$II$104,$B26,152)*IR26=1,IF(AND($E26=2,RY26=0),1000000,INDEX('計算A'!EY$110:EY$114,$F26+1)+IF(AND($E26=1,RY26=0),1000,0)),1000000))</f>
        <v/>
      </c>
      <c r="ABG26">
        <f>IF($B26=0,1000000,IF(INDEX('計算A'!$D$60:$II$104,$B26,153)*IS26=1,IF(AND($E26=2,RZ26=0),1000000,INDEX('計算A'!EZ$110:EZ$114,$F26+1)+IF(AND($E26=1,RZ26=0),1000,0)),1000000))</f>
        <v/>
      </c>
      <c r="ABH26">
        <f>IF($B26=0,1000000,IF(INDEX('計算A'!$D$60:$II$104,$B26,154)*IT26=1,IF(AND($E26=2,SA26=0),1000000,INDEX('計算A'!FA$110:FA$114,$F26+1)+IF(AND($E26=1,SA26=0),1000,0)),1000000))</f>
        <v/>
      </c>
      <c r="ABI26">
        <f>IF($B26=0,1000000,IF(INDEX('計算A'!$D$60:$II$104,$B26,155)*IU26=1,IF(AND($E26=2,SB26=0),1000000,INDEX('計算A'!FB$110:FB$114,$F26+1)+IF(AND($E26=1,SB26=0),1000,0)),1000000))</f>
        <v/>
      </c>
      <c r="ABJ26">
        <f>IF($B26=0,1000000,IF(INDEX('計算A'!$D$60:$II$104,$B26,156)*IV26=1,IF(AND($E26=2,SC26=0),1000000,INDEX('計算A'!FC$110:FC$114,$F26+1)+IF(AND($E26=1,SC26=0),1000,0)),1000000))</f>
        <v/>
      </c>
      <c r="ABK26">
        <f>IF($B26=0,1000000,IF(INDEX('計算A'!$D$60:$II$104,$B26,157)*IW26=1,IF(AND($E26=2,SD26=0),1000000,INDEX('計算A'!FD$110:FD$114,$F26+1)+IF(AND($E26=1,SD26=0),1000,0)),1000000))</f>
        <v/>
      </c>
      <c r="ABL26">
        <f>IF($B26=0,1000000,IF(INDEX('計算A'!$D$60:$II$104,$B26,158)*IX26=1,IF(AND($E26=2,SE26=0),1000000,INDEX('計算A'!FE$110:FE$114,$F26+1)+IF(AND($E26=1,SE26=0),1000,0)),1000000))</f>
        <v/>
      </c>
      <c r="ABM26">
        <f>IF($B26=0,1000000,IF(INDEX('計算A'!$D$60:$II$104,$B26,159)*IY26=1,IF(AND($E26=2,SF26=0),1000000,INDEX('計算A'!FF$110:FF$114,$F26+1)+IF(AND($E26=1,SF26=0),1000,0)),1000000))</f>
        <v/>
      </c>
      <c r="ABN26">
        <f>IF($B26=0,1000000,IF(INDEX('計算A'!$D$60:$II$104,$B26,160)*IZ26=1,IF(AND($E26=2,SG26=0),1000000,INDEX('計算A'!FG$110:FG$114,$F26+1)+IF(AND($E26=1,SG26=0),1000,0)),1000000))</f>
        <v/>
      </c>
      <c r="ABO26">
        <f>IF($B26=0,1000000,IF(INDEX('計算A'!$D$60:$II$104,$B26,161)*JA26=1,IF(AND($E26=2,SH26=0),1000000,INDEX('計算A'!FH$110:FH$114,$F26+1)+IF(AND($E26=1,SH26=0),1000,0)),1000000))</f>
        <v/>
      </c>
      <c r="ABP26">
        <f>IF($B26=0,1000000,IF(INDEX('計算A'!$D$60:$II$104,$B26,162)*JB26=1,IF(AND($E26=2,SI26=0),1000000,INDEX('計算A'!FI$110:FI$114,$F26+1)+IF(AND($E26=1,SI26=0),1000,0)),1000000))</f>
        <v/>
      </c>
      <c r="ABQ26">
        <f>IF($B26=0,1000000,IF(INDEX('計算A'!$D$60:$II$104,$B26,163)*JC26=1,IF(AND($E26=2,SJ26=0),1000000,INDEX('計算A'!FJ$110:FJ$114,$F26+1)+IF(AND($E26=1,SJ26=0),1000,0)),1000000))</f>
        <v/>
      </c>
      <c r="ABR26">
        <f>IF($B26=0,1000000,IF(INDEX('計算A'!$D$60:$II$104,$B26,164)*JD26=1,IF(AND($E26=2,SK26=0),1000000,INDEX('計算A'!FK$110:FK$114,$F26+1)+IF(AND($E26=1,SK26=0),1000,0)),1000000))</f>
        <v/>
      </c>
      <c r="ABS26">
        <f>IF($B26=0,1000000,IF(INDEX('計算A'!$D$60:$II$104,$B26,165)*JE26=1,IF(AND($E26=2,SL26=0),1000000,INDEX('計算A'!FL$110:FL$114,$F26+1)+IF(AND($E26=1,SL26=0),1000,0)),1000000))</f>
        <v/>
      </c>
      <c r="ABT26">
        <f>IF($B26=0,1000000,IF(INDEX('計算A'!$D$60:$II$104,$B26,166)*JF26=1,IF(AND($E26=2,SM26=0),1000000,INDEX('計算A'!FM$110:FM$114,$F26+1)+IF(AND($E26=1,SM26=0),1000,0)),1000000))</f>
        <v/>
      </c>
      <c r="ABU26">
        <f>IF($B26=0,1000000,IF(INDEX('計算A'!$D$60:$II$104,$B26,167)*JG26=1,IF(AND($E26=2,SN26=0),1000000,INDEX('計算A'!FN$110:FN$114,$F26+1)+IF(AND($E26=1,SN26=0),1000,0)),1000000))</f>
        <v/>
      </c>
      <c r="ABV26">
        <f>IF($B26=0,1000000,IF(INDEX('計算A'!$D$60:$II$104,$B26,168)*JH26=1,IF(AND($E26=2,SO26=0),1000000,INDEX('計算A'!FO$110:FO$114,$F26+1)+IF(AND($E26=1,SO26=0),1000,0)),1000000))</f>
        <v/>
      </c>
      <c r="ABW26">
        <f>IF($B26=0,1000000,IF(INDEX('計算A'!$D$60:$II$104,$B26,169)*JI26=1,IF(AND($E26=2,SP26=0),1000000,INDEX('計算A'!FP$110:FP$114,$F26+1)+IF(AND($E26=1,SP26=0),1000,0)),1000000))</f>
        <v/>
      </c>
      <c r="ABX26">
        <f>IF($B26=0,1000000,IF(INDEX('計算A'!$D$60:$II$104,$B26,170)*JJ26=1,IF(AND($E26=2,SQ26=0),1000000,INDEX('計算A'!FQ$110:FQ$114,$F26+1)+IF(AND($E26=1,SQ26=0),1000,0)),1000000))</f>
        <v/>
      </c>
      <c r="ABY26">
        <f>IF($B26=0,1000000,IF(INDEX('計算A'!$D$60:$II$104,$B26,171)*JK26=1,IF(AND($E26=2,SR26=0),1000000,INDEX('計算A'!FR$110:FR$114,$F26+1)+IF(AND($E26=1,SR26=0),1000,0)),1000000))</f>
        <v/>
      </c>
      <c r="ABZ26">
        <f>IF($B26=0,1000000,IF(INDEX('計算A'!$D$60:$II$104,$B26,172)*JL26=1,IF(AND($E26=2,SS26=0),1000000,INDEX('計算A'!FS$110:FS$114,$F26+1)+IF(AND($E26=1,SS26=0),1000,0)),1000000))</f>
        <v/>
      </c>
      <c r="ACA26">
        <f>IF($B26=0,1000000,IF(INDEX('計算A'!$D$60:$II$104,$B26,173)*JM26=1,IF(AND($E26=2,ST26=0),1000000,INDEX('計算A'!FT$110:FT$114,$F26+1)+IF(AND($E26=1,ST26=0),1000,0)),1000000))</f>
        <v/>
      </c>
      <c r="ACB26">
        <f>IF($B26=0,1000000,IF(INDEX('計算A'!$D$60:$II$104,$B26,174)*JN26=1,IF(AND($E26=2,SU26=0),1000000,INDEX('計算A'!FU$110:FU$114,$F26+1)+IF(AND($E26=1,SU26=0),1000,0)),1000000))</f>
        <v/>
      </c>
      <c r="ACC26">
        <f>IF($B26=0,1000000,IF(INDEX('計算A'!$D$60:$II$104,$B26,175)*JO26=1,IF(AND($E26=2,SV26=0),1000000,INDEX('計算A'!FV$110:FV$114,$F26+1)+IF(AND($E26=1,SV26=0),1000,0)),1000000))</f>
        <v/>
      </c>
      <c r="ACD26">
        <f>IF($B26=0,1000000,IF(INDEX('計算A'!$D$60:$II$104,$B26,176)*JP26=1,IF(AND($E26=2,SW26=0),1000000,INDEX('計算A'!FW$110:FW$114,$F26+1)+IF(AND($E26=1,SW26=0),1000,0)),1000000))</f>
        <v/>
      </c>
      <c r="ACE26">
        <f>IF($B26=0,1000000,IF(INDEX('計算A'!$D$60:$II$104,$B26,177)*JQ26=1,IF(AND($E26=2,SX26=0),1000000,INDEX('計算A'!FX$110:FX$114,$F26+1)+IF(AND($E26=1,SX26=0),1000,0)),1000000))</f>
        <v/>
      </c>
      <c r="ACF26">
        <f>IF($B26=0,1000000,IF(INDEX('計算A'!$D$60:$II$104,$B26,178)*JR26=1,IF(AND($E26=2,SY26=0),1000000,INDEX('計算A'!FY$110:FY$114,$F26+1)+IF(AND($E26=1,SY26=0),1000,0)),1000000))</f>
        <v/>
      </c>
      <c r="ACG26">
        <f>IF($B26=0,1000000,IF(INDEX('計算A'!$D$60:$II$104,$B26,179)*JS26=1,IF(AND($E26=2,SZ26=0),1000000,INDEX('計算A'!FZ$110:FZ$114,$F26+1)+IF(AND($E26=1,SZ26=0),1000,0)),1000000))</f>
        <v/>
      </c>
      <c r="ACH26">
        <f>IF($B26=0,1000000,IF(INDEX('計算A'!$D$60:$II$104,$B26,180)*JT26=1,IF(AND($E26=2,TA26=0),1000000,INDEX('計算A'!GA$110:GA$114,$F26+1)+IF(AND($E26=1,TA26=0),1000,0)),1000000))</f>
        <v/>
      </c>
      <c r="ACI26">
        <f>IF($B26=0,1000000,IF(INDEX('計算A'!$D$60:$II$104,$B26,181)*JU26=1,IF(AND($E26=2,TB26=0),1000000,INDEX('計算A'!GB$110:GB$114,$F26+1)+IF(AND($E26=1,TB26=0),1000,0)),1000000))</f>
        <v/>
      </c>
      <c r="ACJ26">
        <f>IF($B26=0,1000000,IF(INDEX('計算A'!$D$60:$II$104,$B26,182)*JV26=1,IF(AND($E26=2,TC26=0),1000000,INDEX('計算A'!GC$110:GC$114,$F26+1)+IF(AND($E26=1,TC26=0),1000,0)),1000000))</f>
        <v/>
      </c>
      <c r="ACK26">
        <f>IF($B26=0,1000000,IF(INDEX('計算A'!$D$60:$II$104,$B26,183)*JW26=1,IF(AND($E26=2,TD26=0),1000000,INDEX('計算A'!GD$110:GD$114,$F26+1)+IF(AND($E26=1,TD26=0),1000,0)),1000000))</f>
        <v/>
      </c>
      <c r="ACL26">
        <f>IF($B26=0,1000000,IF(INDEX('計算A'!$D$60:$II$104,$B26,184)*JX26=1,IF(AND($E26=2,TE26=0),1000000,INDEX('計算A'!GE$110:GE$114,$F26+1)+IF(AND($E26=1,TE26=0),1000,0)),1000000))</f>
        <v/>
      </c>
      <c r="ACM26">
        <f>IF($B26=0,1000000,IF(INDEX('計算A'!$D$60:$II$104,$B26,185)*JY26=1,IF(AND($E26=2,TF26=0),1000000,INDEX('計算A'!GF$110:GF$114,$F26+1)+IF(AND($E26=1,TF26=0),1000,0)),1000000))</f>
        <v/>
      </c>
      <c r="ACN26">
        <f>IF($B26=0,1000000,IF(INDEX('計算A'!$D$60:$II$104,$B26,186)*JZ26=1,IF(AND($E26=2,TG26=0),1000000,INDEX('計算A'!GG$110:GG$114,$F26+1)+IF(AND($E26=1,TG26=0),1000,0)),1000000))</f>
        <v/>
      </c>
      <c r="ACO26">
        <f>IF($B26=0,1000000,IF(INDEX('計算A'!$D$60:$II$104,$B26,187)*KA26=1,IF(AND($E26=2,TH26=0),1000000,INDEX('計算A'!GH$110:GH$114,$F26+1)+IF(AND($E26=1,TH26=0),1000,0)),1000000))</f>
        <v/>
      </c>
      <c r="ACP26">
        <f>IF($B26=0,1000000,IF(INDEX('計算A'!$D$60:$II$104,$B26,188)*KB26=1,IF(AND($E26=2,TI26=0),1000000,INDEX('計算A'!GI$110:GI$114,$F26+1)+IF(AND($E26=1,TI26=0),1000,0)),1000000))</f>
        <v/>
      </c>
      <c r="ACQ26">
        <f>IF($B26=0,1000000,IF(INDEX('計算A'!$D$60:$II$104,$B26,189)*KC26=1,IF(AND($E26=2,TJ26=0),1000000,INDEX('計算A'!GJ$110:GJ$114,$F26+1)+IF(AND($E26=1,TJ26=0),1000,0)),1000000))</f>
        <v/>
      </c>
      <c r="ACR26">
        <f>IF($B26=0,1000000,IF(INDEX('計算A'!$D$60:$II$104,$B26,190)*KD26=1,IF(AND($E26=2,TK26=0),1000000,INDEX('計算A'!GK$110:GK$114,$F26+1)+IF(AND($E26=1,TK26=0),1000,0)),1000000))</f>
        <v/>
      </c>
      <c r="ACS26">
        <f>IF($B26=0,1000000,IF(INDEX('計算A'!$D$60:$II$104,$B26,191)*KE26=1,IF(AND($E26=2,TL26=0),1000000,INDEX('計算A'!GL$110:GL$114,$F26+1)+IF(AND($E26=1,TL26=0),1000,0)),1000000))</f>
        <v/>
      </c>
      <c r="ACT26">
        <f>IF($B26=0,1000000,IF(INDEX('計算A'!$D$60:$II$104,$B26,192)*KF26=1,IF(AND($E26=2,TM26=0),1000000,INDEX('計算A'!GM$110:GM$114,$F26+1)+IF(AND($E26=1,TM26=0),1000,0)),1000000))</f>
        <v/>
      </c>
      <c r="ACU26">
        <f>IF($B26=0,1000000,IF(INDEX('計算A'!$D$60:$II$104,$B26,193)*KG26=1,IF(AND($E26=2,TN26=0),1000000,INDEX('計算A'!GN$110:GN$114,$F26+1)+IF(AND($E26=1,TN26=0),1000,0)),1000000))</f>
        <v/>
      </c>
      <c r="ACV26">
        <f>IF($B26=0,1000000,IF(INDEX('計算A'!$D$60:$II$104,$B26,194)*KH26=1,IF(AND($E26=2,TO26=0),1000000,INDEX('計算A'!GO$110:GO$114,$F26+1)+IF(AND($E26=1,TO26=0),1000,0)),1000000))</f>
        <v/>
      </c>
      <c r="ACW26">
        <f>IF($B26=0,1000000,IF(INDEX('計算A'!$D$60:$II$104,$B26,195)*KI26=1,IF(AND($E26=2,TP26=0),1000000,INDEX('計算A'!GP$110:GP$114,$F26+1)+IF(AND($E26=1,TP26=0),1000,0)),1000000))</f>
        <v/>
      </c>
      <c r="ACX26">
        <f>IF($B26=0,1000000,IF(INDEX('計算A'!$D$60:$II$104,$B26,196)*KJ26=1,IF(AND($E26=2,TQ26=0),1000000,INDEX('計算A'!GQ$110:GQ$114,$F26+1)+IF(AND($E26=1,TQ26=0),1000,0)),1000000))</f>
        <v/>
      </c>
      <c r="ACY26">
        <f>IF($B26=0,1000000,IF(INDEX('計算A'!$D$60:$II$104,$B26,197)*KK26=1,IF(AND($E26=2,TR26=0),1000000,INDEX('計算A'!GR$110:GR$114,$F26+1)+IF(AND($E26=1,TR26=0),1000,0)),1000000))</f>
        <v/>
      </c>
      <c r="ACZ26">
        <f>IF($B26=0,1000000,IF(INDEX('計算A'!$D$60:$II$104,$B26,198)*KL26=1,IF(AND($E26=2,TS26=0),1000000,INDEX('計算A'!GS$110:GS$114,$F26+1)+IF(AND($E26=1,TS26=0),1000,0)),1000000))</f>
        <v/>
      </c>
      <c r="ADA26">
        <f>IF($B26=0,1000000,IF(INDEX('計算A'!$D$60:$II$104,$B26,199)*KM26=1,IF(AND($E26=2,TT26=0),1000000,INDEX('計算A'!GT$110:GT$114,$F26+1)+IF(AND($E26=1,TT26=0),1000,0)),1000000))</f>
        <v/>
      </c>
      <c r="ADB26">
        <f>IF($B26=0,1000000,IF(INDEX('計算A'!$D$60:$II$104,$B26,200)*KN26=1,IF(AND($E26=2,TU26=0),1000000,INDEX('計算A'!GU$110:GU$114,$F26+1)+IF(AND($E26=1,TU26=0),1000,0)),1000000))</f>
        <v/>
      </c>
      <c r="ADC26">
        <f>IF($B26=0,1000000,IF(INDEX('計算A'!$D$60:$II$104,$B26,201)*KO26=1,IF(AND($E26=2,TV26=0),1000000,INDEX('計算A'!GV$110:GV$114,$F26+1)+IF(AND($E26=1,TV26=0),1000,0)),1000000))</f>
        <v/>
      </c>
      <c r="ADD26">
        <f>IF($B26=0,1000000,IF(INDEX('計算A'!$D$60:$II$104,$B26,202)*KP26=1,IF(AND($E26=2,TW26=0),1000000,INDEX('計算A'!GW$110:GW$114,$F26+1)+IF(AND($E26=1,TW26=0),1000,0)),1000000))</f>
        <v/>
      </c>
      <c r="ADE26">
        <f>IF($B26=0,1000000,IF(INDEX('計算A'!$D$60:$II$104,$B26,203)*KQ26=1,IF(AND($E26=2,TX26=0),1000000,INDEX('計算A'!GX$110:GX$114,$F26+1)+IF(AND($E26=1,TX26=0),1000,0)),1000000))</f>
        <v/>
      </c>
      <c r="ADF26">
        <f>IF($B26=0,1000000,IF(INDEX('計算A'!$D$60:$II$104,$B26,204)*KR26=1,IF(AND($E26=2,TY26=0),1000000,INDEX('計算A'!GY$110:GY$114,$F26+1)+IF(AND($E26=1,TY26=0),1000,0)),1000000))</f>
        <v/>
      </c>
      <c r="ADG26">
        <f>IF($B26=0,1000000,IF(INDEX('計算A'!$D$60:$II$104,$B26,205)*KS26=1,IF(AND($E26=2,TZ26=0),1000000,INDEX('計算A'!GZ$110:GZ$114,$F26+1)+IF(AND($E26=1,TZ26=0),1000,0)),1000000))</f>
        <v/>
      </c>
      <c r="ADH26">
        <f>IF($B26=0,1000000,IF(INDEX('計算A'!$D$60:$II$104,$B26,206)*KT26=1,IF(AND($E26=2,UA26=0),1000000,INDEX('計算A'!HA$110:HA$114,$F26+1)+IF(AND($E26=1,UA26=0),1000,0)),1000000))</f>
        <v/>
      </c>
      <c r="ADI26">
        <f>IF($B26=0,1000000,IF(INDEX('計算A'!$D$60:$II$104,$B26,207)*KU26=1,IF(AND($E26=2,UB26=0),1000000,INDEX('計算A'!HB$110:HB$114,$F26+1)+IF(AND($E26=1,UB26=0),1000,0)),1000000))</f>
        <v/>
      </c>
      <c r="ADJ26">
        <f>IF($B26=0,1000000,IF(INDEX('計算A'!$D$60:$II$104,$B26,208)*KV26=1,IF(AND($E26=2,UC26=0),1000000,INDEX('計算A'!HC$110:HC$114,$F26+1)+IF(AND($E26=1,UC26=0),1000,0)),1000000))</f>
        <v/>
      </c>
      <c r="ADK26">
        <f>IF($B26=0,1000000,IF(INDEX('計算A'!$D$60:$II$104,$B26,209)*KW26=1,IF(AND($E26=2,UD26=0),1000000,INDEX('計算A'!HD$110:HD$114,$F26+1)+IF(AND($E26=1,UD26=0),1000,0)),1000000))</f>
        <v/>
      </c>
      <c r="ADL26">
        <f>IF($B26=0,1000000,IF(INDEX('計算A'!$D$60:$II$104,$B26,210)*KX26=1,IF(AND($E26=2,UE26=0),1000000,INDEX('計算A'!HE$110:HE$114,$F26+1)+IF(AND($E26=1,UE26=0),1000,0)),1000000))</f>
        <v/>
      </c>
      <c r="ADM26">
        <f>IF($B26=0,1000000,IF(INDEX('計算A'!$D$60:$II$104,$B26,211)*KY26=1,IF(AND($E26=2,UF26=0),1000000,INDEX('計算A'!HF$110:HF$114,$F26+1)+IF(AND($E26=1,UF26=0),1000,0)),1000000))</f>
        <v/>
      </c>
      <c r="ADN26">
        <f>IF($B26=0,1000000,IF(INDEX('計算A'!$D$60:$II$104,$B26,212)*KZ26=1,IF(AND($E26=2,UG26=0),1000000,INDEX('計算A'!HG$110:HG$114,$F26+1)+IF(AND($E26=1,UG26=0),1000,0)),1000000))</f>
        <v/>
      </c>
      <c r="ADO26">
        <f>IF($B26=0,1000000,IF(INDEX('計算A'!$D$60:$II$104,$B26,213)*LA26=1,IF(AND($E26=2,UH26=0),1000000,INDEX('計算A'!HH$110:HH$114,$F26+1)+IF(AND($E26=1,UH26=0),1000,0)),1000000))</f>
        <v/>
      </c>
      <c r="ADP26">
        <f>IF($B26=0,1000000,IF(INDEX('計算A'!$D$60:$II$104,$B26,214)*LB26=1,IF(AND($E26=2,UI26=0),1000000,INDEX('計算A'!HI$110:HI$114,$F26+1)+IF(AND($E26=1,UI26=0),1000,0)),1000000))</f>
        <v/>
      </c>
      <c r="ADQ26">
        <f>IF($B26=0,1000000,IF(INDEX('計算A'!$D$60:$II$104,$B26,215)*LC26=1,IF(AND($E26=2,UJ26=0),1000000,INDEX('計算A'!HJ$110:HJ$114,$F26+1)+IF(AND($E26=1,UJ26=0),1000,0)),1000000))</f>
        <v/>
      </c>
      <c r="ADR26">
        <f>IF($B26=0,1000000,IF(INDEX('計算A'!$D$60:$II$104,$B26,216)*LD26=1,IF(AND($E26=2,UK26=0),1000000,INDEX('計算A'!HK$110:HK$114,$F26+1)+IF(AND($E26=1,UK26=0),1000,0)),1000000))</f>
        <v/>
      </c>
      <c r="ADS26">
        <f>IF($B26=0,1000000,IF(INDEX('計算A'!$D$60:$II$104,$B26,217)*LE26=1,IF(AND($E26=2,UL26=0),1000000,INDEX('計算A'!HL$110:HL$114,$F26+1)+IF(AND($E26=1,UL26=0),1000,0)),1000000))</f>
        <v/>
      </c>
      <c r="ADT26">
        <f>IF($B26=0,1000000,IF(INDEX('計算A'!$D$60:$II$104,$B26,218)*LF26=1,IF(AND($E26=2,UM26=0),1000000,INDEX('計算A'!HM$110:HM$114,$F26+1)+IF(AND($E26=1,UM26=0),1000,0)),1000000))</f>
        <v/>
      </c>
      <c r="ADU26">
        <f>IF($B26=0,1000000,IF(INDEX('計算A'!$D$60:$II$104,$B26,219)*LG26=1,IF(AND($E26=2,UN26=0),1000000,INDEX('計算A'!HN$110:HN$114,$F26+1)+IF(AND($E26=1,UN26=0),1000,0)),1000000))</f>
        <v/>
      </c>
      <c r="ADV26">
        <f>IF($B26=0,1000000,IF(INDEX('計算A'!$D$60:$II$104,$B26,220)*LH26=1,IF(AND($E26=2,UO26=0),1000000,INDEX('計算A'!HO$110:HO$114,$F26+1)+IF(AND($E26=1,UO26=0),1000,0)),1000000))</f>
        <v/>
      </c>
      <c r="ADW26">
        <f>IF($B26=0,1000000,IF(INDEX('計算A'!$D$60:$II$104,$B26,221)*LI26=1,IF(AND($E26=2,UP26=0),1000000,INDEX('計算A'!HP$110:HP$114,$F26+1)+IF(AND($E26=1,UP26=0),1000,0)),1000000))</f>
        <v/>
      </c>
      <c r="ADX26">
        <f>IF($B26=0,1000000,IF(INDEX('計算A'!$D$60:$II$104,$B26,222)*LJ26=1,IF(AND($E26=2,UQ26=0),1000000,INDEX('計算A'!HQ$110:HQ$114,$F26+1)+IF(AND($E26=1,UQ26=0),1000,0)),1000000))</f>
        <v/>
      </c>
      <c r="ADY26">
        <f>IF($B26=0,1000000,IF(INDEX('計算A'!$D$60:$II$104,$B26,223)*LK26=1,IF(AND($E26=2,UR26=0),1000000,INDEX('計算A'!HR$110:HR$114,$F26+1)+IF(AND($E26=1,UR26=0),1000,0)),1000000))</f>
        <v/>
      </c>
      <c r="ADZ26">
        <f>IF($B26=0,1000000,IF(INDEX('計算A'!$D$60:$II$104,$B26,224)*LL26=1,IF(AND($E26=2,US26=0),1000000,INDEX('計算A'!HS$110:HS$114,$F26+1)+IF(AND($E26=1,US26=0),1000,0)),1000000))</f>
        <v/>
      </c>
      <c r="AEA26">
        <f>IF($B26=0,1000000,IF(INDEX('計算A'!$D$60:$II$104,$B26,225)*LM26=1,IF(AND($E26=2,UT26=0),1000000,INDEX('計算A'!HT$110:HT$114,$F26+1)+IF(AND($E26=1,UT26=0),1000,0)),1000000))</f>
        <v/>
      </c>
      <c r="AEB26">
        <f>IF($B26=0,1000000,IF(INDEX('計算A'!$D$60:$II$104,$B26,226)*LN26=1,IF(AND($E26=2,UU26=0),1000000,INDEX('計算A'!HU$110:HU$114,$F26+1)+IF(AND($E26=1,UU26=0),1000,0)),1000000))</f>
        <v/>
      </c>
      <c r="AEC26">
        <f>IF($B26=0,1000000,IF(INDEX('計算A'!$D$60:$II$104,$B26,227)*LO26=1,IF(AND($E26=2,UV26=0),1000000,INDEX('計算A'!HV$110:HV$114,$F26+1)+IF(AND($E26=1,UV26=0),1000,0)),1000000))</f>
        <v/>
      </c>
      <c r="AED26">
        <f>IF($B26=0,1000000,IF(INDEX('計算A'!$D$60:$II$104,$B26,228)*LP26=1,IF(AND($E26=2,UW26=0),1000000,INDEX('計算A'!HW$110:HW$114,$F26+1)+IF(AND($E26=1,UW26=0),1000,0)),1000000))</f>
        <v/>
      </c>
      <c r="AEE26">
        <f>IF($B26=0,1000000,IF(INDEX('計算A'!$D$60:$II$104,$B26,229)*LQ26=1,IF(AND($E26=2,UX26=0),1000000,INDEX('計算A'!HX$110:HX$114,$F26+1)+IF(AND($E26=1,UX26=0),1000,0)),1000000))</f>
        <v/>
      </c>
      <c r="AEF26">
        <f>IF($B26=0,1000000,IF(INDEX('計算A'!$D$60:$II$104,$B26,230)*LR26=1,IF(AND($E26=2,UY26=0),1000000,INDEX('計算A'!HY$110:HY$114,$F26+1)+IF(AND($E26=1,UY26=0),1000,0)),1000000))</f>
        <v/>
      </c>
      <c r="AEG26">
        <f>IF($B26=0,1000000,IF(INDEX('計算A'!$D$60:$II$104,$B26,231)*LS26=1,IF(AND($E26=2,UZ26=0),1000000,INDEX('計算A'!HZ$110:HZ$114,$F26+1)+IF(AND($E26=1,UZ26=0),1000,0)),1000000))</f>
        <v/>
      </c>
      <c r="AEH26">
        <f>IF($B26=0,1000000,IF(INDEX('計算A'!$D$60:$II$104,$B26,232)*LT26=1,IF(AND($E26=2,VA26=0),1000000,INDEX('計算A'!IA$110:IA$114,$F26+1)+IF(AND($E26=1,VA26=0),1000,0)),1000000))</f>
        <v/>
      </c>
      <c r="AEI26">
        <f>IF($B26=0,1000000,IF(INDEX('計算A'!$D$60:$II$104,$B26,233)*LU26=1,IF(AND($E26=2,VB26=0),1000000,INDEX('計算A'!IB$110:IB$114,$F26+1)+IF(AND($E26=1,VB26=0),1000,0)),1000000))</f>
        <v/>
      </c>
      <c r="AEJ26">
        <f>IF($B26=0,1000000,IF(INDEX('計算A'!$D$60:$II$104,$B26,234)*LV26=1,IF(AND($E26=2,VC26=0),1000000,INDEX('計算A'!IC$110:IC$114,$F26+1)+IF(AND($E26=1,VC26=0),1000,0)),1000000))</f>
        <v/>
      </c>
      <c r="AEK26">
        <f>IF($B26=0,1000000,IF(INDEX('計算A'!$D$60:$II$104,$B26,235)*LW26=1,IF(AND($E26=2,VD26=0),1000000,INDEX('計算A'!ID$110:ID$114,$F26+1)+IF(AND($E26=1,VD26=0),1000,0)),1000000))</f>
        <v/>
      </c>
      <c r="AEL26">
        <f>IF($B26=0,1000000,IF(INDEX('計算A'!$D$60:$II$104,$B26,236)*LX26=1,IF(AND($E26=2,VE26=0),1000000,INDEX('計算A'!IE$110:IE$114,$F26+1)+IF(AND($E26=1,VE26=0),1000,0)),1000000))</f>
        <v/>
      </c>
      <c r="AEM26">
        <f>IF($B26=0,1000000,IF(INDEX('計算A'!$D$60:$II$104,$B26,237)*LY26=1,IF(AND($E26=2,VF26=0),1000000,INDEX('計算A'!IF$110:IF$114,$F26+1)+IF(AND($E26=1,VF26=0),1000,0)),1000000))</f>
        <v/>
      </c>
      <c r="AEN26">
        <f>IF($B26=0,1000000,IF(INDEX('計算A'!$D$60:$II$104,$B26,238)*LZ26=1,IF(AND($E26=2,VG26=0),1000000,INDEX('計算A'!IG$110:IG$114,$F26+1)+IF(AND($E26=1,VG26=0),1000,0)),1000000))</f>
        <v/>
      </c>
      <c r="AEO26">
        <f>IF($B26=0,1000000,IF(INDEX('計算A'!$D$60:$II$104,$B26,239)*MA26=1,IF(AND($E26=2,VH26=0),1000000,INDEX('計算A'!IH$110:IH$114,$F26+1)+IF(AND($E26=1,VH26=0),1000,0)),1000000))</f>
        <v/>
      </c>
      <c r="AEP26">
        <f>IF($B26=0,1000000,IF(INDEX('計算A'!$D$60:$II$104,$B26,240)*MB26=1,IF(AND($E26=2,VI26=0),1000000,INDEX('計算A'!II$110:II$114,$F26+1)+IF(AND($E26=1,VI26=0),1000,0)),1000000))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IF($B27=0,1000000,IF(INDEX('計算A'!$D$60:$II$104,$B27,1)*CW27=1,IF(AND($E27=2,MD27=0),1000000,INDEX('計算A'!D$110:D$114,$F27+1)+IF(AND($E27=1,MD27=0),1000,0)),1000000))</f>
        <v/>
      </c>
      <c r="VL27">
        <f>IF($B27=0,1000000,IF(INDEX('計算A'!$D$60:$II$104,$B27,2)*CX27=1,IF(AND($E27=2,ME27=0),1000000,INDEX('計算A'!E$110:E$114,$F27+1)+IF(AND($E27=1,ME27=0),1000,0)),1000000))</f>
        <v/>
      </c>
      <c r="VM27">
        <f>IF($B27=0,1000000,IF(INDEX('計算A'!$D$60:$II$104,$B27,3)*CY27=1,IF(AND($E27=2,MF27=0),1000000,INDEX('計算A'!F$110:F$114,$F27+1)+IF(AND($E27=1,MF27=0),1000,0)),1000000))</f>
        <v/>
      </c>
      <c r="VN27">
        <f>IF($B27=0,1000000,IF(INDEX('計算A'!$D$60:$II$104,$B27,4)*CZ27=1,IF(AND($E27=2,MG27=0),1000000,INDEX('計算A'!G$110:G$114,$F27+1)+IF(AND($E27=1,MG27=0),1000,0)),1000000))</f>
        <v/>
      </c>
      <c r="VO27">
        <f>IF($B27=0,1000000,IF(INDEX('計算A'!$D$60:$II$104,$B27,5)*DA27=1,IF(AND($E27=2,MH27=0),1000000,INDEX('計算A'!H$110:H$114,$F27+1)+IF(AND($E27=1,MH27=0),1000,0)),1000000))</f>
        <v/>
      </c>
      <c r="VP27">
        <f>IF($B27=0,1000000,IF(INDEX('計算A'!$D$60:$II$104,$B27,6)*DB27=1,IF(AND($E27=2,MI27=0),1000000,INDEX('計算A'!I$110:I$114,$F27+1)+IF(AND($E27=1,MI27=0),1000,0)),1000000))</f>
        <v/>
      </c>
      <c r="VQ27">
        <f>IF($B27=0,1000000,IF(INDEX('計算A'!$D$60:$II$104,$B27,7)*DC27=1,IF(AND($E27=2,MJ27=0),1000000,INDEX('計算A'!J$110:J$114,$F27+1)+IF(AND($E27=1,MJ27=0),1000,0)),1000000))</f>
        <v/>
      </c>
      <c r="VR27">
        <f>IF($B27=0,1000000,IF(INDEX('計算A'!$D$60:$II$104,$B27,8)*DD27=1,IF(AND($E27=2,MK27=0),1000000,INDEX('計算A'!K$110:K$114,$F27+1)+IF(AND($E27=1,MK27=0),1000,0)),1000000))</f>
        <v/>
      </c>
      <c r="VS27">
        <f>IF($B27=0,1000000,IF(INDEX('計算A'!$D$60:$II$104,$B27,9)*DE27=1,IF(AND($E27=2,ML27=0),1000000,INDEX('計算A'!L$110:L$114,$F27+1)+IF(AND($E27=1,ML27=0),1000,0)),1000000))</f>
        <v/>
      </c>
      <c r="VT27">
        <f>IF($B27=0,1000000,IF(INDEX('計算A'!$D$60:$II$104,$B27,10)*DF27=1,IF(AND($E27=2,MM27=0),1000000,INDEX('計算A'!M$110:M$114,$F27+1)+IF(AND($E27=1,MM27=0),1000,0)),1000000))</f>
        <v/>
      </c>
      <c r="VU27">
        <f>IF($B27=0,1000000,IF(INDEX('計算A'!$D$60:$II$104,$B27,11)*DG27=1,IF(AND($E27=2,MN27=0),1000000,INDEX('計算A'!N$110:N$114,$F27+1)+IF(AND($E27=1,MN27=0),1000,0)),1000000))</f>
        <v/>
      </c>
      <c r="VV27">
        <f>IF($B27=0,1000000,IF(INDEX('計算A'!$D$60:$II$104,$B27,12)*DH27=1,IF(AND($E27=2,MO27=0),1000000,INDEX('計算A'!O$110:O$114,$F27+1)+IF(AND($E27=1,MO27=0),1000,0)),1000000))</f>
        <v/>
      </c>
      <c r="VW27">
        <f>IF($B27=0,1000000,IF(INDEX('計算A'!$D$60:$II$104,$B27,13)*DI27=1,IF(AND($E27=2,MP27=0),1000000,INDEX('計算A'!P$110:P$114,$F27+1)+IF(AND($E27=1,MP27=0),1000,0)),1000000))</f>
        <v/>
      </c>
      <c r="VX27">
        <f>IF($B27=0,1000000,IF(INDEX('計算A'!$D$60:$II$104,$B27,14)*DJ27=1,IF(AND($E27=2,MQ27=0),1000000,INDEX('計算A'!Q$110:Q$114,$F27+1)+IF(AND($E27=1,MQ27=0),1000,0)),1000000))</f>
        <v/>
      </c>
      <c r="VY27">
        <f>IF($B27=0,1000000,IF(INDEX('計算A'!$D$60:$II$104,$B27,15)*DK27=1,IF(AND($E27=2,MR27=0),1000000,INDEX('計算A'!R$110:R$114,$F27+1)+IF(AND($E27=1,MR27=0),1000,0)),1000000))</f>
        <v/>
      </c>
      <c r="VZ27">
        <f>IF($B27=0,1000000,IF(INDEX('計算A'!$D$60:$II$104,$B27,16)*DL27=1,IF(AND($E27=2,MS27=0),1000000,INDEX('計算A'!S$110:S$114,$F27+1)+IF(AND($E27=1,MS27=0),1000,0)),1000000))</f>
        <v/>
      </c>
      <c r="WA27">
        <f>IF($B27=0,1000000,IF(INDEX('計算A'!$D$60:$II$104,$B27,17)*DM27=1,IF(AND($E27=2,MT27=0),1000000,INDEX('計算A'!T$110:T$114,$F27+1)+IF(AND($E27=1,MT27=0),1000,0)),1000000))</f>
        <v/>
      </c>
      <c r="WB27">
        <f>IF($B27=0,1000000,IF(INDEX('計算A'!$D$60:$II$104,$B27,18)*DN27=1,IF(AND($E27=2,MU27=0),1000000,INDEX('計算A'!U$110:U$114,$F27+1)+IF(AND($E27=1,MU27=0),1000,0)),1000000))</f>
        <v/>
      </c>
      <c r="WC27">
        <f>IF($B27=0,1000000,IF(INDEX('計算A'!$D$60:$II$104,$B27,19)*DO27=1,IF(AND($E27=2,MV27=0),1000000,INDEX('計算A'!V$110:V$114,$F27+1)+IF(AND($E27=1,MV27=0),1000,0)),1000000))</f>
        <v/>
      </c>
      <c r="WD27">
        <f>IF($B27=0,1000000,IF(INDEX('計算A'!$D$60:$II$104,$B27,20)*DP27=1,IF(AND($E27=2,MW27=0),1000000,INDEX('計算A'!W$110:W$114,$F27+1)+IF(AND($E27=1,MW27=0),1000,0)),1000000))</f>
        <v/>
      </c>
      <c r="WE27">
        <f>IF($B27=0,1000000,IF(INDEX('計算A'!$D$60:$II$104,$B27,21)*DQ27=1,IF(AND($E27=2,MX27=0),1000000,INDEX('計算A'!X$110:X$114,$F27+1)+IF(AND($E27=1,MX27=0),1000,0)),1000000))</f>
        <v/>
      </c>
      <c r="WF27">
        <f>IF($B27=0,1000000,IF(INDEX('計算A'!$D$60:$II$104,$B27,22)*DR27=1,IF(AND($E27=2,MY27=0),1000000,INDEX('計算A'!Y$110:Y$114,$F27+1)+IF(AND($E27=1,MY27=0),1000,0)),1000000))</f>
        <v/>
      </c>
      <c r="WG27">
        <f>IF($B27=0,1000000,IF(INDEX('計算A'!$D$60:$II$104,$B27,23)*DS27=1,IF(AND($E27=2,MZ27=0),1000000,INDEX('計算A'!Z$110:Z$114,$F27+1)+IF(AND($E27=1,MZ27=0),1000,0)),1000000))</f>
        <v/>
      </c>
      <c r="WH27">
        <f>IF($B27=0,1000000,IF(INDEX('計算A'!$D$60:$II$104,$B27,24)*DT27=1,IF(AND($E27=2,NA27=0),1000000,INDEX('計算A'!AA$110:AA$114,$F27+1)+IF(AND($E27=1,NA27=0),1000,0)),1000000))</f>
        <v/>
      </c>
      <c r="WI27">
        <f>IF($B27=0,1000000,IF(INDEX('計算A'!$D$60:$II$104,$B27,25)*DU27=1,IF(AND($E27=2,NB27=0),1000000,INDEX('計算A'!AB$110:AB$114,$F27+1)+IF(AND($E27=1,NB27=0),1000,0)),1000000))</f>
        <v/>
      </c>
      <c r="WJ27">
        <f>IF($B27=0,1000000,IF(INDEX('計算A'!$D$60:$II$104,$B27,26)*DV27=1,IF(AND($E27=2,NC27=0),1000000,INDEX('計算A'!AC$110:AC$114,$F27+1)+IF(AND($E27=1,NC27=0),1000,0)),1000000))</f>
        <v/>
      </c>
      <c r="WK27">
        <f>IF($B27=0,1000000,IF(INDEX('計算A'!$D$60:$II$104,$B27,27)*DW27=1,IF(AND($E27=2,ND27=0),1000000,INDEX('計算A'!AD$110:AD$114,$F27+1)+IF(AND($E27=1,ND27=0),1000,0)),1000000))</f>
        <v/>
      </c>
      <c r="WL27">
        <f>IF($B27=0,1000000,IF(INDEX('計算A'!$D$60:$II$104,$B27,28)*DX27=1,IF(AND($E27=2,NE27=0),1000000,INDEX('計算A'!AE$110:AE$114,$F27+1)+IF(AND($E27=1,NE27=0),1000,0)),1000000))</f>
        <v/>
      </c>
      <c r="WM27">
        <f>IF($B27=0,1000000,IF(INDEX('計算A'!$D$60:$II$104,$B27,29)*DY27=1,IF(AND($E27=2,NF27=0),1000000,INDEX('計算A'!AF$110:AF$114,$F27+1)+IF(AND($E27=1,NF27=0),1000,0)),1000000))</f>
        <v/>
      </c>
      <c r="WN27">
        <f>IF($B27=0,1000000,IF(INDEX('計算A'!$D$60:$II$104,$B27,30)*DZ27=1,IF(AND($E27=2,NG27=0),1000000,INDEX('計算A'!AG$110:AG$114,$F27+1)+IF(AND($E27=1,NG27=0),1000,0)),1000000))</f>
        <v/>
      </c>
      <c r="WO27">
        <f>IF($B27=0,1000000,IF(INDEX('計算A'!$D$60:$II$104,$B27,31)*EA27=1,IF(AND($E27=2,NH27=0),1000000,INDEX('計算A'!AH$110:AH$114,$F27+1)+IF(AND($E27=1,NH27=0),1000,0)),1000000))</f>
        <v/>
      </c>
      <c r="WP27">
        <f>IF($B27=0,1000000,IF(INDEX('計算A'!$D$60:$II$104,$B27,32)*EB27=1,IF(AND($E27=2,NI27=0),1000000,INDEX('計算A'!AI$110:AI$114,$F27+1)+IF(AND($E27=1,NI27=0),1000,0)),1000000))</f>
        <v/>
      </c>
      <c r="WQ27">
        <f>IF($B27=0,1000000,IF(INDEX('計算A'!$D$60:$II$104,$B27,33)*EC27=1,IF(AND($E27=2,NJ27=0),1000000,INDEX('計算A'!AJ$110:AJ$114,$F27+1)+IF(AND($E27=1,NJ27=0),1000,0)),1000000))</f>
        <v/>
      </c>
      <c r="WR27">
        <f>IF($B27=0,1000000,IF(INDEX('計算A'!$D$60:$II$104,$B27,34)*ED27=1,IF(AND($E27=2,NK27=0),1000000,INDEX('計算A'!AK$110:AK$114,$F27+1)+IF(AND($E27=1,NK27=0),1000,0)),1000000))</f>
        <v/>
      </c>
      <c r="WS27">
        <f>IF($B27=0,1000000,IF(INDEX('計算A'!$D$60:$II$104,$B27,35)*EE27=1,IF(AND($E27=2,NL27=0),1000000,INDEX('計算A'!AL$110:AL$114,$F27+1)+IF(AND($E27=1,NL27=0),1000,0)),1000000))</f>
        <v/>
      </c>
      <c r="WT27">
        <f>IF($B27=0,1000000,IF(INDEX('計算A'!$D$60:$II$104,$B27,36)*EF27=1,IF(AND($E27=2,NM27=0),1000000,INDEX('計算A'!AM$110:AM$114,$F27+1)+IF(AND($E27=1,NM27=0),1000,0)),1000000))</f>
        <v/>
      </c>
      <c r="WU27">
        <f>IF($B27=0,1000000,IF(INDEX('計算A'!$D$60:$II$104,$B27,37)*EG27=1,IF(AND($E27=2,NN27=0),1000000,INDEX('計算A'!AN$110:AN$114,$F27+1)+IF(AND($E27=1,NN27=0),1000,0)),1000000))</f>
        <v/>
      </c>
      <c r="WV27">
        <f>IF($B27=0,1000000,IF(INDEX('計算A'!$D$60:$II$104,$B27,38)*EH27=1,IF(AND($E27=2,NO27=0),1000000,INDEX('計算A'!AO$110:AO$114,$F27+1)+IF(AND($E27=1,NO27=0),1000,0)),1000000))</f>
        <v/>
      </c>
      <c r="WW27">
        <f>IF($B27=0,1000000,IF(INDEX('計算A'!$D$60:$II$104,$B27,39)*EI27=1,IF(AND($E27=2,NP27=0),1000000,INDEX('計算A'!AP$110:AP$114,$F27+1)+IF(AND($E27=1,NP27=0),1000,0)),1000000))</f>
        <v/>
      </c>
      <c r="WX27">
        <f>IF($B27=0,1000000,IF(INDEX('計算A'!$D$60:$II$104,$B27,40)*EJ27=1,IF(AND($E27=2,NQ27=0),1000000,INDEX('計算A'!AQ$110:AQ$114,$F27+1)+IF(AND($E27=1,NQ27=0),1000,0)),1000000))</f>
        <v/>
      </c>
      <c r="WY27">
        <f>IF($B27=0,1000000,IF(INDEX('計算A'!$D$60:$II$104,$B27,41)*EK27=1,IF(AND($E27=2,NR27=0),1000000,INDEX('計算A'!AR$110:AR$114,$F27+1)+IF(AND($E27=1,NR27=0),1000,0)),1000000))</f>
        <v/>
      </c>
      <c r="WZ27">
        <f>IF($B27=0,1000000,IF(INDEX('計算A'!$D$60:$II$104,$B27,42)*EL27=1,IF(AND($E27=2,NS27=0),1000000,INDEX('計算A'!AS$110:AS$114,$F27+1)+IF(AND($E27=1,NS27=0),1000,0)),1000000))</f>
        <v/>
      </c>
      <c r="XA27">
        <f>IF($B27=0,1000000,IF(INDEX('計算A'!$D$60:$II$104,$B27,43)*EM27=1,IF(AND($E27=2,NT27=0),1000000,INDEX('計算A'!AT$110:AT$114,$F27+1)+IF(AND($E27=1,NT27=0),1000,0)),1000000))</f>
        <v/>
      </c>
      <c r="XB27">
        <f>IF($B27=0,1000000,IF(INDEX('計算A'!$D$60:$II$104,$B27,44)*EN27=1,IF(AND($E27=2,NU27=0),1000000,INDEX('計算A'!AU$110:AU$114,$F27+1)+IF(AND($E27=1,NU27=0),1000,0)),1000000))</f>
        <v/>
      </c>
      <c r="XC27">
        <f>IF($B27=0,1000000,IF(INDEX('計算A'!$D$60:$II$104,$B27,45)*EO27=1,IF(AND($E27=2,NV27=0),1000000,INDEX('計算A'!AV$110:AV$114,$F27+1)+IF(AND($E27=1,NV27=0),1000,0)),1000000))</f>
        <v/>
      </c>
      <c r="XD27">
        <f>IF($B27=0,1000000,IF(INDEX('計算A'!$D$60:$II$104,$B27,46)*EP27=1,IF(AND($E27=2,NW27=0),1000000,INDEX('計算A'!AW$110:AW$114,$F27+1)+IF(AND($E27=1,NW27=0),1000,0)),1000000))</f>
        <v/>
      </c>
      <c r="XE27">
        <f>IF($B27=0,1000000,IF(INDEX('計算A'!$D$60:$II$104,$B27,47)*EQ27=1,IF(AND($E27=2,NX27=0),1000000,INDEX('計算A'!AX$110:AX$114,$F27+1)+IF(AND($E27=1,NX27=0),1000,0)),1000000))</f>
        <v/>
      </c>
      <c r="XF27">
        <f>IF($B27=0,1000000,IF(INDEX('計算A'!$D$60:$II$104,$B27,48)*ER27=1,IF(AND($E27=2,NY27=0),1000000,INDEX('計算A'!AY$110:AY$114,$F27+1)+IF(AND($E27=1,NY27=0),1000,0)),1000000))</f>
        <v/>
      </c>
      <c r="XG27">
        <f>IF($B27=0,1000000,IF(INDEX('計算A'!$D$60:$II$104,$B27,49)*ES27=1,IF(AND($E27=2,NZ27=0),1000000,INDEX('計算A'!AZ$110:AZ$114,$F27+1)+IF(AND($E27=1,NZ27=0),1000,0)),1000000))</f>
        <v/>
      </c>
      <c r="XH27">
        <f>IF($B27=0,1000000,IF(INDEX('計算A'!$D$60:$II$104,$B27,50)*ET27=1,IF(AND($E27=2,OA27=0),1000000,INDEX('計算A'!BA$110:BA$114,$F27+1)+IF(AND($E27=1,OA27=0),1000,0)),1000000))</f>
        <v/>
      </c>
      <c r="XI27">
        <f>IF($B27=0,1000000,IF(INDEX('計算A'!$D$60:$II$104,$B27,51)*EU27=1,IF(AND($E27=2,OB27=0),1000000,INDEX('計算A'!BB$110:BB$114,$F27+1)+IF(AND($E27=1,OB27=0),1000,0)),1000000))</f>
        <v/>
      </c>
      <c r="XJ27">
        <f>IF($B27=0,1000000,IF(INDEX('計算A'!$D$60:$II$104,$B27,52)*EV27=1,IF(AND($E27=2,OC27=0),1000000,INDEX('計算A'!BC$110:BC$114,$F27+1)+IF(AND($E27=1,OC27=0),1000,0)),1000000))</f>
        <v/>
      </c>
      <c r="XK27">
        <f>IF($B27=0,1000000,IF(INDEX('計算A'!$D$60:$II$104,$B27,53)*EW27=1,IF(AND($E27=2,OD27=0),1000000,INDEX('計算A'!BD$110:BD$114,$F27+1)+IF(AND($E27=1,OD27=0),1000,0)),1000000))</f>
        <v/>
      </c>
      <c r="XL27">
        <f>IF($B27=0,1000000,IF(INDEX('計算A'!$D$60:$II$104,$B27,54)*EX27=1,IF(AND($E27=2,OE27=0),1000000,INDEX('計算A'!BE$110:BE$114,$F27+1)+IF(AND($E27=1,OE27=0),1000,0)),1000000))</f>
        <v/>
      </c>
      <c r="XM27">
        <f>IF($B27=0,1000000,IF(INDEX('計算A'!$D$60:$II$104,$B27,55)*EY27=1,IF(AND($E27=2,OF27=0),1000000,INDEX('計算A'!BF$110:BF$114,$F27+1)+IF(AND($E27=1,OF27=0),1000,0)),1000000))</f>
        <v/>
      </c>
      <c r="XN27">
        <f>IF($B27=0,1000000,IF(INDEX('計算A'!$D$60:$II$104,$B27,56)*EZ27=1,IF(AND($E27=2,OG27=0),1000000,INDEX('計算A'!BG$110:BG$114,$F27+1)+IF(AND($E27=1,OG27=0),1000,0)),1000000))</f>
        <v/>
      </c>
      <c r="XO27">
        <f>IF($B27=0,1000000,IF(INDEX('計算A'!$D$60:$II$104,$B27,57)*FA27=1,IF(AND($E27=2,OH27=0),1000000,INDEX('計算A'!BH$110:BH$114,$F27+1)+IF(AND($E27=1,OH27=0),1000,0)),1000000))</f>
        <v/>
      </c>
      <c r="XP27">
        <f>IF($B27=0,1000000,IF(INDEX('計算A'!$D$60:$II$104,$B27,58)*FB27=1,IF(AND($E27=2,OI27=0),1000000,INDEX('計算A'!BI$110:BI$114,$F27+1)+IF(AND($E27=1,OI27=0),1000,0)),1000000))</f>
        <v/>
      </c>
      <c r="XQ27">
        <f>IF($B27=0,1000000,IF(INDEX('計算A'!$D$60:$II$104,$B27,59)*FC27=1,IF(AND($E27=2,OJ27=0),1000000,INDEX('計算A'!BJ$110:BJ$114,$F27+1)+IF(AND($E27=1,OJ27=0),1000,0)),1000000))</f>
        <v/>
      </c>
      <c r="XR27">
        <f>IF($B27=0,1000000,IF(INDEX('計算A'!$D$60:$II$104,$B27,60)*FD27=1,IF(AND($E27=2,OK27=0),1000000,INDEX('計算A'!BK$110:BK$114,$F27+1)+IF(AND($E27=1,OK27=0),1000,0)),1000000))</f>
        <v/>
      </c>
      <c r="XS27">
        <f>IF($B27=0,1000000,IF(INDEX('計算A'!$D$60:$II$104,$B27,61)*FE27=1,IF(AND($E27=2,OL27=0),1000000,INDEX('計算A'!BL$110:BL$114,$F27+1)+IF(AND($E27=1,OL27=0),1000,0)),1000000))</f>
        <v/>
      </c>
      <c r="XT27">
        <f>IF($B27=0,1000000,IF(INDEX('計算A'!$D$60:$II$104,$B27,62)*FF27=1,IF(AND($E27=2,OM27=0),1000000,INDEX('計算A'!BM$110:BM$114,$F27+1)+IF(AND($E27=1,OM27=0),1000,0)),1000000))</f>
        <v/>
      </c>
      <c r="XU27">
        <f>IF($B27=0,1000000,IF(INDEX('計算A'!$D$60:$II$104,$B27,63)*FG27=1,IF(AND($E27=2,ON27=0),1000000,INDEX('計算A'!BN$110:BN$114,$F27+1)+IF(AND($E27=1,ON27=0),1000,0)),1000000))</f>
        <v/>
      </c>
      <c r="XV27">
        <f>IF($B27=0,1000000,IF(INDEX('計算A'!$D$60:$II$104,$B27,64)*FH27=1,IF(AND($E27=2,OO27=0),1000000,INDEX('計算A'!BO$110:BO$114,$F27+1)+IF(AND($E27=1,OO27=0),1000,0)),1000000))</f>
        <v/>
      </c>
      <c r="XW27">
        <f>IF($B27=0,1000000,IF(INDEX('計算A'!$D$60:$II$104,$B27,65)*FI27=1,IF(AND($E27=2,OP27=0),1000000,INDEX('計算A'!BP$110:BP$114,$F27+1)+IF(AND($E27=1,OP27=0),1000,0)),1000000))</f>
        <v/>
      </c>
      <c r="XX27">
        <f>IF($B27=0,1000000,IF(INDEX('計算A'!$D$60:$II$104,$B27,66)*FJ27=1,IF(AND($E27=2,OQ27=0),1000000,INDEX('計算A'!BQ$110:BQ$114,$F27+1)+IF(AND($E27=1,OQ27=0),1000,0)),1000000))</f>
        <v/>
      </c>
      <c r="XY27">
        <f>IF($B27=0,1000000,IF(INDEX('計算A'!$D$60:$II$104,$B27,67)*FK27=1,IF(AND($E27=2,OR27=0),1000000,INDEX('計算A'!BR$110:BR$114,$F27+1)+IF(AND($E27=1,OR27=0),1000,0)),1000000))</f>
        <v/>
      </c>
      <c r="XZ27">
        <f>IF($B27=0,1000000,IF(INDEX('計算A'!$D$60:$II$104,$B27,68)*FL27=1,IF(AND($E27=2,OS27=0),1000000,INDEX('計算A'!BS$110:BS$114,$F27+1)+IF(AND($E27=1,OS27=0),1000,0)),1000000))</f>
        <v/>
      </c>
      <c r="YA27">
        <f>IF($B27=0,1000000,IF(INDEX('計算A'!$D$60:$II$104,$B27,69)*FM27=1,IF(AND($E27=2,OT27=0),1000000,INDEX('計算A'!BT$110:BT$114,$F27+1)+IF(AND($E27=1,OT27=0),1000,0)),1000000))</f>
        <v/>
      </c>
      <c r="YB27">
        <f>IF($B27=0,1000000,IF(INDEX('計算A'!$D$60:$II$104,$B27,70)*FN27=1,IF(AND($E27=2,OU27=0),1000000,INDEX('計算A'!BU$110:BU$114,$F27+1)+IF(AND($E27=1,OU27=0),1000,0)),1000000))</f>
        <v/>
      </c>
      <c r="YC27">
        <f>IF($B27=0,1000000,IF(INDEX('計算A'!$D$60:$II$104,$B27,71)*FO27=1,IF(AND($E27=2,OV27=0),1000000,INDEX('計算A'!BV$110:BV$114,$F27+1)+IF(AND($E27=1,OV27=0),1000,0)),1000000))</f>
        <v/>
      </c>
      <c r="YD27">
        <f>IF($B27=0,1000000,IF(INDEX('計算A'!$D$60:$II$104,$B27,72)*FP27=1,IF(AND($E27=2,OW27=0),1000000,INDEX('計算A'!BW$110:BW$114,$F27+1)+IF(AND($E27=1,OW27=0),1000,0)),1000000))</f>
        <v/>
      </c>
      <c r="YE27">
        <f>IF($B27=0,1000000,IF(INDEX('計算A'!$D$60:$II$104,$B27,73)*FQ27=1,IF(AND($E27=2,OX27=0),1000000,INDEX('計算A'!BX$110:BX$114,$F27+1)+IF(AND($E27=1,OX27=0),1000,0)),1000000))</f>
        <v/>
      </c>
      <c r="YF27">
        <f>IF($B27=0,1000000,IF(INDEX('計算A'!$D$60:$II$104,$B27,74)*FR27=1,IF(AND($E27=2,OY27=0),1000000,INDEX('計算A'!BY$110:BY$114,$F27+1)+IF(AND($E27=1,OY27=0),1000,0)),1000000))</f>
        <v/>
      </c>
      <c r="YG27">
        <f>IF($B27=0,1000000,IF(INDEX('計算A'!$D$60:$II$104,$B27,75)*FS27=1,IF(AND($E27=2,OZ27=0),1000000,INDEX('計算A'!BZ$110:BZ$114,$F27+1)+IF(AND($E27=1,OZ27=0),1000,0)),1000000))</f>
        <v/>
      </c>
      <c r="YH27">
        <f>IF($B27=0,1000000,IF(INDEX('計算A'!$D$60:$II$104,$B27,76)*FT27=1,IF(AND($E27=2,PA27=0),1000000,INDEX('計算A'!CA$110:CA$114,$F27+1)+IF(AND($E27=1,PA27=0),1000,0)),1000000))</f>
        <v/>
      </c>
      <c r="YI27">
        <f>IF($B27=0,1000000,IF(INDEX('計算A'!$D$60:$II$104,$B27,77)*FU27=1,IF(AND($E27=2,PB27=0),1000000,INDEX('計算A'!CB$110:CB$114,$F27+1)+IF(AND($E27=1,PB27=0),1000,0)),1000000))</f>
        <v/>
      </c>
      <c r="YJ27">
        <f>IF($B27=0,1000000,IF(INDEX('計算A'!$D$60:$II$104,$B27,78)*FV27=1,IF(AND($E27=2,PC27=0),1000000,INDEX('計算A'!CC$110:CC$114,$F27+1)+IF(AND($E27=1,PC27=0),1000,0)),1000000))</f>
        <v/>
      </c>
      <c r="YK27">
        <f>IF($B27=0,1000000,IF(INDEX('計算A'!$D$60:$II$104,$B27,79)*FW27=1,IF(AND($E27=2,PD27=0),1000000,INDEX('計算A'!CD$110:CD$114,$F27+1)+IF(AND($E27=1,PD27=0),1000,0)),1000000))</f>
        <v/>
      </c>
      <c r="YL27">
        <f>IF($B27=0,1000000,IF(INDEX('計算A'!$D$60:$II$104,$B27,80)*FX27=1,IF(AND($E27=2,PE27=0),1000000,INDEX('計算A'!CE$110:CE$114,$F27+1)+IF(AND($E27=1,PE27=0),1000,0)),1000000))</f>
        <v/>
      </c>
      <c r="YM27">
        <f>IF($B27=0,1000000,IF(INDEX('計算A'!$D$60:$II$104,$B27,81)*FY27=1,IF(AND($E27=2,PF27=0),1000000,INDEX('計算A'!CF$110:CF$114,$F27+1)+IF(AND($E27=1,PF27=0),1000,0)),1000000))</f>
        <v/>
      </c>
      <c r="YN27">
        <f>IF($B27=0,1000000,IF(INDEX('計算A'!$D$60:$II$104,$B27,82)*FZ27=1,IF(AND($E27=2,PG27=0),1000000,INDEX('計算A'!CG$110:CG$114,$F27+1)+IF(AND($E27=1,PG27=0),1000,0)),1000000))</f>
        <v/>
      </c>
      <c r="YO27">
        <f>IF($B27=0,1000000,IF(INDEX('計算A'!$D$60:$II$104,$B27,83)*GA27=1,IF(AND($E27=2,PH27=0),1000000,INDEX('計算A'!CH$110:CH$114,$F27+1)+IF(AND($E27=1,PH27=0),1000,0)),1000000))</f>
        <v/>
      </c>
      <c r="YP27">
        <f>IF($B27=0,1000000,IF(INDEX('計算A'!$D$60:$II$104,$B27,84)*GB27=1,IF(AND($E27=2,PI27=0),1000000,INDEX('計算A'!CI$110:CI$114,$F27+1)+IF(AND($E27=1,PI27=0),1000,0)),1000000))</f>
        <v/>
      </c>
      <c r="YQ27">
        <f>IF($B27=0,1000000,IF(INDEX('計算A'!$D$60:$II$104,$B27,85)*GC27=1,IF(AND($E27=2,PJ27=0),1000000,INDEX('計算A'!CJ$110:CJ$114,$F27+1)+IF(AND($E27=1,PJ27=0),1000,0)),1000000))</f>
        <v/>
      </c>
      <c r="YR27">
        <f>IF($B27=0,1000000,IF(INDEX('計算A'!$D$60:$II$104,$B27,86)*GD27=1,IF(AND($E27=2,PK27=0),1000000,INDEX('計算A'!CK$110:CK$114,$F27+1)+IF(AND($E27=1,PK27=0),1000,0)),1000000))</f>
        <v/>
      </c>
      <c r="YS27">
        <f>IF($B27=0,1000000,IF(INDEX('計算A'!$D$60:$II$104,$B27,87)*GE27=1,IF(AND($E27=2,PL27=0),1000000,INDEX('計算A'!CL$110:CL$114,$F27+1)+IF(AND($E27=1,PL27=0),1000,0)),1000000))</f>
        <v/>
      </c>
      <c r="YT27">
        <f>IF($B27=0,1000000,IF(INDEX('計算A'!$D$60:$II$104,$B27,88)*GF27=1,IF(AND($E27=2,PM27=0),1000000,INDEX('計算A'!CM$110:CM$114,$F27+1)+IF(AND($E27=1,PM27=0),1000,0)),1000000))</f>
        <v/>
      </c>
      <c r="YU27">
        <f>IF($B27=0,1000000,IF(INDEX('計算A'!$D$60:$II$104,$B27,89)*GG27=1,IF(AND($E27=2,PN27=0),1000000,INDEX('計算A'!CN$110:CN$114,$F27+1)+IF(AND($E27=1,PN27=0),1000,0)),1000000))</f>
        <v/>
      </c>
      <c r="YV27">
        <f>IF($B27=0,1000000,IF(INDEX('計算A'!$D$60:$II$104,$B27,90)*GH27=1,IF(AND($E27=2,PO27=0),1000000,INDEX('計算A'!CO$110:CO$114,$F27+1)+IF(AND($E27=1,PO27=0),1000,0)),1000000))</f>
        <v/>
      </c>
      <c r="YW27">
        <f>IF($B27=0,1000000,IF(INDEX('計算A'!$D$60:$II$104,$B27,91)*GI27=1,IF(AND($E27=2,PP27=0),1000000,INDEX('計算A'!CP$110:CP$114,$F27+1)+IF(AND($E27=1,PP27=0),1000,0)),1000000))</f>
        <v/>
      </c>
      <c r="YX27">
        <f>IF($B27=0,1000000,IF(INDEX('計算A'!$D$60:$II$104,$B27,92)*GJ27=1,IF(AND($E27=2,PQ27=0),1000000,INDEX('計算A'!CQ$110:CQ$114,$F27+1)+IF(AND($E27=1,PQ27=0),1000,0)),1000000))</f>
        <v/>
      </c>
      <c r="YY27">
        <f>IF($B27=0,1000000,IF(INDEX('計算A'!$D$60:$II$104,$B27,93)*GK27=1,IF(AND($E27=2,PR27=0),1000000,INDEX('計算A'!CR$110:CR$114,$F27+1)+IF(AND($E27=1,PR27=0),1000,0)),1000000))</f>
        <v/>
      </c>
      <c r="YZ27">
        <f>IF($B27=0,1000000,IF(INDEX('計算A'!$D$60:$II$104,$B27,94)*GL27=1,IF(AND($E27=2,PS27=0),1000000,INDEX('計算A'!CS$110:CS$114,$F27+1)+IF(AND($E27=1,PS27=0),1000,0)),1000000))</f>
        <v/>
      </c>
      <c r="ZA27">
        <f>IF($B27=0,1000000,IF(INDEX('計算A'!$D$60:$II$104,$B27,95)*GM27=1,IF(AND($E27=2,PT27=0),1000000,INDEX('計算A'!CT$110:CT$114,$F27+1)+IF(AND($E27=1,PT27=0),1000,0)),1000000))</f>
        <v/>
      </c>
      <c r="ZB27">
        <f>IF($B27=0,1000000,IF(INDEX('計算A'!$D$60:$II$104,$B27,96)*GN27=1,IF(AND($E27=2,PU27=0),1000000,INDEX('計算A'!CU$110:CU$114,$F27+1)+IF(AND($E27=1,PU27=0),1000,0)),1000000))</f>
        <v/>
      </c>
      <c r="ZC27">
        <f>IF($B27=0,1000000,IF(INDEX('計算A'!$D$60:$II$104,$B27,97)*GO27=1,IF(AND($E27=2,PV27=0),1000000,INDEX('計算A'!CV$110:CV$114,$F27+1)+IF(AND($E27=1,PV27=0),1000,0)),1000000))</f>
        <v/>
      </c>
      <c r="ZD27">
        <f>IF($B27=0,1000000,IF(INDEX('計算A'!$D$60:$II$104,$B27,98)*GP27=1,IF(AND($E27=2,PW27=0),1000000,INDEX('計算A'!CW$110:CW$114,$F27+1)+IF(AND($E27=1,PW27=0),1000,0)),1000000))</f>
        <v/>
      </c>
      <c r="ZE27">
        <f>IF($B27=0,1000000,IF(INDEX('計算A'!$D$60:$II$104,$B27,99)*GQ27=1,IF(AND($E27=2,PX27=0),1000000,INDEX('計算A'!CX$110:CX$114,$F27+1)+IF(AND($E27=1,PX27=0),1000,0)),1000000))</f>
        <v/>
      </c>
      <c r="ZF27">
        <f>IF($B27=0,1000000,IF(INDEX('計算A'!$D$60:$II$104,$B27,100)*GR27=1,IF(AND($E27=2,PY27=0),1000000,INDEX('計算A'!CY$110:CY$114,$F27+1)+IF(AND($E27=1,PY27=0),1000,0)),1000000))</f>
        <v/>
      </c>
      <c r="ZG27">
        <f>IF($B27=0,1000000,IF(INDEX('計算A'!$D$60:$II$104,$B27,101)*GS27=1,IF(AND($E27=2,PZ27=0),1000000,INDEX('計算A'!CZ$110:CZ$114,$F27+1)+IF(AND($E27=1,PZ27=0),1000,0)),1000000))</f>
        <v/>
      </c>
      <c r="ZH27">
        <f>IF($B27=0,1000000,IF(INDEX('計算A'!$D$60:$II$104,$B27,102)*GT27=1,IF(AND($E27=2,QA27=0),1000000,INDEX('計算A'!DA$110:DA$114,$F27+1)+IF(AND($E27=1,QA27=0),1000,0)),1000000))</f>
        <v/>
      </c>
      <c r="ZI27">
        <f>IF($B27=0,1000000,IF(INDEX('計算A'!$D$60:$II$104,$B27,103)*GU27=1,IF(AND($E27=2,QB27=0),1000000,INDEX('計算A'!DB$110:DB$114,$F27+1)+IF(AND($E27=1,QB27=0),1000,0)),1000000))</f>
        <v/>
      </c>
      <c r="ZJ27">
        <f>IF($B27=0,1000000,IF(INDEX('計算A'!$D$60:$II$104,$B27,104)*GV27=1,IF(AND($E27=2,QC27=0),1000000,INDEX('計算A'!DC$110:DC$114,$F27+1)+IF(AND($E27=1,QC27=0),1000,0)),1000000))</f>
        <v/>
      </c>
      <c r="ZK27">
        <f>IF($B27=0,1000000,IF(INDEX('計算A'!$D$60:$II$104,$B27,105)*GW27=1,IF(AND($E27=2,QD27=0),1000000,INDEX('計算A'!DD$110:DD$114,$F27+1)+IF(AND($E27=1,QD27=0),1000,0)),1000000))</f>
        <v/>
      </c>
      <c r="ZL27">
        <f>IF($B27=0,1000000,IF(INDEX('計算A'!$D$60:$II$104,$B27,106)*GX27=1,IF(AND($E27=2,QE27=0),1000000,INDEX('計算A'!DE$110:DE$114,$F27+1)+IF(AND($E27=1,QE27=0),1000,0)),1000000))</f>
        <v/>
      </c>
      <c r="ZM27">
        <f>IF($B27=0,1000000,IF(INDEX('計算A'!$D$60:$II$104,$B27,107)*GY27=1,IF(AND($E27=2,QF27=0),1000000,INDEX('計算A'!DF$110:DF$114,$F27+1)+IF(AND($E27=1,QF27=0),1000,0)),1000000))</f>
        <v/>
      </c>
      <c r="ZN27">
        <f>IF($B27=0,1000000,IF(INDEX('計算A'!$D$60:$II$104,$B27,108)*GZ27=1,IF(AND($E27=2,QG27=0),1000000,INDEX('計算A'!DG$110:DG$114,$F27+1)+IF(AND($E27=1,QG27=0),1000,0)),1000000))</f>
        <v/>
      </c>
      <c r="ZO27">
        <f>IF($B27=0,1000000,IF(INDEX('計算A'!$D$60:$II$104,$B27,109)*HA27=1,IF(AND($E27=2,QH27=0),1000000,INDEX('計算A'!DH$110:DH$114,$F27+1)+IF(AND($E27=1,QH27=0),1000,0)),1000000))</f>
        <v/>
      </c>
      <c r="ZP27">
        <f>IF($B27=0,1000000,IF(INDEX('計算A'!$D$60:$II$104,$B27,110)*HB27=1,IF(AND($E27=2,QI27=0),1000000,INDEX('計算A'!DI$110:DI$114,$F27+1)+IF(AND($E27=1,QI27=0),1000,0)),1000000))</f>
        <v/>
      </c>
      <c r="ZQ27">
        <f>IF($B27=0,1000000,IF(INDEX('計算A'!$D$60:$II$104,$B27,111)*HC27=1,IF(AND($E27=2,QJ27=0),1000000,INDEX('計算A'!DJ$110:DJ$114,$F27+1)+IF(AND($E27=1,QJ27=0),1000,0)),1000000))</f>
        <v/>
      </c>
      <c r="ZR27">
        <f>IF($B27=0,1000000,IF(INDEX('計算A'!$D$60:$II$104,$B27,112)*HD27=1,IF(AND($E27=2,QK27=0),1000000,INDEX('計算A'!DK$110:DK$114,$F27+1)+IF(AND($E27=1,QK27=0),1000,0)),1000000))</f>
        <v/>
      </c>
      <c r="ZS27">
        <f>IF($B27=0,1000000,IF(INDEX('計算A'!$D$60:$II$104,$B27,113)*HE27=1,IF(AND($E27=2,QL27=0),1000000,INDEX('計算A'!DL$110:DL$114,$F27+1)+IF(AND($E27=1,QL27=0),1000,0)),1000000))</f>
        <v/>
      </c>
      <c r="ZT27">
        <f>IF($B27=0,1000000,IF(INDEX('計算A'!$D$60:$II$104,$B27,114)*HF27=1,IF(AND($E27=2,QM27=0),1000000,INDEX('計算A'!DM$110:DM$114,$F27+1)+IF(AND($E27=1,QM27=0),1000,0)),1000000))</f>
        <v/>
      </c>
      <c r="ZU27">
        <f>IF($B27=0,1000000,IF(INDEX('計算A'!$D$60:$II$104,$B27,115)*HG27=1,IF(AND($E27=2,QN27=0),1000000,INDEX('計算A'!DN$110:DN$114,$F27+1)+IF(AND($E27=1,QN27=0),1000,0)),1000000))</f>
        <v/>
      </c>
      <c r="ZV27">
        <f>IF($B27=0,1000000,IF(INDEX('計算A'!$D$60:$II$104,$B27,116)*HH27=1,IF(AND($E27=2,QO27=0),1000000,INDEX('計算A'!DO$110:DO$114,$F27+1)+IF(AND($E27=1,QO27=0),1000,0)),1000000))</f>
        <v/>
      </c>
      <c r="ZW27">
        <f>IF($B27=0,1000000,IF(INDEX('計算A'!$D$60:$II$104,$B27,117)*HI27=1,IF(AND($E27=2,QP27=0),1000000,INDEX('計算A'!DP$110:DP$114,$F27+1)+IF(AND($E27=1,QP27=0),1000,0)),1000000))</f>
        <v/>
      </c>
      <c r="ZX27">
        <f>IF($B27=0,1000000,IF(INDEX('計算A'!$D$60:$II$104,$B27,118)*HJ27=1,IF(AND($E27=2,QQ27=0),1000000,INDEX('計算A'!DQ$110:DQ$114,$F27+1)+IF(AND($E27=1,QQ27=0),1000,0)),1000000))</f>
        <v/>
      </c>
      <c r="ZY27">
        <f>IF($B27=0,1000000,IF(INDEX('計算A'!$D$60:$II$104,$B27,119)*HK27=1,IF(AND($E27=2,QR27=0),1000000,INDEX('計算A'!DR$110:DR$114,$F27+1)+IF(AND($E27=1,QR27=0),1000,0)),1000000))</f>
        <v/>
      </c>
      <c r="ZZ27">
        <f>IF($B27=0,1000000,IF(INDEX('計算A'!$D$60:$II$104,$B27,120)*HL27=1,IF(AND($E27=2,QS27=0),1000000,INDEX('計算A'!DS$110:DS$114,$F27+1)+IF(AND($E27=1,QS27=0),1000,0)),1000000))</f>
        <v/>
      </c>
      <c r="AAA27">
        <f>IF($B27=0,1000000,IF(INDEX('計算A'!$D$60:$II$104,$B27,121)*HM27=1,IF(AND($E27=2,QT27=0),1000000,INDEX('計算A'!DT$110:DT$114,$F27+1)+IF(AND($E27=1,QT27=0),1000,0)),1000000))</f>
        <v/>
      </c>
      <c r="AAB27">
        <f>IF($B27=0,1000000,IF(INDEX('計算A'!$D$60:$II$104,$B27,122)*HN27=1,IF(AND($E27=2,QU27=0),1000000,INDEX('計算A'!DU$110:DU$114,$F27+1)+IF(AND($E27=1,QU27=0),1000,0)),1000000))</f>
        <v/>
      </c>
      <c r="AAC27">
        <f>IF($B27=0,1000000,IF(INDEX('計算A'!$D$60:$II$104,$B27,123)*HO27=1,IF(AND($E27=2,QV27=0),1000000,INDEX('計算A'!DV$110:DV$114,$F27+1)+IF(AND($E27=1,QV27=0),1000,0)),1000000))</f>
        <v/>
      </c>
      <c r="AAD27">
        <f>IF($B27=0,1000000,IF(INDEX('計算A'!$D$60:$II$104,$B27,124)*HP27=1,IF(AND($E27=2,QW27=0),1000000,INDEX('計算A'!DW$110:DW$114,$F27+1)+IF(AND($E27=1,QW27=0),1000,0)),1000000))</f>
        <v/>
      </c>
      <c r="AAE27">
        <f>IF($B27=0,1000000,IF(INDEX('計算A'!$D$60:$II$104,$B27,125)*HQ27=1,IF(AND($E27=2,QX27=0),1000000,INDEX('計算A'!DX$110:DX$114,$F27+1)+IF(AND($E27=1,QX27=0),1000,0)),1000000))</f>
        <v/>
      </c>
      <c r="AAF27">
        <f>IF($B27=0,1000000,IF(INDEX('計算A'!$D$60:$II$104,$B27,126)*HR27=1,IF(AND($E27=2,QY27=0),1000000,INDEX('計算A'!DY$110:DY$114,$F27+1)+IF(AND($E27=1,QY27=0),1000,0)),1000000))</f>
        <v/>
      </c>
      <c r="AAG27">
        <f>IF($B27=0,1000000,IF(INDEX('計算A'!$D$60:$II$104,$B27,127)*HS27=1,IF(AND($E27=2,QZ27=0),1000000,INDEX('計算A'!DZ$110:DZ$114,$F27+1)+IF(AND($E27=1,QZ27=0),1000,0)),1000000))</f>
        <v/>
      </c>
      <c r="AAH27">
        <f>IF($B27=0,1000000,IF(INDEX('計算A'!$D$60:$II$104,$B27,128)*HT27=1,IF(AND($E27=2,RA27=0),1000000,INDEX('計算A'!EA$110:EA$114,$F27+1)+IF(AND($E27=1,RA27=0),1000,0)),1000000))</f>
        <v/>
      </c>
      <c r="AAI27">
        <f>IF($B27=0,1000000,IF(INDEX('計算A'!$D$60:$II$104,$B27,129)*HU27=1,IF(AND($E27=2,RB27=0),1000000,INDEX('計算A'!EB$110:EB$114,$F27+1)+IF(AND($E27=1,RB27=0),1000,0)),1000000))</f>
        <v/>
      </c>
      <c r="AAJ27">
        <f>IF($B27=0,1000000,IF(INDEX('計算A'!$D$60:$II$104,$B27,130)*HV27=1,IF(AND($E27=2,RC27=0),1000000,INDEX('計算A'!EC$110:EC$114,$F27+1)+IF(AND($E27=1,RC27=0),1000,0)),1000000))</f>
        <v/>
      </c>
      <c r="AAK27">
        <f>IF($B27=0,1000000,IF(INDEX('計算A'!$D$60:$II$104,$B27,131)*HW27=1,IF(AND($E27=2,RD27=0),1000000,INDEX('計算A'!ED$110:ED$114,$F27+1)+IF(AND($E27=1,RD27=0),1000,0)),1000000))</f>
        <v/>
      </c>
      <c r="AAL27">
        <f>IF($B27=0,1000000,IF(INDEX('計算A'!$D$60:$II$104,$B27,132)*HX27=1,IF(AND($E27=2,RE27=0),1000000,INDEX('計算A'!EE$110:EE$114,$F27+1)+IF(AND($E27=1,RE27=0),1000,0)),1000000))</f>
        <v/>
      </c>
      <c r="AAM27">
        <f>IF($B27=0,1000000,IF(INDEX('計算A'!$D$60:$II$104,$B27,133)*HY27=1,IF(AND($E27=2,RF27=0),1000000,INDEX('計算A'!EF$110:EF$114,$F27+1)+IF(AND($E27=1,RF27=0),1000,0)),1000000))</f>
        <v/>
      </c>
      <c r="AAN27">
        <f>IF($B27=0,1000000,IF(INDEX('計算A'!$D$60:$II$104,$B27,134)*HZ27=1,IF(AND($E27=2,RG27=0),1000000,INDEX('計算A'!EG$110:EG$114,$F27+1)+IF(AND($E27=1,RG27=0),1000,0)),1000000))</f>
        <v/>
      </c>
      <c r="AAO27">
        <f>IF($B27=0,1000000,IF(INDEX('計算A'!$D$60:$II$104,$B27,135)*IA27=1,IF(AND($E27=2,RH27=0),1000000,INDEX('計算A'!EH$110:EH$114,$F27+1)+IF(AND($E27=1,RH27=0),1000,0)),1000000))</f>
        <v/>
      </c>
      <c r="AAP27">
        <f>IF($B27=0,1000000,IF(INDEX('計算A'!$D$60:$II$104,$B27,136)*IB27=1,IF(AND($E27=2,RI27=0),1000000,INDEX('計算A'!EI$110:EI$114,$F27+1)+IF(AND($E27=1,RI27=0),1000,0)),1000000))</f>
        <v/>
      </c>
      <c r="AAQ27">
        <f>IF($B27=0,1000000,IF(INDEX('計算A'!$D$60:$II$104,$B27,137)*IC27=1,IF(AND($E27=2,RJ27=0),1000000,INDEX('計算A'!EJ$110:EJ$114,$F27+1)+IF(AND($E27=1,RJ27=0),1000,0)),1000000))</f>
        <v/>
      </c>
      <c r="AAR27">
        <f>IF($B27=0,1000000,IF(INDEX('計算A'!$D$60:$II$104,$B27,138)*ID27=1,IF(AND($E27=2,RK27=0),1000000,INDEX('計算A'!EK$110:EK$114,$F27+1)+IF(AND($E27=1,RK27=0),1000,0)),1000000))</f>
        <v/>
      </c>
      <c r="AAS27">
        <f>IF($B27=0,1000000,IF(INDEX('計算A'!$D$60:$II$104,$B27,139)*IE27=1,IF(AND($E27=2,RL27=0),1000000,INDEX('計算A'!EL$110:EL$114,$F27+1)+IF(AND($E27=1,RL27=0),1000,0)),1000000))</f>
        <v/>
      </c>
      <c r="AAT27">
        <f>IF($B27=0,1000000,IF(INDEX('計算A'!$D$60:$II$104,$B27,140)*IF27=1,IF(AND($E27=2,RM27=0),1000000,INDEX('計算A'!EM$110:EM$114,$F27+1)+IF(AND($E27=1,RM27=0),1000,0)),1000000))</f>
        <v/>
      </c>
      <c r="AAU27">
        <f>IF($B27=0,1000000,IF(INDEX('計算A'!$D$60:$II$104,$B27,141)*IG27=1,IF(AND($E27=2,RN27=0),1000000,INDEX('計算A'!EN$110:EN$114,$F27+1)+IF(AND($E27=1,RN27=0),1000,0)),1000000))</f>
        <v/>
      </c>
      <c r="AAV27">
        <f>IF($B27=0,1000000,IF(INDEX('計算A'!$D$60:$II$104,$B27,142)*IH27=1,IF(AND($E27=2,RO27=0),1000000,INDEX('計算A'!EO$110:EO$114,$F27+1)+IF(AND($E27=1,RO27=0),1000,0)),1000000))</f>
        <v/>
      </c>
      <c r="AAW27">
        <f>IF($B27=0,1000000,IF(INDEX('計算A'!$D$60:$II$104,$B27,143)*II27=1,IF(AND($E27=2,RP27=0),1000000,INDEX('計算A'!EP$110:EP$114,$F27+1)+IF(AND($E27=1,RP27=0),1000,0)),1000000))</f>
        <v/>
      </c>
      <c r="AAX27">
        <f>IF($B27=0,1000000,IF(INDEX('計算A'!$D$60:$II$104,$B27,144)*IJ27=1,IF(AND($E27=2,RQ27=0),1000000,INDEX('計算A'!EQ$110:EQ$114,$F27+1)+IF(AND($E27=1,RQ27=0),1000,0)),1000000))</f>
        <v/>
      </c>
      <c r="AAY27">
        <f>IF($B27=0,1000000,IF(INDEX('計算A'!$D$60:$II$104,$B27,145)*IK27=1,IF(AND($E27=2,RR27=0),1000000,INDEX('計算A'!ER$110:ER$114,$F27+1)+IF(AND($E27=1,RR27=0),1000,0)),1000000))</f>
        <v/>
      </c>
      <c r="AAZ27">
        <f>IF($B27=0,1000000,IF(INDEX('計算A'!$D$60:$II$104,$B27,146)*IL27=1,IF(AND($E27=2,RS27=0),1000000,INDEX('計算A'!ES$110:ES$114,$F27+1)+IF(AND($E27=1,RS27=0),1000,0)),1000000))</f>
        <v/>
      </c>
      <c r="ABA27">
        <f>IF($B27=0,1000000,IF(INDEX('計算A'!$D$60:$II$104,$B27,147)*IM27=1,IF(AND($E27=2,RT27=0),1000000,INDEX('計算A'!ET$110:ET$114,$F27+1)+IF(AND($E27=1,RT27=0),1000,0)),1000000))</f>
        <v/>
      </c>
      <c r="ABB27">
        <f>IF($B27=0,1000000,IF(INDEX('計算A'!$D$60:$II$104,$B27,148)*IN27=1,IF(AND($E27=2,RU27=0),1000000,INDEX('計算A'!EU$110:EU$114,$F27+1)+IF(AND($E27=1,RU27=0),1000,0)),1000000))</f>
        <v/>
      </c>
      <c r="ABC27">
        <f>IF($B27=0,1000000,IF(INDEX('計算A'!$D$60:$II$104,$B27,149)*IO27=1,IF(AND($E27=2,RV27=0),1000000,INDEX('計算A'!EV$110:EV$114,$F27+1)+IF(AND($E27=1,RV27=0),1000,0)),1000000))</f>
        <v/>
      </c>
      <c r="ABD27">
        <f>IF($B27=0,1000000,IF(INDEX('計算A'!$D$60:$II$104,$B27,150)*IP27=1,IF(AND($E27=2,RW27=0),1000000,INDEX('計算A'!EW$110:EW$114,$F27+1)+IF(AND($E27=1,RW27=0),1000,0)),1000000))</f>
        <v/>
      </c>
      <c r="ABE27">
        <f>IF($B27=0,1000000,IF(INDEX('計算A'!$D$60:$II$104,$B27,151)*IQ27=1,IF(AND($E27=2,RX27=0),1000000,INDEX('計算A'!EX$110:EX$114,$F27+1)+IF(AND($E27=1,RX27=0),1000,0)),1000000))</f>
        <v/>
      </c>
      <c r="ABF27">
        <f>IF($B27=0,1000000,IF(INDEX('計算A'!$D$60:$II$104,$B27,152)*IR27=1,IF(AND($E27=2,RY27=0),1000000,INDEX('計算A'!EY$110:EY$114,$F27+1)+IF(AND($E27=1,RY27=0),1000,0)),1000000))</f>
        <v/>
      </c>
      <c r="ABG27">
        <f>IF($B27=0,1000000,IF(INDEX('計算A'!$D$60:$II$104,$B27,153)*IS27=1,IF(AND($E27=2,RZ27=0),1000000,INDEX('計算A'!EZ$110:EZ$114,$F27+1)+IF(AND($E27=1,RZ27=0),1000,0)),1000000))</f>
        <v/>
      </c>
      <c r="ABH27">
        <f>IF($B27=0,1000000,IF(INDEX('計算A'!$D$60:$II$104,$B27,154)*IT27=1,IF(AND($E27=2,SA27=0),1000000,INDEX('計算A'!FA$110:FA$114,$F27+1)+IF(AND($E27=1,SA27=0),1000,0)),1000000))</f>
        <v/>
      </c>
      <c r="ABI27">
        <f>IF($B27=0,1000000,IF(INDEX('計算A'!$D$60:$II$104,$B27,155)*IU27=1,IF(AND($E27=2,SB27=0),1000000,INDEX('計算A'!FB$110:FB$114,$F27+1)+IF(AND($E27=1,SB27=0),1000,0)),1000000))</f>
        <v/>
      </c>
      <c r="ABJ27">
        <f>IF($B27=0,1000000,IF(INDEX('計算A'!$D$60:$II$104,$B27,156)*IV27=1,IF(AND($E27=2,SC27=0),1000000,INDEX('計算A'!FC$110:FC$114,$F27+1)+IF(AND($E27=1,SC27=0),1000,0)),1000000))</f>
        <v/>
      </c>
      <c r="ABK27">
        <f>IF($B27=0,1000000,IF(INDEX('計算A'!$D$60:$II$104,$B27,157)*IW27=1,IF(AND($E27=2,SD27=0),1000000,INDEX('計算A'!FD$110:FD$114,$F27+1)+IF(AND($E27=1,SD27=0),1000,0)),1000000))</f>
        <v/>
      </c>
      <c r="ABL27">
        <f>IF($B27=0,1000000,IF(INDEX('計算A'!$D$60:$II$104,$B27,158)*IX27=1,IF(AND($E27=2,SE27=0),1000000,INDEX('計算A'!FE$110:FE$114,$F27+1)+IF(AND($E27=1,SE27=0),1000,0)),1000000))</f>
        <v/>
      </c>
      <c r="ABM27">
        <f>IF($B27=0,1000000,IF(INDEX('計算A'!$D$60:$II$104,$B27,159)*IY27=1,IF(AND($E27=2,SF27=0),1000000,INDEX('計算A'!FF$110:FF$114,$F27+1)+IF(AND($E27=1,SF27=0),1000,0)),1000000))</f>
        <v/>
      </c>
      <c r="ABN27">
        <f>IF($B27=0,1000000,IF(INDEX('計算A'!$D$60:$II$104,$B27,160)*IZ27=1,IF(AND($E27=2,SG27=0),1000000,INDEX('計算A'!FG$110:FG$114,$F27+1)+IF(AND($E27=1,SG27=0),1000,0)),1000000))</f>
        <v/>
      </c>
      <c r="ABO27">
        <f>IF($B27=0,1000000,IF(INDEX('計算A'!$D$60:$II$104,$B27,161)*JA27=1,IF(AND($E27=2,SH27=0),1000000,INDEX('計算A'!FH$110:FH$114,$F27+1)+IF(AND($E27=1,SH27=0),1000,0)),1000000))</f>
        <v/>
      </c>
      <c r="ABP27">
        <f>IF($B27=0,1000000,IF(INDEX('計算A'!$D$60:$II$104,$B27,162)*JB27=1,IF(AND($E27=2,SI27=0),1000000,INDEX('計算A'!FI$110:FI$114,$F27+1)+IF(AND($E27=1,SI27=0),1000,0)),1000000))</f>
        <v/>
      </c>
      <c r="ABQ27">
        <f>IF($B27=0,1000000,IF(INDEX('計算A'!$D$60:$II$104,$B27,163)*JC27=1,IF(AND($E27=2,SJ27=0),1000000,INDEX('計算A'!FJ$110:FJ$114,$F27+1)+IF(AND($E27=1,SJ27=0),1000,0)),1000000))</f>
        <v/>
      </c>
      <c r="ABR27">
        <f>IF($B27=0,1000000,IF(INDEX('計算A'!$D$60:$II$104,$B27,164)*JD27=1,IF(AND($E27=2,SK27=0),1000000,INDEX('計算A'!FK$110:FK$114,$F27+1)+IF(AND($E27=1,SK27=0),1000,0)),1000000))</f>
        <v/>
      </c>
      <c r="ABS27">
        <f>IF($B27=0,1000000,IF(INDEX('計算A'!$D$60:$II$104,$B27,165)*JE27=1,IF(AND($E27=2,SL27=0),1000000,INDEX('計算A'!FL$110:FL$114,$F27+1)+IF(AND($E27=1,SL27=0),1000,0)),1000000))</f>
        <v/>
      </c>
      <c r="ABT27">
        <f>IF($B27=0,1000000,IF(INDEX('計算A'!$D$60:$II$104,$B27,166)*JF27=1,IF(AND($E27=2,SM27=0),1000000,INDEX('計算A'!FM$110:FM$114,$F27+1)+IF(AND($E27=1,SM27=0),1000,0)),1000000))</f>
        <v/>
      </c>
      <c r="ABU27">
        <f>IF($B27=0,1000000,IF(INDEX('計算A'!$D$60:$II$104,$B27,167)*JG27=1,IF(AND($E27=2,SN27=0),1000000,INDEX('計算A'!FN$110:FN$114,$F27+1)+IF(AND($E27=1,SN27=0),1000,0)),1000000))</f>
        <v/>
      </c>
      <c r="ABV27">
        <f>IF($B27=0,1000000,IF(INDEX('計算A'!$D$60:$II$104,$B27,168)*JH27=1,IF(AND($E27=2,SO27=0),1000000,INDEX('計算A'!FO$110:FO$114,$F27+1)+IF(AND($E27=1,SO27=0),1000,0)),1000000))</f>
        <v/>
      </c>
      <c r="ABW27">
        <f>IF($B27=0,1000000,IF(INDEX('計算A'!$D$60:$II$104,$B27,169)*JI27=1,IF(AND($E27=2,SP27=0),1000000,INDEX('計算A'!FP$110:FP$114,$F27+1)+IF(AND($E27=1,SP27=0),1000,0)),1000000))</f>
        <v/>
      </c>
      <c r="ABX27">
        <f>IF($B27=0,1000000,IF(INDEX('計算A'!$D$60:$II$104,$B27,170)*JJ27=1,IF(AND($E27=2,SQ27=0),1000000,INDEX('計算A'!FQ$110:FQ$114,$F27+1)+IF(AND($E27=1,SQ27=0),1000,0)),1000000))</f>
        <v/>
      </c>
      <c r="ABY27">
        <f>IF($B27=0,1000000,IF(INDEX('計算A'!$D$60:$II$104,$B27,171)*JK27=1,IF(AND($E27=2,SR27=0),1000000,INDEX('計算A'!FR$110:FR$114,$F27+1)+IF(AND($E27=1,SR27=0),1000,0)),1000000))</f>
        <v/>
      </c>
      <c r="ABZ27">
        <f>IF($B27=0,1000000,IF(INDEX('計算A'!$D$60:$II$104,$B27,172)*JL27=1,IF(AND($E27=2,SS27=0),1000000,INDEX('計算A'!FS$110:FS$114,$F27+1)+IF(AND($E27=1,SS27=0),1000,0)),1000000))</f>
        <v/>
      </c>
      <c r="ACA27">
        <f>IF($B27=0,1000000,IF(INDEX('計算A'!$D$60:$II$104,$B27,173)*JM27=1,IF(AND($E27=2,ST27=0),1000000,INDEX('計算A'!FT$110:FT$114,$F27+1)+IF(AND($E27=1,ST27=0),1000,0)),1000000))</f>
        <v/>
      </c>
      <c r="ACB27">
        <f>IF($B27=0,1000000,IF(INDEX('計算A'!$D$60:$II$104,$B27,174)*JN27=1,IF(AND($E27=2,SU27=0),1000000,INDEX('計算A'!FU$110:FU$114,$F27+1)+IF(AND($E27=1,SU27=0),1000,0)),1000000))</f>
        <v/>
      </c>
      <c r="ACC27">
        <f>IF($B27=0,1000000,IF(INDEX('計算A'!$D$60:$II$104,$B27,175)*JO27=1,IF(AND($E27=2,SV27=0),1000000,INDEX('計算A'!FV$110:FV$114,$F27+1)+IF(AND($E27=1,SV27=0),1000,0)),1000000))</f>
        <v/>
      </c>
      <c r="ACD27">
        <f>IF($B27=0,1000000,IF(INDEX('計算A'!$D$60:$II$104,$B27,176)*JP27=1,IF(AND($E27=2,SW27=0),1000000,INDEX('計算A'!FW$110:FW$114,$F27+1)+IF(AND($E27=1,SW27=0),1000,0)),1000000))</f>
        <v/>
      </c>
      <c r="ACE27">
        <f>IF($B27=0,1000000,IF(INDEX('計算A'!$D$60:$II$104,$B27,177)*JQ27=1,IF(AND($E27=2,SX27=0),1000000,INDEX('計算A'!FX$110:FX$114,$F27+1)+IF(AND($E27=1,SX27=0),1000,0)),1000000))</f>
        <v/>
      </c>
      <c r="ACF27">
        <f>IF($B27=0,1000000,IF(INDEX('計算A'!$D$60:$II$104,$B27,178)*JR27=1,IF(AND($E27=2,SY27=0),1000000,INDEX('計算A'!FY$110:FY$114,$F27+1)+IF(AND($E27=1,SY27=0),1000,0)),1000000))</f>
        <v/>
      </c>
      <c r="ACG27">
        <f>IF($B27=0,1000000,IF(INDEX('計算A'!$D$60:$II$104,$B27,179)*JS27=1,IF(AND($E27=2,SZ27=0),1000000,INDEX('計算A'!FZ$110:FZ$114,$F27+1)+IF(AND($E27=1,SZ27=0),1000,0)),1000000))</f>
        <v/>
      </c>
      <c r="ACH27">
        <f>IF($B27=0,1000000,IF(INDEX('計算A'!$D$60:$II$104,$B27,180)*JT27=1,IF(AND($E27=2,TA27=0),1000000,INDEX('計算A'!GA$110:GA$114,$F27+1)+IF(AND($E27=1,TA27=0),1000,0)),1000000))</f>
        <v/>
      </c>
      <c r="ACI27">
        <f>IF($B27=0,1000000,IF(INDEX('計算A'!$D$60:$II$104,$B27,181)*JU27=1,IF(AND($E27=2,TB27=0),1000000,INDEX('計算A'!GB$110:GB$114,$F27+1)+IF(AND($E27=1,TB27=0),1000,0)),1000000))</f>
        <v/>
      </c>
      <c r="ACJ27">
        <f>IF($B27=0,1000000,IF(INDEX('計算A'!$D$60:$II$104,$B27,182)*JV27=1,IF(AND($E27=2,TC27=0),1000000,INDEX('計算A'!GC$110:GC$114,$F27+1)+IF(AND($E27=1,TC27=0),1000,0)),1000000))</f>
        <v/>
      </c>
      <c r="ACK27">
        <f>IF($B27=0,1000000,IF(INDEX('計算A'!$D$60:$II$104,$B27,183)*JW27=1,IF(AND($E27=2,TD27=0),1000000,INDEX('計算A'!GD$110:GD$114,$F27+1)+IF(AND($E27=1,TD27=0),1000,0)),1000000))</f>
        <v/>
      </c>
      <c r="ACL27">
        <f>IF($B27=0,1000000,IF(INDEX('計算A'!$D$60:$II$104,$B27,184)*JX27=1,IF(AND($E27=2,TE27=0),1000000,INDEX('計算A'!GE$110:GE$114,$F27+1)+IF(AND($E27=1,TE27=0),1000,0)),1000000))</f>
        <v/>
      </c>
      <c r="ACM27">
        <f>IF($B27=0,1000000,IF(INDEX('計算A'!$D$60:$II$104,$B27,185)*JY27=1,IF(AND($E27=2,TF27=0),1000000,INDEX('計算A'!GF$110:GF$114,$F27+1)+IF(AND($E27=1,TF27=0),1000,0)),1000000))</f>
        <v/>
      </c>
      <c r="ACN27">
        <f>IF($B27=0,1000000,IF(INDEX('計算A'!$D$60:$II$104,$B27,186)*JZ27=1,IF(AND($E27=2,TG27=0),1000000,INDEX('計算A'!GG$110:GG$114,$F27+1)+IF(AND($E27=1,TG27=0),1000,0)),1000000))</f>
        <v/>
      </c>
      <c r="ACO27">
        <f>IF($B27=0,1000000,IF(INDEX('計算A'!$D$60:$II$104,$B27,187)*KA27=1,IF(AND($E27=2,TH27=0),1000000,INDEX('計算A'!GH$110:GH$114,$F27+1)+IF(AND($E27=1,TH27=0),1000,0)),1000000))</f>
        <v/>
      </c>
      <c r="ACP27">
        <f>IF($B27=0,1000000,IF(INDEX('計算A'!$D$60:$II$104,$B27,188)*KB27=1,IF(AND($E27=2,TI27=0),1000000,INDEX('計算A'!GI$110:GI$114,$F27+1)+IF(AND($E27=1,TI27=0),1000,0)),1000000))</f>
        <v/>
      </c>
      <c r="ACQ27">
        <f>IF($B27=0,1000000,IF(INDEX('計算A'!$D$60:$II$104,$B27,189)*KC27=1,IF(AND($E27=2,TJ27=0),1000000,INDEX('計算A'!GJ$110:GJ$114,$F27+1)+IF(AND($E27=1,TJ27=0),1000,0)),1000000))</f>
        <v/>
      </c>
      <c r="ACR27">
        <f>IF($B27=0,1000000,IF(INDEX('計算A'!$D$60:$II$104,$B27,190)*KD27=1,IF(AND($E27=2,TK27=0),1000000,INDEX('計算A'!GK$110:GK$114,$F27+1)+IF(AND($E27=1,TK27=0),1000,0)),1000000))</f>
        <v/>
      </c>
      <c r="ACS27">
        <f>IF($B27=0,1000000,IF(INDEX('計算A'!$D$60:$II$104,$B27,191)*KE27=1,IF(AND($E27=2,TL27=0),1000000,INDEX('計算A'!GL$110:GL$114,$F27+1)+IF(AND($E27=1,TL27=0),1000,0)),1000000))</f>
        <v/>
      </c>
      <c r="ACT27">
        <f>IF($B27=0,1000000,IF(INDEX('計算A'!$D$60:$II$104,$B27,192)*KF27=1,IF(AND($E27=2,TM27=0),1000000,INDEX('計算A'!GM$110:GM$114,$F27+1)+IF(AND($E27=1,TM27=0),1000,0)),1000000))</f>
        <v/>
      </c>
      <c r="ACU27">
        <f>IF($B27=0,1000000,IF(INDEX('計算A'!$D$60:$II$104,$B27,193)*KG27=1,IF(AND($E27=2,TN27=0),1000000,INDEX('計算A'!GN$110:GN$114,$F27+1)+IF(AND($E27=1,TN27=0),1000,0)),1000000))</f>
        <v/>
      </c>
      <c r="ACV27">
        <f>IF($B27=0,1000000,IF(INDEX('計算A'!$D$60:$II$104,$B27,194)*KH27=1,IF(AND($E27=2,TO27=0),1000000,INDEX('計算A'!GO$110:GO$114,$F27+1)+IF(AND($E27=1,TO27=0),1000,0)),1000000))</f>
        <v/>
      </c>
      <c r="ACW27">
        <f>IF($B27=0,1000000,IF(INDEX('計算A'!$D$60:$II$104,$B27,195)*KI27=1,IF(AND($E27=2,TP27=0),1000000,INDEX('計算A'!GP$110:GP$114,$F27+1)+IF(AND($E27=1,TP27=0),1000,0)),1000000))</f>
        <v/>
      </c>
      <c r="ACX27">
        <f>IF($B27=0,1000000,IF(INDEX('計算A'!$D$60:$II$104,$B27,196)*KJ27=1,IF(AND($E27=2,TQ27=0),1000000,INDEX('計算A'!GQ$110:GQ$114,$F27+1)+IF(AND($E27=1,TQ27=0),1000,0)),1000000))</f>
        <v/>
      </c>
      <c r="ACY27">
        <f>IF($B27=0,1000000,IF(INDEX('計算A'!$D$60:$II$104,$B27,197)*KK27=1,IF(AND($E27=2,TR27=0),1000000,INDEX('計算A'!GR$110:GR$114,$F27+1)+IF(AND($E27=1,TR27=0),1000,0)),1000000))</f>
        <v/>
      </c>
      <c r="ACZ27">
        <f>IF($B27=0,1000000,IF(INDEX('計算A'!$D$60:$II$104,$B27,198)*KL27=1,IF(AND($E27=2,TS27=0),1000000,INDEX('計算A'!GS$110:GS$114,$F27+1)+IF(AND($E27=1,TS27=0),1000,0)),1000000))</f>
        <v/>
      </c>
      <c r="ADA27">
        <f>IF($B27=0,1000000,IF(INDEX('計算A'!$D$60:$II$104,$B27,199)*KM27=1,IF(AND($E27=2,TT27=0),1000000,INDEX('計算A'!GT$110:GT$114,$F27+1)+IF(AND($E27=1,TT27=0),1000,0)),1000000))</f>
        <v/>
      </c>
      <c r="ADB27">
        <f>IF($B27=0,1000000,IF(INDEX('計算A'!$D$60:$II$104,$B27,200)*KN27=1,IF(AND($E27=2,TU27=0),1000000,INDEX('計算A'!GU$110:GU$114,$F27+1)+IF(AND($E27=1,TU27=0),1000,0)),1000000))</f>
        <v/>
      </c>
      <c r="ADC27">
        <f>IF($B27=0,1000000,IF(INDEX('計算A'!$D$60:$II$104,$B27,201)*KO27=1,IF(AND($E27=2,TV27=0),1000000,INDEX('計算A'!GV$110:GV$114,$F27+1)+IF(AND($E27=1,TV27=0),1000,0)),1000000))</f>
        <v/>
      </c>
      <c r="ADD27">
        <f>IF($B27=0,1000000,IF(INDEX('計算A'!$D$60:$II$104,$B27,202)*KP27=1,IF(AND($E27=2,TW27=0),1000000,INDEX('計算A'!GW$110:GW$114,$F27+1)+IF(AND($E27=1,TW27=0),1000,0)),1000000))</f>
        <v/>
      </c>
      <c r="ADE27">
        <f>IF($B27=0,1000000,IF(INDEX('計算A'!$D$60:$II$104,$B27,203)*KQ27=1,IF(AND($E27=2,TX27=0),1000000,INDEX('計算A'!GX$110:GX$114,$F27+1)+IF(AND($E27=1,TX27=0),1000,0)),1000000))</f>
        <v/>
      </c>
      <c r="ADF27">
        <f>IF($B27=0,1000000,IF(INDEX('計算A'!$D$60:$II$104,$B27,204)*KR27=1,IF(AND($E27=2,TY27=0),1000000,INDEX('計算A'!GY$110:GY$114,$F27+1)+IF(AND($E27=1,TY27=0),1000,0)),1000000))</f>
        <v/>
      </c>
      <c r="ADG27">
        <f>IF($B27=0,1000000,IF(INDEX('計算A'!$D$60:$II$104,$B27,205)*KS27=1,IF(AND($E27=2,TZ27=0),1000000,INDEX('計算A'!GZ$110:GZ$114,$F27+1)+IF(AND($E27=1,TZ27=0),1000,0)),1000000))</f>
        <v/>
      </c>
      <c r="ADH27">
        <f>IF($B27=0,1000000,IF(INDEX('計算A'!$D$60:$II$104,$B27,206)*KT27=1,IF(AND($E27=2,UA27=0),1000000,INDEX('計算A'!HA$110:HA$114,$F27+1)+IF(AND($E27=1,UA27=0),1000,0)),1000000))</f>
        <v/>
      </c>
      <c r="ADI27">
        <f>IF($B27=0,1000000,IF(INDEX('計算A'!$D$60:$II$104,$B27,207)*KU27=1,IF(AND($E27=2,UB27=0),1000000,INDEX('計算A'!HB$110:HB$114,$F27+1)+IF(AND($E27=1,UB27=0),1000,0)),1000000))</f>
        <v/>
      </c>
      <c r="ADJ27">
        <f>IF($B27=0,1000000,IF(INDEX('計算A'!$D$60:$II$104,$B27,208)*KV27=1,IF(AND($E27=2,UC27=0),1000000,INDEX('計算A'!HC$110:HC$114,$F27+1)+IF(AND($E27=1,UC27=0),1000,0)),1000000))</f>
        <v/>
      </c>
      <c r="ADK27">
        <f>IF($B27=0,1000000,IF(INDEX('計算A'!$D$60:$II$104,$B27,209)*KW27=1,IF(AND($E27=2,UD27=0),1000000,INDEX('計算A'!HD$110:HD$114,$F27+1)+IF(AND($E27=1,UD27=0),1000,0)),1000000))</f>
        <v/>
      </c>
      <c r="ADL27">
        <f>IF($B27=0,1000000,IF(INDEX('計算A'!$D$60:$II$104,$B27,210)*KX27=1,IF(AND($E27=2,UE27=0),1000000,INDEX('計算A'!HE$110:HE$114,$F27+1)+IF(AND($E27=1,UE27=0),1000,0)),1000000))</f>
        <v/>
      </c>
      <c r="ADM27">
        <f>IF($B27=0,1000000,IF(INDEX('計算A'!$D$60:$II$104,$B27,211)*KY27=1,IF(AND($E27=2,UF27=0),1000000,INDEX('計算A'!HF$110:HF$114,$F27+1)+IF(AND($E27=1,UF27=0),1000,0)),1000000))</f>
        <v/>
      </c>
      <c r="ADN27">
        <f>IF($B27=0,1000000,IF(INDEX('計算A'!$D$60:$II$104,$B27,212)*KZ27=1,IF(AND($E27=2,UG27=0),1000000,INDEX('計算A'!HG$110:HG$114,$F27+1)+IF(AND($E27=1,UG27=0),1000,0)),1000000))</f>
        <v/>
      </c>
      <c r="ADO27">
        <f>IF($B27=0,1000000,IF(INDEX('計算A'!$D$60:$II$104,$B27,213)*LA27=1,IF(AND($E27=2,UH27=0),1000000,INDEX('計算A'!HH$110:HH$114,$F27+1)+IF(AND($E27=1,UH27=0),1000,0)),1000000))</f>
        <v/>
      </c>
      <c r="ADP27">
        <f>IF($B27=0,1000000,IF(INDEX('計算A'!$D$60:$II$104,$B27,214)*LB27=1,IF(AND($E27=2,UI27=0),1000000,INDEX('計算A'!HI$110:HI$114,$F27+1)+IF(AND($E27=1,UI27=0),1000,0)),1000000))</f>
        <v/>
      </c>
      <c r="ADQ27">
        <f>IF($B27=0,1000000,IF(INDEX('計算A'!$D$60:$II$104,$B27,215)*LC27=1,IF(AND($E27=2,UJ27=0),1000000,INDEX('計算A'!HJ$110:HJ$114,$F27+1)+IF(AND($E27=1,UJ27=0),1000,0)),1000000))</f>
        <v/>
      </c>
      <c r="ADR27">
        <f>IF($B27=0,1000000,IF(INDEX('計算A'!$D$60:$II$104,$B27,216)*LD27=1,IF(AND($E27=2,UK27=0),1000000,INDEX('計算A'!HK$110:HK$114,$F27+1)+IF(AND($E27=1,UK27=0),1000,0)),1000000))</f>
        <v/>
      </c>
      <c r="ADS27">
        <f>IF($B27=0,1000000,IF(INDEX('計算A'!$D$60:$II$104,$B27,217)*LE27=1,IF(AND($E27=2,UL27=0),1000000,INDEX('計算A'!HL$110:HL$114,$F27+1)+IF(AND($E27=1,UL27=0),1000,0)),1000000))</f>
        <v/>
      </c>
      <c r="ADT27">
        <f>IF($B27=0,1000000,IF(INDEX('計算A'!$D$60:$II$104,$B27,218)*LF27=1,IF(AND($E27=2,UM27=0),1000000,INDEX('計算A'!HM$110:HM$114,$F27+1)+IF(AND($E27=1,UM27=0),1000,0)),1000000))</f>
        <v/>
      </c>
      <c r="ADU27">
        <f>IF($B27=0,1000000,IF(INDEX('計算A'!$D$60:$II$104,$B27,219)*LG27=1,IF(AND($E27=2,UN27=0),1000000,INDEX('計算A'!HN$110:HN$114,$F27+1)+IF(AND($E27=1,UN27=0),1000,0)),1000000))</f>
        <v/>
      </c>
      <c r="ADV27">
        <f>IF($B27=0,1000000,IF(INDEX('計算A'!$D$60:$II$104,$B27,220)*LH27=1,IF(AND($E27=2,UO27=0),1000000,INDEX('計算A'!HO$110:HO$114,$F27+1)+IF(AND($E27=1,UO27=0),1000,0)),1000000))</f>
        <v/>
      </c>
      <c r="ADW27">
        <f>IF($B27=0,1000000,IF(INDEX('計算A'!$D$60:$II$104,$B27,221)*LI27=1,IF(AND($E27=2,UP27=0),1000000,INDEX('計算A'!HP$110:HP$114,$F27+1)+IF(AND($E27=1,UP27=0),1000,0)),1000000))</f>
        <v/>
      </c>
      <c r="ADX27">
        <f>IF($B27=0,1000000,IF(INDEX('計算A'!$D$60:$II$104,$B27,222)*LJ27=1,IF(AND($E27=2,UQ27=0),1000000,INDEX('計算A'!HQ$110:HQ$114,$F27+1)+IF(AND($E27=1,UQ27=0),1000,0)),1000000))</f>
        <v/>
      </c>
      <c r="ADY27">
        <f>IF($B27=0,1000000,IF(INDEX('計算A'!$D$60:$II$104,$B27,223)*LK27=1,IF(AND($E27=2,UR27=0),1000000,INDEX('計算A'!HR$110:HR$114,$F27+1)+IF(AND($E27=1,UR27=0),1000,0)),1000000))</f>
        <v/>
      </c>
      <c r="ADZ27">
        <f>IF($B27=0,1000000,IF(INDEX('計算A'!$D$60:$II$104,$B27,224)*LL27=1,IF(AND($E27=2,US27=0),1000000,INDEX('計算A'!HS$110:HS$114,$F27+1)+IF(AND($E27=1,US27=0),1000,0)),1000000))</f>
        <v/>
      </c>
      <c r="AEA27">
        <f>IF($B27=0,1000000,IF(INDEX('計算A'!$D$60:$II$104,$B27,225)*LM27=1,IF(AND($E27=2,UT27=0),1000000,INDEX('計算A'!HT$110:HT$114,$F27+1)+IF(AND($E27=1,UT27=0),1000,0)),1000000))</f>
        <v/>
      </c>
      <c r="AEB27">
        <f>IF($B27=0,1000000,IF(INDEX('計算A'!$D$60:$II$104,$B27,226)*LN27=1,IF(AND($E27=2,UU27=0),1000000,INDEX('計算A'!HU$110:HU$114,$F27+1)+IF(AND($E27=1,UU27=0),1000,0)),1000000))</f>
        <v/>
      </c>
      <c r="AEC27">
        <f>IF($B27=0,1000000,IF(INDEX('計算A'!$D$60:$II$104,$B27,227)*LO27=1,IF(AND($E27=2,UV27=0),1000000,INDEX('計算A'!HV$110:HV$114,$F27+1)+IF(AND($E27=1,UV27=0),1000,0)),1000000))</f>
        <v/>
      </c>
      <c r="AED27">
        <f>IF($B27=0,1000000,IF(INDEX('計算A'!$D$60:$II$104,$B27,228)*LP27=1,IF(AND($E27=2,UW27=0),1000000,INDEX('計算A'!HW$110:HW$114,$F27+1)+IF(AND($E27=1,UW27=0),1000,0)),1000000))</f>
        <v/>
      </c>
      <c r="AEE27">
        <f>IF($B27=0,1000000,IF(INDEX('計算A'!$D$60:$II$104,$B27,229)*LQ27=1,IF(AND($E27=2,UX27=0),1000000,INDEX('計算A'!HX$110:HX$114,$F27+1)+IF(AND($E27=1,UX27=0),1000,0)),1000000))</f>
        <v/>
      </c>
      <c r="AEF27">
        <f>IF($B27=0,1000000,IF(INDEX('計算A'!$D$60:$II$104,$B27,230)*LR27=1,IF(AND($E27=2,UY27=0),1000000,INDEX('計算A'!HY$110:HY$114,$F27+1)+IF(AND($E27=1,UY27=0),1000,0)),1000000))</f>
        <v/>
      </c>
      <c r="AEG27">
        <f>IF($B27=0,1000000,IF(INDEX('計算A'!$D$60:$II$104,$B27,231)*LS27=1,IF(AND($E27=2,UZ27=0),1000000,INDEX('計算A'!HZ$110:HZ$114,$F27+1)+IF(AND($E27=1,UZ27=0),1000,0)),1000000))</f>
        <v/>
      </c>
      <c r="AEH27">
        <f>IF($B27=0,1000000,IF(INDEX('計算A'!$D$60:$II$104,$B27,232)*LT27=1,IF(AND($E27=2,VA27=0),1000000,INDEX('計算A'!IA$110:IA$114,$F27+1)+IF(AND($E27=1,VA27=0),1000,0)),1000000))</f>
        <v/>
      </c>
      <c r="AEI27">
        <f>IF($B27=0,1000000,IF(INDEX('計算A'!$D$60:$II$104,$B27,233)*LU27=1,IF(AND($E27=2,VB27=0),1000000,INDEX('計算A'!IB$110:IB$114,$F27+1)+IF(AND($E27=1,VB27=0),1000,0)),1000000))</f>
        <v/>
      </c>
      <c r="AEJ27">
        <f>IF($B27=0,1000000,IF(INDEX('計算A'!$D$60:$II$104,$B27,234)*LV27=1,IF(AND($E27=2,VC27=0),1000000,INDEX('計算A'!IC$110:IC$114,$F27+1)+IF(AND($E27=1,VC27=0),1000,0)),1000000))</f>
        <v/>
      </c>
      <c r="AEK27">
        <f>IF($B27=0,1000000,IF(INDEX('計算A'!$D$60:$II$104,$B27,235)*LW27=1,IF(AND($E27=2,VD27=0),1000000,INDEX('計算A'!ID$110:ID$114,$F27+1)+IF(AND($E27=1,VD27=0),1000,0)),1000000))</f>
        <v/>
      </c>
      <c r="AEL27">
        <f>IF($B27=0,1000000,IF(INDEX('計算A'!$D$60:$II$104,$B27,236)*LX27=1,IF(AND($E27=2,VE27=0),1000000,INDEX('計算A'!IE$110:IE$114,$F27+1)+IF(AND($E27=1,VE27=0),1000,0)),1000000))</f>
        <v/>
      </c>
      <c r="AEM27">
        <f>IF($B27=0,1000000,IF(INDEX('計算A'!$D$60:$II$104,$B27,237)*LY27=1,IF(AND($E27=2,VF27=0),1000000,INDEX('計算A'!IF$110:IF$114,$F27+1)+IF(AND($E27=1,VF27=0),1000,0)),1000000))</f>
        <v/>
      </c>
      <c r="AEN27">
        <f>IF($B27=0,1000000,IF(INDEX('計算A'!$D$60:$II$104,$B27,238)*LZ27=1,IF(AND($E27=2,VG27=0),1000000,INDEX('計算A'!IG$110:IG$114,$F27+1)+IF(AND($E27=1,VG27=0),1000,0)),1000000))</f>
        <v/>
      </c>
      <c r="AEO27">
        <f>IF($B27=0,1000000,IF(INDEX('計算A'!$D$60:$II$104,$B27,239)*MA27=1,IF(AND($E27=2,VH27=0),1000000,INDEX('計算A'!IH$110:IH$114,$F27+1)+IF(AND($E27=1,VH27=0),1000,0)),1000000))</f>
        <v/>
      </c>
      <c r="AEP27">
        <f>IF($B27=0,1000000,IF(INDEX('計算A'!$D$60:$II$104,$B27,240)*MB27=1,IF(AND($E27=2,VI27=0),1000000,INDEX('計算A'!II$110:II$114,$F27+1)+IF(AND($E27=1,VI27=0),1000,0)),1000000))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IF($B28=0,1000000,IF(INDEX('計算A'!$D$60:$II$104,$B28,1)*CW28=1,IF(AND($E28=2,MD28=0),1000000,INDEX('計算A'!D$110:D$114,$F28+1)+IF(AND($E28=1,MD28=0),1000,0)),1000000))</f>
        <v/>
      </c>
      <c r="VL28">
        <f>IF($B28=0,1000000,IF(INDEX('計算A'!$D$60:$II$104,$B28,2)*CX28=1,IF(AND($E28=2,ME28=0),1000000,INDEX('計算A'!E$110:E$114,$F28+1)+IF(AND($E28=1,ME28=0),1000,0)),1000000))</f>
        <v/>
      </c>
      <c r="VM28">
        <f>IF($B28=0,1000000,IF(INDEX('計算A'!$D$60:$II$104,$B28,3)*CY28=1,IF(AND($E28=2,MF28=0),1000000,INDEX('計算A'!F$110:F$114,$F28+1)+IF(AND($E28=1,MF28=0),1000,0)),1000000))</f>
        <v/>
      </c>
      <c r="VN28">
        <f>IF($B28=0,1000000,IF(INDEX('計算A'!$D$60:$II$104,$B28,4)*CZ28=1,IF(AND($E28=2,MG28=0),1000000,INDEX('計算A'!G$110:G$114,$F28+1)+IF(AND($E28=1,MG28=0),1000,0)),1000000))</f>
        <v/>
      </c>
      <c r="VO28">
        <f>IF($B28=0,1000000,IF(INDEX('計算A'!$D$60:$II$104,$B28,5)*DA28=1,IF(AND($E28=2,MH28=0),1000000,INDEX('計算A'!H$110:H$114,$F28+1)+IF(AND($E28=1,MH28=0),1000,0)),1000000))</f>
        <v/>
      </c>
      <c r="VP28">
        <f>IF($B28=0,1000000,IF(INDEX('計算A'!$D$60:$II$104,$B28,6)*DB28=1,IF(AND($E28=2,MI28=0),1000000,INDEX('計算A'!I$110:I$114,$F28+1)+IF(AND($E28=1,MI28=0),1000,0)),1000000))</f>
        <v/>
      </c>
      <c r="VQ28">
        <f>IF($B28=0,1000000,IF(INDEX('計算A'!$D$60:$II$104,$B28,7)*DC28=1,IF(AND($E28=2,MJ28=0),1000000,INDEX('計算A'!J$110:J$114,$F28+1)+IF(AND($E28=1,MJ28=0),1000,0)),1000000))</f>
        <v/>
      </c>
      <c r="VR28">
        <f>IF($B28=0,1000000,IF(INDEX('計算A'!$D$60:$II$104,$B28,8)*DD28=1,IF(AND($E28=2,MK28=0),1000000,INDEX('計算A'!K$110:K$114,$F28+1)+IF(AND($E28=1,MK28=0),1000,0)),1000000))</f>
        <v/>
      </c>
      <c r="VS28">
        <f>IF($B28=0,1000000,IF(INDEX('計算A'!$D$60:$II$104,$B28,9)*DE28=1,IF(AND($E28=2,ML28=0),1000000,INDEX('計算A'!L$110:L$114,$F28+1)+IF(AND($E28=1,ML28=0),1000,0)),1000000))</f>
        <v/>
      </c>
      <c r="VT28">
        <f>IF($B28=0,1000000,IF(INDEX('計算A'!$D$60:$II$104,$B28,10)*DF28=1,IF(AND($E28=2,MM28=0),1000000,INDEX('計算A'!M$110:M$114,$F28+1)+IF(AND($E28=1,MM28=0),1000,0)),1000000))</f>
        <v/>
      </c>
      <c r="VU28">
        <f>IF($B28=0,1000000,IF(INDEX('計算A'!$D$60:$II$104,$B28,11)*DG28=1,IF(AND($E28=2,MN28=0),1000000,INDEX('計算A'!N$110:N$114,$F28+1)+IF(AND($E28=1,MN28=0),1000,0)),1000000))</f>
        <v/>
      </c>
      <c r="VV28">
        <f>IF($B28=0,1000000,IF(INDEX('計算A'!$D$60:$II$104,$B28,12)*DH28=1,IF(AND($E28=2,MO28=0),1000000,INDEX('計算A'!O$110:O$114,$F28+1)+IF(AND($E28=1,MO28=0),1000,0)),1000000))</f>
        <v/>
      </c>
      <c r="VW28">
        <f>IF($B28=0,1000000,IF(INDEX('計算A'!$D$60:$II$104,$B28,13)*DI28=1,IF(AND($E28=2,MP28=0),1000000,INDEX('計算A'!P$110:P$114,$F28+1)+IF(AND($E28=1,MP28=0),1000,0)),1000000))</f>
        <v/>
      </c>
      <c r="VX28">
        <f>IF($B28=0,1000000,IF(INDEX('計算A'!$D$60:$II$104,$B28,14)*DJ28=1,IF(AND($E28=2,MQ28=0),1000000,INDEX('計算A'!Q$110:Q$114,$F28+1)+IF(AND($E28=1,MQ28=0),1000,0)),1000000))</f>
        <v/>
      </c>
      <c r="VY28">
        <f>IF($B28=0,1000000,IF(INDEX('計算A'!$D$60:$II$104,$B28,15)*DK28=1,IF(AND($E28=2,MR28=0),1000000,INDEX('計算A'!R$110:R$114,$F28+1)+IF(AND($E28=1,MR28=0),1000,0)),1000000))</f>
        <v/>
      </c>
      <c r="VZ28">
        <f>IF($B28=0,1000000,IF(INDEX('計算A'!$D$60:$II$104,$B28,16)*DL28=1,IF(AND($E28=2,MS28=0),1000000,INDEX('計算A'!S$110:S$114,$F28+1)+IF(AND($E28=1,MS28=0),1000,0)),1000000))</f>
        <v/>
      </c>
      <c r="WA28">
        <f>IF($B28=0,1000000,IF(INDEX('計算A'!$D$60:$II$104,$B28,17)*DM28=1,IF(AND($E28=2,MT28=0),1000000,INDEX('計算A'!T$110:T$114,$F28+1)+IF(AND($E28=1,MT28=0),1000,0)),1000000))</f>
        <v/>
      </c>
      <c r="WB28">
        <f>IF($B28=0,1000000,IF(INDEX('計算A'!$D$60:$II$104,$B28,18)*DN28=1,IF(AND($E28=2,MU28=0),1000000,INDEX('計算A'!U$110:U$114,$F28+1)+IF(AND($E28=1,MU28=0),1000,0)),1000000))</f>
        <v/>
      </c>
      <c r="WC28">
        <f>IF($B28=0,1000000,IF(INDEX('計算A'!$D$60:$II$104,$B28,19)*DO28=1,IF(AND($E28=2,MV28=0),1000000,INDEX('計算A'!V$110:V$114,$F28+1)+IF(AND($E28=1,MV28=0),1000,0)),1000000))</f>
        <v/>
      </c>
      <c r="WD28">
        <f>IF($B28=0,1000000,IF(INDEX('計算A'!$D$60:$II$104,$B28,20)*DP28=1,IF(AND($E28=2,MW28=0),1000000,INDEX('計算A'!W$110:W$114,$F28+1)+IF(AND($E28=1,MW28=0),1000,0)),1000000))</f>
        <v/>
      </c>
      <c r="WE28">
        <f>IF($B28=0,1000000,IF(INDEX('計算A'!$D$60:$II$104,$B28,21)*DQ28=1,IF(AND($E28=2,MX28=0),1000000,INDEX('計算A'!X$110:X$114,$F28+1)+IF(AND($E28=1,MX28=0),1000,0)),1000000))</f>
        <v/>
      </c>
      <c r="WF28">
        <f>IF($B28=0,1000000,IF(INDEX('計算A'!$D$60:$II$104,$B28,22)*DR28=1,IF(AND($E28=2,MY28=0),1000000,INDEX('計算A'!Y$110:Y$114,$F28+1)+IF(AND($E28=1,MY28=0),1000,0)),1000000))</f>
        <v/>
      </c>
      <c r="WG28">
        <f>IF($B28=0,1000000,IF(INDEX('計算A'!$D$60:$II$104,$B28,23)*DS28=1,IF(AND($E28=2,MZ28=0),1000000,INDEX('計算A'!Z$110:Z$114,$F28+1)+IF(AND($E28=1,MZ28=0),1000,0)),1000000))</f>
        <v/>
      </c>
      <c r="WH28">
        <f>IF($B28=0,1000000,IF(INDEX('計算A'!$D$60:$II$104,$B28,24)*DT28=1,IF(AND($E28=2,NA28=0),1000000,INDEX('計算A'!AA$110:AA$114,$F28+1)+IF(AND($E28=1,NA28=0),1000,0)),1000000))</f>
        <v/>
      </c>
      <c r="WI28">
        <f>IF($B28=0,1000000,IF(INDEX('計算A'!$D$60:$II$104,$B28,25)*DU28=1,IF(AND($E28=2,NB28=0),1000000,INDEX('計算A'!AB$110:AB$114,$F28+1)+IF(AND($E28=1,NB28=0),1000,0)),1000000))</f>
        <v/>
      </c>
      <c r="WJ28">
        <f>IF($B28=0,1000000,IF(INDEX('計算A'!$D$60:$II$104,$B28,26)*DV28=1,IF(AND($E28=2,NC28=0),1000000,INDEX('計算A'!AC$110:AC$114,$F28+1)+IF(AND($E28=1,NC28=0),1000,0)),1000000))</f>
        <v/>
      </c>
      <c r="WK28">
        <f>IF($B28=0,1000000,IF(INDEX('計算A'!$D$60:$II$104,$B28,27)*DW28=1,IF(AND($E28=2,ND28=0),1000000,INDEX('計算A'!AD$110:AD$114,$F28+1)+IF(AND($E28=1,ND28=0),1000,0)),1000000))</f>
        <v/>
      </c>
      <c r="WL28">
        <f>IF($B28=0,1000000,IF(INDEX('計算A'!$D$60:$II$104,$B28,28)*DX28=1,IF(AND($E28=2,NE28=0),1000000,INDEX('計算A'!AE$110:AE$114,$F28+1)+IF(AND($E28=1,NE28=0),1000,0)),1000000))</f>
        <v/>
      </c>
      <c r="WM28">
        <f>IF($B28=0,1000000,IF(INDEX('計算A'!$D$60:$II$104,$B28,29)*DY28=1,IF(AND($E28=2,NF28=0),1000000,INDEX('計算A'!AF$110:AF$114,$F28+1)+IF(AND($E28=1,NF28=0),1000,0)),1000000))</f>
        <v/>
      </c>
      <c r="WN28">
        <f>IF($B28=0,1000000,IF(INDEX('計算A'!$D$60:$II$104,$B28,30)*DZ28=1,IF(AND($E28=2,NG28=0),1000000,INDEX('計算A'!AG$110:AG$114,$F28+1)+IF(AND($E28=1,NG28=0),1000,0)),1000000))</f>
        <v/>
      </c>
      <c r="WO28">
        <f>IF($B28=0,1000000,IF(INDEX('計算A'!$D$60:$II$104,$B28,31)*EA28=1,IF(AND($E28=2,NH28=0),1000000,INDEX('計算A'!AH$110:AH$114,$F28+1)+IF(AND($E28=1,NH28=0),1000,0)),1000000))</f>
        <v/>
      </c>
      <c r="WP28">
        <f>IF($B28=0,1000000,IF(INDEX('計算A'!$D$60:$II$104,$B28,32)*EB28=1,IF(AND($E28=2,NI28=0),1000000,INDEX('計算A'!AI$110:AI$114,$F28+1)+IF(AND($E28=1,NI28=0),1000,0)),1000000))</f>
        <v/>
      </c>
      <c r="WQ28">
        <f>IF($B28=0,1000000,IF(INDEX('計算A'!$D$60:$II$104,$B28,33)*EC28=1,IF(AND($E28=2,NJ28=0),1000000,INDEX('計算A'!AJ$110:AJ$114,$F28+1)+IF(AND($E28=1,NJ28=0),1000,0)),1000000))</f>
        <v/>
      </c>
      <c r="WR28">
        <f>IF($B28=0,1000000,IF(INDEX('計算A'!$D$60:$II$104,$B28,34)*ED28=1,IF(AND($E28=2,NK28=0),1000000,INDEX('計算A'!AK$110:AK$114,$F28+1)+IF(AND($E28=1,NK28=0),1000,0)),1000000))</f>
        <v/>
      </c>
      <c r="WS28">
        <f>IF($B28=0,1000000,IF(INDEX('計算A'!$D$60:$II$104,$B28,35)*EE28=1,IF(AND($E28=2,NL28=0),1000000,INDEX('計算A'!AL$110:AL$114,$F28+1)+IF(AND($E28=1,NL28=0),1000,0)),1000000))</f>
        <v/>
      </c>
      <c r="WT28">
        <f>IF($B28=0,1000000,IF(INDEX('計算A'!$D$60:$II$104,$B28,36)*EF28=1,IF(AND($E28=2,NM28=0),1000000,INDEX('計算A'!AM$110:AM$114,$F28+1)+IF(AND($E28=1,NM28=0),1000,0)),1000000))</f>
        <v/>
      </c>
      <c r="WU28">
        <f>IF($B28=0,1000000,IF(INDEX('計算A'!$D$60:$II$104,$B28,37)*EG28=1,IF(AND($E28=2,NN28=0),1000000,INDEX('計算A'!AN$110:AN$114,$F28+1)+IF(AND($E28=1,NN28=0),1000,0)),1000000))</f>
        <v/>
      </c>
      <c r="WV28">
        <f>IF($B28=0,1000000,IF(INDEX('計算A'!$D$60:$II$104,$B28,38)*EH28=1,IF(AND($E28=2,NO28=0),1000000,INDEX('計算A'!AO$110:AO$114,$F28+1)+IF(AND($E28=1,NO28=0),1000,0)),1000000))</f>
        <v/>
      </c>
      <c r="WW28">
        <f>IF($B28=0,1000000,IF(INDEX('計算A'!$D$60:$II$104,$B28,39)*EI28=1,IF(AND($E28=2,NP28=0),1000000,INDEX('計算A'!AP$110:AP$114,$F28+1)+IF(AND($E28=1,NP28=0),1000,0)),1000000))</f>
        <v/>
      </c>
      <c r="WX28">
        <f>IF($B28=0,1000000,IF(INDEX('計算A'!$D$60:$II$104,$B28,40)*EJ28=1,IF(AND($E28=2,NQ28=0),1000000,INDEX('計算A'!AQ$110:AQ$114,$F28+1)+IF(AND($E28=1,NQ28=0),1000,0)),1000000))</f>
        <v/>
      </c>
      <c r="WY28">
        <f>IF($B28=0,1000000,IF(INDEX('計算A'!$D$60:$II$104,$B28,41)*EK28=1,IF(AND($E28=2,NR28=0),1000000,INDEX('計算A'!AR$110:AR$114,$F28+1)+IF(AND($E28=1,NR28=0),1000,0)),1000000))</f>
        <v/>
      </c>
      <c r="WZ28">
        <f>IF($B28=0,1000000,IF(INDEX('計算A'!$D$60:$II$104,$B28,42)*EL28=1,IF(AND($E28=2,NS28=0),1000000,INDEX('計算A'!AS$110:AS$114,$F28+1)+IF(AND($E28=1,NS28=0),1000,0)),1000000))</f>
        <v/>
      </c>
      <c r="XA28">
        <f>IF($B28=0,1000000,IF(INDEX('計算A'!$D$60:$II$104,$B28,43)*EM28=1,IF(AND($E28=2,NT28=0),1000000,INDEX('計算A'!AT$110:AT$114,$F28+1)+IF(AND($E28=1,NT28=0),1000,0)),1000000))</f>
        <v/>
      </c>
      <c r="XB28">
        <f>IF($B28=0,1000000,IF(INDEX('計算A'!$D$60:$II$104,$B28,44)*EN28=1,IF(AND($E28=2,NU28=0),1000000,INDEX('計算A'!AU$110:AU$114,$F28+1)+IF(AND($E28=1,NU28=0),1000,0)),1000000))</f>
        <v/>
      </c>
      <c r="XC28">
        <f>IF($B28=0,1000000,IF(INDEX('計算A'!$D$60:$II$104,$B28,45)*EO28=1,IF(AND($E28=2,NV28=0),1000000,INDEX('計算A'!AV$110:AV$114,$F28+1)+IF(AND($E28=1,NV28=0),1000,0)),1000000))</f>
        <v/>
      </c>
      <c r="XD28">
        <f>IF($B28=0,1000000,IF(INDEX('計算A'!$D$60:$II$104,$B28,46)*EP28=1,IF(AND($E28=2,NW28=0),1000000,INDEX('計算A'!AW$110:AW$114,$F28+1)+IF(AND($E28=1,NW28=0),1000,0)),1000000))</f>
        <v/>
      </c>
      <c r="XE28">
        <f>IF($B28=0,1000000,IF(INDEX('計算A'!$D$60:$II$104,$B28,47)*EQ28=1,IF(AND($E28=2,NX28=0),1000000,INDEX('計算A'!AX$110:AX$114,$F28+1)+IF(AND($E28=1,NX28=0),1000,0)),1000000))</f>
        <v/>
      </c>
      <c r="XF28">
        <f>IF($B28=0,1000000,IF(INDEX('計算A'!$D$60:$II$104,$B28,48)*ER28=1,IF(AND($E28=2,NY28=0),1000000,INDEX('計算A'!AY$110:AY$114,$F28+1)+IF(AND($E28=1,NY28=0),1000,0)),1000000))</f>
        <v/>
      </c>
      <c r="XG28">
        <f>IF($B28=0,1000000,IF(INDEX('計算A'!$D$60:$II$104,$B28,49)*ES28=1,IF(AND($E28=2,NZ28=0),1000000,INDEX('計算A'!AZ$110:AZ$114,$F28+1)+IF(AND($E28=1,NZ28=0),1000,0)),1000000))</f>
        <v/>
      </c>
      <c r="XH28">
        <f>IF($B28=0,1000000,IF(INDEX('計算A'!$D$60:$II$104,$B28,50)*ET28=1,IF(AND($E28=2,OA28=0),1000000,INDEX('計算A'!BA$110:BA$114,$F28+1)+IF(AND($E28=1,OA28=0),1000,0)),1000000))</f>
        <v/>
      </c>
      <c r="XI28">
        <f>IF($B28=0,1000000,IF(INDEX('計算A'!$D$60:$II$104,$B28,51)*EU28=1,IF(AND($E28=2,OB28=0),1000000,INDEX('計算A'!BB$110:BB$114,$F28+1)+IF(AND($E28=1,OB28=0),1000,0)),1000000))</f>
        <v/>
      </c>
      <c r="XJ28">
        <f>IF($B28=0,1000000,IF(INDEX('計算A'!$D$60:$II$104,$B28,52)*EV28=1,IF(AND($E28=2,OC28=0),1000000,INDEX('計算A'!BC$110:BC$114,$F28+1)+IF(AND($E28=1,OC28=0),1000,0)),1000000))</f>
        <v/>
      </c>
      <c r="XK28">
        <f>IF($B28=0,1000000,IF(INDEX('計算A'!$D$60:$II$104,$B28,53)*EW28=1,IF(AND($E28=2,OD28=0),1000000,INDEX('計算A'!BD$110:BD$114,$F28+1)+IF(AND($E28=1,OD28=0),1000,0)),1000000))</f>
        <v/>
      </c>
      <c r="XL28">
        <f>IF($B28=0,1000000,IF(INDEX('計算A'!$D$60:$II$104,$B28,54)*EX28=1,IF(AND($E28=2,OE28=0),1000000,INDEX('計算A'!BE$110:BE$114,$F28+1)+IF(AND($E28=1,OE28=0),1000,0)),1000000))</f>
        <v/>
      </c>
      <c r="XM28">
        <f>IF($B28=0,1000000,IF(INDEX('計算A'!$D$60:$II$104,$B28,55)*EY28=1,IF(AND($E28=2,OF28=0),1000000,INDEX('計算A'!BF$110:BF$114,$F28+1)+IF(AND($E28=1,OF28=0),1000,0)),1000000))</f>
        <v/>
      </c>
      <c r="XN28">
        <f>IF($B28=0,1000000,IF(INDEX('計算A'!$D$60:$II$104,$B28,56)*EZ28=1,IF(AND($E28=2,OG28=0),1000000,INDEX('計算A'!BG$110:BG$114,$F28+1)+IF(AND($E28=1,OG28=0),1000,0)),1000000))</f>
        <v/>
      </c>
      <c r="XO28">
        <f>IF($B28=0,1000000,IF(INDEX('計算A'!$D$60:$II$104,$B28,57)*FA28=1,IF(AND($E28=2,OH28=0),1000000,INDEX('計算A'!BH$110:BH$114,$F28+1)+IF(AND($E28=1,OH28=0),1000,0)),1000000))</f>
        <v/>
      </c>
      <c r="XP28">
        <f>IF($B28=0,1000000,IF(INDEX('計算A'!$D$60:$II$104,$B28,58)*FB28=1,IF(AND($E28=2,OI28=0),1000000,INDEX('計算A'!BI$110:BI$114,$F28+1)+IF(AND($E28=1,OI28=0),1000,0)),1000000))</f>
        <v/>
      </c>
      <c r="XQ28">
        <f>IF($B28=0,1000000,IF(INDEX('計算A'!$D$60:$II$104,$B28,59)*FC28=1,IF(AND($E28=2,OJ28=0),1000000,INDEX('計算A'!BJ$110:BJ$114,$F28+1)+IF(AND($E28=1,OJ28=0),1000,0)),1000000))</f>
        <v/>
      </c>
      <c r="XR28">
        <f>IF($B28=0,1000000,IF(INDEX('計算A'!$D$60:$II$104,$B28,60)*FD28=1,IF(AND($E28=2,OK28=0),1000000,INDEX('計算A'!BK$110:BK$114,$F28+1)+IF(AND($E28=1,OK28=0),1000,0)),1000000))</f>
        <v/>
      </c>
      <c r="XS28">
        <f>IF($B28=0,1000000,IF(INDEX('計算A'!$D$60:$II$104,$B28,61)*FE28=1,IF(AND($E28=2,OL28=0),1000000,INDEX('計算A'!BL$110:BL$114,$F28+1)+IF(AND($E28=1,OL28=0),1000,0)),1000000))</f>
        <v/>
      </c>
      <c r="XT28">
        <f>IF($B28=0,1000000,IF(INDEX('計算A'!$D$60:$II$104,$B28,62)*FF28=1,IF(AND($E28=2,OM28=0),1000000,INDEX('計算A'!BM$110:BM$114,$F28+1)+IF(AND($E28=1,OM28=0),1000,0)),1000000))</f>
        <v/>
      </c>
      <c r="XU28">
        <f>IF($B28=0,1000000,IF(INDEX('計算A'!$D$60:$II$104,$B28,63)*FG28=1,IF(AND($E28=2,ON28=0),1000000,INDEX('計算A'!BN$110:BN$114,$F28+1)+IF(AND($E28=1,ON28=0),1000,0)),1000000))</f>
        <v/>
      </c>
      <c r="XV28">
        <f>IF($B28=0,1000000,IF(INDEX('計算A'!$D$60:$II$104,$B28,64)*FH28=1,IF(AND($E28=2,OO28=0),1000000,INDEX('計算A'!BO$110:BO$114,$F28+1)+IF(AND($E28=1,OO28=0),1000,0)),1000000))</f>
        <v/>
      </c>
      <c r="XW28">
        <f>IF($B28=0,1000000,IF(INDEX('計算A'!$D$60:$II$104,$B28,65)*FI28=1,IF(AND($E28=2,OP28=0),1000000,INDEX('計算A'!BP$110:BP$114,$F28+1)+IF(AND($E28=1,OP28=0),1000,0)),1000000))</f>
        <v/>
      </c>
      <c r="XX28">
        <f>IF($B28=0,1000000,IF(INDEX('計算A'!$D$60:$II$104,$B28,66)*FJ28=1,IF(AND($E28=2,OQ28=0),1000000,INDEX('計算A'!BQ$110:BQ$114,$F28+1)+IF(AND($E28=1,OQ28=0),1000,0)),1000000))</f>
        <v/>
      </c>
      <c r="XY28">
        <f>IF($B28=0,1000000,IF(INDEX('計算A'!$D$60:$II$104,$B28,67)*FK28=1,IF(AND($E28=2,OR28=0),1000000,INDEX('計算A'!BR$110:BR$114,$F28+1)+IF(AND($E28=1,OR28=0),1000,0)),1000000))</f>
        <v/>
      </c>
      <c r="XZ28">
        <f>IF($B28=0,1000000,IF(INDEX('計算A'!$D$60:$II$104,$B28,68)*FL28=1,IF(AND($E28=2,OS28=0),1000000,INDEX('計算A'!BS$110:BS$114,$F28+1)+IF(AND($E28=1,OS28=0),1000,0)),1000000))</f>
        <v/>
      </c>
      <c r="YA28">
        <f>IF($B28=0,1000000,IF(INDEX('計算A'!$D$60:$II$104,$B28,69)*FM28=1,IF(AND($E28=2,OT28=0),1000000,INDEX('計算A'!BT$110:BT$114,$F28+1)+IF(AND($E28=1,OT28=0),1000,0)),1000000))</f>
        <v/>
      </c>
      <c r="YB28">
        <f>IF($B28=0,1000000,IF(INDEX('計算A'!$D$60:$II$104,$B28,70)*FN28=1,IF(AND($E28=2,OU28=0),1000000,INDEX('計算A'!BU$110:BU$114,$F28+1)+IF(AND($E28=1,OU28=0),1000,0)),1000000))</f>
        <v/>
      </c>
      <c r="YC28">
        <f>IF($B28=0,1000000,IF(INDEX('計算A'!$D$60:$II$104,$B28,71)*FO28=1,IF(AND($E28=2,OV28=0),1000000,INDEX('計算A'!BV$110:BV$114,$F28+1)+IF(AND($E28=1,OV28=0),1000,0)),1000000))</f>
        <v/>
      </c>
      <c r="YD28">
        <f>IF($B28=0,1000000,IF(INDEX('計算A'!$D$60:$II$104,$B28,72)*FP28=1,IF(AND($E28=2,OW28=0),1000000,INDEX('計算A'!BW$110:BW$114,$F28+1)+IF(AND($E28=1,OW28=0),1000,0)),1000000))</f>
        <v/>
      </c>
      <c r="YE28">
        <f>IF($B28=0,1000000,IF(INDEX('計算A'!$D$60:$II$104,$B28,73)*FQ28=1,IF(AND($E28=2,OX28=0),1000000,INDEX('計算A'!BX$110:BX$114,$F28+1)+IF(AND($E28=1,OX28=0),1000,0)),1000000))</f>
        <v/>
      </c>
      <c r="YF28">
        <f>IF($B28=0,1000000,IF(INDEX('計算A'!$D$60:$II$104,$B28,74)*FR28=1,IF(AND($E28=2,OY28=0),1000000,INDEX('計算A'!BY$110:BY$114,$F28+1)+IF(AND($E28=1,OY28=0),1000,0)),1000000))</f>
        <v/>
      </c>
      <c r="YG28">
        <f>IF($B28=0,1000000,IF(INDEX('計算A'!$D$60:$II$104,$B28,75)*FS28=1,IF(AND($E28=2,OZ28=0),1000000,INDEX('計算A'!BZ$110:BZ$114,$F28+1)+IF(AND($E28=1,OZ28=0),1000,0)),1000000))</f>
        <v/>
      </c>
      <c r="YH28">
        <f>IF($B28=0,1000000,IF(INDEX('計算A'!$D$60:$II$104,$B28,76)*FT28=1,IF(AND($E28=2,PA28=0),1000000,INDEX('計算A'!CA$110:CA$114,$F28+1)+IF(AND($E28=1,PA28=0),1000,0)),1000000))</f>
        <v/>
      </c>
      <c r="YI28">
        <f>IF($B28=0,1000000,IF(INDEX('計算A'!$D$60:$II$104,$B28,77)*FU28=1,IF(AND($E28=2,PB28=0),1000000,INDEX('計算A'!CB$110:CB$114,$F28+1)+IF(AND($E28=1,PB28=0),1000,0)),1000000))</f>
        <v/>
      </c>
      <c r="YJ28">
        <f>IF($B28=0,1000000,IF(INDEX('計算A'!$D$60:$II$104,$B28,78)*FV28=1,IF(AND($E28=2,PC28=0),1000000,INDEX('計算A'!CC$110:CC$114,$F28+1)+IF(AND($E28=1,PC28=0),1000,0)),1000000))</f>
        <v/>
      </c>
      <c r="YK28">
        <f>IF($B28=0,1000000,IF(INDEX('計算A'!$D$60:$II$104,$B28,79)*FW28=1,IF(AND($E28=2,PD28=0),1000000,INDEX('計算A'!CD$110:CD$114,$F28+1)+IF(AND($E28=1,PD28=0),1000,0)),1000000))</f>
        <v/>
      </c>
      <c r="YL28">
        <f>IF($B28=0,1000000,IF(INDEX('計算A'!$D$60:$II$104,$B28,80)*FX28=1,IF(AND($E28=2,PE28=0),1000000,INDEX('計算A'!CE$110:CE$114,$F28+1)+IF(AND($E28=1,PE28=0),1000,0)),1000000))</f>
        <v/>
      </c>
      <c r="YM28">
        <f>IF($B28=0,1000000,IF(INDEX('計算A'!$D$60:$II$104,$B28,81)*FY28=1,IF(AND($E28=2,PF28=0),1000000,INDEX('計算A'!CF$110:CF$114,$F28+1)+IF(AND($E28=1,PF28=0),1000,0)),1000000))</f>
        <v/>
      </c>
      <c r="YN28">
        <f>IF($B28=0,1000000,IF(INDEX('計算A'!$D$60:$II$104,$B28,82)*FZ28=1,IF(AND($E28=2,PG28=0),1000000,INDEX('計算A'!CG$110:CG$114,$F28+1)+IF(AND($E28=1,PG28=0),1000,0)),1000000))</f>
        <v/>
      </c>
      <c r="YO28">
        <f>IF($B28=0,1000000,IF(INDEX('計算A'!$D$60:$II$104,$B28,83)*GA28=1,IF(AND($E28=2,PH28=0),1000000,INDEX('計算A'!CH$110:CH$114,$F28+1)+IF(AND($E28=1,PH28=0),1000,0)),1000000))</f>
        <v/>
      </c>
      <c r="YP28">
        <f>IF($B28=0,1000000,IF(INDEX('計算A'!$D$60:$II$104,$B28,84)*GB28=1,IF(AND($E28=2,PI28=0),1000000,INDEX('計算A'!CI$110:CI$114,$F28+1)+IF(AND($E28=1,PI28=0),1000,0)),1000000))</f>
        <v/>
      </c>
      <c r="YQ28">
        <f>IF($B28=0,1000000,IF(INDEX('計算A'!$D$60:$II$104,$B28,85)*GC28=1,IF(AND($E28=2,PJ28=0),1000000,INDEX('計算A'!CJ$110:CJ$114,$F28+1)+IF(AND($E28=1,PJ28=0),1000,0)),1000000))</f>
        <v/>
      </c>
      <c r="YR28">
        <f>IF($B28=0,1000000,IF(INDEX('計算A'!$D$60:$II$104,$B28,86)*GD28=1,IF(AND($E28=2,PK28=0),1000000,INDEX('計算A'!CK$110:CK$114,$F28+1)+IF(AND($E28=1,PK28=0),1000,0)),1000000))</f>
        <v/>
      </c>
      <c r="YS28">
        <f>IF($B28=0,1000000,IF(INDEX('計算A'!$D$60:$II$104,$B28,87)*GE28=1,IF(AND($E28=2,PL28=0),1000000,INDEX('計算A'!CL$110:CL$114,$F28+1)+IF(AND($E28=1,PL28=0),1000,0)),1000000))</f>
        <v/>
      </c>
      <c r="YT28">
        <f>IF($B28=0,1000000,IF(INDEX('計算A'!$D$60:$II$104,$B28,88)*GF28=1,IF(AND($E28=2,PM28=0),1000000,INDEX('計算A'!CM$110:CM$114,$F28+1)+IF(AND($E28=1,PM28=0),1000,0)),1000000))</f>
        <v/>
      </c>
      <c r="YU28">
        <f>IF($B28=0,1000000,IF(INDEX('計算A'!$D$60:$II$104,$B28,89)*GG28=1,IF(AND($E28=2,PN28=0),1000000,INDEX('計算A'!CN$110:CN$114,$F28+1)+IF(AND($E28=1,PN28=0),1000,0)),1000000))</f>
        <v/>
      </c>
      <c r="YV28">
        <f>IF($B28=0,1000000,IF(INDEX('計算A'!$D$60:$II$104,$B28,90)*GH28=1,IF(AND($E28=2,PO28=0),1000000,INDEX('計算A'!CO$110:CO$114,$F28+1)+IF(AND($E28=1,PO28=0),1000,0)),1000000))</f>
        <v/>
      </c>
      <c r="YW28">
        <f>IF($B28=0,1000000,IF(INDEX('計算A'!$D$60:$II$104,$B28,91)*GI28=1,IF(AND($E28=2,PP28=0),1000000,INDEX('計算A'!CP$110:CP$114,$F28+1)+IF(AND($E28=1,PP28=0),1000,0)),1000000))</f>
        <v/>
      </c>
      <c r="YX28">
        <f>IF($B28=0,1000000,IF(INDEX('計算A'!$D$60:$II$104,$B28,92)*GJ28=1,IF(AND($E28=2,PQ28=0),1000000,INDEX('計算A'!CQ$110:CQ$114,$F28+1)+IF(AND($E28=1,PQ28=0),1000,0)),1000000))</f>
        <v/>
      </c>
      <c r="YY28">
        <f>IF($B28=0,1000000,IF(INDEX('計算A'!$D$60:$II$104,$B28,93)*GK28=1,IF(AND($E28=2,PR28=0),1000000,INDEX('計算A'!CR$110:CR$114,$F28+1)+IF(AND($E28=1,PR28=0),1000,0)),1000000))</f>
        <v/>
      </c>
      <c r="YZ28">
        <f>IF($B28=0,1000000,IF(INDEX('計算A'!$D$60:$II$104,$B28,94)*GL28=1,IF(AND($E28=2,PS28=0),1000000,INDEX('計算A'!CS$110:CS$114,$F28+1)+IF(AND($E28=1,PS28=0),1000,0)),1000000))</f>
        <v/>
      </c>
      <c r="ZA28">
        <f>IF($B28=0,1000000,IF(INDEX('計算A'!$D$60:$II$104,$B28,95)*GM28=1,IF(AND($E28=2,PT28=0),1000000,INDEX('計算A'!CT$110:CT$114,$F28+1)+IF(AND($E28=1,PT28=0),1000,0)),1000000))</f>
        <v/>
      </c>
      <c r="ZB28">
        <f>IF($B28=0,1000000,IF(INDEX('計算A'!$D$60:$II$104,$B28,96)*GN28=1,IF(AND($E28=2,PU28=0),1000000,INDEX('計算A'!CU$110:CU$114,$F28+1)+IF(AND($E28=1,PU28=0),1000,0)),1000000))</f>
        <v/>
      </c>
      <c r="ZC28">
        <f>IF($B28=0,1000000,IF(INDEX('計算A'!$D$60:$II$104,$B28,97)*GO28=1,IF(AND($E28=2,PV28=0),1000000,INDEX('計算A'!CV$110:CV$114,$F28+1)+IF(AND($E28=1,PV28=0),1000,0)),1000000))</f>
        <v/>
      </c>
      <c r="ZD28">
        <f>IF($B28=0,1000000,IF(INDEX('計算A'!$D$60:$II$104,$B28,98)*GP28=1,IF(AND($E28=2,PW28=0),1000000,INDEX('計算A'!CW$110:CW$114,$F28+1)+IF(AND($E28=1,PW28=0),1000,0)),1000000))</f>
        <v/>
      </c>
      <c r="ZE28">
        <f>IF($B28=0,1000000,IF(INDEX('計算A'!$D$60:$II$104,$B28,99)*GQ28=1,IF(AND($E28=2,PX28=0),1000000,INDEX('計算A'!CX$110:CX$114,$F28+1)+IF(AND($E28=1,PX28=0),1000,0)),1000000))</f>
        <v/>
      </c>
      <c r="ZF28">
        <f>IF($B28=0,1000000,IF(INDEX('計算A'!$D$60:$II$104,$B28,100)*GR28=1,IF(AND($E28=2,PY28=0),1000000,INDEX('計算A'!CY$110:CY$114,$F28+1)+IF(AND($E28=1,PY28=0),1000,0)),1000000))</f>
        <v/>
      </c>
      <c r="ZG28">
        <f>IF($B28=0,1000000,IF(INDEX('計算A'!$D$60:$II$104,$B28,101)*GS28=1,IF(AND($E28=2,PZ28=0),1000000,INDEX('計算A'!CZ$110:CZ$114,$F28+1)+IF(AND($E28=1,PZ28=0),1000,0)),1000000))</f>
        <v/>
      </c>
      <c r="ZH28">
        <f>IF($B28=0,1000000,IF(INDEX('計算A'!$D$60:$II$104,$B28,102)*GT28=1,IF(AND($E28=2,QA28=0),1000000,INDEX('計算A'!DA$110:DA$114,$F28+1)+IF(AND($E28=1,QA28=0),1000,0)),1000000))</f>
        <v/>
      </c>
      <c r="ZI28">
        <f>IF($B28=0,1000000,IF(INDEX('計算A'!$D$60:$II$104,$B28,103)*GU28=1,IF(AND($E28=2,QB28=0),1000000,INDEX('計算A'!DB$110:DB$114,$F28+1)+IF(AND($E28=1,QB28=0),1000,0)),1000000))</f>
        <v/>
      </c>
      <c r="ZJ28">
        <f>IF($B28=0,1000000,IF(INDEX('計算A'!$D$60:$II$104,$B28,104)*GV28=1,IF(AND($E28=2,QC28=0),1000000,INDEX('計算A'!DC$110:DC$114,$F28+1)+IF(AND($E28=1,QC28=0),1000,0)),1000000))</f>
        <v/>
      </c>
      <c r="ZK28">
        <f>IF($B28=0,1000000,IF(INDEX('計算A'!$D$60:$II$104,$B28,105)*GW28=1,IF(AND($E28=2,QD28=0),1000000,INDEX('計算A'!DD$110:DD$114,$F28+1)+IF(AND($E28=1,QD28=0),1000,0)),1000000))</f>
        <v/>
      </c>
      <c r="ZL28">
        <f>IF($B28=0,1000000,IF(INDEX('計算A'!$D$60:$II$104,$B28,106)*GX28=1,IF(AND($E28=2,QE28=0),1000000,INDEX('計算A'!DE$110:DE$114,$F28+1)+IF(AND($E28=1,QE28=0),1000,0)),1000000))</f>
        <v/>
      </c>
      <c r="ZM28">
        <f>IF($B28=0,1000000,IF(INDEX('計算A'!$D$60:$II$104,$B28,107)*GY28=1,IF(AND($E28=2,QF28=0),1000000,INDEX('計算A'!DF$110:DF$114,$F28+1)+IF(AND($E28=1,QF28=0),1000,0)),1000000))</f>
        <v/>
      </c>
      <c r="ZN28">
        <f>IF($B28=0,1000000,IF(INDEX('計算A'!$D$60:$II$104,$B28,108)*GZ28=1,IF(AND($E28=2,QG28=0),1000000,INDEX('計算A'!DG$110:DG$114,$F28+1)+IF(AND($E28=1,QG28=0),1000,0)),1000000))</f>
        <v/>
      </c>
      <c r="ZO28">
        <f>IF($B28=0,1000000,IF(INDEX('計算A'!$D$60:$II$104,$B28,109)*HA28=1,IF(AND($E28=2,QH28=0),1000000,INDEX('計算A'!DH$110:DH$114,$F28+1)+IF(AND($E28=1,QH28=0),1000,0)),1000000))</f>
        <v/>
      </c>
      <c r="ZP28">
        <f>IF($B28=0,1000000,IF(INDEX('計算A'!$D$60:$II$104,$B28,110)*HB28=1,IF(AND($E28=2,QI28=0),1000000,INDEX('計算A'!DI$110:DI$114,$F28+1)+IF(AND($E28=1,QI28=0),1000,0)),1000000))</f>
        <v/>
      </c>
      <c r="ZQ28">
        <f>IF($B28=0,1000000,IF(INDEX('計算A'!$D$60:$II$104,$B28,111)*HC28=1,IF(AND($E28=2,QJ28=0),1000000,INDEX('計算A'!DJ$110:DJ$114,$F28+1)+IF(AND($E28=1,QJ28=0),1000,0)),1000000))</f>
        <v/>
      </c>
      <c r="ZR28">
        <f>IF($B28=0,1000000,IF(INDEX('計算A'!$D$60:$II$104,$B28,112)*HD28=1,IF(AND($E28=2,QK28=0),1000000,INDEX('計算A'!DK$110:DK$114,$F28+1)+IF(AND($E28=1,QK28=0),1000,0)),1000000))</f>
        <v/>
      </c>
      <c r="ZS28">
        <f>IF($B28=0,1000000,IF(INDEX('計算A'!$D$60:$II$104,$B28,113)*HE28=1,IF(AND($E28=2,QL28=0),1000000,INDEX('計算A'!DL$110:DL$114,$F28+1)+IF(AND($E28=1,QL28=0),1000,0)),1000000))</f>
        <v/>
      </c>
      <c r="ZT28">
        <f>IF($B28=0,1000000,IF(INDEX('計算A'!$D$60:$II$104,$B28,114)*HF28=1,IF(AND($E28=2,QM28=0),1000000,INDEX('計算A'!DM$110:DM$114,$F28+1)+IF(AND($E28=1,QM28=0),1000,0)),1000000))</f>
        <v/>
      </c>
      <c r="ZU28">
        <f>IF($B28=0,1000000,IF(INDEX('計算A'!$D$60:$II$104,$B28,115)*HG28=1,IF(AND($E28=2,QN28=0),1000000,INDEX('計算A'!DN$110:DN$114,$F28+1)+IF(AND($E28=1,QN28=0),1000,0)),1000000))</f>
        <v/>
      </c>
      <c r="ZV28">
        <f>IF($B28=0,1000000,IF(INDEX('計算A'!$D$60:$II$104,$B28,116)*HH28=1,IF(AND($E28=2,QO28=0),1000000,INDEX('計算A'!DO$110:DO$114,$F28+1)+IF(AND($E28=1,QO28=0),1000,0)),1000000))</f>
        <v/>
      </c>
      <c r="ZW28">
        <f>IF($B28=0,1000000,IF(INDEX('計算A'!$D$60:$II$104,$B28,117)*HI28=1,IF(AND($E28=2,QP28=0),1000000,INDEX('計算A'!DP$110:DP$114,$F28+1)+IF(AND($E28=1,QP28=0),1000,0)),1000000))</f>
        <v/>
      </c>
      <c r="ZX28">
        <f>IF($B28=0,1000000,IF(INDEX('計算A'!$D$60:$II$104,$B28,118)*HJ28=1,IF(AND($E28=2,QQ28=0),1000000,INDEX('計算A'!DQ$110:DQ$114,$F28+1)+IF(AND($E28=1,QQ28=0),1000,0)),1000000))</f>
        <v/>
      </c>
      <c r="ZY28">
        <f>IF($B28=0,1000000,IF(INDEX('計算A'!$D$60:$II$104,$B28,119)*HK28=1,IF(AND($E28=2,QR28=0),1000000,INDEX('計算A'!DR$110:DR$114,$F28+1)+IF(AND($E28=1,QR28=0),1000,0)),1000000))</f>
        <v/>
      </c>
      <c r="ZZ28">
        <f>IF($B28=0,1000000,IF(INDEX('計算A'!$D$60:$II$104,$B28,120)*HL28=1,IF(AND($E28=2,QS28=0),1000000,INDEX('計算A'!DS$110:DS$114,$F28+1)+IF(AND($E28=1,QS28=0),1000,0)),1000000))</f>
        <v/>
      </c>
      <c r="AAA28">
        <f>IF($B28=0,1000000,IF(INDEX('計算A'!$D$60:$II$104,$B28,121)*HM28=1,IF(AND($E28=2,QT28=0),1000000,INDEX('計算A'!DT$110:DT$114,$F28+1)+IF(AND($E28=1,QT28=0),1000,0)),1000000))</f>
        <v/>
      </c>
      <c r="AAB28">
        <f>IF($B28=0,1000000,IF(INDEX('計算A'!$D$60:$II$104,$B28,122)*HN28=1,IF(AND($E28=2,QU28=0),1000000,INDEX('計算A'!DU$110:DU$114,$F28+1)+IF(AND($E28=1,QU28=0),1000,0)),1000000))</f>
        <v/>
      </c>
      <c r="AAC28">
        <f>IF($B28=0,1000000,IF(INDEX('計算A'!$D$60:$II$104,$B28,123)*HO28=1,IF(AND($E28=2,QV28=0),1000000,INDEX('計算A'!DV$110:DV$114,$F28+1)+IF(AND($E28=1,QV28=0),1000,0)),1000000))</f>
        <v/>
      </c>
      <c r="AAD28">
        <f>IF($B28=0,1000000,IF(INDEX('計算A'!$D$60:$II$104,$B28,124)*HP28=1,IF(AND($E28=2,QW28=0),1000000,INDEX('計算A'!DW$110:DW$114,$F28+1)+IF(AND($E28=1,QW28=0),1000,0)),1000000))</f>
        <v/>
      </c>
      <c r="AAE28">
        <f>IF($B28=0,1000000,IF(INDEX('計算A'!$D$60:$II$104,$B28,125)*HQ28=1,IF(AND($E28=2,QX28=0),1000000,INDEX('計算A'!DX$110:DX$114,$F28+1)+IF(AND($E28=1,QX28=0),1000,0)),1000000))</f>
        <v/>
      </c>
      <c r="AAF28">
        <f>IF($B28=0,1000000,IF(INDEX('計算A'!$D$60:$II$104,$B28,126)*HR28=1,IF(AND($E28=2,QY28=0),1000000,INDEX('計算A'!DY$110:DY$114,$F28+1)+IF(AND($E28=1,QY28=0),1000,0)),1000000))</f>
        <v/>
      </c>
      <c r="AAG28">
        <f>IF($B28=0,1000000,IF(INDEX('計算A'!$D$60:$II$104,$B28,127)*HS28=1,IF(AND($E28=2,QZ28=0),1000000,INDEX('計算A'!DZ$110:DZ$114,$F28+1)+IF(AND($E28=1,QZ28=0),1000,0)),1000000))</f>
        <v/>
      </c>
      <c r="AAH28">
        <f>IF($B28=0,1000000,IF(INDEX('計算A'!$D$60:$II$104,$B28,128)*HT28=1,IF(AND($E28=2,RA28=0),1000000,INDEX('計算A'!EA$110:EA$114,$F28+1)+IF(AND($E28=1,RA28=0),1000,0)),1000000))</f>
        <v/>
      </c>
      <c r="AAI28">
        <f>IF($B28=0,1000000,IF(INDEX('計算A'!$D$60:$II$104,$B28,129)*HU28=1,IF(AND($E28=2,RB28=0),1000000,INDEX('計算A'!EB$110:EB$114,$F28+1)+IF(AND($E28=1,RB28=0),1000,0)),1000000))</f>
        <v/>
      </c>
      <c r="AAJ28">
        <f>IF($B28=0,1000000,IF(INDEX('計算A'!$D$60:$II$104,$B28,130)*HV28=1,IF(AND($E28=2,RC28=0),1000000,INDEX('計算A'!EC$110:EC$114,$F28+1)+IF(AND($E28=1,RC28=0),1000,0)),1000000))</f>
        <v/>
      </c>
      <c r="AAK28">
        <f>IF($B28=0,1000000,IF(INDEX('計算A'!$D$60:$II$104,$B28,131)*HW28=1,IF(AND($E28=2,RD28=0),1000000,INDEX('計算A'!ED$110:ED$114,$F28+1)+IF(AND($E28=1,RD28=0),1000,0)),1000000))</f>
        <v/>
      </c>
      <c r="AAL28">
        <f>IF($B28=0,1000000,IF(INDEX('計算A'!$D$60:$II$104,$B28,132)*HX28=1,IF(AND($E28=2,RE28=0),1000000,INDEX('計算A'!EE$110:EE$114,$F28+1)+IF(AND($E28=1,RE28=0),1000,0)),1000000))</f>
        <v/>
      </c>
      <c r="AAM28">
        <f>IF($B28=0,1000000,IF(INDEX('計算A'!$D$60:$II$104,$B28,133)*HY28=1,IF(AND($E28=2,RF28=0),1000000,INDEX('計算A'!EF$110:EF$114,$F28+1)+IF(AND($E28=1,RF28=0),1000,0)),1000000))</f>
        <v/>
      </c>
      <c r="AAN28">
        <f>IF($B28=0,1000000,IF(INDEX('計算A'!$D$60:$II$104,$B28,134)*HZ28=1,IF(AND($E28=2,RG28=0),1000000,INDEX('計算A'!EG$110:EG$114,$F28+1)+IF(AND($E28=1,RG28=0),1000,0)),1000000))</f>
        <v/>
      </c>
      <c r="AAO28">
        <f>IF($B28=0,1000000,IF(INDEX('計算A'!$D$60:$II$104,$B28,135)*IA28=1,IF(AND($E28=2,RH28=0),1000000,INDEX('計算A'!EH$110:EH$114,$F28+1)+IF(AND($E28=1,RH28=0),1000,0)),1000000))</f>
        <v/>
      </c>
      <c r="AAP28">
        <f>IF($B28=0,1000000,IF(INDEX('計算A'!$D$60:$II$104,$B28,136)*IB28=1,IF(AND($E28=2,RI28=0),1000000,INDEX('計算A'!EI$110:EI$114,$F28+1)+IF(AND($E28=1,RI28=0),1000,0)),1000000))</f>
        <v/>
      </c>
      <c r="AAQ28">
        <f>IF($B28=0,1000000,IF(INDEX('計算A'!$D$60:$II$104,$B28,137)*IC28=1,IF(AND($E28=2,RJ28=0),1000000,INDEX('計算A'!EJ$110:EJ$114,$F28+1)+IF(AND($E28=1,RJ28=0),1000,0)),1000000))</f>
        <v/>
      </c>
      <c r="AAR28">
        <f>IF($B28=0,1000000,IF(INDEX('計算A'!$D$60:$II$104,$B28,138)*ID28=1,IF(AND($E28=2,RK28=0),1000000,INDEX('計算A'!EK$110:EK$114,$F28+1)+IF(AND($E28=1,RK28=0),1000,0)),1000000))</f>
        <v/>
      </c>
      <c r="AAS28">
        <f>IF($B28=0,1000000,IF(INDEX('計算A'!$D$60:$II$104,$B28,139)*IE28=1,IF(AND($E28=2,RL28=0),1000000,INDEX('計算A'!EL$110:EL$114,$F28+1)+IF(AND($E28=1,RL28=0),1000,0)),1000000))</f>
        <v/>
      </c>
      <c r="AAT28">
        <f>IF($B28=0,1000000,IF(INDEX('計算A'!$D$60:$II$104,$B28,140)*IF28=1,IF(AND($E28=2,RM28=0),1000000,INDEX('計算A'!EM$110:EM$114,$F28+1)+IF(AND($E28=1,RM28=0),1000,0)),1000000))</f>
        <v/>
      </c>
      <c r="AAU28">
        <f>IF($B28=0,1000000,IF(INDEX('計算A'!$D$60:$II$104,$B28,141)*IG28=1,IF(AND($E28=2,RN28=0),1000000,INDEX('計算A'!EN$110:EN$114,$F28+1)+IF(AND($E28=1,RN28=0),1000,0)),1000000))</f>
        <v/>
      </c>
      <c r="AAV28">
        <f>IF($B28=0,1000000,IF(INDEX('計算A'!$D$60:$II$104,$B28,142)*IH28=1,IF(AND($E28=2,RO28=0),1000000,INDEX('計算A'!EO$110:EO$114,$F28+1)+IF(AND($E28=1,RO28=0),1000,0)),1000000))</f>
        <v/>
      </c>
      <c r="AAW28">
        <f>IF($B28=0,1000000,IF(INDEX('計算A'!$D$60:$II$104,$B28,143)*II28=1,IF(AND($E28=2,RP28=0),1000000,INDEX('計算A'!EP$110:EP$114,$F28+1)+IF(AND($E28=1,RP28=0),1000,0)),1000000))</f>
        <v/>
      </c>
      <c r="AAX28">
        <f>IF($B28=0,1000000,IF(INDEX('計算A'!$D$60:$II$104,$B28,144)*IJ28=1,IF(AND($E28=2,RQ28=0),1000000,INDEX('計算A'!EQ$110:EQ$114,$F28+1)+IF(AND($E28=1,RQ28=0),1000,0)),1000000))</f>
        <v/>
      </c>
      <c r="AAY28">
        <f>IF($B28=0,1000000,IF(INDEX('計算A'!$D$60:$II$104,$B28,145)*IK28=1,IF(AND($E28=2,RR28=0),1000000,INDEX('計算A'!ER$110:ER$114,$F28+1)+IF(AND($E28=1,RR28=0),1000,0)),1000000))</f>
        <v/>
      </c>
      <c r="AAZ28">
        <f>IF($B28=0,1000000,IF(INDEX('計算A'!$D$60:$II$104,$B28,146)*IL28=1,IF(AND($E28=2,RS28=0),1000000,INDEX('計算A'!ES$110:ES$114,$F28+1)+IF(AND($E28=1,RS28=0),1000,0)),1000000))</f>
        <v/>
      </c>
      <c r="ABA28">
        <f>IF($B28=0,1000000,IF(INDEX('計算A'!$D$60:$II$104,$B28,147)*IM28=1,IF(AND($E28=2,RT28=0),1000000,INDEX('計算A'!ET$110:ET$114,$F28+1)+IF(AND($E28=1,RT28=0),1000,0)),1000000))</f>
        <v/>
      </c>
      <c r="ABB28">
        <f>IF($B28=0,1000000,IF(INDEX('計算A'!$D$60:$II$104,$B28,148)*IN28=1,IF(AND($E28=2,RU28=0),1000000,INDEX('計算A'!EU$110:EU$114,$F28+1)+IF(AND($E28=1,RU28=0),1000,0)),1000000))</f>
        <v/>
      </c>
      <c r="ABC28">
        <f>IF($B28=0,1000000,IF(INDEX('計算A'!$D$60:$II$104,$B28,149)*IO28=1,IF(AND($E28=2,RV28=0),1000000,INDEX('計算A'!EV$110:EV$114,$F28+1)+IF(AND($E28=1,RV28=0),1000,0)),1000000))</f>
        <v/>
      </c>
      <c r="ABD28">
        <f>IF($B28=0,1000000,IF(INDEX('計算A'!$D$60:$II$104,$B28,150)*IP28=1,IF(AND($E28=2,RW28=0),1000000,INDEX('計算A'!EW$110:EW$114,$F28+1)+IF(AND($E28=1,RW28=0),1000,0)),1000000))</f>
        <v/>
      </c>
      <c r="ABE28">
        <f>IF($B28=0,1000000,IF(INDEX('計算A'!$D$60:$II$104,$B28,151)*IQ28=1,IF(AND($E28=2,RX28=0),1000000,INDEX('計算A'!EX$110:EX$114,$F28+1)+IF(AND($E28=1,RX28=0),1000,0)),1000000))</f>
        <v/>
      </c>
      <c r="ABF28">
        <f>IF($B28=0,1000000,IF(INDEX('計算A'!$D$60:$II$104,$B28,152)*IR28=1,IF(AND($E28=2,RY28=0),1000000,INDEX('計算A'!EY$110:EY$114,$F28+1)+IF(AND($E28=1,RY28=0),1000,0)),1000000))</f>
        <v/>
      </c>
      <c r="ABG28">
        <f>IF($B28=0,1000000,IF(INDEX('計算A'!$D$60:$II$104,$B28,153)*IS28=1,IF(AND($E28=2,RZ28=0),1000000,INDEX('計算A'!EZ$110:EZ$114,$F28+1)+IF(AND($E28=1,RZ28=0),1000,0)),1000000))</f>
        <v/>
      </c>
      <c r="ABH28">
        <f>IF($B28=0,1000000,IF(INDEX('計算A'!$D$60:$II$104,$B28,154)*IT28=1,IF(AND($E28=2,SA28=0),1000000,INDEX('計算A'!FA$110:FA$114,$F28+1)+IF(AND($E28=1,SA28=0),1000,0)),1000000))</f>
        <v/>
      </c>
      <c r="ABI28">
        <f>IF($B28=0,1000000,IF(INDEX('計算A'!$D$60:$II$104,$B28,155)*IU28=1,IF(AND($E28=2,SB28=0),1000000,INDEX('計算A'!FB$110:FB$114,$F28+1)+IF(AND($E28=1,SB28=0),1000,0)),1000000))</f>
        <v/>
      </c>
      <c r="ABJ28">
        <f>IF($B28=0,1000000,IF(INDEX('計算A'!$D$60:$II$104,$B28,156)*IV28=1,IF(AND($E28=2,SC28=0),1000000,INDEX('計算A'!FC$110:FC$114,$F28+1)+IF(AND($E28=1,SC28=0),1000,0)),1000000))</f>
        <v/>
      </c>
      <c r="ABK28">
        <f>IF($B28=0,1000000,IF(INDEX('計算A'!$D$60:$II$104,$B28,157)*IW28=1,IF(AND($E28=2,SD28=0),1000000,INDEX('計算A'!FD$110:FD$114,$F28+1)+IF(AND($E28=1,SD28=0),1000,0)),1000000))</f>
        <v/>
      </c>
      <c r="ABL28">
        <f>IF($B28=0,1000000,IF(INDEX('計算A'!$D$60:$II$104,$B28,158)*IX28=1,IF(AND($E28=2,SE28=0),1000000,INDEX('計算A'!FE$110:FE$114,$F28+1)+IF(AND($E28=1,SE28=0),1000,0)),1000000))</f>
        <v/>
      </c>
      <c r="ABM28">
        <f>IF($B28=0,1000000,IF(INDEX('計算A'!$D$60:$II$104,$B28,159)*IY28=1,IF(AND($E28=2,SF28=0),1000000,INDEX('計算A'!FF$110:FF$114,$F28+1)+IF(AND($E28=1,SF28=0),1000,0)),1000000))</f>
        <v/>
      </c>
      <c r="ABN28">
        <f>IF($B28=0,1000000,IF(INDEX('計算A'!$D$60:$II$104,$B28,160)*IZ28=1,IF(AND($E28=2,SG28=0),1000000,INDEX('計算A'!FG$110:FG$114,$F28+1)+IF(AND($E28=1,SG28=0),1000,0)),1000000))</f>
        <v/>
      </c>
      <c r="ABO28">
        <f>IF($B28=0,1000000,IF(INDEX('計算A'!$D$60:$II$104,$B28,161)*JA28=1,IF(AND($E28=2,SH28=0),1000000,INDEX('計算A'!FH$110:FH$114,$F28+1)+IF(AND($E28=1,SH28=0),1000,0)),1000000))</f>
        <v/>
      </c>
      <c r="ABP28">
        <f>IF($B28=0,1000000,IF(INDEX('計算A'!$D$60:$II$104,$B28,162)*JB28=1,IF(AND($E28=2,SI28=0),1000000,INDEX('計算A'!FI$110:FI$114,$F28+1)+IF(AND($E28=1,SI28=0),1000,0)),1000000))</f>
        <v/>
      </c>
      <c r="ABQ28">
        <f>IF($B28=0,1000000,IF(INDEX('計算A'!$D$60:$II$104,$B28,163)*JC28=1,IF(AND($E28=2,SJ28=0),1000000,INDEX('計算A'!FJ$110:FJ$114,$F28+1)+IF(AND($E28=1,SJ28=0),1000,0)),1000000))</f>
        <v/>
      </c>
      <c r="ABR28">
        <f>IF($B28=0,1000000,IF(INDEX('計算A'!$D$60:$II$104,$B28,164)*JD28=1,IF(AND($E28=2,SK28=0),1000000,INDEX('計算A'!FK$110:FK$114,$F28+1)+IF(AND($E28=1,SK28=0),1000,0)),1000000))</f>
        <v/>
      </c>
      <c r="ABS28">
        <f>IF($B28=0,1000000,IF(INDEX('計算A'!$D$60:$II$104,$B28,165)*JE28=1,IF(AND($E28=2,SL28=0),1000000,INDEX('計算A'!FL$110:FL$114,$F28+1)+IF(AND($E28=1,SL28=0),1000,0)),1000000))</f>
        <v/>
      </c>
      <c r="ABT28">
        <f>IF($B28=0,1000000,IF(INDEX('計算A'!$D$60:$II$104,$B28,166)*JF28=1,IF(AND($E28=2,SM28=0),1000000,INDEX('計算A'!FM$110:FM$114,$F28+1)+IF(AND($E28=1,SM28=0),1000,0)),1000000))</f>
        <v/>
      </c>
      <c r="ABU28">
        <f>IF($B28=0,1000000,IF(INDEX('計算A'!$D$60:$II$104,$B28,167)*JG28=1,IF(AND($E28=2,SN28=0),1000000,INDEX('計算A'!FN$110:FN$114,$F28+1)+IF(AND($E28=1,SN28=0),1000,0)),1000000))</f>
        <v/>
      </c>
      <c r="ABV28">
        <f>IF($B28=0,1000000,IF(INDEX('計算A'!$D$60:$II$104,$B28,168)*JH28=1,IF(AND($E28=2,SO28=0),1000000,INDEX('計算A'!FO$110:FO$114,$F28+1)+IF(AND($E28=1,SO28=0),1000,0)),1000000))</f>
        <v/>
      </c>
      <c r="ABW28">
        <f>IF($B28=0,1000000,IF(INDEX('計算A'!$D$60:$II$104,$B28,169)*JI28=1,IF(AND($E28=2,SP28=0),1000000,INDEX('計算A'!FP$110:FP$114,$F28+1)+IF(AND($E28=1,SP28=0),1000,0)),1000000))</f>
        <v/>
      </c>
      <c r="ABX28">
        <f>IF($B28=0,1000000,IF(INDEX('計算A'!$D$60:$II$104,$B28,170)*JJ28=1,IF(AND($E28=2,SQ28=0),1000000,INDEX('計算A'!FQ$110:FQ$114,$F28+1)+IF(AND($E28=1,SQ28=0),1000,0)),1000000))</f>
        <v/>
      </c>
      <c r="ABY28">
        <f>IF($B28=0,1000000,IF(INDEX('計算A'!$D$60:$II$104,$B28,171)*JK28=1,IF(AND($E28=2,SR28=0),1000000,INDEX('計算A'!FR$110:FR$114,$F28+1)+IF(AND($E28=1,SR28=0),1000,0)),1000000))</f>
        <v/>
      </c>
      <c r="ABZ28">
        <f>IF($B28=0,1000000,IF(INDEX('計算A'!$D$60:$II$104,$B28,172)*JL28=1,IF(AND($E28=2,SS28=0),1000000,INDEX('計算A'!FS$110:FS$114,$F28+1)+IF(AND($E28=1,SS28=0),1000,0)),1000000))</f>
        <v/>
      </c>
      <c r="ACA28">
        <f>IF($B28=0,1000000,IF(INDEX('計算A'!$D$60:$II$104,$B28,173)*JM28=1,IF(AND($E28=2,ST28=0),1000000,INDEX('計算A'!FT$110:FT$114,$F28+1)+IF(AND($E28=1,ST28=0),1000,0)),1000000))</f>
        <v/>
      </c>
      <c r="ACB28">
        <f>IF($B28=0,1000000,IF(INDEX('計算A'!$D$60:$II$104,$B28,174)*JN28=1,IF(AND($E28=2,SU28=0),1000000,INDEX('計算A'!FU$110:FU$114,$F28+1)+IF(AND($E28=1,SU28=0),1000,0)),1000000))</f>
        <v/>
      </c>
      <c r="ACC28">
        <f>IF($B28=0,1000000,IF(INDEX('計算A'!$D$60:$II$104,$B28,175)*JO28=1,IF(AND($E28=2,SV28=0),1000000,INDEX('計算A'!FV$110:FV$114,$F28+1)+IF(AND($E28=1,SV28=0),1000,0)),1000000))</f>
        <v/>
      </c>
      <c r="ACD28">
        <f>IF($B28=0,1000000,IF(INDEX('計算A'!$D$60:$II$104,$B28,176)*JP28=1,IF(AND($E28=2,SW28=0),1000000,INDEX('計算A'!FW$110:FW$114,$F28+1)+IF(AND($E28=1,SW28=0),1000,0)),1000000))</f>
        <v/>
      </c>
      <c r="ACE28">
        <f>IF($B28=0,1000000,IF(INDEX('計算A'!$D$60:$II$104,$B28,177)*JQ28=1,IF(AND($E28=2,SX28=0),1000000,INDEX('計算A'!FX$110:FX$114,$F28+1)+IF(AND($E28=1,SX28=0),1000,0)),1000000))</f>
        <v/>
      </c>
      <c r="ACF28">
        <f>IF($B28=0,1000000,IF(INDEX('計算A'!$D$60:$II$104,$B28,178)*JR28=1,IF(AND($E28=2,SY28=0),1000000,INDEX('計算A'!FY$110:FY$114,$F28+1)+IF(AND($E28=1,SY28=0),1000,0)),1000000))</f>
        <v/>
      </c>
      <c r="ACG28">
        <f>IF($B28=0,1000000,IF(INDEX('計算A'!$D$60:$II$104,$B28,179)*JS28=1,IF(AND($E28=2,SZ28=0),1000000,INDEX('計算A'!FZ$110:FZ$114,$F28+1)+IF(AND($E28=1,SZ28=0),1000,0)),1000000))</f>
        <v/>
      </c>
      <c r="ACH28">
        <f>IF($B28=0,1000000,IF(INDEX('計算A'!$D$60:$II$104,$B28,180)*JT28=1,IF(AND($E28=2,TA28=0),1000000,INDEX('計算A'!GA$110:GA$114,$F28+1)+IF(AND($E28=1,TA28=0),1000,0)),1000000))</f>
        <v/>
      </c>
      <c r="ACI28">
        <f>IF($B28=0,1000000,IF(INDEX('計算A'!$D$60:$II$104,$B28,181)*JU28=1,IF(AND($E28=2,TB28=0),1000000,INDEX('計算A'!GB$110:GB$114,$F28+1)+IF(AND($E28=1,TB28=0),1000,0)),1000000))</f>
        <v/>
      </c>
      <c r="ACJ28">
        <f>IF($B28=0,1000000,IF(INDEX('計算A'!$D$60:$II$104,$B28,182)*JV28=1,IF(AND($E28=2,TC28=0),1000000,INDEX('計算A'!GC$110:GC$114,$F28+1)+IF(AND($E28=1,TC28=0),1000,0)),1000000))</f>
        <v/>
      </c>
      <c r="ACK28">
        <f>IF($B28=0,1000000,IF(INDEX('計算A'!$D$60:$II$104,$B28,183)*JW28=1,IF(AND($E28=2,TD28=0),1000000,INDEX('計算A'!GD$110:GD$114,$F28+1)+IF(AND($E28=1,TD28=0),1000,0)),1000000))</f>
        <v/>
      </c>
      <c r="ACL28">
        <f>IF($B28=0,1000000,IF(INDEX('計算A'!$D$60:$II$104,$B28,184)*JX28=1,IF(AND($E28=2,TE28=0),1000000,INDEX('計算A'!GE$110:GE$114,$F28+1)+IF(AND($E28=1,TE28=0),1000,0)),1000000))</f>
        <v/>
      </c>
      <c r="ACM28">
        <f>IF($B28=0,1000000,IF(INDEX('計算A'!$D$60:$II$104,$B28,185)*JY28=1,IF(AND($E28=2,TF28=0),1000000,INDEX('計算A'!GF$110:GF$114,$F28+1)+IF(AND($E28=1,TF28=0),1000,0)),1000000))</f>
        <v/>
      </c>
      <c r="ACN28">
        <f>IF($B28=0,1000000,IF(INDEX('計算A'!$D$60:$II$104,$B28,186)*JZ28=1,IF(AND($E28=2,TG28=0),1000000,INDEX('計算A'!GG$110:GG$114,$F28+1)+IF(AND($E28=1,TG28=0),1000,0)),1000000))</f>
        <v/>
      </c>
      <c r="ACO28">
        <f>IF($B28=0,1000000,IF(INDEX('計算A'!$D$60:$II$104,$B28,187)*KA28=1,IF(AND($E28=2,TH28=0),1000000,INDEX('計算A'!GH$110:GH$114,$F28+1)+IF(AND($E28=1,TH28=0),1000,0)),1000000))</f>
        <v/>
      </c>
      <c r="ACP28">
        <f>IF($B28=0,1000000,IF(INDEX('計算A'!$D$60:$II$104,$B28,188)*KB28=1,IF(AND($E28=2,TI28=0),1000000,INDEX('計算A'!GI$110:GI$114,$F28+1)+IF(AND($E28=1,TI28=0),1000,0)),1000000))</f>
        <v/>
      </c>
      <c r="ACQ28">
        <f>IF($B28=0,1000000,IF(INDEX('計算A'!$D$60:$II$104,$B28,189)*KC28=1,IF(AND($E28=2,TJ28=0),1000000,INDEX('計算A'!GJ$110:GJ$114,$F28+1)+IF(AND($E28=1,TJ28=0),1000,0)),1000000))</f>
        <v/>
      </c>
      <c r="ACR28">
        <f>IF($B28=0,1000000,IF(INDEX('計算A'!$D$60:$II$104,$B28,190)*KD28=1,IF(AND($E28=2,TK28=0),1000000,INDEX('計算A'!GK$110:GK$114,$F28+1)+IF(AND($E28=1,TK28=0),1000,0)),1000000))</f>
        <v/>
      </c>
      <c r="ACS28">
        <f>IF($B28=0,1000000,IF(INDEX('計算A'!$D$60:$II$104,$B28,191)*KE28=1,IF(AND($E28=2,TL28=0),1000000,INDEX('計算A'!GL$110:GL$114,$F28+1)+IF(AND($E28=1,TL28=0),1000,0)),1000000))</f>
        <v/>
      </c>
      <c r="ACT28">
        <f>IF($B28=0,1000000,IF(INDEX('計算A'!$D$60:$II$104,$B28,192)*KF28=1,IF(AND($E28=2,TM28=0),1000000,INDEX('計算A'!GM$110:GM$114,$F28+1)+IF(AND($E28=1,TM28=0),1000,0)),1000000))</f>
        <v/>
      </c>
      <c r="ACU28">
        <f>IF($B28=0,1000000,IF(INDEX('計算A'!$D$60:$II$104,$B28,193)*KG28=1,IF(AND($E28=2,TN28=0),1000000,INDEX('計算A'!GN$110:GN$114,$F28+1)+IF(AND($E28=1,TN28=0),1000,0)),1000000))</f>
        <v/>
      </c>
      <c r="ACV28">
        <f>IF($B28=0,1000000,IF(INDEX('計算A'!$D$60:$II$104,$B28,194)*KH28=1,IF(AND($E28=2,TO28=0),1000000,INDEX('計算A'!GO$110:GO$114,$F28+1)+IF(AND($E28=1,TO28=0),1000,0)),1000000))</f>
        <v/>
      </c>
      <c r="ACW28">
        <f>IF($B28=0,1000000,IF(INDEX('計算A'!$D$60:$II$104,$B28,195)*KI28=1,IF(AND($E28=2,TP28=0),1000000,INDEX('計算A'!GP$110:GP$114,$F28+1)+IF(AND($E28=1,TP28=0),1000,0)),1000000))</f>
        <v/>
      </c>
      <c r="ACX28">
        <f>IF($B28=0,1000000,IF(INDEX('計算A'!$D$60:$II$104,$B28,196)*KJ28=1,IF(AND($E28=2,TQ28=0),1000000,INDEX('計算A'!GQ$110:GQ$114,$F28+1)+IF(AND($E28=1,TQ28=0),1000,0)),1000000))</f>
        <v/>
      </c>
      <c r="ACY28">
        <f>IF($B28=0,1000000,IF(INDEX('計算A'!$D$60:$II$104,$B28,197)*KK28=1,IF(AND($E28=2,TR28=0),1000000,INDEX('計算A'!GR$110:GR$114,$F28+1)+IF(AND($E28=1,TR28=0),1000,0)),1000000))</f>
        <v/>
      </c>
      <c r="ACZ28">
        <f>IF($B28=0,1000000,IF(INDEX('計算A'!$D$60:$II$104,$B28,198)*KL28=1,IF(AND($E28=2,TS28=0),1000000,INDEX('計算A'!GS$110:GS$114,$F28+1)+IF(AND($E28=1,TS28=0),1000,0)),1000000))</f>
        <v/>
      </c>
      <c r="ADA28">
        <f>IF($B28=0,1000000,IF(INDEX('計算A'!$D$60:$II$104,$B28,199)*KM28=1,IF(AND($E28=2,TT28=0),1000000,INDEX('計算A'!GT$110:GT$114,$F28+1)+IF(AND($E28=1,TT28=0),1000,0)),1000000))</f>
        <v/>
      </c>
      <c r="ADB28">
        <f>IF($B28=0,1000000,IF(INDEX('計算A'!$D$60:$II$104,$B28,200)*KN28=1,IF(AND($E28=2,TU28=0),1000000,INDEX('計算A'!GU$110:GU$114,$F28+1)+IF(AND($E28=1,TU28=0),1000,0)),1000000))</f>
        <v/>
      </c>
      <c r="ADC28">
        <f>IF($B28=0,1000000,IF(INDEX('計算A'!$D$60:$II$104,$B28,201)*KO28=1,IF(AND($E28=2,TV28=0),1000000,INDEX('計算A'!GV$110:GV$114,$F28+1)+IF(AND($E28=1,TV28=0),1000,0)),1000000))</f>
        <v/>
      </c>
      <c r="ADD28">
        <f>IF($B28=0,1000000,IF(INDEX('計算A'!$D$60:$II$104,$B28,202)*KP28=1,IF(AND($E28=2,TW28=0),1000000,INDEX('計算A'!GW$110:GW$114,$F28+1)+IF(AND($E28=1,TW28=0),1000,0)),1000000))</f>
        <v/>
      </c>
      <c r="ADE28">
        <f>IF($B28=0,1000000,IF(INDEX('計算A'!$D$60:$II$104,$B28,203)*KQ28=1,IF(AND($E28=2,TX28=0),1000000,INDEX('計算A'!GX$110:GX$114,$F28+1)+IF(AND($E28=1,TX28=0),1000,0)),1000000))</f>
        <v/>
      </c>
      <c r="ADF28">
        <f>IF($B28=0,1000000,IF(INDEX('計算A'!$D$60:$II$104,$B28,204)*KR28=1,IF(AND($E28=2,TY28=0),1000000,INDEX('計算A'!GY$110:GY$114,$F28+1)+IF(AND($E28=1,TY28=0),1000,0)),1000000))</f>
        <v/>
      </c>
      <c r="ADG28">
        <f>IF($B28=0,1000000,IF(INDEX('計算A'!$D$60:$II$104,$B28,205)*KS28=1,IF(AND($E28=2,TZ28=0),1000000,INDEX('計算A'!GZ$110:GZ$114,$F28+1)+IF(AND($E28=1,TZ28=0),1000,0)),1000000))</f>
        <v/>
      </c>
      <c r="ADH28">
        <f>IF($B28=0,1000000,IF(INDEX('計算A'!$D$60:$II$104,$B28,206)*KT28=1,IF(AND($E28=2,UA28=0),1000000,INDEX('計算A'!HA$110:HA$114,$F28+1)+IF(AND($E28=1,UA28=0),1000,0)),1000000))</f>
        <v/>
      </c>
      <c r="ADI28">
        <f>IF($B28=0,1000000,IF(INDEX('計算A'!$D$60:$II$104,$B28,207)*KU28=1,IF(AND($E28=2,UB28=0),1000000,INDEX('計算A'!HB$110:HB$114,$F28+1)+IF(AND($E28=1,UB28=0),1000,0)),1000000))</f>
        <v/>
      </c>
      <c r="ADJ28">
        <f>IF($B28=0,1000000,IF(INDEX('計算A'!$D$60:$II$104,$B28,208)*KV28=1,IF(AND($E28=2,UC28=0),1000000,INDEX('計算A'!HC$110:HC$114,$F28+1)+IF(AND($E28=1,UC28=0),1000,0)),1000000))</f>
        <v/>
      </c>
      <c r="ADK28">
        <f>IF($B28=0,1000000,IF(INDEX('計算A'!$D$60:$II$104,$B28,209)*KW28=1,IF(AND($E28=2,UD28=0),1000000,INDEX('計算A'!HD$110:HD$114,$F28+1)+IF(AND($E28=1,UD28=0),1000,0)),1000000))</f>
        <v/>
      </c>
      <c r="ADL28">
        <f>IF($B28=0,1000000,IF(INDEX('計算A'!$D$60:$II$104,$B28,210)*KX28=1,IF(AND($E28=2,UE28=0),1000000,INDEX('計算A'!HE$110:HE$114,$F28+1)+IF(AND($E28=1,UE28=0),1000,0)),1000000))</f>
        <v/>
      </c>
      <c r="ADM28">
        <f>IF($B28=0,1000000,IF(INDEX('計算A'!$D$60:$II$104,$B28,211)*KY28=1,IF(AND($E28=2,UF28=0),1000000,INDEX('計算A'!HF$110:HF$114,$F28+1)+IF(AND($E28=1,UF28=0),1000,0)),1000000))</f>
        <v/>
      </c>
      <c r="ADN28">
        <f>IF($B28=0,1000000,IF(INDEX('計算A'!$D$60:$II$104,$B28,212)*KZ28=1,IF(AND($E28=2,UG28=0),1000000,INDEX('計算A'!HG$110:HG$114,$F28+1)+IF(AND($E28=1,UG28=0),1000,0)),1000000))</f>
        <v/>
      </c>
      <c r="ADO28">
        <f>IF($B28=0,1000000,IF(INDEX('計算A'!$D$60:$II$104,$B28,213)*LA28=1,IF(AND($E28=2,UH28=0),1000000,INDEX('計算A'!HH$110:HH$114,$F28+1)+IF(AND($E28=1,UH28=0),1000,0)),1000000))</f>
        <v/>
      </c>
      <c r="ADP28">
        <f>IF($B28=0,1000000,IF(INDEX('計算A'!$D$60:$II$104,$B28,214)*LB28=1,IF(AND($E28=2,UI28=0),1000000,INDEX('計算A'!HI$110:HI$114,$F28+1)+IF(AND($E28=1,UI28=0),1000,0)),1000000))</f>
        <v/>
      </c>
      <c r="ADQ28">
        <f>IF($B28=0,1000000,IF(INDEX('計算A'!$D$60:$II$104,$B28,215)*LC28=1,IF(AND($E28=2,UJ28=0),1000000,INDEX('計算A'!HJ$110:HJ$114,$F28+1)+IF(AND($E28=1,UJ28=0),1000,0)),1000000))</f>
        <v/>
      </c>
      <c r="ADR28">
        <f>IF($B28=0,1000000,IF(INDEX('計算A'!$D$60:$II$104,$B28,216)*LD28=1,IF(AND($E28=2,UK28=0),1000000,INDEX('計算A'!HK$110:HK$114,$F28+1)+IF(AND($E28=1,UK28=0),1000,0)),1000000))</f>
        <v/>
      </c>
      <c r="ADS28">
        <f>IF($B28=0,1000000,IF(INDEX('計算A'!$D$60:$II$104,$B28,217)*LE28=1,IF(AND($E28=2,UL28=0),1000000,INDEX('計算A'!HL$110:HL$114,$F28+1)+IF(AND($E28=1,UL28=0),1000,0)),1000000))</f>
        <v/>
      </c>
      <c r="ADT28">
        <f>IF($B28=0,1000000,IF(INDEX('計算A'!$D$60:$II$104,$B28,218)*LF28=1,IF(AND($E28=2,UM28=0),1000000,INDEX('計算A'!HM$110:HM$114,$F28+1)+IF(AND($E28=1,UM28=0),1000,0)),1000000))</f>
        <v/>
      </c>
      <c r="ADU28">
        <f>IF($B28=0,1000000,IF(INDEX('計算A'!$D$60:$II$104,$B28,219)*LG28=1,IF(AND($E28=2,UN28=0),1000000,INDEX('計算A'!HN$110:HN$114,$F28+1)+IF(AND($E28=1,UN28=0),1000,0)),1000000))</f>
        <v/>
      </c>
      <c r="ADV28">
        <f>IF($B28=0,1000000,IF(INDEX('計算A'!$D$60:$II$104,$B28,220)*LH28=1,IF(AND($E28=2,UO28=0),1000000,INDEX('計算A'!HO$110:HO$114,$F28+1)+IF(AND($E28=1,UO28=0),1000,0)),1000000))</f>
        <v/>
      </c>
      <c r="ADW28">
        <f>IF($B28=0,1000000,IF(INDEX('計算A'!$D$60:$II$104,$B28,221)*LI28=1,IF(AND($E28=2,UP28=0),1000000,INDEX('計算A'!HP$110:HP$114,$F28+1)+IF(AND($E28=1,UP28=0),1000,0)),1000000))</f>
        <v/>
      </c>
      <c r="ADX28">
        <f>IF($B28=0,1000000,IF(INDEX('計算A'!$D$60:$II$104,$B28,222)*LJ28=1,IF(AND($E28=2,UQ28=0),1000000,INDEX('計算A'!HQ$110:HQ$114,$F28+1)+IF(AND($E28=1,UQ28=0),1000,0)),1000000))</f>
        <v/>
      </c>
      <c r="ADY28">
        <f>IF($B28=0,1000000,IF(INDEX('計算A'!$D$60:$II$104,$B28,223)*LK28=1,IF(AND($E28=2,UR28=0),1000000,INDEX('計算A'!HR$110:HR$114,$F28+1)+IF(AND($E28=1,UR28=0),1000,0)),1000000))</f>
        <v/>
      </c>
      <c r="ADZ28">
        <f>IF($B28=0,1000000,IF(INDEX('計算A'!$D$60:$II$104,$B28,224)*LL28=1,IF(AND($E28=2,US28=0),1000000,INDEX('計算A'!HS$110:HS$114,$F28+1)+IF(AND($E28=1,US28=0),1000,0)),1000000))</f>
        <v/>
      </c>
      <c r="AEA28">
        <f>IF($B28=0,1000000,IF(INDEX('計算A'!$D$60:$II$104,$B28,225)*LM28=1,IF(AND($E28=2,UT28=0),1000000,INDEX('計算A'!HT$110:HT$114,$F28+1)+IF(AND($E28=1,UT28=0),1000,0)),1000000))</f>
        <v/>
      </c>
      <c r="AEB28">
        <f>IF($B28=0,1000000,IF(INDEX('計算A'!$D$60:$II$104,$B28,226)*LN28=1,IF(AND($E28=2,UU28=0),1000000,INDEX('計算A'!HU$110:HU$114,$F28+1)+IF(AND($E28=1,UU28=0),1000,0)),1000000))</f>
        <v/>
      </c>
      <c r="AEC28">
        <f>IF($B28=0,1000000,IF(INDEX('計算A'!$D$60:$II$104,$B28,227)*LO28=1,IF(AND($E28=2,UV28=0),1000000,INDEX('計算A'!HV$110:HV$114,$F28+1)+IF(AND($E28=1,UV28=0),1000,0)),1000000))</f>
        <v/>
      </c>
      <c r="AED28">
        <f>IF($B28=0,1000000,IF(INDEX('計算A'!$D$60:$II$104,$B28,228)*LP28=1,IF(AND($E28=2,UW28=0),1000000,INDEX('計算A'!HW$110:HW$114,$F28+1)+IF(AND($E28=1,UW28=0),1000,0)),1000000))</f>
        <v/>
      </c>
      <c r="AEE28">
        <f>IF($B28=0,1000000,IF(INDEX('計算A'!$D$60:$II$104,$B28,229)*LQ28=1,IF(AND($E28=2,UX28=0),1000000,INDEX('計算A'!HX$110:HX$114,$F28+1)+IF(AND($E28=1,UX28=0),1000,0)),1000000))</f>
        <v/>
      </c>
      <c r="AEF28">
        <f>IF($B28=0,1000000,IF(INDEX('計算A'!$D$60:$II$104,$B28,230)*LR28=1,IF(AND($E28=2,UY28=0),1000000,INDEX('計算A'!HY$110:HY$114,$F28+1)+IF(AND($E28=1,UY28=0),1000,0)),1000000))</f>
        <v/>
      </c>
      <c r="AEG28">
        <f>IF($B28=0,1000000,IF(INDEX('計算A'!$D$60:$II$104,$B28,231)*LS28=1,IF(AND($E28=2,UZ28=0),1000000,INDEX('計算A'!HZ$110:HZ$114,$F28+1)+IF(AND($E28=1,UZ28=0),1000,0)),1000000))</f>
        <v/>
      </c>
      <c r="AEH28">
        <f>IF($B28=0,1000000,IF(INDEX('計算A'!$D$60:$II$104,$B28,232)*LT28=1,IF(AND($E28=2,VA28=0),1000000,INDEX('計算A'!IA$110:IA$114,$F28+1)+IF(AND($E28=1,VA28=0),1000,0)),1000000))</f>
        <v/>
      </c>
      <c r="AEI28">
        <f>IF($B28=0,1000000,IF(INDEX('計算A'!$D$60:$II$104,$B28,233)*LU28=1,IF(AND($E28=2,VB28=0),1000000,INDEX('計算A'!IB$110:IB$114,$F28+1)+IF(AND($E28=1,VB28=0),1000,0)),1000000))</f>
        <v/>
      </c>
      <c r="AEJ28">
        <f>IF($B28=0,1000000,IF(INDEX('計算A'!$D$60:$II$104,$B28,234)*LV28=1,IF(AND($E28=2,VC28=0),1000000,INDEX('計算A'!IC$110:IC$114,$F28+1)+IF(AND($E28=1,VC28=0),1000,0)),1000000))</f>
        <v/>
      </c>
      <c r="AEK28">
        <f>IF($B28=0,1000000,IF(INDEX('計算A'!$D$60:$II$104,$B28,235)*LW28=1,IF(AND($E28=2,VD28=0),1000000,INDEX('計算A'!ID$110:ID$114,$F28+1)+IF(AND($E28=1,VD28=0),1000,0)),1000000))</f>
        <v/>
      </c>
      <c r="AEL28">
        <f>IF($B28=0,1000000,IF(INDEX('計算A'!$D$60:$II$104,$B28,236)*LX28=1,IF(AND($E28=2,VE28=0),1000000,INDEX('計算A'!IE$110:IE$114,$F28+1)+IF(AND($E28=1,VE28=0),1000,0)),1000000))</f>
        <v/>
      </c>
      <c r="AEM28">
        <f>IF($B28=0,1000000,IF(INDEX('計算A'!$D$60:$II$104,$B28,237)*LY28=1,IF(AND($E28=2,VF28=0),1000000,INDEX('計算A'!IF$110:IF$114,$F28+1)+IF(AND($E28=1,VF28=0),1000,0)),1000000))</f>
        <v/>
      </c>
      <c r="AEN28">
        <f>IF($B28=0,1000000,IF(INDEX('計算A'!$D$60:$II$104,$B28,238)*LZ28=1,IF(AND($E28=2,VG28=0),1000000,INDEX('計算A'!IG$110:IG$114,$F28+1)+IF(AND($E28=1,VG28=0),1000,0)),1000000))</f>
        <v/>
      </c>
      <c r="AEO28">
        <f>IF($B28=0,1000000,IF(INDEX('計算A'!$D$60:$II$104,$B28,239)*MA28=1,IF(AND($E28=2,VH28=0),1000000,INDEX('計算A'!IH$110:IH$114,$F28+1)+IF(AND($E28=1,VH28=0),1000,0)),1000000))</f>
        <v/>
      </c>
      <c r="AEP28">
        <f>IF($B28=0,1000000,IF(INDEX('計算A'!$D$60:$II$104,$B28,240)*MB28=1,IF(AND($E28=2,VI28=0),1000000,INDEX('計算A'!II$110:II$114,$F28+1)+IF(AND($E28=1,VI28=0),1000,0)),1000000))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IF($B29=0,1000000,IF(INDEX('計算A'!$D$60:$II$104,$B29,1)*CW29=1,IF(AND($E29=2,MD29=0),1000000,INDEX('計算A'!D$110:D$114,$F29+1)+IF(AND($E29=1,MD29=0),1000,0)),1000000))</f>
        <v/>
      </c>
      <c r="VL29">
        <f>IF($B29=0,1000000,IF(INDEX('計算A'!$D$60:$II$104,$B29,2)*CX29=1,IF(AND($E29=2,ME29=0),1000000,INDEX('計算A'!E$110:E$114,$F29+1)+IF(AND($E29=1,ME29=0),1000,0)),1000000))</f>
        <v/>
      </c>
      <c r="VM29">
        <f>IF($B29=0,1000000,IF(INDEX('計算A'!$D$60:$II$104,$B29,3)*CY29=1,IF(AND($E29=2,MF29=0),1000000,INDEX('計算A'!F$110:F$114,$F29+1)+IF(AND($E29=1,MF29=0),1000,0)),1000000))</f>
        <v/>
      </c>
      <c r="VN29">
        <f>IF($B29=0,1000000,IF(INDEX('計算A'!$D$60:$II$104,$B29,4)*CZ29=1,IF(AND($E29=2,MG29=0),1000000,INDEX('計算A'!G$110:G$114,$F29+1)+IF(AND($E29=1,MG29=0),1000,0)),1000000))</f>
        <v/>
      </c>
      <c r="VO29">
        <f>IF($B29=0,1000000,IF(INDEX('計算A'!$D$60:$II$104,$B29,5)*DA29=1,IF(AND($E29=2,MH29=0),1000000,INDEX('計算A'!H$110:H$114,$F29+1)+IF(AND($E29=1,MH29=0),1000,0)),1000000))</f>
        <v/>
      </c>
      <c r="VP29">
        <f>IF($B29=0,1000000,IF(INDEX('計算A'!$D$60:$II$104,$B29,6)*DB29=1,IF(AND($E29=2,MI29=0),1000000,INDEX('計算A'!I$110:I$114,$F29+1)+IF(AND($E29=1,MI29=0),1000,0)),1000000))</f>
        <v/>
      </c>
      <c r="VQ29">
        <f>IF($B29=0,1000000,IF(INDEX('計算A'!$D$60:$II$104,$B29,7)*DC29=1,IF(AND($E29=2,MJ29=0),1000000,INDEX('計算A'!J$110:J$114,$F29+1)+IF(AND($E29=1,MJ29=0),1000,0)),1000000))</f>
        <v/>
      </c>
      <c r="VR29">
        <f>IF($B29=0,1000000,IF(INDEX('計算A'!$D$60:$II$104,$B29,8)*DD29=1,IF(AND($E29=2,MK29=0),1000000,INDEX('計算A'!K$110:K$114,$F29+1)+IF(AND($E29=1,MK29=0),1000,0)),1000000))</f>
        <v/>
      </c>
      <c r="VS29">
        <f>IF($B29=0,1000000,IF(INDEX('計算A'!$D$60:$II$104,$B29,9)*DE29=1,IF(AND($E29=2,ML29=0),1000000,INDEX('計算A'!L$110:L$114,$F29+1)+IF(AND($E29=1,ML29=0),1000,0)),1000000))</f>
        <v/>
      </c>
      <c r="VT29">
        <f>IF($B29=0,1000000,IF(INDEX('計算A'!$D$60:$II$104,$B29,10)*DF29=1,IF(AND($E29=2,MM29=0),1000000,INDEX('計算A'!M$110:M$114,$F29+1)+IF(AND($E29=1,MM29=0),1000,0)),1000000))</f>
        <v/>
      </c>
      <c r="VU29">
        <f>IF($B29=0,1000000,IF(INDEX('計算A'!$D$60:$II$104,$B29,11)*DG29=1,IF(AND($E29=2,MN29=0),1000000,INDEX('計算A'!N$110:N$114,$F29+1)+IF(AND($E29=1,MN29=0),1000,0)),1000000))</f>
        <v/>
      </c>
      <c r="VV29">
        <f>IF($B29=0,1000000,IF(INDEX('計算A'!$D$60:$II$104,$B29,12)*DH29=1,IF(AND($E29=2,MO29=0),1000000,INDEX('計算A'!O$110:O$114,$F29+1)+IF(AND($E29=1,MO29=0),1000,0)),1000000))</f>
        <v/>
      </c>
      <c r="VW29">
        <f>IF($B29=0,1000000,IF(INDEX('計算A'!$D$60:$II$104,$B29,13)*DI29=1,IF(AND($E29=2,MP29=0),1000000,INDEX('計算A'!P$110:P$114,$F29+1)+IF(AND($E29=1,MP29=0),1000,0)),1000000))</f>
        <v/>
      </c>
      <c r="VX29">
        <f>IF($B29=0,1000000,IF(INDEX('計算A'!$D$60:$II$104,$B29,14)*DJ29=1,IF(AND($E29=2,MQ29=0),1000000,INDEX('計算A'!Q$110:Q$114,$F29+1)+IF(AND($E29=1,MQ29=0),1000,0)),1000000))</f>
        <v/>
      </c>
      <c r="VY29">
        <f>IF($B29=0,1000000,IF(INDEX('計算A'!$D$60:$II$104,$B29,15)*DK29=1,IF(AND($E29=2,MR29=0),1000000,INDEX('計算A'!R$110:R$114,$F29+1)+IF(AND($E29=1,MR29=0),1000,0)),1000000))</f>
        <v/>
      </c>
      <c r="VZ29">
        <f>IF($B29=0,1000000,IF(INDEX('計算A'!$D$60:$II$104,$B29,16)*DL29=1,IF(AND($E29=2,MS29=0),1000000,INDEX('計算A'!S$110:S$114,$F29+1)+IF(AND($E29=1,MS29=0),1000,0)),1000000))</f>
        <v/>
      </c>
      <c r="WA29">
        <f>IF($B29=0,1000000,IF(INDEX('計算A'!$D$60:$II$104,$B29,17)*DM29=1,IF(AND($E29=2,MT29=0),1000000,INDEX('計算A'!T$110:T$114,$F29+1)+IF(AND($E29=1,MT29=0),1000,0)),1000000))</f>
        <v/>
      </c>
      <c r="WB29">
        <f>IF($B29=0,1000000,IF(INDEX('計算A'!$D$60:$II$104,$B29,18)*DN29=1,IF(AND($E29=2,MU29=0),1000000,INDEX('計算A'!U$110:U$114,$F29+1)+IF(AND($E29=1,MU29=0),1000,0)),1000000))</f>
        <v/>
      </c>
      <c r="WC29">
        <f>IF($B29=0,1000000,IF(INDEX('計算A'!$D$60:$II$104,$B29,19)*DO29=1,IF(AND($E29=2,MV29=0),1000000,INDEX('計算A'!V$110:V$114,$F29+1)+IF(AND($E29=1,MV29=0),1000,0)),1000000))</f>
        <v/>
      </c>
      <c r="WD29">
        <f>IF($B29=0,1000000,IF(INDEX('計算A'!$D$60:$II$104,$B29,20)*DP29=1,IF(AND($E29=2,MW29=0),1000000,INDEX('計算A'!W$110:W$114,$F29+1)+IF(AND($E29=1,MW29=0),1000,0)),1000000))</f>
        <v/>
      </c>
      <c r="WE29">
        <f>IF($B29=0,1000000,IF(INDEX('計算A'!$D$60:$II$104,$B29,21)*DQ29=1,IF(AND($E29=2,MX29=0),1000000,INDEX('計算A'!X$110:X$114,$F29+1)+IF(AND($E29=1,MX29=0),1000,0)),1000000))</f>
        <v/>
      </c>
      <c r="WF29">
        <f>IF($B29=0,1000000,IF(INDEX('計算A'!$D$60:$II$104,$B29,22)*DR29=1,IF(AND($E29=2,MY29=0),1000000,INDEX('計算A'!Y$110:Y$114,$F29+1)+IF(AND($E29=1,MY29=0),1000,0)),1000000))</f>
        <v/>
      </c>
      <c r="WG29">
        <f>IF($B29=0,1000000,IF(INDEX('計算A'!$D$60:$II$104,$B29,23)*DS29=1,IF(AND($E29=2,MZ29=0),1000000,INDEX('計算A'!Z$110:Z$114,$F29+1)+IF(AND($E29=1,MZ29=0),1000,0)),1000000))</f>
        <v/>
      </c>
      <c r="WH29">
        <f>IF($B29=0,1000000,IF(INDEX('計算A'!$D$60:$II$104,$B29,24)*DT29=1,IF(AND($E29=2,NA29=0),1000000,INDEX('計算A'!AA$110:AA$114,$F29+1)+IF(AND($E29=1,NA29=0),1000,0)),1000000))</f>
        <v/>
      </c>
      <c r="WI29">
        <f>IF($B29=0,1000000,IF(INDEX('計算A'!$D$60:$II$104,$B29,25)*DU29=1,IF(AND($E29=2,NB29=0),1000000,INDEX('計算A'!AB$110:AB$114,$F29+1)+IF(AND($E29=1,NB29=0),1000,0)),1000000))</f>
        <v/>
      </c>
      <c r="WJ29">
        <f>IF($B29=0,1000000,IF(INDEX('計算A'!$D$60:$II$104,$B29,26)*DV29=1,IF(AND($E29=2,NC29=0),1000000,INDEX('計算A'!AC$110:AC$114,$F29+1)+IF(AND($E29=1,NC29=0),1000,0)),1000000))</f>
        <v/>
      </c>
      <c r="WK29">
        <f>IF($B29=0,1000000,IF(INDEX('計算A'!$D$60:$II$104,$B29,27)*DW29=1,IF(AND($E29=2,ND29=0),1000000,INDEX('計算A'!AD$110:AD$114,$F29+1)+IF(AND($E29=1,ND29=0),1000,0)),1000000))</f>
        <v/>
      </c>
      <c r="WL29">
        <f>IF($B29=0,1000000,IF(INDEX('計算A'!$D$60:$II$104,$B29,28)*DX29=1,IF(AND($E29=2,NE29=0),1000000,INDEX('計算A'!AE$110:AE$114,$F29+1)+IF(AND($E29=1,NE29=0),1000,0)),1000000))</f>
        <v/>
      </c>
      <c r="WM29">
        <f>IF($B29=0,1000000,IF(INDEX('計算A'!$D$60:$II$104,$B29,29)*DY29=1,IF(AND($E29=2,NF29=0),1000000,INDEX('計算A'!AF$110:AF$114,$F29+1)+IF(AND($E29=1,NF29=0),1000,0)),1000000))</f>
        <v/>
      </c>
      <c r="WN29">
        <f>IF($B29=0,1000000,IF(INDEX('計算A'!$D$60:$II$104,$B29,30)*DZ29=1,IF(AND($E29=2,NG29=0),1000000,INDEX('計算A'!AG$110:AG$114,$F29+1)+IF(AND($E29=1,NG29=0),1000,0)),1000000))</f>
        <v/>
      </c>
      <c r="WO29">
        <f>IF($B29=0,1000000,IF(INDEX('計算A'!$D$60:$II$104,$B29,31)*EA29=1,IF(AND($E29=2,NH29=0),1000000,INDEX('計算A'!AH$110:AH$114,$F29+1)+IF(AND($E29=1,NH29=0),1000,0)),1000000))</f>
        <v/>
      </c>
      <c r="WP29">
        <f>IF($B29=0,1000000,IF(INDEX('計算A'!$D$60:$II$104,$B29,32)*EB29=1,IF(AND($E29=2,NI29=0),1000000,INDEX('計算A'!AI$110:AI$114,$F29+1)+IF(AND($E29=1,NI29=0),1000,0)),1000000))</f>
        <v/>
      </c>
      <c r="WQ29">
        <f>IF($B29=0,1000000,IF(INDEX('計算A'!$D$60:$II$104,$B29,33)*EC29=1,IF(AND($E29=2,NJ29=0),1000000,INDEX('計算A'!AJ$110:AJ$114,$F29+1)+IF(AND($E29=1,NJ29=0),1000,0)),1000000))</f>
        <v/>
      </c>
      <c r="WR29">
        <f>IF($B29=0,1000000,IF(INDEX('計算A'!$D$60:$II$104,$B29,34)*ED29=1,IF(AND($E29=2,NK29=0),1000000,INDEX('計算A'!AK$110:AK$114,$F29+1)+IF(AND($E29=1,NK29=0),1000,0)),1000000))</f>
        <v/>
      </c>
      <c r="WS29">
        <f>IF($B29=0,1000000,IF(INDEX('計算A'!$D$60:$II$104,$B29,35)*EE29=1,IF(AND($E29=2,NL29=0),1000000,INDEX('計算A'!AL$110:AL$114,$F29+1)+IF(AND($E29=1,NL29=0),1000,0)),1000000))</f>
        <v/>
      </c>
      <c r="WT29">
        <f>IF($B29=0,1000000,IF(INDEX('計算A'!$D$60:$II$104,$B29,36)*EF29=1,IF(AND($E29=2,NM29=0),1000000,INDEX('計算A'!AM$110:AM$114,$F29+1)+IF(AND($E29=1,NM29=0),1000,0)),1000000))</f>
        <v/>
      </c>
      <c r="WU29">
        <f>IF($B29=0,1000000,IF(INDEX('計算A'!$D$60:$II$104,$B29,37)*EG29=1,IF(AND($E29=2,NN29=0),1000000,INDEX('計算A'!AN$110:AN$114,$F29+1)+IF(AND($E29=1,NN29=0),1000,0)),1000000))</f>
        <v/>
      </c>
      <c r="WV29">
        <f>IF($B29=0,1000000,IF(INDEX('計算A'!$D$60:$II$104,$B29,38)*EH29=1,IF(AND($E29=2,NO29=0),1000000,INDEX('計算A'!AO$110:AO$114,$F29+1)+IF(AND($E29=1,NO29=0),1000,0)),1000000))</f>
        <v/>
      </c>
      <c r="WW29">
        <f>IF($B29=0,1000000,IF(INDEX('計算A'!$D$60:$II$104,$B29,39)*EI29=1,IF(AND($E29=2,NP29=0),1000000,INDEX('計算A'!AP$110:AP$114,$F29+1)+IF(AND($E29=1,NP29=0),1000,0)),1000000))</f>
        <v/>
      </c>
      <c r="WX29">
        <f>IF($B29=0,1000000,IF(INDEX('計算A'!$D$60:$II$104,$B29,40)*EJ29=1,IF(AND($E29=2,NQ29=0),1000000,INDEX('計算A'!AQ$110:AQ$114,$F29+1)+IF(AND($E29=1,NQ29=0),1000,0)),1000000))</f>
        <v/>
      </c>
      <c r="WY29">
        <f>IF($B29=0,1000000,IF(INDEX('計算A'!$D$60:$II$104,$B29,41)*EK29=1,IF(AND($E29=2,NR29=0),1000000,INDEX('計算A'!AR$110:AR$114,$F29+1)+IF(AND($E29=1,NR29=0),1000,0)),1000000))</f>
        <v/>
      </c>
      <c r="WZ29">
        <f>IF($B29=0,1000000,IF(INDEX('計算A'!$D$60:$II$104,$B29,42)*EL29=1,IF(AND($E29=2,NS29=0),1000000,INDEX('計算A'!AS$110:AS$114,$F29+1)+IF(AND($E29=1,NS29=0),1000,0)),1000000))</f>
        <v/>
      </c>
      <c r="XA29">
        <f>IF($B29=0,1000000,IF(INDEX('計算A'!$D$60:$II$104,$B29,43)*EM29=1,IF(AND($E29=2,NT29=0),1000000,INDEX('計算A'!AT$110:AT$114,$F29+1)+IF(AND($E29=1,NT29=0),1000,0)),1000000))</f>
        <v/>
      </c>
      <c r="XB29">
        <f>IF($B29=0,1000000,IF(INDEX('計算A'!$D$60:$II$104,$B29,44)*EN29=1,IF(AND($E29=2,NU29=0),1000000,INDEX('計算A'!AU$110:AU$114,$F29+1)+IF(AND($E29=1,NU29=0),1000,0)),1000000))</f>
        <v/>
      </c>
      <c r="XC29">
        <f>IF($B29=0,1000000,IF(INDEX('計算A'!$D$60:$II$104,$B29,45)*EO29=1,IF(AND($E29=2,NV29=0),1000000,INDEX('計算A'!AV$110:AV$114,$F29+1)+IF(AND($E29=1,NV29=0),1000,0)),1000000))</f>
        <v/>
      </c>
      <c r="XD29">
        <f>IF($B29=0,1000000,IF(INDEX('計算A'!$D$60:$II$104,$B29,46)*EP29=1,IF(AND($E29=2,NW29=0),1000000,INDEX('計算A'!AW$110:AW$114,$F29+1)+IF(AND($E29=1,NW29=0),1000,0)),1000000))</f>
        <v/>
      </c>
      <c r="XE29">
        <f>IF($B29=0,1000000,IF(INDEX('計算A'!$D$60:$II$104,$B29,47)*EQ29=1,IF(AND($E29=2,NX29=0),1000000,INDEX('計算A'!AX$110:AX$114,$F29+1)+IF(AND($E29=1,NX29=0),1000,0)),1000000))</f>
        <v/>
      </c>
      <c r="XF29">
        <f>IF($B29=0,1000000,IF(INDEX('計算A'!$D$60:$II$104,$B29,48)*ER29=1,IF(AND($E29=2,NY29=0),1000000,INDEX('計算A'!AY$110:AY$114,$F29+1)+IF(AND($E29=1,NY29=0),1000,0)),1000000))</f>
        <v/>
      </c>
      <c r="XG29">
        <f>IF($B29=0,1000000,IF(INDEX('計算A'!$D$60:$II$104,$B29,49)*ES29=1,IF(AND($E29=2,NZ29=0),1000000,INDEX('計算A'!AZ$110:AZ$114,$F29+1)+IF(AND($E29=1,NZ29=0),1000,0)),1000000))</f>
        <v/>
      </c>
      <c r="XH29">
        <f>IF($B29=0,1000000,IF(INDEX('計算A'!$D$60:$II$104,$B29,50)*ET29=1,IF(AND($E29=2,OA29=0),1000000,INDEX('計算A'!BA$110:BA$114,$F29+1)+IF(AND($E29=1,OA29=0),1000,0)),1000000))</f>
        <v/>
      </c>
      <c r="XI29">
        <f>IF($B29=0,1000000,IF(INDEX('計算A'!$D$60:$II$104,$B29,51)*EU29=1,IF(AND($E29=2,OB29=0),1000000,INDEX('計算A'!BB$110:BB$114,$F29+1)+IF(AND($E29=1,OB29=0),1000,0)),1000000))</f>
        <v/>
      </c>
      <c r="XJ29">
        <f>IF($B29=0,1000000,IF(INDEX('計算A'!$D$60:$II$104,$B29,52)*EV29=1,IF(AND($E29=2,OC29=0),1000000,INDEX('計算A'!BC$110:BC$114,$F29+1)+IF(AND($E29=1,OC29=0),1000,0)),1000000))</f>
        <v/>
      </c>
      <c r="XK29">
        <f>IF($B29=0,1000000,IF(INDEX('計算A'!$D$60:$II$104,$B29,53)*EW29=1,IF(AND($E29=2,OD29=0),1000000,INDEX('計算A'!BD$110:BD$114,$F29+1)+IF(AND($E29=1,OD29=0),1000,0)),1000000))</f>
        <v/>
      </c>
      <c r="XL29">
        <f>IF($B29=0,1000000,IF(INDEX('計算A'!$D$60:$II$104,$B29,54)*EX29=1,IF(AND($E29=2,OE29=0),1000000,INDEX('計算A'!BE$110:BE$114,$F29+1)+IF(AND($E29=1,OE29=0),1000,0)),1000000))</f>
        <v/>
      </c>
      <c r="XM29">
        <f>IF($B29=0,1000000,IF(INDEX('計算A'!$D$60:$II$104,$B29,55)*EY29=1,IF(AND($E29=2,OF29=0),1000000,INDEX('計算A'!BF$110:BF$114,$F29+1)+IF(AND($E29=1,OF29=0),1000,0)),1000000))</f>
        <v/>
      </c>
      <c r="XN29">
        <f>IF($B29=0,1000000,IF(INDEX('計算A'!$D$60:$II$104,$B29,56)*EZ29=1,IF(AND($E29=2,OG29=0),1000000,INDEX('計算A'!BG$110:BG$114,$F29+1)+IF(AND($E29=1,OG29=0),1000,0)),1000000))</f>
        <v/>
      </c>
      <c r="XO29">
        <f>IF($B29=0,1000000,IF(INDEX('計算A'!$D$60:$II$104,$B29,57)*FA29=1,IF(AND($E29=2,OH29=0),1000000,INDEX('計算A'!BH$110:BH$114,$F29+1)+IF(AND($E29=1,OH29=0),1000,0)),1000000))</f>
        <v/>
      </c>
      <c r="XP29">
        <f>IF($B29=0,1000000,IF(INDEX('計算A'!$D$60:$II$104,$B29,58)*FB29=1,IF(AND($E29=2,OI29=0),1000000,INDEX('計算A'!BI$110:BI$114,$F29+1)+IF(AND($E29=1,OI29=0),1000,0)),1000000))</f>
        <v/>
      </c>
      <c r="XQ29">
        <f>IF($B29=0,1000000,IF(INDEX('計算A'!$D$60:$II$104,$B29,59)*FC29=1,IF(AND($E29=2,OJ29=0),1000000,INDEX('計算A'!BJ$110:BJ$114,$F29+1)+IF(AND($E29=1,OJ29=0),1000,0)),1000000))</f>
        <v/>
      </c>
      <c r="XR29">
        <f>IF($B29=0,1000000,IF(INDEX('計算A'!$D$60:$II$104,$B29,60)*FD29=1,IF(AND($E29=2,OK29=0),1000000,INDEX('計算A'!BK$110:BK$114,$F29+1)+IF(AND($E29=1,OK29=0),1000,0)),1000000))</f>
        <v/>
      </c>
      <c r="XS29">
        <f>IF($B29=0,1000000,IF(INDEX('計算A'!$D$60:$II$104,$B29,61)*FE29=1,IF(AND($E29=2,OL29=0),1000000,INDEX('計算A'!BL$110:BL$114,$F29+1)+IF(AND($E29=1,OL29=0),1000,0)),1000000))</f>
        <v/>
      </c>
      <c r="XT29">
        <f>IF($B29=0,1000000,IF(INDEX('計算A'!$D$60:$II$104,$B29,62)*FF29=1,IF(AND($E29=2,OM29=0),1000000,INDEX('計算A'!BM$110:BM$114,$F29+1)+IF(AND($E29=1,OM29=0),1000,0)),1000000))</f>
        <v/>
      </c>
      <c r="XU29">
        <f>IF($B29=0,1000000,IF(INDEX('計算A'!$D$60:$II$104,$B29,63)*FG29=1,IF(AND($E29=2,ON29=0),1000000,INDEX('計算A'!BN$110:BN$114,$F29+1)+IF(AND($E29=1,ON29=0),1000,0)),1000000))</f>
        <v/>
      </c>
      <c r="XV29">
        <f>IF($B29=0,1000000,IF(INDEX('計算A'!$D$60:$II$104,$B29,64)*FH29=1,IF(AND($E29=2,OO29=0),1000000,INDEX('計算A'!BO$110:BO$114,$F29+1)+IF(AND($E29=1,OO29=0),1000,0)),1000000))</f>
        <v/>
      </c>
      <c r="XW29">
        <f>IF($B29=0,1000000,IF(INDEX('計算A'!$D$60:$II$104,$B29,65)*FI29=1,IF(AND($E29=2,OP29=0),1000000,INDEX('計算A'!BP$110:BP$114,$F29+1)+IF(AND($E29=1,OP29=0),1000,0)),1000000))</f>
        <v/>
      </c>
      <c r="XX29">
        <f>IF($B29=0,1000000,IF(INDEX('計算A'!$D$60:$II$104,$B29,66)*FJ29=1,IF(AND($E29=2,OQ29=0),1000000,INDEX('計算A'!BQ$110:BQ$114,$F29+1)+IF(AND($E29=1,OQ29=0),1000,0)),1000000))</f>
        <v/>
      </c>
      <c r="XY29">
        <f>IF($B29=0,1000000,IF(INDEX('計算A'!$D$60:$II$104,$B29,67)*FK29=1,IF(AND($E29=2,OR29=0),1000000,INDEX('計算A'!BR$110:BR$114,$F29+1)+IF(AND($E29=1,OR29=0),1000,0)),1000000))</f>
        <v/>
      </c>
      <c r="XZ29">
        <f>IF($B29=0,1000000,IF(INDEX('計算A'!$D$60:$II$104,$B29,68)*FL29=1,IF(AND($E29=2,OS29=0),1000000,INDEX('計算A'!BS$110:BS$114,$F29+1)+IF(AND($E29=1,OS29=0),1000,0)),1000000))</f>
        <v/>
      </c>
      <c r="YA29">
        <f>IF($B29=0,1000000,IF(INDEX('計算A'!$D$60:$II$104,$B29,69)*FM29=1,IF(AND($E29=2,OT29=0),1000000,INDEX('計算A'!BT$110:BT$114,$F29+1)+IF(AND($E29=1,OT29=0),1000,0)),1000000))</f>
        <v/>
      </c>
      <c r="YB29">
        <f>IF($B29=0,1000000,IF(INDEX('計算A'!$D$60:$II$104,$B29,70)*FN29=1,IF(AND($E29=2,OU29=0),1000000,INDEX('計算A'!BU$110:BU$114,$F29+1)+IF(AND($E29=1,OU29=0),1000,0)),1000000))</f>
        <v/>
      </c>
      <c r="YC29">
        <f>IF($B29=0,1000000,IF(INDEX('計算A'!$D$60:$II$104,$B29,71)*FO29=1,IF(AND($E29=2,OV29=0),1000000,INDEX('計算A'!BV$110:BV$114,$F29+1)+IF(AND($E29=1,OV29=0),1000,0)),1000000))</f>
        <v/>
      </c>
      <c r="YD29">
        <f>IF($B29=0,1000000,IF(INDEX('計算A'!$D$60:$II$104,$B29,72)*FP29=1,IF(AND($E29=2,OW29=0),1000000,INDEX('計算A'!BW$110:BW$114,$F29+1)+IF(AND($E29=1,OW29=0),1000,0)),1000000))</f>
        <v/>
      </c>
      <c r="YE29">
        <f>IF($B29=0,1000000,IF(INDEX('計算A'!$D$60:$II$104,$B29,73)*FQ29=1,IF(AND($E29=2,OX29=0),1000000,INDEX('計算A'!BX$110:BX$114,$F29+1)+IF(AND($E29=1,OX29=0),1000,0)),1000000))</f>
        <v/>
      </c>
      <c r="YF29">
        <f>IF($B29=0,1000000,IF(INDEX('計算A'!$D$60:$II$104,$B29,74)*FR29=1,IF(AND($E29=2,OY29=0),1000000,INDEX('計算A'!BY$110:BY$114,$F29+1)+IF(AND($E29=1,OY29=0),1000,0)),1000000))</f>
        <v/>
      </c>
      <c r="YG29">
        <f>IF($B29=0,1000000,IF(INDEX('計算A'!$D$60:$II$104,$B29,75)*FS29=1,IF(AND($E29=2,OZ29=0),1000000,INDEX('計算A'!BZ$110:BZ$114,$F29+1)+IF(AND($E29=1,OZ29=0),1000,0)),1000000))</f>
        <v/>
      </c>
      <c r="YH29">
        <f>IF($B29=0,1000000,IF(INDEX('計算A'!$D$60:$II$104,$B29,76)*FT29=1,IF(AND($E29=2,PA29=0),1000000,INDEX('計算A'!CA$110:CA$114,$F29+1)+IF(AND($E29=1,PA29=0),1000,0)),1000000))</f>
        <v/>
      </c>
      <c r="YI29">
        <f>IF($B29=0,1000000,IF(INDEX('計算A'!$D$60:$II$104,$B29,77)*FU29=1,IF(AND($E29=2,PB29=0),1000000,INDEX('計算A'!CB$110:CB$114,$F29+1)+IF(AND($E29=1,PB29=0),1000,0)),1000000))</f>
        <v/>
      </c>
      <c r="YJ29">
        <f>IF($B29=0,1000000,IF(INDEX('計算A'!$D$60:$II$104,$B29,78)*FV29=1,IF(AND($E29=2,PC29=0),1000000,INDEX('計算A'!CC$110:CC$114,$F29+1)+IF(AND($E29=1,PC29=0),1000,0)),1000000))</f>
        <v/>
      </c>
      <c r="YK29">
        <f>IF($B29=0,1000000,IF(INDEX('計算A'!$D$60:$II$104,$B29,79)*FW29=1,IF(AND($E29=2,PD29=0),1000000,INDEX('計算A'!CD$110:CD$114,$F29+1)+IF(AND($E29=1,PD29=0),1000,0)),1000000))</f>
        <v/>
      </c>
      <c r="YL29">
        <f>IF($B29=0,1000000,IF(INDEX('計算A'!$D$60:$II$104,$B29,80)*FX29=1,IF(AND($E29=2,PE29=0),1000000,INDEX('計算A'!CE$110:CE$114,$F29+1)+IF(AND($E29=1,PE29=0),1000,0)),1000000))</f>
        <v/>
      </c>
      <c r="YM29">
        <f>IF($B29=0,1000000,IF(INDEX('計算A'!$D$60:$II$104,$B29,81)*FY29=1,IF(AND($E29=2,PF29=0),1000000,INDEX('計算A'!CF$110:CF$114,$F29+1)+IF(AND($E29=1,PF29=0),1000,0)),1000000))</f>
        <v/>
      </c>
      <c r="YN29">
        <f>IF($B29=0,1000000,IF(INDEX('計算A'!$D$60:$II$104,$B29,82)*FZ29=1,IF(AND($E29=2,PG29=0),1000000,INDEX('計算A'!CG$110:CG$114,$F29+1)+IF(AND($E29=1,PG29=0),1000,0)),1000000))</f>
        <v/>
      </c>
      <c r="YO29">
        <f>IF($B29=0,1000000,IF(INDEX('計算A'!$D$60:$II$104,$B29,83)*GA29=1,IF(AND($E29=2,PH29=0),1000000,INDEX('計算A'!CH$110:CH$114,$F29+1)+IF(AND($E29=1,PH29=0),1000,0)),1000000))</f>
        <v/>
      </c>
      <c r="YP29">
        <f>IF($B29=0,1000000,IF(INDEX('計算A'!$D$60:$II$104,$B29,84)*GB29=1,IF(AND($E29=2,PI29=0),1000000,INDEX('計算A'!CI$110:CI$114,$F29+1)+IF(AND($E29=1,PI29=0),1000,0)),1000000))</f>
        <v/>
      </c>
      <c r="YQ29">
        <f>IF($B29=0,1000000,IF(INDEX('計算A'!$D$60:$II$104,$B29,85)*GC29=1,IF(AND($E29=2,PJ29=0),1000000,INDEX('計算A'!CJ$110:CJ$114,$F29+1)+IF(AND($E29=1,PJ29=0),1000,0)),1000000))</f>
        <v/>
      </c>
      <c r="YR29">
        <f>IF($B29=0,1000000,IF(INDEX('計算A'!$D$60:$II$104,$B29,86)*GD29=1,IF(AND($E29=2,PK29=0),1000000,INDEX('計算A'!CK$110:CK$114,$F29+1)+IF(AND($E29=1,PK29=0),1000,0)),1000000))</f>
        <v/>
      </c>
      <c r="YS29">
        <f>IF($B29=0,1000000,IF(INDEX('計算A'!$D$60:$II$104,$B29,87)*GE29=1,IF(AND($E29=2,PL29=0),1000000,INDEX('計算A'!CL$110:CL$114,$F29+1)+IF(AND($E29=1,PL29=0),1000,0)),1000000))</f>
        <v/>
      </c>
      <c r="YT29">
        <f>IF($B29=0,1000000,IF(INDEX('計算A'!$D$60:$II$104,$B29,88)*GF29=1,IF(AND($E29=2,PM29=0),1000000,INDEX('計算A'!CM$110:CM$114,$F29+1)+IF(AND($E29=1,PM29=0),1000,0)),1000000))</f>
        <v/>
      </c>
      <c r="YU29">
        <f>IF($B29=0,1000000,IF(INDEX('計算A'!$D$60:$II$104,$B29,89)*GG29=1,IF(AND($E29=2,PN29=0),1000000,INDEX('計算A'!CN$110:CN$114,$F29+1)+IF(AND($E29=1,PN29=0),1000,0)),1000000))</f>
        <v/>
      </c>
      <c r="YV29">
        <f>IF($B29=0,1000000,IF(INDEX('計算A'!$D$60:$II$104,$B29,90)*GH29=1,IF(AND($E29=2,PO29=0),1000000,INDEX('計算A'!CO$110:CO$114,$F29+1)+IF(AND($E29=1,PO29=0),1000,0)),1000000))</f>
        <v/>
      </c>
      <c r="YW29">
        <f>IF($B29=0,1000000,IF(INDEX('計算A'!$D$60:$II$104,$B29,91)*GI29=1,IF(AND($E29=2,PP29=0),1000000,INDEX('計算A'!CP$110:CP$114,$F29+1)+IF(AND($E29=1,PP29=0),1000,0)),1000000))</f>
        <v/>
      </c>
      <c r="YX29">
        <f>IF($B29=0,1000000,IF(INDEX('計算A'!$D$60:$II$104,$B29,92)*GJ29=1,IF(AND($E29=2,PQ29=0),1000000,INDEX('計算A'!CQ$110:CQ$114,$F29+1)+IF(AND($E29=1,PQ29=0),1000,0)),1000000))</f>
        <v/>
      </c>
      <c r="YY29">
        <f>IF($B29=0,1000000,IF(INDEX('計算A'!$D$60:$II$104,$B29,93)*GK29=1,IF(AND($E29=2,PR29=0),1000000,INDEX('計算A'!CR$110:CR$114,$F29+1)+IF(AND($E29=1,PR29=0),1000,0)),1000000))</f>
        <v/>
      </c>
      <c r="YZ29">
        <f>IF($B29=0,1000000,IF(INDEX('計算A'!$D$60:$II$104,$B29,94)*GL29=1,IF(AND($E29=2,PS29=0),1000000,INDEX('計算A'!CS$110:CS$114,$F29+1)+IF(AND($E29=1,PS29=0),1000,0)),1000000))</f>
        <v/>
      </c>
      <c r="ZA29">
        <f>IF($B29=0,1000000,IF(INDEX('計算A'!$D$60:$II$104,$B29,95)*GM29=1,IF(AND($E29=2,PT29=0),1000000,INDEX('計算A'!CT$110:CT$114,$F29+1)+IF(AND($E29=1,PT29=0),1000,0)),1000000))</f>
        <v/>
      </c>
      <c r="ZB29">
        <f>IF($B29=0,1000000,IF(INDEX('計算A'!$D$60:$II$104,$B29,96)*GN29=1,IF(AND($E29=2,PU29=0),1000000,INDEX('計算A'!CU$110:CU$114,$F29+1)+IF(AND($E29=1,PU29=0),1000,0)),1000000))</f>
        <v/>
      </c>
      <c r="ZC29">
        <f>IF($B29=0,1000000,IF(INDEX('計算A'!$D$60:$II$104,$B29,97)*GO29=1,IF(AND($E29=2,PV29=0),1000000,INDEX('計算A'!CV$110:CV$114,$F29+1)+IF(AND($E29=1,PV29=0),1000,0)),1000000))</f>
        <v/>
      </c>
      <c r="ZD29">
        <f>IF($B29=0,1000000,IF(INDEX('計算A'!$D$60:$II$104,$B29,98)*GP29=1,IF(AND($E29=2,PW29=0),1000000,INDEX('計算A'!CW$110:CW$114,$F29+1)+IF(AND($E29=1,PW29=0),1000,0)),1000000))</f>
        <v/>
      </c>
      <c r="ZE29">
        <f>IF($B29=0,1000000,IF(INDEX('計算A'!$D$60:$II$104,$B29,99)*GQ29=1,IF(AND($E29=2,PX29=0),1000000,INDEX('計算A'!CX$110:CX$114,$F29+1)+IF(AND($E29=1,PX29=0),1000,0)),1000000))</f>
        <v/>
      </c>
      <c r="ZF29">
        <f>IF($B29=0,1000000,IF(INDEX('計算A'!$D$60:$II$104,$B29,100)*GR29=1,IF(AND($E29=2,PY29=0),1000000,INDEX('計算A'!CY$110:CY$114,$F29+1)+IF(AND($E29=1,PY29=0),1000,0)),1000000))</f>
        <v/>
      </c>
      <c r="ZG29">
        <f>IF($B29=0,1000000,IF(INDEX('計算A'!$D$60:$II$104,$B29,101)*GS29=1,IF(AND($E29=2,PZ29=0),1000000,INDEX('計算A'!CZ$110:CZ$114,$F29+1)+IF(AND($E29=1,PZ29=0),1000,0)),1000000))</f>
        <v/>
      </c>
      <c r="ZH29">
        <f>IF($B29=0,1000000,IF(INDEX('計算A'!$D$60:$II$104,$B29,102)*GT29=1,IF(AND($E29=2,QA29=0),1000000,INDEX('計算A'!DA$110:DA$114,$F29+1)+IF(AND($E29=1,QA29=0),1000,0)),1000000))</f>
        <v/>
      </c>
      <c r="ZI29">
        <f>IF($B29=0,1000000,IF(INDEX('計算A'!$D$60:$II$104,$B29,103)*GU29=1,IF(AND($E29=2,QB29=0),1000000,INDEX('計算A'!DB$110:DB$114,$F29+1)+IF(AND($E29=1,QB29=0),1000,0)),1000000))</f>
        <v/>
      </c>
      <c r="ZJ29">
        <f>IF($B29=0,1000000,IF(INDEX('計算A'!$D$60:$II$104,$B29,104)*GV29=1,IF(AND($E29=2,QC29=0),1000000,INDEX('計算A'!DC$110:DC$114,$F29+1)+IF(AND($E29=1,QC29=0),1000,0)),1000000))</f>
        <v/>
      </c>
      <c r="ZK29">
        <f>IF($B29=0,1000000,IF(INDEX('計算A'!$D$60:$II$104,$B29,105)*GW29=1,IF(AND($E29=2,QD29=0),1000000,INDEX('計算A'!DD$110:DD$114,$F29+1)+IF(AND($E29=1,QD29=0),1000,0)),1000000))</f>
        <v/>
      </c>
      <c r="ZL29">
        <f>IF($B29=0,1000000,IF(INDEX('計算A'!$D$60:$II$104,$B29,106)*GX29=1,IF(AND($E29=2,QE29=0),1000000,INDEX('計算A'!DE$110:DE$114,$F29+1)+IF(AND($E29=1,QE29=0),1000,0)),1000000))</f>
        <v/>
      </c>
      <c r="ZM29">
        <f>IF($B29=0,1000000,IF(INDEX('計算A'!$D$60:$II$104,$B29,107)*GY29=1,IF(AND($E29=2,QF29=0),1000000,INDEX('計算A'!DF$110:DF$114,$F29+1)+IF(AND($E29=1,QF29=0),1000,0)),1000000))</f>
        <v/>
      </c>
      <c r="ZN29">
        <f>IF($B29=0,1000000,IF(INDEX('計算A'!$D$60:$II$104,$B29,108)*GZ29=1,IF(AND($E29=2,QG29=0),1000000,INDEX('計算A'!DG$110:DG$114,$F29+1)+IF(AND($E29=1,QG29=0),1000,0)),1000000))</f>
        <v/>
      </c>
      <c r="ZO29">
        <f>IF($B29=0,1000000,IF(INDEX('計算A'!$D$60:$II$104,$B29,109)*HA29=1,IF(AND($E29=2,QH29=0),1000000,INDEX('計算A'!DH$110:DH$114,$F29+1)+IF(AND($E29=1,QH29=0),1000,0)),1000000))</f>
        <v/>
      </c>
      <c r="ZP29">
        <f>IF($B29=0,1000000,IF(INDEX('計算A'!$D$60:$II$104,$B29,110)*HB29=1,IF(AND($E29=2,QI29=0),1000000,INDEX('計算A'!DI$110:DI$114,$F29+1)+IF(AND($E29=1,QI29=0),1000,0)),1000000))</f>
        <v/>
      </c>
      <c r="ZQ29">
        <f>IF($B29=0,1000000,IF(INDEX('計算A'!$D$60:$II$104,$B29,111)*HC29=1,IF(AND($E29=2,QJ29=0),1000000,INDEX('計算A'!DJ$110:DJ$114,$F29+1)+IF(AND($E29=1,QJ29=0),1000,0)),1000000))</f>
        <v/>
      </c>
      <c r="ZR29">
        <f>IF($B29=0,1000000,IF(INDEX('計算A'!$D$60:$II$104,$B29,112)*HD29=1,IF(AND($E29=2,QK29=0),1000000,INDEX('計算A'!DK$110:DK$114,$F29+1)+IF(AND($E29=1,QK29=0),1000,0)),1000000))</f>
        <v/>
      </c>
      <c r="ZS29">
        <f>IF($B29=0,1000000,IF(INDEX('計算A'!$D$60:$II$104,$B29,113)*HE29=1,IF(AND($E29=2,QL29=0),1000000,INDEX('計算A'!DL$110:DL$114,$F29+1)+IF(AND($E29=1,QL29=0),1000,0)),1000000))</f>
        <v/>
      </c>
      <c r="ZT29">
        <f>IF($B29=0,1000000,IF(INDEX('計算A'!$D$60:$II$104,$B29,114)*HF29=1,IF(AND($E29=2,QM29=0),1000000,INDEX('計算A'!DM$110:DM$114,$F29+1)+IF(AND($E29=1,QM29=0),1000,0)),1000000))</f>
        <v/>
      </c>
      <c r="ZU29">
        <f>IF($B29=0,1000000,IF(INDEX('計算A'!$D$60:$II$104,$B29,115)*HG29=1,IF(AND($E29=2,QN29=0),1000000,INDEX('計算A'!DN$110:DN$114,$F29+1)+IF(AND($E29=1,QN29=0),1000,0)),1000000))</f>
        <v/>
      </c>
      <c r="ZV29">
        <f>IF($B29=0,1000000,IF(INDEX('計算A'!$D$60:$II$104,$B29,116)*HH29=1,IF(AND($E29=2,QO29=0),1000000,INDEX('計算A'!DO$110:DO$114,$F29+1)+IF(AND($E29=1,QO29=0),1000,0)),1000000))</f>
        <v/>
      </c>
      <c r="ZW29">
        <f>IF($B29=0,1000000,IF(INDEX('計算A'!$D$60:$II$104,$B29,117)*HI29=1,IF(AND($E29=2,QP29=0),1000000,INDEX('計算A'!DP$110:DP$114,$F29+1)+IF(AND($E29=1,QP29=0),1000,0)),1000000))</f>
        <v/>
      </c>
      <c r="ZX29">
        <f>IF($B29=0,1000000,IF(INDEX('計算A'!$D$60:$II$104,$B29,118)*HJ29=1,IF(AND($E29=2,QQ29=0),1000000,INDEX('計算A'!DQ$110:DQ$114,$F29+1)+IF(AND($E29=1,QQ29=0),1000,0)),1000000))</f>
        <v/>
      </c>
      <c r="ZY29">
        <f>IF($B29=0,1000000,IF(INDEX('計算A'!$D$60:$II$104,$B29,119)*HK29=1,IF(AND($E29=2,QR29=0),1000000,INDEX('計算A'!DR$110:DR$114,$F29+1)+IF(AND($E29=1,QR29=0),1000,0)),1000000))</f>
        <v/>
      </c>
      <c r="ZZ29">
        <f>IF($B29=0,1000000,IF(INDEX('計算A'!$D$60:$II$104,$B29,120)*HL29=1,IF(AND($E29=2,QS29=0),1000000,INDEX('計算A'!DS$110:DS$114,$F29+1)+IF(AND($E29=1,QS29=0),1000,0)),1000000))</f>
        <v/>
      </c>
      <c r="AAA29">
        <f>IF($B29=0,1000000,IF(INDEX('計算A'!$D$60:$II$104,$B29,121)*HM29=1,IF(AND($E29=2,QT29=0),1000000,INDEX('計算A'!DT$110:DT$114,$F29+1)+IF(AND($E29=1,QT29=0),1000,0)),1000000))</f>
        <v/>
      </c>
      <c r="AAB29">
        <f>IF($B29=0,1000000,IF(INDEX('計算A'!$D$60:$II$104,$B29,122)*HN29=1,IF(AND($E29=2,QU29=0),1000000,INDEX('計算A'!DU$110:DU$114,$F29+1)+IF(AND($E29=1,QU29=0),1000,0)),1000000))</f>
        <v/>
      </c>
      <c r="AAC29">
        <f>IF($B29=0,1000000,IF(INDEX('計算A'!$D$60:$II$104,$B29,123)*HO29=1,IF(AND($E29=2,QV29=0),1000000,INDEX('計算A'!DV$110:DV$114,$F29+1)+IF(AND($E29=1,QV29=0),1000,0)),1000000))</f>
        <v/>
      </c>
      <c r="AAD29">
        <f>IF($B29=0,1000000,IF(INDEX('計算A'!$D$60:$II$104,$B29,124)*HP29=1,IF(AND($E29=2,QW29=0),1000000,INDEX('計算A'!DW$110:DW$114,$F29+1)+IF(AND($E29=1,QW29=0),1000,0)),1000000))</f>
        <v/>
      </c>
      <c r="AAE29">
        <f>IF($B29=0,1000000,IF(INDEX('計算A'!$D$60:$II$104,$B29,125)*HQ29=1,IF(AND($E29=2,QX29=0),1000000,INDEX('計算A'!DX$110:DX$114,$F29+1)+IF(AND($E29=1,QX29=0),1000,0)),1000000))</f>
        <v/>
      </c>
      <c r="AAF29">
        <f>IF($B29=0,1000000,IF(INDEX('計算A'!$D$60:$II$104,$B29,126)*HR29=1,IF(AND($E29=2,QY29=0),1000000,INDEX('計算A'!DY$110:DY$114,$F29+1)+IF(AND($E29=1,QY29=0),1000,0)),1000000))</f>
        <v/>
      </c>
      <c r="AAG29">
        <f>IF($B29=0,1000000,IF(INDEX('計算A'!$D$60:$II$104,$B29,127)*HS29=1,IF(AND($E29=2,QZ29=0),1000000,INDEX('計算A'!DZ$110:DZ$114,$F29+1)+IF(AND($E29=1,QZ29=0),1000,0)),1000000))</f>
        <v/>
      </c>
      <c r="AAH29">
        <f>IF($B29=0,1000000,IF(INDEX('計算A'!$D$60:$II$104,$B29,128)*HT29=1,IF(AND($E29=2,RA29=0),1000000,INDEX('計算A'!EA$110:EA$114,$F29+1)+IF(AND($E29=1,RA29=0),1000,0)),1000000))</f>
        <v/>
      </c>
      <c r="AAI29">
        <f>IF($B29=0,1000000,IF(INDEX('計算A'!$D$60:$II$104,$B29,129)*HU29=1,IF(AND($E29=2,RB29=0),1000000,INDEX('計算A'!EB$110:EB$114,$F29+1)+IF(AND($E29=1,RB29=0),1000,0)),1000000))</f>
        <v/>
      </c>
      <c r="AAJ29">
        <f>IF($B29=0,1000000,IF(INDEX('計算A'!$D$60:$II$104,$B29,130)*HV29=1,IF(AND($E29=2,RC29=0),1000000,INDEX('計算A'!EC$110:EC$114,$F29+1)+IF(AND($E29=1,RC29=0),1000,0)),1000000))</f>
        <v/>
      </c>
      <c r="AAK29">
        <f>IF($B29=0,1000000,IF(INDEX('計算A'!$D$60:$II$104,$B29,131)*HW29=1,IF(AND($E29=2,RD29=0),1000000,INDEX('計算A'!ED$110:ED$114,$F29+1)+IF(AND($E29=1,RD29=0),1000,0)),1000000))</f>
        <v/>
      </c>
      <c r="AAL29">
        <f>IF($B29=0,1000000,IF(INDEX('計算A'!$D$60:$II$104,$B29,132)*HX29=1,IF(AND($E29=2,RE29=0),1000000,INDEX('計算A'!EE$110:EE$114,$F29+1)+IF(AND($E29=1,RE29=0),1000,0)),1000000))</f>
        <v/>
      </c>
      <c r="AAM29">
        <f>IF($B29=0,1000000,IF(INDEX('計算A'!$D$60:$II$104,$B29,133)*HY29=1,IF(AND($E29=2,RF29=0),1000000,INDEX('計算A'!EF$110:EF$114,$F29+1)+IF(AND($E29=1,RF29=0),1000,0)),1000000))</f>
        <v/>
      </c>
      <c r="AAN29">
        <f>IF($B29=0,1000000,IF(INDEX('計算A'!$D$60:$II$104,$B29,134)*HZ29=1,IF(AND($E29=2,RG29=0),1000000,INDEX('計算A'!EG$110:EG$114,$F29+1)+IF(AND($E29=1,RG29=0),1000,0)),1000000))</f>
        <v/>
      </c>
      <c r="AAO29">
        <f>IF($B29=0,1000000,IF(INDEX('計算A'!$D$60:$II$104,$B29,135)*IA29=1,IF(AND($E29=2,RH29=0),1000000,INDEX('計算A'!EH$110:EH$114,$F29+1)+IF(AND($E29=1,RH29=0),1000,0)),1000000))</f>
        <v/>
      </c>
      <c r="AAP29">
        <f>IF($B29=0,1000000,IF(INDEX('計算A'!$D$60:$II$104,$B29,136)*IB29=1,IF(AND($E29=2,RI29=0),1000000,INDEX('計算A'!EI$110:EI$114,$F29+1)+IF(AND($E29=1,RI29=0),1000,0)),1000000))</f>
        <v/>
      </c>
      <c r="AAQ29">
        <f>IF($B29=0,1000000,IF(INDEX('計算A'!$D$60:$II$104,$B29,137)*IC29=1,IF(AND($E29=2,RJ29=0),1000000,INDEX('計算A'!EJ$110:EJ$114,$F29+1)+IF(AND($E29=1,RJ29=0),1000,0)),1000000))</f>
        <v/>
      </c>
      <c r="AAR29">
        <f>IF($B29=0,1000000,IF(INDEX('計算A'!$D$60:$II$104,$B29,138)*ID29=1,IF(AND($E29=2,RK29=0),1000000,INDEX('計算A'!EK$110:EK$114,$F29+1)+IF(AND($E29=1,RK29=0),1000,0)),1000000))</f>
        <v/>
      </c>
      <c r="AAS29">
        <f>IF($B29=0,1000000,IF(INDEX('計算A'!$D$60:$II$104,$B29,139)*IE29=1,IF(AND($E29=2,RL29=0),1000000,INDEX('計算A'!EL$110:EL$114,$F29+1)+IF(AND($E29=1,RL29=0),1000,0)),1000000))</f>
        <v/>
      </c>
      <c r="AAT29">
        <f>IF($B29=0,1000000,IF(INDEX('計算A'!$D$60:$II$104,$B29,140)*IF29=1,IF(AND($E29=2,RM29=0),1000000,INDEX('計算A'!EM$110:EM$114,$F29+1)+IF(AND($E29=1,RM29=0),1000,0)),1000000))</f>
        <v/>
      </c>
      <c r="AAU29">
        <f>IF($B29=0,1000000,IF(INDEX('計算A'!$D$60:$II$104,$B29,141)*IG29=1,IF(AND($E29=2,RN29=0),1000000,INDEX('計算A'!EN$110:EN$114,$F29+1)+IF(AND($E29=1,RN29=0),1000,0)),1000000))</f>
        <v/>
      </c>
      <c r="AAV29">
        <f>IF($B29=0,1000000,IF(INDEX('計算A'!$D$60:$II$104,$B29,142)*IH29=1,IF(AND($E29=2,RO29=0),1000000,INDEX('計算A'!EO$110:EO$114,$F29+1)+IF(AND($E29=1,RO29=0),1000,0)),1000000))</f>
        <v/>
      </c>
      <c r="AAW29">
        <f>IF($B29=0,1000000,IF(INDEX('計算A'!$D$60:$II$104,$B29,143)*II29=1,IF(AND($E29=2,RP29=0),1000000,INDEX('計算A'!EP$110:EP$114,$F29+1)+IF(AND($E29=1,RP29=0),1000,0)),1000000))</f>
        <v/>
      </c>
      <c r="AAX29">
        <f>IF($B29=0,1000000,IF(INDEX('計算A'!$D$60:$II$104,$B29,144)*IJ29=1,IF(AND($E29=2,RQ29=0),1000000,INDEX('計算A'!EQ$110:EQ$114,$F29+1)+IF(AND($E29=1,RQ29=0),1000,0)),1000000))</f>
        <v/>
      </c>
      <c r="AAY29">
        <f>IF($B29=0,1000000,IF(INDEX('計算A'!$D$60:$II$104,$B29,145)*IK29=1,IF(AND($E29=2,RR29=0),1000000,INDEX('計算A'!ER$110:ER$114,$F29+1)+IF(AND($E29=1,RR29=0),1000,0)),1000000))</f>
        <v/>
      </c>
      <c r="AAZ29">
        <f>IF($B29=0,1000000,IF(INDEX('計算A'!$D$60:$II$104,$B29,146)*IL29=1,IF(AND($E29=2,RS29=0),1000000,INDEX('計算A'!ES$110:ES$114,$F29+1)+IF(AND($E29=1,RS29=0),1000,0)),1000000))</f>
        <v/>
      </c>
      <c r="ABA29">
        <f>IF($B29=0,1000000,IF(INDEX('計算A'!$D$60:$II$104,$B29,147)*IM29=1,IF(AND($E29=2,RT29=0),1000000,INDEX('計算A'!ET$110:ET$114,$F29+1)+IF(AND($E29=1,RT29=0),1000,0)),1000000))</f>
        <v/>
      </c>
      <c r="ABB29">
        <f>IF($B29=0,1000000,IF(INDEX('計算A'!$D$60:$II$104,$B29,148)*IN29=1,IF(AND($E29=2,RU29=0),1000000,INDEX('計算A'!EU$110:EU$114,$F29+1)+IF(AND($E29=1,RU29=0),1000,0)),1000000))</f>
        <v/>
      </c>
      <c r="ABC29">
        <f>IF($B29=0,1000000,IF(INDEX('計算A'!$D$60:$II$104,$B29,149)*IO29=1,IF(AND($E29=2,RV29=0),1000000,INDEX('計算A'!EV$110:EV$114,$F29+1)+IF(AND($E29=1,RV29=0),1000,0)),1000000))</f>
        <v/>
      </c>
      <c r="ABD29">
        <f>IF($B29=0,1000000,IF(INDEX('計算A'!$D$60:$II$104,$B29,150)*IP29=1,IF(AND($E29=2,RW29=0),1000000,INDEX('計算A'!EW$110:EW$114,$F29+1)+IF(AND($E29=1,RW29=0),1000,0)),1000000))</f>
        <v/>
      </c>
      <c r="ABE29">
        <f>IF($B29=0,1000000,IF(INDEX('計算A'!$D$60:$II$104,$B29,151)*IQ29=1,IF(AND($E29=2,RX29=0),1000000,INDEX('計算A'!EX$110:EX$114,$F29+1)+IF(AND($E29=1,RX29=0),1000,0)),1000000))</f>
        <v/>
      </c>
      <c r="ABF29">
        <f>IF($B29=0,1000000,IF(INDEX('計算A'!$D$60:$II$104,$B29,152)*IR29=1,IF(AND($E29=2,RY29=0),1000000,INDEX('計算A'!EY$110:EY$114,$F29+1)+IF(AND($E29=1,RY29=0),1000,0)),1000000))</f>
        <v/>
      </c>
      <c r="ABG29">
        <f>IF($B29=0,1000000,IF(INDEX('計算A'!$D$60:$II$104,$B29,153)*IS29=1,IF(AND($E29=2,RZ29=0),1000000,INDEX('計算A'!EZ$110:EZ$114,$F29+1)+IF(AND($E29=1,RZ29=0),1000,0)),1000000))</f>
        <v/>
      </c>
      <c r="ABH29">
        <f>IF($B29=0,1000000,IF(INDEX('計算A'!$D$60:$II$104,$B29,154)*IT29=1,IF(AND($E29=2,SA29=0),1000000,INDEX('計算A'!FA$110:FA$114,$F29+1)+IF(AND($E29=1,SA29=0),1000,0)),1000000))</f>
        <v/>
      </c>
      <c r="ABI29">
        <f>IF($B29=0,1000000,IF(INDEX('計算A'!$D$60:$II$104,$B29,155)*IU29=1,IF(AND($E29=2,SB29=0),1000000,INDEX('計算A'!FB$110:FB$114,$F29+1)+IF(AND($E29=1,SB29=0),1000,0)),1000000))</f>
        <v/>
      </c>
      <c r="ABJ29">
        <f>IF($B29=0,1000000,IF(INDEX('計算A'!$D$60:$II$104,$B29,156)*IV29=1,IF(AND($E29=2,SC29=0),1000000,INDEX('計算A'!FC$110:FC$114,$F29+1)+IF(AND($E29=1,SC29=0),1000,0)),1000000))</f>
        <v/>
      </c>
      <c r="ABK29">
        <f>IF($B29=0,1000000,IF(INDEX('計算A'!$D$60:$II$104,$B29,157)*IW29=1,IF(AND($E29=2,SD29=0),1000000,INDEX('計算A'!FD$110:FD$114,$F29+1)+IF(AND($E29=1,SD29=0),1000,0)),1000000))</f>
        <v/>
      </c>
      <c r="ABL29">
        <f>IF($B29=0,1000000,IF(INDEX('計算A'!$D$60:$II$104,$B29,158)*IX29=1,IF(AND($E29=2,SE29=0),1000000,INDEX('計算A'!FE$110:FE$114,$F29+1)+IF(AND($E29=1,SE29=0),1000,0)),1000000))</f>
        <v/>
      </c>
      <c r="ABM29">
        <f>IF($B29=0,1000000,IF(INDEX('計算A'!$D$60:$II$104,$B29,159)*IY29=1,IF(AND($E29=2,SF29=0),1000000,INDEX('計算A'!FF$110:FF$114,$F29+1)+IF(AND($E29=1,SF29=0),1000,0)),1000000))</f>
        <v/>
      </c>
      <c r="ABN29">
        <f>IF($B29=0,1000000,IF(INDEX('計算A'!$D$60:$II$104,$B29,160)*IZ29=1,IF(AND($E29=2,SG29=0),1000000,INDEX('計算A'!FG$110:FG$114,$F29+1)+IF(AND($E29=1,SG29=0),1000,0)),1000000))</f>
        <v/>
      </c>
      <c r="ABO29">
        <f>IF($B29=0,1000000,IF(INDEX('計算A'!$D$60:$II$104,$B29,161)*JA29=1,IF(AND($E29=2,SH29=0),1000000,INDEX('計算A'!FH$110:FH$114,$F29+1)+IF(AND($E29=1,SH29=0),1000,0)),1000000))</f>
        <v/>
      </c>
      <c r="ABP29">
        <f>IF($B29=0,1000000,IF(INDEX('計算A'!$D$60:$II$104,$B29,162)*JB29=1,IF(AND($E29=2,SI29=0),1000000,INDEX('計算A'!FI$110:FI$114,$F29+1)+IF(AND($E29=1,SI29=0),1000,0)),1000000))</f>
        <v/>
      </c>
      <c r="ABQ29">
        <f>IF($B29=0,1000000,IF(INDEX('計算A'!$D$60:$II$104,$B29,163)*JC29=1,IF(AND($E29=2,SJ29=0),1000000,INDEX('計算A'!FJ$110:FJ$114,$F29+1)+IF(AND($E29=1,SJ29=0),1000,0)),1000000))</f>
        <v/>
      </c>
      <c r="ABR29">
        <f>IF($B29=0,1000000,IF(INDEX('計算A'!$D$60:$II$104,$B29,164)*JD29=1,IF(AND($E29=2,SK29=0),1000000,INDEX('計算A'!FK$110:FK$114,$F29+1)+IF(AND($E29=1,SK29=0),1000,0)),1000000))</f>
        <v/>
      </c>
      <c r="ABS29">
        <f>IF($B29=0,1000000,IF(INDEX('計算A'!$D$60:$II$104,$B29,165)*JE29=1,IF(AND($E29=2,SL29=0),1000000,INDEX('計算A'!FL$110:FL$114,$F29+1)+IF(AND($E29=1,SL29=0),1000,0)),1000000))</f>
        <v/>
      </c>
      <c r="ABT29">
        <f>IF($B29=0,1000000,IF(INDEX('計算A'!$D$60:$II$104,$B29,166)*JF29=1,IF(AND($E29=2,SM29=0),1000000,INDEX('計算A'!FM$110:FM$114,$F29+1)+IF(AND($E29=1,SM29=0),1000,0)),1000000))</f>
        <v/>
      </c>
      <c r="ABU29">
        <f>IF($B29=0,1000000,IF(INDEX('計算A'!$D$60:$II$104,$B29,167)*JG29=1,IF(AND($E29=2,SN29=0),1000000,INDEX('計算A'!FN$110:FN$114,$F29+1)+IF(AND($E29=1,SN29=0),1000,0)),1000000))</f>
        <v/>
      </c>
      <c r="ABV29">
        <f>IF($B29=0,1000000,IF(INDEX('計算A'!$D$60:$II$104,$B29,168)*JH29=1,IF(AND($E29=2,SO29=0),1000000,INDEX('計算A'!FO$110:FO$114,$F29+1)+IF(AND($E29=1,SO29=0),1000,0)),1000000))</f>
        <v/>
      </c>
      <c r="ABW29">
        <f>IF($B29=0,1000000,IF(INDEX('計算A'!$D$60:$II$104,$B29,169)*JI29=1,IF(AND($E29=2,SP29=0),1000000,INDEX('計算A'!FP$110:FP$114,$F29+1)+IF(AND($E29=1,SP29=0),1000,0)),1000000))</f>
        <v/>
      </c>
      <c r="ABX29">
        <f>IF($B29=0,1000000,IF(INDEX('計算A'!$D$60:$II$104,$B29,170)*JJ29=1,IF(AND($E29=2,SQ29=0),1000000,INDEX('計算A'!FQ$110:FQ$114,$F29+1)+IF(AND($E29=1,SQ29=0),1000,0)),1000000))</f>
        <v/>
      </c>
      <c r="ABY29">
        <f>IF($B29=0,1000000,IF(INDEX('計算A'!$D$60:$II$104,$B29,171)*JK29=1,IF(AND($E29=2,SR29=0),1000000,INDEX('計算A'!FR$110:FR$114,$F29+1)+IF(AND($E29=1,SR29=0),1000,0)),1000000))</f>
        <v/>
      </c>
      <c r="ABZ29">
        <f>IF($B29=0,1000000,IF(INDEX('計算A'!$D$60:$II$104,$B29,172)*JL29=1,IF(AND($E29=2,SS29=0),1000000,INDEX('計算A'!FS$110:FS$114,$F29+1)+IF(AND($E29=1,SS29=0),1000,0)),1000000))</f>
        <v/>
      </c>
      <c r="ACA29">
        <f>IF($B29=0,1000000,IF(INDEX('計算A'!$D$60:$II$104,$B29,173)*JM29=1,IF(AND($E29=2,ST29=0),1000000,INDEX('計算A'!FT$110:FT$114,$F29+1)+IF(AND($E29=1,ST29=0),1000,0)),1000000))</f>
        <v/>
      </c>
      <c r="ACB29">
        <f>IF($B29=0,1000000,IF(INDEX('計算A'!$D$60:$II$104,$B29,174)*JN29=1,IF(AND($E29=2,SU29=0),1000000,INDEX('計算A'!FU$110:FU$114,$F29+1)+IF(AND($E29=1,SU29=0),1000,0)),1000000))</f>
        <v/>
      </c>
      <c r="ACC29">
        <f>IF($B29=0,1000000,IF(INDEX('計算A'!$D$60:$II$104,$B29,175)*JO29=1,IF(AND($E29=2,SV29=0),1000000,INDEX('計算A'!FV$110:FV$114,$F29+1)+IF(AND($E29=1,SV29=0),1000,0)),1000000))</f>
        <v/>
      </c>
      <c r="ACD29">
        <f>IF($B29=0,1000000,IF(INDEX('計算A'!$D$60:$II$104,$B29,176)*JP29=1,IF(AND($E29=2,SW29=0),1000000,INDEX('計算A'!FW$110:FW$114,$F29+1)+IF(AND($E29=1,SW29=0),1000,0)),1000000))</f>
        <v/>
      </c>
      <c r="ACE29">
        <f>IF($B29=0,1000000,IF(INDEX('計算A'!$D$60:$II$104,$B29,177)*JQ29=1,IF(AND($E29=2,SX29=0),1000000,INDEX('計算A'!FX$110:FX$114,$F29+1)+IF(AND($E29=1,SX29=0),1000,0)),1000000))</f>
        <v/>
      </c>
      <c r="ACF29">
        <f>IF($B29=0,1000000,IF(INDEX('計算A'!$D$60:$II$104,$B29,178)*JR29=1,IF(AND($E29=2,SY29=0),1000000,INDEX('計算A'!FY$110:FY$114,$F29+1)+IF(AND($E29=1,SY29=0),1000,0)),1000000))</f>
        <v/>
      </c>
      <c r="ACG29">
        <f>IF($B29=0,1000000,IF(INDEX('計算A'!$D$60:$II$104,$B29,179)*JS29=1,IF(AND($E29=2,SZ29=0),1000000,INDEX('計算A'!FZ$110:FZ$114,$F29+1)+IF(AND($E29=1,SZ29=0),1000,0)),1000000))</f>
        <v/>
      </c>
      <c r="ACH29">
        <f>IF($B29=0,1000000,IF(INDEX('計算A'!$D$60:$II$104,$B29,180)*JT29=1,IF(AND($E29=2,TA29=0),1000000,INDEX('計算A'!GA$110:GA$114,$F29+1)+IF(AND($E29=1,TA29=0),1000,0)),1000000))</f>
        <v/>
      </c>
      <c r="ACI29">
        <f>IF($B29=0,1000000,IF(INDEX('計算A'!$D$60:$II$104,$B29,181)*JU29=1,IF(AND($E29=2,TB29=0),1000000,INDEX('計算A'!GB$110:GB$114,$F29+1)+IF(AND($E29=1,TB29=0),1000,0)),1000000))</f>
        <v/>
      </c>
      <c r="ACJ29">
        <f>IF($B29=0,1000000,IF(INDEX('計算A'!$D$60:$II$104,$B29,182)*JV29=1,IF(AND($E29=2,TC29=0),1000000,INDEX('計算A'!GC$110:GC$114,$F29+1)+IF(AND($E29=1,TC29=0),1000,0)),1000000))</f>
        <v/>
      </c>
      <c r="ACK29">
        <f>IF($B29=0,1000000,IF(INDEX('計算A'!$D$60:$II$104,$B29,183)*JW29=1,IF(AND($E29=2,TD29=0),1000000,INDEX('計算A'!GD$110:GD$114,$F29+1)+IF(AND($E29=1,TD29=0),1000,0)),1000000))</f>
        <v/>
      </c>
      <c r="ACL29">
        <f>IF($B29=0,1000000,IF(INDEX('計算A'!$D$60:$II$104,$B29,184)*JX29=1,IF(AND($E29=2,TE29=0),1000000,INDEX('計算A'!GE$110:GE$114,$F29+1)+IF(AND($E29=1,TE29=0),1000,0)),1000000))</f>
        <v/>
      </c>
      <c r="ACM29">
        <f>IF($B29=0,1000000,IF(INDEX('計算A'!$D$60:$II$104,$B29,185)*JY29=1,IF(AND($E29=2,TF29=0),1000000,INDEX('計算A'!GF$110:GF$114,$F29+1)+IF(AND($E29=1,TF29=0),1000,0)),1000000))</f>
        <v/>
      </c>
      <c r="ACN29">
        <f>IF($B29=0,1000000,IF(INDEX('計算A'!$D$60:$II$104,$B29,186)*JZ29=1,IF(AND($E29=2,TG29=0),1000000,INDEX('計算A'!GG$110:GG$114,$F29+1)+IF(AND($E29=1,TG29=0),1000,0)),1000000))</f>
        <v/>
      </c>
      <c r="ACO29">
        <f>IF($B29=0,1000000,IF(INDEX('計算A'!$D$60:$II$104,$B29,187)*KA29=1,IF(AND($E29=2,TH29=0),1000000,INDEX('計算A'!GH$110:GH$114,$F29+1)+IF(AND($E29=1,TH29=0),1000,0)),1000000))</f>
        <v/>
      </c>
      <c r="ACP29">
        <f>IF($B29=0,1000000,IF(INDEX('計算A'!$D$60:$II$104,$B29,188)*KB29=1,IF(AND($E29=2,TI29=0),1000000,INDEX('計算A'!GI$110:GI$114,$F29+1)+IF(AND($E29=1,TI29=0),1000,0)),1000000))</f>
        <v/>
      </c>
      <c r="ACQ29">
        <f>IF($B29=0,1000000,IF(INDEX('計算A'!$D$60:$II$104,$B29,189)*KC29=1,IF(AND($E29=2,TJ29=0),1000000,INDEX('計算A'!GJ$110:GJ$114,$F29+1)+IF(AND($E29=1,TJ29=0),1000,0)),1000000))</f>
        <v/>
      </c>
      <c r="ACR29">
        <f>IF($B29=0,1000000,IF(INDEX('計算A'!$D$60:$II$104,$B29,190)*KD29=1,IF(AND($E29=2,TK29=0),1000000,INDEX('計算A'!GK$110:GK$114,$F29+1)+IF(AND($E29=1,TK29=0),1000,0)),1000000))</f>
        <v/>
      </c>
      <c r="ACS29">
        <f>IF($B29=0,1000000,IF(INDEX('計算A'!$D$60:$II$104,$B29,191)*KE29=1,IF(AND($E29=2,TL29=0),1000000,INDEX('計算A'!GL$110:GL$114,$F29+1)+IF(AND($E29=1,TL29=0),1000,0)),1000000))</f>
        <v/>
      </c>
      <c r="ACT29">
        <f>IF($B29=0,1000000,IF(INDEX('計算A'!$D$60:$II$104,$B29,192)*KF29=1,IF(AND($E29=2,TM29=0),1000000,INDEX('計算A'!GM$110:GM$114,$F29+1)+IF(AND($E29=1,TM29=0),1000,0)),1000000))</f>
        <v/>
      </c>
      <c r="ACU29">
        <f>IF($B29=0,1000000,IF(INDEX('計算A'!$D$60:$II$104,$B29,193)*KG29=1,IF(AND($E29=2,TN29=0),1000000,INDEX('計算A'!GN$110:GN$114,$F29+1)+IF(AND($E29=1,TN29=0),1000,0)),1000000))</f>
        <v/>
      </c>
      <c r="ACV29">
        <f>IF($B29=0,1000000,IF(INDEX('計算A'!$D$60:$II$104,$B29,194)*KH29=1,IF(AND($E29=2,TO29=0),1000000,INDEX('計算A'!GO$110:GO$114,$F29+1)+IF(AND($E29=1,TO29=0),1000,0)),1000000))</f>
        <v/>
      </c>
      <c r="ACW29">
        <f>IF($B29=0,1000000,IF(INDEX('計算A'!$D$60:$II$104,$B29,195)*KI29=1,IF(AND($E29=2,TP29=0),1000000,INDEX('計算A'!GP$110:GP$114,$F29+1)+IF(AND($E29=1,TP29=0),1000,0)),1000000))</f>
        <v/>
      </c>
      <c r="ACX29">
        <f>IF($B29=0,1000000,IF(INDEX('計算A'!$D$60:$II$104,$B29,196)*KJ29=1,IF(AND($E29=2,TQ29=0),1000000,INDEX('計算A'!GQ$110:GQ$114,$F29+1)+IF(AND($E29=1,TQ29=0),1000,0)),1000000))</f>
        <v/>
      </c>
      <c r="ACY29">
        <f>IF($B29=0,1000000,IF(INDEX('計算A'!$D$60:$II$104,$B29,197)*KK29=1,IF(AND($E29=2,TR29=0),1000000,INDEX('計算A'!GR$110:GR$114,$F29+1)+IF(AND($E29=1,TR29=0),1000,0)),1000000))</f>
        <v/>
      </c>
      <c r="ACZ29">
        <f>IF($B29=0,1000000,IF(INDEX('計算A'!$D$60:$II$104,$B29,198)*KL29=1,IF(AND($E29=2,TS29=0),1000000,INDEX('計算A'!GS$110:GS$114,$F29+1)+IF(AND($E29=1,TS29=0),1000,0)),1000000))</f>
        <v/>
      </c>
      <c r="ADA29">
        <f>IF($B29=0,1000000,IF(INDEX('計算A'!$D$60:$II$104,$B29,199)*KM29=1,IF(AND($E29=2,TT29=0),1000000,INDEX('計算A'!GT$110:GT$114,$F29+1)+IF(AND($E29=1,TT29=0),1000,0)),1000000))</f>
        <v/>
      </c>
      <c r="ADB29">
        <f>IF($B29=0,1000000,IF(INDEX('計算A'!$D$60:$II$104,$B29,200)*KN29=1,IF(AND($E29=2,TU29=0),1000000,INDEX('計算A'!GU$110:GU$114,$F29+1)+IF(AND($E29=1,TU29=0),1000,0)),1000000))</f>
        <v/>
      </c>
      <c r="ADC29">
        <f>IF($B29=0,1000000,IF(INDEX('計算A'!$D$60:$II$104,$B29,201)*KO29=1,IF(AND($E29=2,TV29=0),1000000,INDEX('計算A'!GV$110:GV$114,$F29+1)+IF(AND($E29=1,TV29=0),1000,0)),1000000))</f>
        <v/>
      </c>
      <c r="ADD29">
        <f>IF($B29=0,1000000,IF(INDEX('計算A'!$D$60:$II$104,$B29,202)*KP29=1,IF(AND($E29=2,TW29=0),1000000,INDEX('計算A'!GW$110:GW$114,$F29+1)+IF(AND($E29=1,TW29=0),1000,0)),1000000))</f>
        <v/>
      </c>
      <c r="ADE29">
        <f>IF($B29=0,1000000,IF(INDEX('計算A'!$D$60:$II$104,$B29,203)*KQ29=1,IF(AND($E29=2,TX29=0),1000000,INDEX('計算A'!GX$110:GX$114,$F29+1)+IF(AND($E29=1,TX29=0),1000,0)),1000000))</f>
        <v/>
      </c>
      <c r="ADF29">
        <f>IF($B29=0,1000000,IF(INDEX('計算A'!$D$60:$II$104,$B29,204)*KR29=1,IF(AND($E29=2,TY29=0),1000000,INDEX('計算A'!GY$110:GY$114,$F29+1)+IF(AND($E29=1,TY29=0),1000,0)),1000000))</f>
        <v/>
      </c>
      <c r="ADG29">
        <f>IF($B29=0,1000000,IF(INDEX('計算A'!$D$60:$II$104,$B29,205)*KS29=1,IF(AND($E29=2,TZ29=0),1000000,INDEX('計算A'!GZ$110:GZ$114,$F29+1)+IF(AND($E29=1,TZ29=0),1000,0)),1000000))</f>
        <v/>
      </c>
      <c r="ADH29">
        <f>IF($B29=0,1000000,IF(INDEX('計算A'!$D$60:$II$104,$B29,206)*KT29=1,IF(AND($E29=2,UA29=0),1000000,INDEX('計算A'!HA$110:HA$114,$F29+1)+IF(AND($E29=1,UA29=0),1000,0)),1000000))</f>
        <v/>
      </c>
      <c r="ADI29">
        <f>IF($B29=0,1000000,IF(INDEX('計算A'!$D$60:$II$104,$B29,207)*KU29=1,IF(AND($E29=2,UB29=0),1000000,INDEX('計算A'!HB$110:HB$114,$F29+1)+IF(AND($E29=1,UB29=0),1000,0)),1000000))</f>
        <v/>
      </c>
      <c r="ADJ29">
        <f>IF($B29=0,1000000,IF(INDEX('計算A'!$D$60:$II$104,$B29,208)*KV29=1,IF(AND($E29=2,UC29=0),1000000,INDEX('計算A'!HC$110:HC$114,$F29+1)+IF(AND($E29=1,UC29=0),1000,0)),1000000))</f>
        <v/>
      </c>
      <c r="ADK29">
        <f>IF($B29=0,1000000,IF(INDEX('計算A'!$D$60:$II$104,$B29,209)*KW29=1,IF(AND($E29=2,UD29=0),1000000,INDEX('計算A'!HD$110:HD$114,$F29+1)+IF(AND($E29=1,UD29=0),1000,0)),1000000))</f>
        <v/>
      </c>
      <c r="ADL29">
        <f>IF($B29=0,1000000,IF(INDEX('計算A'!$D$60:$II$104,$B29,210)*KX29=1,IF(AND($E29=2,UE29=0),1000000,INDEX('計算A'!HE$110:HE$114,$F29+1)+IF(AND($E29=1,UE29=0),1000,0)),1000000))</f>
        <v/>
      </c>
      <c r="ADM29">
        <f>IF($B29=0,1000000,IF(INDEX('計算A'!$D$60:$II$104,$B29,211)*KY29=1,IF(AND($E29=2,UF29=0),1000000,INDEX('計算A'!HF$110:HF$114,$F29+1)+IF(AND($E29=1,UF29=0),1000,0)),1000000))</f>
        <v/>
      </c>
      <c r="ADN29">
        <f>IF($B29=0,1000000,IF(INDEX('計算A'!$D$60:$II$104,$B29,212)*KZ29=1,IF(AND($E29=2,UG29=0),1000000,INDEX('計算A'!HG$110:HG$114,$F29+1)+IF(AND($E29=1,UG29=0),1000,0)),1000000))</f>
        <v/>
      </c>
      <c r="ADO29">
        <f>IF($B29=0,1000000,IF(INDEX('計算A'!$D$60:$II$104,$B29,213)*LA29=1,IF(AND($E29=2,UH29=0),1000000,INDEX('計算A'!HH$110:HH$114,$F29+1)+IF(AND($E29=1,UH29=0),1000,0)),1000000))</f>
        <v/>
      </c>
      <c r="ADP29">
        <f>IF($B29=0,1000000,IF(INDEX('計算A'!$D$60:$II$104,$B29,214)*LB29=1,IF(AND($E29=2,UI29=0),1000000,INDEX('計算A'!HI$110:HI$114,$F29+1)+IF(AND($E29=1,UI29=0),1000,0)),1000000))</f>
        <v/>
      </c>
      <c r="ADQ29">
        <f>IF($B29=0,1000000,IF(INDEX('計算A'!$D$60:$II$104,$B29,215)*LC29=1,IF(AND($E29=2,UJ29=0),1000000,INDEX('計算A'!HJ$110:HJ$114,$F29+1)+IF(AND($E29=1,UJ29=0),1000,0)),1000000))</f>
        <v/>
      </c>
      <c r="ADR29">
        <f>IF($B29=0,1000000,IF(INDEX('計算A'!$D$60:$II$104,$B29,216)*LD29=1,IF(AND($E29=2,UK29=0),1000000,INDEX('計算A'!HK$110:HK$114,$F29+1)+IF(AND($E29=1,UK29=0),1000,0)),1000000))</f>
        <v/>
      </c>
      <c r="ADS29">
        <f>IF($B29=0,1000000,IF(INDEX('計算A'!$D$60:$II$104,$B29,217)*LE29=1,IF(AND($E29=2,UL29=0),1000000,INDEX('計算A'!HL$110:HL$114,$F29+1)+IF(AND($E29=1,UL29=0),1000,0)),1000000))</f>
        <v/>
      </c>
      <c r="ADT29">
        <f>IF($B29=0,1000000,IF(INDEX('計算A'!$D$60:$II$104,$B29,218)*LF29=1,IF(AND($E29=2,UM29=0),1000000,INDEX('計算A'!HM$110:HM$114,$F29+1)+IF(AND($E29=1,UM29=0),1000,0)),1000000))</f>
        <v/>
      </c>
      <c r="ADU29">
        <f>IF($B29=0,1000000,IF(INDEX('計算A'!$D$60:$II$104,$B29,219)*LG29=1,IF(AND($E29=2,UN29=0),1000000,INDEX('計算A'!HN$110:HN$114,$F29+1)+IF(AND($E29=1,UN29=0),1000,0)),1000000))</f>
        <v/>
      </c>
      <c r="ADV29">
        <f>IF($B29=0,1000000,IF(INDEX('計算A'!$D$60:$II$104,$B29,220)*LH29=1,IF(AND($E29=2,UO29=0),1000000,INDEX('計算A'!HO$110:HO$114,$F29+1)+IF(AND($E29=1,UO29=0),1000,0)),1000000))</f>
        <v/>
      </c>
      <c r="ADW29">
        <f>IF($B29=0,1000000,IF(INDEX('計算A'!$D$60:$II$104,$B29,221)*LI29=1,IF(AND($E29=2,UP29=0),1000000,INDEX('計算A'!HP$110:HP$114,$F29+1)+IF(AND($E29=1,UP29=0),1000,0)),1000000))</f>
        <v/>
      </c>
      <c r="ADX29">
        <f>IF($B29=0,1000000,IF(INDEX('計算A'!$D$60:$II$104,$B29,222)*LJ29=1,IF(AND($E29=2,UQ29=0),1000000,INDEX('計算A'!HQ$110:HQ$114,$F29+1)+IF(AND($E29=1,UQ29=0),1000,0)),1000000))</f>
        <v/>
      </c>
      <c r="ADY29">
        <f>IF($B29=0,1000000,IF(INDEX('計算A'!$D$60:$II$104,$B29,223)*LK29=1,IF(AND($E29=2,UR29=0),1000000,INDEX('計算A'!HR$110:HR$114,$F29+1)+IF(AND($E29=1,UR29=0),1000,0)),1000000))</f>
        <v/>
      </c>
      <c r="ADZ29">
        <f>IF($B29=0,1000000,IF(INDEX('計算A'!$D$60:$II$104,$B29,224)*LL29=1,IF(AND($E29=2,US29=0),1000000,INDEX('計算A'!HS$110:HS$114,$F29+1)+IF(AND($E29=1,US29=0),1000,0)),1000000))</f>
        <v/>
      </c>
      <c r="AEA29">
        <f>IF($B29=0,1000000,IF(INDEX('計算A'!$D$60:$II$104,$B29,225)*LM29=1,IF(AND($E29=2,UT29=0),1000000,INDEX('計算A'!HT$110:HT$114,$F29+1)+IF(AND($E29=1,UT29=0),1000,0)),1000000))</f>
        <v/>
      </c>
      <c r="AEB29">
        <f>IF($B29=0,1000000,IF(INDEX('計算A'!$D$60:$II$104,$B29,226)*LN29=1,IF(AND($E29=2,UU29=0),1000000,INDEX('計算A'!HU$110:HU$114,$F29+1)+IF(AND($E29=1,UU29=0),1000,0)),1000000))</f>
        <v/>
      </c>
      <c r="AEC29">
        <f>IF($B29=0,1000000,IF(INDEX('計算A'!$D$60:$II$104,$B29,227)*LO29=1,IF(AND($E29=2,UV29=0),1000000,INDEX('計算A'!HV$110:HV$114,$F29+1)+IF(AND($E29=1,UV29=0),1000,0)),1000000))</f>
        <v/>
      </c>
      <c r="AED29">
        <f>IF($B29=0,1000000,IF(INDEX('計算A'!$D$60:$II$104,$B29,228)*LP29=1,IF(AND($E29=2,UW29=0),1000000,INDEX('計算A'!HW$110:HW$114,$F29+1)+IF(AND($E29=1,UW29=0),1000,0)),1000000))</f>
        <v/>
      </c>
      <c r="AEE29">
        <f>IF($B29=0,1000000,IF(INDEX('計算A'!$D$60:$II$104,$B29,229)*LQ29=1,IF(AND($E29=2,UX29=0),1000000,INDEX('計算A'!HX$110:HX$114,$F29+1)+IF(AND($E29=1,UX29=0),1000,0)),1000000))</f>
        <v/>
      </c>
      <c r="AEF29">
        <f>IF($B29=0,1000000,IF(INDEX('計算A'!$D$60:$II$104,$B29,230)*LR29=1,IF(AND($E29=2,UY29=0),1000000,INDEX('計算A'!HY$110:HY$114,$F29+1)+IF(AND($E29=1,UY29=0),1000,0)),1000000))</f>
        <v/>
      </c>
      <c r="AEG29">
        <f>IF($B29=0,1000000,IF(INDEX('計算A'!$D$60:$II$104,$B29,231)*LS29=1,IF(AND($E29=2,UZ29=0),1000000,INDEX('計算A'!HZ$110:HZ$114,$F29+1)+IF(AND($E29=1,UZ29=0),1000,0)),1000000))</f>
        <v/>
      </c>
      <c r="AEH29">
        <f>IF($B29=0,1000000,IF(INDEX('計算A'!$D$60:$II$104,$B29,232)*LT29=1,IF(AND($E29=2,VA29=0),1000000,INDEX('計算A'!IA$110:IA$114,$F29+1)+IF(AND($E29=1,VA29=0),1000,0)),1000000))</f>
        <v/>
      </c>
      <c r="AEI29">
        <f>IF($B29=0,1000000,IF(INDEX('計算A'!$D$60:$II$104,$B29,233)*LU29=1,IF(AND($E29=2,VB29=0),1000000,INDEX('計算A'!IB$110:IB$114,$F29+1)+IF(AND($E29=1,VB29=0),1000,0)),1000000))</f>
        <v/>
      </c>
      <c r="AEJ29">
        <f>IF($B29=0,1000000,IF(INDEX('計算A'!$D$60:$II$104,$B29,234)*LV29=1,IF(AND($E29=2,VC29=0),1000000,INDEX('計算A'!IC$110:IC$114,$F29+1)+IF(AND($E29=1,VC29=0),1000,0)),1000000))</f>
        <v/>
      </c>
      <c r="AEK29">
        <f>IF($B29=0,1000000,IF(INDEX('計算A'!$D$60:$II$104,$B29,235)*LW29=1,IF(AND($E29=2,VD29=0),1000000,INDEX('計算A'!ID$110:ID$114,$F29+1)+IF(AND($E29=1,VD29=0),1000,0)),1000000))</f>
        <v/>
      </c>
      <c r="AEL29">
        <f>IF($B29=0,1000000,IF(INDEX('計算A'!$D$60:$II$104,$B29,236)*LX29=1,IF(AND($E29=2,VE29=0),1000000,INDEX('計算A'!IE$110:IE$114,$F29+1)+IF(AND($E29=1,VE29=0),1000,0)),1000000))</f>
        <v/>
      </c>
      <c r="AEM29">
        <f>IF($B29=0,1000000,IF(INDEX('計算A'!$D$60:$II$104,$B29,237)*LY29=1,IF(AND($E29=2,VF29=0),1000000,INDEX('計算A'!IF$110:IF$114,$F29+1)+IF(AND($E29=1,VF29=0),1000,0)),1000000))</f>
        <v/>
      </c>
      <c r="AEN29">
        <f>IF($B29=0,1000000,IF(INDEX('計算A'!$D$60:$II$104,$B29,238)*LZ29=1,IF(AND($E29=2,VG29=0),1000000,INDEX('計算A'!IG$110:IG$114,$F29+1)+IF(AND($E29=1,VG29=0),1000,0)),1000000))</f>
        <v/>
      </c>
      <c r="AEO29">
        <f>IF($B29=0,1000000,IF(INDEX('計算A'!$D$60:$II$104,$B29,239)*MA29=1,IF(AND($E29=2,VH29=0),1000000,INDEX('計算A'!IH$110:IH$114,$F29+1)+IF(AND($E29=1,VH29=0),1000,0)),1000000))</f>
        <v/>
      </c>
      <c r="AEP29">
        <f>IF($B29=0,1000000,IF(INDEX('計算A'!$D$60:$II$104,$B29,240)*MB29=1,IF(AND($E29=2,VI29=0),1000000,INDEX('計算A'!II$110:II$114,$F29+1)+IF(AND($E29=1,VI29=0),1000,0)),1000000))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IF($B30=0,1000000,IF(INDEX('計算A'!$D$60:$II$104,$B30,1)*CW30=1,IF(AND($E30=2,MD30=0),1000000,INDEX('計算A'!D$110:D$114,$F30+1)+IF(AND($E30=1,MD30=0),1000,0)),1000000))</f>
        <v/>
      </c>
      <c r="VL30">
        <f>IF($B30=0,1000000,IF(INDEX('計算A'!$D$60:$II$104,$B30,2)*CX30=1,IF(AND($E30=2,ME30=0),1000000,INDEX('計算A'!E$110:E$114,$F30+1)+IF(AND($E30=1,ME30=0),1000,0)),1000000))</f>
        <v/>
      </c>
      <c r="VM30">
        <f>IF($B30=0,1000000,IF(INDEX('計算A'!$D$60:$II$104,$B30,3)*CY30=1,IF(AND($E30=2,MF30=0),1000000,INDEX('計算A'!F$110:F$114,$F30+1)+IF(AND($E30=1,MF30=0),1000,0)),1000000))</f>
        <v/>
      </c>
      <c r="VN30">
        <f>IF($B30=0,1000000,IF(INDEX('計算A'!$D$60:$II$104,$B30,4)*CZ30=1,IF(AND($E30=2,MG30=0),1000000,INDEX('計算A'!G$110:G$114,$F30+1)+IF(AND($E30=1,MG30=0),1000,0)),1000000))</f>
        <v/>
      </c>
      <c r="VO30">
        <f>IF($B30=0,1000000,IF(INDEX('計算A'!$D$60:$II$104,$B30,5)*DA30=1,IF(AND($E30=2,MH30=0),1000000,INDEX('計算A'!H$110:H$114,$F30+1)+IF(AND($E30=1,MH30=0),1000,0)),1000000))</f>
        <v/>
      </c>
      <c r="VP30">
        <f>IF($B30=0,1000000,IF(INDEX('計算A'!$D$60:$II$104,$B30,6)*DB30=1,IF(AND($E30=2,MI30=0),1000000,INDEX('計算A'!I$110:I$114,$F30+1)+IF(AND($E30=1,MI30=0),1000,0)),1000000))</f>
        <v/>
      </c>
      <c r="VQ30">
        <f>IF($B30=0,1000000,IF(INDEX('計算A'!$D$60:$II$104,$B30,7)*DC30=1,IF(AND($E30=2,MJ30=0),1000000,INDEX('計算A'!J$110:J$114,$F30+1)+IF(AND($E30=1,MJ30=0),1000,0)),1000000))</f>
        <v/>
      </c>
      <c r="VR30">
        <f>IF($B30=0,1000000,IF(INDEX('計算A'!$D$60:$II$104,$B30,8)*DD30=1,IF(AND($E30=2,MK30=0),1000000,INDEX('計算A'!K$110:K$114,$F30+1)+IF(AND($E30=1,MK30=0),1000,0)),1000000))</f>
        <v/>
      </c>
      <c r="VS30">
        <f>IF($B30=0,1000000,IF(INDEX('計算A'!$D$60:$II$104,$B30,9)*DE30=1,IF(AND($E30=2,ML30=0),1000000,INDEX('計算A'!L$110:L$114,$F30+1)+IF(AND($E30=1,ML30=0),1000,0)),1000000))</f>
        <v/>
      </c>
      <c r="VT30">
        <f>IF($B30=0,1000000,IF(INDEX('計算A'!$D$60:$II$104,$B30,10)*DF30=1,IF(AND($E30=2,MM30=0),1000000,INDEX('計算A'!M$110:M$114,$F30+1)+IF(AND($E30=1,MM30=0),1000,0)),1000000))</f>
        <v/>
      </c>
      <c r="VU30">
        <f>IF($B30=0,1000000,IF(INDEX('計算A'!$D$60:$II$104,$B30,11)*DG30=1,IF(AND($E30=2,MN30=0),1000000,INDEX('計算A'!N$110:N$114,$F30+1)+IF(AND($E30=1,MN30=0),1000,0)),1000000))</f>
        <v/>
      </c>
      <c r="VV30">
        <f>IF($B30=0,1000000,IF(INDEX('計算A'!$D$60:$II$104,$B30,12)*DH30=1,IF(AND($E30=2,MO30=0),1000000,INDEX('計算A'!O$110:O$114,$F30+1)+IF(AND($E30=1,MO30=0),1000,0)),1000000))</f>
        <v/>
      </c>
      <c r="VW30">
        <f>IF($B30=0,1000000,IF(INDEX('計算A'!$D$60:$II$104,$B30,13)*DI30=1,IF(AND($E30=2,MP30=0),1000000,INDEX('計算A'!P$110:P$114,$F30+1)+IF(AND($E30=1,MP30=0),1000,0)),1000000))</f>
        <v/>
      </c>
      <c r="VX30">
        <f>IF($B30=0,1000000,IF(INDEX('計算A'!$D$60:$II$104,$B30,14)*DJ30=1,IF(AND($E30=2,MQ30=0),1000000,INDEX('計算A'!Q$110:Q$114,$F30+1)+IF(AND($E30=1,MQ30=0),1000,0)),1000000))</f>
        <v/>
      </c>
      <c r="VY30">
        <f>IF($B30=0,1000000,IF(INDEX('計算A'!$D$60:$II$104,$B30,15)*DK30=1,IF(AND($E30=2,MR30=0),1000000,INDEX('計算A'!R$110:R$114,$F30+1)+IF(AND($E30=1,MR30=0),1000,0)),1000000))</f>
        <v/>
      </c>
      <c r="VZ30">
        <f>IF($B30=0,1000000,IF(INDEX('計算A'!$D$60:$II$104,$B30,16)*DL30=1,IF(AND($E30=2,MS30=0),1000000,INDEX('計算A'!S$110:S$114,$F30+1)+IF(AND($E30=1,MS30=0),1000,0)),1000000))</f>
        <v/>
      </c>
      <c r="WA30">
        <f>IF($B30=0,1000000,IF(INDEX('計算A'!$D$60:$II$104,$B30,17)*DM30=1,IF(AND($E30=2,MT30=0),1000000,INDEX('計算A'!T$110:T$114,$F30+1)+IF(AND($E30=1,MT30=0),1000,0)),1000000))</f>
        <v/>
      </c>
      <c r="WB30">
        <f>IF($B30=0,1000000,IF(INDEX('計算A'!$D$60:$II$104,$B30,18)*DN30=1,IF(AND($E30=2,MU30=0),1000000,INDEX('計算A'!U$110:U$114,$F30+1)+IF(AND($E30=1,MU30=0),1000,0)),1000000))</f>
        <v/>
      </c>
      <c r="WC30">
        <f>IF($B30=0,1000000,IF(INDEX('計算A'!$D$60:$II$104,$B30,19)*DO30=1,IF(AND($E30=2,MV30=0),1000000,INDEX('計算A'!V$110:V$114,$F30+1)+IF(AND($E30=1,MV30=0),1000,0)),1000000))</f>
        <v/>
      </c>
      <c r="WD30">
        <f>IF($B30=0,1000000,IF(INDEX('計算A'!$D$60:$II$104,$B30,20)*DP30=1,IF(AND($E30=2,MW30=0),1000000,INDEX('計算A'!W$110:W$114,$F30+1)+IF(AND($E30=1,MW30=0),1000,0)),1000000))</f>
        <v/>
      </c>
      <c r="WE30">
        <f>IF($B30=0,1000000,IF(INDEX('計算A'!$D$60:$II$104,$B30,21)*DQ30=1,IF(AND($E30=2,MX30=0),1000000,INDEX('計算A'!X$110:X$114,$F30+1)+IF(AND($E30=1,MX30=0),1000,0)),1000000))</f>
        <v/>
      </c>
      <c r="WF30">
        <f>IF($B30=0,1000000,IF(INDEX('計算A'!$D$60:$II$104,$B30,22)*DR30=1,IF(AND($E30=2,MY30=0),1000000,INDEX('計算A'!Y$110:Y$114,$F30+1)+IF(AND($E30=1,MY30=0),1000,0)),1000000))</f>
        <v/>
      </c>
      <c r="WG30">
        <f>IF($B30=0,1000000,IF(INDEX('計算A'!$D$60:$II$104,$B30,23)*DS30=1,IF(AND($E30=2,MZ30=0),1000000,INDEX('計算A'!Z$110:Z$114,$F30+1)+IF(AND($E30=1,MZ30=0),1000,0)),1000000))</f>
        <v/>
      </c>
      <c r="WH30">
        <f>IF($B30=0,1000000,IF(INDEX('計算A'!$D$60:$II$104,$B30,24)*DT30=1,IF(AND($E30=2,NA30=0),1000000,INDEX('計算A'!AA$110:AA$114,$F30+1)+IF(AND($E30=1,NA30=0),1000,0)),1000000))</f>
        <v/>
      </c>
      <c r="WI30">
        <f>IF($B30=0,1000000,IF(INDEX('計算A'!$D$60:$II$104,$B30,25)*DU30=1,IF(AND($E30=2,NB30=0),1000000,INDEX('計算A'!AB$110:AB$114,$F30+1)+IF(AND($E30=1,NB30=0),1000,0)),1000000))</f>
        <v/>
      </c>
      <c r="WJ30">
        <f>IF($B30=0,1000000,IF(INDEX('計算A'!$D$60:$II$104,$B30,26)*DV30=1,IF(AND($E30=2,NC30=0),1000000,INDEX('計算A'!AC$110:AC$114,$F30+1)+IF(AND($E30=1,NC30=0),1000,0)),1000000))</f>
        <v/>
      </c>
      <c r="WK30">
        <f>IF($B30=0,1000000,IF(INDEX('計算A'!$D$60:$II$104,$B30,27)*DW30=1,IF(AND($E30=2,ND30=0),1000000,INDEX('計算A'!AD$110:AD$114,$F30+1)+IF(AND($E30=1,ND30=0),1000,0)),1000000))</f>
        <v/>
      </c>
      <c r="WL30">
        <f>IF($B30=0,1000000,IF(INDEX('計算A'!$D$60:$II$104,$B30,28)*DX30=1,IF(AND($E30=2,NE30=0),1000000,INDEX('計算A'!AE$110:AE$114,$F30+1)+IF(AND($E30=1,NE30=0),1000,0)),1000000))</f>
        <v/>
      </c>
      <c r="WM30">
        <f>IF($B30=0,1000000,IF(INDEX('計算A'!$D$60:$II$104,$B30,29)*DY30=1,IF(AND($E30=2,NF30=0),1000000,INDEX('計算A'!AF$110:AF$114,$F30+1)+IF(AND($E30=1,NF30=0),1000,0)),1000000))</f>
        <v/>
      </c>
      <c r="WN30">
        <f>IF($B30=0,1000000,IF(INDEX('計算A'!$D$60:$II$104,$B30,30)*DZ30=1,IF(AND($E30=2,NG30=0),1000000,INDEX('計算A'!AG$110:AG$114,$F30+1)+IF(AND($E30=1,NG30=0),1000,0)),1000000))</f>
        <v/>
      </c>
      <c r="WO30">
        <f>IF($B30=0,1000000,IF(INDEX('計算A'!$D$60:$II$104,$B30,31)*EA30=1,IF(AND($E30=2,NH30=0),1000000,INDEX('計算A'!AH$110:AH$114,$F30+1)+IF(AND($E30=1,NH30=0),1000,0)),1000000))</f>
        <v/>
      </c>
      <c r="WP30">
        <f>IF($B30=0,1000000,IF(INDEX('計算A'!$D$60:$II$104,$B30,32)*EB30=1,IF(AND($E30=2,NI30=0),1000000,INDEX('計算A'!AI$110:AI$114,$F30+1)+IF(AND($E30=1,NI30=0),1000,0)),1000000))</f>
        <v/>
      </c>
      <c r="WQ30">
        <f>IF($B30=0,1000000,IF(INDEX('計算A'!$D$60:$II$104,$B30,33)*EC30=1,IF(AND($E30=2,NJ30=0),1000000,INDEX('計算A'!AJ$110:AJ$114,$F30+1)+IF(AND($E30=1,NJ30=0),1000,0)),1000000))</f>
        <v/>
      </c>
      <c r="WR30">
        <f>IF($B30=0,1000000,IF(INDEX('計算A'!$D$60:$II$104,$B30,34)*ED30=1,IF(AND($E30=2,NK30=0),1000000,INDEX('計算A'!AK$110:AK$114,$F30+1)+IF(AND($E30=1,NK30=0),1000,0)),1000000))</f>
        <v/>
      </c>
      <c r="WS30">
        <f>IF($B30=0,1000000,IF(INDEX('計算A'!$D$60:$II$104,$B30,35)*EE30=1,IF(AND($E30=2,NL30=0),1000000,INDEX('計算A'!AL$110:AL$114,$F30+1)+IF(AND($E30=1,NL30=0),1000,0)),1000000))</f>
        <v/>
      </c>
      <c r="WT30">
        <f>IF($B30=0,1000000,IF(INDEX('計算A'!$D$60:$II$104,$B30,36)*EF30=1,IF(AND($E30=2,NM30=0),1000000,INDEX('計算A'!AM$110:AM$114,$F30+1)+IF(AND($E30=1,NM30=0),1000,0)),1000000))</f>
        <v/>
      </c>
      <c r="WU30">
        <f>IF($B30=0,1000000,IF(INDEX('計算A'!$D$60:$II$104,$B30,37)*EG30=1,IF(AND($E30=2,NN30=0),1000000,INDEX('計算A'!AN$110:AN$114,$F30+1)+IF(AND($E30=1,NN30=0),1000,0)),1000000))</f>
        <v/>
      </c>
      <c r="WV30">
        <f>IF($B30=0,1000000,IF(INDEX('計算A'!$D$60:$II$104,$B30,38)*EH30=1,IF(AND($E30=2,NO30=0),1000000,INDEX('計算A'!AO$110:AO$114,$F30+1)+IF(AND($E30=1,NO30=0),1000,0)),1000000))</f>
        <v/>
      </c>
      <c r="WW30">
        <f>IF($B30=0,1000000,IF(INDEX('計算A'!$D$60:$II$104,$B30,39)*EI30=1,IF(AND($E30=2,NP30=0),1000000,INDEX('計算A'!AP$110:AP$114,$F30+1)+IF(AND($E30=1,NP30=0),1000,0)),1000000))</f>
        <v/>
      </c>
      <c r="WX30">
        <f>IF($B30=0,1000000,IF(INDEX('計算A'!$D$60:$II$104,$B30,40)*EJ30=1,IF(AND($E30=2,NQ30=0),1000000,INDEX('計算A'!AQ$110:AQ$114,$F30+1)+IF(AND($E30=1,NQ30=0),1000,0)),1000000))</f>
        <v/>
      </c>
      <c r="WY30">
        <f>IF($B30=0,1000000,IF(INDEX('計算A'!$D$60:$II$104,$B30,41)*EK30=1,IF(AND($E30=2,NR30=0),1000000,INDEX('計算A'!AR$110:AR$114,$F30+1)+IF(AND($E30=1,NR30=0),1000,0)),1000000))</f>
        <v/>
      </c>
      <c r="WZ30">
        <f>IF($B30=0,1000000,IF(INDEX('計算A'!$D$60:$II$104,$B30,42)*EL30=1,IF(AND($E30=2,NS30=0),1000000,INDEX('計算A'!AS$110:AS$114,$F30+1)+IF(AND($E30=1,NS30=0),1000,0)),1000000))</f>
        <v/>
      </c>
      <c r="XA30">
        <f>IF($B30=0,1000000,IF(INDEX('計算A'!$D$60:$II$104,$B30,43)*EM30=1,IF(AND($E30=2,NT30=0),1000000,INDEX('計算A'!AT$110:AT$114,$F30+1)+IF(AND($E30=1,NT30=0),1000,0)),1000000))</f>
        <v/>
      </c>
      <c r="XB30">
        <f>IF($B30=0,1000000,IF(INDEX('計算A'!$D$60:$II$104,$B30,44)*EN30=1,IF(AND($E30=2,NU30=0),1000000,INDEX('計算A'!AU$110:AU$114,$F30+1)+IF(AND($E30=1,NU30=0),1000,0)),1000000))</f>
        <v/>
      </c>
      <c r="XC30">
        <f>IF($B30=0,1000000,IF(INDEX('計算A'!$D$60:$II$104,$B30,45)*EO30=1,IF(AND($E30=2,NV30=0),1000000,INDEX('計算A'!AV$110:AV$114,$F30+1)+IF(AND($E30=1,NV30=0),1000,0)),1000000))</f>
        <v/>
      </c>
      <c r="XD30">
        <f>IF($B30=0,1000000,IF(INDEX('計算A'!$D$60:$II$104,$B30,46)*EP30=1,IF(AND($E30=2,NW30=0),1000000,INDEX('計算A'!AW$110:AW$114,$F30+1)+IF(AND($E30=1,NW30=0),1000,0)),1000000))</f>
        <v/>
      </c>
      <c r="XE30">
        <f>IF($B30=0,1000000,IF(INDEX('計算A'!$D$60:$II$104,$B30,47)*EQ30=1,IF(AND($E30=2,NX30=0),1000000,INDEX('計算A'!AX$110:AX$114,$F30+1)+IF(AND($E30=1,NX30=0),1000,0)),1000000))</f>
        <v/>
      </c>
      <c r="XF30">
        <f>IF($B30=0,1000000,IF(INDEX('計算A'!$D$60:$II$104,$B30,48)*ER30=1,IF(AND($E30=2,NY30=0),1000000,INDEX('計算A'!AY$110:AY$114,$F30+1)+IF(AND($E30=1,NY30=0),1000,0)),1000000))</f>
        <v/>
      </c>
      <c r="XG30">
        <f>IF($B30=0,1000000,IF(INDEX('計算A'!$D$60:$II$104,$B30,49)*ES30=1,IF(AND($E30=2,NZ30=0),1000000,INDEX('計算A'!AZ$110:AZ$114,$F30+1)+IF(AND($E30=1,NZ30=0),1000,0)),1000000))</f>
        <v/>
      </c>
      <c r="XH30">
        <f>IF($B30=0,1000000,IF(INDEX('計算A'!$D$60:$II$104,$B30,50)*ET30=1,IF(AND($E30=2,OA30=0),1000000,INDEX('計算A'!BA$110:BA$114,$F30+1)+IF(AND($E30=1,OA30=0),1000,0)),1000000))</f>
        <v/>
      </c>
      <c r="XI30">
        <f>IF($B30=0,1000000,IF(INDEX('計算A'!$D$60:$II$104,$B30,51)*EU30=1,IF(AND($E30=2,OB30=0),1000000,INDEX('計算A'!BB$110:BB$114,$F30+1)+IF(AND($E30=1,OB30=0),1000,0)),1000000))</f>
        <v/>
      </c>
      <c r="XJ30">
        <f>IF($B30=0,1000000,IF(INDEX('計算A'!$D$60:$II$104,$B30,52)*EV30=1,IF(AND($E30=2,OC30=0),1000000,INDEX('計算A'!BC$110:BC$114,$F30+1)+IF(AND($E30=1,OC30=0),1000,0)),1000000))</f>
        <v/>
      </c>
      <c r="XK30">
        <f>IF($B30=0,1000000,IF(INDEX('計算A'!$D$60:$II$104,$B30,53)*EW30=1,IF(AND($E30=2,OD30=0),1000000,INDEX('計算A'!BD$110:BD$114,$F30+1)+IF(AND($E30=1,OD30=0),1000,0)),1000000))</f>
        <v/>
      </c>
      <c r="XL30">
        <f>IF($B30=0,1000000,IF(INDEX('計算A'!$D$60:$II$104,$B30,54)*EX30=1,IF(AND($E30=2,OE30=0),1000000,INDEX('計算A'!BE$110:BE$114,$F30+1)+IF(AND($E30=1,OE30=0),1000,0)),1000000))</f>
        <v/>
      </c>
      <c r="XM30">
        <f>IF($B30=0,1000000,IF(INDEX('計算A'!$D$60:$II$104,$B30,55)*EY30=1,IF(AND($E30=2,OF30=0),1000000,INDEX('計算A'!BF$110:BF$114,$F30+1)+IF(AND($E30=1,OF30=0),1000,0)),1000000))</f>
        <v/>
      </c>
      <c r="XN30">
        <f>IF($B30=0,1000000,IF(INDEX('計算A'!$D$60:$II$104,$B30,56)*EZ30=1,IF(AND($E30=2,OG30=0),1000000,INDEX('計算A'!BG$110:BG$114,$F30+1)+IF(AND($E30=1,OG30=0),1000,0)),1000000))</f>
        <v/>
      </c>
      <c r="XO30">
        <f>IF($B30=0,1000000,IF(INDEX('計算A'!$D$60:$II$104,$B30,57)*FA30=1,IF(AND($E30=2,OH30=0),1000000,INDEX('計算A'!BH$110:BH$114,$F30+1)+IF(AND($E30=1,OH30=0),1000,0)),1000000))</f>
        <v/>
      </c>
      <c r="XP30">
        <f>IF($B30=0,1000000,IF(INDEX('計算A'!$D$60:$II$104,$B30,58)*FB30=1,IF(AND($E30=2,OI30=0),1000000,INDEX('計算A'!BI$110:BI$114,$F30+1)+IF(AND($E30=1,OI30=0),1000,0)),1000000))</f>
        <v/>
      </c>
      <c r="XQ30">
        <f>IF($B30=0,1000000,IF(INDEX('計算A'!$D$60:$II$104,$B30,59)*FC30=1,IF(AND($E30=2,OJ30=0),1000000,INDEX('計算A'!BJ$110:BJ$114,$F30+1)+IF(AND($E30=1,OJ30=0),1000,0)),1000000))</f>
        <v/>
      </c>
      <c r="XR30">
        <f>IF($B30=0,1000000,IF(INDEX('計算A'!$D$60:$II$104,$B30,60)*FD30=1,IF(AND($E30=2,OK30=0),1000000,INDEX('計算A'!BK$110:BK$114,$F30+1)+IF(AND($E30=1,OK30=0),1000,0)),1000000))</f>
        <v/>
      </c>
      <c r="XS30">
        <f>IF($B30=0,1000000,IF(INDEX('計算A'!$D$60:$II$104,$B30,61)*FE30=1,IF(AND($E30=2,OL30=0),1000000,INDEX('計算A'!BL$110:BL$114,$F30+1)+IF(AND($E30=1,OL30=0),1000,0)),1000000))</f>
        <v/>
      </c>
      <c r="XT30">
        <f>IF($B30=0,1000000,IF(INDEX('計算A'!$D$60:$II$104,$B30,62)*FF30=1,IF(AND($E30=2,OM30=0),1000000,INDEX('計算A'!BM$110:BM$114,$F30+1)+IF(AND($E30=1,OM30=0),1000,0)),1000000))</f>
        <v/>
      </c>
      <c r="XU30">
        <f>IF($B30=0,1000000,IF(INDEX('計算A'!$D$60:$II$104,$B30,63)*FG30=1,IF(AND($E30=2,ON30=0),1000000,INDEX('計算A'!BN$110:BN$114,$F30+1)+IF(AND($E30=1,ON30=0),1000,0)),1000000))</f>
        <v/>
      </c>
      <c r="XV30">
        <f>IF($B30=0,1000000,IF(INDEX('計算A'!$D$60:$II$104,$B30,64)*FH30=1,IF(AND($E30=2,OO30=0),1000000,INDEX('計算A'!BO$110:BO$114,$F30+1)+IF(AND($E30=1,OO30=0),1000,0)),1000000))</f>
        <v/>
      </c>
      <c r="XW30">
        <f>IF($B30=0,1000000,IF(INDEX('計算A'!$D$60:$II$104,$B30,65)*FI30=1,IF(AND($E30=2,OP30=0),1000000,INDEX('計算A'!BP$110:BP$114,$F30+1)+IF(AND($E30=1,OP30=0),1000,0)),1000000))</f>
        <v/>
      </c>
      <c r="XX30">
        <f>IF($B30=0,1000000,IF(INDEX('計算A'!$D$60:$II$104,$B30,66)*FJ30=1,IF(AND($E30=2,OQ30=0),1000000,INDEX('計算A'!BQ$110:BQ$114,$F30+1)+IF(AND($E30=1,OQ30=0),1000,0)),1000000))</f>
        <v/>
      </c>
      <c r="XY30">
        <f>IF($B30=0,1000000,IF(INDEX('計算A'!$D$60:$II$104,$B30,67)*FK30=1,IF(AND($E30=2,OR30=0),1000000,INDEX('計算A'!BR$110:BR$114,$F30+1)+IF(AND($E30=1,OR30=0),1000,0)),1000000))</f>
        <v/>
      </c>
      <c r="XZ30">
        <f>IF($B30=0,1000000,IF(INDEX('計算A'!$D$60:$II$104,$B30,68)*FL30=1,IF(AND($E30=2,OS30=0),1000000,INDEX('計算A'!BS$110:BS$114,$F30+1)+IF(AND($E30=1,OS30=0),1000,0)),1000000))</f>
        <v/>
      </c>
      <c r="YA30">
        <f>IF($B30=0,1000000,IF(INDEX('計算A'!$D$60:$II$104,$B30,69)*FM30=1,IF(AND($E30=2,OT30=0),1000000,INDEX('計算A'!BT$110:BT$114,$F30+1)+IF(AND($E30=1,OT30=0),1000,0)),1000000))</f>
        <v/>
      </c>
      <c r="YB30">
        <f>IF($B30=0,1000000,IF(INDEX('計算A'!$D$60:$II$104,$B30,70)*FN30=1,IF(AND($E30=2,OU30=0),1000000,INDEX('計算A'!BU$110:BU$114,$F30+1)+IF(AND($E30=1,OU30=0),1000,0)),1000000))</f>
        <v/>
      </c>
      <c r="YC30">
        <f>IF($B30=0,1000000,IF(INDEX('計算A'!$D$60:$II$104,$B30,71)*FO30=1,IF(AND($E30=2,OV30=0),1000000,INDEX('計算A'!BV$110:BV$114,$F30+1)+IF(AND($E30=1,OV30=0),1000,0)),1000000))</f>
        <v/>
      </c>
      <c r="YD30">
        <f>IF($B30=0,1000000,IF(INDEX('計算A'!$D$60:$II$104,$B30,72)*FP30=1,IF(AND($E30=2,OW30=0),1000000,INDEX('計算A'!BW$110:BW$114,$F30+1)+IF(AND($E30=1,OW30=0),1000,0)),1000000))</f>
        <v/>
      </c>
      <c r="YE30">
        <f>IF($B30=0,1000000,IF(INDEX('計算A'!$D$60:$II$104,$B30,73)*FQ30=1,IF(AND($E30=2,OX30=0),1000000,INDEX('計算A'!BX$110:BX$114,$F30+1)+IF(AND($E30=1,OX30=0),1000,0)),1000000))</f>
        <v/>
      </c>
      <c r="YF30">
        <f>IF($B30=0,1000000,IF(INDEX('計算A'!$D$60:$II$104,$B30,74)*FR30=1,IF(AND($E30=2,OY30=0),1000000,INDEX('計算A'!BY$110:BY$114,$F30+1)+IF(AND($E30=1,OY30=0),1000,0)),1000000))</f>
        <v/>
      </c>
      <c r="YG30">
        <f>IF($B30=0,1000000,IF(INDEX('計算A'!$D$60:$II$104,$B30,75)*FS30=1,IF(AND($E30=2,OZ30=0),1000000,INDEX('計算A'!BZ$110:BZ$114,$F30+1)+IF(AND($E30=1,OZ30=0),1000,0)),1000000))</f>
        <v/>
      </c>
      <c r="YH30">
        <f>IF($B30=0,1000000,IF(INDEX('計算A'!$D$60:$II$104,$B30,76)*FT30=1,IF(AND($E30=2,PA30=0),1000000,INDEX('計算A'!CA$110:CA$114,$F30+1)+IF(AND($E30=1,PA30=0),1000,0)),1000000))</f>
        <v/>
      </c>
      <c r="YI30">
        <f>IF($B30=0,1000000,IF(INDEX('計算A'!$D$60:$II$104,$B30,77)*FU30=1,IF(AND($E30=2,PB30=0),1000000,INDEX('計算A'!CB$110:CB$114,$F30+1)+IF(AND($E30=1,PB30=0),1000,0)),1000000))</f>
        <v/>
      </c>
      <c r="YJ30">
        <f>IF($B30=0,1000000,IF(INDEX('計算A'!$D$60:$II$104,$B30,78)*FV30=1,IF(AND($E30=2,PC30=0),1000000,INDEX('計算A'!CC$110:CC$114,$F30+1)+IF(AND($E30=1,PC30=0),1000,0)),1000000))</f>
        <v/>
      </c>
      <c r="YK30">
        <f>IF($B30=0,1000000,IF(INDEX('計算A'!$D$60:$II$104,$B30,79)*FW30=1,IF(AND($E30=2,PD30=0),1000000,INDEX('計算A'!CD$110:CD$114,$F30+1)+IF(AND($E30=1,PD30=0),1000,0)),1000000))</f>
        <v/>
      </c>
      <c r="YL30">
        <f>IF($B30=0,1000000,IF(INDEX('計算A'!$D$60:$II$104,$B30,80)*FX30=1,IF(AND($E30=2,PE30=0),1000000,INDEX('計算A'!CE$110:CE$114,$F30+1)+IF(AND($E30=1,PE30=0),1000,0)),1000000))</f>
        <v/>
      </c>
      <c r="YM30">
        <f>IF($B30=0,1000000,IF(INDEX('計算A'!$D$60:$II$104,$B30,81)*FY30=1,IF(AND($E30=2,PF30=0),1000000,INDEX('計算A'!CF$110:CF$114,$F30+1)+IF(AND($E30=1,PF30=0),1000,0)),1000000))</f>
        <v/>
      </c>
      <c r="YN30">
        <f>IF($B30=0,1000000,IF(INDEX('計算A'!$D$60:$II$104,$B30,82)*FZ30=1,IF(AND($E30=2,PG30=0),1000000,INDEX('計算A'!CG$110:CG$114,$F30+1)+IF(AND($E30=1,PG30=0),1000,0)),1000000))</f>
        <v/>
      </c>
      <c r="YO30">
        <f>IF($B30=0,1000000,IF(INDEX('計算A'!$D$60:$II$104,$B30,83)*GA30=1,IF(AND($E30=2,PH30=0),1000000,INDEX('計算A'!CH$110:CH$114,$F30+1)+IF(AND($E30=1,PH30=0),1000,0)),1000000))</f>
        <v/>
      </c>
      <c r="YP30">
        <f>IF($B30=0,1000000,IF(INDEX('計算A'!$D$60:$II$104,$B30,84)*GB30=1,IF(AND($E30=2,PI30=0),1000000,INDEX('計算A'!CI$110:CI$114,$F30+1)+IF(AND($E30=1,PI30=0),1000,0)),1000000))</f>
        <v/>
      </c>
      <c r="YQ30">
        <f>IF($B30=0,1000000,IF(INDEX('計算A'!$D$60:$II$104,$B30,85)*GC30=1,IF(AND($E30=2,PJ30=0),1000000,INDEX('計算A'!CJ$110:CJ$114,$F30+1)+IF(AND($E30=1,PJ30=0),1000,0)),1000000))</f>
        <v/>
      </c>
      <c r="YR30">
        <f>IF($B30=0,1000000,IF(INDEX('計算A'!$D$60:$II$104,$B30,86)*GD30=1,IF(AND($E30=2,PK30=0),1000000,INDEX('計算A'!CK$110:CK$114,$F30+1)+IF(AND($E30=1,PK30=0),1000,0)),1000000))</f>
        <v/>
      </c>
      <c r="YS30">
        <f>IF($B30=0,1000000,IF(INDEX('計算A'!$D$60:$II$104,$B30,87)*GE30=1,IF(AND($E30=2,PL30=0),1000000,INDEX('計算A'!CL$110:CL$114,$F30+1)+IF(AND($E30=1,PL30=0),1000,0)),1000000))</f>
        <v/>
      </c>
      <c r="YT30">
        <f>IF($B30=0,1000000,IF(INDEX('計算A'!$D$60:$II$104,$B30,88)*GF30=1,IF(AND($E30=2,PM30=0),1000000,INDEX('計算A'!CM$110:CM$114,$F30+1)+IF(AND($E30=1,PM30=0),1000,0)),1000000))</f>
        <v/>
      </c>
      <c r="YU30">
        <f>IF($B30=0,1000000,IF(INDEX('計算A'!$D$60:$II$104,$B30,89)*GG30=1,IF(AND($E30=2,PN30=0),1000000,INDEX('計算A'!CN$110:CN$114,$F30+1)+IF(AND($E30=1,PN30=0),1000,0)),1000000))</f>
        <v/>
      </c>
      <c r="YV30">
        <f>IF($B30=0,1000000,IF(INDEX('計算A'!$D$60:$II$104,$B30,90)*GH30=1,IF(AND($E30=2,PO30=0),1000000,INDEX('計算A'!CO$110:CO$114,$F30+1)+IF(AND($E30=1,PO30=0),1000,0)),1000000))</f>
        <v/>
      </c>
      <c r="YW30">
        <f>IF($B30=0,1000000,IF(INDEX('計算A'!$D$60:$II$104,$B30,91)*GI30=1,IF(AND($E30=2,PP30=0),1000000,INDEX('計算A'!CP$110:CP$114,$F30+1)+IF(AND($E30=1,PP30=0),1000,0)),1000000))</f>
        <v/>
      </c>
      <c r="YX30">
        <f>IF($B30=0,1000000,IF(INDEX('計算A'!$D$60:$II$104,$B30,92)*GJ30=1,IF(AND($E30=2,PQ30=0),1000000,INDEX('計算A'!CQ$110:CQ$114,$F30+1)+IF(AND($E30=1,PQ30=0),1000,0)),1000000))</f>
        <v/>
      </c>
      <c r="YY30">
        <f>IF($B30=0,1000000,IF(INDEX('計算A'!$D$60:$II$104,$B30,93)*GK30=1,IF(AND($E30=2,PR30=0),1000000,INDEX('計算A'!CR$110:CR$114,$F30+1)+IF(AND($E30=1,PR30=0),1000,0)),1000000))</f>
        <v/>
      </c>
      <c r="YZ30">
        <f>IF($B30=0,1000000,IF(INDEX('計算A'!$D$60:$II$104,$B30,94)*GL30=1,IF(AND($E30=2,PS30=0),1000000,INDEX('計算A'!CS$110:CS$114,$F30+1)+IF(AND($E30=1,PS30=0),1000,0)),1000000))</f>
        <v/>
      </c>
      <c r="ZA30">
        <f>IF($B30=0,1000000,IF(INDEX('計算A'!$D$60:$II$104,$B30,95)*GM30=1,IF(AND($E30=2,PT30=0),1000000,INDEX('計算A'!CT$110:CT$114,$F30+1)+IF(AND($E30=1,PT30=0),1000,0)),1000000))</f>
        <v/>
      </c>
      <c r="ZB30">
        <f>IF($B30=0,1000000,IF(INDEX('計算A'!$D$60:$II$104,$B30,96)*GN30=1,IF(AND($E30=2,PU30=0),1000000,INDEX('計算A'!CU$110:CU$114,$F30+1)+IF(AND($E30=1,PU30=0),1000,0)),1000000))</f>
        <v/>
      </c>
      <c r="ZC30">
        <f>IF($B30=0,1000000,IF(INDEX('計算A'!$D$60:$II$104,$B30,97)*GO30=1,IF(AND($E30=2,PV30=0),1000000,INDEX('計算A'!CV$110:CV$114,$F30+1)+IF(AND($E30=1,PV30=0),1000,0)),1000000))</f>
        <v/>
      </c>
      <c r="ZD30">
        <f>IF($B30=0,1000000,IF(INDEX('計算A'!$D$60:$II$104,$B30,98)*GP30=1,IF(AND($E30=2,PW30=0),1000000,INDEX('計算A'!CW$110:CW$114,$F30+1)+IF(AND($E30=1,PW30=0),1000,0)),1000000))</f>
        <v/>
      </c>
      <c r="ZE30">
        <f>IF($B30=0,1000000,IF(INDEX('計算A'!$D$60:$II$104,$B30,99)*GQ30=1,IF(AND($E30=2,PX30=0),1000000,INDEX('計算A'!CX$110:CX$114,$F30+1)+IF(AND($E30=1,PX30=0),1000,0)),1000000))</f>
        <v/>
      </c>
      <c r="ZF30">
        <f>IF($B30=0,1000000,IF(INDEX('計算A'!$D$60:$II$104,$B30,100)*GR30=1,IF(AND($E30=2,PY30=0),1000000,INDEX('計算A'!CY$110:CY$114,$F30+1)+IF(AND($E30=1,PY30=0),1000,0)),1000000))</f>
        <v/>
      </c>
      <c r="ZG30">
        <f>IF($B30=0,1000000,IF(INDEX('計算A'!$D$60:$II$104,$B30,101)*GS30=1,IF(AND($E30=2,PZ30=0),1000000,INDEX('計算A'!CZ$110:CZ$114,$F30+1)+IF(AND($E30=1,PZ30=0),1000,0)),1000000))</f>
        <v/>
      </c>
      <c r="ZH30">
        <f>IF($B30=0,1000000,IF(INDEX('計算A'!$D$60:$II$104,$B30,102)*GT30=1,IF(AND($E30=2,QA30=0),1000000,INDEX('計算A'!DA$110:DA$114,$F30+1)+IF(AND($E30=1,QA30=0),1000,0)),1000000))</f>
        <v/>
      </c>
      <c r="ZI30">
        <f>IF($B30=0,1000000,IF(INDEX('計算A'!$D$60:$II$104,$B30,103)*GU30=1,IF(AND($E30=2,QB30=0),1000000,INDEX('計算A'!DB$110:DB$114,$F30+1)+IF(AND($E30=1,QB30=0),1000,0)),1000000))</f>
        <v/>
      </c>
      <c r="ZJ30">
        <f>IF($B30=0,1000000,IF(INDEX('計算A'!$D$60:$II$104,$B30,104)*GV30=1,IF(AND($E30=2,QC30=0),1000000,INDEX('計算A'!DC$110:DC$114,$F30+1)+IF(AND($E30=1,QC30=0),1000,0)),1000000))</f>
        <v/>
      </c>
      <c r="ZK30">
        <f>IF($B30=0,1000000,IF(INDEX('計算A'!$D$60:$II$104,$B30,105)*GW30=1,IF(AND($E30=2,QD30=0),1000000,INDEX('計算A'!DD$110:DD$114,$F30+1)+IF(AND($E30=1,QD30=0),1000,0)),1000000))</f>
        <v/>
      </c>
      <c r="ZL30">
        <f>IF($B30=0,1000000,IF(INDEX('計算A'!$D$60:$II$104,$B30,106)*GX30=1,IF(AND($E30=2,QE30=0),1000000,INDEX('計算A'!DE$110:DE$114,$F30+1)+IF(AND($E30=1,QE30=0),1000,0)),1000000))</f>
        <v/>
      </c>
      <c r="ZM30">
        <f>IF($B30=0,1000000,IF(INDEX('計算A'!$D$60:$II$104,$B30,107)*GY30=1,IF(AND($E30=2,QF30=0),1000000,INDEX('計算A'!DF$110:DF$114,$F30+1)+IF(AND($E30=1,QF30=0),1000,0)),1000000))</f>
        <v/>
      </c>
      <c r="ZN30">
        <f>IF($B30=0,1000000,IF(INDEX('計算A'!$D$60:$II$104,$B30,108)*GZ30=1,IF(AND($E30=2,QG30=0),1000000,INDEX('計算A'!DG$110:DG$114,$F30+1)+IF(AND($E30=1,QG30=0),1000,0)),1000000))</f>
        <v/>
      </c>
      <c r="ZO30">
        <f>IF($B30=0,1000000,IF(INDEX('計算A'!$D$60:$II$104,$B30,109)*HA30=1,IF(AND($E30=2,QH30=0),1000000,INDEX('計算A'!DH$110:DH$114,$F30+1)+IF(AND($E30=1,QH30=0),1000,0)),1000000))</f>
        <v/>
      </c>
      <c r="ZP30">
        <f>IF($B30=0,1000000,IF(INDEX('計算A'!$D$60:$II$104,$B30,110)*HB30=1,IF(AND($E30=2,QI30=0),1000000,INDEX('計算A'!DI$110:DI$114,$F30+1)+IF(AND($E30=1,QI30=0),1000,0)),1000000))</f>
        <v/>
      </c>
      <c r="ZQ30">
        <f>IF($B30=0,1000000,IF(INDEX('計算A'!$D$60:$II$104,$B30,111)*HC30=1,IF(AND($E30=2,QJ30=0),1000000,INDEX('計算A'!DJ$110:DJ$114,$F30+1)+IF(AND($E30=1,QJ30=0),1000,0)),1000000))</f>
        <v/>
      </c>
      <c r="ZR30">
        <f>IF($B30=0,1000000,IF(INDEX('計算A'!$D$60:$II$104,$B30,112)*HD30=1,IF(AND($E30=2,QK30=0),1000000,INDEX('計算A'!DK$110:DK$114,$F30+1)+IF(AND($E30=1,QK30=0),1000,0)),1000000))</f>
        <v/>
      </c>
      <c r="ZS30">
        <f>IF($B30=0,1000000,IF(INDEX('計算A'!$D$60:$II$104,$B30,113)*HE30=1,IF(AND($E30=2,QL30=0),1000000,INDEX('計算A'!DL$110:DL$114,$F30+1)+IF(AND($E30=1,QL30=0),1000,0)),1000000))</f>
        <v/>
      </c>
      <c r="ZT30">
        <f>IF($B30=0,1000000,IF(INDEX('計算A'!$D$60:$II$104,$B30,114)*HF30=1,IF(AND($E30=2,QM30=0),1000000,INDEX('計算A'!DM$110:DM$114,$F30+1)+IF(AND($E30=1,QM30=0),1000,0)),1000000))</f>
        <v/>
      </c>
      <c r="ZU30">
        <f>IF($B30=0,1000000,IF(INDEX('計算A'!$D$60:$II$104,$B30,115)*HG30=1,IF(AND($E30=2,QN30=0),1000000,INDEX('計算A'!DN$110:DN$114,$F30+1)+IF(AND($E30=1,QN30=0),1000,0)),1000000))</f>
        <v/>
      </c>
      <c r="ZV30">
        <f>IF($B30=0,1000000,IF(INDEX('計算A'!$D$60:$II$104,$B30,116)*HH30=1,IF(AND($E30=2,QO30=0),1000000,INDEX('計算A'!DO$110:DO$114,$F30+1)+IF(AND($E30=1,QO30=0),1000,0)),1000000))</f>
        <v/>
      </c>
      <c r="ZW30">
        <f>IF($B30=0,1000000,IF(INDEX('計算A'!$D$60:$II$104,$B30,117)*HI30=1,IF(AND($E30=2,QP30=0),1000000,INDEX('計算A'!DP$110:DP$114,$F30+1)+IF(AND($E30=1,QP30=0),1000,0)),1000000))</f>
        <v/>
      </c>
      <c r="ZX30">
        <f>IF($B30=0,1000000,IF(INDEX('計算A'!$D$60:$II$104,$B30,118)*HJ30=1,IF(AND($E30=2,QQ30=0),1000000,INDEX('計算A'!DQ$110:DQ$114,$F30+1)+IF(AND($E30=1,QQ30=0),1000,0)),1000000))</f>
        <v/>
      </c>
      <c r="ZY30">
        <f>IF($B30=0,1000000,IF(INDEX('計算A'!$D$60:$II$104,$B30,119)*HK30=1,IF(AND($E30=2,QR30=0),1000000,INDEX('計算A'!DR$110:DR$114,$F30+1)+IF(AND($E30=1,QR30=0),1000,0)),1000000))</f>
        <v/>
      </c>
      <c r="ZZ30">
        <f>IF($B30=0,1000000,IF(INDEX('計算A'!$D$60:$II$104,$B30,120)*HL30=1,IF(AND($E30=2,QS30=0),1000000,INDEX('計算A'!DS$110:DS$114,$F30+1)+IF(AND($E30=1,QS30=0),1000,0)),1000000))</f>
        <v/>
      </c>
      <c r="AAA30">
        <f>IF($B30=0,1000000,IF(INDEX('計算A'!$D$60:$II$104,$B30,121)*HM30=1,IF(AND($E30=2,QT30=0),1000000,INDEX('計算A'!DT$110:DT$114,$F30+1)+IF(AND($E30=1,QT30=0),1000,0)),1000000))</f>
        <v/>
      </c>
      <c r="AAB30">
        <f>IF($B30=0,1000000,IF(INDEX('計算A'!$D$60:$II$104,$B30,122)*HN30=1,IF(AND($E30=2,QU30=0),1000000,INDEX('計算A'!DU$110:DU$114,$F30+1)+IF(AND($E30=1,QU30=0),1000,0)),1000000))</f>
        <v/>
      </c>
      <c r="AAC30">
        <f>IF($B30=0,1000000,IF(INDEX('計算A'!$D$60:$II$104,$B30,123)*HO30=1,IF(AND($E30=2,QV30=0),1000000,INDEX('計算A'!DV$110:DV$114,$F30+1)+IF(AND($E30=1,QV30=0),1000,0)),1000000))</f>
        <v/>
      </c>
      <c r="AAD30">
        <f>IF($B30=0,1000000,IF(INDEX('計算A'!$D$60:$II$104,$B30,124)*HP30=1,IF(AND($E30=2,QW30=0),1000000,INDEX('計算A'!DW$110:DW$114,$F30+1)+IF(AND($E30=1,QW30=0),1000,0)),1000000))</f>
        <v/>
      </c>
      <c r="AAE30">
        <f>IF($B30=0,1000000,IF(INDEX('計算A'!$D$60:$II$104,$B30,125)*HQ30=1,IF(AND($E30=2,QX30=0),1000000,INDEX('計算A'!DX$110:DX$114,$F30+1)+IF(AND($E30=1,QX30=0),1000,0)),1000000))</f>
        <v/>
      </c>
      <c r="AAF30">
        <f>IF($B30=0,1000000,IF(INDEX('計算A'!$D$60:$II$104,$B30,126)*HR30=1,IF(AND($E30=2,QY30=0),1000000,INDEX('計算A'!DY$110:DY$114,$F30+1)+IF(AND($E30=1,QY30=0),1000,0)),1000000))</f>
        <v/>
      </c>
      <c r="AAG30">
        <f>IF($B30=0,1000000,IF(INDEX('計算A'!$D$60:$II$104,$B30,127)*HS30=1,IF(AND($E30=2,QZ30=0),1000000,INDEX('計算A'!DZ$110:DZ$114,$F30+1)+IF(AND($E30=1,QZ30=0),1000,0)),1000000))</f>
        <v/>
      </c>
      <c r="AAH30">
        <f>IF($B30=0,1000000,IF(INDEX('計算A'!$D$60:$II$104,$B30,128)*HT30=1,IF(AND($E30=2,RA30=0),1000000,INDEX('計算A'!EA$110:EA$114,$F30+1)+IF(AND($E30=1,RA30=0),1000,0)),1000000))</f>
        <v/>
      </c>
      <c r="AAI30">
        <f>IF($B30=0,1000000,IF(INDEX('計算A'!$D$60:$II$104,$B30,129)*HU30=1,IF(AND($E30=2,RB30=0),1000000,INDEX('計算A'!EB$110:EB$114,$F30+1)+IF(AND($E30=1,RB30=0),1000,0)),1000000))</f>
        <v/>
      </c>
      <c r="AAJ30">
        <f>IF($B30=0,1000000,IF(INDEX('計算A'!$D$60:$II$104,$B30,130)*HV30=1,IF(AND($E30=2,RC30=0),1000000,INDEX('計算A'!EC$110:EC$114,$F30+1)+IF(AND($E30=1,RC30=0),1000,0)),1000000))</f>
        <v/>
      </c>
      <c r="AAK30">
        <f>IF($B30=0,1000000,IF(INDEX('計算A'!$D$60:$II$104,$B30,131)*HW30=1,IF(AND($E30=2,RD30=0),1000000,INDEX('計算A'!ED$110:ED$114,$F30+1)+IF(AND($E30=1,RD30=0),1000,0)),1000000))</f>
        <v/>
      </c>
      <c r="AAL30">
        <f>IF($B30=0,1000000,IF(INDEX('計算A'!$D$60:$II$104,$B30,132)*HX30=1,IF(AND($E30=2,RE30=0),1000000,INDEX('計算A'!EE$110:EE$114,$F30+1)+IF(AND($E30=1,RE30=0),1000,0)),1000000))</f>
        <v/>
      </c>
      <c r="AAM30">
        <f>IF($B30=0,1000000,IF(INDEX('計算A'!$D$60:$II$104,$B30,133)*HY30=1,IF(AND($E30=2,RF30=0),1000000,INDEX('計算A'!EF$110:EF$114,$F30+1)+IF(AND($E30=1,RF30=0),1000,0)),1000000))</f>
        <v/>
      </c>
      <c r="AAN30">
        <f>IF($B30=0,1000000,IF(INDEX('計算A'!$D$60:$II$104,$B30,134)*HZ30=1,IF(AND($E30=2,RG30=0),1000000,INDEX('計算A'!EG$110:EG$114,$F30+1)+IF(AND($E30=1,RG30=0),1000,0)),1000000))</f>
        <v/>
      </c>
      <c r="AAO30">
        <f>IF($B30=0,1000000,IF(INDEX('計算A'!$D$60:$II$104,$B30,135)*IA30=1,IF(AND($E30=2,RH30=0),1000000,INDEX('計算A'!EH$110:EH$114,$F30+1)+IF(AND($E30=1,RH30=0),1000,0)),1000000))</f>
        <v/>
      </c>
      <c r="AAP30">
        <f>IF($B30=0,1000000,IF(INDEX('計算A'!$D$60:$II$104,$B30,136)*IB30=1,IF(AND($E30=2,RI30=0),1000000,INDEX('計算A'!EI$110:EI$114,$F30+1)+IF(AND($E30=1,RI30=0),1000,0)),1000000))</f>
        <v/>
      </c>
      <c r="AAQ30">
        <f>IF($B30=0,1000000,IF(INDEX('計算A'!$D$60:$II$104,$B30,137)*IC30=1,IF(AND($E30=2,RJ30=0),1000000,INDEX('計算A'!EJ$110:EJ$114,$F30+1)+IF(AND($E30=1,RJ30=0),1000,0)),1000000))</f>
        <v/>
      </c>
      <c r="AAR30">
        <f>IF($B30=0,1000000,IF(INDEX('計算A'!$D$60:$II$104,$B30,138)*ID30=1,IF(AND($E30=2,RK30=0),1000000,INDEX('計算A'!EK$110:EK$114,$F30+1)+IF(AND($E30=1,RK30=0),1000,0)),1000000))</f>
        <v/>
      </c>
      <c r="AAS30">
        <f>IF($B30=0,1000000,IF(INDEX('計算A'!$D$60:$II$104,$B30,139)*IE30=1,IF(AND($E30=2,RL30=0),1000000,INDEX('計算A'!EL$110:EL$114,$F30+1)+IF(AND($E30=1,RL30=0),1000,0)),1000000))</f>
        <v/>
      </c>
      <c r="AAT30">
        <f>IF($B30=0,1000000,IF(INDEX('計算A'!$D$60:$II$104,$B30,140)*IF30=1,IF(AND($E30=2,RM30=0),1000000,INDEX('計算A'!EM$110:EM$114,$F30+1)+IF(AND($E30=1,RM30=0),1000,0)),1000000))</f>
        <v/>
      </c>
      <c r="AAU30">
        <f>IF($B30=0,1000000,IF(INDEX('計算A'!$D$60:$II$104,$B30,141)*IG30=1,IF(AND($E30=2,RN30=0),1000000,INDEX('計算A'!EN$110:EN$114,$F30+1)+IF(AND($E30=1,RN30=0),1000,0)),1000000))</f>
        <v/>
      </c>
      <c r="AAV30">
        <f>IF($B30=0,1000000,IF(INDEX('計算A'!$D$60:$II$104,$B30,142)*IH30=1,IF(AND($E30=2,RO30=0),1000000,INDEX('計算A'!EO$110:EO$114,$F30+1)+IF(AND($E30=1,RO30=0),1000,0)),1000000))</f>
        <v/>
      </c>
      <c r="AAW30">
        <f>IF($B30=0,1000000,IF(INDEX('計算A'!$D$60:$II$104,$B30,143)*II30=1,IF(AND($E30=2,RP30=0),1000000,INDEX('計算A'!EP$110:EP$114,$F30+1)+IF(AND($E30=1,RP30=0),1000,0)),1000000))</f>
        <v/>
      </c>
      <c r="AAX30">
        <f>IF($B30=0,1000000,IF(INDEX('計算A'!$D$60:$II$104,$B30,144)*IJ30=1,IF(AND($E30=2,RQ30=0),1000000,INDEX('計算A'!EQ$110:EQ$114,$F30+1)+IF(AND($E30=1,RQ30=0),1000,0)),1000000))</f>
        <v/>
      </c>
      <c r="AAY30">
        <f>IF($B30=0,1000000,IF(INDEX('計算A'!$D$60:$II$104,$B30,145)*IK30=1,IF(AND($E30=2,RR30=0),1000000,INDEX('計算A'!ER$110:ER$114,$F30+1)+IF(AND($E30=1,RR30=0),1000,0)),1000000))</f>
        <v/>
      </c>
      <c r="AAZ30">
        <f>IF($B30=0,1000000,IF(INDEX('計算A'!$D$60:$II$104,$B30,146)*IL30=1,IF(AND($E30=2,RS30=0),1000000,INDEX('計算A'!ES$110:ES$114,$F30+1)+IF(AND($E30=1,RS30=0),1000,0)),1000000))</f>
        <v/>
      </c>
      <c r="ABA30">
        <f>IF($B30=0,1000000,IF(INDEX('計算A'!$D$60:$II$104,$B30,147)*IM30=1,IF(AND($E30=2,RT30=0),1000000,INDEX('計算A'!ET$110:ET$114,$F30+1)+IF(AND($E30=1,RT30=0),1000,0)),1000000))</f>
        <v/>
      </c>
      <c r="ABB30">
        <f>IF($B30=0,1000000,IF(INDEX('計算A'!$D$60:$II$104,$B30,148)*IN30=1,IF(AND($E30=2,RU30=0),1000000,INDEX('計算A'!EU$110:EU$114,$F30+1)+IF(AND($E30=1,RU30=0),1000,0)),1000000))</f>
        <v/>
      </c>
      <c r="ABC30">
        <f>IF($B30=0,1000000,IF(INDEX('計算A'!$D$60:$II$104,$B30,149)*IO30=1,IF(AND($E30=2,RV30=0),1000000,INDEX('計算A'!EV$110:EV$114,$F30+1)+IF(AND($E30=1,RV30=0),1000,0)),1000000))</f>
        <v/>
      </c>
      <c r="ABD30">
        <f>IF($B30=0,1000000,IF(INDEX('計算A'!$D$60:$II$104,$B30,150)*IP30=1,IF(AND($E30=2,RW30=0),1000000,INDEX('計算A'!EW$110:EW$114,$F30+1)+IF(AND($E30=1,RW30=0),1000,0)),1000000))</f>
        <v/>
      </c>
      <c r="ABE30">
        <f>IF($B30=0,1000000,IF(INDEX('計算A'!$D$60:$II$104,$B30,151)*IQ30=1,IF(AND($E30=2,RX30=0),1000000,INDEX('計算A'!EX$110:EX$114,$F30+1)+IF(AND($E30=1,RX30=0),1000,0)),1000000))</f>
        <v/>
      </c>
      <c r="ABF30">
        <f>IF($B30=0,1000000,IF(INDEX('計算A'!$D$60:$II$104,$B30,152)*IR30=1,IF(AND($E30=2,RY30=0),1000000,INDEX('計算A'!EY$110:EY$114,$F30+1)+IF(AND($E30=1,RY30=0),1000,0)),1000000))</f>
        <v/>
      </c>
      <c r="ABG30">
        <f>IF($B30=0,1000000,IF(INDEX('計算A'!$D$60:$II$104,$B30,153)*IS30=1,IF(AND($E30=2,RZ30=0),1000000,INDEX('計算A'!EZ$110:EZ$114,$F30+1)+IF(AND($E30=1,RZ30=0),1000,0)),1000000))</f>
        <v/>
      </c>
      <c r="ABH30">
        <f>IF($B30=0,1000000,IF(INDEX('計算A'!$D$60:$II$104,$B30,154)*IT30=1,IF(AND($E30=2,SA30=0),1000000,INDEX('計算A'!FA$110:FA$114,$F30+1)+IF(AND($E30=1,SA30=0),1000,0)),1000000))</f>
        <v/>
      </c>
      <c r="ABI30">
        <f>IF($B30=0,1000000,IF(INDEX('計算A'!$D$60:$II$104,$B30,155)*IU30=1,IF(AND($E30=2,SB30=0),1000000,INDEX('計算A'!FB$110:FB$114,$F30+1)+IF(AND($E30=1,SB30=0),1000,0)),1000000))</f>
        <v/>
      </c>
      <c r="ABJ30">
        <f>IF($B30=0,1000000,IF(INDEX('計算A'!$D$60:$II$104,$B30,156)*IV30=1,IF(AND($E30=2,SC30=0),1000000,INDEX('計算A'!FC$110:FC$114,$F30+1)+IF(AND($E30=1,SC30=0),1000,0)),1000000))</f>
        <v/>
      </c>
      <c r="ABK30">
        <f>IF($B30=0,1000000,IF(INDEX('計算A'!$D$60:$II$104,$B30,157)*IW30=1,IF(AND($E30=2,SD30=0),1000000,INDEX('計算A'!FD$110:FD$114,$F30+1)+IF(AND($E30=1,SD30=0),1000,0)),1000000))</f>
        <v/>
      </c>
      <c r="ABL30">
        <f>IF($B30=0,1000000,IF(INDEX('計算A'!$D$60:$II$104,$B30,158)*IX30=1,IF(AND($E30=2,SE30=0),1000000,INDEX('計算A'!FE$110:FE$114,$F30+1)+IF(AND($E30=1,SE30=0),1000,0)),1000000))</f>
        <v/>
      </c>
      <c r="ABM30">
        <f>IF($B30=0,1000000,IF(INDEX('計算A'!$D$60:$II$104,$B30,159)*IY30=1,IF(AND($E30=2,SF30=0),1000000,INDEX('計算A'!FF$110:FF$114,$F30+1)+IF(AND($E30=1,SF30=0),1000,0)),1000000))</f>
        <v/>
      </c>
      <c r="ABN30">
        <f>IF($B30=0,1000000,IF(INDEX('計算A'!$D$60:$II$104,$B30,160)*IZ30=1,IF(AND($E30=2,SG30=0),1000000,INDEX('計算A'!FG$110:FG$114,$F30+1)+IF(AND($E30=1,SG30=0),1000,0)),1000000))</f>
        <v/>
      </c>
      <c r="ABO30">
        <f>IF($B30=0,1000000,IF(INDEX('計算A'!$D$60:$II$104,$B30,161)*JA30=1,IF(AND($E30=2,SH30=0),1000000,INDEX('計算A'!FH$110:FH$114,$F30+1)+IF(AND($E30=1,SH30=0),1000,0)),1000000))</f>
        <v/>
      </c>
      <c r="ABP30">
        <f>IF($B30=0,1000000,IF(INDEX('計算A'!$D$60:$II$104,$B30,162)*JB30=1,IF(AND($E30=2,SI30=0),1000000,INDEX('計算A'!FI$110:FI$114,$F30+1)+IF(AND($E30=1,SI30=0),1000,0)),1000000))</f>
        <v/>
      </c>
      <c r="ABQ30">
        <f>IF($B30=0,1000000,IF(INDEX('計算A'!$D$60:$II$104,$B30,163)*JC30=1,IF(AND($E30=2,SJ30=0),1000000,INDEX('計算A'!FJ$110:FJ$114,$F30+1)+IF(AND($E30=1,SJ30=0),1000,0)),1000000))</f>
        <v/>
      </c>
      <c r="ABR30">
        <f>IF($B30=0,1000000,IF(INDEX('計算A'!$D$60:$II$104,$B30,164)*JD30=1,IF(AND($E30=2,SK30=0),1000000,INDEX('計算A'!FK$110:FK$114,$F30+1)+IF(AND($E30=1,SK30=0),1000,0)),1000000))</f>
        <v/>
      </c>
      <c r="ABS30">
        <f>IF($B30=0,1000000,IF(INDEX('計算A'!$D$60:$II$104,$B30,165)*JE30=1,IF(AND($E30=2,SL30=0),1000000,INDEX('計算A'!FL$110:FL$114,$F30+1)+IF(AND($E30=1,SL30=0),1000,0)),1000000))</f>
        <v/>
      </c>
      <c r="ABT30">
        <f>IF($B30=0,1000000,IF(INDEX('計算A'!$D$60:$II$104,$B30,166)*JF30=1,IF(AND($E30=2,SM30=0),1000000,INDEX('計算A'!FM$110:FM$114,$F30+1)+IF(AND($E30=1,SM30=0),1000,0)),1000000))</f>
        <v/>
      </c>
      <c r="ABU30">
        <f>IF($B30=0,1000000,IF(INDEX('計算A'!$D$60:$II$104,$B30,167)*JG30=1,IF(AND($E30=2,SN30=0),1000000,INDEX('計算A'!FN$110:FN$114,$F30+1)+IF(AND($E30=1,SN30=0),1000,0)),1000000))</f>
        <v/>
      </c>
      <c r="ABV30">
        <f>IF($B30=0,1000000,IF(INDEX('計算A'!$D$60:$II$104,$B30,168)*JH30=1,IF(AND($E30=2,SO30=0),1000000,INDEX('計算A'!FO$110:FO$114,$F30+1)+IF(AND($E30=1,SO30=0),1000,0)),1000000))</f>
        <v/>
      </c>
      <c r="ABW30">
        <f>IF($B30=0,1000000,IF(INDEX('計算A'!$D$60:$II$104,$B30,169)*JI30=1,IF(AND($E30=2,SP30=0),1000000,INDEX('計算A'!FP$110:FP$114,$F30+1)+IF(AND($E30=1,SP30=0),1000,0)),1000000))</f>
        <v/>
      </c>
      <c r="ABX30">
        <f>IF($B30=0,1000000,IF(INDEX('計算A'!$D$60:$II$104,$B30,170)*JJ30=1,IF(AND($E30=2,SQ30=0),1000000,INDEX('計算A'!FQ$110:FQ$114,$F30+1)+IF(AND($E30=1,SQ30=0),1000,0)),1000000))</f>
        <v/>
      </c>
      <c r="ABY30">
        <f>IF($B30=0,1000000,IF(INDEX('計算A'!$D$60:$II$104,$B30,171)*JK30=1,IF(AND($E30=2,SR30=0),1000000,INDEX('計算A'!FR$110:FR$114,$F30+1)+IF(AND($E30=1,SR30=0),1000,0)),1000000))</f>
        <v/>
      </c>
      <c r="ABZ30">
        <f>IF($B30=0,1000000,IF(INDEX('計算A'!$D$60:$II$104,$B30,172)*JL30=1,IF(AND($E30=2,SS30=0),1000000,INDEX('計算A'!FS$110:FS$114,$F30+1)+IF(AND($E30=1,SS30=0),1000,0)),1000000))</f>
        <v/>
      </c>
      <c r="ACA30">
        <f>IF($B30=0,1000000,IF(INDEX('計算A'!$D$60:$II$104,$B30,173)*JM30=1,IF(AND($E30=2,ST30=0),1000000,INDEX('計算A'!FT$110:FT$114,$F30+1)+IF(AND($E30=1,ST30=0),1000,0)),1000000))</f>
        <v/>
      </c>
      <c r="ACB30">
        <f>IF($B30=0,1000000,IF(INDEX('計算A'!$D$60:$II$104,$B30,174)*JN30=1,IF(AND($E30=2,SU30=0),1000000,INDEX('計算A'!FU$110:FU$114,$F30+1)+IF(AND($E30=1,SU30=0),1000,0)),1000000))</f>
        <v/>
      </c>
      <c r="ACC30">
        <f>IF($B30=0,1000000,IF(INDEX('計算A'!$D$60:$II$104,$B30,175)*JO30=1,IF(AND($E30=2,SV30=0),1000000,INDEX('計算A'!FV$110:FV$114,$F30+1)+IF(AND($E30=1,SV30=0),1000,0)),1000000))</f>
        <v/>
      </c>
      <c r="ACD30">
        <f>IF($B30=0,1000000,IF(INDEX('計算A'!$D$60:$II$104,$B30,176)*JP30=1,IF(AND($E30=2,SW30=0),1000000,INDEX('計算A'!FW$110:FW$114,$F30+1)+IF(AND($E30=1,SW30=0),1000,0)),1000000))</f>
        <v/>
      </c>
      <c r="ACE30">
        <f>IF($B30=0,1000000,IF(INDEX('計算A'!$D$60:$II$104,$B30,177)*JQ30=1,IF(AND($E30=2,SX30=0),1000000,INDEX('計算A'!FX$110:FX$114,$F30+1)+IF(AND($E30=1,SX30=0),1000,0)),1000000))</f>
        <v/>
      </c>
      <c r="ACF30">
        <f>IF($B30=0,1000000,IF(INDEX('計算A'!$D$60:$II$104,$B30,178)*JR30=1,IF(AND($E30=2,SY30=0),1000000,INDEX('計算A'!FY$110:FY$114,$F30+1)+IF(AND($E30=1,SY30=0),1000,0)),1000000))</f>
        <v/>
      </c>
      <c r="ACG30">
        <f>IF($B30=0,1000000,IF(INDEX('計算A'!$D$60:$II$104,$B30,179)*JS30=1,IF(AND($E30=2,SZ30=0),1000000,INDEX('計算A'!FZ$110:FZ$114,$F30+1)+IF(AND($E30=1,SZ30=0),1000,0)),1000000))</f>
        <v/>
      </c>
      <c r="ACH30">
        <f>IF($B30=0,1000000,IF(INDEX('計算A'!$D$60:$II$104,$B30,180)*JT30=1,IF(AND($E30=2,TA30=0),1000000,INDEX('計算A'!GA$110:GA$114,$F30+1)+IF(AND($E30=1,TA30=0),1000,0)),1000000))</f>
        <v/>
      </c>
      <c r="ACI30">
        <f>IF($B30=0,1000000,IF(INDEX('計算A'!$D$60:$II$104,$B30,181)*JU30=1,IF(AND($E30=2,TB30=0),1000000,INDEX('計算A'!GB$110:GB$114,$F30+1)+IF(AND($E30=1,TB30=0),1000,0)),1000000))</f>
        <v/>
      </c>
      <c r="ACJ30">
        <f>IF($B30=0,1000000,IF(INDEX('計算A'!$D$60:$II$104,$B30,182)*JV30=1,IF(AND($E30=2,TC30=0),1000000,INDEX('計算A'!GC$110:GC$114,$F30+1)+IF(AND($E30=1,TC30=0),1000,0)),1000000))</f>
        <v/>
      </c>
      <c r="ACK30">
        <f>IF($B30=0,1000000,IF(INDEX('計算A'!$D$60:$II$104,$B30,183)*JW30=1,IF(AND($E30=2,TD30=0),1000000,INDEX('計算A'!GD$110:GD$114,$F30+1)+IF(AND($E30=1,TD30=0),1000,0)),1000000))</f>
        <v/>
      </c>
      <c r="ACL30">
        <f>IF($B30=0,1000000,IF(INDEX('計算A'!$D$60:$II$104,$B30,184)*JX30=1,IF(AND($E30=2,TE30=0),1000000,INDEX('計算A'!GE$110:GE$114,$F30+1)+IF(AND($E30=1,TE30=0),1000,0)),1000000))</f>
        <v/>
      </c>
      <c r="ACM30">
        <f>IF($B30=0,1000000,IF(INDEX('計算A'!$D$60:$II$104,$B30,185)*JY30=1,IF(AND($E30=2,TF30=0),1000000,INDEX('計算A'!GF$110:GF$114,$F30+1)+IF(AND($E30=1,TF30=0),1000,0)),1000000))</f>
        <v/>
      </c>
      <c r="ACN30">
        <f>IF($B30=0,1000000,IF(INDEX('計算A'!$D$60:$II$104,$B30,186)*JZ30=1,IF(AND($E30=2,TG30=0),1000000,INDEX('計算A'!GG$110:GG$114,$F30+1)+IF(AND($E30=1,TG30=0),1000,0)),1000000))</f>
        <v/>
      </c>
      <c r="ACO30">
        <f>IF($B30=0,1000000,IF(INDEX('計算A'!$D$60:$II$104,$B30,187)*KA30=1,IF(AND($E30=2,TH30=0),1000000,INDEX('計算A'!GH$110:GH$114,$F30+1)+IF(AND($E30=1,TH30=0),1000,0)),1000000))</f>
        <v/>
      </c>
      <c r="ACP30">
        <f>IF($B30=0,1000000,IF(INDEX('計算A'!$D$60:$II$104,$B30,188)*KB30=1,IF(AND($E30=2,TI30=0),1000000,INDEX('計算A'!GI$110:GI$114,$F30+1)+IF(AND($E30=1,TI30=0),1000,0)),1000000))</f>
        <v/>
      </c>
      <c r="ACQ30">
        <f>IF($B30=0,1000000,IF(INDEX('計算A'!$D$60:$II$104,$B30,189)*KC30=1,IF(AND($E30=2,TJ30=0),1000000,INDEX('計算A'!GJ$110:GJ$114,$F30+1)+IF(AND($E30=1,TJ30=0),1000,0)),1000000))</f>
        <v/>
      </c>
      <c r="ACR30">
        <f>IF($B30=0,1000000,IF(INDEX('計算A'!$D$60:$II$104,$B30,190)*KD30=1,IF(AND($E30=2,TK30=0),1000000,INDEX('計算A'!GK$110:GK$114,$F30+1)+IF(AND($E30=1,TK30=0),1000,0)),1000000))</f>
        <v/>
      </c>
      <c r="ACS30">
        <f>IF($B30=0,1000000,IF(INDEX('計算A'!$D$60:$II$104,$B30,191)*KE30=1,IF(AND($E30=2,TL30=0),1000000,INDEX('計算A'!GL$110:GL$114,$F30+1)+IF(AND($E30=1,TL30=0),1000,0)),1000000))</f>
        <v/>
      </c>
      <c r="ACT30">
        <f>IF($B30=0,1000000,IF(INDEX('計算A'!$D$60:$II$104,$B30,192)*KF30=1,IF(AND($E30=2,TM30=0),1000000,INDEX('計算A'!GM$110:GM$114,$F30+1)+IF(AND($E30=1,TM30=0),1000,0)),1000000))</f>
        <v/>
      </c>
      <c r="ACU30">
        <f>IF($B30=0,1000000,IF(INDEX('計算A'!$D$60:$II$104,$B30,193)*KG30=1,IF(AND($E30=2,TN30=0),1000000,INDEX('計算A'!GN$110:GN$114,$F30+1)+IF(AND($E30=1,TN30=0),1000,0)),1000000))</f>
        <v/>
      </c>
      <c r="ACV30">
        <f>IF($B30=0,1000000,IF(INDEX('計算A'!$D$60:$II$104,$B30,194)*KH30=1,IF(AND($E30=2,TO30=0),1000000,INDEX('計算A'!GO$110:GO$114,$F30+1)+IF(AND($E30=1,TO30=0),1000,0)),1000000))</f>
        <v/>
      </c>
      <c r="ACW30">
        <f>IF($B30=0,1000000,IF(INDEX('計算A'!$D$60:$II$104,$B30,195)*KI30=1,IF(AND($E30=2,TP30=0),1000000,INDEX('計算A'!GP$110:GP$114,$F30+1)+IF(AND($E30=1,TP30=0),1000,0)),1000000))</f>
        <v/>
      </c>
      <c r="ACX30">
        <f>IF($B30=0,1000000,IF(INDEX('計算A'!$D$60:$II$104,$B30,196)*KJ30=1,IF(AND($E30=2,TQ30=0),1000000,INDEX('計算A'!GQ$110:GQ$114,$F30+1)+IF(AND($E30=1,TQ30=0),1000,0)),1000000))</f>
        <v/>
      </c>
      <c r="ACY30">
        <f>IF($B30=0,1000000,IF(INDEX('計算A'!$D$60:$II$104,$B30,197)*KK30=1,IF(AND($E30=2,TR30=0),1000000,INDEX('計算A'!GR$110:GR$114,$F30+1)+IF(AND($E30=1,TR30=0),1000,0)),1000000))</f>
        <v/>
      </c>
      <c r="ACZ30">
        <f>IF($B30=0,1000000,IF(INDEX('計算A'!$D$60:$II$104,$B30,198)*KL30=1,IF(AND($E30=2,TS30=0),1000000,INDEX('計算A'!GS$110:GS$114,$F30+1)+IF(AND($E30=1,TS30=0),1000,0)),1000000))</f>
        <v/>
      </c>
      <c r="ADA30">
        <f>IF($B30=0,1000000,IF(INDEX('計算A'!$D$60:$II$104,$B30,199)*KM30=1,IF(AND($E30=2,TT30=0),1000000,INDEX('計算A'!GT$110:GT$114,$F30+1)+IF(AND($E30=1,TT30=0),1000,0)),1000000))</f>
        <v/>
      </c>
      <c r="ADB30">
        <f>IF($B30=0,1000000,IF(INDEX('計算A'!$D$60:$II$104,$B30,200)*KN30=1,IF(AND($E30=2,TU30=0),1000000,INDEX('計算A'!GU$110:GU$114,$F30+1)+IF(AND($E30=1,TU30=0),1000,0)),1000000))</f>
        <v/>
      </c>
      <c r="ADC30">
        <f>IF($B30=0,1000000,IF(INDEX('計算A'!$D$60:$II$104,$B30,201)*KO30=1,IF(AND($E30=2,TV30=0),1000000,INDEX('計算A'!GV$110:GV$114,$F30+1)+IF(AND($E30=1,TV30=0),1000,0)),1000000))</f>
        <v/>
      </c>
      <c r="ADD30">
        <f>IF($B30=0,1000000,IF(INDEX('計算A'!$D$60:$II$104,$B30,202)*KP30=1,IF(AND($E30=2,TW30=0),1000000,INDEX('計算A'!GW$110:GW$114,$F30+1)+IF(AND($E30=1,TW30=0),1000,0)),1000000))</f>
        <v/>
      </c>
      <c r="ADE30">
        <f>IF($B30=0,1000000,IF(INDEX('計算A'!$D$60:$II$104,$B30,203)*KQ30=1,IF(AND($E30=2,TX30=0),1000000,INDEX('計算A'!GX$110:GX$114,$F30+1)+IF(AND($E30=1,TX30=0),1000,0)),1000000))</f>
        <v/>
      </c>
      <c r="ADF30">
        <f>IF($B30=0,1000000,IF(INDEX('計算A'!$D$60:$II$104,$B30,204)*KR30=1,IF(AND($E30=2,TY30=0),1000000,INDEX('計算A'!GY$110:GY$114,$F30+1)+IF(AND($E30=1,TY30=0),1000,0)),1000000))</f>
        <v/>
      </c>
      <c r="ADG30">
        <f>IF($B30=0,1000000,IF(INDEX('計算A'!$D$60:$II$104,$B30,205)*KS30=1,IF(AND($E30=2,TZ30=0),1000000,INDEX('計算A'!GZ$110:GZ$114,$F30+1)+IF(AND($E30=1,TZ30=0),1000,0)),1000000))</f>
        <v/>
      </c>
      <c r="ADH30">
        <f>IF($B30=0,1000000,IF(INDEX('計算A'!$D$60:$II$104,$B30,206)*KT30=1,IF(AND($E30=2,UA30=0),1000000,INDEX('計算A'!HA$110:HA$114,$F30+1)+IF(AND($E30=1,UA30=0),1000,0)),1000000))</f>
        <v/>
      </c>
      <c r="ADI30">
        <f>IF($B30=0,1000000,IF(INDEX('計算A'!$D$60:$II$104,$B30,207)*KU30=1,IF(AND($E30=2,UB30=0),1000000,INDEX('計算A'!HB$110:HB$114,$F30+1)+IF(AND($E30=1,UB30=0),1000,0)),1000000))</f>
        <v/>
      </c>
      <c r="ADJ30">
        <f>IF($B30=0,1000000,IF(INDEX('計算A'!$D$60:$II$104,$B30,208)*KV30=1,IF(AND($E30=2,UC30=0),1000000,INDEX('計算A'!HC$110:HC$114,$F30+1)+IF(AND($E30=1,UC30=0),1000,0)),1000000))</f>
        <v/>
      </c>
      <c r="ADK30">
        <f>IF($B30=0,1000000,IF(INDEX('計算A'!$D$60:$II$104,$B30,209)*KW30=1,IF(AND($E30=2,UD30=0),1000000,INDEX('計算A'!HD$110:HD$114,$F30+1)+IF(AND($E30=1,UD30=0),1000,0)),1000000))</f>
        <v/>
      </c>
      <c r="ADL30">
        <f>IF($B30=0,1000000,IF(INDEX('計算A'!$D$60:$II$104,$B30,210)*KX30=1,IF(AND($E30=2,UE30=0),1000000,INDEX('計算A'!HE$110:HE$114,$F30+1)+IF(AND($E30=1,UE30=0),1000,0)),1000000))</f>
        <v/>
      </c>
      <c r="ADM30">
        <f>IF($B30=0,1000000,IF(INDEX('計算A'!$D$60:$II$104,$B30,211)*KY30=1,IF(AND($E30=2,UF30=0),1000000,INDEX('計算A'!HF$110:HF$114,$F30+1)+IF(AND($E30=1,UF30=0),1000,0)),1000000))</f>
        <v/>
      </c>
      <c r="ADN30">
        <f>IF($B30=0,1000000,IF(INDEX('計算A'!$D$60:$II$104,$B30,212)*KZ30=1,IF(AND($E30=2,UG30=0),1000000,INDEX('計算A'!HG$110:HG$114,$F30+1)+IF(AND($E30=1,UG30=0),1000,0)),1000000))</f>
        <v/>
      </c>
      <c r="ADO30">
        <f>IF($B30=0,1000000,IF(INDEX('計算A'!$D$60:$II$104,$B30,213)*LA30=1,IF(AND($E30=2,UH30=0),1000000,INDEX('計算A'!HH$110:HH$114,$F30+1)+IF(AND($E30=1,UH30=0),1000,0)),1000000))</f>
        <v/>
      </c>
      <c r="ADP30">
        <f>IF($B30=0,1000000,IF(INDEX('計算A'!$D$60:$II$104,$B30,214)*LB30=1,IF(AND($E30=2,UI30=0),1000000,INDEX('計算A'!HI$110:HI$114,$F30+1)+IF(AND($E30=1,UI30=0),1000,0)),1000000))</f>
        <v/>
      </c>
      <c r="ADQ30">
        <f>IF($B30=0,1000000,IF(INDEX('計算A'!$D$60:$II$104,$B30,215)*LC30=1,IF(AND($E30=2,UJ30=0),1000000,INDEX('計算A'!HJ$110:HJ$114,$F30+1)+IF(AND($E30=1,UJ30=0),1000,0)),1000000))</f>
        <v/>
      </c>
      <c r="ADR30">
        <f>IF($B30=0,1000000,IF(INDEX('計算A'!$D$60:$II$104,$B30,216)*LD30=1,IF(AND($E30=2,UK30=0),1000000,INDEX('計算A'!HK$110:HK$114,$F30+1)+IF(AND($E30=1,UK30=0),1000,0)),1000000))</f>
        <v/>
      </c>
      <c r="ADS30">
        <f>IF($B30=0,1000000,IF(INDEX('計算A'!$D$60:$II$104,$B30,217)*LE30=1,IF(AND($E30=2,UL30=0),1000000,INDEX('計算A'!HL$110:HL$114,$F30+1)+IF(AND($E30=1,UL30=0),1000,0)),1000000))</f>
        <v/>
      </c>
      <c r="ADT30">
        <f>IF($B30=0,1000000,IF(INDEX('計算A'!$D$60:$II$104,$B30,218)*LF30=1,IF(AND($E30=2,UM30=0),1000000,INDEX('計算A'!HM$110:HM$114,$F30+1)+IF(AND($E30=1,UM30=0),1000,0)),1000000))</f>
        <v/>
      </c>
      <c r="ADU30">
        <f>IF($B30=0,1000000,IF(INDEX('計算A'!$D$60:$II$104,$B30,219)*LG30=1,IF(AND($E30=2,UN30=0),1000000,INDEX('計算A'!HN$110:HN$114,$F30+1)+IF(AND($E30=1,UN30=0),1000,0)),1000000))</f>
        <v/>
      </c>
      <c r="ADV30">
        <f>IF($B30=0,1000000,IF(INDEX('計算A'!$D$60:$II$104,$B30,220)*LH30=1,IF(AND($E30=2,UO30=0),1000000,INDEX('計算A'!HO$110:HO$114,$F30+1)+IF(AND($E30=1,UO30=0),1000,0)),1000000))</f>
        <v/>
      </c>
      <c r="ADW30">
        <f>IF($B30=0,1000000,IF(INDEX('計算A'!$D$60:$II$104,$B30,221)*LI30=1,IF(AND($E30=2,UP30=0),1000000,INDEX('計算A'!HP$110:HP$114,$F30+1)+IF(AND($E30=1,UP30=0),1000,0)),1000000))</f>
        <v/>
      </c>
      <c r="ADX30">
        <f>IF($B30=0,1000000,IF(INDEX('計算A'!$D$60:$II$104,$B30,222)*LJ30=1,IF(AND($E30=2,UQ30=0),1000000,INDEX('計算A'!HQ$110:HQ$114,$F30+1)+IF(AND($E30=1,UQ30=0),1000,0)),1000000))</f>
        <v/>
      </c>
      <c r="ADY30">
        <f>IF($B30=0,1000000,IF(INDEX('計算A'!$D$60:$II$104,$B30,223)*LK30=1,IF(AND($E30=2,UR30=0),1000000,INDEX('計算A'!HR$110:HR$114,$F30+1)+IF(AND($E30=1,UR30=0),1000,0)),1000000))</f>
        <v/>
      </c>
      <c r="ADZ30">
        <f>IF($B30=0,1000000,IF(INDEX('計算A'!$D$60:$II$104,$B30,224)*LL30=1,IF(AND($E30=2,US30=0),1000000,INDEX('計算A'!HS$110:HS$114,$F30+1)+IF(AND($E30=1,US30=0),1000,0)),1000000))</f>
        <v/>
      </c>
      <c r="AEA30">
        <f>IF($B30=0,1000000,IF(INDEX('計算A'!$D$60:$II$104,$B30,225)*LM30=1,IF(AND($E30=2,UT30=0),1000000,INDEX('計算A'!HT$110:HT$114,$F30+1)+IF(AND($E30=1,UT30=0),1000,0)),1000000))</f>
        <v/>
      </c>
      <c r="AEB30">
        <f>IF($B30=0,1000000,IF(INDEX('計算A'!$D$60:$II$104,$B30,226)*LN30=1,IF(AND($E30=2,UU30=0),1000000,INDEX('計算A'!HU$110:HU$114,$F30+1)+IF(AND($E30=1,UU30=0),1000,0)),1000000))</f>
        <v/>
      </c>
      <c r="AEC30">
        <f>IF($B30=0,1000000,IF(INDEX('計算A'!$D$60:$II$104,$B30,227)*LO30=1,IF(AND($E30=2,UV30=0),1000000,INDEX('計算A'!HV$110:HV$114,$F30+1)+IF(AND($E30=1,UV30=0),1000,0)),1000000))</f>
        <v/>
      </c>
      <c r="AED30">
        <f>IF($B30=0,1000000,IF(INDEX('計算A'!$D$60:$II$104,$B30,228)*LP30=1,IF(AND($E30=2,UW30=0),1000000,INDEX('計算A'!HW$110:HW$114,$F30+1)+IF(AND($E30=1,UW30=0),1000,0)),1000000))</f>
        <v/>
      </c>
      <c r="AEE30">
        <f>IF($B30=0,1000000,IF(INDEX('計算A'!$D$60:$II$104,$B30,229)*LQ30=1,IF(AND($E30=2,UX30=0),1000000,INDEX('計算A'!HX$110:HX$114,$F30+1)+IF(AND($E30=1,UX30=0),1000,0)),1000000))</f>
        <v/>
      </c>
      <c r="AEF30">
        <f>IF($B30=0,1000000,IF(INDEX('計算A'!$D$60:$II$104,$B30,230)*LR30=1,IF(AND($E30=2,UY30=0),1000000,INDEX('計算A'!HY$110:HY$114,$F30+1)+IF(AND($E30=1,UY30=0),1000,0)),1000000))</f>
        <v/>
      </c>
      <c r="AEG30">
        <f>IF($B30=0,1000000,IF(INDEX('計算A'!$D$60:$II$104,$B30,231)*LS30=1,IF(AND($E30=2,UZ30=0),1000000,INDEX('計算A'!HZ$110:HZ$114,$F30+1)+IF(AND($E30=1,UZ30=0),1000,0)),1000000))</f>
        <v/>
      </c>
      <c r="AEH30">
        <f>IF($B30=0,1000000,IF(INDEX('計算A'!$D$60:$II$104,$B30,232)*LT30=1,IF(AND($E30=2,VA30=0),1000000,INDEX('計算A'!IA$110:IA$114,$F30+1)+IF(AND($E30=1,VA30=0),1000,0)),1000000))</f>
        <v/>
      </c>
      <c r="AEI30">
        <f>IF($B30=0,1000000,IF(INDEX('計算A'!$D$60:$II$104,$B30,233)*LU30=1,IF(AND($E30=2,VB30=0),1000000,INDEX('計算A'!IB$110:IB$114,$F30+1)+IF(AND($E30=1,VB30=0),1000,0)),1000000))</f>
        <v/>
      </c>
      <c r="AEJ30">
        <f>IF($B30=0,1000000,IF(INDEX('計算A'!$D$60:$II$104,$B30,234)*LV30=1,IF(AND($E30=2,VC30=0),1000000,INDEX('計算A'!IC$110:IC$114,$F30+1)+IF(AND($E30=1,VC30=0),1000,0)),1000000))</f>
        <v/>
      </c>
      <c r="AEK30">
        <f>IF($B30=0,1000000,IF(INDEX('計算A'!$D$60:$II$104,$B30,235)*LW30=1,IF(AND($E30=2,VD30=0),1000000,INDEX('計算A'!ID$110:ID$114,$F30+1)+IF(AND($E30=1,VD30=0),1000,0)),1000000))</f>
        <v/>
      </c>
      <c r="AEL30">
        <f>IF($B30=0,1000000,IF(INDEX('計算A'!$D$60:$II$104,$B30,236)*LX30=1,IF(AND($E30=2,VE30=0),1000000,INDEX('計算A'!IE$110:IE$114,$F30+1)+IF(AND($E30=1,VE30=0),1000,0)),1000000))</f>
        <v/>
      </c>
      <c r="AEM30">
        <f>IF($B30=0,1000000,IF(INDEX('計算A'!$D$60:$II$104,$B30,237)*LY30=1,IF(AND($E30=2,VF30=0),1000000,INDEX('計算A'!IF$110:IF$114,$F30+1)+IF(AND($E30=1,VF30=0),1000,0)),1000000))</f>
        <v/>
      </c>
      <c r="AEN30">
        <f>IF($B30=0,1000000,IF(INDEX('計算A'!$D$60:$II$104,$B30,238)*LZ30=1,IF(AND($E30=2,VG30=0),1000000,INDEX('計算A'!IG$110:IG$114,$F30+1)+IF(AND($E30=1,VG30=0),1000,0)),1000000))</f>
        <v/>
      </c>
      <c r="AEO30">
        <f>IF($B30=0,1000000,IF(INDEX('計算A'!$D$60:$II$104,$B30,239)*MA30=1,IF(AND($E30=2,VH30=0),1000000,INDEX('計算A'!IH$110:IH$114,$F30+1)+IF(AND($E30=1,VH30=0),1000,0)),1000000))</f>
        <v/>
      </c>
      <c r="AEP30">
        <f>IF($B30=0,1000000,IF(INDEX('計算A'!$D$60:$II$104,$B30,240)*MB30=1,IF(AND($E30=2,VI30=0),1000000,INDEX('計算A'!II$110:II$114,$F30+1)+IF(AND($E30=1,VI30=0),1000,0)),1000000))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IF($B31=0,1000000,IF(INDEX('計算A'!$D$60:$II$104,$B31,1)*CW31=1,IF(AND($E31=2,MD31=0),1000000,INDEX('計算A'!D$110:D$114,$F31+1)+IF(AND($E31=1,MD31=0),1000,0)),1000000))</f>
        <v/>
      </c>
      <c r="VL31">
        <f>IF($B31=0,1000000,IF(INDEX('計算A'!$D$60:$II$104,$B31,2)*CX31=1,IF(AND($E31=2,ME31=0),1000000,INDEX('計算A'!E$110:E$114,$F31+1)+IF(AND($E31=1,ME31=0),1000,0)),1000000))</f>
        <v/>
      </c>
      <c r="VM31">
        <f>IF($B31=0,1000000,IF(INDEX('計算A'!$D$60:$II$104,$B31,3)*CY31=1,IF(AND($E31=2,MF31=0),1000000,INDEX('計算A'!F$110:F$114,$F31+1)+IF(AND($E31=1,MF31=0),1000,0)),1000000))</f>
        <v/>
      </c>
      <c r="VN31">
        <f>IF($B31=0,1000000,IF(INDEX('計算A'!$D$60:$II$104,$B31,4)*CZ31=1,IF(AND($E31=2,MG31=0),1000000,INDEX('計算A'!G$110:G$114,$F31+1)+IF(AND($E31=1,MG31=0),1000,0)),1000000))</f>
        <v/>
      </c>
      <c r="VO31">
        <f>IF($B31=0,1000000,IF(INDEX('計算A'!$D$60:$II$104,$B31,5)*DA31=1,IF(AND($E31=2,MH31=0),1000000,INDEX('計算A'!H$110:H$114,$F31+1)+IF(AND($E31=1,MH31=0),1000,0)),1000000))</f>
        <v/>
      </c>
      <c r="VP31">
        <f>IF($B31=0,1000000,IF(INDEX('計算A'!$D$60:$II$104,$B31,6)*DB31=1,IF(AND($E31=2,MI31=0),1000000,INDEX('計算A'!I$110:I$114,$F31+1)+IF(AND($E31=1,MI31=0),1000,0)),1000000))</f>
        <v/>
      </c>
      <c r="VQ31">
        <f>IF($B31=0,1000000,IF(INDEX('計算A'!$D$60:$II$104,$B31,7)*DC31=1,IF(AND($E31=2,MJ31=0),1000000,INDEX('計算A'!J$110:J$114,$F31+1)+IF(AND($E31=1,MJ31=0),1000,0)),1000000))</f>
        <v/>
      </c>
      <c r="VR31">
        <f>IF($B31=0,1000000,IF(INDEX('計算A'!$D$60:$II$104,$B31,8)*DD31=1,IF(AND($E31=2,MK31=0),1000000,INDEX('計算A'!K$110:K$114,$F31+1)+IF(AND($E31=1,MK31=0),1000,0)),1000000))</f>
        <v/>
      </c>
      <c r="VS31">
        <f>IF($B31=0,1000000,IF(INDEX('計算A'!$D$60:$II$104,$B31,9)*DE31=1,IF(AND($E31=2,ML31=0),1000000,INDEX('計算A'!L$110:L$114,$F31+1)+IF(AND($E31=1,ML31=0),1000,0)),1000000))</f>
        <v/>
      </c>
      <c r="VT31">
        <f>IF($B31=0,1000000,IF(INDEX('計算A'!$D$60:$II$104,$B31,10)*DF31=1,IF(AND($E31=2,MM31=0),1000000,INDEX('計算A'!M$110:M$114,$F31+1)+IF(AND($E31=1,MM31=0),1000,0)),1000000))</f>
        <v/>
      </c>
      <c r="VU31">
        <f>IF($B31=0,1000000,IF(INDEX('計算A'!$D$60:$II$104,$B31,11)*DG31=1,IF(AND($E31=2,MN31=0),1000000,INDEX('計算A'!N$110:N$114,$F31+1)+IF(AND($E31=1,MN31=0),1000,0)),1000000))</f>
        <v/>
      </c>
      <c r="VV31">
        <f>IF($B31=0,1000000,IF(INDEX('計算A'!$D$60:$II$104,$B31,12)*DH31=1,IF(AND($E31=2,MO31=0),1000000,INDEX('計算A'!O$110:O$114,$F31+1)+IF(AND($E31=1,MO31=0),1000,0)),1000000))</f>
        <v/>
      </c>
      <c r="VW31">
        <f>IF($B31=0,1000000,IF(INDEX('計算A'!$D$60:$II$104,$B31,13)*DI31=1,IF(AND($E31=2,MP31=0),1000000,INDEX('計算A'!P$110:P$114,$F31+1)+IF(AND($E31=1,MP31=0),1000,0)),1000000))</f>
        <v/>
      </c>
      <c r="VX31">
        <f>IF($B31=0,1000000,IF(INDEX('計算A'!$D$60:$II$104,$B31,14)*DJ31=1,IF(AND($E31=2,MQ31=0),1000000,INDEX('計算A'!Q$110:Q$114,$F31+1)+IF(AND($E31=1,MQ31=0),1000,0)),1000000))</f>
        <v/>
      </c>
      <c r="VY31">
        <f>IF($B31=0,1000000,IF(INDEX('計算A'!$D$60:$II$104,$B31,15)*DK31=1,IF(AND($E31=2,MR31=0),1000000,INDEX('計算A'!R$110:R$114,$F31+1)+IF(AND($E31=1,MR31=0),1000,0)),1000000))</f>
        <v/>
      </c>
      <c r="VZ31">
        <f>IF($B31=0,1000000,IF(INDEX('計算A'!$D$60:$II$104,$B31,16)*DL31=1,IF(AND($E31=2,MS31=0),1000000,INDEX('計算A'!S$110:S$114,$F31+1)+IF(AND($E31=1,MS31=0),1000,0)),1000000))</f>
        <v/>
      </c>
      <c r="WA31">
        <f>IF($B31=0,1000000,IF(INDEX('計算A'!$D$60:$II$104,$B31,17)*DM31=1,IF(AND($E31=2,MT31=0),1000000,INDEX('計算A'!T$110:T$114,$F31+1)+IF(AND($E31=1,MT31=0),1000,0)),1000000))</f>
        <v/>
      </c>
      <c r="WB31">
        <f>IF($B31=0,1000000,IF(INDEX('計算A'!$D$60:$II$104,$B31,18)*DN31=1,IF(AND($E31=2,MU31=0),1000000,INDEX('計算A'!U$110:U$114,$F31+1)+IF(AND($E31=1,MU31=0),1000,0)),1000000))</f>
        <v/>
      </c>
      <c r="WC31">
        <f>IF($B31=0,1000000,IF(INDEX('計算A'!$D$60:$II$104,$B31,19)*DO31=1,IF(AND($E31=2,MV31=0),1000000,INDEX('計算A'!V$110:V$114,$F31+1)+IF(AND($E31=1,MV31=0),1000,0)),1000000))</f>
        <v/>
      </c>
      <c r="WD31">
        <f>IF($B31=0,1000000,IF(INDEX('計算A'!$D$60:$II$104,$B31,20)*DP31=1,IF(AND($E31=2,MW31=0),1000000,INDEX('計算A'!W$110:W$114,$F31+1)+IF(AND($E31=1,MW31=0),1000,0)),1000000))</f>
        <v/>
      </c>
      <c r="WE31">
        <f>IF($B31=0,1000000,IF(INDEX('計算A'!$D$60:$II$104,$B31,21)*DQ31=1,IF(AND($E31=2,MX31=0),1000000,INDEX('計算A'!X$110:X$114,$F31+1)+IF(AND($E31=1,MX31=0),1000,0)),1000000))</f>
        <v/>
      </c>
      <c r="WF31">
        <f>IF($B31=0,1000000,IF(INDEX('計算A'!$D$60:$II$104,$B31,22)*DR31=1,IF(AND($E31=2,MY31=0),1000000,INDEX('計算A'!Y$110:Y$114,$F31+1)+IF(AND($E31=1,MY31=0),1000,0)),1000000))</f>
        <v/>
      </c>
      <c r="WG31">
        <f>IF($B31=0,1000000,IF(INDEX('計算A'!$D$60:$II$104,$B31,23)*DS31=1,IF(AND($E31=2,MZ31=0),1000000,INDEX('計算A'!Z$110:Z$114,$F31+1)+IF(AND($E31=1,MZ31=0),1000,0)),1000000))</f>
        <v/>
      </c>
      <c r="WH31">
        <f>IF($B31=0,1000000,IF(INDEX('計算A'!$D$60:$II$104,$B31,24)*DT31=1,IF(AND($E31=2,NA31=0),1000000,INDEX('計算A'!AA$110:AA$114,$F31+1)+IF(AND($E31=1,NA31=0),1000,0)),1000000))</f>
        <v/>
      </c>
      <c r="WI31">
        <f>IF($B31=0,1000000,IF(INDEX('計算A'!$D$60:$II$104,$B31,25)*DU31=1,IF(AND($E31=2,NB31=0),1000000,INDEX('計算A'!AB$110:AB$114,$F31+1)+IF(AND($E31=1,NB31=0),1000,0)),1000000))</f>
        <v/>
      </c>
      <c r="WJ31">
        <f>IF($B31=0,1000000,IF(INDEX('計算A'!$D$60:$II$104,$B31,26)*DV31=1,IF(AND($E31=2,NC31=0),1000000,INDEX('計算A'!AC$110:AC$114,$F31+1)+IF(AND($E31=1,NC31=0),1000,0)),1000000))</f>
        <v/>
      </c>
      <c r="WK31">
        <f>IF($B31=0,1000000,IF(INDEX('計算A'!$D$60:$II$104,$B31,27)*DW31=1,IF(AND($E31=2,ND31=0),1000000,INDEX('計算A'!AD$110:AD$114,$F31+1)+IF(AND($E31=1,ND31=0),1000,0)),1000000))</f>
        <v/>
      </c>
      <c r="WL31">
        <f>IF($B31=0,1000000,IF(INDEX('計算A'!$D$60:$II$104,$B31,28)*DX31=1,IF(AND($E31=2,NE31=0),1000000,INDEX('計算A'!AE$110:AE$114,$F31+1)+IF(AND($E31=1,NE31=0),1000,0)),1000000))</f>
        <v/>
      </c>
      <c r="WM31">
        <f>IF($B31=0,1000000,IF(INDEX('計算A'!$D$60:$II$104,$B31,29)*DY31=1,IF(AND($E31=2,NF31=0),1000000,INDEX('計算A'!AF$110:AF$114,$F31+1)+IF(AND($E31=1,NF31=0),1000,0)),1000000))</f>
        <v/>
      </c>
      <c r="WN31">
        <f>IF($B31=0,1000000,IF(INDEX('計算A'!$D$60:$II$104,$B31,30)*DZ31=1,IF(AND($E31=2,NG31=0),1000000,INDEX('計算A'!AG$110:AG$114,$F31+1)+IF(AND($E31=1,NG31=0),1000,0)),1000000))</f>
        <v/>
      </c>
      <c r="WO31">
        <f>IF($B31=0,1000000,IF(INDEX('計算A'!$D$60:$II$104,$B31,31)*EA31=1,IF(AND($E31=2,NH31=0),1000000,INDEX('計算A'!AH$110:AH$114,$F31+1)+IF(AND($E31=1,NH31=0),1000,0)),1000000))</f>
        <v/>
      </c>
      <c r="WP31">
        <f>IF($B31=0,1000000,IF(INDEX('計算A'!$D$60:$II$104,$B31,32)*EB31=1,IF(AND($E31=2,NI31=0),1000000,INDEX('計算A'!AI$110:AI$114,$F31+1)+IF(AND($E31=1,NI31=0),1000,0)),1000000))</f>
        <v/>
      </c>
      <c r="WQ31">
        <f>IF($B31=0,1000000,IF(INDEX('計算A'!$D$60:$II$104,$B31,33)*EC31=1,IF(AND($E31=2,NJ31=0),1000000,INDEX('計算A'!AJ$110:AJ$114,$F31+1)+IF(AND($E31=1,NJ31=0),1000,0)),1000000))</f>
        <v/>
      </c>
      <c r="WR31">
        <f>IF($B31=0,1000000,IF(INDEX('計算A'!$D$60:$II$104,$B31,34)*ED31=1,IF(AND($E31=2,NK31=0),1000000,INDEX('計算A'!AK$110:AK$114,$F31+1)+IF(AND($E31=1,NK31=0),1000,0)),1000000))</f>
        <v/>
      </c>
      <c r="WS31">
        <f>IF($B31=0,1000000,IF(INDEX('計算A'!$D$60:$II$104,$B31,35)*EE31=1,IF(AND($E31=2,NL31=0),1000000,INDEX('計算A'!AL$110:AL$114,$F31+1)+IF(AND($E31=1,NL31=0),1000,0)),1000000))</f>
        <v/>
      </c>
      <c r="WT31">
        <f>IF($B31=0,1000000,IF(INDEX('計算A'!$D$60:$II$104,$B31,36)*EF31=1,IF(AND($E31=2,NM31=0),1000000,INDEX('計算A'!AM$110:AM$114,$F31+1)+IF(AND($E31=1,NM31=0),1000,0)),1000000))</f>
        <v/>
      </c>
      <c r="WU31">
        <f>IF($B31=0,1000000,IF(INDEX('計算A'!$D$60:$II$104,$B31,37)*EG31=1,IF(AND($E31=2,NN31=0),1000000,INDEX('計算A'!AN$110:AN$114,$F31+1)+IF(AND($E31=1,NN31=0),1000,0)),1000000))</f>
        <v/>
      </c>
      <c r="WV31">
        <f>IF($B31=0,1000000,IF(INDEX('計算A'!$D$60:$II$104,$B31,38)*EH31=1,IF(AND($E31=2,NO31=0),1000000,INDEX('計算A'!AO$110:AO$114,$F31+1)+IF(AND($E31=1,NO31=0),1000,0)),1000000))</f>
        <v/>
      </c>
      <c r="WW31">
        <f>IF($B31=0,1000000,IF(INDEX('計算A'!$D$60:$II$104,$B31,39)*EI31=1,IF(AND($E31=2,NP31=0),1000000,INDEX('計算A'!AP$110:AP$114,$F31+1)+IF(AND($E31=1,NP31=0),1000,0)),1000000))</f>
        <v/>
      </c>
      <c r="WX31">
        <f>IF($B31=0,1000000,IF(INDEX('計算A'!$D$60:$II$104,$B31,40)*EJ31=1,IF(AND($E31=2,NQ31=0),1000000,INDEX('計算A'!AQ$110:AQ$114,$F31+1)+IF(AND($E31=1,NQ31=0),1000,0)),1000000))</f>
        <v/>
      </c>
      <c r="WY31">
        <f>IF($B31=0,1000000,IF(INDEX('計算A'!$D$60:$II$104,$B31,41)*EK31=1,IF(AND($E31=2,NR31=0),1000000,INDEX('計算A'!AR$110:AR$114,$F31+1)+IF(AND($E31=1,NR31=0),1000,0)),1000000))</f>
        <v/>
      </c>
      <c r="WZ31">
        <f>IF($B31=0,1000000,IF(INDEX('計算A'!$D$60:$II$104,$B31,42)*EL31=1,IF(AND($E31=2,NS31=0),1000000,INDEX('計算A'!AS$110:AS$114,$F31+1)+IF(AND($E31=1,NS31=0),1000,0)),1000000))</f>
        <v/>
      </c>
      <c r="XA31">
        <f>IF($B31=0,1000000,IF(INDEX('計算A'!$D$60:$II$104,$B31,43)*EM31=1,IF(AND($E31=2,NT31=0),1000000,INDEX('計算A'!AT$110:AT$114,$F31+1)+IF(AND($E31=1,NT31=0),1000,0)),1000000))</f>
        <v/>
      </c>
      <c r="XB31">
        <f>IF($B31=0,1000000,IF(INDEX('計算A'!$D$60:$II$104,$B31,44)*EN31=1,IF(AND($E31=2,NU31=0),1000000,INDEX('計算A'!AU$110:AU$114,$F31+1)+IF(AND($E31=1,NU31=0),1000,0)),1000000))</f>
        <v/>
      </c>
      <c r="XC31">
        <f>IF($B31=0,1000000,IF(INDEX('計算A'!$D$60:$II$104,$B31,45)*EO31=1,IF(AND($E31=2,NV31=0),1000000,INDEX('計算A'!AV$110:AV$114,$F31+1)+IF(AND($E31=1,NV31=0),1000,0)),1000000))</f>
        <v/>
      </c>
      <c r="XD31">
        <f>IF($B31=0,1000000,IF(INDEX('計算A'!$D$60:$II$104,$B31,46)*EP31=1,IF(AND($E31=2,NW31=0),1000000,INDEX('計算A'!AW$110:AW$114,$F31+1)+IF(AND($E31=1,NW31=0),1000,0)),1000000))</f>
        <v/>
      </c>
      <c r="XE31">
        <f>IF($B31=0,1000000,IF(INDEX('計算A'!$D$60:$II$104,$B31,47)*EQ31=1,IF(AND($E31=2,NX31=0),1000000,INDEX('計算A'!AX$110:AX$114,$F31+1)+IF(AND($E31=1,NX31=0),1000,0)),1000000))</f>
        <v/>
      </c>
      <c r="XF31">
        <f>IF($B31=0,1000000,IF(INDEX('計算A'!$D$60:$II$104,$B31,48)*ER31=1,IF(AND($E31=2,NY31=0),1000000,INDEX('計算A'!AY$110:AY$114,$F31+1)+IF(AND($E31=1,NY31=0),1000,0)),1000000))</f>
        <v/>
      </c>
      <c r="XG31">
        <f>IF($B31=0,1000000,IF(INDEX('計算A'!$D$60:$II$104,$B31,49)*ES31=1,IF(AND($E31=2,NZ31=0),1000000,INDEX('計算A'!AZ$110:AZ$114,$F31+1)+IF(AND($E31=1,NZ31=0),1000,0)),1000000))</f>
        <v/>
      </c>
      <c r="XH31">
        <f>IF($B31=0,1000000,IF(INDEX('計算A'!$D$60:$II$104,$B31,50)*ET31=1,IF(AND($E31=2,OA31=0),1000000,INDEX('計算A'!BA$110:BA$114,$F31+1)+IF(AND($E31=1,OA31=0),1000,0)),1000000))</f>
        <v/>
      </c>
      <c r="XI31">
        <f>IF($B31=0,1000000,IF(INDEX('計算A'!$D$60:$II$104,$B31,51)*EU31=1,IF(AND($E31=2,OB31=0),1000000,INDEX('計算A'!BB$110:BB$114,$F31+1)+IF(AND($E31=1,OB31=0),1000,0)),1000000))</f>
        <v/>
      </c>
      <c r="XJ31">
        <f>IF($B31=0,1000000,IF(INDEX('計算A'!$D$60:$II$104,$B31,52)*EV31=1,IF(AND($E31=2,OC31=0),1000000,INDEX('計算A'!BC$110:BC$114,$F31+1)+IF(AND($E31=1,OC31=0),1000,0)),1000000))</f>
        <v/>
      </c>
      <c r="XK31">
        <f>IF($B31=0,1000000,IF(INDEX('計算A'!$D$60:$II$104,$B31,53)*EW31=1,IF(AND($E31=2,OD31=0),1000000,INDEX('計算A'!BD$110:BD$114,$F31+1)+IF(AND($E31=1,OD31=0),1000,0)),1000000))</f>
        <v/>
      </c>
      <c r="XL31">
        <f>IF($B31=0,1000000,IF(INDEX('計算A'!$D$60:$II$104,$B31,54)*EX31=1,IF(AND($E31=2,OE31=0),1000000,INDEX('計算A'!BE$110:BE$114,$F31+1)+IF(AND($E31=1,OE31=0),1000,0)),1000000))</f>
        <v/>
      </c>
      <c r="XM31">
        <f>IF($B31=0,1000000,IF(INDEX('計算A'!$D$60:$II$104,$B31,55)*EY31=1,IF(AND($E31=2,OF31=0),1000000,INDEX('計算A'!BF$110:BF$114,$F31+1)+IF(AND($E31=1,OF31=0),1000,0)),1000000))</f>
        <v/>
      </c>
      <c r="XN31">
        <f>IF($B31=0,1000000,IF(INDEX('計算A'!$D$60:$II$104,$B31,56)*EZ31=1,IF(AND($E31=2,OG31=0),1000000,INDEX('計算A'!BG$110:BG$114,$F31+1)+IF(AND($E31=1,OG31=0),1000,0)),1000000))</f>
        <v/>
      </c>
      <c r="XO31">
        <f>IF($B31=0,1000000,IF(INDEX('計算A'!$D$60:$II$104,$B31,57)*FA31=1,IF(AND($E31=2,OH31=0),1000000,INDEX('計算A'!BH$110:BH$114,$F31+1)+IF(AND($E31=1,OH31=0),1000,0)),1000000))</f>
        <v/>
      </c>
      <c r="XP31">
        <f>IF($B31=0,1000000,IF(INDEX('計算A'!$D$60:$II$104,$B31,58)*FB31=1,IF(AND($E31=2,OI31=0),1000000,INDEX('計算A'!BI$110:BI$114,$F31+1)+IF(AND($E31=1,OI31=0),1000,0)),1000000))</f>
        <v/>
      </c>
      <c r="XQ31">
        <f>IF($B31=0,1000000,IF(INDEX('計算A'!$D$60:$II$104,$B31,59)*FC31=1,IF(AND($E31=2,OJ31=0),1000000,INDEX('計算A'!BJ$110:BJ$114,$F31+1)+IF(AND($E31=1,OJ31=0),1000,0)),1000000))</f>
        <v/>
      </c>
      <c r="XR31">
        <f>IF($B31=0,1000000,IF(INDEX('計算A'!$D$60:$II$104,$B31,60)*FD31=1,IF(AND($E31=2,OK31=0),1000000,INDEX('計算A'!BK$110:BK$114,$F31+1)+IF(AND($E31=1,OK31=0),1000,0)),1000000))</f>
        <v/>
      </c>
      <c r="XS31">
        <f>IF($B31=0,1000000,IF(INDEX('計算A'!$D$60:$II$104,$B31,61)*FE31=1,IF(AND($E31=2,OL31=0),1000000,INDEX('計算A'!BL$110:BL$114,$F31+1)+IF(AND($E31=1,OL31=0),1000,0)),1000000))</f>
        <v/>
      </c>
      <c r="XT31">
        <f>IF($B31=0,1000000,IF(INDEX('計算A'!$D$60:$II$104,$B31,62)*FF31=1,IF(AND($E31=2,OM31=0),1000000,INDEX('計算A'!BM$110:BM$114,$F31+1)+IF(AND($E31=1,OM31=0),1000,0)),1000000))</f>
        <v/>
      </c>
      <c r="XU31">
        <f>IF($B31=0,1000000,IF(INDEX('計算A'!$D$60:$II$104,$B31,63)*FG31=1,IF(AND($E31=2,ON31=0),1000000,INDEX('計算A'!BN$110:BN$114,$F31+1)+IF(AND($E31=1,ON31=0),1000,0)),1000000))</f>
        <v/>
      </c>
      <c r="XV31">
        <f>IF($B31=0,1000000,IF(INDEX('計算A'!$D$60:$II$104,$B31,64)*FH31=1,IF(AND($E31=2,OO31=0),1000000,INDEX('計算A'!BO$110:BO$114,$F31+1)+IF(AND($E31=1,OO31=0),1000,0)),1000000))</f>
        <v/>
      </c>
      <c r="XW31">
        <f>IF($B31=0,1000000,IF(INDEX('計算A'!$D$60:$II$104,$B31,65)*FI31=1,IF(AND($E31=2,OP31=0),1000000,INDEX('計算A'!BP$110:BP$114,$F31+1)+IF(AND($E31=1,OP31=0),1000,0)),1000000))</f>
        <v/>
      </c>
      <c r="XX31">
        <f>IF($B31=0,1000000,IF(INDEX('計算A'!$D$60:$II$104,$B31,66)*FJ31=1,IF(AND($E31=2,OQ31=0),1000000,INDEX('計算A'!BQ$110:BQ$114,$F31+1)+IF(AND($E31=1,OQ31=0),1000,0)),1000000))</f>
        <v/>
      </c>
      <c r="XY31">
        <f>IF($B31=0,1000000,IF(INDEX('計算A'!$D$60:$II$104,$B31,67)*FK31=1,IF(AND($E31=2,OR31=0),1000000,INDEX('計算A'!BR$110:BR$114,$F31+1)+IF(AND($E31=1,OR31=0),1000,0)),1000000))</f>
        <v/>
      </c>
      <c r="XZ31">
        <f>IF($B31=0,1000000,IF(INDEX('計算A'!$D$60:$II$104,$B31,68)*FL31=1,IF(AND($E31=2,OS31=0),1000000,INDEX('計算A'!BS$110:BS$114,$F31+1)+IF(AND($E31=1,OS31=0),1000,0)),1000000))</f>
        <v/>
      </c>
      <c r="YA31">
        <f>IF($B31=0,1000000,IF(INDEX('計算A'!$D$60:$II$104,$B31,69)*FM31=1,IF(AND($E31=2,OT31=0),1000000,INDEX('計算A'!BT$110:BT$114,$F31+1)+IF(AND($E31=1,OT31=0),1000,0)),1000000))</f>
        <v/>
      </c>
      <c r="YB31">
        <f>IF($B31=0,1000000,IF(INDEX('計算A'!$D$60:$II$104,$B31,70)*FN31=1,IF(AND($E31=2,OU31=0),1000000,INDEX('計算A'!BU$110:BU$114,$F31+1)+IF(AND($E31=1,OU31=0),1000,0)),1000000))</f>
        <v/>
      </c>
      <c r="YC31">
        <f>IF($B31=0,1000000,IF(INDEX('計算A'!$D$60:$II$104,$B31,71)*FO31=1,IF(AND($E31=2,OV31=0),1000000,INDEX('計算A'!BV$110:BV$114,$F31+1)+IF(AND($E31=1,OV31=0),1000,0)),1000000))</f>
        <v/>
      </c>
      <c r="YD31">
        <f>IF($B31=0,1000000,IF(INDEX('計算A'!$D$60:$II$104,$B31,72)*FP31=1,IF(AND($E31=2,OW31=0),1000000,INDEX('計算A'!BW$110:BW$114,$F31+1)+IF(AND($E31=1,OW31=0),1000,0)),1000000))</f>
        <v/>
      </c>
      <c r="YE31">
        <f>IF($B31=0,1000000,IF(INDEX('計算A'!$D$60:$II$104,$B31,73)*FQ31=1,IF(AND($E31=2,OX31=0),1000000,INDEX('計算A'!BX$110:BX$114,$F31+1)+IF(AND($E31=1,OX31=0),1000,0)),1000000))</f>
        <v/>
      </c>
      <c r="YF31">
        <f>IF($B31=0,1000000,IF(INDEX('計算A'!$D$60:$II$104,$B31,74)*FR31=1,IF(AND($E31=2,OY31=0),1000000,INDEX('計算A'!BY$110:BY$114,$F31+1)+IF(AND($E31=1,OY31=0),1000,0)),1000000))</f>
        <v/>
      </c>
      <c r="YG31">
        <f>IF($B31=0,1000000,IF(INDEX('計算A'!$D$60:$II$104,$B31,75)*FS31=1,IF(AND($E31=2,OZ31=0),1000000,INDEX('計算A'!BZ$110:BZ$114,$F31+1)+IF(AND($E31=1,OZ31=0),1000,0)),1000000))</f>
        <v/>
      </c>
      <c r="YH31">
        <f>IF($B31=0,1000000,IF(INDEX('計算A'!$D$60:$II$104,$B31,76)*FT31=1,IF(AND($E31=2,PA31=0),1000000,INDEX('計算A'!CA$110:CA$114,$F31+1)+IF(AND($E31=1,PA31=0),1000,0)),1000000))</f>
        <v/>
      </c>
      <c r="YI31">
        <f>IF($B31=0,1000000,IF(INDEX('計算A'!$D$60:$II$104,$B31,77)*FU31=1,IF(AND($E31=2,PB31=0),1000000,INDEX('計算A'!CB$110:CB$114,$F31+1)+IF(AND($E31=1,PB31=0),1000,0)),1000000))</f>
        <v/>
      </c>
      <c r="YJ31">
        <f>IF($B31=0,1000000,IF(INDEX('計算A'!$D$60:$II$104,$B31,78)*FV31=1,IF(AND($E31=2,PC31=0),1000000,INDEX('計算A'!CC$110:CC$114,$F31+1)+IF(AND($E31=1,PC31=0),1000,0)),1000000))</f>
        <v/>
      </c>
      <c r="YK31">
        <f>IF($B31=0,1000000,IF(INDEX('計算A'!$D$60:$II$104,$B31,79)*FW31=1,IF(AND($E31=2,PD31=0),1000000,INDEX('計算A'!CD$110:CD$114,$F31+1)+IF(AND($E31=1,PD31=0),1000,0)),1000000))</f>
        <v/>
      </c>
      <c r="YL31">
        <f>IF($B31=0,1000000,IF(INDEX('計算A'!$D$60:$II$104,$B31,80)*FX31=1,IF(AND($E31=2,PE31=0),1000000,INDEX('計算A'!CE$110:CE$114,$F31+1)+IF(AND($E31=1,PE31=0),1000,0)),1000000))</f>
        <v/>
      </c>
      <c r="YM31">
        <f>IF($B31=0,1000000,IF(INDEX('計算A'!$D$60:$II$104,$B31,81)*FY31=1,IF(AND($E31=2,PF31=0),1000000,INDEX('計算A'!CF$110:CF$114,$F31+1)+IF(AND($E31=1,PF31=0),1000,0)),1000000))</f>
        <v/>
      </c>
      <c r="YN31">
        <f>IF($B31=0,1000000,IF(INDEX('計算A'!$D$60:$II$104,$B31,82)*FZ31=1,IF(AND($E31=2,PG31=0),1000000,INDEX('計算A'!CG$110:CG$114,$F31+1)+IF(AND($E31=1,PG31=0),1000,0)),1000000))</f>
        <v/>
      </c>
      <c r="YO31">
        <f>IF($B31=0,1000000,IF(INDEX('計算A'!$D$60:$II$104,$B31,83)*GA31=1,IF(AND($E31=2,PH31=0),1000000,INDEX('計算A'!CH$110:CH$114,$F31+1)+IF(AND($E31=1,PH31=0),1000,0)),1000000))</f>
        <v/>
      </c>
      <c r="YP31">
        <f>IF($B31=0,1000000,IF(INDEX('計算A'!$D$60:$II$104,$B31,84)*GB31=1,IF(AND($E31=2,PI31=0),1000000,INDEX('計算A'!CI$110:CI$114,$F31+1)+IF(AND($E31=1,PI31=0),1000,0)),1000000))</f>
        <v/>
      </c>
      <c r="YQ31">
        <f>IF($B31=0,1000000,IF(INDEX('計算A'!$D$60:$II$104,$B31,85)*GC31=1,IF(AND($E31=2,PJ31=0),1000000,INDEX('計算A'!CJ$110:CJ$114,$F31+1)+IF(AND($E31=1,PJ31=0),1000,0)),1000000))</f>
        <v/>
      </c>
      <c r="YR31">
        <f>IF($B31=0,1000000,IF(INDEX('計算A'!$D$60:$II$104,$B31,86)*GD31=1,IF(AND($E31=2,PK31=0),1000000,INDEX('計算A'!CK$110:CK$114,$F31+1)+IF(AND($E31=1,PK31=0),1000,0)),1000000))</f>
        <v/>
      </c>
      <c r="YS31">
        <f>IF($B31=0,1000000,IF(INDEX('計算A'!$D$60:$II$104,$B31,87)*GE31=1,IF(AND($E31=2,PL31=0),1000000,INDEX('計算A'!CL$110:CL$114,$F31+1)+IF(AND($E31=1,PL31=0),1000,0)),1000000))</f>
        <v/>
      </c>
      <c r="YT31">
        <f>IF($B31=0,1000000,IF(INDEX('計算A'!$D$60:$II$104,$B31,88)*GF31=1,IF(AND($E31=2,PM31=0),1000000,INDEX('計算A'!CM$110:CM$114,$F31+1)+IF(AND($E31=1,PM31=0),1000,0)),1000000))</f>
        <v/>
      </c>
      <c r="YU31">
        <f>IF($B31=0,1000000,IF(INDEX('計算A'!$D$60:$II$104,$B31,89)*GG31=1,IF(AND($E31=2,PN31=0),1000000,INDEX('計算A'!CN$110:CN$114,$F31+1)+IF(AND($E31=1,PN31=0),1000,0)),1000000))</f>
        <v/>
      </c>
      <c r="YV31">
        <f>IF($B31=0,1000000,IF(INDEX('計算A'!$D$60:$II$104,$B31,90)*GH31=1,IF(AND($E31=2,PO31=0),1000000,INDEX('計算A'!CO$110:CO$114,$F31+1)+IF(AND($E31=1,PO31=0),1000,0)),1000000))</f>
        <v/>
      </c>
      <c r="YW31">
        <f>IF($B31=0,1000000,IF(INDEX('計算A'!$D$60:$II$104,$B31,91)*GI31=1,IF(AND($E31=2,PP31=0),1000000,INDEX('計算A'!CP$110:CP$114,$F31+1)+IF(AND($E31=1,PP31=0),1000,0)),1000000))</f>
        <v/>
      </c>
      <c r="YX31">
        <f>IF($B31=0,1000000,IF(INDEX('計算A'!$D$60:$II$104,$B31,92)*GJ31=1,IF(AND($E31=2,PQ31=0),1000000,INDEX('計算A'!CQ$110:CQ$114,$F31+1)+IF(AND($E31=1,PQ31=0),1000,0)),1000000))</f>
        <v/>
      </c>
      <c r="YY31">
        <f>IF($B31=0,1000000,IF(INDEX('計算A'!$D$60:$II$104,$B31,93)*GK31=1,IF(AND($E31=2,PR31=0),1000000,INDEX('計算A'!CR$110:CR$114,$F31+1)+IF(AND($E31=1,PR31=0),1000,0)),1000000))</f>
        <v/>
      </c>
      <c r="YZ31">
        <f>IF($B31=0,1000000,IF(INDEX('計算A'!$D$60:$II$104,$B31,94)*GL31=1,IF(AND($E31=2,PS31=0),1000000,INDEX('計算A'!CS$110:CS$114,$F31+1)+IF(AND($E31=1,PS31=0),1000,0)),1000000))</f>
        <v/>
      </c>
      <c r="ZA31">
        <f>IF($B31=0,1000000,IF(INDEX('計算A'!$D$60:$II$104,$B31,95)*GM31=1,IF(AND($E31=2,PT31=0),1000000,INDEX('計算A'!CT$110:CT$114,$F31+1)+IF(AND($E31=1,PT31=0),1000,0)),1000000))</f>
        <v/>
      </c>
      <c r="ZB31">
        <f>IF($B31=0,1000000,IF(INDEX('計算A'!$D$60:$II$104,$B31,96)*GN31=1,IF(AND($E31=2,PU31=0),1000000,INDEX('計算A'!CU$110:CU$114,$F31+1)+IF(AND($E31=1,PU31=0),1000,0)),1000000))</f>
        <v/>
      </c>
      <c r="ZC31">
        <f>IF($B31=0,1000000,IF(INDEX('計算A'!$D$60:$II$104,$B31,97)*GO31=1,IF(AND($E31=2,PV31=0),1000000,INDEX('計算A'!CV$110:CV$114,$F31+1)+IF(AND($E31=1,PV31=0),1000,0)),1000000))</f>
        <v/>
      </c>
      <c r="ZD31">
        <f>IF($B31=0,1000000,IF(INDEX('計算A'!$D$60:$II$104,$B31,98)*GP31=1,IF(AND($E31=2,PW31=0),1000000,INDEX('計算A'!CW$110:CW$114,$F31+1)+IF(AND($E31=1,PW31=0),1000,0)),1000000))</f>
        <v/>
      </c>
      <c r="ZE31">
        <f>IF($B31=0,1000000,IF(INDEX('計算A'!$D$60:$II$104,$B31,99)*GQ31=1,IF(AND($E31=2,PX31=0),1000000,INDEX('計算A'!CX$110:CX$114,$F31+1)+IF(AND($E31=1,PX31=0),1000,0)),1000000))</f>
        <v/>
      </c>
      <c r="ZF31">
        <f>IF($B31=0,1000000,IF(INDEX('計算A'!$D$60:$II$104,$B31,100)*GR31=1,IF(AND($E31=2,PY31=0),1000000,INDEX('計算A'!CY$110:CY$114,$F31+1)+IF(AND($E31=1,PY31=0),1000,0)),1000000))</f>
        <v/>
      </c>
      <c r="ZG31">
        <f>IF($B31=0,1000000,IF(INDEX('計算A'!$D$60:$II$104,$B31,101)*GS31=1,IF(AND($E31=2,PZ31=0),1000000,INDEX('計算A'!CZ$110:CZ$114,$F31+1)+IF(AND($E31=1,PZ31=0),1000,0)),1000000))</f>
        <v/>
      </c>
      <c r="ZH31">
        <f>IF($B31=0,1000000,IF(INDEX('計算A'!$D$60:$II$104,$B31,102)*GT31=1,IF(AND($E31=2,QA31=0),1000000,INDEX('計算A'!DA$110:DA$114,$F31+1)+IF(AND($E31=1,QA31=0),1000,0)),1000000))</f>
        <v/>
      </c>
      <c r="ZI31">
        <f>IF($B31=0,1000000,IF(INDEX('計算A'!$D$60:$II$104,$B31,103)*GU31=1,IF(AND($E31=2,QB31=0),1000000,INDEX('計算A'!DB$110:DB$114,$F31+1)+IF(AND($E31=1,QB31=0),1000,0)),1000000))</f>
        <v/>
      </c>
      <c r="ZJ31">
        <f>IF($B31=0,1000000,IF(INDEX('計算A'!$D$60:$II$104,$B31,104)*GV31=1,IF(AND($E31=2,QC31=0),1000000,INDEX('計算A'!DC$110:DC$114,$F31+1)+IF(AND($E31=1,QC31=0),1000,0)),1000000))</f>
        <v/>
      </c>
      <c r="ZK31">
        <f>IF($B31=0,1000000,IF(INDEX('計算A'!$D$60:$II$104,$B31,105)*GW31=1,IF(AND($E31=2,QD31=0),1000000,INDEX('計算A'!DD$110:DD$114,$F31+1)+IF(AND($E31=1,QD31=0),1000,0)),1000000))</f>
        <v/>
      </c>
      <c r="ZL31">
        <f>IF($B31=0,1000000,IF(INDEX('計算A'!$D$60:$II$104,$B31,106)*GX31=1,IF(AND($E31=2,QE31=0),1000000,INDEX('計算A'!DE$110:DE$114,$F31+1)+IF(AND($E31=1,QE31=0),1000,0)),1000000))</f>
        <v/>
      </c>
      <c r="ZM31">
        <f>IF($B31=0,1000000,IF(INDEX('計算A'!$D$60:$II$104,$B31,107)*GY31=1,IF(AND($E31=2,QF31=0),1000000,INDEX('計算A'!DF$110:DF$114,$F31+1)+IF(AND($E31=1,QF31=0),1000,0)),1000000))</f>
        <v/>
      </c>
      <c r="ZN31">
        <f>IF($B31=0,1000000,IF(INDEX('計算A'!$D$60:$II$104,$B31,108)*GZ31=1,IF(AND($E31=2,QG31=0),1000000,INDEX('計算A'!DG$110:DG$114,$F31+1)+IF(AND($E31=1,QG31=0),1000,0)),1000000))</f>
        <v/>
      </c>
      <c r="ZO31">
        <f>IF($B31=0,1000000,IF(INDEX('計算A'!$D$60:$II$104,$B31,109)*HA31=1,IF(AND($E31=2,QH31=0),1000000,INDEX('計算A'!DH$110:DH$114,$F31+1)+IF(AND($E31=1,QH31=0),1000,0)),1000000))</f>
        <v/>
      </c>
      <c r="ZP31">
        <f>IF($B31=0,1000000,IF(INDEX('計算A'!$D$60:$II$104,$B31,110)*HB31=1,IF(AND($E31=2,QI31=0),1000000,INDEX('計算A'!DI$110:DI$114,$F31+1)+IF(AND($E31=1,QI31=0),1000,0)),1000000))</f>
        <v/>
      </c>
      <c r="ZQ31">
        <f>IF($B31=0,1000000,IF(INDEX('計算A'!$D$60:$II$104,$B31,111)*HC31=1,IF(AND($E31=2,QJ31=0),1000000,INDEX('計算A'!DJ$110:DJ$114,$F31+1)+IF(AND($E31=1,QJ31=0),1000,0)),1000000))</f>
        <v/>
      </c>
      <c r="ZR31">
        <f>IF($B31=0,1000000,IF(INDEX('計算A'!$D$60:$II$104,$B31,112)*HD31=1,IF(AND($E31=2,QK31=0),1000000,INDEX('計算A'!DK$110:DK$114,$F31+1)+IF(AND($E31=1,QK31=0),1000,0)),1000000))</f>
        <v/>
      </c>
      <c r="ZS31">
        <f>IF($B31=0,1000000,IF(INDEX('計算A'!$D$60:$II$104,$B31,113)*HE31=1,IF(AND($E31=2,QL31=0),1000000,INDEX('計算A'!DL$110:DL$114,$F31+1)+IF(AND($E31=1,QL31=0),1000,0)),1000000))</f>
        <v/>
      </c>
      <c r="ZT31">
        <f>IF($B31=0,1000000,IF(INDEX('計算A'!$D$60:$II$104,$B31,114)*HF31=1,IF(AND($E31=2,QM31=0),1000000,INDEX('計算A'!DM$110:DM$114,$F31+1)+IF(AND($E31=1,QM31=0),1000,0)),1000000))</f>
        <v/>
      </c>
      <c r="ZU31">
        <f>IF($B31=0,1000000,IF(INDEX('計算A'!$D$60:$II$104,$B31,115)*HG31=1,IF(AND($E31=2,QN31=0),1000000,INDEX('計算A'!DN$110:DN$114,$F31+1)+IF(AND($E31=1,QN31=0),1000,0)),1000000))</f>
        <v/>
      </c>
      <c r="ZV31">
        <f>IF($B31=0,1000000,IF(INDEX('計算A'!$D$60:$II$104,$B31,116)*HH31=1,IF(AND($E31=2,QO31=0),1000000,INDEX('計算A'!DO$110:DO$114,$F31+1)+IF(AND($E31=1,QO31=0),1000,0)),1000000))</f>
        <v/>
      </c>
      <c r="ZW31">
        <f>IF($B31=0,1000000,IF(INDEX('計算A'!$D$60:$II$104,$B31,117)*HI31=1,IF(AND($E31=2,QP31=0),1000000,INDEX('計算A'!DP$110:DP$114,$F31+1)+IF(AND($E31=1,QP31=0),1000,0)),1000000))</f>
        <v/>
      </c>
      <c r="ZX31">
        <f>IF($B31=0,1000000,IF(INDEX('計算A'!$D$60:$II$104,$B31,118)*HJ31=1,IF(AND($E31=2,QQ31=0),1000000,INDEX('計算A'!DQ$110:DQ$114,$F31+1)+IF(AND($E31=1,QQ31=0),1000,0)),1000000))</f>
        <v/>
      </c>
      <c r="ZY31">
        <f>IF($B31=0,1000000,IF(INDEX('計算A'!$D$60:$II$104,$B31,119)*HK31=1,IF(AND($E31=2,QR31=0),1000000,INDEX('計算A'!DR$110:DR$114,$F31+1)+IF(AND($E31=1,QR31=0),1000,0)),1000000))</f>
        <v/>
      </c>
      <c r="ZZ31">
        <f>IF($B31=0,1000000,IF(INDEX('計算A'!$D$60:$II$104,$B31,120)*HL31=1,IF(AND($E31=2,QS31=0),1000000,INDEX('計算A'!DS$110:DS$114,$F31+1)+IF(AND($E31=1,QS31=0),1000,0)),1000000))</f>
        <v/>
      </c>
      <c r="AAA31">
        <f>IF($B31=0,1000000,IF(INDEX('計算A'!$D$60:$II$104,$B31,121)*HM31=1,IF(AND($E31=2,QT31=0),1000000,INDEX('計算A'!DT$110:DT$114,$F31+1)+IF(AND($E31=1,QT31=0),1000,0)),1000000))</f>
        <v/>
      </c>
      <c r="AAB31">
        <f>IF($B31=0,1000000,IF(INDEX('計算A'!$D$60:$II$104,$B31,122)*HN31=1,IF(AND($E31=2,QU31=0),1000000,INDEX('計算A'!DU$110:DU$114,$F31+1)+IF(AND($E31=1,QU31=0),1000,0)),1000000))</f>
        <v/>
      </c>
      <c r="AAC31">
        <f>IF($B31=0,1000000,IF(INDEX('計算A'!$D$60:$II$104,$B31,123)*HO31=1,IF(AND($E31=2,QV31=0),1000000,INDEX('計算A'!DV$110:DV$114,$F31+1)+IF(AND($E31=1,QV31=0),1000,0)),1000000))</f>
        <v/>
      </c>
      <c r="AAD31">
        <f>IF($B31=0,1000000,IF(INDEX('計算A'!$D$60:$II$104,$B31,124)*HP31=1,IF(AND($E31=2,QW31=0),1000000,INDEX('計算A'!DW$110:DW$114,$F31+1)+IF(AND($E31=1,QW31=0),1000,0)),1000000))</f>
        <v/>
      </c>
      <c r="AAE31">
        <f>IF($B31=0,1000000,IF(INDEX('計算A'!$D$60:$II$104,$B31,125)*HQ31=1,IF(AND($E31=2,QX31=0),1000000,INDEX('計算A'!DX$110:DX$114,$F31+1)+IF(AND($E31=1,QX31=0),1000,0)),1000000))</f>
        <v/>
      </c>
      <c r="AAF31">
        <f>IF($B31=0,1000000,IF(INDEX('計算A'!$D$60:$II$104,$B31,126)*HR31=1,IF(AND($E31=2,QY31=0),1000000,INDEX('計算A'!DY$110:DY$114,$F31+1)+IF(AND($E31=1,QY31=0),1000,0)),1000000))</f>
        <v/>
      </c>
      <c r="AAG31">
        <f>IF($B31=0,1000000,IF(INDEX('計算A'!$D$60:$II$104,$B31,127)*HS31=1,IF(AND($E31=2,QZ31=0),1000000,INDEX('計算A'!DZ$110:DZ$114,$F31+1)+IF(AND($E31=1,QZ31=0),1000,0)),1000000))</f>
        <v/>
      </c>
      <c r="AAH31">
        <f>IF($B31=0,1000000,IF(INDEX('計算A'!$D$60:$II$104,$B31,128)*HT31=1,IF(AND($E31=2,RA31=0),1000000,INDEX('計算A'!EA$110:EA$114,$F31+1)+IF(AND($E31=1,RA31=0),1000,0)),1000000))</f>
        <v/>
      </c>
      <c r="AAI31">
        <f>IF($B31=0,1000000,IF(INDEX('計算A'!$D$60:$II$104,$B31,129)*HU31=1,IF(AND($E31=2,RB31=0),1000000,INDEX('計算A'!EB$110:EB$114,$F31+1)+IF(AND($E31=1,RB31=0),1000,0)),1000000))</f>
        <v/>
      </c>
      <c r="AAJ31">
        <f>IF($B31=0,1000000,IF(INDEX('計算A'!$D$60:$II$104,$B31,130)*HV31=1,IF(AND($E31=2,RC31=0),1000000,INDEX('計算A'!EC$110:EC$114,$F31+1)+IF(AND($E31=1,RC31=0),1000,0)),1000000))</f>
        <v/>
      </c>
      <c r="AAK31">
        <f>IF($B31=0,1000000,IF(INDEX('計算A'!$D$60:$II$104,$B31,131)*HW31=1,IF(AND($E31=2,RD31=0),1000000,INDEX('計算A'!ED$110:ED$114,$F31+1)+IF(AND($E31=1,RD31=0),1000,0)),1000000))</f>
        <v/>
      </c>
      <c r="AAL31">
        <f>IF($B31=0,1000000,IF(INDEX('計算A'!$D$60:$II$104,$B31,132)*HX31=1,IF(AND($E31=2,RE31=0),1000000,INDEX('計算A'!EE$110:EE$114,$F31+1)+IF(AND($E31=1,RE31=0),1000,0)),1000000))</f>
        <v/>
      </c>
      <c r="AAM31">
        <f>IF($B31=0,1000000,IF(INDEX('計算A'!$D$60:$II$104,$B31,133)*HY31=1,IF(AND($E31=2,RF31=0),1000000,INDEX('計算A'!EF$110:EF$114,$F31+1)+IF(AND($E31=1,RF31=0),1000,0)),1000000))</f>
        <v/>
      </c>
      <c r="AAN31">
        <f>IF($B31=0,1000000,IF(INDEX('計算A'!$D$60:$II$104,$B31,134)*HZ31=1,IF(AND($E31=2,RG31=0),1000000,INDEX('計算A'!EG$110:EG$114,$F31+1)+IF(AND($E31=1,RG31=0),1000,0)),1000000))</f>
        <v/>
      </c>
      <c r="AAO31">
        <f>IF($B31=0,1000000,IF(INDEX('計算A'!$D$60:$II$104,$B31,135)*IA31=1,IF(AND($E31=2,RH31=0),1000000,INDEX('計算A'!EH$110:EH$114,$F31+1)+IF(AND($E31=1,RH31=0),1000,0)),1000000))</f>
        <v/>
      </c>
      <c r="AAP31">
        <f>IF($B31=0,1000000,IF(INDEX('計算A'!$D$60:$II$104,$B31,136)*IB31=1,IF(AND($E31=2,RI31=0),1000000,INDEX('計算A'!EI$110:EI$114,$F31+1)+IF(AND($E31=1,RI31=0),1000,0)),1000000))</f>
        <v/>
      </c>
      <c r="AAQ31">
        <f>IF($B31=0,1000000,IF(INDEX('計算A'!$D$60:$II$104,$B31,137)*IC31=1,IF(AND($E31=2,RJ31=0),1000000,INDEX('計算A'!EJ$110:EJ$114,$F31+1)+IF(AND($E31=1,RJ31=0),1000,0)),1000000))</f>
        <v/>
      </c>
      <c r="AAR31">
        <f>IF($B31=0,1000000,IF(INDEX('計算A'!$D$60:$II$104,$B31,138)*ID31=1,IF(AND($E31=2,RK31=0),1000000,INDEX('計算A'!EK$110:EK$114,$F31+1)+IF(AND($E31=1,RK31=0),1000,0)),1000000))</f>
        <v/>
      </c>
      <c r="AAS31">
        <f>IF($B31=0,1000000,IF(INDEX('計算A'!$D$60:$II$104,$B31,139)*IE31=1,IF(AND($E31=2,RL31=0),1000000,INDEX('計算A'!EL$110:EL$114,$F31+1)+IF(AND($E31=1,RL31=0),1000,0)),1000000))</f>
        <v/>
      </c>
      <c r="AAT31">
        <f>IF($B31=0,1000000,IF(INDEX('計算A'!$D$60:$II$104,$B31,140)*IF31=1,IF(AND($E31=2,RM31=0),1000000,INDEX('計算A'!EM$110:EM$114,$F31+1)+IF(AND($E31=1,RM31=0),1000,0)),1000000))</f>
        <v/>
      </c>
      <c r="AAU31">
        <f>IF($B31=0,1000000,IF(INDEX('計算A'!$D$60:$II$104,$B31,141)*IG31=1,IF(AND($E31=2,RN31=0),1000000,INDEX('計算A'!EN$110:EN$114,$F31+1)+IF(AND($E31=1,RN31=0),1000,0)),1000000))</f>
        <v/>
      </c>
      <c r="AAV31">
        <f>IF($B31=0,1000000,IF(INDEX('計算A'!$D$60:$II$104,$B31,142)*IH31=1,IF(AND($E31=2,RO31=0),1000000,INDEX('計算A'!EO$110:EO$114,$F31+1)+IF(AND($E31=1,RO31=0),1000,0)),1000000))</f>
        <v/>
      </c>
      <c r="AAW31">
        <f>IF($B31=0,1000000,IF(INDEX('計算A'!$D$60:$II$104,$B31,143)*II31=1,IF(AND($E31=2,RP31=0),1000000,INDEX('計算A'!EP$110:EP$114,$F31+1)+IF(AND($E31=1,RP31=0),1000,0)),1000000))</f>
        <v/>
      </c>
      <c r="AAX31">
        <f>IF($B31=0,1000000,IF(INDEX('計算A'!$D$60:$II$104,$B31,144)*IJ31=1,IF(AND($E31=2,RQ31=0),1000000,INDEX('計算A'!EQ$110:EQ$114,$F31+1)+IF(AND($E31=1,RQ31=0),1000,0)),1000000))</f>
        <v/>
      </c>
      <c r="AAY31">
        <f>IF($B31=0,1000000,IF(INDEX('計算A'!$D$60:$II$104,$B31,145)*IK31=1,IF(AND($E31=2,RR31=0),1000000,INDEX('計算A'!ER$110:ER$114,$F31+1)+IF(AND($E31=1,RR31=0),1000,0)),1000000))</f>
        <v/>
      </c>
      <c r="AAZ31">
        <f>IF($B31=0,1000000,IF(INDEX('計算A'!$D$60:$II$104,$B31,146)*IL31=1,IF(AND($E31=2,RS31=0),1000000,INDEX('計算A'!ES$110:ES$114,$F31+1)+IF(AND($E31=1,RS31=0),1000,0)),1000000))</f>
        <v/>
      </c>
      <c r="ABA31">
        <f>IF($B31=0,1000000,IF(INDEX('計算A'!$D$60:$II$104,$B31,147)*IM31=1,IF(AND($E31=2,RT31=0),1000000,INDEX('計算A'!ET$110:ET$114,$F31+1)+IF(AND($E31=1,RT31=0),1000,0)),1000000))</f>
        <v/>
      </c>
      <c r="ABB31">
        <f>IF($B31=0,1000000,IF(INDEX('計算A'!$D$60:$II$104,$B31,148)*IN31=1,IF(AND($E31=2,RU31=0),1000000,INDEX('計算A'!EU$110:EU$114,$F31+1)+IF(AND($E31=1,RU31=0),1000,0)),1000000))</f>
        <v/>
      </c>
      <c r="ABC31">
        <f>IF($B31=0,1000000,IF(INDEX('計算A'!$D$60:$II$104,$B31,149)*IO31=1,IF(AND($E31=2,RV31=0),1000000,INDEX('計算A'!EV$110:EV$114,$F31+1)+IF(AND($E31=1,RV31=0),1000,0)),1000000))</f>
        <v/>
      </c>
      <c r="ABD31">
        <f>IF($B31=0,1000000,IF(INDEX('計算A'!$D$60:$II$104,$B31,150)*IP31=1,IF(AND($E31=2,RW31=0),1000000,INDEX('計算A'!EW$110:EW$114,$F31+1)+IF(AND($E31=1,RW31=0),1000,0)),1000000))</f>
        <v/>
      </c>
      <c r="ABE31">
        <f>IF($B31=0,1000000,IF(INDEX('計算A'!$D$60:$II$104,$B31,151)*IQ31=1,IF(AND($E31=2,RX31=0),1000000,INDEX('計算A'!EX$110:EX$114,$F31+1)+IF(AND($E31=1,RX31=0),1000,0)),1000000))</f>
        <v/>
      </c>
      <c r="ABF31">
        <f>IF($B31=0,1000000,IF(INDEX('計算A'!$D$60:$II$104,$B31,152)*IR31=1,IF(AND($E31=2,RY31=0),1000000,INDEX('計算A'!EY$110:EY$114,$F31+1)+IF(AND($E31=1,RY31=0),1000,0)),1000000))</f>
        <v/>
      </c>
      <c r="ABG31">
        <f>IF($B31=0,1000000,IF(INDEX('計算A'!$D$60:$II$104,$B31,153)*IS31=1,IF(AND($E31=2,RZ31=0),1000000,INDEX('計算A'!EZ$110:EZ$114,$F31+1)+IF(AND($E31=1,RZ31=0),1000,0)),1000000))</f>
        <v/>
      </c>
      <c r="ABH31">
        <f>IF($B31=0,1000000,IF(INDEX('計算A'!$D$60:$II$104,$B31,154)*IT31=1,IF(AND($E31=2,SA31=0),1000000,INDEX('計算A'!FA$110:FA$114,$F31+1)+IF(AND($E31=1,SA31=0),1000,0)),1000000))</f>
        <v/>
      </c>
      <c r="ABI31">
        <f>IF($B31=0,1000000,IF(INDEX('計算A'!$D$60:$II$104,$B31,155)*IU31=1,IF(AND($E31=2,SB31=0),1000000,INDEX('計算A'!FB$110:FB$114,$F31+1)+IF(AND($E31=1,SB31=0),1000,0)),1000000))</f>
        <v/>
      </c>
      <c r="ABJ31">
        <f>IF($B31=0,1000000,IF(INDEX('計算A'!$D$60:$II$104,$B31,156)*IV31=1,IF(AND($E31=2,SC31=0),1000000,INDEX('計算A'!FC$110:FC$114,$F31+1)+IF(AND($E31=1,SC31=0),1000,0)),1000000))</f>
        <v/>
      </c>
      <c r="ABK31">
        <f>IF($B31=0,1000000,IF(INDEX('計算A'!$D$60:$II$104,$B31,157)*IW31=1,IF(AND($E31=2,SD31=0),1000000,INDEX('計算A'!FD$110:FD$114,$F31+1)+IF(AND($E31=1,SD31=0),1000,0)),1000000))</f>
        <v/>
      </c>
      <c r="ABL31">
        <f>IF($B31=0,1000000,IF(INDEX('計算A'!$D$60:$II$104,$B31,158)*IX31=1,IF(AND($E31=2,SE31=0),1000000,INDEX('計算A'!FE$110:FE$114,$F31+1)+IF(AND($E31=1,SE31=0),1000,0)),1000000))</f>
        <v/>
      </c>
      <c r="ABM31">
        <f>IF($B31=0,1000000,IF(INDEX('計算A'!$D$60:$II$104,$B31,159)*IY31=1,IF(AND($E31=2,SF31=0),1000000,INDEX('計算A'!FF$110:FF$114,$F31+1)+IF(AND($E31=1,SF31=0),1000,0)),1000000))</f>
        <v/>
      </c>
      <c r="ABN31">
        <f>IF($B31=0,1000000,IF(INDEX('計算A'!$D$60:$II$104,$B31,160)*IZ31=1,IF(AND($E31=2,SG31=0),1000000,INDEX('計算A'!FG$110:FG$114,$F31+1)+IF(AND($E31=1,SG31=0),1000,0)),1000000))</f>
        <v/>
      </c>
      <c r="ABO31">
        <f>IF($B31=0,1000000,IF(INDEX('計算A'!$D$60:$II$104,$B31,161)*JA31=1,IF(AND($E31=2,SH31=0),1000000,INDEX('計算A'!FH$110:FH$114,$F31+1)+IF(AND($E31=1,SH31=0),1000,0)),1000000))</f>
        <v/>
      </c>
      <c r="ABP31">
        <f>IF($B31=0,1000000,IF(INDEX('計算A'!$D$60:$II$104,$B31,162)*JB31=1,IF(AND($E31=2,SI31=0),1000000,INDEX('計算A'!FI$110:FI$114,$F31+1)+IF(AND($E31=1,SI31=0),1000,0)),1000000))</f>
        <v/>
      </c>
      <c r="ABQ31">
        <f>IF($B31=0,1000000,IF(INDEX('計算A'!$D$60:$II$104,$B31,163)*JC31=1,IF(AND($E31=2,SJ31=0),1000000,INDEX('計算A'!FJ$110:FJ$114,$F31+1)+IF(AND($E31=1,SJ31=0),1000,0)),1000000))</f>
        <v/>
      </c>
      <c r="ABR31">
        <f>IF($B31=0,1000000,IF(INDEX('計算A'!$D$60:$II$104,$B31,164)*JD31=1,IF(AND($E31=2,SK31=0),1000000,INDEX('計算A'!FK$110:FK$114,$F31+1)+IF(AND($E31=1,SK31=0),1000,0)),1000000))</f>
        <v/>
      </c>
      <c r="ABS31">
        <f>IF($B31=0,1000000,IF(INDEX('計算A'!$D$60:$II$104,$B31,165)*JE31=1,IF(AND($E31=2,SL31=0),1000000,INDEX('計算A'!FL$110:FL$114,$F31+1)+IF(AND($E31=1,SL31=0),1000,0)),1000000))</f>
        <v/>
      </c>
      <c r="ABT31">
        <f>IF($B31=0,1000000,IF(INDEX('計算A'!$D$60:$II$104,$B31,166)*JF31=1,IF(AND($E31=2,SM31=0),1000000,INDEX('計算A'!FM$110:FM$114,$F31+1)+IF(AND($E31=1,SM31=0),1000,0)),1000000))</f>
        <v/>
      </c>
      <c r="ABU31">
        <f>IF($B31=0,1000000,IF(INDEX('計算A'!$D$60:$II$104,$B31,167)*JG31=1,IF(AND($E31=2,SN31=0),1000000,INDEX('計算A'!FN$110:FN$114,$F31+1)+IF(AND($E31=1,SN31=0),1000,0)),1000000))</f>
        <v/>
      </c>
      <c r="ABV31">
        <f>IF($B31=0,1000000,IF(INDEX('計算A'!$D$60:$II$104,$B31,168)*JH31=1,IF(AND($E31=2,SO31=0),1000000,INDEX('計算A'!FO$110:FO$114,$F31+1)+IF(AND($E31=1,SO31=0),1000,0)),1000000))</f>
        <v/>
      </c>
      <c r="ABW31">
        <f>IF($B31=0,1000000,IF(INDEX('計算A'!$D$60:$II$104,$B31,169)*JI31=1,IF(AND($E31=2,SP31=0),1000000,INDEX('計算A'!FP$110:FP$114,$F31+1)+IF(AND($E31=1,SP31=0),1000,0)),1000000))</f>
        <v/>
      </c>
      <c r="ABX31">
        <f>IF($B31=0,1000000,IF(INDEX('計算A'!$D$60:$II$104,$B31,170)*JJ31=1,IF(AND($E31=2,SQ31=0),1000000,INDEX('計算A'!FQ$110:FQ$114,$F31+1)+IF(AND($E31=1,SQ31=0),1000,0)),1000000))</f>
        <v/>
      </c>
      <c r="ABY31">
        <f>IF($B31=0,1000000,IF(INDEX('計算A'!$D$60:$II$104,$B31,171)*JK31=1,IF(AND($E31=2,SR31=0),1000000,INDEX('計算A'!FR$110:FR$114,$F31+1)+IF(AND($E31=1,SR31=0),1000,0)),1000000))</f>
        <v/>
      </c>
      <c r="ABZ31">
        <f>IF($B31=0,1000000,IF(INDEX('計算A'!$D$60:$II$104,$B31,172)*JL31=1,IF(AND($E31=2,SS31=0),1000000,INDEX('計算A'!FS$110:FS$114,$F31+1)+IF(AND($E31=1,SS31=0),1000,0)),1000000))</f>
        <v/>
      </c>
      <c r="ACA31">
        <f>IF($B31=0,1000000,IF(INDEX('計算A'!$D$60:$II$104,$B31,173)*JM31=1,IF(AND($E31=2,ST31=0),1000000,INDEX('計算A'!FT$110:FT$114,$F31+1)+IF(AND($E31=1,ST31=0),1000,0)),1000000))</f>
        <v/>
      </c>
      <c r="ACB31">
        <f>IF($B31=0,1000000,IF(INDEX('計算A'!$D$60:$II$104,$B31,174)*JN31=1,IF(AND($E31=2,SU31=0),1000000,INDEX('計算A'!FU$110:FU$114,$F31+1)+IF(AND($E31=1,SU31=0),1000,0)),1000000))</f>
        <v/>
      </c>
      <c r="ACC31">
        <f>IF($B31=0,1000000,IF(INDEX('計算A'!$D$60:$II$104,$B31,175)*JO31=1,IF(AND($E31=2,SV31=0),1000000,INDEX('計算A'!FV$110:FV$114,$F31+1)+IF(AND($E31=1,SV31=0),1000,0)),1000000))</f>
        <v/>
      </c>
      <c r="ACD31">
        <f>IF($B31=0,1000000,IF(INDEX('計算A'!$D$60:$II$104,$B31,176)*JP31=1,IF(AND($E31=2,SW31=0),1000000,INDEX('計算A'!FW$110:FW$114,$F31+1)+IF(AND($E31=1,SW31=0),1000,0)),1000000))</f>
        <v/>
      </c>
      <c r="ACE31">
        <f>IF($B31=0,1000000,IF(INDEX('計算A'!$D$60:$II$104,$B31,177)*JQ31=1,IF(AND($E31=2,SX31=0),1000000,INDEX('計算A'!FX$110:FX$114,$F31+1)+IF(AND($E31=1,SX31=0),1000,0)),1000000))</f>
        <v/>
      </c>
      <c r="ACF31">
        <f>IF($B31=0,1000000,IF(INDEX('計算A'!$D$60:$II$104,$B31,178)*JR31=1,IF(AND($E31=2,SY31=0),1000000,INDEX('計算A'!FY$110:FY$114,$F31+1)+IF(AND($E31=1,SY31=0),1000,0)),1000000))</f>
        <v/>
      </c>
      <c r="ACG31">
        <f>IF($B31=0,1000000,IF(INDEX('計算A'!$D$60:$II$104,$B31,179)*JS31=1,IF(AND($E31=2,SZ31=0),1000000,INDEX('計算A'!FZ$110:FZ$114,$F31+1)+IF(AND($E31=1,SZ31=0),1000,0)),1000000))</f>
        <v/>
      </c>
      <c r="ACH31">
        <f>IF($B31=0,1000000,IF(INDEX('計算A'!$D$60:$II$104,$B31,180)*JT31=1,IF(AND($E31=2,TA31=0),1000000,INDEX('計算A'!GA$110:GA$114,$F31+1)+IF(AND($E31=1,TA31=0),1000,0)),1000000))</f>
        <v/>
      </c>
      <c r="ACI31">
        <f>IF($B31=0,1000000,IF(INDEX('計算A'!$D$60:$II$104,$B31,181)*JU31=1,IF(AND($E31=2,TB31=0),1000000,INDEX('計算A'!GB$110:GB$114,$F31+1)+IF(AND($E31=1,TB31=0),1000,0)),1000000))</f>
        <v/>
      </c>
      <c r="ACJ31">
        <f>IF($B31=0,1000000,IF(INDEX('計算A'!$D$60:$II$104,$B31,182)*JV31=1,IF(AND($E31=2,TC31=0),1000000,INDEX('計算A'!GC$110:GC$114,$F31+1)+IF(AND($E31=1,TC31=0),1000,0)),1000000))</f>
        <v/>
      </c>
      <c r="ACK31">
        <f>IF($B31=0,1000000,IF(INDEX('計算A'!$D$60:$II$104,$B31,183)*JW31=1,IF(AND($E31=2,TD31=0),1000000,INDEX('計算A'!GD$110:GD$114,$F31+1)+IF(AND($E31=1,TD31=0),1000,0)),1000000))</f>
        <v/>
      </c>
      <c r="ACL31">
        <f>IF($B31=0,1000000,IF(INDEX('計算A'!$D$60:$II$104,$B31,184)*JX31=1,IF(AND($E31=2,TE31=0),1000000,INDEX('計算A'!GE$110:GE$114,$F31+1)+IF(AND($E31=1,TE31=0),1000,0)),1000000))</f>
        <v/>
      </c>
      <c r="ACM31">
        <f>IF($B31=0,1000000,IF(INDEX('計算A'!$D$60:$II$104,$B31,185)*JY31=1,IF(AND($E31=2,TF31=0),1000000,INDEX('計算A'!GF$110:GF$114,$F31+1)+IF(AND($E31=1,TF31=0),1000,0)),1000000))</f>
        <v/>
      </c>
      <c r="ACN31">
        <f>IF($B31=0,1000000,IF(INDEX('計算A'!$D$60:$II$104,$B31,186)*JZ31=1,IF(AND($E31=2,TG31=0),1000000,INDEX('計算A'!GG$110:GG$114,$F31+1)+IF(AND($E31=1,TG31=0),1000,0)),1000000))</f>
        <v/>
      </c>
      <c r="ACO31">
        <f>IF($B31=0,1000000,IF(INDEX('計算A'!$D$60:$II$104,$B31,187)*KA31=1,IF(AND($E31=2,TH31=0),1000000,INDEX('計算A'!GH$110:GH$114,$F31+1)+IF(AND($E31=1,TH31=0),1000,0)),1000000))</f>
        <v/>
      </c>
      <c r="ACP31">
        <f>IF($B31=0,1000000,IF(INDEX('計算A'!$D$60:$II$104,$B31,188)*KB31=1,IF(AND($E31=2,TI31=0),1000000,INDEX('計算A'!GI$110:GI$114,$F31+1)+IF(AND($E31=1,TI31=0),1000,0)),1000000))</f>
        <v/>
      </c>
      <c r="ACQ31">
        <f>IF($B31=0,1000000,IF(INDEX('計算A'!$D$60:$II$104,$B31,189)*KC31=1,IF(AND($E31=2,TJ31=0),1000000,INDEX('計算A'!GJ$110:GJ$114,$F31+1)+IF(AND($E31=1,TJ31=0),1000,0)),1000000))</f>
        <v/>
      </c>
      <c r="ACR31">
        <f>IF($B31=0,1000000,IF(INDEX('計算A'!$D$60:$II$104,$B31,190)*KD31=1,IF(AND($E31=2,TK31=0),1000000,INDEX('計算A'!GK$110:GK$114,$F31+1)+IF(AND($E31=1,TK31=0),1000,0)),1000000))</f>
        <v/>
      </c>
      <c r="ACS31">
        <f>IF($B31=0,1000000,IF(INDEX('計算A'!$D$60:$II$104,$B31,191)*KE31=1,IF(AND($E31=2,TL31=0),1000000,INDEX('計算A'!GL$110:GL$114,$F31+1)+IF(AND($E31=1,TL31=0),1000,0)),1000000))</f>
        <v/>
      </c>
      <c r="ACT31">
        <f>IF($B31=0,1000000,IF(INDEX('計算A'!$D$60:$II$104,$B31,192)*KF31=1,IF(AND($E31=2,TM31=0),1000000,INDEX('計算A'!GM$110:GM$114,$F31+1)+IF(AND($E31=1,TM31=0),1000,0)),1000000))</f>
        <v/>
      </c>
      <c r="ACU31">
        <f>IF($B31=0,1000000,IF(INDEX('計算A'!$D$60:$II$104,$B31,193)*KG31=1,IF(AND($E31=2,TN31=0),1000000,INDEX('計算A'!GN$110:GN$114,$F31+1)+IF(AND($E31=1,TN31=0),1000,0)),1000000))</f>
        <v/>
      </c>
      <c r="ACV31">
        <f>IF($B31=0,1000000,IF(INDEX('計算A'!$D$60:$II$104,$B31,194)*KH31=1,IF(AND($E31=2,TO31=0),1000000,INDEX('計算A'!GO$110:GO$114,$F31+1)+IF(AND($E31=1,TO31=0),1000,0)),1000000))</f>
        <v/>
      </c>
      <c r="ACW31">
        <f>IF($B31=0,1000000,IF(INDEX('計算A'!$D$60:$II$104,$B31,195)*KI31=1,IF(AND($E31=2,TP31=0),1000000,INDEX('計算A'!GP$110:GP$114,$F31+1)+IF(AND($E31=1,TP31=0),1000,0)),1000000))</f>
        <v/>
      </c>
      <c r="ACX31">
        <f>IF($B31=0,1000000,IF(INDEX('計算A'!$D$60:$II$104,$B31,196)*KJ31=1,IF(AND($E31=2,TQ31=0),1000000,INDEX('計算A'!GQ$110:GQ$114,$F31+1)+IF(AND($E31=1,TQ31=0),1000,0)),1000000))</f>
        <v/>
      </c>
      <c r="ACY31">
        <f>IF($B31=0,1000000,IF(INDEX('計算A'!$D$60:$II$104,$B31,197)*KK31=1,IF(AND($E31=2,TR31=0),1000000,INDEX('計算A'!GR$110:GR$114,$F31+1)+IF(AND($E31=1,TR31=0),1000,0)),1000000))</f>
        <v/>
      </c>
      <c r="ACZ31">
        <f>IF($B31=0,1000000,IF(INDEX('計算A'!$D$60:$II$104,$B31,198)*KL31=1,IF(AND($E31=2,TS31=0),1000000,INDEX('計算A'!GS$110:GS$114,$F31+1)+IF(AND($E31=1,TS31=0),1000,0)),1000000))</f>
        <v/>
      </c>
      <c r="ADA31">
        <f>IF($B31=0,1000000,IF(INDEX('計算A'!$D$60:$II$104,$B31,199)*KM31=1,IF(AND($E31=2,TT31=0),1000000,INDEX('計算A'!GT$110:GT$114,$F31+1)+IF(AND($E31=1,TT31=0),1000,0)),1000000))</f>
        <v/>
      </c>
      <c r="ADB31">
        <f>IF($B31=0,1000000,IF(INDEX('計算A'!$D$60:$II$104,$B31,200)*KN31=1,IF(AND($E31=2,TU31=0),1000000,INDEX('計算A'!GU$110:GU$114,$F31+1)+IF(AND($E31=1,TU31=0),1000,0)),1000000))</f>
        <v/>
      </c>
      <c r="ADC31">
        <f>IF($B31=0,1000000,IF(INDEX('計算A'!$D$60:$II$104,$B31,201)*KO31=1,IF(AND($E31=2,TV31=0),1000000,INDEX('計算A'!GV$110:GV$114,$F31+1)+IF(AND($E31=1,TV31=0),1000,0)),1000000))</f>
        <v/>
      </c>
      <c r="ADD31">
        <f>IF($B31=0,1000000,IF(INDEX('計算A'!$D$60:$II$104,$B31,202)*KP31=1,IF(AND($E31=2,TW31=0),1000000,INDEX('計算A'!GW$110:GW$114,$F31+1)+IF(AND($E31=1,TW31=0),1000,0)),1000000))</f>
        <v/>
      </c>
      <c r="ADE31">
        <f>IF($B31=0,1000000,IF(INDEX('計算A'!$D$60:$II$104,$B31,203)*KQ31=1,IF(AND($E31=2,TX31=0),1000000,INDEX('計算A'!GX$110:GX$114,$F31+1)+IF(AND($E31=1,TX31=0),1000,0)),1000000))</f>
        <v/>
      </c>
      <c r="ADF31">
        <f>IF($B31=0,1000000,IF(INDEX('計算A'!$D$60:$II$104,$B31,204)*KR31=1,IF(AND($E31=2,TY31=0),1000000,INDEX('計算A'!GY$110:GY$114,$F31+1)+IF(AND($E31=1,TY31=0),1000,0)),1000000))</f>
        <v/>
      </c>
      <c r="ADG31">
        <f>IF($B31=0,1000000,IF(INDEX('計算A'!$D$60:$II$104,$B31,205)*KS31=1,IF(AND($E31=2,TZ31=0),1000000,INDEX('計算A'!GZ$110:GZ$114,$F31+1)+IF(AND($E31=1,TZ31=0),1000,0)),1000000))</f>
        <v/>
      </c>
      <c r="ADH31">
        <f>IF($B31=0,1000000,IF(INDEX('計算A'!$D$60:$II$104,$B31,206)*KT31=1,IF(AND($E31=2,UA31=0),1000000,INDEX('計算A'!HA$110:HA$114,$F31+1)+IF(AND($E31=1,UA31=0),1000,0)),1000000))</f>
        <v/>
      </c>
      <c r="ADI31">
        <f>IF($B31=0,1000000,IF(INDEX('計算A'!$D$60:$II$104,$B31,207)*KU31=1,IF(AND($E31=2,UB31=0),1000000,INDEX('計算A'!HB$110:HB$114,$F31+1)+IF(AND($E31=1,UB31=0),1000,0)),1000000))</f>
        <v/>
      </c>
      <c r="ADJ31">
        <f>IF($B31=0,1000000,IF(INDEX('計算A'!$D$60:$II$104,$B31,208)*KV31=1,IF(AND($E31=2,UC31=0),1000000,INDEX('計算A'!HC$110:HC$114,$F31+1)+IF(AND($E31=1,UC31=0),1000,0)),1000000))</f>
        <v/>
      </c>
      <c r="ADK31">
        <f>IF($B31=0,1000000,IF(INDEX('計算A'!$D$60:$II$104,$B31,209)*KW31=1,IF(AND($E31=2,UD31=0),1000000,INDEX('計算A'!HD$110:HD$114,$F31+1)+IF(AND($E31=1,UD31=0),1000,0)),1000000))</f>
        <v/>
      </c>
      <c r="ADL31">
        <f>IF($B31=0,1000000,IF(INDEX('計算A'!$D$60:$II$104,$B31,210)*KX31=1,IF(AND($E31=2,UE31=0),1000000,INDEX('計算A'!HE$110:HE$114,$F31+1)+IF(AND($E31=1,UE31=0),1000,0)),1000000))</f>
        <v/>
      </c>
      <c r="ADM31">
        <f>IF($B31=0,1000000,IF(INDEX('計算A'!$D$60:$II$104,$B31,211)*KY31=1,IF(AND($E31=2,UF31=0),1000000,INDEX('計算A'!HF$110:HF$114,$F31+1)+IF(AND($E31=1,UF31=0),1000,0)),1000000))</f>
        <v/>
      </c>
      <c r="ADN31">
        <f>IF($B31=0,1000000,IF(INDEX('計算A'!$D$60:$II$104,$B31,212)*KZ31=1,IF(AND($E31=2,UG31=0),1000000,INDEX('計算A'!HG$110:HG$114,$F31+1)+IF(AND($E31=1,UG31=0),1000,0)),1000000))</f>
        <v/>
      </c>
      <c r="ADO31">
        <f>IF($B31=0,1000000,IF(INDEX('計算A'!$D$60:$II$104,$B31,213)*LA31=1,IF(AND($E31=2,UH31=0),1000000,INDEX('計算A'!HH$110:HH$114,$F31+1)+IF(AND($E31=1,UH31=0),1000,0)),1000000))</f>
        <v/>
      </c>
      <c r="ADP31">
        <f>IF($B31=0,1000000,IF(INDEX('計算A'!$D$60:$II$104,$B31,214)*LB31=1,IF(AND($E31=2,UI31=0),1000000,INDEX('計算A'!HI$110:HI$114,$F31+1)+IF(AND($E31=1,UI31=0),1000,0)),1000000))</f>
        <v/>
      </c>
      <c r="ADQ31">
        <f>IF($B31=0,1000000,IF(INDEX('計算A'!$D$60:$II$104,$B31,215)*LC31=1,IF(AND($E31=2,UJ31=0),1000000,INDEX('計算A'!HJ$110:HJ$114,$F31+1)+IF(AND($E31=1,UJ31=0),1000,0)),1000000))</f>
        <v/>
      </c>
      <c r="ADR31">
        <f>IF($B31=0,1000000,IF(INDEX('計算A'!$D$60:$II$104,$B31,216)*LD31=1,IF(AND($E31=2,UK31=0),1000000,INDEX('計算A'!HK$110:HK$114,$F31+1)+IF(AND($E31=1,UK31=0),1000,0)),1000000))</f>
        <v/>
      </c>
      <c r="ADS31">
        <f>IF($B31=0,1000000,IF(INDEX('計算A'!$D$60:$II$104,$B31,217)*LE31=1,IF(AND($E31=2,UL31=0),1000000,INDEX('計算A'!HL$110:HL$114,$F31+1)+IF(AND($E31=1,UL31=0),1000,0)),1000000))</f>
        <v/>
      </c>
      <c r="ADT31">
        <f>IF($B31=0,1000000,IF(INDEX('計算A'!$D$60:$II$104,$B31,218)*LF31=1,IF(AND($E31=2,UM31=0),1000000,INDEX('計算A'!HM$110:HM$114,$F31+1)+IF(AND($E31=1,UM31=0),1000,0)),1000000))</f>
        <v/>
      </c>
      <c r="ADU31">
        <f>IF($B31=0,1000000,IF(INDEX('計算A'!$D$60:$II$104,$B31,219)*LG31=1,IF(AND($E31=2,UN31=0),1000000,INDEX('計算A'!HN$110:HN$114,$F31+1)+IF(AND($E31=1,UN31=0),1000,0)),1000000))</f>
        <v/>
      </c>
      <c r="ADV31">
        <f>IF($B31=0,1000000,IF(INDEX('計算A'!$D$60:$II$104,$B31,220)*LH31=1,IF(AND($E31=2,UO31=0),1000000,INDEX('計算A'!HO$110:HO$114,$F31+1)+IF(AND($E31=1,UO31=0),1000,0)),1000000))</f>
        <v/>
      </c>
      <c r="ADW31">
        <f>IF($B31=0,1000000,IF(INDEX('計算A'!$D$60:$II$104,$B31,221)*LI31=1,IF(AND($E31=2,UP31=0),1000000,INDEX('計算A'!HP$110:HP$114,$F31+1)+IF(AND($E31=1,UP31=0),1000,0)),1000000))</f>
        <v/>
      </c>
      <c r="ADX31">
        <f>IF($B31=0,1000000,IF(INDEX('計算A'!$D$60:$II$104,$B31,222)*LJ31=1,IF(AND($E31=2,UQ31=0),1000000,INDEX('計算A'!HQ$110:HQ$114,$F31+1)+IF(AND($E31=1,UQ31=0),1000,0)),1000000))</f>
        <v/>
      </c>
      <c r="ADY31">
        <f>IF($B31=0,1000000,IF(INDEX('計算A'!$D$60:$II$104,$B31,223)*LK31=1,IF(AND($E31=2,UR31=0),1000000,INDEX('計算A'!HR$110:HR$114,$F31+1)+IF(AND($E31=1,UR31=0),1000,0)),1000000))</f>
        <v/>
      </c>
      <c r="ADZ31">
        <f>IF($B31=0,1000000,IF(INDEX('計算A'!$D$60:$II$104,$B31,224)*LL31=1,IF(AND($E31=2,US31=0),1000000,INDEX('計算A'!HS$110:HS$114,$F31+1)+IF(AND($E31=1,US31=0),1000,0)),1000000))</f>
        <v/>
      </c>
      <c r="AEA31">
        <f>IF($B31=0,1000000,IF(INDEX('計算A'!$D$60:$II$104,$B31,225)*LM31=1,IF(AND($E31=2,UT31=0),1000000,INDEX('計算A'!HT$110:HT$114,$F31+1)+IF(AND($E31=1,UT31=0),1000,0)),1000000))</f>
        <v/>
      </c>
      <c r="AEB31">
        <f>IF($B31=0,1000000,IF(INDEX('計算A'!$D$60:$II$104,$B31,226)*LN31=1,IF(AND($E31=2,UU31=0),1000000,INDEX('計算A'!HU$110:HU$114,$F31+1)+IF(AND($E31=1,UU31=0),1000,0)),1000000))</f>
        <v/>
      </c>
      <c r="AEC31">
        <f>IF($B31=0,1000000,IF(INDEX('計算A'!$D$60:$II$104,$B31,227)*LO31=1,IF(AND($E31=2,UV31=0),1000000,INDEX('計算A'!HV$110:HV$114,$F31+1)+IF(AND($E31=1,UV31=0),1000,0)),1000000))</f>
        <v/>
      </c>
      <c r="AED31">
        <f>IF($B31=0,1000000,IF(INDEX('計算A'!$D$60:$II$104,$B31,228)*LP31=1,IF(AND($E31=2,UW31=0),1000000,INDEX('計算A'!HW$110:HW$114,$F31+1)+IF(AND($E31=1,UW31=0),1000,0)),1000000))</f>
        <v/>
      </c>
      <c r="AEE31">
        <f>IF($B31=0,1000000,IF(INDEX('計算A'!$D$60:$II$104,$B31,229)*LQ31=1,IF(AND($E31=2,UX31=0),1000000,INDEX('計算A'!HX$110:HX$114,$F31+1)+IF(AND($E31=1,UX31=0),1000,0)),1000000))</f>
        <v/>
      </c>
      <c r="AEF31">
        <f>IF($B31=0,1000000,IF(INDEX('計算A'!$D$60:$II$104,$B31,230)*LR31=1,IF(AND($E31=2,UY31=0),1000000,INDEX('計算A'!HY$110:HY$114,$F31+1)+IF(AND($E31=1,UY31=0),1000,0)),1000000))</f>
        <v/>
      </c>
      <c r="AEG31">
        <f>IF($B31=0,1000000,IF(INDEX('計算A'!$D$60:$II$104,$B31,231)*LS31=1,IF(AND($E31=2,UZ31=0),1000000,INDEX('計算A'!HZ$110:HZ$114,$F31+1)+IF(AND($E31=1,UZ31=0),1000,0)),1000000))</f>
        <v/>
      </c>
      <c r="AEH31">
        <f>IF($B31=0,1000000,IF(INDEX('計算A'!$D$60:$II$104,$B31,232)*LT31=1,IF(AND($E31=2,VA31=0),1000000,INDEX('計算A'!IA$110:IA$114,$F31+1)+IF(AND($E31=1,VA31=0),1000,0)),1000000))</f>
        <v/>
      </c>
      <c r="AEI31">
        <f>IF($B31=0,1000000,IF(INDEX('計算A'!$D$60:$II$104,$B31,233)*LU31=1,IF(AND($E31=2,VB31=0),1000000,INDEX('計算A'!IB$110:IB$114,$F31+1)+IF(AND($E31=1,VB31=0),1000,0)),1000000))</f>
        <v/>
      </c>
      <c r="AEJ31">
        <f>IF($B31=0,1000000,IF(INDEX('計算A'!$D$60:$II$104,$B31,234)*LV31=1,IF(AND($E31=2,VC31=0),1000000,INDEX('計算A'!IC$110:IC$114,$F31+1)+IF(AND($E31=1,VC31=0),1000,0)),1000000))</f>
        <v/>
      </c>
      <c r="AEK31">
        <f>IF($B31=0,1000000,IF(INDEX('計算A'!$D$60:$II$104,$B31,235)*LW31=1,IF(AND($E31=2,VD31=0),1000000,INDEX('計算A'!ID$110:ID$114,$F31+1)+IF(AND($E31=1,VD31=0),1000,0)),1000000))</f>
        <v/>
      </c>
      <c r="AEL31">
        <f>IF($B31=0,1000000,IF(INDEX('計算A'!$D$60:$II$104,$B31,236)*LX31=1,IF(AND($E31=2,VE31=0),1000000,INDEX('計算A'!IE$110:IE$114,$F31+1)+IF(AND($E31=1,VE31=0),1000,0)),1000000))</f>
        <v/>
      </c>
      <c r="AEM31">
        <f>IF($B31=0,1000000,IF(INDEX('計算A'!$D$60:$II$104,$B31,237)*LY31=1,IF(AND($E31=2,VF31=0),1000000,INDEX('計算A'!IF$110:IF$114,$F31+1)+IF(AND($E31=1,VF31=0),1000,0)),1000000))</f>
        <v/>
      </c>
      <c r="AEN31">
        <f>IF($B31=0,1000000,IF(INDEX('計算A'!$D$60:$II$104,$B31,238)*LZ31=1,IF(AND($E31=2,VG31=0),1000000,INDEX('計算A'!IG$110:IG$114,$F31+1)+IF(AND($E31=1,VG31=0),1000,0)),1000000))</f>
        <v/>
      </c>
      <c r="AEO31">
        <f>IF($B31=0,1000000,IF(INDEX('計算A'!$D$60:$II$104,$B31,239)*MA31=1,IF(AND($E31=2,VH31=0),1000000,INDEX('計算A'!IH$110:IH$114,$F31+1)+IF(AND($E31=1,VH31=0),1000,0)),1000000))</f>
        <v/>
      </c>
      <c r="AEP31">
        <f>IF($B31=0,1000000,IF(INDEX('計算A'!$D$60:$II$104,$B31,240)*MB31=1,IF(AND($E31=2,VI31=0),1000000,INDEX('計算A'!II$110:II$114,$F31+1)+IF(AND($E31=1,VI31=0),1000,0)),1000000))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IF($B32=0,1000000,IF(INDEX('計算A'!$D$60:$II$104,$B32,1)*CW32=1,IF(AND($E32=2,MD32=0),1000000,INDEX('計算A'!D$110:D$114,$F32+1)+IF(AND($E32=1,MD32=0),1000,0)),1000000))</f>
        <v/>
      </c>
      <c r="VL32">
        <f>IF($B32=0,1000000,IF(INDEX('計算A'!$D$60:$II$104,$B32,2)*CX32=1,IF(AND($E32=2,ME32=0),1000000,INDEX('計算A'!E$110:E$114,$F32+1)+IF(AND($E32=1,ME32=0),1000,0)),1000000))</f>
        <v/>
      </c>
      <c r="VM32">
        <f>IF($B32=0,1000000,IF(INDEX('計算A'!$D$60:$II$104,$B32,3)*CY32=1,IF(AND($E32=2,MF32=0),1000000,INDEX('計算A'!F$110:F$114,$F32+1)+IF(AND($E32=1,MF32=0),1000,0)),1000000))</f>
        <v/>
      </c>
      <c r="VN32">
        <f>IF($B32=0,1000000,IF(INDEX('計算A'!$D$60:$II$104,$B32,4)*CZ32=1,IF(AND($E32=2,MG32=0),1000000,INDEX('計算A'!G$110:G$114,$F32+1)+IF(AND($E32=1,MG32=0),1000,0)),1000000))</f>
        <v/>
      </c>
      <c r="VO32">
        <f>IF($B32=0,1000000,IF(INDEX('計算A'!$D$60:$II$104,$B32,5)*DA32=1,IF(AND($E32=2,MH32=0),1000000,INDEX('計算A'!H$110:H$114,$F32+1)+IF(AND($E32=1,MH32=0),1000,0)),1000000))</f>
        <v/>
      </c>
      <c r="VP32">
        <f>IF($B32=0,1000000,IF(INDEX('計算A'!$D$60:$II$104,$B32,6)*DB32=1,IF(AND($E32=2,MI32=0),1000000,INDEX('計算A'!I$110:I$114,$F32+1)+IF(AND($E32=1,MI32=0),1000,0)),1000000))</f>
        <v/>
      </c>
      <c r="VQ32">
        <f>IF($B32=0,1000000,IF(INDEX('計算A'!$D$60:$II$104,$B32,7)*DC32=1,IF(AND($E32=2,MJ32=0),1000000,INDEX('計算A'!J$110:J$114,$F32+1)+IF(AND($E32=1,MJ32=0),1000,0)),1000000))</f>
        <v/>
      </c>
      <c r="VR32">
        <f>IF($B32=0,1000000,IF(INDEX('計算A'!$D$60:$II$104,$B32,8)*DD32=1,IF(AND($E32=2,MK32=0),1000000,INDEX('計算A'!K$110:K$114,$F32+1)+IF(AND($E32=1,MK32=0),1000,0)),1000000))</f>
        <v/>
      </c>
      <c r="VS32">
        <f>IF($B32=0,1000000,IF(INDEX('計算A'!$D$60:$II$104,$B32,9)*DE32=1,IF(AND($E32=2,ML32=0),1000000,INDEX('計算A'!L$110:L$114,$F32+1)+IF(AND($E32=1,ML32=0),1000,0)),1000000))</f>
        <v/>
      </c>
      <c r="VT32">
        <f>IF($B32=0,1000000,IF(INDEX('計算A'!$D$60:$II$104,$B32,10)*DF32=1,IF(AND($E32=2,MM32=0),1000000,INDEX('計算A'!M$110:M$114,$F32+1)+IF(AND($E32=1,MM32=0),1000,0)),1000000))</f>
        <v/>
      </c>
      <c r="VU32">
        <f>IF($B32=0,1000000,IF(INDEX('計算A'!$D$60:$II$104,$B32,11)*DG32=1,IF(AND($E32=2,MN32=0),1000000,INDEX('計算A'!N$110:N$114,$F32+1)+IF(AND($E32=1,MN32=0),1000,0)),1000000))</f>
        <v/>
      </c>
      <c r="VV32">
        <f>IF($B32=0,1000000,IF(INDEX('計算A'!$D$60:$II$104,$B32,12)*DH32=1,IF(AND($E32=2,MO32=0),1000000,INDEX('計算A'!O$110:O$114,$F32+1)+IF(AND($E32=1,MO32=0),1000,0)),1000000))</f>
        <v/>
      </c>
      <c r="VW32">
        <f>IF($B32=0,1000000,IF(INDEX('計算A'!$D$60:$II$104,$B32,13)*DI32=1,IF(AND($E32=2,MP32=0),1000000,INDEX('計算A'!P$110:P$114,$F32+1)+IF(AND($E32=1,MP32=0),1000,0)),1000000))</f>
        <v/>
      </c>
      <c r="VX32">
        <f>IF($B32=0,1000000,IF(INDEX('計算A'!$D$60:$II$104,$B32,14)*DJ32=1,IF(AND($E32=2,MQ32=0),1000000,INDEX('計算A'!Q$110:Q$114,$F32+1)+IF(AND($E32=1,MQ32=0),1000,0)),1000000))</f>
        <v/>
      </c>
      <c r="VY32">
        <f>IF($B32=0,1000000,IF(INDEX('計算A'!$D$60:$II$104,$B32,15)*DK32=1,IF(AND($E32=2,MR32=0),1000000,INDEX('計算A'!R$110:R$114,$F32+1)+IF(AND($E32=1,MR32=0),1000,0)),1000000))</f>
        <v/>
      </c>
      <c r="VZ32">
        <f>IF($B32=0,1000000,IF(INDEX('計算A'!$D$60:$II$104,$B32,16)*DL32=1,IF(AND($E32=2,MS32=0),1000000,INDEX('計算A'!S$110:S$114,$F32+1)+IF(AND($E32=1,MS32=0),1000,0)),1000000))</f>
        <v/>
      </c>
      <c r="WA32">
        <f>IF($B32=0,1000000,IF(INDEX('計算A'!$D$60:$II$104,$B32,17)*DM32=1,IF(AND($E32=2,MT32=0),1000000,INDEX('計算A'!T$110:T$114,$F32+1)+IF(AND($E32=1,MT32=0),1000,0)),1000000))</f>
        <v/>
      </c>
      <c r="WB32">
        <f>IF($B32=0,1000000,IF(INDEX('計算A'!$D$60:$II$104,$B32,18)*DN32=1,IF(AND($E32=2,MU32=0),1000000,INDEX('計算A'!U$110:U$114,$F32+1)+IF(AND($E32=1,MU32=0),1000,0)),1000000))</f>
        <v/>
      </c>
      <c r="WC32">
        <f>IF($B32=0,1000000,IF(INDEX('計算A'!$D$60:$II$104,$B32,19)*DO32=1,IF(AND($E32=2,MV32=0),1000000,INDEX('計算A'!V$110:V$114,$F32+1)+IF(AND($E32=1,MV32=0),1000,0)),1000000))</f>
        <v/>
      </c>
      <c r="WD32">
        <f>IF($B32=0,1000000,IF(INDEX('計算A'!$D$60:$II$104,$B32,20)*DP32=1,IF(AND($E32=2,MW32=0),1000000,INDEX('計算A'!W$110:W$114,$F32+1)+IF(AND($E32=1,MW32=0),1000,0)),1000000))</f>
        <v/>
      </c>
      <c r="WE32">
        <f>IF($B32=0,1000000,IF(INDEX('計算A'!$D$60:$II$104,$B32,21)*DQ32=1,IF(AND($E32=2,MX32=0),1000000,INDEX('計算A'!X$110:X$114,$F32+1)+IF(AND($E32=1,MX32=0),1000,0)),1000000))</f>
        <v/>
      </c>
      <c r="WF32">
        <f>IF($B32=0,1000000,IF(INDEX('計算A'!$D$60:$II$104,$B32,22)*DR32=1,IF(AND($E32=2,MY32=0),1000000,INDEX('計算A'!Y$110:Y$114,$F32+1)+IF(AND($E32=1,MY32=0),1000,0)),1000000))</f>
        <v/>
      </c>
      <c r="WG32">
        <f>IF($B32=0,1000000,IF(INDEX('計算A'!$D$60:$II$104,$B32,23)*DS32=1,IF(AND($E32=2,MZ32=0),1000000,INDEX('計算A'!Z$110:Z$114,$F32+1)+IF(AND($E32=1,MZ32=0),1000,0)),1000000))</f>
        <v/>
      </c>
      <c r="WH32">
        <f>IF($B32=0,1000000,IF(INDEX('計算A'!$D$60:$II$104,$B32,24)*DT32=1,IF(AND($E32=2,NA32=0),1000000,INDEX('計算A'!AA$110:AA$114,$F32+1)+IF(AND($E32=1,NA32=0),1000,0)),1000000))</f>
        <v/>
      </c>
      <c r="WI32">
        <f>IF($B32=0,1000000,IF(INDEX('計算A'!$D$60:$II$104,$B32,25)*DU32=1,IF(AND($E32=2,NB32=0),1000000,INDEX('計算A'!AB$110:AB$114,$F32+1)+IF(AND($E32=1,NB32=0),1000,0)),1000000))</f>
        <v/>
      </c>
      <c r="WJ32">
        <f>IF($B32=0,1000000,IF(INDEX('計算A'!$D$60:$II$104,$B32,26)*DV32=1,IF(AND($E32=2,NC32=0),1000000,INDEX('計算A'!AC$110:AC$114,$F32+1)+IF(AND($E32=1,NC32=0),1000,0)),1000000))</f>
        <v/>
      </c>
      <c r="WK32">
        <f>IF($B32=0,1000000,IF(INDEX('計算A'!$D$60:$II$104,$B32,27)*DW32=1,IF(AND($E32=2,ND32=0),1000000,INDEX('計算A'!AD$110:AD$114,$F32+1)+IF(AND($E32=1,ND32=0),1000,0)),1000000))</f>
        <v/>
      </c>
      <c r="WL32">
        <f>IF($B32=0,1000000,IF(INDEX('計算A'!$D$60:$II$104,$B32,28)*DX32=1,IF(AND($E32=2,NE32=0),1000000,INDEX('計算A'!AE$110:AE$114,$F32+1)+IF(AND($E32=1,NE32=0),1000,0)),1000000))</f>
        <v/>
      </c>
      <c r="WM32">
        <f>IF($B32=0,1000000,IF(INDEX('計算A'!$D$60:$II$104,$B32,29)*DY32=1,IF(AND($E32=2,NF32=0),1000000,INDEX('計算A'!AF$110:AF$114,$F32+1)+IF(AND($E32=1,NF32=0),1000,0)),1000000))</f>
        <v/>
      </c>
      <c r="WN32">
        <f>IF($B32=0,1000000,IF(INDEX('計算A'!$D$60:$II$104,$B32,30)*DZ32=1,IF(AND($E32=2,NG32=0),1000000,INDEX('計算A'!AG$110:AG$114,$F32+1)+IF(AND($E32=1,NG32=0),1000,0)),1000000))</f>
        <v/>
      </c>
      <c r="WO32">
        <f>IF($B32=0,1000000,IF(INDEX('計算A'!$D$60:$II$104,$B32,31)*EA32=1,IF(AND($E32=2,NH32=0),1000000,INDEX('計算A'!AH$110:AH$114,$F32+1)+IF(AND($E32=1,NH32=0),1000,0)),1000000))</f>
        <v/>
      </c>
      <c r="WP32">
        <f>IF($B32=0,1000000,IF(INDEX('計算A'!$D$60:$II$104,$B32,32)*EB32=1,IF(AND($E32=2,NI32=0),1000000,INDEX('計算A'!AI$110:AI$114,$F32+1)+IF(AND($E32=1,NI32=0),1000,0)),1000000))</f>
        <v/>
      </c>
      <c r="WQ32">
        <f>IF($B32=0,1000000,IF(INDEX('計算A'!$D$60:$II$104,$B32,33)*EC32=1,IF(AND($E32=2,NJ32=0),1000000,INDEX('計算A'!AJ$110:AJ$114,$F32+1)+IF(AND($E32=1,NJ32=0),1000,0)),1000000))</f>
        <v/>
      </c>
      <c r="WR32">
        <f>IF($B32=0,1000000,IF(INDEX('計算A'!$D$60:$II$104,$B32,34)*ED32=1,IF(AND($E32=2,NK32=0),1000000,INDEX('計算A'!AK$110:AK$114,$F32+1)+IF(AND($E32=1,NK32=0),1000,0)),1000000))</f>
        <v/>
      </c>
      <c r="WS32">
        <f>IF($B32=0,1000000,IF(INDEX('計算A'!$D$60:$II$104,$B32,35)*EE32=1,IF(AND($E32=2,NL32=0),1000000,INDEX('計算A'!AL$110:AL$114,$F32+1)+IF(AND($E32=1,NL32=0),1000,0)),1000000))</f>
        <v/>
      </c>
      <c r="WT32">
        <f>IF($B32=0,1000000,IF(INDEX('計算A'!$D$60:$II$104,$B32,36)*EF32=1,IF(AND($E32=2,NM32=0),1000000,INDEX('計算A'!AM$110:AM$114,$F32+1)+IF(AND($E32=1,NM32=0),1000,0)),1000000))</f>
        <v/>
      </c>
      <c r="WU32">
        <f>IF($B32=0,1000000,IF(INDEX('計算A'!$D$60:$II$104,$B32,37)*EG32=1,IF(AND($E32=2,NN32=0),1000000,INDEX('計算A'!AN$110:AN$114,$F32+1)+IF(AND($E32=1,NN32=0),1000,0)),1000000))</f>
        <v/>
      </c>
      <c r="WV32">
        <f>IF($B32=0,1000000,IF(INDEX('計算A'!$D$60:$II$104,$B32,38)*EH32=1,IF(AND($E32=2,NO32=0),1000000,INDEX('計算A'!AO$110:AO$114,$F32+1)+IF(AND($E32=1,NO32=0),1000,0)),1000000))</f>
        <v/>
      </c>
      <c r="WW32">
        <f>IF($B32=0,1000000,IF(INDEX('計算A'!$D$60:$II$104,$B32,39)*EI32=1,IF(AND($E32=2,NP32=0),1000000,INDEX('計算A'!AP$110:AP$114,$F32+1)+IF(AND($E32=1,NP32=0),1000,0)),1000000))</f>
        <v/>
      </c>
      <c r="WX32">
        <f>IF($B32=0,1000000,IF(INDEX('計算A'!$D$60:$II$104,$B32,40)*EJ32=1,IF(AND($E32=2,NQ32=0),1000000,INDEX('計算A'!AQ$110:AQ$114,$F32+1)+IF(AND($E32=1,NQ32=0),1000,0)),1000000))</f>
        <v/>
      </c>
      <c r="WY32">
        <f>IF($B32=0,1000000,IF(INDEX('計算A'!$D$60:$II$104,$B32,41)*EK32=1,IF(AND($E32=2,NR32=0),1000000,INDEX('計算A'!AR$110:AR$114,$F32+1)+IF(AND($E32=1,NR32=0),1000,0)),1000000))</f>
        <v/>
      </c>
      <c r="WZ32">
        <f>IF($B32=0,1000000,IF(INDEX('計算A'!$D$60:$II$104,$B32,42)*EL32=1,IF(AND($E32=2,NS32=0),1000000,INDEX('計算A'!AS$110:AS$114,$F32+1)+IF(AND($E32=1,NS32=0),1000,0)),1000000))</f>
        <v/>
      </c>
      <c r="XA32">
        <f>IF($B32=0,1000000,IF(INDEX('計算A'!$D$60:$II$104,$B32,43)*EM32=1,IF(AND($E32=2,NT32=0),1000000,INDEX('計算A'!AT$110:AT$114,$F32+1)+IF(AND($E32=1,NT32=0),1000,0)),1000000))</f>
        <v/>
      </c>
      <c r="XB32">
        <f>IF($B32=0,1000000,IF(INDEX('計算A'!$D$60:$II$104,$B32,44)*EN32=1,IF(AND($E32=2,NU32=0),1000000,INDEX('計算A'!AU$110:AU$114,$F32+1)+IF(AND($E32=1,NU32=0),1000,0)),1000000))</f>
        <v/>
      </c>
      <c r="XC32">
        <f>IF($B32=0,1000000,IF(INDEX('計算A'!$D$60:$II$104,$B32,45)*EO32=1,IF(AND($E32=2,NV32=0),1000000,INDEX('計算A'!AV$110:AV$114,$F32+1)+IF(AND($E32=1,NV32=0),1000,0)),1000000))</f>
        <v/>
      </c>
      <c r="XD32">
        <f>IF($B32=0,1000000,IF(INDEX('計算A'!$D$60:$II$104,$B32,46)*EP32=1,IF(AND($E32=2,NW32=0),1000000,INDEX('計算A'!AW$110:AW$114,$F32+1)+IF(AND($E32=1,NW32=0),1000,0)),1000000))</f>
        <v/>
      </c>
      <c r="XE32">
        <f>IF($B32=0,1000000,IF(INDEX('計算A'!$D$60:$II$104,$B32,47)*EQ32=1,IF(AND($E32=2,NX32=0),1000000,INDEX('計算A'!AX$110:AX$114,$F32+1)+IF(AND($E32=1,NX32=0),1000,0)),1000000))</f>
        <v/>
      </c>
      <c r="XF32">
        <f>IF($B32=0,1000000,IF(INDEX('計算A'!$D$60:$II$104,$B32,48)*ER32=1,IF(AND($E32=2,NY32=0),1000000,INDEX('計算A'!AY$110:AY$114,$F32+1)+IF(AND($E32=1,NY32=0),1000,0)),1000000))</f>
        <v/>
      </c>
      <c r="XG32">
        <f>IF($B32=0,1000000,IF(INDEX('計算A'!$D$60:$II$104,$B32,49)*ES32=1,IF(AND($E32=2,NZ32=0),1000000,INDEX('計算A'!AZ$110:AZ$114,$F32+1)+IF(AND($E32=1,NZ32=0),1000,0)),1000000))</f>
        <v/>
      </c>
      <c r="XH32">
        <f>IF($B32=0,1000000,IF(INDEX('計算A'!$D$60:$II$104,$B32,50)*ET32=1,IF(AND($E32=2,OA32=0),1000000,INDEX('計算A'!BA$110:BA$114,$F32+1)+IF(AND($E32=1,OA32=0),1000,0)),1000000))</f>
        <v/>
      </c>
      <c r="XI32">
        <f>IF($B32=0,1000000,IF(INDEX('計算A'!$D$60:$II$104,$B32,51)*EU32=1,IF(AND($E32=2,OB32=0),1000000,INDEX('計算A'!BB$110:BB$114,$F32+1)+IF(AND($E32=1,OB32=0),1000,0)),1000000))</f>
        <v/>
      </c>
      <c r="XJ32">
        <f>IF($B32=0,1000000,IF(INDEX('計算A'!$D$60:$II$104,$B32,52)*EV32=1,IF(AND($E32=2,OC32=0),1000000,INDEX('計算A'!BC$110:BC$114,$F32+1)+IF(AND($E32=1,OC32=0),1000,0)),1000000))</f>
        <v/>
      </c>
      <c r="XK32">
        <f>IF($B32=0,1000000,IF(INDEX('計算A'!$D$60:$II$104,$B32,53)*EW32=1,IF(AND($E32=2,OD32=0),1000000,INDEX('計算A'!BD$110:BD$114,$F32+1)+IF(AND($E32=1,OD32=0),1000,0)),1000000))</f>
        <v/>
      </c>
      <c r="XL32">
        <f>IF($B32=0,1000000,IF(INDEX('計算A'!$D$60:$II$104,$B32,54)*EX32=1,IF(AND($E32=2,OE32=0),1000000,INDEX('計算A'!BE$110:BE$114,$F32+1)+IF(AND($E32=1,OE32=0),1000,0)),1000000))</f>
        <v/>
      </c>
      <c r="XM32">
        <f>IF($B32=0,1000000,IF(INDEX('計算A'!$D$60:$II$104,$B32,55)*EY32=1,IF(AND($E32=2,OF32=0),1000000,INDEX('計算A'!BF$110:BF$114,$F32+1)+IF(AND($E32=1,OF32=0),1000,0)),1000000))</f>
        <v/>
      </c>
      <c r="XN32">
        <f>IF($B32=0,1000000,IF(INDEX('計算A'!$D$60:$II$104,$B32,56)*EZ32=1,IF(AND($E32=2,OG32=0),1000000,INDEX('計算A'!BG$110:BG$114,$F32+1)+IF(AND($E32=1,OG32=0),1000,0)),1000000))</f>
        <v/>
      </c>
      <c r="XO32">
        <f>IF($B32=0,1000000,IF(INDEX('計算A'!$D$60:$II$104,$B32,57)*FA32=1,IF(AND($E32=2,OH32=0),1000000,INDEX('計算A'!BH$110:BH$114,$F32+1)+IF(AND($E32=1,OH32=0),1000,0)),1000000))</f>
        <v/>
      </c>
      <c r="XP32">
        <f>IF($B32=0,1000000,IF(INDEX('計算A'!$D$60:$II$104,$B32,58)*FB32=1,IF(AND($E32=2,OI32=0),1000000,INDEX('計算A'!BI$110:BI$114,$F32+1)+IF(AND($E32=1,OI32=0),1000,0)),1000000))</f>
        <v/>
      </c>
      <c r="XQ32">
        <f>IF($B32=0,1000000,IF(INDEX('計算A'!$D$60:$II$104,$B32,59)*FC32=1,IF(AND($E32=2,OJ32=0),1000000,INDEX('計算A'!BJ$110:BJ$114,$F32+1)+IF(AND($E32=1,OJ32=0),1000,0)),1000000))</f>
        <v/>
      </c>
      <c r="XR32">
        <f>IF($B32=0,1000000,IF(INDEX('計算A'!$D$60:$II$104,$B32,60)*FD32=1,IF(AND($E32=2,OK32=0),1000000,INDEX('計算A'!BK$110:BK$114,$F32+1)+IF(AND($E32=1,OK32=0),1000,0)),1000000))</f>
        <v/>
      </c>
      <c r="XS32">
        <f>IF($B32=0,1000000,IF(INDEX('計算A'!$D$60:$II$104,$B32,61)*FE32=1,IF(AND($E32=2,OL32=0),1000000,INDEX('計算A'!BL$110:BL$114,$F32+1)+IF(AND($E32=1,OL32=0),1000,0)),1000000))</f>
        <v/>
      </c>
      <c r="XT32">
        <f>IF($B32=0,1000000,IF(INDEX('計算A'!$D$60:$II$104,$B32,62)*FF32=1,IF(AND($E32=2,OM32=0),1000000,INDEX('計算A'!BM$110:BM$114,$F32+1)+IF(AND($E32=1,OM32=0),1000,0)),1000000))</f>
        <v/>
      </c>
      <c r="XU32">
        <f>IF($B32=0,1000000,IF(INDEX('計算A'!$D$60:$II$104,$B32,63)*FG32=1,IF(AND($E32=2,ON32=0),1000000,INDEX('計算A'!BN$110:BN$114,$F32+1)+IF(AND($E32=1,ON32=0),1000,0)),1000000))</f>
        <v/>
      </c>
      <c r="XV32">
        <f>IF($B32=0,1000000,IF(INDEX('計算A'!$D$60:$II$104,$B32,64)*FH32=1,IF(AND($E32=2,OO32=0),1000000,INDEX('計算A'!BO$110:BO$114,$F32+1)+IF(AND($E32=1,OO32=0),1000,0)),1000000))</f>
        <v/>
      </c>
      <c r="XW32">
        <f>IF($B32=0,1000000,IF(INDEX('計算A'!$D$60:$II$104,$B32,65)*FI32=1,IF(AND($E32=2,OP32=0),1000000,INDEX('計算A'!BP$110:BP$114,$F32+1)+IF(AND($E32=1,OP32=0),1000,0)),1000000))</f>
        <v/>
      </c>
      <c r="XX32">
        <f>IF($B32=0,1000000,IF(INDEX('計算A'!$D$60:$II$104,$B32,66)*FJ32=1,IF(AND($E32=2,OQ32=0),1000000,INDEX('計算A'!BQ$110:BQ$114,$F32+1)+IF(AND($E32=1,OQ32=0),1000,0)),1000000))</f>
        <v/>
      </c>
      <c r="XY32">
        <f>IF($B32=0,1000000,IF(INDEX('計算A'!$D$60:$II$104,$B32,67)*FK32=1,IF(AND($E32=2,OR32=0),1000000,INDEX('計算A'!BR$110:BR$114,$F32+1)+IF(AND($E32=1,OR32=0),1000,0)),1000000))</f>
        <v/>
      </c>
      <c r="XZ32">
        <f>IF($B32=0,1000000,IF(INDEX('計算A'!$D$60:$II$104,$B32,68)*FL32=1,IF(AND($E32=2,OS32=0),1000000,INDEX('計算A'!BS$110:BS$114,$F32+1)+IF(AND($E32=1,OS32=0),1000,0)),1000000))</f>
        <v/>
      </c>
      <c r="YA32">
        <f>IF($B32=0,1000000,IF(INDEX('計算A'!$D$60:$II$104,$B32,69)*FM32=1,IF(AND($E32=2,OT32=0),1000000,INDEX('計算A'!BT$110:BT$114,$F32+1)+IF(AND($E32=1,OT32=0),1000,0)),1000000))</f>
        <v/>
      </c>
      <c r="YB32">
        <f>IF($B32=0,1000000,IF(INDEX('計算A'!$D$60:$II$104,$B32,70)*FN32=1,IF(AND($E32=2,OU32=0),1000000,INDEX('計算A'!BU$110:BU$114,$F32+1)+IF(AND($E32=1,OU32=0),1000,0)),1000000))</f>
        <v/>
      </c>
      <c r="YC32">
        <f>IF($B32=0,1000000,IF(INDEX('計算A'!$D$60:$II$104,$B32,71)*FO32=1,IF(AND($E32=2,OV32=0),1000000,INDEX('計算A'!BV$110:BV$114,$F32+1)+IF(AND($E32=1,OV32=0),1000,0)),1000000))</f>
        <v/>
      </c>
      <c r="YD32">
        <f>IF($B32=0,1000000,IF(INDEX('計算A'!$D$60:$II$104,$B32,72)*FP32=1,IF(AND($E32=2,OW32=0),1000000,INDEX('計算A'!BW$110:BW$114,$F32+1)+IF(AND($E32=1,OW32=0),1000,0)),1000000))</f>
        <v/>
      </c>
      <c r="YE32">
        <f>IF($B32=0,1000000,IF(INDEX('計算A'!$D$60:$II$104,$B32,73)*FQ32=1,IF(AND($E32=2,OX32=0),1000000,INDEX('計算A'!BX$110:BX$114,$F32+1)+IF(AND($E32=1,OX32=0),1000,0)),1000000))</f>
        <v/>
      </c>
      <c r="YF32">
        <f>IF($B32=0,1000000,IF(INDEX('計算A'!$D$60:$II$104,$B32,74)*FR32=1,IF(AND($E32=2,OY32=0),1000000,INDEX('計算A'!BY$110:BY$114,$F32+1)+IF(AND($E32=1,OY32=0),1000,0)),1000000))</f>
        <v/>
      </c>
      <c r="YG32">
        <f>IF($B32=0,1000000,IF(INDEX('計算A'!$D$60:$II$104,$B32,75)*FS32=1,IF(AND($E32=2,OZ32=0),1000000,INDEX('計算A'!BZ$110:BZ$114,$F32+1)+IF(AND($E32=1,OZ32=0),1000,0)),1000000))</f>
        <v/>
      </c>
      <c r="YH32">
        <f>IF($B32=0,1000000,IF(INDEX('計算A'!$D$60:$II$104,$B32,76)*FT32=1,IF(AND($E32=2,PA32=0),1000000,INDEX('計算A'!CA$110:CA$114,$F32+1)+IF(AND($E32=1,PA32=0),1000,0)),1000000))</f>
        <v/>
      </c>
      <c r="YI32">
        <f>IF($B32=0,1000000,IF(INDEX('計算A'!$D$60:$II$104,$B32,77)*FU32=1,IF(AND($E32=2,PB32=0),1000000,INDEX('計算A'!CB$110:CB$114,$F32+1)+IF(AND($E32=1,PB32=0),1000,0)),1000000))</f>
        <v/>
      </c>
      <c r="YJ32">
        <f>IF($B32=0,1000000,IF(INDEX('計算A'!$D$60:$II$104,$B32,78)*FV32=1,IF(AND($E32=2,PC32=0),1000000,INDEX('計算A'!CC$110:CC$114,$F32+1)+IF(AND($E32=1,PC32=0),1000,0)),1000000))</f>
        <v/>
      </c>
      <c r="YK32">
        <f>IF($B32=0,1000000,IF(INDEX('計算A'!$D$60:$II$104,$B32,79)*FW32=1,IF(AND($E32=2,PD32=0),1000000,INDEX('計算A'!CD$110:CD$114,$F32+1)+IF(AND($E32=1,PD32=0),1000,0)),1000000))</f>
        <v/>
      </c>
      <c r="YL32">
        <f>IF($B32=0,1000000,IF(INDEX('計算A'!$D$60:$II$104,$B32,80)*FX32=1,IF(AND($E32=2,PE32=0),1000000,INDEX('計算A'!CE$110:CE$114,$F32+1)+IF(AND($E32=1,PE32=0),1000,0)),1000000))</f>
        <v/>
      </c>
      <c r="YM32">
        <f>IF($B32=0,1000000,IF(INDEX('計算A'!$D$60:$II$104,$B32,81)*FY32=1,IF(AND($E32=2,PF32=0),1000000,INDEX('計算A'!CF$110:CF$114,$F32+1)+IF(AND($E32=1,PF32=0),1000,0)),1000000))</f>
        <v/>
      </c>
      <c r="YN32">
        <f>IF($B32=0,1000000,IF(INDEX('計算A'!$D$60:$II$104,$B32,82)*FZ32=1,IF(AND($E32=2,PG32=0),1000000,INDEX('計算A'!CG$110:CG$114,$F32+1)+IF(AND($E32=1,PG32=0),1000,0)),1000000))</f>
        <v/>
      </c>
      <c r="YO32">
        <f>IF($B32=0,1000000,IF(INDEX('計算A'!$D$60:$II$104,$B32,83)*GA32=1,IF(AND($E32=2,PH32=0),1000000,INDEX('計算A'!CH$110:CH$114,$F32+1)+IF(AND($E32=1,PH32=0),1000,0)),1000000))</f>
        <v/>
      </c>
      <c r="YP32">
        <f>IF($B32=0,1000000,IF(INDEX('計算A'!$D$60:$II$104,$B32,84)*GB32=1,IF(AND($E32=2,PI32=0),1000000,INDEX('計算A'!CI$110:CI$114,$F32+1)+IF(AND($E32=1,PI32=0),1000,0)),1000000))</f>
        <v/>
      </c>
      <c r="YQ32">
        <f>IF($B32=0,1000000,IF(INDEX('計算A'!$D$60:$II$104,$B32,85)*GC32=1,IF(AND($E32=2,PJ32=0),1000000,INDEX('計算A'!CJ$110:CJ$114,$F32+1)+IF(AND($E32=1,PJ32=0),1000,0)),1000000))</f>
        <v/>
      </c>
      <c r="YR32">
        <f>IF($B32=0,1000000,IF(INDEX('計算A'!$D$60:$II$104,$B32,86)*GD32=1,IF(AND($E32=2,PK32=0),1000000,INDEX('計算A'!CK$110:CK$114,$F32+1)+IF(AND($E32=1,PK32=0),1000,0)),1000000))</f>
        <v/>
      </c>
      <c r="YS32">
        <f>IF($B32=0,1000000,IF(INDEX('計算A'!$D$60:$II$104,$B32,87)*GE32=1,IF(AND($E32=2,PL32=0),1000000,INDEX('計算A'!CL$110:CL$114,$F32+1)+IF(AND($E32=1,PL32=0),1000,0)),1000000))</f>
        <v/>
      </c>
      <c r="YT32">
        <f>IF($B32=0,1000000,IF(INDEX('計算A'!$D$60:$II$104,$B32,88)*GF32=1,IF(AND($E32=2,PM32=0),1000000,INDEX('計算A'!CM$110:CM$114,$F32+1)+IF(AND($E32=1,PM32=0),1000,0)),1000000))</f>
        <v/>
      </c>
      <c r="YU32">
        <f>IF($B32=0,1000000,IF(INDEX('計算A'!$D$60:$II$104,$B32,89)*GG32=1,IF(AND($E32=2,PN32=0),1000000,INDEX('計算A'!CN$110:CN$114,$F32+1)+IF(AND($E32=1,PN32=0),1000,0)),1000000))</f>
        <v/>
      </c>
      <c r="YV32">
        <f>IF($B32=0,1000000,IF(INDEX('計算A'!$D$60:$II$104,$B32,90)*GH32=1,IF(AND($E32=2,PO32=0),1000000,INDEX('計算A'!CO$110:CO$114,$F32+1)+IF(AND($E32=1,PO32=0),1000,0)),1000000))</f>
        <v/>
      </c>
      <c r="YW32">
        <f>IF($B32=0,1000000,IF(INDEX('計算A'!$D$60:$II$104,$B32,91)*GI32=1,IF(AND($E32=2,PP32=0),1000000,INDEX('計算A'!CP$110:CP$114,$F32+1)+IF(AND($E32=1,PP32=0),1000,0)),1000000))</f>
        <v/>
      </c>
      <c r="YX32">
        <f>IF($B32=0,1000000,IF(INDEX('計算A'!$D$60:$II$104,$B32,92)*GJ32=1,IF(AND($E32=2,PQ32=0),1000000,INDEX('計算A'!CQ$110:CQ$114,$F32+1)+IF(AND($E32=1,PQ32=0),1000,0)),1000000))</f>
        <v/>
      </c>
      <c r="YY32">
        <f>IF($B32=0,1000000,IF(INDEX('計算A'!$D$60:$II$104,$B32,93)*GK32=1,IF(AND($E32=2,PR32=0),1000000,INDEX('計算A'!CR$110:CR$114,$F32+1)+IF(AND($E32=1,PR32=0),1000,0)),1000000))</f>
        <v/>
      </c>
      <c r="YZ32">
        <f>IF($B32=0,1000000,IF(INDEX('計算A'!$D$60:$II$104,$B32,94)*GL32=1,IF(AND($E32=2,PS32=0),1000000,INDEX('計算A'!CS$110:CS$114,$F32+1)+IF(AND($E32=1,PS32=0),1000,0)),1000000))</f>
        <v/>
      </c>
      <c r="ZA32">
        <f>IF($B32=0,1000000,IF(INDEX('計算A'!$D$60:$II$104,$B32,95)*GM32=1,IF(AND($E32=2,PT32=0),1000000,INDEX('計算A'!CT$110:CT$114,$F32+1)+IF(AND($E32=1,PT32=0),1000,0)),1000000))</f>
        <v/>
      </c>
      <c r="ZB32">
        <f>IF($B32=0,1000000,IF(INDEX('計算A'!$D$60:$II$104,$B32,96)*GN32=1,IF(AND($E32=2,PU32=0),1000000,INDEX('計算A'!CU$110:CU$114,$F32+1)+IF(AND($E32=1,PU32=0),1000,0)),1000000))</f>
        <v/>
      </c>
      <c r="ZC32">
        <f>IF($B32=0,1000000,IF(INDEX('計算A'!$D$60:$II$104,$B32,97)*GO32=1,IF(AND($E32=2,PV32=0),1000000,INDEX('計算A'!CV$110:CV$114,$F32+1)+IF(AND($E32=1,PV32=0),1000,0)),1000000))</f>
        <v/>
      </c>
      <c r="ZD32">
        <f>IF($B32=0,1000000,IF(INDEX('計算A'!$D$60:$II$104,$B32,98)*GP32=1,IF(AND($E32=2,PW32=0),1000000,INDEX('計算A'!CW$110:CW$114,$F32+1)+IF(AND($E32=1,PW32=0),1000,0)),1000000))</f>
        <v/>
      </c>
      <c r="ZE32">
        <f>IF($B32=0,1000000,IF(INDEX('計算A'!$D$60:$II$104,$B32,99)*GQ32=1,IF(AND($E32=2,PX32=0),1000000,INDEX('計算A'!CX$110:CX$114,$F32+1)+IF(AND($E32=1,PX32=0),1000,0)),1000000))</f>
        <v/>
      </c>
      <c r="ZF32">
        <f>IF($B32=0,1000000,IF(INDEX('計算A'!$D$60:$II$104,$B32,100)*GR32=1,IF(AND($E32=2,PY32=0),1000000,INDEX('計算A'!CY$110:CY$114,$F32+1)+IF(AND($E32=1,PY32=0),1000,0)),1000000))</f>
        <v/>
      </c>
      <c r="ZG32">
        <f>IF($B32=0,1000000,IF(INDEX('計算A'!$D$60:$II$104,$B32,101)*GS32=1,IF(AND($E32=2,PZ32=0),1000000,INDEX('計算A'!CZ$110:CZ$114,$F32+1)+IF(AND($E32=1,PZ32=0),1000,0)),1000000))</f>
        <v/>
      </c>
      <c r="ZH32">
        <f>IF($B32=0,1000000,IF(INDEX('計算A'!$D$60:$II$104,$B32,102)*GT32=1,IF(AND($E32=2,QA32=0),1000000,INDEX('計算A'!DA$110:DA$114,$F32+1)+IF(AND($E32=1,QA32=0),1000,0)),1000000))</f>
        <v/>
      </c>
      <c r="ZI32">
        <f>IF($B32=0,1000000,IF(INDEX('計算A'!$D$60:$II$104,$B32,103)*GU32=1,IF(AND($E32=2,QB32=0),1000000,INDEX('計算A'!DB$110:DB$114,$F32+1)+IF(AND($E32=1,QB32=0),1000,0)),1000000))</f>
        <v/>
      </c>
      <c r="ZJ32">
        <f>IF($B32=0,1000000,IF(INDEX('計算A'!$D$60:$II$104,$B32,104)*GV32=1,IF(AND($E32=2,QC32=0),1000000,INDEX('計算A'!DC$110:DC$114,$F32+1)+IF(AND($E32=1,QC32=0),1000,0)),1000000))</f>
        <v/>
      </c>
      <c r="ZK32">
        <f>IF($B32=0,1000000,IF(INDEX('計算A'!$D$60:$II$104,$B32,105)*GW32=1,IF(AND($E32=2,QD32=0),1000000,INDEX('計算A'!DD$110:DD$114,$F32+1)+IF(AND($E32=1,QD32=0),1000,0)),1000000))</f>
        <v/>
      </c>
      <c r="ZL32">
        <f>IF($B32=0,1000000,IF(INDEX('計算A'!$D$60:$II$104,$B32,106)*GX32=1,IF(AND($E32=2,QE32=0),1000000,INDEX('計算A'!DE$110:DE$114,$F32+1)+IF(AND($E32=1,QE32=0),1000,0)),1000000))</f>
        <v/>
      </c>
      <c r="ZM32">
        <f>IF($B32=0,1000000,IF(INDEX('計算A'!$D$60:$II$104,$B32,107)*GY32=1,IF(AND($E32=2,QF32=0),1000000,INDEX('計算A'!DF$110:DF$114,$F32+1)+IF(AND($E32=1,QF32=0),1000,0)),1000000))</f>
        <v/>
      </c>
      <c r="ZN32">
        <f>IF($B32=0,1000000,IF(INDEX('計算A'!$D$60:$II$104,$B32,108)*GZ32=1,IF(AND($E32=2,QG32=0),1000000,INDEX('計算A'!DG$110:DG$114,$F32+1)+IF(AND($E32=1,QG32=0),1000,0)),1000000))</f>
        <v/>
      </c>
      <c r="ZO32">
        <f>IF($B32=0,1000000,IF(INDEX('計算A'!$D$60:$II$104,$B32,109)*HA32=1,IF(AND($E32=2,QH32=0),1000000,INDEX('計算A'!DH$110:DH$114,$F32+1)+IF(AND($E32=1,QH32=0),1000,0)),1000000))</f>
        <v/>
      </c>
      <c r="ZP32">
        <f>IF($B32=0,1000000,IF(INDEX('計算A'!$D$60:$II$104,$B32,110)*HB32=1,IF(AND($E32=2,QI32=0),1000000,INDEX('計算A'!DI$110:DI$114,$F32+1)+IF(AND($E32=1,QI32=0),1000,0)),1000000))</f>
        <v/>
      </c>
      <c r="ZQ32">
        <f>IF($B32=0,1000000,IF(INDEX('計算A'!$D$60:$II$104,$B32,111)*HC32=1,IF(AND($E32=2,QJ32=0),1000000,INDEX('計算A'!DJ$110:DJ$114,$F32+1)+IF(AND($E32=1,QJ32=0),1000,0)),1000000))</f>
        <v/>
      </c>
      <c r="ZR32">
        <f>IF($B32=0,1000000,IF(INDEX('計算A'!$D$60:$II$104,$B32,112)*HD32=1,IF(AND($E32=2,QK32=0),1000000,INDEX('計算A'!DK$110:DK$114,$F32+1)+IF(AND($E32=1,QK32=0),1000,0)),1000000))</f>
        <v/>
      </c>
      <c r="ZS32">
        <f>IF($B32=0,1000000,IF(INDEX('計算A'!$D$60:$II$104,$B32,113)*HE32=1,IF(AND($E32=2,QL32=0),1000000,INDEX('計算A'!DL$110:DL$114,$F32+1)+IF(AND($E32=1,QL32=0),1000,0)),1000000))</f>
        <v/>
      </c>
      <c r="ZT32">
        <f>IF($B32=0,1000000,IF(INDEX('計算A'!$D$60:$II$104,$B32,114)*HF32=1,IF(AND($E32=2,QM32=0),1000000,INDEX('計算A'!DM$110:DM$114,$F32+1)+IF(AND($E32=1,QM32=0),1000,0)),1000000))</f>
        <v/>
      </c>
      <c r="ZU32">
        <f>IF($B32=0,1000000,IF(INDEX('計算A'!$D$60:$II$104,$B32,115)*HG32=1,IF(AND($E32=2,QN32=0),1000000,INDEX('計算A'!DN$110:DN$114,$F32+1)+IF(AND($E32=1,QN32=0),1000,0)),1000000))</f>
        <v/>
      </c>
      <c r="ZV32">
        <f>IF($B32=0,1000000,IF(INDEX('計算A'!$D$60:$II$104,$B32,116)*HH32=1,IF(AND($E32=2,QO32=0),1000000,INDEX('計算A'!DO$110:DO$114,$F32+1)+IF(AND($E32=1,QO32=0),1000,0)),1000000))</f>
        <v/>
      </c>
      <c r="ZW32">
        <f>IF($B32=0,1000000,IF(INDEX('計算A'!$D$60:$II$104,$B32,117)*HI32=1,IF(AND($E32=2,QP32=0),1000000,INDEX('計算A'!DP$110:DP$114,$F32+1)+IF(AND($E32=1,QP32=0),1000,0)),1000000))</f>
        <v/>
      </c>
      <c r="ZX32">
        <f>IF($B32=0,1000000,IF(INDEX('計算A'!$D$60:$II$104,$B32,118)*HJ32=1,IF(AND($E32=2,QQ32=0),1000000,INDEX('計算A'!DQ$110:DQ$114,$F32+1)+IF(AND($E32=1,QQ32=0),1000,0)),1000000))</f>
        <v/>
      </c>
      <c r="ZY32">
        <f>IF($B32=0,1000000,IF(INDEX('計算A'!$D$60:$II$104,$B32,119)*HK32=1,IF(AND($E32=2,QR32=0),1000000,INDEX('計算A'!DR$110:DR$114,$F32+1)+IF(AND($E32=1,QR32=0),1000,0)),1000000))</f>
        <v/>
      </c>
      <c r="ZZ32">
        <f>IF($B32=0,1000000,IF(INDEX('計算A'!$D$60:$II$104,$B32,120)*HL32=1,IF(AND($E32=2,QS32=0),1000000,INDEX('計算A'!DS$110:DS$114,$F32+1)+IF(AND($E32=1,QS32=0),1000,0)),1000000))</f>
        <v/>
      </c>
      <c r="AAA32">
        <f>IF($B32=0,1000000,IF(INDEX('計算A'!$D$60:$II$104,$B32,121)*HM32=1,IF(AND($E32=2,QT32=0),1000000,INDEX('計算A'!DT$110:DT$114,$F32+1)+IF(AND($E32=1,QT32=0),1000,0)),1000000))</f>
        <v/>
      </c>
      <c r="AAB32">
        <f>IF($B32=0,1000000,IF(INDEX('計算A'!$D$60:$II$104,$B32,122)*HN32=1,IF(AND($E32=2,QU32=0),1000000,INDEX('計算A'!DU$110:DU$114,$F32+1)+IF(AND($E32=1,QU32=0),1000,0)),1000000))</f>
        <v/>
      </c>
      <c r="AAC32">
        <f>IF($B32=0,1000000,IF(INDEX('計算A'!$D$60:$II$104,$B32,123)*HO32=1,IF(AND($E32=2,QV32=0),1000000,INDEX('計算A'!DV$110:DV$114,$F32+1)+IF(AND($E32=1,QV32=0),1000,0)),1000000))</f>
        <v/>
      </c>
      <c r="AAD32">
        <f>IF($B32=0,1000000,IF(INDEX('計算A'!$D$60:$II$104,$B32,124)*HP32=1,IF(AND($E32=2,QW32=0),1000000,INDEX('計算A'!DW$110:DW$114,$F32+1)+IF(AND($E32=1,QW32=0),1000,0)),1000000))</f>
        <v/>
      </c>
      <c r="AAE32">
        <f>IF($B32=0,1000000,IF(INDEX('計算A'!$D$60:$II$104,$B32,125)*HQ32=1,IF(AND($E32=2,QX32=0),1000000,INDEX('計算A'!DX$110:DX$114,$F32+1)+IF(AND($E32=1,QX32=0),1000,0)),1000000))</f>
        <v/>
      </c>
      <c r="AAF32">
        <f>IF($B32=0,1000000,IF(INDEX('計算A'!$D$60:$II$104,$B32,126)*HR32=1,IF(AND($E32=2,QY32=0),1000000,INDEX('計算A'!DY$110:DY$114,$F32+1)+IF(AND($E32=1,QY32=0),1000,0)),1000000))</f>
        <v/>
      </c>
      <c r="AAG32">
        <f>IF($B32=0,1000000,IF(INDEX('計算A'!$D$60:$II$104,$B32,127)*HS32=1,IF(AND($E32=2,QZ32=0),1000000,INDEX('計算A'!DZ$110:DZ$114,$F32+1)+IF(AND($E32=1,QZ32=0),1000,0)),1000000))</f>
        <v/>
      </c>
      <c r="AAH32">
        <f>IF($B32=0,1000000,IF(INDEX('計算A'!$D$60:$II$104,$B32,128)*HT32=1,IF(AND($E32=2,RA32=0),1000000,INDEX('計算A'!EA$110:EA$114,$F32+1)+IF(AND($E32=1,RA32=0),1000,0)),1000000))</f>
        <v/>
      </c>
      <c r="AAI32">
        <f>IF($B32=0,1000000,IF(INDEX('計算A'!$D$60:$II$104,$B32,129)*HU32=1,IF(AND($E32=2,RB32=0),1000000,INDEX('計算A'!EB$110:EB$114,$F32+1)+IF(AND($E32=1,RB32=0),1000,0)),1000000))</f>
        <v/>
      </c>
      <c r="AAJ32">
        <f>IF($B32=0,1000000,IF(INDEX('計算A'!$D$60:$II$104,$B32,130)*HV32=1,IF(AND($E32=2,RC32=0),1000000,INDEX('計算A'!EC$110:EC$114,$F32+1)+IF(AND($E32=1,RC32=0),1000,0)),1000000))</f>
        <v/>
      </c>
      <c r="AAK32">
        <f>IF($B32=0,1000000,IF(INDEX('計算A'!$D$60:$II$104,$B32,131)*HW32=1,IF(AND($E32=2,RD32=0),1000000,INDEX('計算A'!ED$110:ED$114,$F32+1)+IF(AND($E32=1,RD32=0),1000,0)),1000000))</f>
        <v/>
      </c>
      <c r="AAL32">
        <f>IF($B32=0,1000000,IF(INDEX('計算A'!$D$60:$II$104,$B32,132)*HX32=1,IF(AND($E32=2,RE32=0),1000000,INDEX('計算A'!EE$110:EE$114,$F32+1)+IF(AND($E32=1,RE32=0),1000,0)),1000000))</f>
        <v/>
      </c>
      <c r="AAM32">
        <f>IF($B32=0,1000000,IF(INDEX('計算A'!$D$60:$II$104,$B32,133)*HY32=1,IF(AND($E32=2,RF32=0),1000000,INDEX('計算A'!EF$110:EF$114,$F32+1)+IF(AND($E32=1,RF32=0),1000,0)),1000000))</f>
        <v/>
      </c>
      <c r="AAN32">
        <f>IF($B32=0,1000000,IF(INDEX('計算A'!$D$60:$II$104,$B32,134)*HZ32=1,IF(AND($E32=2,RG32=0),1000000,INDEX('計算A'!EG$110:EG$114,$F32+1)+IF(AND($E32=1,RG32=0),1000,0)),1000000))</f>
        <v/>
      </c>
      <c r="AAO32">
        <f>IF($B32=0,1000000,IF(INDEX('計算A'!$D$60:$II$104,$B32,135)*IA32=1,IF(AND($E32=2,RH32=0),1000000,INDEX('計算A'!EH$110:EH$114,$F32+1)+IF(AND($E32=1,RH32=0),1000,0)),1000000))</f>
        <v/>
      </c>
      <c r="AAP32">
        <f>IF($B32=0,1000000,IF(INDEX('計算A'!$D$60:$II$104,$B32,136)*IB32=1,IF(AND($E32=2,RI32=0),1000000,INDEX('計算A'!EI$110:EI$114,$F32+1)+IF(AND($E32=1,RI32=0),1000,0)),1000000))</f>
        <v/>
      </c>
      <c r="AAQ32">
        <f>IF($B32=0,1000000,IF(INDEX('計算A'!$D$60:$II$104,$B32,137)*IC32=1,IF(AND($E32=2,RJ32=0),1000000,INDEX('計算A'!EJ$110:EJ$114,$F32+1)+IF(AND($E32=1,RJ32=0),1000,0)),1000000))</f>
        <v/>
      </c>
      <c r="AAR32">
        <f>IF($B32=0,1000000,IF(INDEX('計算A'!$D$60:$II$104,$B32,138)*ID32=1,IF(AND($E32=2,RK32=0),1000000,INDEX('計算A'!EK$110:EK$114,$F32+1)+IF(AND($E32=1,RK32=0),1000,0)),1000000))</f>
        <v/>
      </c>
      <c r="AAS32">
        <f>IF($B32=0,1000000,IF(INDEX('計算A'!$D$60:$II$104,$B32,139)*IE32=1,IF(AND($E32=2,RL32=0),1000000,INDEX('計算A'!EL$110:EL$114,$F32+1)+IF(AND($E32=1,RL32=0),1000,0)),1000000))</f>
        <v/>
      </c>
      <c r="AAT32">
        <f>IF($B32=0,1000000,IF(INDEX('計算A'!$D$60:$II$104,$B32,140)*IF32=1,IF(AND($E32=2,RM32=0),1000000,INDEX('計算A'!EM$110:EM$114,$F32+1)+IF(AND($E32=1,RM32=0),1000,0)),1000000))</f>
        <v/>
      </c>
      <c r="AAU32">
        <f>IF($B32=0,1000000,IF(INDEX('計算A'!$D$60:$II$104,$B32,141)*IG32=1,IF(AND($E32=2,RN32=0),1000000,INDEX('計算A'!EN$110:EN$114,$F32+1)+IF(AND($E32=1,RN32=0),1000,0)),1000000))</f>
        <v/>
      </c>
      <c r="AAV32">
        <f>IF($B32=0,1000000,IF(INDEX('計算A'!$D$60:$II$104,$B32,142)*IH32=1,IF(AND($E32=2,RO32=0),1000000,INDEX('計算A'!EO$110:EO$114,$F32+1)+IF(AND($E32=1,RO32=0),1000,0)),1000000))</f>
        <v/>
      </c>
      <c r="AAW32">
        <f>IF($B32=0,1000000,IF(INDEX('計算A'!$D$60:$II$104,$B32,143)*II32=1,IF(AND($E32=2,RP32=0),1000000,INDEX('計算A'!EP$110:EP$114,$F32+1)+IF(AND($E32=1,RP32=0),1000,0)),1000000))</f>
        <v/>
      </c>
      <c r="AAX32">
        <f>IF($B32=0,1000000,IF(INDEX('計算A'!$D$60:$II$104,$B32,144)*IJ32=1,IF(AND($E32=2,RQ32=0),1000000,INDEX('計算A'!EQ$110:EQ$114,$F32+1)+IF(AND($E32=1,RQ32=0),1000,0)),1000000))</f>
        <v/>
      </c>
      <c r="AAY32">
        <f>IF($B32=0,1000000,IF(INDEX('計算A'!$D$60:$II$104,$B32,145)*IK32=1,IF(AND($E32=2,RR32=0),1000000,INDEX('計算A'!ER$110:ER$114,$F32+1)+IF(AND($E32=1,RR32=0),1000,0)),1000000))</f>
        <v/>
      </c>
      <c r="AAZ32">
        <f>IF($B32=0,1000000,IF(INDEX('計算A'!$D$60:$II$104,$B32,146)*IL32=1,IF(AND($E32=2,RS32=0),1000000,INDEX('計算A'!ES$110:ES$114,$F32+1)+IF(AND($E32=1,RS32=0),1000,0)),1000000))</f>
        <v/>
      </c>
      <c r="ABA32">
        <f>IF($B32=0,1000000,IF(INDEX('計算A'!$D$60:$II$104,$B32,147)*IM32=1,IF(AND($E32=2,RT32=0),1000000,INDEX('計算A'!ET$110:ET$114,$F32+1)+IF(AND($E32=1,RT32=0),1000,0)),1000000))</f>
        <v/>
      </c>
      <c r="ABB32">
        <f>IF($B32=0,1000000,IF(INDEX('計算A'!$D$60:$II$104,$B32,148)*IN32=1,IF(AND($E32=2,RU32=0),1000000,INDEX('計算A'!EU$110:EU$114,$F32+1)+IF(AND($E32=1,RU32=0),1000,0)),1000000))</f>
        <v/>
      </c>
      <c r="ABC32">
        <f>IF($B32=0,1000000,IF(INDEX('計算A'!$D$60:$II$104,$B32,149)*IO32=1,IF(AND($E32=2,RV32=0),1000000,INDEX('計算A'!EV$110:EV$114,$F32+1)+IF(AND($E32=1,RV32=0),1000,0)),1000000))</f>
        <v/>
      </c>
      <c r="ABD32">
        <f>IF($B32=0,1000000,IF(INDEX('計算A'!$D$60:$II$104,$B32,150)*IP32=1,IF(AND($E32=2,RW32=0),1000000,INDEX('計算A'!EW$110:EW$114,$F32+1)+IF(AND($E32=1,RW32=0),1000,0)),1000000))</f>
        <v/>
      </c>
      <c r="ABE32">
        <f>IF($B32=0,1000000,IF(INDEX('計算A'!$D$60:$II$104,$B32,151)*IQ32=1,IF(AND($E32=2,RX32=0),1000000,INDEX('計算A'!EX$110:EX$114,$F32+1)+IF(AND($E32=1,RX32=0),1000,0)),1000000))</f>
        <v/>
      </c>
      <c r="ABF32">
        <f>IF($B32=0,1000000,IF(INDEX('計算A'!$D$60:$II$104,$B32,152)*IR32=1,IF(AND($E32=2,RY32=0),1000000,INDEX('計算A'!EY$110:EY$114,$F32+1)+IF(AND($E32=1,RY32=0),1000,0)),1000000))</f>
        <v/>
      </c>
      <c r="ABG32">
        <f>IF($B32=0,1000000,IF(INDEX('計算A'!$D$60:$II$104,$B32,153)*IS32=1,IF(AND($E32=2,RZ32=0),1000000,INDEX('計算A'!EZ$110:EZ$114,$F32+1)+IF(AND($E32=1,RZ32=0),1000,0)),1000000))</f>
        <v/>
      </c>
      <c r="ABH32">
        <f>IF($B32=0,1000000,IF(INDEX('計算A'!$D$60:$II$104,$B32,154)*IT32=1,IF(AND($E32=2,SA32=0),1000000,INDEX('計算A'!FA$110:FA$114,$F32+1)+IF(AND($E32=1,SA32=0),1000,0)),1000000))</f>
        <v/>
      </c>
      <c r="ABI32">
        <f>IF($B32=0,1000000,IF(INDEX('計算A'!$D$60:$II$104,$B32,155)*IU32=1,IF(AND($E32=2,SB32=0),1000000,INDEX('計算A'!FB$110:FB$114,$F32+1)+IF(AND($E32=1,SB32=0),1000,0)),1000000))</f>
        <v/>
      </c>
      <c r="ABJ32">
        <f>IF($B32=0,1000000,IF(INDEX('計算A'!$D$60:$II$104,$B32,156)*IV32=1,IF(AND($E32=2,SC32=0),1000000,INDEX('計算A'!FC$110:FC$114,$F32+1)+IF(AND($E32=1,SC32=0),1000,0)),1000000))</f>
        <v/>
      </c>
      <c r="ABK32">
        <f>IF($B32=0,1000000,IF(INDEX('計算A'!$D$60:$II$104,$B32,157)*IW32=1,IF(AND($E32=2,SD32=0),1000000,INDEX('計算A'!FD$110:FD$114,$F32+1)+IF(AND($E32=1,SD32=0),1000,0)),1000000))</f>
        <v/>
      </c>
      <c r="ABL32">
        <f>IF($B32=0,1000000,IF(INDEX('計算A'!$D$60:$II$104,$B32,158)*IX32=1,IF(AND($E32=2,SE32=0),1000000,INDEX('計算A'!FE$110:FE$114,$F32+1)+IF(AND($E32=1,SE32=0),1000,0)),1000000))</f>
        <v/>
      </c>
      <c r="ABM32">
        <f>IF($B32=0,1000000,IF(INDEX('計算A'!$D$60:$II$104,$B32,159)*IY32=1,IF(AND($E32=2,SF32=0),1000000,INDEX('計算A'!FF$110:FF$114,$F32+1)+IF(AND($E32=1,SF32=0),1000,0)),1000000))</f>
        <v/>
      </c>
      <c r="ABN32">
        <f>IF($B32=0,1000000,IF(INDEX('計算A'!$D$60:$II$104,$B32,160)*IZ32=1,IF(AND($E32=2,SG32=0),1000000,INDEX('計算A'!FG$110:FG$114,$F32+1)+IF(AND($E32=1,SG32=0),1000,0)),1000000))</f>
        <v/>
      </c>
      <c r="ABO32">
        <f>IF($B32=0,1000000,IF(INDEX('計算A'!$D$60:$II$104,$B32,161)*JA32=1,IF(AND($E32=2,SH32=0),1000000,INDEX('計算A'!FH$110:FH$114,$F32+1)+IF(AND($E32=1,SH32=0),1000,0)),1000000))</f>
        <v/>
      </c>
      <c r="ABP32">
        <f>IF($B32=0,1000000,IF(INDEX('計算A'!$D$60:$II$104,$B32,162)*JB32=1,IF(AND($E32=2,SI32=0),1000000,INDEX('計算A'!FI$110:FI$114,$F32+1)+IF(AND($E32=1,SI32=0),1000,0)),1000000))</f>
        <v/>
      </c>
      <c r="ABQ32">
        <f>IF($B32=0,1000000,IF(INDEX('計算A'!$D$60:$II$104,$B32,163)*JC32=1,IF(AND($E32=2,SJ32=0),1000000,INDEX('計算A'!FJ$110:FJ$114,$F32+1)+IF(AND($E32=1,SJ32=0),1000,0)),1000000))</f>
        <v/>
      </c>
      <c r="ABR32">
        <f>IF($B32=0,1000000,IF(INDEX('計算A'!$D$60:$II$104,$B32,164)*JD32=1,IF(AND($E32=2,SK32=0),1000000,INDEX('計算A'!FK$110:FK$114,$F32+1)+IF(AND($E32=1,SK32=0),1000,0)),1000000))</f>
        <v/>
      </c>
      <c r="ABS32">
        <f>IF($B32=0,1000000,IF(INDEX('計算A'!$D$60:$II$104,$B32,165)*JE32=1,IF(AND($E32=2,SL32=0),1000000,INDEX('計算A'!FL$110:FL$114,$F32+1)+IF(AND($E32=1,SL32=0),1000,0)),1000000))</f>
        <v/>
      </c>
      <c r="ABT32">
        <f>IF($B32=0,1000000,IF(INDEX('計算A'!$D$60:$II$104,$B32,166)*JF32=1,IF(AND($E32=2,SM32=0),1000000,INDEX('計算A'!FM$110:FM$114,$F32+1)+IF(AND($E32=1,SM32=0),1000,0)),1000000))</f>
        <v/>
      </c>
      <c r="ABU32">
        <f>IF($B32=0,1000000,IF(INDEX('計算A'!$D$60:$II$104,$B32,167)*JG32=1,IF(AND($E32=2,SN32=0),1000000,INDEX('計算A'!FN$110:FN$114,$F32+1)+IF(AND($E32=1,SN32=0),1000,0)),1000000))</f>
        <v/>
      </c>
      <c r="ABV32">
        <f>IF($B32=0,1000000,IF(INDEX('計算A'!$D$60:$II$104,$B32,168)*JH32=1,IF(AND($E32=2,SO32=0),1000000,INDEX('計算A'!FO$110:FO$114,$F32+1)+IF(AND($E32=1,SO32=0),1000,0)),1000000))</f>
        <v/>
      </c>
      <c r="ABW32">
        <f>IF($B32=0,1000000,IF(INDEX('計算A'!$D$60:$II$104,$B32,169)*JI32=1,IF(AND($E32=2,SP32=0),1000000,INDEX('計算A'!FP$110:FP$114,$F32+1)+IF(AND($E32=1,SP32=0),1000,0)),1000000))</f>
        <v/>
      </c>
      <c r="ABX32">
        <f>IF($B32=0,1000000,IF(INDEX('計算A'!$D$60:$II$104,$B32,170)*JJ32=1,IF(AND($E32=2,SQ32=0),1000000,INDEX('計算A'!FQ$110:FQ$114,$F32+1)+IF(AND($E32=1,SQ32=0),1000,0)),1000000))</f>
        <v/>
      </c>
      <c r="ABY32">
        <f>IF($B32=0,1000000,IF(INDEX('計算A'!$D$60:$II$104,$B32,171)*JK32=1,IF(AND($E32=2,SR32=0),1000000,INDEX('計算A'!FR$110:FR$114,$F32+1)+IF(AND($E32=1,SR32=0),1000,0)),1000000))</f>
        <v/>
      </c>
      <c r="ABZ32">
        <f>IF($B32=0,1000000,IF(INDEX('計算A'!$D$60:$II$104,$B32,172)*JL32=1,IF(AND($E32=2,SS32=0),1000000,INDEX('計算A'!FS$110:FS$114,$F32+1)+IF(AND($E32=1,SS32=0),1000,0)),1000000))</f>
        <v/>
      </c>
      <c r="ACA32">
        <f>IF($B32=0,1000000,IF(INDEX('計算A'!$D$60:$II$104,$B32,173)*JM32=1,IF(AND($E32=2,ST32=0),1000000,INDEX('計算A'!FT$110:FT$114,$F32+1)+IF(AND($E32=1,ST32=0),1000,0)),1000000))</f>
        <v/>
      </c>
      <c r="ACB32">
        <f>IF($B32=0,1000000,IF(INDEX('計算A'!$D$60:$II$104,$B32,174)*JN32=1,IF(AND($E32=2,SU32=0),1000000,INDEX('計算A'!FU$110:FU$114,$F32+1)+IF(AND($E32=1,SU32=0),1000,0)),1000000))</f>
        <v/>
      </c>
      <c r="ACC32">
        <f>IF($B32=0,1000000,IF(INDEX('計算A'!$D$60:$II$104,$B32,175)*JO32=1,IF(AND($E32=2,SV32=0),1000000,INDEX('計算A'!FV$110:FV$114,$F32+1)+IF(AND($E32=1,SV32=0),1000,0)),1000000))</f>
        <v/>
      </c>
      <c r="ACD32">
        <f>IF($B32=0,1000000,IF(INDEX('計算A'!$D$60:$II$104,$B32,176)*JP32=1,IF(AND($E32=2,SW32=0),1000000,INDEX('計算A'!FW$110:FW$114,$F32+1)+IF(AND($E32=1,SW32=0),1000,0)),1000000))</f>
        <v/>
      </c>
      <c r="ACE32">
        <f>IF($B32=0,1000000,IF(INDEX('計算A'!$D$60:$II$104,$B32,177)*JQ32=1,IF(AND($E32=2,SX32=0),1000000,INDEX('計算A'!FX$110:FX$114,$F32+1)+IF(AND($E32=1,SX32=0),1000,0)),1000000))</f>
        <v/>
      </c>
      <c r="ACF32">
        <f>IF($B32=0,1000000,IF(INDEX('計算A'!$D$60:$II$104,$B32,178)*JR32=1,IF(AND($E32=2,SY32=0),1000000,INDEX('計算A'!FY$110:FY$114,$F32+1)+IF(AND($E32=1,SY32=0),1000,0)),1000000))</f>
        <v/>
      </c>
      <c r="ACG32">
        <f>IF($B32=0,1000000,IF(INDEX('計算A'!$D$60:$II$104,$B32,179)*JS32=1,IF(AND($E32=2,SZ32=0),1000000,INDEX('計算A'!FZ$110:FZ$114,$F32+1)+IF(AND($E32=1,SZ32=0),1000,0)),1000000))</f>
        <v/>
      </c>
      <c r="ACH32">
        <f>IF($B32=0,1000000,IF(INDEX('計算A'!$D$60:$II$104,$B32,180)*JT32=1,IF(AND($E32=2,TA32=0),1000000,INDEX('計算A'!GA$110:GA$114,$F32+1)+IF(AND($E32=1,TA32=0),1000,0)),1000000))</f>
        <v/>
      </c>
      <c r="ACI32">
        <f>IF($B32=0,1000000,IF(INDEX('計算A'!$D$60:$II$104,$B32,181)*JU32=1,IF(AND($E32=2,TB32=0),1000000,INDEX('計算A'!GB$110:GB$114,$F32+1)+IF(AND($E32=1,TB32=0),1000,0)),1000000))</f>
        <v/>
      </c>
      <c r="ACJ32">
        <f>IF($B32=0,1000000,IF(INDEX('計算A'!$D$60:$II$104,$B32,182)*JV32=1,IF(AND($E32=2,TC32=0),1000000,INDEX('計算A'!GC$110:GC$114,$F32+1)+IF(AND($E32=1,TC32=0),1000,0)),1000000))</f>
        <v/>
      </c>
      <c r="ACK32">
        <f>IF($B32=0,1000000,IF(INDEX('計算A'!$D$60:$II$104,$B32,183)*JW32=1,IF(AND($E32=2,TD32=0),1000000,INDEX('計算A'!GD$110:GD$114,$F32+1)+IF(AND($E32=1,TD32=0),1000,0)),1000000))</f>
        <v/>
      </c>
      <c r="ACL32">
        <f>IF($B32=0,1000000,IF(INDEX('計算A'!$D$60:$II$104,$B32,184)*JX32=1,IF(AND($E32=2,TE32=0),1000000,INDEX('計算A'!GE$110:GE$114,$F32+1)+IF(AND($E32=1,TE32=0),1000,0)),1000000))</f>
        <v/>
      </c>
      <c r="ACM32">
        <f>IF($B32=0,1000000,IF(INDEX('計算A'!$D$60:$II$104,$B32,185)*JY32=1,IF(AND($E32=2,TF32=0),1000000,INDEX('計算A'!GF$110:GF$114,$F32+1)+IF(AND($E32=1,TF32=0),1000,0)),1000000))</f>
        <v/>
      </c>
      <c r="ACN32">
        <f>IF($B32=0,1000000,IF(INDEX('計算A'!$D$60:$II$104,$B32,186)*JZ32=1,IF(AND($E32=2,TG32=0),1000000,INDEX('計算A'!GG$110:GG$114,$F32+1)+IF(AND($E32=1,TG32=0),1000,0)),1000000))</f>
        <v/>
      </c>
      <c r="ACO32">
        <f>IF($B32=0,1000000,IF(INDEX('計算A'!$D$60:$II$104,$B32,187)*KA32=1,IF(AND($E32=2,TH32=0),1000000,INDEX('計算A'!GH$110:GH$114,$F32+1)+IF(AND($E32=1,TH32=0),1000,0)),1000000))</f>
        <v/>
      </c>
      <c r="ACP32">
        <f>IF($B32=0,1000000,IF(INDEX('計算A'!$D$60:$II$104,$B32,188)*KB32=1,IF(AND($E32=2,TI32=0),1000000,INDEX('計算A'!GI$110:GI$114,$F32+1)+IF(AND($E32=1,TI32=0),1000,0)),1000000))</f>
        <v/>
      </c>
      <c r="ACQ32">
        <f>IF($B32=0,1000000,IF(INDEX('計算A'!$D$60:$II$104,$B32,189)*KC32=1,IF(AND($E32=2,TJ32=0),1000000,INDEX('計算A'!GJ$110:GJ$114,$F32+1)+IF(AND($E32=1,TJ32=0),1000,0)),1000000))</f>
        <v/>
      </c>
      <c r="ACR32">
        <f>IF($B32=0,1000000,IF(INDEX('計算A'!$D$60:$II$104,$B32,190)*KD32=1,IF(AND($E32=2,TK32=0),1000000,INDEX('計算A'!GK$110:GK$114,$F32+1)+IF(AND($E32=1,TK32=0),1000,0)),1000000))</f>
        <v/>
      </c>
      <c r="ACS32">
        <f>IF($B32=0,1000000,IF(INDEX('計算A'!$D$60:$II$104,$B32,191)*KE32=1,IF(AND($E32=2,TL32=0),1000000,INDEX('計算A'!GL$110:GL$114,$F32+1)+IF(AND($E32=1,TL32=0),1000,0)),1000000))</f>
        <v/>
      </c>
      <c r="ACT32">
        <f>IF($B32=0,1000000,IF(INDEX('計算A'!$D$60:$II$104,$B32,192)*KF32=1,IF(AND($E32=2,TM32=0),1000000,INDEX('計算A'!GM$110:GM$114,$F32+1)+IF(AND($E32=1,TM32=0),1000,0)),1000000))</f>
        <v/>
      </c>
      <c r="ACU32">
        <f>IF($B32=0,1000000,IF(INDEX('計算A'!$D$60:$II$104,$B32,193)*KG32=1,IF(AND($E32=2,TN32=0),1000000,INDEX('計算A'!GN$110:GN$114,$F32+1)+IF(AND($E32=1,TN32=0),1000,0)),1000000))</f>
        <v/>
      </c>
      <c r="ACV32">
        <f>IF($B32=0,1000000,IF(INDEX('計算A'!$D$60:$II$104,$B32,194)*KH32=1,IF(AND($E32=2,TO32=0),1000000,INDEX('計算A'!GO$110:GO$114,$F32+1)+IF(AND($E32=1,TO32=0),1000,0)),1000000))</f>
        <v/>
      </c>
      <c r="ACW32">
        <f>IF($B32=0,1000000,IF(INDEX('計算A'!$D$60:$II$104,$B32,195)*KI32=1,IF(AND($E32=2,TP32=0),1000000,INDEX('計算A'!GP$110:GP$114,$F32+1)+IF(AND($E32=1,TP32=0),1000,0)),1000000))</f>
        <v/>
      </c>
      <c r="ACX32">
        <f>IF($B32=0,1000000,IF(INDEX('計算A'!$D$60:$II$104,$B32,196)*KJ32=1,IF(AND($E32=2,TQ32=0),1000000,INDEX('計算A'!GQ$110:GQ$114,$F32+1)+IF(AND($E32=1,TQ32=0),1000,0)),1000000))</f>
        <v/>
      </c>
      <c r="ACY32">
        <f>IF($B32=0,1000000,IF(INDEX('計算A'!$D$60:$II$104,$B32,197)*KK32=1,IF(AND($E32=2,TR32=0),1000000,INDEX('計算A'!GR$110:GR$114,$F32+1)+IF(AND($E32=1,TR32=0),1000,0)),1000000))</f>
        <v/>
      </c>
      <c r="ACZ32">
        <f>IF($B32=0,1000000,IF(INDEX('計算A'!$D$60:$II$104,$B32,198)*KL32=1,IF(AND($E32=2,TS32=0),1000000,INDEX('計算A'!GS$110:GS$114,$F32+1)+IF(AND($E32=1,TS32=0),1000,0)),1000000))</f>
        <v/>
      </c>
      <c r="ADA32">
        <f>IF($B32=0,1000000,IF(INDEX('計算A'!$D$60:$II$104,$B32,199)*KM32=1,IF(AND($E32=2,TT32=0),1000000,INDEX('計算A'!GT$110:GT$114,$F32+1)+IF(AND($E32=1,TT32=0),1000,0)),1000000))</f>
        <v/>
      </c>
      <c r="ADB32">
        <f>IF($B32=0,1000000,IF(INDEX('計算A'!$D$60:$II$104,$B32,200)*KN32=1,IF(AND($E32=2,TU32=0),1000000,INDEX('計算A'!GU$110:GU$114,$F32+1)+IF(AND($E32=1,TU32=0),1000,0)),1000000))</f>
        <v/>
      </c>
      <c r="ADC32">
        <f>IF($B32=0,1000000,IF(INDEX('計算A'!$D$60:$II$104,$B32,201)*KO32=1,IF(AND($E32=2,TV32=0),1000000,INDEX('計算A'!GV$110:GV$114,$F32+1)+IF(AND($E32=1,TV32=0),1000,0)),1000000))</f>
        <v/>
      </c>
      <c r="ADD32">
        <f>IF($B32=0,1000000,IF(INDEX('計算A'!$D$60:$II$104,$B32,202)*KP32=1,IF(AND($E32=2,TW32=0),1000000,INDEX('計算A'!GW$110:GW$114,$F32+1)+IF(AND($E32=1,TW32=0),1000,0)),1000000))</f>
        <v/>
      </c>
      <c r="ADE32">
        <f>IF($B32=0,1000000,IF(INDEX('計算A'!$D$60:$II$104,$B32,203)*KQ32=1,IF(AND($E32=2,TX32=0),1000000,INDEX('計算A'!GX$110:GX$114,$F32+1)+IF(AND($E32=1,TX32=0),1000,0)),1000000))</f>
        <v/>
      </c>
      <c r="ADF32">
        <f>IF($B32=0,1000000,IF(INDEX('計算A'!$D$60:$II$104,$B32,204)*KR32=1,IF(AND($E32=2,TY32=0),1000000,INDEX('計算A'!GY$110:GY$114,$F32+1)+IF(AND($E32=1,TY32=0),1000,0)),1000000))</f>
        <v/>
      </c>
      <c r="ADG32">
        <f>IF($B32=0,1000000,IF(INDEX('計算A'!$D$60:$II$104,$B32,205)*KS32=1,IF(AND($E32=2,TZ32=0),1000000,INDEX('計算A'!GZ$110:GZ$114,$F32+1)+IF(AND($E32=1,TZ32=0),1000,0)),1000000))</f>
        <v/>
      </c>
      <c r="ADH32">
        <f>IF($B32=0,1000000,IF(INDEX('計算A'!$D$60:$II$104,$B32,206)*KT32=1,IF(AND($E32=2,UA32=0),1000000,INDEX('計算A'!HA$110:HA$114,$F32+1)+IF(AND($E32=1,UA32=0),1000,0)),1000000))</f>
        <v/>
      </c>
      <c r="ADI32">
        <f>IF($B32=0,1000000,IF(INDEX('計算A'!$D$60:$II$104,$B32,207)*KU32=1,IF(AND($E32=2,UB32=0),1000000,INDEX('計算A'!HB$110:HB$114,$F32+1)+IF(AND($E32=1,UB32=0),1000,0)),1000000))</f>
        <v/>
      </c>
      <c r="ADJ32">
        <f>IF($B32=0,1000000,IF(INDEX('計算A'!$D$60:$II$104,$B32,208)*KV32=1,IF(AND($E32=2,UC32=0),1000000,INDEX('計算A'!HC$110:HC$114,$F32+1)+IF(AND($E32=1,UC32=0),1000,0)),1000000))</f>
        <v/>
      </c>
      <c r="ADK32">
        <f>IF($B32=0,1000000,IF(INDEX('計算A'!$D$60:$II$104,$B32,209)*KW32=1,IF(AND($E32=2,UD32=0),1000000,INDEX('計算A'!HD$110:HD$114,$F32+1)+IF(AND($E32=1,UD32=0),1000,0)),1000000))</f>
        <v/>
      </c>
      <c r="ADL32">
        <f>IF($B32=0,1000000,IF(INDEX('計算A'!$D$60:$II$104,$B32,210)*KX32=1,IF(AND($E32=2,UE32=0),1000000,INDEX('計算A'!HE$110:HE$114,$F32+1)+IF(AND($E32=1,UE32=0),1000,0)),1000000))</f>
        <v/>
      </c>
      <c r="ADM32">
        <f>IF($B32=0,1000000,IF(INDEX('計算A'!$D$60:$II$104,$B32,211)*KY32=1,IF(AND($E32=2,UF32=0),1000000,INDEX('計算A'!HF$110:HF$114,$F32+1)+IF(AND($E32=1,UF32=0),1000,0)),1000000))</f>
        <v/>
      </c>
      <c r="ADN32">
        <f>IF($B32=0,1000000,IF(INDEX('計算A'!$D$60:$II$104,$B32,212)*KZ32=1,IF(AND($E32=2,UG32=0),1000000,INDEX('計算A'!HG$110:HG$114,$F32+1)+IF(AND($E32=1,UG32=0),1000,0)),1000000))</f>
        <v/>
      </c>
      <c r="ADO32">
        <f>IF($B32=0,1000000,IF(INDEX('計算A'!$D$60:$II$104,$B32,213)*LA32=1,IF(AND($E32=2,UH32=0),1000000,INDEX('計算A'!HH$110:HH$114,$F32+1)+IF(AND($E32=1,UH32=0),1000,0)),1000000))</f>
        <v/>
      </c>
      <c r="ADP32">
        <f>IF($B32=0,1000000,IF(INDEX('計算A'!$D$60:$II$104,$B32,214)*LB32=1,IF(AND($E32=2,UI32=0),1000000,INDEX('計算A'!HI$110:HI$114,$F32+1)+IF(AND($E32=1,UI32=0),1000,0)),1000000))</f>
        <v/>
      </c>
      <c r="ADQ32">
        <f>IF($B32=0,1000000,IF(INDEX('計算A'!$D$60:$II$104,$B32,215)*LC32=1,IF(AND($E32=2,UJ32=0),1000000,INDEX('計算A'!HJ$110:HJ$114,$F32+1)+IF(AND($E32=1,UJ32=0),1000,0)),1000000))</f>
        <v/>
      </c>
      <c r="ADR32">
        <f>IF($B32=0,1000000,IF(INDEX('計算A'!$D$60:$II$104,$B32,216)*LD32=1,IF(AND($E32=2,UK32=0),1000000,INDEX('計算A'!HK$110:HK$114,$F32+1)+IF(AND($E32=1,UK32=0),1000,0)),1000000))</f>
        <v/>
      </c>
      <c r="ADS32">
        <f>IF($B32=0,1000000,IF(INDEX('計算A'!$D$60:$II$104,$B32,217)*LE32=1,IF(AND($E32=2,UL32=0),1000000,INDEX('計算A'!HL$110:HL$114,$F32+1)+IF(AND($E32=1,UL32=0),1000,0)),1000000))</f>
        <v/>
      </c>
      <c r="ADT32">
        <f>IF($B32=0,1000000,IF(INDEX('計算A'!$D$60:$II$104,$B32,218)*LF32=1,IF(AND($E32=2,UM32=0),1000000,INDEX('計算A'!HM$110:HM$114,$F32+1)+IF(AND($E32=1,UM32=0),1000,0)),1000000))</f>
        <v/>
      </c>
      <c r="ADU32">
        <f>IF($B32=0,1000000,IF(INDEX('計算A'!$D$60:$II$104,$B32,219)*LG32=1,IF(AND($E32=2,UN32=0),1000000,INDEX('計算A'!HN$110:HN$114,$F32+1)+IF(AND($E32=1,UN32=0),1000,0)),1000000))</f>
        <v/>
      </c>
      <c r="ADV32">
        <f>IF($B32=0,1000000,IF(INDEX('計算A'!$D$60:$II$104,$B32,220)*LH32=1,IF(AND($E32=2,UO32=0),1000000,INDEX('計算A'!HO$110:HO$114,$F32+1)+IF(AND($E32=1,UO32=0),1000,0)),1000000))</f>
        <v/>
      </c>
      <c r="ADW32">
        <f>IF($B32=0,1000000,IF(INDEX('計算A'!$D$60:$II$104,$B32,221)*LI32=1,IF(AND($E32=2,UP32=0),1000000,INDEX('計算A'!HP$110:HP$114,$F32+1)+IF(AND($E32=1,UP32=0),1000,0)),1000000))</f>
        <v/>
      </c>
      <c r="ADX32">
        <f>IF($B32=0,1000000,IF(INDEX('計算A'!$D$60:$II$104,$B32,222)*LJ32=1,IF(AND($E32=2,UQ32=0),1000000,INDEX('計算A'!HQ$110:HQ$114,$F32+1)+IF(AND($E32=1,UQ32=0),1000,0)),1000000))</f>
        <v/>
      </c>
      <c r="ADY32">
        <f>IF($B32=0,1000000,IF(INDEX('計算A'!$D$60:$II$104,$B32,223)*LK32=1,IF(AND($E32=2,UR32=0),1000000,INDEX('計算A'!HR$110:HR$114,$F32+1)+IF(AND($E32=1,UR32=0),1000,0)),1000000))</f>
        <v/>
      </c>
      <c r="ADZ32">
        <f>IF($B32=0,1000000,IF(INDEX('計算A'!$D$60:$II$104,$B32,224)*LL32=1,IF(AND($E32=2,US32=0),1000000,INDEX('計算A'!HS$110:HS$114,$F32+1)+IF(AND($E32=1,US32=0),1000,0)),1000000))</f>
        <v/>
      </c>
      <c r="AEA32">
        <f>IF($B32=0,1000000,IF(INDEX('計算A'!$D$60:$II$104,$B32,225)*LM32=1,IF(AND($E32=2,UT32=0),1000000,INDEX('計算A'!HT$110:HT$114,$F32+1)+IF(AND($E32=1,UT32=0),1000,0)),1000000))</f>
        <v/>
      </c>
      <c r="AEB32">
        <f>IF($B32=0,1000000,IF(INDEX('計算A'!$D$60:$II$104,$B32,226)*LN32=1,IF(AND($E32=2,UU32=0),1000000,INDEX('計算A'!HU$110:HU$114,$F32+1)+IF(AND($E32=1,UU32=0),1000,0)),1000000))</f>
        <v/>
      </c>
      <c r="AEC32">
        <f>IF($B32=0,1000000,IF(INDEX('計算A'!$D$60:$II$104,$B32,227)*LO32=1,IF(AND($E32=2,UV32=0),1000000,INDEX('計算A'!HV$110:HV$114,$F32+1)+IF(AND($E32=1,UV32=0),1000,0)),1000000))</f>
        <v/>
      </c>
      <c r="AED32">
        <f>IF($B32=0,1000000,IF(INDEX('計算A'!$D$60:$II$104,$B32,228)*LP32=1,IF(AND($E32=2,UW32=0),1000000,INDEX('計算A'!HW$110:HW$114,$F32+1)+IF(AND($E32=1,UW32=0),1000,0)),1000000))</f>
        <v/>
      </c>
      <c r="AEE32">
        <f>IF($B32=0,1000000,IF(INDEX('計算A'!$D$60:$II$104,$B32,229)*LQ32=1,IF(AND($E32=2,UX32=0),1000000,INDEX('計算A'!HX$110:HX$114,$F32+1)+IF(AND($E32=1,UX32=0),1000,0)),1000000))</f>
        <v/>
      </c>
      <c r="AEF32">
        <f>IF($B32=0,1000000,IF(INDEX('計算A'!$D$60:$II$104,$B32,230)*LR32=1,IF(AND($E32=2,UY32=0),1000000,INDEX('計算A'!HY$110:HY$114,$F32+1)+IF(AND($E32=1,UY32=0),1000,0)),1000000))</f>
        <v/>
      </c>
      <c r="AEG32">
        <f>IF($B32=0,1000000,IF(INDEX('計算A'!$D$60:$II$104,$B32,231)*LS32=1,IF(AND($E32=2,UZ32=0),1000000,INDEX('計算A'!HZ$110:HZ$114,$F32+1)+IF(AND($E32=1,UZ32=0),1000,0)),1000000))</f>
        <v/>
      </c>
      <c r="AEH32">
        <f>IF($B32=0,1000000,IF(INDEX('計算A'!$D$60:$II$104,$B32,232)*LT32=1,IF(AND($E32=2,VA32=0),1000000,INDEX('計算A'!IA$110:IA$114,$F32+1)+IF(AND($E32=1,VA32=0),1000,0)),1000000))</f>
        <v/>
      </c>
      <c r="AEI32">
        <f>IF($B32=0,1000000,IF(INDEX('計算A'!$D$60:$II$104,$B32,233)*LU32=1,IF(AND($E32=2,VB32=0),1000000,INDEX('計算A'!IB$110:IB$114,$F32+1)+IF(AND($E32=1,VB32=0),1000,0)),1000000))</f>
        <v/>
      </c>
      <c r="AEJ32">
        <f>IF($B32=0,1000000,IF(INDEX('計算A'!$D$60:$II$104,$B32,234)*LV32=1,IF(AND($E32=2,VC32=0),1000000,INDEX('計算A'!IC$110:IC$114,$F32+1)+IF(AND($E32=1,VC32=0),1000,0)),1000000))</f>
        <v/>
      </c>
      <c r="AEK32">
        <f>IF($B32=0,1000000,IF(INDEX('計算A'!$D$60:$II$104,$B32,235)*LW32=1,IF(AND($E32=2,VD32=0),1000000,INDEX('計算A'!ID$110:ID$114,$F32+1)+IF(AND($E32=1,VD32=0),1000,0)),1000000))</f>
        <v/>
      </c>
      <c r="AEL32">
        <f>IF($B32=0,1000000,IF(INDEX('計算A'!$D$60:$II$104,$B32,236)*LX32=1,IF(AND($E32=2,VE32=0),1000000,INDEX('計算A'!IE$110:IE$114,$F32+1)+IF(AND($E32=1,VE32=0),1000,0)),1000000))</f>
        <v/>
      </c>
      <c r="AEM32">
        <f>IF($B32=0,1000000,IF(INDEX('計算A'!$D$60:$II$104,$B32,237)*LY32=1,IF(AND($E32=2,VF32=0),1000000,INDEX('計算A'!IF$110:IF$114,$F32+1)+IF(AND($E32=1,VF32=0),1000,0)),1000000))</f>
        <v/>
      </c>
      <c r="AEN32">
        <f>IF($B32=0,1000000,IF(INDEX('計算A'!$D$60:$II$104,$B32,238)*LZ32=1,IF(AND($E32=2,VG32=0),1000000,INDEX('計算A'!IG$110:IG$114,$F32+1)+IF(AND($E32=1,VG32=0),1000,0)),1000000))</f>
        <v/>
      </c>
      <c r="AEO32">
        <f>IF($B32=0,1000000,IF(INDEX('計算A'!$D$60:$II$104,$B32,239)*MA32=1,IF(AND($E32=2,VH32=0),1000000,INDEX('計算A'!IH$110:IH$114,$F32+1)+IF(AND($E32=1,VH32=0),1000,0)),1000000))</f>
        <v/>
      </c>
      <c r="AEP32">
        <f>IF($B32=0,1000000,IF(INDEX('計算A'!$D$60:$II$104,$B32,240)*MB32=1,IF(AND($E32=2,VI32=0),1000000,INDEX('計算A'!II$110:II$114,$F32+1)+IF(AND($E32=1,VI32=0),1000,0)),1000000))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IF($B33=0,1000000,IF(INDEX('計算A'!$D$60:$II$104,$B33,1)*CW33=1,IF(AND($E33=2,MD33=0),1000000,INDEX('計算A'!D$110:D$114,$F33+1)+IF(AND($E33=1,MD33=0),1000,0)),1000000))</f>
        <v/>
      </c>
      <c r="VL33">
        <f>IF($B33=0,1000000,IF(INDEX('計算A'!$D$60:$II$104,$B33,2)*CX33=1,IF(AND($E33=2,ME33=0),1000000,INDEX('計算A'!E$110:E$114,$F33+1)+IF(AND($E33=1,ME33=0),1000,0)),1000000))</f>
        <v/>
      </c>
      <c r="VM33">
        <f>IF($B33=0,1000000,IF(INDEX('計算A'!$D$60:$II$104,$B33,3)*CY33=1,IF(AND($E33=2,MF33=0),1000000,INDEX('計算A'!F$110:F$114,$F33+1)+IF(AND($E33=1,MF33=0),1000,0)),1000000))</f>
        <v/>
      </c>
      <c r="VN33">
        <f>IF($B33=0,1000000,IF(INDEX('計算A'!$D$60:$II$104,$B33,4)*CZ33=1,IF(AND($E33=2,MG33=0),1000000,INDEX('計算A'!G$110:G$114,$F33+1)+IF(AND($E33=1,MG33=0),1000,0)),1000000))</f>
        <v/>
      </c>
      <c r="VO33">
        <f>IF($B33=0,1000000,IF(INDEX('計算A'!$D$60:$II$104,$B33,5)*DA33=1,IF(AND($E33=2,MH33=0),1000000,INDEX('計算A'!H$110:H$114,$F33+1)+IF(AND($E33=1,MH33=0),1000,0)),1000000))</f>
        <v/>
      </c>
      <c r="VP33">
        <f>IF($B33=0,1000000,IF(INDEX('計算A'!$D$60:$II$104,$B33,6)*DB33=1,IF(AND($E33=2,MI33=0),1000000,INDEX('計算A'!I$110:I$114,$F33+1)+IF(AND($E33=1,MI33=0),1000,0)),1000000))</f>
        <v/>
      </c>
      <c r="VQ33">
        <f>IF($B33=0,1000000,IF(INDEX('計算A'!$D$60:$II$104,$B33,7)*DC33=1,IF(AND($E33=2,MJ33=0),1000000,INDEX('計算A'!J$110:J$114,$F33+1)+IF(AND($E33=1,MJ33=0),1000,0)),1000000))</f>
        <v/>
      </c>
      <c r="VR33">
        <f>IF($B33=0,1000000,IF(INDEX('計算A'!$D$60:$II$104,$B33,8)*DD33=1,IF(AND($E33=2,MK33=0),1000000,INDEX('計算A'!K$110:K$114,$F33+1)+IF(AND($E33=1,MK33=0),1000,0)),1000000))</f>
        <v/>
      </c>
      <c r="VS33">
        <f>IF($B33=0,1000000,IF(INDEX('計算A'!$D$60:$II$104,$B33,9)*DE33=1,IF(AND($E33=2,ML33=0),1000000,INDEX('計算A'!L$110:L$114,$F33+1)+IF(AND($E33=1,ML33=0),1000,0)),1000000))</f>
        <v/>
      </c>
      <c r="VT33">
        <f>IF($B33=0,1000000,IF(INDEX('計算A'!$D$60:$II$104,$B33,10)*DF33=1,IF(AND($E33=2,MM33=0),1000000,INDEX('計算A'!M$110:M$114,$F33+1)+IF(AND($E33=1,MM33=0),1000,0)),1000000))</f>
        <v/>
      </c>
      <c r="VU33">
        <f>IF($B33=0,1000000,IF(INDEX('計算A'!$D$60:$II$104,$B33,11)*DG33=1,IF(AND($E33=2,MN33=0),1000000,INDEX('計算A'!N$110:N$114,$F33+1)+IF(AND($E33=1,MN33=0),1000,0)),1000000))</f>
        <v/>
      </c>
      <c r="VV33">
        <f>IF($B33=0,1000000,IF(INDEX('計算A'!$D$60:$II$104,$B33,12)*DH33=1,IF(AND($E33=2,MO33=0),1000000,INDEX('計算A'!O$110:O$114,$F33+1)+IF(AND($E33=1,MO33=0),1000,0)),1000000))</f>
        <v/>
      </c>
      <c r="VW33">
        <f>IF($B33=0,1000000,IF(INDEX('計算A'!$D$60:$II$104,$B33,13)*DI33=1,IF(AND($E33=2,MP33=0),1000000,INDEX('計算A'!P$110:P$114,$F33+1)+IF(AND($E33=1,MP33=0),1000,0)),1000000))</f>
        <v/>
      </c>
      <c r="VX33">
        <f>IF($B33=0,1000000,IF(INDEX('計算A'!$D$60:$II$104,$B33,14)*DJ33=1,IF(AND($E33=2,MQ33=0),1000000,INDEX('計算A'!Q$110:Q$114,$F33+1)+IF(AND($E33=1,MQ33=0),1000,0)),1000000))</f>
        <v/>
      </c>
      <c r="VY33">
        <f>IF($B33=0,1000000,IF(INDEX('計算A'!$D$60:$II$104,$B33,15)*DK33=1,IF(AND($E33=2,MR33=0),1000000,INDEX('計算A'!R$110:R$114,$F33+1)+IF(AND($E33=1,MR33=0),1000,0)),1000000))</f>
        <v/>
      </c>
      <c r="VZ33">
        <f>IF($B33=0,1000000,IF(INDEX('計算A'!$D$60:$II$104,$B33,16)*DL33=1,IF(AND($E33=2,MS33=0),1000000,INDEX('計算A'!S$110:S$114,$F33+1)+IF(AND($E33=1,MS33=0),1000,0)),1000000))</f>
        <v/>
      </c>
      <c r="WA33">
        <f>IF($B33=0,1000000,IF(INDEX('計算A'!$D$60:$II$104,$B33,17)*DM33=1,IF(AND($E33=2,MT33=0),1000000,INDEX('計算A'!T$110:T$114,$F33+1)+IF(AND($E33=1,MT33=0),1000,0)),1000000))</f>
        <v/>
      </c>
      <c r="WB33">
        <f>IF($B33=0,1000000,IF(INDEX('計算A'!$D$60:$II$104,$B33,18)*DN33=1,IF(AND($E33=2,MU33=0),1000000,INDEX('計算A'!U$110:U$114,$F33+1)+IF(AND($E33=1,MU33=0),1000,0)),1000000))</f>
        <v/>
      </c>
      <c r="WC33">
        <f>IF($B33=0,1000000,IF(INDEX('計算A'!$D$60:$II$104,$B33,19)*DO33=1,IF(AND($E33=2,MV33=0),1000000,INDEX('計算A'!V$110:V$114,$F33+1)+IF(AND($E33=1,MV33=0),1000,0)),1000000))</f>
        <v/>
      </c>
      <c r="WD33">
        <f>IF($B33=0,1000000,IF(INDEX('計算A'!$D$60:$II$104,$B33,20)*DP33=1,IF(AND($E33=2,MW33=0),1000000,INDEX('計算A'!W$110:W$114,$F33+1)+IF(AND($E33=1,MW33=0),1000,0)),1000000))</f>
        <v/>
      </c>
      <c r="WE33">
        <f>IF($B33=0,1000000,IF(INDEX('計算A'!$D$60:$II$104,$B33,21)*DQ33=1,IF(AND($E33=2,MX33=0),1000000,INDEX('計算A'!X$110:X$114,$F33+1)+IF(AND($E33=1,MX33=0),1000,0)),1000000))</f>
        <v/>
      </c>
      <c r="WF33">
        <f>IF($B33=0,1000000,IF(INDEX('計算A'!$D$60:$II$104,$B33,22)*DR33=1,IF(AND($E33=2,MY33=0),1000000,INDEX('計算A'!Y$110:Y$114,$F33+1)+IF(AND($E33=1,MY33=0),1000,0)),1000000))</f>
        <v/>
      </c>
      <c r="WG33">
        <f>IF($B33=0,1000000,IF(INDEX('計算A'!$D$60:$II$104,$B33,23)*DS33=1,IF(AND($E33=2,MZ33=0),1000000,INDEX('計算A'!Z$110:Z$114,$F33+1)+IF(AND($E33=1,MZ33=0),1000,0)),1000000))</f>
        <v/>
      </c>
      <c r="WH33">
        <f>IF($B33=0,1000000,IF(INDEX('計算A'!$D$60:$II$104,$B33,24)*DT33=1,IF(AND($E33=2,NA33=0),1000000,INDEX('計算A'!AA$110:AA$114,$F33+1)+IF(AND($E33=1,NA33=0),1000,0)),1000000))</f>
        <v/>
      </c>
      <c r="WI33">
        <f>IF($B33=0,1000000,IF(INDEX('計算A'!$D$60:$II$104,$B33,25)*DU33=1,IF(AND($E33=2,NB33=0),1000000,INDEX('計算A'!AB$110:AB$114,$F33+1)+IF(AND($E33=1,NB33=0),1000,0)),1000000))</f>
        <v/>
      </c>
      <c r="WJ33">
        <f>IF($B33=0,1000000,IF(INDEX('計算A'!$D$60:$II$104,$B33,26)*DV33=1,IF(AND($E33=2,NC33=0),1000000,INDEX('計算A'!AC$110:AC$114,$F33+1)+IF(AND($E33=1,NC33=0),1000,0)),1000000))</f>
        <v/>
      </c>
      <c r="WK33">
        <f>IF($B33=0,1000000,IF(INDEX('計算A'!$D$60:$II$104,$B33,27)*DW33=1,IF(AND($E33=2,ND33=0),1000000,INDEX('計算A'!AD$110:AD$114,$F33+1)+IF(AND($E33=1,ND33=0),1000,0)),1000000))</f>
        <v/>
      </c>
      <c r="WL33">
        <f>IF($B33=0,1000000,IF(INDEX('計算A'!$D$60:$II$104,$B33,28)*DX33=1,IF(AND($E33=2,NE33=0),1000000,INDEX('計算A'!AE$110:AE$114,$F33+1)+IF(AND($E33=1,NE33=0),1000,0)),1000000))</f>
        <v/>
      </c>
      <c r="WM33">
        <f>IF($B33=0,1000000,IF(INDEX('計算A'!$D$60:$II$104,$B33,29)*DY33=1,IF(AND($E33=2,NF33=0),1000000,INDEX('計算A'!AF$110:AF$114,$F33+1)+IF(AND($E33=1,NF33=0),1000,0)),1000000))</f>
        <v/>
      </c>
      <c r="WN33">
        <f>IF($B33=0,1000000,IF(INDEX('計算A'!$D$60:$II$104,$B33,30)*DZ33=1,IF(AND($E33=2,NG33=0),1000000,INDEX('計算A'!AG$110:AG$114,$F33+1)+IF(AND($E33=1,NG33=0),1000,0)),1000000))</f>
        <v/>
      </c>
      <c r="WO33">
        <f>IF($B33=0,1000000,IF(INDEX('計算A'!$D$60:$II$104,$B33,31)*EA33=1,IF(AND($E33=2,NH33=0),1000000,INDEX('計算A'!AH$110:AH$114,$F33+1)+IF(AND($E33=1,NH33=0),1000,0)),1000000))</f>
        <v/>
      </c>
      <c r="WP33">
        <f>IF($B33=0,1000000,IF(INDEX('計算A'!$D$60:$II$104,$B33,32)*EB33=1,IF(AND($E33=2,NI33=0),1000000,INDEX('計算A'!AI$110:AI$114,$F33+1)+IF(AND($E33=1,NI33=0),1000,0)),1000000))</f>
        <v/>
      </c>
      <c r="WQ33">
        <f>IF($B33=0,1000000,IF(INDEX('計算A'!$D$60:$II$104,$B33,33)*EC33=1,IF(AND($E33=2,NJ33=0),1000000,INDEX('計算A'!AJ$110:AJ$114,$F33+1)+IF(AND($E33=1,NJ33=0),1000,0)),1000000))</f>
        <v/>
      </c>
      <c r="WR33">
        <f>IF($B33=0,1000000,IF(INDEX('計算A'!$D$60:$II$104,$B33,34)*ED33=1,IF(AND($E33=2,NK33=0),1000000,INDEX('計算A'!AK$110:AK$114,$F33+1)+IF(AND($E33=1,NK33=0),1000,0)),1000000))</f>
        <v/>
      </c>
      <c r="WS33">
        <f>IF($B33=0,1000000,IF(INDEX('計算A'!$D$60:$II$104,$B33,35)*EE33=1,IF(AND($E33=2,NL33=0),1000000,INDEX('計算A'!AL$110:AL$114,$F33+1)+IF(AND($E33=1,NL33=0),1000,0)),1000000))</f>
        <v/>
      </c>
      <c r="WT33">
        <f>IF($B33=0,1000000,IF(INDEX('計算A'!$D$60:$II$104,$B33,36)*EF33=1,IF(AND($E33=2,NM33=0),1000000,INDEX('計算A'!AM$110:AM$114,$F33+1)+IF(AND($E33=1,NM33=0),1000,0)),1000000))</f>
        <v/>
      </c>
      <c r="WU33">
        <f>IF($B33=0,1000000,IF(INDEX('計算A'!$D$60:$II$104,$B33,37)*EG33=1,IF(AND($E33=2,NN33=0),1000000,INDEX('計算A'!AN$110:AN$114,$F33+1)+IF(AND($E33=1,NN33=0),1000,0)),1000000))</f>
        <v/>
      </c>
      <c r="WV33">
        <f>IF($B33=0,1000000,IF(INDEX('計算A'!$D$60:$II$104,$B33,38)*EH33=1,IF(AND($E33=2,NO33=0),1000000,INDEX('計算A'!AO$110:AO$114,$F33+1)+IF(AND($E33=1,NO33=0),1000,0)),1000000))</f>
        <v/>
      </c>
      <c r="WW33">
        <f>IF($B33=0,1000000,IF(INDEX('計算A'!$D$60:$II$104,$B33,39)*EI33=1,IF(AND($E33=2,NP33=0),1000000,INDEX('計算A'!AP$110:AP$114,$F33+1)+IF(AND($E33=1,NP33=0),1000,0)),1000000))</f>
        <v/>
      </c>
      <c r="WX33">
        <f>IF($B33=0,1000000,IF(INDEX('計算A'!$D$60:$II$104,$B33,40)*EJ33=1,IF(AND($E33=2,NQ33=0),1000000,INDEX('計算A'!AQ$110:AQ$114,$F33+1)+IF(AND($E33=1,NQ33=0),1000,0)),1000000))</f>
        <v/>
      </c>
      <c r="WY33">
        <f>IF($B33=0,1000000,IF(INDEX('計算A'!$D$60:$II$104,$B33,41)*EK33=1,IF(AND($E33=2,NR33=0),1000000,INDEX('計算A'!AR$110:AR$114,$F33+1)+IF(AND($E33=1,NR33=0),1000,0)),1000000))</f>
        <v/>
      </c>
      <c r="WZ33">
        <f>IF($B33=0,1000000,IF(INDEX('計算A'!$D$60:$II$104,$B33,42)*EL33=1,IF(AND($E33=2,NS33=0),1000000,INDEX('計算A'!AS$110:AS$114,$F33+1)+IF(AND($E33=1,NS33=0),1000,0)),1000000))</f>
        <v/>
      </c>
      <c r="XA33">
        <f>IF($B33=0,1000000,IF(INDEX('計算A'!$D$60:$II$104,$B33,43)*EM33=1,IF(AND($E33=2,NT33=0),1000000,INDEX('計算A'!AT$110:AT$114,$F33+1)+IF(AND($E33=1,NT33=0),1000,0)),1000000))</f>
        <v/>
      </c>
      <c r="XB33">
        <f>IF($B33=0,1000000,IF(INDEX('計算A'!$D$60:$II$104,$B33,44)*EN33=1,IF(AND($E33=2,NU33=0),1000000,INDEX('計算A'!AU$110:AU$114,$F33+1)+IF(AND($E33=1,NU33=0),1000,0)),1000000))</f>
        <v/>
      </c>
      <c r="XC33">
        <f>IF($B33=0,1000000,IF(INDEX('計算A'!$D$60:$II$104,$B33,45)*EO33=1,IF(AND($E33=2,NV33=0),1000000,INDEX('計算A'!AV$110:AV$114,$F33+1)+IF(AND($E33=1,NV33=0),1000,0)),1000000))</f>
        <v/>
      </c>
      <c r="XD33">
        <f>IF($B33=0,1000000,IF(INDEX('計算A'!$D$60:$II$104,$B33,46)*EP33=1,IF(AND($E33=2,NW33=0),1000000,INDEX('計算A'!AW$110:AW$114,$F33+1)+IF(AND($E33=1,NW33=0),1000,0)),1000000))</f>
        <v/>
      </c>
      <c r="XE33">
        <f>IF($B33=0,1000000,IF(INDEX('計算A'!$D$60:$II$104,$B33,47)*EQ33=1,IF(AND($E33=2,NX33=0),1000000,INDEX('計算A'!AX$110:AX$114,$F33+1)+IF(AND($E33=1,NX33=0),1000,0)),1000000))</f>
        <v/>
      </c>
      <c r="XF33">
        <f>IF($B33=0,1000000,IF(INDEX('計算A'!$D$60:$II$104,$B33,48)*ER33=1,IF(AND($E33=2,NY33=0),1000000,INDEX('計算A'!AY$110:AY$114,$F33+1)+IF(AND($E33=1,NY33=0),1000,0)),1000000))</f>
        <v/>
      </c>
      <c r="XG33">
        <f>IF($B33=0,1000000,IF(INDEX('計算A'!$D$60:$II$104,$B33,49)*ES33=1,IF(AND($E33=2,NZ33=0),1000000,INDEX('計算A'!AZ$110:AZ$114,$F33+1)+IF(AND($E33=1,NZ33=0),1000,0)),1000000))</f>
        <v/>
      </c>
      <c r="XH33">
        <f>IF($B33=0,1000000,IF(INDEX('計算A'!$D$60:$II$104,$B33,50)*ET33=1,IF(AND($E33=2,OA33=0),1000000,INDEX('計算A'!BA$110:BA$114,$F33+1)+IF(AND($E33=1,OA33=0),1000,0)),1000000))</f>
        <v/>
      </c>
      <c r="XI33">
        <f>IF($B33=0,1000000,IF(INDEX('計算A'!$D$60:$II$104,$B33,51)*EU33=1,IF(AND($E33=2,OB33=0),1000000,INDEX('計算A'!BB$110:BB$114,$F33+1)+IF(AND($E33=1,OB33=0),1000,0)),1000000))</f>
        <v/>
      </c>
      <c r="XJ33">
        <f>IF($B33=0,1000000,IF(INDEX('計算A'!$D$60:$II$104,$B33,52)*EV33=1,IF(AND($E33=2,OC33=0),1000000,INDEX('計算A'!BC$110:BC$114,$F33+1)+IF(AND($E33=1,OC33=0),1000,0)),1000000))</f>
        <v/>
      </c>
      <c r="XK33">
        <f>IF($B33=0,1000000,IF(INDEX('計算A'!$D$60:$II$104,$B33,53)*EW33=1,IF(AND($E33=2,OD33=0),1000000,INDEX('計算A'!BD$110:BD$114,$F33+1)+IF(AND($E33=1,OD33=0),1000,0)),1000000))</f>
        <v/>
      </c>
      <c r="XL33">
        <f>IF($B33=0,1000000,IF(INDEX('計算A'!$D$60:$II$104,$B33,54)*EX33=1,IF(AND($E33=2,OE33=0),1000000,INDEX('計算A'!BE$110:BE$114,$F33+1)+IF(AND($E33=1,OE33=0),1000,0)),1000000))</f>
        <v/>
      </c>
      <c r="XM33">
        <f>IF($B33=0,1000000,IF(INDEX('計算A'!$D$60:$II$104,$B33,55)*EY33=1,IF(AND($E33=2,OF33=0),1000000,INDEX('計算A'!BF$110:BF$114,$F33+1)+IF(AND($E33=1,OF33=0),1000,0)),1000000))</f>
        <v/>
      </c>
      <c r="XN33">
        <f>IF($B33=0,1000000,IF(INDEX('計算A'!$D$60:$II$104,$B33,56)*EZ33=1,IF(AND($E33=2,OG33=0),1000000,INDEX('計算A'!BG$110:BG$114,$F33+1)+IF(AND($E33=1,OG33=0),1000,0)),1000000))</f>
        <v/>
      </c>
      <c r="XO33">
        <f>IF($B33=0,1000000,IF(INDEX('計算A'!$D$60:$II$104,$B33,57)*FA33=1,IF(AND($E33=2,OH33=0),1000000,INDEX('計算A'!BH$110:BH$114,$F33+1)+IF(AND($E33=1,OH33=0),1000,0)),1000000))</f>
        <v/>
      </c>
      <c r="XP33">
        <f>IF($B33=0,1000000,IF(INDEX('計算A'!$D$60:$II$104,$B33,58)*FB33=1,IF(AND($E33=2,OI33=0),1000000,INDEX('計算A'!BI$110:BI$114,$F33+1)+IF(AND($E33=1,OI33=0),1000,0)),1000000))</f>
        <v/>
      </c>
      <c r="XQ33">
        <f>IF($B33=0,1000000,IF(INDEX('計算A'!$D$60:$II$104,$B33,59)*FC33=1,IF(AND($E33=2,OJ33=0),1000000,INDEX('計算A'!BJ$110:BJ$114,$F33+1)+IF(AND($E33=1,OJ33=0),1000,0)),1000000))</f>
        <v/>
      </c>
      <c r="XR33">
        <f>IF($B33=0,1000000,IF(INDEX('計算A'!$D$60:$II$104,$B33,60)*FD33=1,IF(AND($E33=2,OK33=0),1000000,INDEX('計算A'!BK$110:BK$114,$F33+1)+IF(AND($E33=1,OK33=0),1000,0)),1000000))</f>
        <v/>
      </c>
      <c r="XS33">
        <f>IF($B33=0,1000000,IF(INDEX('計算A'!$D$60:$II$104,$B33,61)*FE33=1,IF(AND($E33=2,OL33=0),1000000,INDEX('計算A'!BL$110:BL$114,$F33+1)+IF(AND($E33=1,OL33=0),1000,0)),1000000))</f>
        <v/>
      </c>
      <c r="XT33">
        <f>IF($B33=0,1000000,IF(INDEX('計算A'!$D$60:$II$104,$B33,62)*FF33=1,IF(AND($E33=2,OM33=0),1000000,INDEX('計算A'!BM$110:BM$114,$F33+1)+IF(AND($E33=1,OM33=0),1000,0)),1000000))</f>
        <v/>
      </c>
      <c r="XU33">
        <f>IF($B33=0,1000000,IF(INDEX('計算A'!$D$60:$II$104,$B33,63)*FG33=1,IF(AND($E33=2,ON33=0),1000000,INDEX('計算A'!BN$110:BN$114,$F33+1)+IF(AND($E33=1,ON33=0),1000,0)),1000000))</f>
        <v/>
      </c>
      <c r="XV33">
        <f>IF($B33=0,1000000,IF(INDEX('計算A'!$D$60:$II$104,$B33,64)*FH33=1,IF(AND($E33=2,OO33=0),1000000,INDEX('計算A'!BO$110:BO$114,$F33+1)+IF(AND($E33=1,OO33=0),1000,0)),1000000))</f>
        <v/>
      </c>
      <c r="XW33">
        <f>IF($B33=0,1000000,IF(INDEX('計算A'!$D$60:$II$104,$B33,65)*FI33=1,IF(AND($E33=2,OP33=0),1000000,INDEX('計算A'!BP$110:BP$114,$F33+1)+IF(AND($E33=1,OP33=0),1000,0)),1000000))</f>
        <v/>
      </c>
      <c r="XX33">
        <f>IF($B33=0,1000000,IF(INDEX('計算A'!$D$60:$II$104,$B33,66)*FJ33=1,IF(AND($E33=2,OQ33=0),1000000,INDEX('計算A'!BQ$110:BQ$114,$F33+1)+IF(AND($E33=1,OQ33=0),1000,0)),1000000))</f>
        <v/>
      </c>
      <c r="XY33">
        <f>IF($B33=0,1000000,IF(INDEX('計算A'!$D$60:$II$104,$B33,67)*FK33=1,IF(AND($E33=2,OR33=0),1000000,INDEX('計算A'!BR$110:BR$114,$F33+1)+IF(AND($E33=1,OR33=0),1000,0)),1000000))</f>
        <v/>
      </c>
      <c r="XZ33">
        <f>IF($B33=0,1000000,IF(INDEX('計算A'!$D$60:$II$104,$B33,68)*FL33=1,IF(AND($E33=2,OS33=0),1000000,INDEX('計算A'!BS$110:BS$114,$F33+1)+IF(AND($E33=1,OS33=0),1000,0)),1000000))</f>
        <v/>
      </c>
      <c r="YA33">
        <f>IF($B33=0,1000000,IF(INDEX('計算A'!$D$60:$II$104,$B33,69)*FM33=1,IF(AND($E33=2,OT33=0),1000000,INDEX('計算A'!BT$110:BT$114,$F33+1)+IF(AND($E33=1,OT33=0),1000,0)),1000000))</f>
        <v/>
      </c>
      <c r="YB33">
        <f>IF($B33=0,1000000,IF(INDEX('計算A'!$D$60:$II$104,$B33,70)*FN33=1,IF(AND($E33=2,OU33=0),1000000,INDEX('計算A'!BU$110:BU$114,$F33+1)+IF(AND($E33=1,OU33=0),1000,0)),1000000))</f>
        <v/>
      </c>
      <c r="YC33">
        <f>IF($B33=0,1000000,IF(INDEX('計算A'!$D$60:$II$104,$B33,71)*FO33=1,IF(AND($E33=2,OV33=0),1000000,INDEX('計算A'!BV$110:BV$114,$F33+1)+IF(AND($E33=1,OV33=0),1000,0)),1000000))</f>
        <v/>
      </c>
      <c r="YD33">
        <f>IF($B33=0,1000000,IF(INDEX('計算A'!$D$60:$II$104,$B33,72)*FP33=1,IF(AND($E33=2,OW33=0),1000000,INDEX('計算A'!BW$110:BW$114,$F33+1)+IF(AND($E33=1,OW33=0),1000,0)),1000000))</f>
        <v/>
      </c>
      <c r="YE33">
        <f>IF($B33=0,1000000,IF(INDEX('計算A'!$D$60:$II$104,$B33,73)*FQ33=1,IF(AND($E33=2,OX33=0),1000000,INDEX('計算A'!BX$110:BX$114,$F33+1)+IF(AND($E33=1,OX33=0),1000,0)),1000000))</f>
        <v/>
      </c>
      <c r="YF33">
        <f>IF($B33=0,1000000,IF(INDEX('計算A'!$D$60:$II$104,$B33,74)*FR33=1,IF(AND($E33=2,OY33=0),1000000,INDEX('計算A'!BY$110:BY$114,$F33+1)+IF(AND($E33=1,OY33=0),1000,0)),1000000))</f>
        <v/>
      </c>
      <c r="YG33">
        <f>IF($B33=0,1000000,IF(INDEX('計算A'!$D$60:$II$104,$B33,75)*FS33=1,IF(AND($E33=2,OZ33=0),1000000,INDEX('計算A'!BZ$110:BZ$114,$F33+1)+IF(AND($E33=1,OZ33=0),1000,0)),1000000))</f>
        <v/>
      </c>
      <c r="YH33">
        <f>IF($B33=0,1000000,IF(INDEX('計算A'!$D$60:$II$104,$B33,76)*FT33=1,IF(AND($E33=2,PA33=0),1000000,INDEX('計算A'!CA$110:CA$114,$F33+1)+IF(AND($E33=1,PA33=0),1000,0)),1000000))</f>
        <v/>
      </c>
      <c r="YI33">
        <f>IF($B33=0,1000000,IF(INDEX('計算A'!$D$60:$II$104,$B33,77)*FU33=1,IF(AND($E33=2,PB33=0),1000000,INDEX('計算A'!CB$110:CB$114,$F33+1)+IF(AND($E33=1,PB33=0),1000,0)),1000000))</f>
        <v/>
      </c>
      <c r="YJ33">
        <f>IF($B33=0,1000000,IF(INDEX('計算A'!$D$60:$II$104,$B33,78)*FV33=1,IF(AND($E33=2,PC33=0),1000000,INDEX('計算A'!CC$110:CC$114,$F33+1)+IF(AND($E33=1,PC33=0),1000,0)),1000000))</f>
        <v/>
      </c>
      <c r="YK33">
        <f>IF($B33=0,1000000,IF(INDEX('計算A'!$D$60:$II$104,$B33,79)*FW33=1,IF(AND($E33=2,PD33=0),1000000,INDEX('計算A'!CD$110:CD$114,$F33+1)+IF(AND($E33=1,PD33=0),1000,0)),1000000))</f>
        <v/>
      </c>
      <c r="YL33">
        <f>IF($B33=0,1000000,IF(INDEX('計算A'!$D$60:$II$104,$B33,80)*FX33=1,IF(AND($E33=2,PE33=0),1000000,INDEX('計算A'!CE$110:CE$114,$F33+1)+IF(AND($E33=1,PE33=0),1000,0)),1000000))</f>
        <v/>
      </c>
      <c r="YM33">
        <f>IF($B33=0,1000000,IF(INDEX('計算A'!$D$60:$II$104,$B33,81)*FY33=1,IF(AND($E33=2,PF33=0),1000000,INDEX('計算A'!CF$110:CF$114,$F33+1)+IF(AND($E33=1,PF33=0),1000,0)),1000000))</f>
        <v/>
      </c>
      <c r="YN33">
        <f>IF($B33=0,1000000,IF(INDEX('計算A'!$D$60:$II$104,$B33,82)*FZ33=1,IF(AND($E33=2,PG33=0),1000000,INDEX('計算A'!CG$110:CG$114,$F33+1)+IF(AND($E33=1,PG33=0),1000,0)),1000000))</f>
        <v/>
      </c>
      <c r="YO33">
        <f>IF($B33=0,1000000,IF(INDEX('計算A'!$D$60:$II$104,$B33,83)*GA33=1,IF(AND($E33=2,PH33=0),1000000,INDEX('計算A'!CH$110:CH$114,$F33+1)+IF(AND($E33=1,PH33=0),1000,0)),1000000))</f>
        <v/>
      </c>
      <c r="YP33">
        <f>IF($B33=0,1000000,IF(INDEX('計算A'!$D$60:$II$104,$B33,84)*GB33=1,IF(AND($E33=2,PI33=0),1000000,INDEX('計算A'!CI$110:CI$114,$F33+1)+IF(AND($E33=1,PI33=0),1000,0)),1000000))</f>
        <v/>
      </c>
      <c r="YQ33">
        <f>IF($B33=0,1000000,IF(INDEX('計算A'!$D$60:$II$104,$B33,85)*GC33=1,IF(AND($E33=2,PJ33=0),1000000,INDEX('計算A'!CJ$110:CJ$114,$F33+1)+IF(AND($E33=1,PJ33=0),1000,0)),1000000))</f>
        <v/>
      </c>
      <c r="YR33">
        <f>IF($B33=0,1000000,IF(INDEX('計算A'!$D$60:$II$104,$B33,86)*GD33=1,IF(AND($E33=2,PK33=0),1000000,INDEX('計算A'!CK$110:CK$114,$F33+1)+IF(AND($E33=1,PK33=0),1000,0)),1000000))</f>
        <v/>
      </c>
      <c r="YS33">
        <f>IF($B33=0,1000000,IF(INDEX('計算A'!$D$60:$II$104,$B33,87)*GE33=1,IF(AND($E33=2,PL33=0),1000000,INDEX('計算A'!CL$110:CL$114,$F33+1)+IF(AND($E33=1,PL33=0),1000,0)),1000000))</f>
        <v/>
      </c>
      <c r="YT33">
        <f>IF($B33=0,1000000,IF(INDEX('計算A'!$D$60:$II$104,$B33,88)*GF33=1,IF(AND($E33=2,PM33=0),1000000,INDEX('計算A'!CM$110:CM$114,$F33+1)+IF(AND($E33=1,PM33=0),1000,0)),1000000))</f>
        <v/>
      </c>
      <c r="YU33">
        <f>IF($B33=0,1000000,IF(INDEX('計算A'!$D$60:$II$104,$B33,89)*GG33=1,IF(AND($E33=2,PN33=0),1000000,INDEX('計算A'!CN$110:CN$114,$F33+1)+IF(AND($E33=1,PN33=0),1000,0)),1000000))</f>
        <v/>
      </c>
      <c r="YV33">
        <f>IF($B33=0,1000000,IF(INDEX('計算A'!$D$60:$II$104,$B33,90)*GH33=1,IF(AND($E33=2,PO33=0),1000000,INDEX('計算A'!CO$110:CO$114,$F33+1)+IF(AND($E33=1,PO33=0),1000,0)),1000000))</f>
        <v/>
      </c>
      <c r="YW33">
        <f>IF($B33=0,1000000,IF(INDEX('計算A'!$D$60:$II$104,$B33,91)*GI33=1,IF(AND($E33=2,PP33=0),1000000,INDEX('計算A'!CP$110:CP$114,$F33+1)+IF(AND($E33=1,PP33=0),1000,0)),1000000))</f>
        <v/>
      </c>
      <c r="YX33">
        <f>IF($B33=0,1000000,IF(INDEX('計算A'!$D$60:$II$104,$B33,92)*GJ33=1,IF(AND($E33=2,PQ33=0),1000000,INDEX('計算A'!CQ$110:CQ$114,$F33+1)+IF(AND($E33=1,PQ33=0),1000,0)),1000000))</f>
        <v/>
      </c>
      <c r="YY33">
        <f>IF($B33=0,1000000,IF(INDEX('計算A'!$D$60:$II$104,$B33,93)*GK33=1,IF(AND($E33=2,PR33=0),1000000,INDEX('計算A'!CR$110:CR$114,$F33+1)+IF(AND($E33=1,PR33=0),1000,0)),1000000))</f>
        <v/>
      </c>
      <c r="YZ33">
        <f>IF($B33=0,1000000,IF(INDEX('計算A'!$D$60:$II$104,$B33,94)*GL33=1,IF(AND($E33=2,PS33=0),1000000,INDEX('計算A'!CS$110:CS$114,$F33+1)+IF(AND($E33=1,PS33=0),1000,0)),1000000))</f>
        <v/>
      </c>
      <c r="ZA33">
        <f>IF($B33=0,1000000,IF(INDEX('計算A'!$D$60:$II$104,$B33,95)*GM33=1,IF(AND($E33=2,PT33=0),1000000,INDEX('計算A'!CT$110:CT$114,$F33+1)+IF(AND($E33=1,PT33=0),1000,0)),1000000))</f>
        <v/>
      </c>
      <c r="ZB33">
        <f>IF($B33=0,1000000,IF(INDEX('計算A'!$D$60:$II$104,$B33,96)*GN33=1,IF(AND($E33=2,PU33=0),1000000,INDEX('計算A'!CU$110:CU$114,$F33+1)+IF(AND($E33=1,PU33=0),1000,0)),1000000))</f>
        <v/>
      </c>
      <c r="ZC33">
        <f>IF($B33=0,1000000,IF(INDEX('計算A'!$D$60:$II$104,$B33,97)*GO33=1,IF(AND($E33=2,PV33=0),1000000,INDEX('計算A'!CV$110:CV$114,$F33+1)+IF(AND($E33=1,PV33=0),1000,0)),1000000))</f>
        <v/>
      </c>
      <c r="ZD33">
        <f>IF($B33=0,1000000,IF(INDEX('計算A'!$D$60:$II$104,$B33,98)*GP33=1,IF(AND($E33=2,PW33=0),1000000,INDEX('計算A'!CW$110:CW$114,$F33+1)+IF(AND($E33=1,PW33=0),1000,0)),1000000))</f>
        <v/>
      </c>
      <c r="ZE33">
        <f>IF($B33=0,1000000,IF(INDEX('計算A'!$D$60:$II$104,$B33,99)*GQ33=1,IF(AND($E33=2,PX33=0),1000000,INDEX('計算A'!CX$110:CX$114,$F33+1)+IF(AND($E33=1,PX33=0),1000,0)),1000000))</f>
        <v/>
      </c>
      <c r="ZF33">
        <f>IF($B33=0,1000000,IF(INDEX('計算A'!$D$60:$II$104,$B33,100)*GR33=1,IF(AND($E33=2,PY33=0),1000000,INDEX('計算A'!CY$110:CY$114,$F33+1)+IF(AND($E33=1,PY33=0),1000,0)),1000000))</f>
        <v/>
      </c>
      <c r="ZG33">
        <f>IF($B33=0,1000000,IF(INDEX('計算A'!$D$60:$II$104,$B33,101)*GS33=1,IF(AND($E33=2,PZ33=0),1000000,INDEX('計算A'!CZ$110:CZ$114,$F33+1)+IF(AND($E33=1,PZ33=0),1000,0)),1000000))</f>
        <v/>
      </c>
      <c r="ZH33">
        <f>IF($B33=0,1000000,IF(INDEX('計算A'!$D$60:$II$104,$B33,102)*GT33=1,IF(AND($E33=2,QA33=0),1000000,INDEX('計算A'!DA$110:DA$114,$F33+1)+IF(AND($E33=1,QA33=0),1000,0)),1000000))</f>
        <v/>
      </c>
      <c r="ZI33">
        <f>IF($B33=0,1000000,IF(INDEX('計算A'!$D$60:$II$104,$B33,103)*GU33=1,IF(AND($E33=2,QB33=0),1000000,INDEX('計算A'!DB$110:DB$114,$F33+1)+IF(AND($E33=1,QB33=0),1000,0)),1000000))</f>
        <v/>
      </c>
      <c r="ZJ33">
        <f>IF($B33=0,1000000,IF(INDEX('計算A'!$D$60:$II$104,$B33,104)*GV33=1,IF(AND($E33=2,QC33=0),1000000,INDEX('計算A'!DC$110:DC$114,$F33+1)+IF(AND($E33=1,QC33=0),1000,0)),1000000))</f>
        <v/>
      </c>
      <c r="ZK33">
        <f>IF($B33=0,1000000,IF(INDEX('計算A'!$D$60:$II$104,$B33,105)*GW33=1,IF(AND($E33=2,QD33=0),1000000,INDEX('計算A'!DD$110:DD$114,$F33+1)+IF(AND($E33=1,QD33=0),1000,0)),1000000))</f>
        <v/>
      </c>
      <c r="ZL33">
        <f>IF($B33=0,1000000,IF(INDEX('計算A'!$D$60:$II$104,$B33,106)*GX33=1,IF(AND($E33=2,QE33=0),1000000,INDEX('計算A'!DE$110:DE$114,$F33+1)+IF(AND($E33=1,QE33=0),1000,0)),1000000))</f>
        <v/>
      </c>
      <c r="ZM33">
        <f>IF($B33=0,1000000,IF(INDEX('計算A'!$D$60:$II$104,$B33,107)*GY33=1,IF(AND($E33=2,QF33=0),1000000,INDEX('計算A'!DF$110:DF$114,$F33+1)+IF(AND($E33=1,QF33=0),1000,0)),1000000))</f>
        <v/>
      </c>
      <c r="ZN33">
        <f>IF($B33=0,1000000,IF(INDEX('計算A'!$D$60:$II$104,$B33,108)*GZ33=1,IF(AND($E33=2,QG33=0),1000000,INDEX('計算A'!DG$110:DG$114,$F33+1)+IF(AND($E33=1,QG33=0),1000,0)),1000000))</f>
        <v/>
      </c>
      <c r="ZO33">
        <f>IF($B33=0,1000000,IF(INDEX('計算A'!$D$60:$II$104,$B33,109)*HA33=1,IF(AND($E33=2,QH33=0),1000000,INDEX('計算A'!DH$110:DH$114,$F33+1)+IF(AND($E33=1,QH33=0),1000,0)),1000000))</f>
        <v/>
      </c>
      <c r="ZP33">
        <f>IF($B33=0,1000000,IF(INDEX('計算A'!$D$60:$II$104,$B33,110)*HB33=1,IF(AND($E33=2,QI33=0),1000000,INDEX('計算A'!DI$110:DI$114,$F33+1)+IF(AND($E33=1,QI33=0),1000,0)),1000000))</f>
        <v/>
      </c>
      <c r="ZQ33">
        <f>IF($B33=0,1000000,IF(INDEX('計算A'!$D$60:$II$104,$B33,111)*HC33=1,IF(AND($E33=2,QJ33=0),1000000,INDEX('計算A'!DJ$110:DJ$114,$F33+1)+IF(AND($E33=1,QJ33=0),1000,0)),1000000))</f>
        <v/>
      </c>
      <c r="ZR33">
        <f>IF($B33=0,1000000,IF(INDEX('計算A'!$D$60:$II$104,$B33,112)*HD33=1,IF(AND($E33=2,QK33=0),1000000,INDEX('計算A'!DK$110:DK$114,$F33+1)+IF(AND($E33=1,QK33=0),1000,0)),1000000))</f>
        <v/>
      </c>
      <c r="ZS33">
        <f>IF($B33=0,1000000,IF(INDEX('計算A'!$D$60:$II$104,$B33,113)*HE33=1,IF(AND($E33=2,QL33=0),1000000,INDEX('計算A'!DL$110:DL$114,$F33+1)+IF(AND($E33=1,QL33=0),1000,0)),1000000))</f>
        <v/>
      </c>
      <c r="ZT33">
        <f>IF($B33=0,1000000,IF(INDEX('計算A'!$D$60:$II$104,$B33,114)*HF33=1,IF(AND($E33=2,QM33=0),1000000,INDEX('計算A'!DM$110:DM$114,$F33+1)+IF(AND($E33=1,QM33=0),1000,0)),1000000))</f>
        <v/>
      </c>
      <c r="ZU33">
        <f>IF($B33=0,1000000,IF(INDEX('計算A'!$D$60:$II$104,$B33,115)*HG33=1,IF(AND($E33=2,QN33=0),1000000,INDEX('計算A'!DN$110:DN$114,$F33+1)+IF(AND($E33=1,QN33=0),1000,0)),1000000))</f>
        <v/>
      </c>
      <c r="ZV33">
        <f>IF($B33=0,1000000,IF(INDEX('計算A'!$D$60:$II$104,$B33,116)*HH33=1,IF(AND($E33=2,QO33=0),1000000,INDEX('計算A'!DO$110:DO$114,$F33+1)+IF(AND($E33=1,QO33=0),1000,0)),1000000))</f>
        <v/>
      </c>
      <c r="ZW33">
        <f>IF($B33=0,1000000,IF(INDEX('計算A'!$D$60:$II$104,$B33,117)*HI33=1,IF(AND($E33=2,QP33=0),1000000,INDEX('計算A'!DP$110:DP$114,$F33+1)+IF(AND($E33=1,QP33=0),1000,0)),1000000))</f>
        <v/>
      </c>
      <c r="ZX33">
        <f>IF($B33=0,1000000,IF(INDEX('計算A'!$D$60:$II$104,$B33,118)*HJ33=1,IF(AND($E33=2,QQ33=0),1000000,INDEX('計算A'!DQ$110:DQ$114,$F33+1)+IF(AND($E33=1,QQ33=0),1000,0)),1000000))</f>
        <v/>
      </c>
      <c r="ZY33">
        <f>IF($B33=0,1000000,IF(INDEX('計算A'!$D$60:$II$104,$B33,119)*HK33=1,IF(AND($E33=2,QR33=0),1000000,INDEX('計算A'!DR$110:DR$114,$F33+1)+IF(AND($E33=1,QR33=0),1000,0)),1000000))</f>
        <v/>
      </c>
      <c r="ZZ33">
        <f>IF($B33=0,1000000,IF(INDEX('計算A'!$D$60:$II$104,$B33,120)*HL33=1,IF(AND($E33=2,QS33=0),1000000,INDEX('計算A'!DS$110:DS$114,$F33+1)+IF(AND($E33=1,QS33=0),1000,0)),1000000))</f>
        <v/>
      </c>
      <c r="AAA33">
        <f>IF($B33=0,1000000,IF(INDEX('計算A'!$D$60:$II$104,$B33,121)*HM33=1,IF(AND($E33=2,QT33=0),1000000,INDEX('計算A'!DT$110:DT$114,$F33+1)+IF(AND($E33=1,QT33=0),1000,0)),1000000))</f>
        <v/>
      </c>
      <c r="AAB33">
        <f>IF($B33=0,1000000,IF(INDEX('計算A'!$D$60:$II$104,$B33,122)*HN33=1,IF(AND($E33=2,QU33=0),1000000,INDEX('計算A'!DU$110:DU$114,$F33+1)+IF(AND($E33=1,QU33=0),1000,0)),1000000))</f>
        <v/>
      </c>
      <c r="AAC33">
        <f>IF($B33=0,1000000,IF(INDEX('計算A'!$D$60:$II$104,$B33,123)*HO33=1,IF(AND($E33=2,QV33=0),1000000,INDEX('計算A'!DV$110:DV$114,$F33+1)+IF(AND($E33=1,QV33=0),1000,0)),1000000))</f>
        <v/>
      </c>
      <c r="AAD33">
        <f>IF($B33=0,1000000,IF(INDEX('計算A'!$D$60:$II$104,$B33,124)*HP33=1,IF(AND($E33=2,QW33=0),1000000,INDEX('計算A'!DW$110:DW$114,$F33+1)+IF(AND($E33=1,QW33=0),1000,0)),1000000))</f>
        <v/>
      </c>
      <c r="AAE33">
        <f>IF($B33=0,1000000,IF(INDEX('計算A'!$D$60:$II$104,$B33,125)*HQ33=1,IF(AND($E33=2,QX33=0),1000000,INDEX('計算A'!DX$110:DX$114,$F33+1)+IF(AND($E33=1,QX33=0),1000,0)),1000000))</f>
        <v/>
      </c>
      <c r="AAF33">
        <f>IF($B33=0,1000000,IF(INDEX('計算A'!$D$60:$II$104,$B33,126)*HR33=1,IF(AND($E33=2,QY33=0),1000000,INDEX('計算A'!DY$110:DY$114,$F33+1)+IF(AND($E33=1,QY33=0),1000,0)),1000000))</f>
        <v/>
      </c>
      <c r="AAG33">
        <f>IF($B33=0,1000000,IF(INDEX('計算A'!$D$60:$II$104,$B33,127)*HS33=1,IF(AND($E33=2,QZ33=0),1000000,INDEX('計算A'!DZ$110:DZ$114,$F33+1)+IF(AND($E33=1,QZ33=0),1000,0)),1000000))</f>
        <v/>
      </c>
      <c r="AAH33">
        <f>IF($B33=0,1000000,IF(INDEX('計算A'!$D$60:$II$104,$B33,128)*HT33=1,IF(AND($E33=2,RA33=0),1000000,INDEX('計算A'!EA$110:EA$114,$F33+1)+IF(AND($E33=1,RA33=0),1000,0)),1000000))</f>
        <v/>
      </c>
      <c r="AAI33">
        <f>IF($B33=0,1000000,IF(INDEX('計算A'!$D$60:$II$104,$B33,129)*HU33=1,IF(AND($E33=2,RB33=0),1000000,INDEX('計算A'!EB$110:EB$114,$F33+1)+IF(AND($E33=1,RB33=0),1000,0)),1000000))</f>
        <v/>
      </c>
      <c r="AAJ33">
        <f>IF($B33=0,1000000,IF(INDEX('計算A'!$D$60:$II$104,$B33,130)*HV33=1,IF(AND($E33=2,RC33=0),1000000,INDEX('計算A'!EC$110:EC$114,$F33+1)+IF(AND($E33=1,RC33=0),1000,0)),1000000))</f>
        <v/>
      </c>
      <c r="AAK33">
        <f>IF($B33=0,1000000,IF(INDEX('計算A'!$D$60:$II$104,$B33,131)*HW33=1,IF(AND($E33=2,RD33=0),1000000,INDEX('計算A'!ED$110:ED$114,$F33+1)+IF(AND($E33=1,RD33=0),1000,0)),1000000))</f>
        <v/>
      </c>
      <c r="AAL33">
        <f>IF($B33=0,1000000,IF(INDEX('計算A'!$D$60:$II$104,$B33,132)*HX33=1,IF(AND($E33=2,RE33=0),1000000,INDEX('計算A'!EE$110:EE$114,$F33+1)+IF(AND($E33=1,RE33=0),1000,0)),1000000))</f>
        <v/>
      </c>
      <c r="AAM33">
        <f>IF($B33=0,1000000,IF(INDEX('計算A'!$D$60:$II$104,$B33,133)*HY33=1,IF(AND($E33=2,RF33=0),1000000,INDEX('計算A'!EF$110:EF$114,$F33+1)+IF(AND($E33=1,RF33=0),1000,0)),1000000))</f>
        <v/>
      </c>
      <c r="AAN33">
        <f>IF($B33=0,1000000,IF(INDEX('計算A'!$D$60:$II$104,$B33,134)*HZ33=1,IF(AND($E33=2,RG33=0),1000000,INDEX('計算A'!EG$110:EG$114,$F33+1)+IF(AND($E33=1,RG33=0),1000,0)),1000000))</f>
        <v/>
      </c>
      <c r="AAO33">
        <f>IF($B33=0,1000000,IF(INDEX('計算A'!$D$60:$II$104,$B33,135)*IA33=1,IF(AND($E33=2,RH33=0),1000000,INDEX('計算A'!EH$110:EH$114,$F33+1)+IF(AND($E33=1,RH33=0),1000,0)),1000000))</f>
        <v/>
      </c>
      <c r="AAP33">
        <f>IF($B33=0,1000000,IF(INDEX('計算A'!$D$60:$II$104,$B33,136)*IB33=1,IF(AND($E33=2,RI33=0),1000000,INDEX('計算A'!EI$110:EI$114,$F33+1)+IF(AND($E33=1,RI33=0),1000,0)),1000000))</f>
        <v/>
      </c>
      <c r="AAQ33">
        <f>IF($B33=0,1000000,IF(INDEX('計算A'!$D$60:$II$104,$B33,137)*IC33=1,IF(AND($E33=2,RJ33=0),1000000,INDEX('計算A'!EJ$110:EJ$114,$F33+1)+IF(AND($E33=1,RJ33=0),1000,0)),1000000))</f>
        <v/>
      </c>
      <c r="AAR33">
        <f>IF($B33=0,1000000,IF(INDEX('計算A'!$D$60:$II$104,$B33,138)*ID33=1,IF(AND($E33=2,RK33=0),1000000,INDEX('計算A'!EK$110:EK$114,$F33+1)+IF(AND($E33=1,RK33=0),1000,0)),1000000))</f>
        <v/>
      </c>
      <c r="AAS33">
        <f>IF($B33=0,1000000,IF(INDEX('計算A'!$D$60:$II$104,$B33,139)*IE33=1,IF(AND($E33=2,RL33=0),1000000,INDEX('計算A'!EL$110:EL$114,$F33+1)+IF(AND($E33=1,RL33=0),1000,0)),1000000))</f>
        <v/>
      </c>
      <c r="AAT33">
        <f>IF($B33=0,1000000,IF(INDEX('計算A'!$D$60:$II$104,$B33,140)*IF33=1,IF(AND($E33=2,RM33=0),1000000,INDEX('計算A'!EM$110:EM$114,$F33+1)+IF(AND($E33=1,RM33=0),1000,0)),1000000))</f>
        <v/>
      </c>
      <c r="AAU33">
        <f>IF($B33=0,1000000,IF(INDEX('計算A'!$D$60:$II$104,$B33,141)*IG33=1,IF(AND($E33=2,RN33=0),1000000,INDEX('計算A'!EN$110:EN$114,$F33+1)+IF(AND($E33=1,RN33=0),1000,0)),1000000))</f>
        <v/>
      </c>
      <c r="AAV33">
        <f>IF($B33=0,1000000,IF(INDEX('計算A'!$D$60:$II$104,$B33,142)*IH33=1,IF(AND($E33=2,RO33=0),1000000,INDEX('計算A'!EO$110:EO$114,$F33+1)+IF(AND($E33=1,RO33=0),1000,0)),1000000))</f>
        <v/>
      </c>
      <c r="AAW33">
        <f>IF($B33=0,1000000,IF(INDEX('計算A'!$D$60:$II$104,$B33,143)*II33=1,IF(AND($E33=2,RP33=0),1000000,INDEX('計算A'!EP$110:EP$114,$F33+1)+IF(AND($E33=1,RP33=0),1000,0)),1000000))</f>
        <v/>
      </c>
      <c r="AAX33">
        <f>IF($B33=0,1000000,IF(INDEX('計算A'!$D$60:$II$104,$B33,144)*IJ33=1,IF(AND($E33=2,RQ33=0),1000000,INDEX('計算A'!EQ$110:EQ$114,$F33+1)+IF(AND($E33=1,RQ33=0),1000,0)),1000000))</f>
        <v/>
      </c>
      <c r="AAY33">
        <f>IF($B33=0,1000000,IF(INDEX('計算A'!$D$60:$II$104,$B33,145)*IK33=1,IF(AND($E33=2,RR33=0),1000000,INDEX('計算A'!ER$110:ER$114,$F33+1)+IF(AND($E33=1,RR33=0),1000,0)),1000000))</f>
        <v/>
      </c>
      <c r="AAZ33">
        <f>IF($B33=0,1000000,IF(INDEX('計算A'!$D$60:$II$104,$B33,146)*IL33=1,IF(AND($E33=2,RS33=0),1000000,INDEX('計算A'!ES$110:ES$114,$F33+1)+IF(AND($E33=1,RS33=0),1000,0)),1000000))</f>
        <v/>
      </c>
      <c r="ABA33">
        <f>IF($B33=0,1000000,IF(INDEX('計算A'!$D$60:$II$104,$B33,147)*IM33=1,IF(AND($E33=2,RT33=0),1000000,INDEX('計算A'!ET$110:ET$114,$F33+1)+IF(AND($E33=1,RT33=0),1000,0)),1000000))</f>
        <v/>
      </c>
      <c r="ABB33">
        <f>IF($B33=0,1000000,IF(INDEX('計算A'!$D$60:$II$104,$B33,148)*IN33=1,IF(AND($E33=2,RU33=0),1000000,INDEX('計算A'!EU$110:EU$114,$F33+1)+IF(AND($E33=1,RU33=0),1000,0)),1000000))</f>
        <v/>
      </c>
      <c r="ABC33">
        <f>IF($B33=0,1000000,IF(INDEX('計算A'!$D$60:$II$104,$B33,149)*IO33=1,IF(AND($E33=2,RV33=0),1000000,INDEX('計算A'!EV$110:EV$114,$F33+1)+IF(AND($E33=1,RV33=0),1000,0)),1000000))</f>
        <v/>
      </c>
      <c r="ABD33">
        <f>IF($B33=0,1000000,IF(INDEX('計算A'!$D$60:$II$104,$B33,150)*IP33=1,IF(AND($E33=2,RW33=0),1000000,INDEX('計算A'!EW$110:EW$114,$F33+1)+IF(AND($E33=1,RW33=0),1000,0)),1000000))</f>
        <v/>
      </c>
      <c r="ABE33">
        <f>IF($B33=0,1000000,IF(INDEX('計算A'!$D$60:$II$104,$B33,151)*IQ33=1,IF(AND($E33=2,RX33=0),1000000,INDEX('計算A'!EX$110:EX$114,$F33+1)+IF(AND($E33=1,RX33=0),1000,0)),1000000))</f>
        <v/>
      </c>
      <c r="ABF33">
        <f>IF($B33=0,1000000,IF(INDEX('計算A'!$D$60:$II$104,$B33,152)*IR33=1,IF(AND($E33=2,RY33=0),1000000,INDEX('計算A'!EY$110:EY$114,$F33+1)+IF(AND($E33=1,RY33=0),1000,0)),1000000))</f>
        <v/>
      </c>
      <c r="ABG33">
        <f>IF($B33=0,1000000,IF(INDEX('計算A'!$D$60:$II$104,$B33,153)*IS33=1,IF(AND($E33=2,RZ33=0),1000000,INDEX('計算A'!EZ$110:EZ$114,$F33+1)+IF(AND($E33=1,RZ33=0),1000,0)),1000000))</f>
        <v/>
      </c>
      <c r="ABH33">
        <f>IF($B33=0,1000000,IF(INDEX('計算A'!$D$60:$II$104,$B33,154)*IT33=1,IF(AND($E33=2,SA33=0),1000000,INDEX('計算A'!FA$110:FA$114,$F33+1)+IF(AND($E33=1,SA33=0),1000,0)),1000000))</f>
        <v/>
      </c>
      <c r="ABI33">
        <f>IF($B33=0,1000000,IF(INDEX('計算A'!$D$60:$II$104,$B33,155)*IU33=1,IF(AND($E33=2,SB33=0),1000000,INDEX('計算A'!FB$110:FB$114,$F33+1)+IF(AND($E33=1,SB33=0),1000,0)),1000000))</f>
        <v/>
      </c>
      <c r="ABJ33">
        <f>IF($B33=0,1000000,IF(INDEX('計算A'!$D$60:$II$104,$B33,156)*IV33=1,IF(AND($E33=2,SC33=0),1000000,INDEX('計算A'!FC$110:FC$114,$F33+1)+IF(AND($E33=1,SC33=0),1000,0)),1000000))</f>
        <v/>
      </c>
      <c r="ABK33">
        <f>IF($B33=0,1000000,IF(INDEX('計算A'!$D$60:$II$104,$B33,157)*IW33=1,IF(AND($E33=2,SD33=0),1000000,INDEX('計算A'!FD$110:FD$114,$F33+1)+IF(AND($E33=1,SD33=0),1000,0)),1000000))</f>
        <v/>
      </c>
      <c r="ABL33">
        <f>IF($B33=0,1000000,IF(INDEX('計算A'!$D$60:$II$104,$B33,158)*IX33=1,IF(AND($E33=2,SE33=0),1000000,INDEX('計算A'!FE$110:FE$114,$F33+1)+IF(AND($E33=1,SE33=0),1000,0)),1000000))</f>
        <v/>
      </c>
      <c r="ABM33">
        <f>IF($B33=0,1000000,IF(INDEX('計算A'!$D$60:$II$104,$B33,159)*IY33=1,IF(AND($E33=2,SF33=0),1000000,INDEX('計算A'!FF$110:FF$114,$F33+1)+IF(AND($E33=1,SF33=0),1000,0)),1000000))</f>
        <v/>
      </c>
      <c r="ABN33">
        <f>IF($B33=0,1000000,IF(INDEX('計算A'!$D$60:$II$104,$B33,160)*IZ33=1,IF(AND($E33=2,SG33=0),1000000,INDEX('計算A'!FG$110:FG$114,$F33+1)+IF(AND($E33=1,SG33=0),1000,0)),1000000))</f>
        <v/>
      </c>
      <c r="ABO33">
        <f>IF($B33=0,1000000,IF(INDEX('計算A'!$D$60:$II$104,$B33,161)*JA33=1,IF(AND($E33=2,SH33=0),1000000,INDEX('計算A'!FH$110:FH$114,$F33+1)+IF(AND($E33=1,SH33=0),1000,0)),1000000))</f>
        <v/>
      </c>
      <c r="ABP33">
        <f>IF($B33=0,1000000,IF(INDEX('計算A'!$D$60:$II$104,$B33,162)*JB33=1,IF(AND($E33=2,SI33=0),1000000,INDEX('計算A'!FI$110:FI$114,$F33+1)+IF(AND($E33=1,SI33=0),1000,0)),1000000))</f>
        <v/>
      </c>
      <c r="ABQ33">
        <f>IF($B33=0,1000000,IF(INDEX('計算A'!$D$60:$II$104,$B33,163)*JC33=1,IF(AND($E33=2,SJ33=0),1000000,INDEX('計算A'!FJ$110:FJ$114,$F33+1)+IF(AND($E33=1,SJ33=0),1000,0)),1000000))</f>
        <v/>
      </c>
      <c r="ABR33">
        <f>IF($B33=0,1000000,IF(INDEX('計算A'!$D$60:$II$104,$B33,164)*JD33=1,IF(AND($E33=2,SK33=0),1000000,INDEX('計算A'!FK$110:FK$114,$F33+1)+IF(AND($E33=1,SK33=0),1000,0)),1000000))</f>
        <v/>
      </c>
      <c r="ABS33">
        <f>IF($B33=0,1000000,IF(INDEX('計算A'!$D$60:$II$104,$B33,165)*JE33=1,IF(AND($E33=2,SL33=0),1000000,INDEX('計算A'!FL$110:FL$114,$F33+1)+IF(AND($E33=1,SL33=0),1000,0)),1000000))</f>
        <v/>
      </c>
      <c r="ABT33">
        <f>IF($B33=0,1000000,IF(INDEX('計算A'!$D$60:$II$104,$B33,166)*JF33=1,IF(AND($E33=2,SM33=0),1000000,INDEX('計算A'!FM$110:FM$114,$F33+1)+IF(AND($E33=1,SM33=0),1000,0)),1000000))</f>
        <v/>
      </c>
      <c r="ABU33">
        <f>IF($B33=0,1000000,IF(INDEX('計算A'!$D$60:$II$104,$B33,167)*JG33=1,IF(AND($E33=2,SN33=0),1000000,INDEX('計算A'!FN$110:FN$114,$F33+1)+IF(AND($E33=1,SN33=0),1000,0)),1000000))</f>
        <v/>
      </c>
      <c r="ABV33">
        <f>IF($B33=0,1000000,IF(INDEX('計算A'!$D$60:$II$104,$B33,168)*JH33=1,IF(AND($E33=2,SO33=0),1000000,INDEX('計算A'!FO$110:FO$114,$F33+1)+IF(AND($E33=1,SO33=0),1000,0)),1000000))</f>
        <v/>
      </c>
      <c r="ABW33">
        <f>IF($B33=0,1000000,IF(INDEX('計算A'!$D$60:$II$104,$B33,169)*JI33=1,IF(AND($E33=2,SP33=0),1000000,INDEX('計算A'!FP$110:FP$114,$F33+1)+IF(AND($E33=1,SP33=0),1000,0)),1000000))</f>
        <v/>
      </c>
      <c r="ABX33">
        <f>IF($B33=0,1000000,IF(INDEX('計算A'!$D$60:$II$104,$B33,170)*JJ33=1,IF(AND($E33=2,SQ33=0),1000000,INDEX('計算A'!FQ$110:FQ$114,$F33+1)+IF(AND($E33=1,SQ33=0),1000,0)),1000000))</f>
        <v/>
      </c>
      <c r="ABY33">
        <f>IF($B33=0,1000000,IF(INDEX('計算A'!$D$60:$II$104,$B33,171)*JK33=1,IF(AND($E33=2,SR33=0),1000000,INDEX('計算A'!FR$110:FR$114,$F33+1)+IF(AND($E33=1,SR33=0),1000,0)),1000000))</f>
        <v/>
      </c>
      <c r="ABZ33">
        <f>IF($B33=0,1000000,IF(INDEX('計算A'!$D$60:$II$104,$B33,172)*JL33=1,IF(AND($E33=2,SS33=0),1000000,INDEX('計算A'!FS$110:FS$114,$F33+1)+IF(AND($E33=1,SS33=0),1000,0)),1000000))</f>
        <v/>
      </c>
      <c r="ACA33">
        <f>IF($B33=0,1000000,IF(INDEX('計算A'!$D$60:$II$104,$B33,173)*JM33=1,IF(AND($E33=2,ST33=0),1000000,INDEX('計算A'!FT$110:FT$114,$F33+1)+IF(AND($E33=1,ST33=0),1000,0)),1000000))</f>
        <v/>
      </c>
      <c r="ACB33">
        <f>IF($B33=0,1000000,IF(INDEX('計算A'!$D$60:$II$104,$B33,174)*JN33=1,IF(AND($E33=2,SU33=0),1000000,INDEX('計算A'!FU$110:FU$114,$F33+1)+IF(AND($E33=1,SU33=0),1000,0)),1000000))</f>
        <v/>
      </c>
      <c r="ACC33">
        <f>IF($B33=0,1000000,IF(INDEX('計算A'!$D$60:$II$104,$B33,175)*JO33=1,IF(AND($E33=2,SV33=0),1000000,INDEX('計算A'!FV$110:FV$114,$F33+1)+IF(AND($E33=1,SV33=0),1000,0)),1000000))</f>
        <v/>
      </c>
      <c r="ACD33">
        <f>IF($B33=0,1000000,IF(INDEX('計算A'!$D$60:$II$104,$B33,176)*JP33=1,IF(AND($E33=2,SW33=0),1000000,INDEX('計算A'!FW$110:FW$114,$F33+1)+IF(AND($E33=1,SW33=0),1000,0)),1000000))</f>
        <v/>
      </c>
      <c r="ACE33">
        <f>IF($B33=0,1000000,IF(INDEX('計算A'!$D$60:$II$104,$B33,177)*JQ33=1,IF(AND($E33=2,SX33=0),1000000,INDEX('計算A'!FX$110:FX$114,$F33+1)+IF(AND($E33=1,SX33=0),1000,0)),1000000))</f>
        <v/>
      </c>
      <c r="ACF33">
        <f>IF($B33=0,1000000,IF(INDEX('計算A'!$D$60:$II$104,$B33,178)*JR33=1,IF(AND($E33=2,SY33=0),1000000,INDEX('計算A'!FY$110:FY$114,$F33+1)+IF(AND($E33=1,SY33=0),1000,0)),1000000))</f>
        <v/>
      </c>
      <c r="ACG33">
        <f>IF($B33=0,1000000,IF(INDEX('計算A'!$D$60:$II$104,$B33,179)*JS33=1,IF(AND($E33=2,SZ33=0),1000000,INDEX('計算A'!FZ$110:FZ$114,$F33+1)+IF(AND($E33=1,SZ33=0),1000,0)),1000000))</f>
        <v/>
      </c>
      <c r="ACH33">
        <f>IF($B33=0,1000000,IF(INDEX('計算A'!$D$60:$II$104,$B33,180)*JT33=1,IF(AND($E33=2,TA33=0),1000000,INDEX('計算A'!GA$110:GA$114,$F33+1)+IF(AND($E33=1,TA33=0),1000,0)),1000000))</f>
        <v/>
      </c>
      <c r="ACI33">
        <f>IF($B33=0,1000000,IF(INDEX('計算A'!$D$60:$II$104,$B33,181)*JU33=1,IF(AND($E33=2,TB33=0),1000000,INDEX('計算A'!GB$110:GB$114,$F33+1)+IF(AND($E33=1,TB33=0),1000,0)),1000000))</f>
        <v/>
      </c>
      <c r="ACJ33">
        <f>IF($B33=0,1000000,IF(INDEX('計算A'!$D$60:$II$104,$B33,182)*JV33=1,IF(AND($E33=2,TC33=0),1000000,INDEX('計算A'!GC$110:GC$114,$F33+1)+IF(AND($E33=1,TC33=0),1000,0)),1000000))</f>
        <v/>
      </c>
      <c r="ACK33">
        <f>IF($B33=0,1000000,IF(INDEX('計算A'!$D$60:$II$104,$B33,183)*JW33=1,IF(AND($E33=2,TD33=0),1000000,INDEX('計算A'!GD$110:GD$114,$F33+1)+IF(AND($E33=1,TD33=0),1000,0)),1000000))</f>
        <v/>
      </c>
      <c r="ACL33">
        <f>IF($B33=0,1000000,IF(INDEX('計算A'!$D$60:$II$104,$B33,184)*JX33=1,IF(AND($E33=2,TE33=0),1000000,INDEX('計算A'!GE$110:GE$114,$F33+1)+IF(AND($E33=1,TE33=0),1000,0)),1000000))</f>
        <v/>
      </c>
      <c r="ACM33">
        <f>IF($B33=0,1000000,IF(INDEX('計算A'!$D$60:$II$104,$B33,185)*JY33=1,IF(AND($E33=2,TF33=0),1000000,INDEX('計算A'!GF$110:GF$114,$F33+1)+IF(AND($E33=1,TF33=0),1000,0)),1000000))</f>
        <v/>
      </c>
      <c r="ACN33">
        <f>IF($B33=0,1000000,IF(INDEX('計算A'!$D$60:$II$104,$B33,186)*JZ33=1,IF(AND($E33=2,TG33=0),1000000,INDEX('計算A'!GG$110:GG$114,$F33+1)+IF(AND($E33=1,TG33=0),1000,0)),1000000))</f>
        <v/>
      </c>
      <c r="ACO33">
        <f>IF($B33=0,1000000,IF(INDEX('計算A'!$D$60:$II$104,$B33,187)*KA33=1,IF(AND($E33=2,TH33=0),1000000,INDEX('計算A'!GH$110:GH$114,$F33+1)+IF(AND($E33=1,TH33=0),1000,0)),1000000))</f>
        <v/>
      </c>
      <c r="ACP33">
        <f>IF($B33=0,1000000,IF(INDEX('計算A'!$D$60:$II$104,$B33,188)*KB33=1,IF(AND($E33=2,TI33=0),1000000,INDEX('計算A'!GI$110:GI$114,$F33+1)+IF(AND($E33=1,TI33=0),1000,0)),1000000))</f>
        <v/>
      </c>
      <c r="ACQ33">
        <f>IF($B33=0,1000000,IF(INDEX('計算A'!$D$60:$II$104,$B33,189)*KC33=1,IF(AND($E33=2,TJ33=0),1000000,INDEX('計算A'!GJ$110:GJ$114,$F33+1)+IF(AND($E33=1,TJ33=0),1000,0)),1000000))</f>
        <v/>
      </c>
      <c r="ACR33">
        <f>IF($B33=0,1000000,IF(INDEX('計算A'!$D$60:$II$104,$B33,190)*KD33=1,IF(AND($E33=2,TK33=0),1000000,INDEX('計算A'!GK$110:GK$114,$F33+1)+IF(AND($E33=1,TK33=0),1000,0)),1000000))</f>
        <v/>
      </c>
      <c r="ACS33">
        <f>IF($B33=0,1000000,IF(INDEX('計算A'!$D$60:$II$104,$B33,191)*KE33=1,IF(AND($E33=2,TL33=0),1000000,INDEX('計算A'!GL$110:GL$114,$F33+1)+IF(AND($E33=1,TL33=0),1000,0)),1000000))</f>
        <v/>
      </c>
      <c r="ACT33">
        <f>IF($B33=0,1000000,IF(INDEX('計算A'!$D$60:$II$104,$B33,192)*KF33=1,IF(AND($E33=2,TM33=0),1000000,INDEX('計算A'!GM$110:GM$114,$F33+1)+IF(AND($E33=1,TM33=0),1000,0)),1000000))</f>
        <v/>
      </c>
      <c r="ACU33">
        <f>IF($B33=0,1000000,IF(INDEX('計算A'!$D$60:$II$104,$B33,193)*KG33=1,IF(AND($E33=2,TN33=0),1000000,INDEX('計算A'!GN$110:GN$114,$F33+1)+IF(AND($E33=1,TN33=0),1000,0)),1000000))</f>
        <v/>
      </c>
      <c r="ACV33">
        <f>IF($B33=0,1000000,IF(INDEX('計算A'!$D$60:$II$104,$B33,194)*KH33=1,IF(AND($E33=2,TO33=0),1000000,INDEX('計算A'!GO$110:GO$114,$F33+1)+IF(AND($E33=1,TO33=0),1000,0)),1000000))</f>
        <v/>
      </c>
      <c r="ACW33">
        <f>IF($B33=0,1000000,IF(INDEX('計算A'!$D$60:$II$104,$B33,195)*KI33=1,IF(AND($E33=2,TP33=0),1000000,INDEX('計算A'!GP$110:GP$114,$F33+1)+IF(AND($E33=1,TP33=0),1000,0)),1000000))</f>
        <v/>
      </c>
      <c r="ACX33">
        <f>IF($B33=0,1000000,IF(INDEX('計算A'!$D$60:$II$104,$B33,196)*KJ33=1,IF(AND($E33=2,TQ33=0),1000000,INDEX('計算A'!GQ$110:GQ$114,$F33+1)+IF(AND($E33=1,TQ33=0),1000,0)),1000000))</f>
        <v/>
      </c>
      <c r="ACY33">
        <f>IF($B33=0,1000000,IF(INDEX('計算A'!$D$60:$II$104,$B33,197)*KK33=1,IF(AND($E33=2,TR33=0),1000000,INDEX('計算A'!GR$110:GR$114,$F33+1)+IF(AND($E33=1,TR33=0),1000,0)),1000000))</f>
        <v/>
      </c>
      <c r="ACZ33">
        <f>IF($B33=0,1000000,IF(INDEX('計算A'!$D$60:$II$104,$B33,198)*KL33=1,IF(AND($E33=2,TS33=0),1000000,INDEX('計算A'!GS$110:GS$114,$F33+1)+IF(AND($E33=1,TS33=0),1000,0)),1000000))</f>
        <v/>
      </c>
      <c r="ADA33">
        <f>IF($B33=0,1000000,IF(INDEX('計算A'!$D$60:$II$104,$B33,199)*KM33=1,IF(AND($E33=2,TT33=0),1000000,INDEX('計算A'!GT$110:GT$114,$F33+1)+IF(AND($E33=1,TT33=0),1000,0)),1000000))</f>
        <v/>
      </c>
      <c r="ADB33">
        <f>IF($B33=0,1000000,IF(INDEX('計算A'!$D$60:$II$104,$B33,200)*KN33=1,IF(AND($E33=2,TU33=0),1000000,INDEX('計算A'!GU$110:GU$114,$F33+1)+IF(AND($E33=1,TU33=0),1000,0)),1000000))</f>
        <v/>
      </c>
      <c r="ADC33">
        <f>IF($B33=0,1000000,IF(INDEX('計算A'!$D$60:$II$104,$B33,201)*KO33=1,IF(AND($E33=2,TV33=0),1000000,INDEX('計算A'!GV$110:GV$114,$F33+1)+IF(AND($E33=1,TV33=0),1000,0)),1000000))</f>
        <v/>
      </c>
      <c r="ADD33">
        <f>IF($B33=0,1000000,IF(INDEX('計算A'!$D$60:$II$104,$B33,202)*KP33=1,IF(AND($E33=2,TW33=0),1000000,INDEX('計算A'!GW$110:GW$114,$F33+1)+IF(AND($E33=1,TW33=0),1000,0)),1000000))</f>
        <v/>
      </c>
      <c r="ADE33">
        <f>IF($B33=0,1000000,IF(INDEX('計算A'!$D$60:$II$104,$B33,203)*KQ33=1,IF(AND($E33=2,TX33=0),1000000,INDEX('計算A'!GX$110:GX$114,$F33+1)+IF(AND($E33=1,TX33=0),1000,0)),1000000))</f>
        <v/>
      </c>
      <c r="ADF33">
        <f>IF($B33=0,1000000,IF(INDEX('計算A'!$D$60:$II$104,$B33,204)*KR33=1,IF(AND($E33=2,TY33=0),1000000,INDEX('計算A'!GY$110:GY$114,$F33+1)+IF(AND($E33=1,TY33=0),1000,0)),1000000))</f>
        <v/>
      </c>
      <c r="ADG33">
        <f>IF($B33=0,1000000,IF(INDEX('計算A'!$D$60:$II$104,$B33,205)*KS33=1,IF(AND($E33=2,TZ33=0),1000000,INDEX('計算A'!GZ$110:GZ$114,$F33+1)+IF(AND($E33=1,TZ33=0),1000,0)),1000000))</f>
        <v/>
      </c>
      <c r="ADH33">
        <f>IF($B33=0,1000000,IF(INDEX('計算A'!$D$60:$II$104,$B33,206)*KT33=1,IF(AND($E33=2,UA33=0),1000000,INDEX('計算A'!HA$110:HA$114,$F33+1)+IF(AND($E33=1,UA33=0),1000,0)),1000000))</f>
        <v/>
      </c>
      <c r="ADI33">
        <f>IF($B33=0,1000000,IF(INDEX('計算A'!$D$60:$II$104,$B33,207)*KU33=1,IF(AND($E33=2,UB33=0),1000000,INDEX('計算A'!HB$110:HB$114,$F33+1)+IF(AND($E33=1,UB33=0),1000,0)),1000000))</f>
        <v/>
      </c>
      <c r="ADJ33">
        <f>IF($B33=0,1000000,IF(INDEX('計算A'!$D$60:$II$104,$B33,208)*KV33=1,IF(AND($E33=2,UC33=0),1000000,INDEX('計算A'!HC$110:HC$114,$F33+1)+IF(AND($E33=1,UC33=0),1000,0)),1000000))</f>
        <v/>
      </c>
      <c r="ADK33">
        <f>IF($B33=0,1000000,IF(INDEX('計算A'!$D$60:$II$104,$B33,209)*KW33=1,IF(AND($E33=2,UD33=0),1000000,INDEX('計算A'!HD$110:HD$114,$F33+1)+IF(AND($E33=1,UD33=0),1000,0)),1000000))</f>
        <v/>
      </c>
      <c r="ADL33">
        <f>IF($B33=0,1000000,IF(INDEX('計算A'!$D$60:$II$104,$B33,210)*KX33=1,IF(AND($E33=2,UE33=0),1000000,INDEX('計算A'!HE$110:HE$114,$F33+1)+IF(AND($E33=1,UE33=0),1000,0)),1000000))</f>
        <v/>
      </c>
      <c r="ADM33">
        <f>IF($B33=0,1000000,IF(INDEX('計算A'!$D$60:$II$104,$B33,211)*KY33=1,IF(AND($E33=2,UF33=0),1000000,INDEX('計算A'!HF$110:HF$114,$F33+1)+IF(AND($E33=1,UF33=0),1000,0)),1000000))</f>
        <v/>
      </c>
      <c r="ADN33">
        <f>IF($B33=0,1000000,IF(INDEX('計算A'!$D$60:$II$104,$B33,212)*KZ33=1,IF(AND($E33=2,UG33=0),1000000,INDEX('計算A'!HG$110:HG$114,$F33+1)+IF(AND($E33=1,UG33=0),1000,0)),1000000))</f>
        <v/>
      </c>
      <c r="ADO33">
        <f>IF($B33=0,1000000,IF(INDEX('計算A'!$D$60:$II$104,$B33,213)*LA33=1,IF(AND($E33=2,UH33=0),1000000,INDEX('計算A'!HH$110:HH$114,$F33+1)+IF(AND($E33=1,UH33=0),1000,0)),1000000))</f>
        <v/>
      </c>
      <c r="ADP33">
        <f>IF($B33=0,1000000,IF(INDEX('計算A'!$D$60:$II$104,$B33,214)*LB33=1,IF(AND($E33=2,UI33=0),1000000,INDEX('計算A'!HI$110:HI$114,$F33+1)+IF(AND($E33=1,UI33=0),1000,0)),1000000))</f>
        <v/>
      </c>
      <c r="ADQ33">
        <f>IF($B33=0,1000000,IF(INDEX('計算A'!$D$60:$II$104,$B33,215)*LC33=1,IF(AND($E33=2,UJ33=0),1000000,INDEX('計算A'!HJ$110:HJ$114,$F33+1)+IF(AND($E33=1,UJ33=0),1000,0)),1000000))</f>
        <v/>
      </c>
      <c r="ADR33">
        <f>IF($B33=0,1000000,IF(INDEX('計算A'!$D$60:$II$104,$B33,216)*LD33=1,IF(AND($E33=2,UK33=0),1000000,INDEX('計算A'!HK$110:HK$114,$F33+1)+IF(AND($E33=1,UK33=0),1000,0)),1000000))</f>
        <v/>
      </c>
      <c r="ADS33">
        <f>IF($B33=0,1000000,IF(INDEX('計算A'!$D$60:$II$104,$B33,217)*LE33=1,IF(AND($E33=2,UL33=0),1000000,INDEX('計算A'!HL$110:HL$114,$F33+1)+IF(AND($E33=1,UL33=0),1000,0)),1000000))</f>
        <v/>
      </c>
      <c r="ADT33">
        <f>IF($B33=0,1000000,IF(INDEX('計算A'!$D$60:$II$104,$B33,218)*LF33=1,IF(AND($E33=2,UM33=0),1000000,INDEX('計算A'!HM$110:HM$114,$F33+1)+IF(AND($E33=1,UM33=0),1000,0)),1000000))</f>
        <v/>
      </c>
      <c r="ADU33">
        <f>IF($B33=0,1000000,IF(INDEX('計算A'!$D$60:$II$104,$B33,219)*LG33=1,IF(AND($E33=2,UN33=0),1000000,INDEX('計算A'!HN$110:HN$114,$F33+1)+IF(AND($E33=1,UN33=0),1000,0)),1000000))</f>
        <v/>
      </c>
      <c r="ADV33">
        <f>IF($B33=0,1000000,IF(INDEX('計算A'!$D$60:$II$104,$B33,220)*LH33=1,IF(AND($E33=2,UO33=0),1000000,INDEX('計算A'!HO$110:HO$114,$F33+1)+IF(AND($E33=1,UO33=0),1000,0)),1000000))</f>
        <v/>
      </c>
      <c r="ADW33">
        <f>IF($B33=0,1000000,IF(INDEX('計算A'!$D$60:$II$104,$B33,221)*LI33=1,IF(AND($E33=2,UP33=0),1000000,INDEX('計算A'!HP$110:HP$114,$F33+1)+IF(AND($E33=1,UP33=0),1000,0)),1000000))</f>
        <v/>
      </c>
      <c r="ADX33">
        <f>IF($B33=0,1000000,IF(INDEX('計算A'!$D$60:$II$104,$B33,222)*LJ33=1,IF(AND($E33=2,UQ33=0),1000000,INDEX('計算A'!HQ$110:HQ$114,$F33+1)+IF(AND($E33=1,UQ33=0),1000,0)),1000000))</f>
        <v/>
      </c>
      <c r="ADY33">
        <f>IF($B33=0,1000000,IF(INDEX('計算A'!$D$60:$II$104,$B33,223)*LK33=1,IF(AND($E33=2,UR33=0),1000000,INDEX('計算A'!HR$110:HR$114,$F33+1)+IF(AND($E33=1,UR33=0),1000,0)),1000000))</f>
        <v/>
      </c>
      <c r="ADZ33">
        <f>IF($B33=0,1000000,IF(INDEX('計算A'!$D$60:$II$104,$B33,224)*LL33=1,IF(AND($E33=2,US33=0),1000000,INDEX('計算A'!HS$110:HS$114,$F33+1)+IF(AND($E33=1,US33=0),1000,0)),1000000))</f>
        <v/>
      </c>
      <c r="AEA33">
        <f>IF($B33=0,1000000,IF(INDEX('計算A'!$D$60:$II$104,$B33,225)*LM33=1,IF(AND($E33=2,UT33=0),1000000,INDEX('計算A'!HT$110:HT$114,$F33+1)+IF(AND($E33=1,UT33=0),1000,0)),1000000))</f>
        <v/>
      </c>
      <c r="AEB33">
        <f>IF($B33=0,1000000,IF(INDEX('計算A'!$D$60:$II$104,$B33,226)*LN33=1,IF(AND($E33=2,UU33=0),1000000,INDEX('計算A'!HU$110:HU$114,$F33+1)+IF(AND($E33=1,UU33=0),1000,0)),1000000))</f>
        <v/>
      </c>
      <c r="AEC33">
        <f>IF($B33=0,1000000,IF(INDEX('計算A'!$D$60:$II$104,$B33,227)*LO33=1,IF(AND($E33=2,UV33=0),1000000,INDEX('計算A'!HV$110:HV$114,$F33+1)+IF(AND($E33=1,UV33=0),1000,0)),1000000))</f>
        <v/>
      </c>
      <c r="AED33">
        <f>IF($B33=0,1000000,IF(INDEX('計算A'!$D$60:$II$104,$B33,228)*LP33=1,IF(AND($E33=2,UW33=0),1000000,INDEX('計算A'!HW$110:HW$114,$F33+1)+IF(AND($E33=1,UW33=0),1000,0)),1000000))</f>
        <v/>
      </c>
      <c r="AEE33">
        <f>IF($B33=0,1000000,IF(INDEX('計算A'!$D$60:$II$104,$B33,229)*LQ33=1,IF(AND($E33=2,UX33=0),1000000,INDEX('計算A'!HX$110:HX$114,$F33+1)+IF(AND($E33=1,UX33=0),1000,0)),1000000))</f>
        <v/>
      </c>
      <c r="AEF33">
        <f>IF($B33=0,1000000,IF(INDEX('計算A'!$D$60:$II$104,$B33,230)*LR33=1,IF(AND($E33=2,UY33=0),1000000,INDEX('計算A'!HY$110:HY$114,$F33+1)+IF(AND($E33=1,UY33=0),1000,0)),1000000))</f>
        <v/>
      </c>
      <c r="AEG33">
        <f>IF($B33=0,1000000,IF(INDEX('計算A'!$D$60:$II$104,$B33,231)*LS33=1,IF(AND($E33=2,UZ33=0),1000000,INDEX('計算A'!HZ$110:HZ$114,$F33+1)+IF(AND($E33=1,UZ33=0),1000,0)),1000000))</f>
        <v/>
      </c>
      <c r="AEH33">
        <f>IF($B33=0,1000000,IF(INDEX('計算A'!$D$60:$II$104,$B33,232)*LT33=1,IF(AND($E33=2,VA33=0),1000000,INDEX('計算A'!IA$110:IA$114,$F33+1)+IF(AND($E33=1,VA33=0),1000,0)),1000000))</f>
        <v/>
      </c>
      <c r="AEI33">
        <f>IF($B33=0,1000000,IF(INDEX('計算A'!$D$60:$II$104,$B33,233)*LU33=1,IF(AND($E33=2,VB33=0),1000000,INDEX('計算A'!IB$110:IB$114,$F33+1)+IF(AND($E33=1,VB33=0),1000,0)),1000000))</f>
        <v/>
      </c>
      <c r="AEJ33">
        <f>IF($B33=0,1000000,IF(INDEX('計算A'!$D$60:$II$104,$B33,234)*LV33=1,IF(AND($E33=2,VC33=0),1000000,INDEX('計算A'!IC$110:IC$114,$F33+1)+IF(AND($E33=1,VC33=0),1000,0)),1000000))</f>
        <v/>
      </c>
      <c r="AEK33">
        <f>IF($B33=0,1000000,IF(INDEX('計算A'!$D$60:$II$104,$B33,235)*LW33=1,IF(AND($E33=2,VD33=0),1000000,INDEX('計算A'!ID$110:ID$114,$F33+1)+IF(AND($E33=1,VD33=0),1000,0)),1000000))</f>
        <v/>
      </c>
      <c r="AEL33">
        <f>IF($B33=0,1000000,IF(INDEX('計算A'!$D$60:$II$104,$B33,236)*LX33=1,IF(AND($E33=2,VE33=0),1000000,INDEX('計算A'!IE$110:IE$114,$F33+1)+IF(AND($E33=1,VE33=0),1000,0)),1000000))</f>
        <v/>
      </c>
      <c r="AEM33">
        <f>IF($B33=0,1000000,IF(INDEX('計算A'!$D$60:$II$104,$B33,237)*LY33=1,IF(AND($E33=2,VF33=0),1000000,INDEX('計算A'!IF$110:IF$114,$F33+1)+IF(AND($E33=1,VF33=0),1000,0)),1000000))</f>
        <v/>
      </c>
      <c r="AEN33">
        <f>IF($B33=0,1000000,IF(INDEX('計算A'!$D$60:$II$104,$B33,238)*LZ33=1,IF(AND($E33=2,VG33=0),1000000,INDEX('計算A'!IG$110:IG$114,$F33+1)+IF(AND($E33=1,VG33=0),1000,0)),1000000))</f>
        <v/>
      </c>
      <c r="AEO33">
        <f>IF($B33=0,1000000,IF(INDEX('計算A'!$D$60:$II$104,$B33,239)*MA33=1,IF(AND($E33=2,VH33=0),1000000,INDEX('計算A'!IH$110:IH$114,$F33+1)+IF(AND($E33=1,VH33=0),1000,0)),1000000))</f>
        <v/>
      </c>
      <c r="AEP33">
        <f>IF($B33=0,1000000,IF(INDEX('計算A'!$D$60:$II$104,$B33,240)*MB33=1,IF(AND($E33=2,VI33=0),1000000,INDEX('計算A'!II$110:II$114,$F33+1)+IF(AND($E33=1,VI33=0),1000,0)),1000000))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IF($B34=0,1000000,IF(INDEX('計算A'!$D$60:$II$104,$B34,1)*CW34=1,IF(AND($E34=2,MD34=0),1000000,INDEX('計算A'!D$110:D$114,$F34+1)+IF(AND($E34=1,MD34=0),1000,0)),1000000))</f>
        <v/>
      </c>
      <c r="VL34">
        <f>IF($B34=0,1000000,IF(INDEX('計算A'!$D$60:$II$104,$B34,2)*CX34=1,IF(AND($E34=2,ME34=0),1000000,INDEX('計算A'!E$110:E$114,$F34+1)+IF(AND($E34=1,ME34=0),1000,0)),1000000))</f>
        <v/>
      </c>
      <c r="VM34">
        <f>IF($B34=0,1000000,IF(INDEX('計算A'!$D$60:$II$104,$B34,3)*CY34=1,IF(AND($E34=2,MF34=0),1000000,INDEX('計算A'!F$110:F$114,$F34+1)+IF(AND($E34=1,MF34=0),1000,0)),1000000))</f>
        <v/>
      </c>
      <c r="VN34">
        <f>IF($B34=0,1000000,IF(INDEX('計算A'!$D$60:$II$104,$B34,4)*CZ34=1,IF(AND($E34=2,MG34=0),1000000,INDEX('計算A'!G$110:G$114,$F34+1)+IF(AND($E34=1,MG34=0),1000,0)),1000000))</f>
        <v/>
      </c>
      <c r="VO34">
        <f>IF($B34=0,1000000,IF(INDEX('計算A'!$D$60:$II$104,$B34,5)*DA34=1,IF(AND($E34=2,MH34=0),1000000,INDEX('計算A'!H$110:H$114,$F34+1)+IF(AND($E34=1,MH34=0),1000,0)),1000000))</f>
        <v/>
      </c>
      <c r="VP34">
        <f>IF($B34=0,1000000,IF(INDEX('計算A'!$D$60:$II$104,$B34,6)*DB34=1,IF(AND($E34=2,MI34=0),1000000,INDEX('計算A'!I$110:I$114,$F34+1)+IF(AND($E34=1,MI34=0),1000,0)),1000000))</f>
        <v/>
      </c>
      <c r="VQ34">
        <f>IF($B34=0,1000000,IF(INDEX('計算A'!$D$60:$II$104,$B34,7)*DC34=1,IF(AND($E34=2,MJ34=0),1000000,INDEX('計算A'!J$110:J$114,$F34+1)+IF(AND($E34=1,MJ34=0),1000,0)),1000000))</f>
        <v/>
      </c>
      <c r="VR34">
        <f>IF($B34=0,1000000,IF(INDEX('計算A'!$D$60:$II$104,$B34,8)*DD34=1,IF(AND($E34=2,MK34=0),1000000,INDEX('計算A'!K$110:K$114,$F34+1)+IF(AND($E34=1,MK34=0),1000,0)),1000000))</f>
        <v/>
      </c>
      <c r="VS34">
        <f>IF($B34=0,1000000,IF(INDEX('計算A'!$D$60:$II$104,$B34,9)*DE34=1,IF(AND($E34=2,ML34=0),1000000,INDEX('計算A'!L$110:L$114,$F34+1)+IF(AND($E34=1,ML34=0),1000,0)),1000000))</f>
        <v/>
      </c>
      <c r="VT34">
        <f>IF($B34=0,1000000,IF(INDEX('計算A'!$D$60:$II$104,$B34,10)*DF34=1,IF(AND($E34=2,MM34=0),1000000,INDEX('計算A'!M$110:M$114,$F34+1)+IF(AND($E34=1,MM34=0),1000,0)),1000000))</f>
        <v/>
      </c>
      <c r="VU34">
        <f>IF($B34=0,1000000,IF(INDEX('計算A'!$D$60:$II$104,$B34,11)*DG34=1,IF(AND($E34=2,MN34=0),1000000,INDEX('計算A'!N$110:N$114,$F34+1)+IF(AND($E34=1,MN34=0),1000,0)),1000000))</f>
        <v/>
      </c>
      <c r="VV34">
        <f>IF($B34=0,1000000,IF(INDEX('計算A'!$D$60:$II$104,$B34,12)*DH34=1,IF(AND($E34=2,MO34=0),1000000,INDEX('計算A'!O$110:O$114,$F34+1)+IF(AND($E34=1,MO34=0),1000,0)),1000000))</f>
        <v/>
      </c>
      <c r="VW34">
        <f>IF($B34=0,1000000,IF(INDEX('計算A'!$D$60:$II$104,$B34,13)*DI34=1,IF(AND($E34=2,MP34=0),1000000,INDEX('計算A'!P$110:P$114,$F34+1)+IF(AND($E34=1,MP34=0),1000,0)),1000000))</f>
        <v/>
      </c>
      <c r="VX34">
        <f>IF($B34=0,1000000,IF(INDEX('計算A'!$D$60:$II$104,$B34,14)*DJ34=1,IF(AND($E34=2,MQ34=0),1000000,INDEX('計算A'!Q$110:Q$114,$F34+1)+IF(AND($E34=1,MQ34=0),1000,0)),1000000))</f>
        <v/>
      </c>
      <c r="VY34">
        <f>IF($B34=0,1000000,IF(INDEX('計算A'!$D$60:$II$104,$B34,15)*DK34=1,IF(AND($E34=2,MR34=0),1000000,INDEX('計算A'!R$110:R$114,$F34+1)+IF(AND($E34=1,MR34=0),1000,0)),1000000))</f>
        <v/>
      </c>
      <c r="VZ34">
        <f>IF($B34=0,1000000,IF(INDEX('計算A'!$D$60:$II$104,$B34,16)*DL34=1,IF(AND($E34=2,MS34=0),1000000,INDEX('計算A'!S$110:S$114,$F34+1)+IF(AND($E34=1,MS34=0),1000,0)),1000000))</f>
        <v/>
      </c>
      <c r="WA34">
        <f>IF($B34=0,1000000,IF(INDEX('計算A'!$D$60:$II$104,$B34,17)*DM34=1,IF(AND($E34=2,MT34=0),1000000,INDEX('計算A'!T$110:T$114,$F34+1)+IF(AND($E34=1,MT34=0),1000,0)),1000000))</f>
        <v/>
      </c>
      <c r="WB34">
        <f>IF($B34=0,1000000,IF(INDEX('計算A'!$D$60:$II$104,$B34,18)*DN34=1,IF(AND($E34=2,MU34=0),1000000,INDEX('計算A'!U$110:U$114,$F34+1)+IF(AND($E34=1,MU34=0),1000,0)),1000000))</f>
        <v/>
      </c>
      <c r="WC34">
        <f>IF($B34=0,1000000,IF(INDEX('計算A'!$D$60:$II$104,$B34,19)*DO34=1,IF(AND($E34=2,MV34=0),1000000,INDEX('計算A'!V$110:V$114,$F34+1)+IF(AND($E34=1,MV34=0),1000,0)),1000000))</f>
        <v/>
      </c>
      <c r="WD34">
        <f>IF($B34=0,1000000,IF(INDEX('計算A'!$D$60:$II$104,$B34,20)*DP34=1,IF(AND($E34=2,MW34=0),1000000,INDEX('計算A'!W$110:W$114,$F34+1)+IF(AND($E34=1,MW34=0),1000,0)),1000000))</f>
        <v/>
      </c>
      <c r="WE34">
        <f>IF($B34=0,1000000,IF(INDEX('計算A'!$D$60:$II$104,$B34,21)*DQ34=1,IF(AND($E34=2,MX34=0),1000000,INDEX('計算A'!X$110:X$114,$F34+1)+IF(AND($E34=1,MX34=0),1000,0)),1000000))</f>
        <v/>
      </c>
      <c r="WF34">
        <f>IF($B34=0,1000000,IF(INDEX('計算A'!$D$60:$II$104,$B34,22)*DR34=1,IF(AND($E34=2,MY34=0),1000000,INDEX('計算A'!Y$110:Y$114,$F34+1)+IF(AND($E34=1,MY34=0),1000,0)),1000000))</f>
        <v/>
      </c>
      <c r="WG34">
        <f>IF($B34=0,1000000,IF(INDEX('計算A'!$D$60:$II$104,$B34,23)*DS34=1,IF(AND($E34=2,MZ34=0),1000000,INDEX('計算A'!Z$110:Z$114,$F34+1)+IF(AND($E34=1,MZ34=0),1000,0)),1000000))</f>
        <v/>
      </c>
      <c r="WH34">
        <f>IF($B34=0,1000000,IF(INDEX('計算A'!$D$60:$II$104,$B34,24)*DT34=1,IF(AND($E34=2,NA34=0),1000000,INDEX('計算A'!AA$110:AA$114,$F34+1)+IF(AND($E34=1,NA34=0),1000,0)),1000000))</f>
        <v/>
      </c>
      <c r="WI34">
        <f>IF($B34=0,1000000,IF(INDEX('計算A'!$D$60:$II$104,$B34,25)*DU34=1,IF(AND($E34=2,NB34=0),1000000,INDEX('計算A'!AB$110:AB$114,$F34+1)+IF(AND($E34=1,NB34=0),1000,0)),1000000))</f>
        <v/>
      </c>
      <c r="WJ34">
        <f>IF($B34=0,1000000,IF(INDEX('計算A'!$D$60:$II$104,$B34,26)*DV34=1,IF(AND($E34=2,NC34=0),1000000,INDEX('計算A'!AC$110:AC$114,$F34+1)+IF(AND($E34=1,NC34=0),1000,0)),1000000))</f>
        <v/>
      </c>
      <c r="WK34">
        <f>IF($B34=0,1000000,IF(INDEX('計算A'!$D$60:$II$104,$B34,27)*DW34=1,IF(AND($E34=2,ND34=0),1000000,INDEX('計算A'!AD$110:AD$114,$F34+1)+IF(AND($E34=1,ND34=0),1000,0)),1000000))</f>
        <v/>
      </c>
      <c r="WL34">
        <f>IF($B34=0,1000000,IF(INDEX('計算A'!$D$60:$II$104,$B34,28)*DX34=1,IF(AND($E34=2,NE34=0),1000000,INDEX('計算A'!AE$110:AE$114,$F34+1)+IF(AND($E34=1,NE34=0),1000,0)),1000000))</f>
        <v/>
      </c>
      <c r="WM34">
        <f>IF($B34=0,1000000,IF(INDEX('計算A'!$D$60:$II$104,$B34,29)*DY34=1,IF(AND($E34=2,NF34=0),1000000,INDEX('計算A'!AF$110:AF$114,$F34+1)+IF(AND($E34=1,NF34=0),1000,0)),1000000))</f>
        <v/>
      </c>
      <c r="WN34">
        <f>IF($B34=0,1000000,IF(INDEX('計算A'!$D$60:$II$104,$B34,30)*DZ34=1,IF(AND($E34=2,NG34=0),1000000,INDEX('計算A'!AG$110:AG$114,$F34+1)+IF(AND($E34=1,NG34=0),1000,0)),1000000))</f>
        <v/>
      </c>
      <c r="WO34">
        <f>IF($B34=0,1000000,IF(INDEX('計算A'!$D$60:$II$104,$B34,31)*EA34=1,IF(AND($E34=2,NH34=0),1000000,INDEX('計算A'!AH$110:AH$114,$F34+1)+IF(AND($E34=1,NH34=0),1000,0)),1000000))</f>
        <v/>
      </c>
      <c r="WP34">
        <f>IF($B34=0,1000000,IF(INDEX('計算A'!$D$60:$II$104,$B34,32)*EB34=1,IF(AND($E34=2,NI34=0),1000000,INDEX('計算A'!AI$110:AI$114,$F34+1)+IF(AND($E34=1,NI34=0),1000,0)),1000000))</f>
        <v/>
      </c>
      <c r="WQ34">
        <f>IF($B34=0,1000000,IF(INDEX('計算A'!$D$60:$II$104,$B34,33)*EC34=1,IF(AND($E34=2,NJ34=0),1000000,INDEX('計算A'!AJ$110:AJ$114,$F34+1)+IF(AND($E34=1,NJ34=0),1000,0)),1000000))</f>
        <v/>
      </c>
      <c r="WR34">
        <f>IF($B34=0,1000000,IF(INDEX('計算A'!$D$60:$II$104,$B34,34)*ED34=1,IF(AND($E34=2,NK34=0),1000000,INDEX('計算A'!AK$110:AK$114,$F34+1)+IF(AND($E34=1,NK34=0),1000,0)),1000000))</f>
        <v/>
      </c>
      <c r="WS34">
        <f>IF($B34=0,1000000,IF(INDEX('計算A'!$D$60:$II$104,$B34,35)*EE34=1,IF(AND($E34=2,NL34=0),1000000,INDEX('計算A'!AL$110:AL$114,$F34+1)+IF(AND($E34=1,NL34=0),1000,0)),1000000))</f>
        <v/>
      </c>
      <c r="WT34">
        <f>IF($B34=0,1000000,IF(INDEX('計算A'!$D$60:$II$104,$B34,36)*EF34=1,IF(AND($E34=2,NM34=0),1000000,INDEX('計算A'!AM$110:AM$114,$F34+1)+IF(AND($E34=1,NM34=0),1000,0)),1000000))</f>
        <v/>
      </c>
      <c r="WU34">
        <f>IF($B34=0,1000000,IF(INDEX('計算A'!$D$60:$II$104,$B34,37)*EG34=1,IF(AND($E34=2,NN34=0),1000000,INDEX('計算A'!AN$110:AN$114,$F34+1)+IF(AND($E34=1,NN34=0),1000,0)),1000000))</f>
        <v/>
      </c>
      <c r="WV34">
        <f>IF($B34=0,1000000,IF(INDEX('計算A'!$D$60:$II$104,$B34,38)*EH34=1,IF(AND($E34=2,NO34=0),1000000,INDEX('計算A'!AO$110:AO$114,$F34+1)+IF(AND($E34=1,NO34=0),1000,0)),1000000))</f>
        <v/>
      </c>
      <c r="WW34">
        <f>IF($B34=0,1000000,IF(INDEX('計算A'!$D$60:$II$104,$B34,39)*EI34=1,IF(AND($E34=2,NP34=0),1000000,INDEX('計算A'!AP$110:AP$114,$F34+1)+IF(AND($E34=1,NP34=0),1000,0)),1000000))</f>
        <v/>
      </c>
      <c r="WX34">
        <f>IF($B34=0,1000000,IF(INDEX('計算A'!$D$60:$II$104,$B34,40)*EJ34=1,IF(AND($E34=2,NQ34=0),1000000,INDEX('計算A'!AQ$110:AQ$114,$F34+1)+IF(AND($E34=1,NQ34=0),1000,0)),1000000))</f>
        <v/>
      </c>
      <c r="WY34">
        <f>IF($B34=0,1000000,IF(INDEX('計算A'!$D$60:$II$104,$B34,41)*EK34=1,IF(AND($E34=2,NR34=0),1000000,INDEX('計算A'!AR$110:AR$114,$F34+1)+IF(AND($E34=1,NR34=0),1000,0)),1000000))</f>
        <v/>
      </c>
      <c r="WZ34">
        <f>IF($B34=0,1000000,IF(INDEX('計算A'!$D$60:$II$104,$B34,42)*EL34=1,IF(AND($E34=2,NS34=0),1000000,INDEX('計算A'!AS$110:AS$114,$F34+1)+IF(AND($E34=1,NS34=0),1000,0)),1000000))</f>
        <v/>
      </c>
      <c r="XA34">
        <f>IF($B34=0,1000000,IF(INDEX('計算A'!$D$60:$II$104,$B34,43)*EM34=1,IF(AND($E34=2,NT34=0),1000000,INDEX('計算A'!AT$110:AT$114,$F34+1)+IF(AND($E34=1,NT34=0),1000,0)),1000000))</f>
        <v/>
      </c>
      <c r="XB34">
        <f>IF($B34=0,1000000,IF(INDEX('計算A'!$D$60:$II$104,$B34,44)*EN34=1,IF(AND($E34=2,NU34=0),1000000,INDEX('計算A'!AU$110:AU$114,$F34+1)+IF(AND($E34=1,NU34=0),1000,0)),1000000))</f>
        <v/>
      </c>
      <c r="XC34">
        <f>IF($B34=0,1000000,IF(INDEX('計算A'!$D$60:$II$104,$B34,45)*EO34=1,IF(AND($E34=2,NV34=0),1000000,INDEX('計算A'!AV$110:AV$114,$F34+1)+IF(AND($E34=1,NV34=0),1000,0)),1000000))</f>
        <v/>
      </c>
      <c r="XD34">
        <f>IF($B34=0,1000000,IF(INDEX('計算A'!$D$60:$II$104,$B34,46)*EP34=1,IF(AND($E34=2,NW34=0),1000000,INDEX('計算A'!AW$110:AW$114,$F34+1)+IF(AND($E34=1,NW34=0),1000,0)),1000000))</f>
        <v/>
      </c>
      <c r="XE34">
        <f>IF($B34=0,1000000,IF(INDEX('計算A'!$D$60:$II$104,$B34,47)*EQ34=1,IF(AND($E34=2,NX34=0),1000000,INDEX('計算A'!AX$110:AX$114,$F34+1)+IF(AND($E34=1,NX34=0),1000,0)),1000000))</f>
        <v/>
      </c>
      <c r="XF34">
        <f>IF($B34=0,1000000,IF(INDEX('計算A'!$D$60:$II$104,$B34,48)*ER34=1,IF(AND($E34=2,NY34=0),1000000,INDEX('計算A'!AY$110:AY$114,$F34+1)+IF(AND($E34=1,NY34=0),1000,0)),1000000))</f>
        <v/>
      </c>
      <c r="XG34">
        <f>IF($B34=0,1000000,IF(INDEX('計算A'!$D$60:$II$104,$B34,49)*ES34=1,IF(AND($E34=2,NZ34=0),1000000,INDEX('計算A'!AZ$110:AZ$114,$F34+1)+IF(AND($E34=1,NZ34=0),1000,0)),1000000))</f>
        <v/>
      </c>
      <c r="XH34">
        <f>IF($B34=0,1000000,IF(INDEX('計算A'!$D$60:$II$104,$B34,50)*ET34=1,IF(AND($E34=2,OA34=0),1000000,INDEX('計算A'!BA$110:BA$114,$F34+1)+IF(AND($E34=1,OA34=0),1000,0)),1000000))</f>
        <v/>
      </c>
      <c r="XI34">
        <f>IF($B34=0,1000000,IF(INDEX('計算A'!$D$60:$II$104,$B34,51)*EU34=1,IF(AND($E34=2,OB34=0),1000000,INDEX('計算A'!BB$110:BB$114,$F34+1)+IF(AND($E34=1,OB34=0),1000,0)),1000000))</f>
        <v/>
      </c>
      <c r="XJ34">
        <f>IF($B34=0,1000000,IF(INDEX('計算A'!$D$60:$II$104,$B34,52)*EV34=1,IF(AND($E34=2,OC34=0),1000000,INDEX('計算A'!BC$110:BC$114,$F34+1)+IF(AND($E34=1,OC34=0),1000,0)),1000000))</f>
        <v/>
      </c>
      <c r="XK34">
        <f>IF($B34=0,1000000,IF(INDEX('計算A'!$D$60:$II$104,$B34,53)*EW34=1,IF(AND($E34=2,OD34=0),1000000,INDEX('計算A'!BD$110:BD$114,$F34+1)+IF(AND($E34=1,OD34=0),1000,0)),1000000))</f>
        <v/>
      </c>
      <c r="XL34">
        <f>IF($B34=0,1000000,IF(INDEX('計算A'!$D$60:$II$104,$B34,54)*EX34=1,IF(AND($E34=2,OE34=0),1000000,INDEX('計算A'!BE$110:BE$114,$F34+1)+IF(AND($E34=1,OE34=0),1000,0)),1000000))</f>
        <v/>
      </c>
      <c r="XM34">
        <f>IF($B34=0,1000000,IF(INDEX('計算A'!$D$60:$II$104,$B34,55)*EY34=1,IF(AND($E34=2,OF34=0),1000000,INDEX('計算A'!BF$110:BF$114,$F34+1)+IF(AND($E34=1,OF34=0),1000,0)),1000000))</f>
        <v/>
      </c>
      <c r="XN34">
        <f>IF($B34=0,1000000,IF(INDEX('計算A'!$D$60:$II$104,$B34,56)*EZ34=1,IF(AND($E34=2,OG34=0),1000000,INDEX('計算A'!BG$110:BG$114,$F34+1)+IF(AND($E34=1,OG34=0),1000,0)),1000000))</f>
        <v/>
      </c>
      <c r="XO34">
        <f>IF($B34=0,1000000,IF(INDEX('計算A'!$D$60:$II$104,$B34,57)*FA34=1,IF(AND($E34=2,OH34=0),1000000,INDEX('計算A'!BH$110:BH$114,$F34+1)+IF(AND($E34=1,OH34=0),1000,0)),1000000))</f>
        <v/>
      </c>
      <c r="XP34">
        <f>IF($B34=0,1000000,IF(INDEX('計算A'!$D$60:$II$104,$B34,58)*FB34=1,IF(AND($E34=2,OI34=0),1000000,INDEX('計算A'!BI$110:BI$114,$F34+1)+IF(AND($E34=1,OI34=0),1000,0)),1000000))</f>
        <v/>
      </c>
      <c r="XQ34">
        <f>IF($B34=0,1000000,IF(INDEX('計算A'!$D$60:$II$104,$B34,59)*FC34=1,IF(AND($E34=2,OJ34=0),1000000,INDEX('計算A'!BJ$110:BJ$114,$F34+1)+IF(AND($E34=1,OJ34=0),1000,0)),1000000))</f>
        <v/>
      </c>
      <c r="XR34">
        <f>IF($B34=0,1000000,IF(INDEX('計算A'!$D$60:$II$104,$B34,60)*FD34=1,IF(AND($E34=2,OK34=0),1000000,INDEX('計算A'!BK$110:BK$114,$F34+1)+IF(AND($E34=1,OK34=0),1000,0)),1000000))</f>
        <v/>
      </c>
      <c r="XS34">
        <f>IF($B34=0,1000000,IF(INDEX('計算A'!$D$60:$II$104,$B34,61)*FE34=1,IF(AND($E34=2,OL34=0),1000000,INDEX('計算A'!BL$110:BL$114,$F34+1)+IF(AND($E34=1,OL34=0),1000,0)),1000000))</f>
        <v/>
      </c>
      <c r="XT34">
        <f>IF($B34=0,1000000,IF(INDEX('計算A'!$D$60:$II$104,$B34,62)*FF34=1,IF(AND($E34=2,OM34=0),1000000,INDEX('計算A'!BM$110:BM$114,$F34+1)+IF(AND($E34=1,OM34=0),1000,0)),1000000))</f>
        <v/>
      </c>
      <c r="XU34">
        <f>IF($B34=0,1000000,IF(INDEX('計算A'!$D$60:$II$104,$B34,63)*FG34=1,IF(AND($E34=2,ON34=0),1000000,INDEX('計算A'!BN$110:BN$114,$F34+1)+IF(AND($E34=1,ON34=0),1000,0)),1000000))</f>
        <v/>
      </c>
      <c r="XV34">
        <f>IF($B34=0,1000000,IF(INDEX('計算A'!$D$60:$II$104,$B34,64)*FH34=1,IF(AND($E34=2,OO34=0),1000000,INDEX('計算A'!BO$110:BO$114,$F34+1)+IF(AND($E34=1,OO34=0),1000,0)),1000000))</f>
        <v/>
      </c>
      <c r="XW34">
        <f>IF($B34=0,1000000,IF(INDEX('計算A'!$D$60:$II$104,$B34,65)*FI34=1,IF(AND($E34=2,OP34=0),1000000,INDEX('計算A'!BP$110:BP$114,$F34+1)+IF(AND($E34=1,OP34=0),1000,0)),1000000))</f>
        <v/>
      </c>
      <c r="XX34">
        <f>IF($B34=0,1000000,IF(INDEX('計算A'!$D$60:$II$104,$B34,66)*FJ34=1,IF(AND($E34=2,OQ34=0),1000000,INDEX('計算A'!BQ$110:BQ$114,$F34+1)+IF(AND($E34=1,OQ34=0),1000,0)),1000000))</f>
        <v/>
      </c>
      <c r="XY34">
        <f>IF($B34=0,1000000,IF(INDEX('計算A'!$D$60:$II$104,$B34,67)*FK34=1,IF(AND($E34=2,OR34=0),1000000,INDEX('計算A'!BR$110:BR$114,$F34+1)+IF(AND($E34=1,OR34=0),1000,0)),1000000))</f>
        <v/>
      </c>
      <c r="XZ34">
        <f>IF($B34=0,1000000,IF(INDEX('計算A'!$D$60:$II$104,$B34,68)*FL34=1,IF(AND($E34=2,OS34=0),1000000,INDEX('計算A'!BS$110:BS$114,$F34+1)+IF(AND($E34=1,OS34=0),1000,0)),1000000))</f>
        <v/>
      </c>
      <c r="YA34">
        <f>IF($B34=0,1000000,IF(INDEX('計算A'!$D$60:$II$104,$B34,69)*FM34=1,IF(AND($E34=2,OT34=0),1000000,INDEX('計算A'!BT$110:BT$114,$F34+1)+IF(AND($E34=1,OT34=0),1000,0)),1000000))</f>
        <v/>
      </c>
      <c r="YB34">
        <f>IF($B34=0,1000000,IF(INDEX('計算A'!$D$60:$II$104,$B34,70)*FN34=1,IF(AND($E34=2,OU34=0),1000000,INDEX('計算A'!BU$110:BU$114,$F34+1)+IF(AND($E34=1,OU34=0),1000,0)),1000000))</f>
        <v/>
      </c>
      <c r="YC34">
        <f>IF($B34=0,1000000,IF(INDEX('計算A'!$D$60:$II$104,$B34,71)*FO34=1,IF(AND($E34=2,OV34=0),1000000,INDEX('計算A'!BV$110:BV$114,$F34+1)+IF(AND($E34=1,OV34=0),1000,0)),1000000))</f>
        <v/>
      </c>
      <c r="YD34">
        <f>IF($B34=0,1000000,IF(INDEX('計算A'!$D$60:$II$104,$B34,72)*FP34=1,IF(AND($E34=2,OW34=0),1000000,INDEX('計算A'!BW$110:BW$114,$F34+1)+IF(AND($E34=1,OW34=0),1000,0)),1000000))</f>
        <v/>
      </c>
      <c r="YE34">
        <f>IF($B34=0,1000000,IF(INDEX('計算A'!$D$60:$II$104,$B34,73)*FQ34=1,IF(AND($E34=2,OX34=0),1000000,INDEX('計算A'!BX$110:BX$114,$F34+1)+IF(AND($E34=1,OX34=0),1000,0)),1000000))</f>
        <v/>
      </c>
      <c r="YF34">
        <f>IF($B34=0,1000000,IF(INDEX('計算A'!$D$60:$II$104,$B34,74)*FR34=1,IF(AND($E34=2,OY34=0),1000000,INDEX('計算A'!BY$110:BY$114,$F34+1)+IF(AND($E34=1,OY34=0),1000,0)),1000000))</f>
        <v/>
      </c>
      <c r="YG34">
        <f>IF($B34=0,1000000,IF(INDEX('計算A'!$D$60:$II$104,$B34,75)*FS34=1,IF(AND($E34=2,OZ34=0),1000000,INDEX('計算A'!BZ$110:BZ$114,$F34+1)+IF(AND($E34=1,OZ34=0),1000,0)),1000000))</f>
        <v/>
      </c>
      <c r="YH34">
        <f>IF($B34=0,1000000,IF(INDEX('計算A'!$D$60:$II$104,$B34,76)*FT34=1,IF(AND($E34=2,PA34=0),1000000,INDEX('計算A'!CA$110:CA$114,$F34+1)+IF(AND($E34=1,PA34=0),1000,0)),1000000))</f>
        <v/>
      </c>
      <c r="YI34">
        <f>IF($B34=0,1000000,IF(INDEX('計算A'!$D$60:$II$104,$B34,77)*FU34=1,IF(AND($E34=2,PB34=0),1000000,INDEX('計算A'!CB$110:CB$114,$F34+1)+IF(AND($E34=1,PB34=0),1000,0)),1000000))</f>
        <v/>
      </c>
      <c r="YJ34">
        <f>IF($B34=0,1000000,IF(INDEX('計算A'!$D$60:$II$104,$B34,78)*FV34=1,IF(AND($E34=2,PC34=0),1000000,INDEX('計算A'!CC$110:CC$114,$F34+1)+IF(AND($E34=1,PC34=0),1000,0)),1000000))</f>
        <v/>
      </c>
      <c r="YK34">
        <f>IF($B34=0,1000000,IF(INDEX('計算A'!$D$60:$II$104,$B34,79)*FW34=1,IF(AND($E34=2,PD34=0),1000000,INDEX('計算A'!CD$110:CD$114,$F34+1)+IF(AND($E34=1,PD34=0),1000,0)),1000000))</f>
        <v/>
      </c>
      <c r="YL34">
        <f>IF($B34=0,1000000,IF(INDEX('計算A'!$D$60:$II$104,$B34,80)*FX34=1,IF(AND($E34=2,PE34=0),1000000,INDEX('計算A'!CE$110:CE$114,$F34+1)+IF(AND($E34=1,PE34=0),1000,0)),1000000))</f>
        <v/>
      </c>
      <c r="YM34">
        <f>IF($B34=0,1000000,IF(INDEX('計算A'!$D$60:$II$104,$B34,81)*FY34=1,IF(AND($E34=2,PF34=0),1000000,INDEX('計算A'!CF$110:CF$114,$F34+1)+IF(AND($E34=1,PF34=0),1000,0)),1000000))</f>
        <v/>
      </c>
      <c r="YN34">
        <f>IF($B34=0,1000000,IF(INDEX('計算A'!$D$60:$II$104,$B34,82)*FZ34=1,IF(AND($E34=2,PG34=0),1000000,INDEX('計算A'!CG$110:CG$114,$F34+1)+IF(AND($E34=1,PG34=0),1000,0)),1000000))</f>
        <v/>
      </c>
      <c r="YO34">
        <f>IF($B34=0,1000000,IF(INDEX('計算A'!$D$60:$II$104,$B34,83)*GA34=1,IF(AND($E34=2,PH34=0),1000000,INDEX('計算A'!CH$110:CH$114,$F34+1)+IF(AND($E34=1,PH34=0),1000,0)),1000000))</f>
        <v/>
      </c>
      <c r="YP34">
        <f>IF($B34=0,1000000,IF(INDEX('計算A'!$D$60:$II$104,$B34,84)*GB34=1,IF(AND($E34=2,PI34=0),1000000,INDEX('計算A'!CI$110:CI$114,$F34+1)+IF(AND($E34=1,PI34=0),1000,0)),1000000))</f>
        <v/>
      </c>
      <c r="YQ34">
        <f>IF($B34=0,1000000,IF(INDEX('計算A'!$D$60:$II$104,$B34,85)*GC34=1,IF(AND($E34=2,PJ34=0),1000000,INDEX('計算A'!CJ$110:CJ$114,$F34+1)+IF(AND($E34=1,PJ34=0),1000,0)),1000000))</f>
        <v/>
      </c>
      <c r="YR34">
        <f>IF($B34=0,1000000,IF(INDEX('計算A'!$D$60:$II$104,$B34,86)*GD34=1,IF(AND($E34=2,PK34=0),1000000,INDEX('計算A'!CK$110:CK$114,$F34+1)+IF(AND($E34=1,PK34=0),1000,0)),1000000))</f>
        <v/>
      </c>
      <c r="YS34">
        <f>IF($B34=0,1000000,IF(INDEX('計算A'!$D$60:$II$104,$B34,87)*GE34=1,IF(AND($E34=2,PL34=0),1000000,INDEX('計算A'!CL$110:CL$114,$F34+1)+IF(AND($E34=1,PL34=0),1000,0)),1000000))</f>
        <v/>
      </c>
      <c r="YT34">
        <f>IF($B34=0,1000000,IF(INDEX('計算A'!$D$60:$II$104,$B34,88)*GF34=1,IF(AND($E34=2,PM34=0),1000000,INDEX('計算A'!CM$110:CM$114,$F34+1)+IF(AND($E34=1,PM34=0),1000,0)),1000000))</f>
        <v/>
      </c>
      <c r="YU34">
        <f>IF($B34=0,1000000,IF(INDEX('計算A'!$D$60:$II$104,$B34,89)*GG34=1,IF(AND($E34=2,PN34=0),1000000,INDEX('計算A'!CN$110:CN$114,$F34+1)+IF(AND($E34=1,PN34=0),1000,0)),1000000))</f>
        <v/>
      </c>
      <c r="YV34">
        <f>IF($B34=0,1000000,IF(INDEX('計算A'!$D$60:$II$104,$B34,90)*GH34=1,IF(AND($E34=2,PO34=0),1000000,INDEX('計算A'!CO$110:CO$114,$F34+1)+IF(AND($E34=1,PO34=0),1000,0)),1000000))</f>
        <v/>
      </c>
      <c r="YW34">
        <f>IF($B34=0,1000000,IF(INDEX('計算A'!$D$60:$II$104,$B34,91)*GI34=1,IF(AND($E34=2,PP34=0),1000000,INDEX('計算A'!CP$110:CP$114,$F34+1)+IF(AND($E34=1,PP34=0),1000,0)),1000000))</f>
        <v/>
      </c>
      <c r="YX34">
        <f>IF($B34=0,1000000,IF(INDEX('計算A'!$D$60:$II$104,$B34,92)*GJ34=1,IF(AND($E34=2,PQ34=0),1000000,INDEX('計算A'!CQ$110:CQ$114,$F34+1)+IF(AND($E34=1,PQ34=0),1000,0)),1000000))</f>
        <v/>
      </c>
      <c r="YY34">
        <f>IF($B34=0,1000000,IF(INDEX('計算A'!$D$60:$II$104,$B34,93)*GK34=1,IF(AND($E34=2,PR34=0),1000000,INDEX('計算A'!CR$110:CR$114,$F34+1)+IF(AND($E34=1,PR34=0),1000,0)),1000000))</f>
        <v/>
      </c>
      <c r="YZ34">
        <f>IF($B34=0,1000000,IF(INDEX('計算A'!$D$60:$II$104,$B34,94)*GL34=1,IF(AND($E34=2,PS34=0),1000000,INDEX('計算A'!CS$110:CS$114,$F34+1)+IF(AND($E34=1,PS34=0),1000,0)),1000000))</f>
        <v/>
      </c>
      <c r="ZA34">
        <f>IF($B34=0,1000000,IF(INDEX('計算A'!$D$60:$II$104,$B34,95)*GM34=1,IF(AND($E34=2,PT34=0),1000000,INDEX('計算A'!CT$110:CT$114,$F34+1)+IF(AND($E34=1,PT34=0),1000,0)),1000000))</f>
        <v/>
      </c>
      <c r="ZB34">
        <f>IF($B34=0,1000000,IF(INDEX('計算A'!$D$60:$II$104,$B34,96)*GN34=1,IF(AND($E34=2,PU34=0),1000000,INDEX('計算A'!CU$110:CU$114,$F34+1)+IF(AND($E34=1,PU34=0),1000,0)),1000000))</f>
        <v/>
      </c>
      <c r="ZC34">
        <f>IF($B34=0,1000000,IF(INDEX('計算A'!$D$60:$II$104,$B34,97)*GO34=1,IF(AND($E34=2,PV34=0),1000000,INDEX('計算A'!CV$110:CV$114,$F34+1)+IF(AND($E34=1,PV34=0),1000,0)),1000000))</f>
        <v/>
      </c>
      <c r="ZD34">
        <f>IF($B34=0,1000000,IF(INDEX('計算A'!$D$60:$II$104,$B34,98)*GP34=1,IF(AND($E34=2,PW34=0),1000000,INDEX('計算A'!CW$110:CW$114,$F34+1)+IF(AND($E34=1,PW34=0),1000,0)),1000000))</f>
        <v/>
      </c>
      <c r="ZE34">
        <f>IF($B34=0,1000000,IF(INDEX('計算A'!$D$60:$II$104,$B34,99)*GQ34=1,IF(AND($E34=2,PX34=0),1000000,INDEX('計算A'!CX$110:CX$114,$F34+1)+IF(AND($E34=1,PX34=0),1000,0)),1000000))</f>
        <v/>
      </c>
      <c r="ZF34">
        <f>IF($B34=0,1000000,IF(INDEX('計算A'!$D$60:$II$104,$B34,100)*GR34=1,IF(AND($E34=2,PY34=0),1000000,INDEX('計算A'!CY$110:CY$114,$F34+1)+IF(AND($E34=1,PY34=0),1000,0)),1000000))</f>
        <v/>
      </c>
      <c r="ZG34">
        <f>IF($B34=0,1000000,IF(INDEX('計算A'!$D$60:$II$104,$B34,101)*GS34=1,IF(AND($E34=2,PZ34=0),1000000,INDEX('計算A'!CZ$110:CZ$114,$F34+1)+IF(AND($E34=1,PZ34=0),1000,0)),1000000))</f>
        <v/>
      </c>
      <c r="ZH34">
        <f>IF($B34=0,1000000,IF(INDEX('計算A'!$D$60:$II$104,$B34,102)*GT34=1,IF(AND($E34=2,QA34=0),1000000,INDEX('計算A'!DA$110:DA$114,$F34+1)+IF(AND($E34=1,QA34=0),1000,0)),1000000))</f>
        <v/>
      </c>
      <c r="ZI34">
        <f>IF($B34=0,1000000,IF(INDEX('計算A'!$D$60:$II$104,$B34,103)*GU34=1,IF(AND($E34=2,QB34=0),1000000,INDEX('計算A'!DB$110:DB$114,$F34+1)+IF(AND($E34=1,QB34=0),1000,0)),1000000))</f>
        <v/>
      </c>
      <c r="ZJ34">
        <f>IF($B34=0,1000000,IF(INDEX('計算A'!$D$60:$II$104,$B34,104)*GV34=1,IF(AND($E34=2,QC34=0),1000000,INDEX('計算A'!DC$110:DC$114,$F34+1)+IF(AND($E34=1,QC34=0),1000,0)),1000000))</f>
        <v/>
      </c>
      <c r="ZK34">
        <f>IF($B34=0,1000000,IF(INDEX('計算A'!$D$60:$II$104,$B34,105)*GW34=1,IF(AND($E34=2,QD34=0),1000000,INDEX('計算A'!DD$110:DD$114,$F34+1)+IF(AND($E34=1,QD34=0),1000,0)),1000000))</f>
        <v/>
      </c>
      <c r="ZL34">
        <f>IF($B34=0,1000000,IF(INDEX('計算A'!$D$60:$II$104,$B34,106)*GX34=1,IF(AND($E34=2,QE34=0),1000000,INDEX('計算A'!DE$110:DE$114,$F34+1)+IF(AND($E34=1,QE34=0),1000,0)),1000000))</f>
        <v/>
      </c>
      <c r="ZM34">
        <f>IF($B34=0,1000000,IF(INDEX('計算A'!$D$60:$II$104,$B34,107)*GY34=1,IF(AND($E34=2,QF34=0),1000000,INDEX('計算A'!DF$110:DF$114,$F34+1)+IF(AND($E34=1,QF34=0),1000,0)),1000000))</f>
        <v/>
      </c>
      <c r="ZN34">
        <f>IF($B34=0,1000000,IF(INDEX('計算A'!$D$60:$II$104,$B34,108)*GZ34=1,IF(AND($E34=2,QG34=0),1000000,INDEX('計算A'!DG$110:DG$114,$F34+1)+IF(AND($E34=1,QG34=0),1000,0)),1000000))</f>
        <v/>
      </c>
      <c r="ZO34">
        <f>IF($B34=0,1000000,IF(INDEX('計算A'!$D$60:$II$104,$B34,109)*HA34=1,IF(AND($E34=2,QH34=0),1000000,INDEX('計算A'!DH$110:DH$114,$F34+1)+IF(AND($E34=1,QH34=0),1000,0)),1000000))</f>
        <v/>
      </c>
      <c r="ZP34">
        <f>IF($B34=0,1000000,IF(INDEX('計算A'!$D$60:$II$104,$B34,110)*HB34=1,IF(AND($E34=2,QI34=0),1000000,INDEX('計算A'!DI$110:DI$114,$F34+1)+IF(AND($E34=1,QI34=0),1000,0)),1000000))</f>
        <v/>
      </c>
      <c r="ZQ34">
        <f>IF($B34=0,1000000,IF(INDEX('計算A'!$D$60:$II$104,$B34,111)*HC34=1,IF(AND($E34=2,QJ34=0),1000000,INDEX('計算A'!DJ$110:DJ$114,$F34+1)+IF(AND($E34=1,QJ34=0),1000,0)),1000000))</f>
        <v/>
      </c>
      <c r="ZR34">
        <f>IF($B34=0,1000000,IF(INDEX('計算A'!$D$60:$II$104,$B34,112)*HD34=1,IF(AND($E34=2,QK34=0),1000000,INDEX('計算A'!DK$110:DK$114,$F34+1)+IF(AND($E34=1,QK34=0),1000,0)),1000000))</f>
        <v/>
      </c>
      <c r="ZS34">
        <f>IF($B34=0,1000000,IF(INDEX('計算A'!$D$60:$II$104,$B34,113)*HE34=1,IF(AND($E34=2,QL34=0),1000000,INDEX('計算A'!DL$110:DL$114,$F34+1)+IF(AND($E34=1,QL34=0),1000,0)),1000000))</f>
        <v/>
      </c>
      <c r="ZT34">
        <f>IF($B34=0,1000000,IF(INDEX('計算A'!$D$60:$II$104,$B34,114)*HF34=1,IF(AND($E34=2,QM34=0),1000000,INDEX('計算A'!DM$110:DM$114,$F34+1)+IF(AND($E34=1,QM34=0),1000,0)),1000000))</f>
        <v/>
      </c>
      <c r="ZU34">
        <f>IF($B34=0,1000000,IF(INDEX('計算A'!$D$60:$II$104,$B34,115)*HG34=1,IF(AND($E34=2,QN34=0),1000000,INDEX('計算A'!DN$110:DN$114,$F34+1)+IF(AND($E34=1,QN34=0),1000,0)),1000000))</f>
        <v/>
      </c>
      <c r="ZV34">
        <f>IF($B34=0,1000000,IF(INDEX('計算A'!$D$60:$II$104,$B34,116)*HH34=1,IF(AND($E34=2,QO34=0),1000000,INDEX('計算A'!DO$110:DO$114,$F34+1)+IF(AND($E34=1,QO34=0),1000,0)),1000000))</f>
        <v/>
      </c>
      <c r="ZW34">
        <f>IF($B34=0,1000000,IF(INDEX('計算A'!$D$60:$II$104,$B34,117)*HI34=1,IF(AND($E34=2,QP34=0),1000000,INDEX('計算A'!DP$110:DP$114,$F34+1)+IF(AND($E34=1,QP34=0),1000,0)),1000000))</f>
        <v/>
      </c>
      <c r="ZX34">
        <f>IF($B34=0,1000000,IF(INDEX('計算A'!$D$60:$II$104,$B34,118)*HJ34=1,IF(AND($E34=2,QQ34=0),1000000,INDEX('計算A'!DQ$110:DQ$114,$F34+1)+IF(AND($E34=1,QQ34=0),1000,0)),1000000))</f>
        <v/>
      </c>
      <c r="ZY34">
        <f>IF($B34=0,1000000,IF(INDEX('計算A'!$D$60:$II$104,$B34,119)*HK34=1,IF(AND($E34=2,QR34=0),1000000,INDEX('計算A'!DR$110:DR$114,$F34+1)+IF(AND($E34=1,QR34=0),1000,0)),1000000))</f>
        <v/>
      </c>
      <c r="ZZ34">
        <f>IF($B34=0,1000000,IF(INDEX('計算A'!$D$60:$II$104,$B34,120)*HL34=1,IF(AND($E34=2,QS34=0),1000000,INDEX('計算A'!DS$110:DS$114,$F34+1)+IF(AND($E34=1,QS34=0),1000,0)),1000000))</f>
        <v/>
      </c>
      <c r="AAA34">
        <f>IF($B34=0,1000000,IF(INDEX('計算A'!$D$60:$II$104,$B34,121)*HM34=1,IF(AND($E34=2,QT34=0),1000000,INDEX('計算A'!DT$110:DT$114,$F34+1)+IF(AND($E34=1,QT34=0),1000,0)),1000000))</f>
        <v/>
      </c>
      <c r="AAB34">
        <f>IF($B34=0,1000000,IF(INDEX('計算A'!$D$60:$II$104,$B34,122)*HN34=1,IF(AND($E34=2,QU34=0),1000000,INDEX('計算A'!DU$110:DU$114,$F34+1)+IF(AND($E34=1,QU34=0),1000,0)),1000000))</f>
        <v/>
      </c>
      <c r="AAC34">
        <f>IF($B34=0,1000000,IF(INDEX('計算A'!$D$60:$II$104,$B34,123)*HO34=1,IF(AND($E34=2,QV34=0),1000000,INDEX('計算A'!DV$110:DV$114,$F34+1)+IF(AND($E34=1,QV34=0),1000,0)),1000000))</f>
        <v/>
      </c>
      <c r="AAD34">
        <f>IF($B34=0,1000000,IF(INDEX('計算A'!$D$60:$II$104,$B34,124)*HP34=1,IF(AND($E34=2,QW34=0),1000000,INDEX('計算A'!DW$110:DW$114,$F34+1)+IF(AND($E34=1,QW34=0),1000,0)),1000000))</f>
        <v/>
      </c>
      <c r="AAE34">
        <f>IF($B34=0,1000000,IF(INDEX('計算A'!$D$60:$II$104,$B34,125)*HQ34=1,IF(AND($E34=2,QX34=0),1000000,INDEX('計算A'!DX$110:DX$114,$F34+1)+IF(AND($E34=1,QX34=0),1000,0)),1000000))</f>
        <v/>
      </c>
      <c r="AAF34">
        <f>IF($B34=0,1000000,IF(INDEX('計算A'!$D$60:$II$104,$B34,126)*HR34=1,IF(AND($E34=2,QY34=0),1000000,INDEX('計算A'!DY$110:DY$114,$F34+1)+IF(AND($E34=1,QY34=0),1000,0)),1000000))</f>
        <v/>
      </c>
      <c r="AAG34">
        <f>IF($B34=0,1000000,IF(INDEX('計算A'!$D$60:$II$104,$B34,127)*HS34=1,IF(AND($E34=2,QZ34=0),1000000,INDEX('計算A'!DZ$110:DZ$114,$F34+1)+IF(AND($E34=1,QZ34=0),1000,0)),1000000))</f>
        <v/>
      </c>
      <c r="AAH34">
        <f>IF($B34=0,1000000,IF(INDEX('計算A'!$D$60:$II$104,$B34,128)*HT34=1,IF(AND($E34=2,RA34=0),1000000,INDEX('計算A'!EA$110:EA$114,$F34+1)+IF(AND($E34=1,RA34=0),1000,0)),1000000))</f>
        <v/>
      </c>
      <c r="AAI34">
        <f>IF($B34=0,1000000,IF(INDEX('計算A'!$D$60:$II$104,$B34,129)*HU34=1,IF(AND($E34=2,RB34=0),1000000,INDEX('計算A'!EB$110:EB$114,$F34+1)+IF(AND($E34=1,RB34=0),1000,0)),1000000))</f>
        <v/>
      </c>
      <c r="AAJ34">
        <f>IF($B34=0,1000000,IF(INDEX('計算A'!$D$60:$II$104,$B34,130)*HV34=1,IF(AND($E34=2,RC34=0),1000000,INDEX('計算A'!EC$110:EC$114,$F34+1)+IF(AND($E34=1,RC34=0),1000,0)),1000000))</f>
        <v/>
      </c>
      <c r="AAK34">
        <f>IF($B34=0,1000000,IF(INDEX('計算A'!$D$60:$II$104,$B34,131)*HW34=1,IF(AND($E34=2,RD34=0),1000000,INDEX('計算A'!ED$110:ED$114,$F34+1)+IF(AND($E34=1,RD34=0),1000,0)),1000000))</f>
        <v/>
      </c>
      <c r="AAL34">
        <f>IF($B34=0,1000000,IF(INDEX('計算A'!$D$60:$II$104,$B34,132)*HX34=1,IF(AND($E34=2,RE34=0),1000000,INDEX('計算A'!EE$110:EE$114,$F34+1)+IF(AND($E34=1,RE34=0),1000,0)),1000000))</f>
        <v/>
      </c>
      <c r="AAM34">
        <f>IF($B34=0,1000000,IF(INDEX('計算A'!$D$60:$II$104,$B34,133)*HY34=1,IF(AND($E34=2,RF34=0),1000000,INDEX('計算A'!EF$110:EF$114,$F34+1)+IF(AND($E34=1,RF34=0),1000,0)),1000000))</f>
        <v/>
      </c>
      <c r="AAN34">
        <f>IF($B34=0,1000000,IF(INDEX('計算A'!$D$60:$II$104,$B34,134)*HZ34=1,IF(AND($E34=2,RG34=0),1000000,INDEX('計算A'!EG$110:EG$114,$F34+1)+IF(AND($E34=1,RG34=0),1000,0)),1000000))</f>
        <v/>
      </c>
      <c r="AAO34">
        <f>IF($B34=0,1000000,IF(INDEX('計算A'!$D$60:$II$104,$B34,135)*IA34=1,IF(AND($E34=2,RH34=0),1000000,INDEX('計算A'!EH$110:EH$114,$F34+1)+IF(AND($E34=1,RH34=0),1000,0)),1000000))</f>
        <v/>
      </c>
      <c r="AAP34">
        <f>IF($B34=0,1000000,IF(INDEX('計算A'!$D$60:$II$104,$B34,136)*IB34=1,IF(AND($E34=2,RI34=0),1000000,INDEX('計算A'!EI$110:EI$114,$F34+1)+IF(AND($E34=1,RI34=0),1000,0)),1000000))</f>
        <v/>
      </c>
      <c r="AAQ34">
        <f>IF($B34=0,1000000,IF(INDEX('計算A'!$D$60:$II$104,$B34,137)*IC34=1,IF(AND($E34=2,RJ34=0),1000000,INDEX('計算A'!EJ$110:EJ$114,$F34+1)+IF(AND($E34=1,RJ34=0),1000,0)),1000000))</f>
        <v/>
      </c>
      <c r="AAR34">
        <f>IF($B34=0,1000000,IF(INDEX('計算A'!$D$60:$II$104,$B34,138)*ID34=1,IF(AND($E34=2,RK34=0),1000000,INDEX('計算A'!EK$110:EK$114,$F34+1)+IF(AND($E34=1,RK34=0),1000,0)),1000000))</f>
        <v/>
      </c>
      <c r="AAS34">
        <f>IF($B34=0,1000000,IF(INDEX('計算A'!$D$60:$II$104,$B34,139)*IE34=1,IF(AND($E34=2,RL34=0),1000000,INDEX('計算A'!EL$110:EL$114,$F34+1)+IF(AND($E34=1,RL34=0),1000,0)),1000000))</f>
        <v/>
      </c>
      <c r="AAT34">
        <f>IF($B34=0,1000000,IF(INDEX('計算A'!$D$60:$II$104,$B34,140)*IF34=1,IF(AND($E34=2,RM34=0),1000000,INDEX('計算A'!EM$110:EM$114,$F34+1)+IF(AND($E34=1,RM34=0),1000,0)),1000000))</f>
        <v/>
      </c>
      <c r="AAU34">
        <f>IF($B34=0,1000000,IF(INDEX('計算A'!$D$60:$II$104,$B34,141)*IG34=1,IF(AND($E34=2,RN34=0),1000000,INDEX('計算A'!EN$110:EN$114,$F34+1)+IF(AND($E34=1,RN34=0),1000,0)),1000000))</f>
        <v/>
      </c>
      <c r="AAV34">
        <f>IF($B34=0,1000000,IF(INDEX('計算A'!$D$60:$II$104,$B34,142)*IH34=1,IF(AND($E34=2,RO34=0),1000000,INDEX('計算A'!EO$110:EO$114,$F34+1)+IF(AND($E34=1,RO34=0),1000,0)),1000000))</f>
        <v/>
      </c>
      <c r="AAW34">
        <f>IF($B34=0,1000000,IF(INDEX('計算A'!$D$60:$II$104,$B34,143)*II34=1,IF(AND($E34=2,RP34=0),1000000,INDEX('計算A'!EP$110:EP$114,$F34+1)+IF(AND($E34=1,RP34=0),1000,0)),1000000))</f>
        <v/>
      </c>
      <c r="AAX34">
        <f>IF($B34=0,1000000,IF(INDEX('計算A'!$D$60:$II$104,$B34,144)*IJ34=1,IF(AND($E34=2,RQ34=0),1000000,INDEX('計算A'!EQ$110:EQ$114,$F34+1)+IF(AND($E34=1,RQ34=0),1000,0)),1000000))</f>
        <v/>
      </c>
      <c r="AAY34">
        <f>IF($B34=0,1000000,IF(INDEX('計算A'!$D$60:$II$104,$B34,145)*IK34=1,IF(AND($E34=2,RR34=0),1000000,INDEX('計算A'!ER$110:ER$114,$F34+1)+IF(AND($E34=1,RR34=0),1000,0)),1000000))</f>
        <v/>
      </c>
      <c r="AAZ34">
        <f>IF($B34=0,1000000,IF(INDEX('計算A'!$D$60:$II$104,$B34,146)*IL34=1,IF(AND($E34=2,RS34=0),1000000,INDEX('計算A'!ES$110:ES$114,$F34+1)+IF(AND($E34=1,RS34=0),1000,0)),1000000))</f>
        <v/>
      </c>
      <c r="ABA34">
        <f>IF($B34=0,1000000,IF(INDEX('計算A'!$D$60:$II$104,$B34,147)*IM34=1,IF(AND($E34=2,RT34=0),1000000,INDEX('計算A'!ET$110:ET$114,$F34+1)+IF(AND($E34=1,RT34=0),1000,0)),1000000))</f>
        <v/>
      </c>
      <c r="ABB34">
        <f>IF($B34=0,1000000,IF(INDEX('計算A'!$D$60:$II$104,$B34,148)*IN34=1,IF(AND($E34=2,RU34=0),1000000,INDEX('計算A'!EU$110:EU$114,$F34+1)+IF(AND($E34=1,RU34=0),1000,0)),1000000))</f>
        <v/>
      </c>
      <c r="ABC34">
        <f>IF($B34=0,1000000,IF(INDEX('計算A'!$D$60:$II$104,$B34,149)*IO34=1,IF(AND($E34=2,RV34=0),1000000,INDEX('計算A'!EV$110:EV$114,$F34+1)+IF(AND($E34=1,RV34=0),1000,0)),1000000))</f>
        <v/>
      </c>
      <c r="ABD34">
        <f>IF($B34=0,1000000,IF(INDEX('計算A'!$D$60:$II$104,$B34,150)*IP34=1,IF(AND($E34=2,RW34=0),1000000,INDEX('計算A'!EW$110:EW$114,$F34+1)+IF(AND($E34=1,RW34=0),1000,0)),1000000))</f>
        <v/>
      </c>
      <c r="ABE34">
        <f>IF($B34=0,1000000,IF(INDEX('計算A'!$D$60:$II$104,$B34,151)*IQ34=1,IF(AND($E34=2,RX34=0),1000000,INDEX('計算A'!EX$110:EX$114,$F34+1)+IF(AND($E34=1,RX34=0),1000,0)),1000000))</f>
        <v/>
      </c>
      <c r="ABF34">
        <f>IF($B34=0,1000000,IF(INDEX('計算A'!$D$60:$II$104,$B34,152)*IR34=1,IF(AND($E34=2,RY34=0),1000000,INDEX('計算A'!EY$110:EY$114,$F34+1)+IF(AND($E34=1,RY34=0),1000,0)),1000000))</f>
        <v/>
      </c>
      <c r="ABG34">
        <f>IF($B34=0,1000000,IF(INDEX('計算A'!$D$60:$II$104,$B34,153)*IS34=1,IF(AND($E34=2,RZ34=0),1000000,INDEX('計算A'!EZ$110:EZ$114,$F34+1)+IF(AND($E34=1,RZ34=0),1000,0)),1000000))</f>
        <v/>
      </c>
      <c r="ABH34">
        <f>IF($B34=0,1000000,IF(INDEX('計算A'!$D$60:$II$104,$B34,154)*IT34=1,IF(AND($E34=2,SA34=0),1000000,INDEX('計算A'!FA$110:FA$114,$F34+1)+IF(AND($E34=1,SA34=0),1000,0)),1000000))</f>
        <v/>
      </c>
      <c r="ABI34">
        <f>IF($B34=0,1000000,IF(INDEX('計算A'!$D$60:$II$104,$B34,155)*IU34=1,IF(AND($E34=2,SB34=0),1000000,INDEX('計算A'!FB$110:FB$114,$F34+1)+IF(AND($E34=1,SB34=0),1000,0)),1000000))</f>
        <v/>
      </c>
      <c r="ABJ34">
        <f>IF($B34=0,1000000,IF(INDEX('計算A'!$D$60:$II$104,$B34,156)*IV34=1,IF(AND($E34=2,SC34=0),1000000,INDEX('計算A'!FC$110:FC$114,$F34+1)+IF(AND($E34=1,SC34=0),1000,0)),1000000))</f>
        <v/>
      </c>
      <c r="ABK34">
        <f>IF($B34=0,1000000,IF(INDEX('計算A'!$D$60:$II$104,$B34,157)*IW34=1,IF(AND($E34=2,SD34=0),1000000,INDEX('計算A'!FD$110:FD$114,$F34+1)+IF(AND($E34=1,SD34=0),1000,0)),1000000))</f>
        <v/>
      </c>
      <c r="ABL34">
        <f>IF($B34=0,1000000,IF(INDEX('計算A'!$D$60:$II$104,$B34,158)*IX34=1,IF(AND($E34=2,SE34=0),1000000,INDEX('計算A'!FE$110:FE$114,$F34+1)+IF(AND($E34=1,SE34=0),1000,0)),1000000))</f>
        <v/>
      </c>
      <c r="ABM34">
        <f>IF($B34=0,1000000,IF(INDEX('計算A'!$D$60:$II$104,$B34,159)*IY34=1,IF(AND($E34=2,SF34=0),1000000,INDEX('計算A'!FF$110:FF$114,$F34+1)+IF(AND($E34=1,SF34=0),1000,0)),1000000))</f>
        <v/>
      </c>
      <c r="ABN34">
        <f>IF($B34=0,1000000,IF(INDEX('計算A'!$D$60:$II$104,$B34,160)*IZ34=1,IF(AND($E34=2,SG34=0),1000000,INDEX('計算A'!FG$110:FG$114,$F34+1)+IF(AND($E34=1,SG34=0),1000,0)),1000000))</f>
        <v/>
      </c>
      <c r="ABO34">
        <f>IF($B34=0,1000000,IF(INDEX('計算A'!$D$60:$II$104,$B34,161)*JA34=1,IF(AND($E34=2,SH34=0),1000000,INDEX('計算A'!FH$110:FH$114,$F34+1)+IF(AND($E34=1,SH34=0),1000,0)),1000000))</f>
        <v/>
      </c>
      <c r="ABP34">
        <f>IF($B34=0,1000000,IF(INDEX('計算A'!$D$60:$II$104,$B34,162)*JB34=1,IF(AND($E34=2,SI34=0),1000000,INDEX('計算A'!FI$110:FI$114,$F34+1)+IF(AND($E34=1,SI34=0),1000,0)),1000000))</f>
        <v/>
      </c>
      <c r="ABQ34">
        <f>IF($B34=0,1000000,IF(INDEX('計算A'!$D$60:$II$104,$B34,163)*JC34=1,IF(AND($E34=2,SJ34=0),1000000,INDEX('計算A'!FJ$110:FJ$114,$F34+1)+IF(AND($E34=1,SJ34=0),1000,0)),1000000))</f>
        <v/>
      </c>
      <c r="ABR34">
        <f>IF($B34=0,1000000,IF(INDEX('計算A'!$D$60:$II$104,$B34,164)*JD34=1,IF(AND($E34=2,SK34=0),1000000,INDEX('計算A'!FK$110:FK$114,$F34+1)+IF(AND($E34=1,SK34=0),1000,0)),1000000))</f>
        <v/>
      </c>
      <c r="ABS34">
        <f>IF($B34=0,1000000,IF(INDEX('計算A'!$D$60:$II$104,$B34,165)*JE34=1,IF(AND($E34=2,SL34=0),1000000,INDEX('計算A'!FL$110:FL$114,$F34+1)+IF(AND($E34=1,SL34=0),1000,0)),1000000))</f>
        <v/>
      </c>
      <c r="ABT34">
        <f>IF($B34=0,1000000,IF(INDEX('計算A'!$D$60:$II$104,$B34,166)*JF34=1,IF(AND($E34=2,SM34=0),1000000,INDEX('計算A'!FM$110:FM$114,$F34+1)+IF(AND($E34=1,SM34=0),1000,0)),1000000))</f>
        <v/>
      </c>
      <c r="ABU34">
        <f>IF($B34=0,1000000,IF(INDEX('計算A'!$D$60:$II$104,$B34,167)*JG34=1,IF(AND($E34=2,SN34=0),1000000,INDEX('計算A'!FN$110:FN$114,$F34+1)+IF(AND($E34=1,SN34=0),1000,0)),1000000))</f>
        <v/>
      </c>
      <c r="ABV34">
        <f>IF($B34=0,1000000,IF(INDEX('計算A'!$D$60:$II$104,$B34,168)*JH34=1,IF(AND($E34=2,SO34=0),1000000,INDEX('計算A'!FO$110:FO$114,$F34+1)+IF(AND($E34=1,SO34=0),1000,0)),1000000))</f>
        <v/>
      </c>
      <c r="ABW34">
        <f>IF($B34=0,1000000,IF(INDEX('計算A'!$D$60:$II$104,$B34,169)*JI34=1,IF(AND($E34=2,SP34=0),1000000,INDEX('計算A'!FP$110:FP$114,$F34+1)+IF(AND($E34=1,SP34=0),1000,0)),1000000))</f>
        <v/>
      </c>
      <c r="ABX34">
        <f>IF($B34=0,1000000,IF(INDEX('計算A'!$D$60:$II$104,$B34,170)*JJ34=1,IF(AND($E34=2,SQ34=0),1000000,INDEX('計算A'!FQ$110:FQ$114,$F34+1)+IF(AND($E34=1,SQ34=0),1000,0)),1000000))</f>
        <v/>
      </c>
      <c r="ABY34">
        <f>IF($B34=0,1000000,IF(INDEX('計算A'!$D$60:$II$104,$B34,171)*JK34=1,IF(AND($E34=2,SR34=0),1000000,INDEX('計算A'!FR$110:FR$114,$F34+1)+IF(AND($E34=1,SR34=0),1000,0)),1000000))</f>
        <v/>
      </c>
      <c r="ABZ34">
        <f>IF($B34=0,1000000,IF(INDEX('計算A'!$D$60:$II$104,$B34,172)*JL34=1,IF(AND($E34=2,SS34=0),1000000,INDEX('計算A'!FS$110:FS$114,$F34+1)+IF(AND($E34=1,SS34=0),1000,0)),1000000))</f>
        <v/>
      </c>
      <c r="ACA34">
        <f>IF($B34=0,1000000,IF(INDEX('計算A'!$D$60:$II$104,$B34,173)*JM34=1,IF(AND($E34=2,ST34=0),1000000,INDEX('計算A'!FT$110:FT$114,$F34+1)+IF(AND($E34=1,ST34=0),1000,0)),1000000))</f>
        <v/>
      </c>
      <c r="ACB34">
        <f>IF($B34=0,1000000,IF(INDEX('計算A'!$D$60:$II$104,$B34,174)*JN34=1,IF(AND($E34=2,SU34=0),1000000,INDEX('計算A'!FU$110:FU$114,$F34+1)+IF(AND($E34=1,SU34=0),1000,0)),1000000))</f>
        <v/>
      </c>
      <c r="ACC34">
        <f>IF($B34=0,1000000,IF(INDEX('計算A'!$D$60:$II$104,$B34,175)*JO34=1,IF(AND($E34=2,SV34=0),1000000,INDEX('計算A'!FV$110:FV$114,$F34+1)+IF(AND($E34=1,SV34=0),1000,0)),1000000))</f>
        <v/>
      </c>
      <c r="ACD34">
        <f>IF($B34=0,1000000,IF(INDEX('計算A'!$D$60:$II$104,$B34,176)*JP34=1,IF(AND($E34=2,SW34=0),1000000,INDEX('計算A'!FW$110:FW$114,$F34+1)+IF(AND($E34=1,SW34=0),1000,0)),1000000))</f>
        <v/>
      </c>
      <c r="ACE34">
        <f>IF($B34=0,1000000,IF(INDEX('計算A'!$D$60:$II$104,$B34,177)*JQ34=1,IF(AND($E34=2,SX34=0),1000000,INDEX('計算A'!FX$110:FX$114,$F34+1)+IF(AND($E34=1,SX34=0),1000,0)),1000000))</f>
        <v/>
      </c>
      <c r="ACF34">
        <f>IF($B34=0,1000000,IF(INDEX('計算A'!$D$60:$II$104,$B34,178)*JR34=1,IF(AND($E34=2,SY34=0),1000000,INDEX('計算A'!FY$110:FY$114,$F34+1)+IF(AND($E34=1,SY34=0),1000,0)),1000000))</f>
        <v/>
      </c>
      <c r="ACG34">
        <f>IF($B34=0,1000000,IF(INDEX('計算A'!$D$60:$II$104,$B34,179)*JS34=1,IF(AND($E34=2,SZ34=0),1000000,INDEX('計算A'!FZ$110:FZ$114,$F34+1)+IF(AND($E34=1,SZ34=0),1000,0)),1000000))</f>
        <v/>
      </c>
      <c r="ACH34">
        <f>IF($B34=0,1000000,IF(INDEX('計算A'!$D$60:$II$104,$B34,180)*JT34=1,IF(AND($E34=2,TA34=0),1000000,INDEX('計算A'!GA$110:GA$114,$F34+1)+IF(AND($E34=1,TA34=0),1000,0)),1000000))</f>
        <v/>
      </c>
      <c r="ACI34">
        <f>IF($B34=0,1000000,IF(INDEX('計算A'!$D$60:$II$104,$B34,181)*JU34=1,IF(AND($E34=2,TB34=0),1000000,INDEX('計算A'!GB$110:GB$114,$F34+1)+IF(AND($E34=1,TB34=0),1000,0)),1000000))</f>
        <v/>
      </c>
      <c r="ACJ34">
        <f>IF($B34=0,1000000,IF(INDEX('計算A'!$D$60:$II$104,$B34,182)*JV34=1,IF(AND($E34=2,TC34=0),1000000,INDEX('計算A'!GC$110:GC$114,$F34+1)+IF(AND($E34=1,TC34=0),1000,0)),1000000))</f>
        <v/>
      </c>
      <c r="ACK34">
        <f>IF($B34=0,1000000,IF(INDEX('計算A'!$D$60:$II$104,$B34,183)*JW34=1,IF(AND($E34=2,TD34=0),1000000,INDEX('計算A'!GD$110:GD$114,$F34+1)+IF(AND($E34=1,TD34=0),1000,0)),1000000))</f>
        <v/>
      </c>
      <c r="ACL34">
        <f>IF($B34=0,1000000,IF(INDEX('計算A'!$D$60:$II$104,$B34,184)*JX34=1,IF(AND($E34=2,TE34=0),1000000,INDEX('計算A'!GE$110:GE$114,$F34+1)+IF(AND($E34=1,TE34=0),1000,0)),1000000))</f>
        <v/>
      </c>
      <c r="ACM34">
        <f>IF($B34=0,1000000,IF(INDEX('計算A'!$D$60:$II$104,$B34,185)*JY34=1,IF(AND($E34=2,TF34=0),1000000,INDEX('計算A'!GF$110:GF$114,$F34+1)+IF(AND($E34=1,TF34=0),1000,0)),1000000))</f>
        <v/>
      </c>
      <c r="ACN34">
        <f>IF($B34=0,1000000,IF(INDEX('計算A'!$D$60:$II$104,$B34,186)*JZ34=1,IF(AND($E34=2,TG34=0),1000000,INDEX('計算A'!GG$110:GG$114,$F34+1)+IF(AND($E34=1,TG34=0),1000,0)),1000000))</f>
        <v/>
      </c>
      <c r="ACO34">
        <f>IF($B34=0,1000000,IF(INDEX('計算A'!$D$60:$II$104,$B34,187)*KA34=1,IF(AND($E34=2,TH34=0),1000000,INDEX('計算A'!GH$110:GH$114,$F34+1)+IF(AND($E34=1,TH34=0),1000,0)),1000000))</f>
        <v/>
      </c>
      <c r="ACP34">
        <f>IF($B34=0,1000000,IF(INDEX('計算A'!$D$60:$II$104,$B34,188)*KB34=1,IF(AND($E34=2,TI34=0),1000000,INDEX('計算A'!GI$110:GI$114,$F34+1)+IF(AND($E34=1,TI34=0),1000,0)),1000000))</f>
        <v/>
      </c>
      <c r="ACQ34">
        <f>IF($B34=0,1000000,IF(INDEX('計算A'!$D$60:$II$104,$B34,189)*KC34=1,IF(AND($E34=2,TJ34=0),1000000,INDEX('計算A'!GJ$110:GJ$114,$F34+1)+IF(AND($E34=1,TJ34=0),1000,0)),1000000))</f>
        <v/>
      </c>
      <c r="ACR34">
        <f>IF($B34=0,1000000,IF(INDEX('計算A'!$D$60:$II$104,$B34,190)*KD34=1,IF(AND($E34=2,TK34=0),1000000,INDEX('計算A'!GK$110:GK$114,$F34+1)+IF(AND($E34=1,TK34=0),1000,0)),1000000))</f>
        <v/>
      </c>
      <c r="ACS34">
        <f>IF($B34=0,1000000,IF(INDEX('計算A'!$D$60:$II$104,$B34,191)*KE34=1,IF(AND($E34=2,TL34=0),1000000,INDEX('計算A'!GL$110:GL$114,$F34+1)+IF(AND($E34=1,TL34=0),1000,0)),1000000))</f>
        <v/>
      </c>
      <c r="ACT34">
        <f>IF($B34=0,1000000,IF(INDEX('計算A'!$D$60:$II$104,$B34,192)*KF34=1,IF(AND($E34=2,TM34=0),1000000,INDEX('計算A'!GM$110:GM$114,$F34+1)+IF(AND($E34=1,TM34=0),1000,0)),1000000))</f>
        <v/>
      </c>
      <c r="ACU34">
        <f>IF($B34=0,1000000,IF(INDEX('計算A'!$D$60:$II$104,$B34,193)*KG34=1,IF(AND($E34=2,TN34=0),1000000,INDEX('計算A'!GN$110:GN$114,$F34+1)+IF(AND($E34=1,TN34=0),1000,0)),1000000))</f>
        <v/>
      </c>
      <c r="ACV34">
        <f>IF($B34=0,1000000,IF(INDEX('計算A'!$D$60:$II$104,$B34,194)*KH34=1,IF(AND($E34=2,TO34=0),1000000,INDEX('計算A'!GO$110:GO$114,$F34+1)+IF(AND($E34=1,TO34=0),1000,0)),1000000))</f>
        <v/>
      </c>
      <c r="ACW34">
        <f>IF($B34=0,1000000,IF(INDEX('計算A'!$D$60:$II$104,$B34,195)*KI34=1,IF(AND($E34=2,TP34=0),1000000,INDEX('計算A'!GP$110:GP$114,$F34+1)+IF(AND($E34=1,TP34=0),1000,0)),1000000))</f>
        <v/>
      </c>
      <c r="ACX34">
        <f>IF($B34=0,1000000,IF(INDEX('計算A'!$D$60:$II$104,$B34,196)*KJ34=1,IF(AND($E34=2,TQ34=0),1000000,INDEX('計算A'!GQ$110:GQ$114,$F34+1)+IF(AND($E34=1,TQ34=0),1000,0)),1000000))</f>
        <v/>
      </c>
      <c r="ACY34">
        <f>IF($B34=0,1000000,IF(INDEX('計算A'!$D$60:$II$104,$B34,197)*KK34=1,IF(AND($E34=2,TR34=0),1000000,INDEX('計算A'!GR$110:GR$114,$F34+1)+IF(AND($E34=1,TR34=0),1000,0)),1000000))</f>
        <v/>
      </c>
      <c r="ACZ34">
        <f>IF($B34=0,1000000,IF(INDEX('計算A'!$D$60:$II$104,$B34,198)*KL34=1,IF(AND($E34=2,TS34=0),1000000,INDEX('計算A'!GS$110:GS$114,$F34+1)+IF(AND($E34=1,TS34=0),1000,0)),1000000))</f>
        <v/>
      </c>
      <c r="ADA34">
        <f>IF($B34=0,1000000,IF(INDEX('計算A'!$D$60:$II$104,$B34,199)*KM34=1,IF(AND($E34=2,TT34=0),1000000,INDEX('計算A'!GT$110:GT$114,$F34+1)+IF(AND($E34=1,TT34=0),1000,0)),1000000))</f>
        <v/>
      </c>
      <c r="ADB34">
        <f>IF($B34=0,1000000,IF(INDEX('計算A'!$D$60:$II$104,$B34,200)*KN34=1,IF(AND($E34=2,TU34=0),1000000,INDEX('計算A'!GU$110:GU$114,$F34+1)+IF(AND($E34=1,TU34=0),1000,0)),1000000))</f>
        <v/>
      </c>
      <c r="ADC34">
        <f>IF($B34=0,1000000,IF(INDEX('計算A'!$D$60:$II$104,$B34,201)*KO34=1,IF(AND($E34=2,TV34=0),1000000,INDEX('計算A'!GV$110:GV$114,$F34+1)+IF(AND($E34=1,TV34=0),1000,0)),1000000))</f>
        <v/>
      </c>
      <c r="ADD34">
        <f>IF($B34=0,1000000,IF(INDEX('計算A'!$D$60:$II$104,$B34,202)*KP34=1,IF(AND($E34=2,TW34=0),1000000,INDEX('計算A'!GW$110:GW$114,$F34+1)+IF(AND($E34=1,TW34=0),1000,0)),1000000))</f>
        <v/>
      </c>
      <c r="ADE34">
        <f>IF($B34=0,1000000,IF(INDEX('計算A'!$D$60:$II$104,$B34,203)*KQ34=1,IF(AND($E34=2,TX34=0),1000000,INDEX('計算A'!GX$110:GX$114,$F34+1)+IF(AND($E34=1,TX34=0),1000,0)),1000000))</f>
        <v/>
      </c>
      <c r="ADF34">
        <f>IF($B34=0,1000000,IF(INDEX('計算A'!$D$60:$II$104,$B34,204)*KR34=1,IF(AND($E34=2,TY34=0),1000000,INDEX('計算A'!GY$110:GY$114,$F34+1)+IF(AND($E34=1,TY34=0),1000,0)),1000000))</f>
        <v/>
      </c>
      <c r="ADG34">
        <f>IF($B34=0,1000000,IF(INDEX('計算A'!$D$60:$II$104,$B34,205)*KS34=1,IF(AND($E34=2,TZ34=0),1000000,INDEX('計算A'!GZ$110:GZ$114,$F34+1)+IF(AND($E34=1,TZ34=0),1000,0)),1000000))</f>
        <v/>
      </c>
      <c r="ADH34">
        <f>IF($B34=0,1000000,IF(INDEX('計算A'!$D$60:$II$104,$B34,206)*KT34=1,IF(AND($E34=2,UA34=0),1000000,INDEX('計算A'!HA$110:HA$114,$F34+1)+IF(AND($E34=1,UA34=0),1000,0)),1000000))</f>
        <v/>
      </c>
      <c r="ADI34">
        <f>IF($B34=0,1000000,IF(INDEX('計算A'!$D$60:$II$104,$B34,207)*KU34=1,IF(AND($E34=2,UB34=0),1000000,INDEX('計算A'!HB$110:HB$114,$F34+1)+IF(AND($E34=1,UB34=0),1000,0)),1000000))</f>
        <v/>
      </c>
      <c r="ADJ34">
        <f>IF($B34=0,1000000,IF(INDEX('計算A'!$D$60:$II$104,$B34,208)*KV34=1,IF(AND($E34=2,UC34=0),1000000,INDEX('計算A'!HC$110:HC$114,$F34+1)+IF(AND($E34=1,UC34=0),1000,0)),1000000))</f>
        <v/>
      </c>
      <c r="ADK34">
        <f>IF($B34=0,1000000,IF(INDEX('計算A'!$D$60:$II$104,$B34,209)*KW34=1,IF(AND($E34=2,UD34=0),1000000,INDEX('計算A'!HD$110:HD$114,$F34+1)+IF(AND($E34=1,UD34=0),1000,0)),1000000))</f>
        <v/>
      </c>
      <c r="ADL34">
        <f>IF($B34=0,1000000,IF(INDEX('計算A'!$D$60:$II$104,$B34,210)*KX34=1,IF(AND($E34=2,UE34=0),1000000,INDEX('計算A'!HE$110:HE$114,$F34+1)+IF(AND($E34=1,UE34=0),1000,0)),1000000))</f>
        <v/>
      </c>
      <c r="ADM34">
        <f>IF($B34=0,1000000,IF(INDEX('計算A'!$D$60:$II$104,$B34,211)*KY34=1,IF(AND($E34=2,UF34=0),1000000,INDEX('計算A'!HF$110:HF$114,$F34+1)+IF(AND($E34=1,UF34=0),1000,0)),1000000))</f>
        <v/>
      </c>
      <c r="ADN34">
        <f>IF($B34=0,1000000,IF(INDEX('計算A'!$D$60:$II$104,$B34,212)*KZ34=1,IF(AND($E34=2,UG34=0),1000000,INDEX('計算A'!HG$110:HG$114,$F34+1)+IF(AND($E34=1,UG34=0),1000,0)),1000000))</f>
        <v/>
      </c>
      <c r="ADO34">
        <f>IF($B34=0,1000000,IF(INDEX('計算A'!$D$60:$II$104,$B34,213)*LA34=1,IF(AND($E34=2,UH34=0),1000000,INDEX('計算A'!HH$110:HH$114,$F34+1)+IF(AND($E34=1,UH34=0),1000,0)),1000000))</f>
        <v/>
      </c>
      <c r="ADP34">
        <f>IF($B34=0,1000000,IF(INDEX('計算A'!$D$60:$II$104,$B34,214)*LB34=1,IF(AND($E34=2,UI34=0),1000000,INDEX('計算A'!HI$110:HI$114,$F34+1)+IF(AND($E34=1,UI34=0),1000,0)),1000000))</f>
        <v/>
      </c>
      <c r="ADQ34">
        <f>IF($B34=0,1000000,IF(INDEX('計算A'!$D$60:$II$104,$B34,215)*LC34=1,IF(AND($E34=2,UJ34=0),1000000,INDEX('計算A'!HJ$110:HJ$114,$F34+1)+IF(AND($E34=1,UJ34=0),1000,0)),1000000))</f>
        <v/>
      </c>
      <c r="ADR34">
        <f>IF($B34=0,1000000,IF(INDEX('計算A'!$D$60:$II$104,$B34,216)*LD34=1,IF(AND($E34=2,UK34=0),1000000,INDEX('計算A'!HK$110:HK$114,$F34+1)+IF(AND($E34=1,UK34=0),1000,0)),1000000))</f>
        <v/>
      </c>
      <c r="ADS34">
        <f>IF($B34=0,1000000,IF(INDEX('計算A'!$D$60:$II$104,$B34,217)*LE34=1,IF(AND($E34=2,UL34=0),1000000,INDEX('計算A'!HL$110:HL$114,$F34+1)+IF(AND($E34=1,UL34=0),1000,0)),1000000))</f>
        <v/>
      </c>
      <c r="ADT34">
        <f>IF($B34=0,1000000,IF(INDEX('計算A'!$D$60:$II$104,$B34,218)*LF34=1,IF(AND($E34=2,UM34=0),1000000,INDEX('計算A'!HM$110:HM$114,$F34+1)+IF(AND($E34=1,UM34=0),1000,0)),1000000))</f>
        <v/>
      </c>
      <c r="ADU34">
        <f>IF($B34=0,1000000,IF(INDEX('計算A'!$D$60:$II$104,$B34,219)*LG34=1,IF(AND($E34=2,UN34=0),1000000,INDEX('計算A'!HN$110:HN$114,$F34+1)+IF(AND($E34=1,UN34=0),1000,0)),1000000))</f>
        <v/>
      </c>
      <c r="ADV34">
        <f>IF($B34=0,1000000,IF(INDEX('計算A'!$D$60:$II$104,$B34,220)*LH34=1,IF(AND($E34=2,UO34=0),1000000,INDEX('計算A'!HO$110:HO$114,$F34+1)+IF(AND($E34=1,UO34=0),1000,0)),1000000))</f>
        <v/>
      </c>
      <c r="ADW34">
        <f>IF($B34=0,1000000,IF(INDEX('計算A'!$D$60:$II$104,$B34,221)*LI34=1,IF(AND($E34=2,UP34=0),1000000,INDEX('計算A'!HP$110:HP$114,$F34+1)+IF(AND($E34=1,UP34=0),1000,0)),1000000))</f>
        <v/>
      </c>
      <c r="ADX34">
        <f>IF($B34=0,1000000,IF(INDEX('計算A'!$D$60:$II$104,$B34,222)*LJ34=1,IF(AND($E34=2,UQ34=0),1000000,INDEX('計算A'!HQ$110:HQ$114,$F34+1)+IF(AND($E34=1,UQ34=0),1000,0)),1000000))</f>
        <v/>
      </c>
      <c r="ADY34">
        <f>IF($B34=0,1000000,IF(INDEX('計算A'!$D$60:$II$104,$B34,223)*LK34=1,IF(AND($E34=2,UR34=0),1000000,INDEX('計算A'!HR$110:HR$114,$F34+1)+IF(AND($E34=1,UR34=0),1000,0)),1000000))</f>
        <v/>
      </c>
      <c r="ADZ34">
        <f>IF($B34=0,1000000,IF(INDEX('計算A'!$D$60:$II$104,$B34,224)*LL34=1,IF(AND($E34=2,US34=0),1000000,INDEX('計算A'!HS$110:HS$114,$F34+1)+IF(AND($E34=1,US34=0),1000,0)),1000000))</f>
        <v/>
      </c>
      <c r="AEA34">
        <f>IF($B34=0,1000000,IF(INDEX('計算A'!$D$60:$II$104,$B34,225)*LM34=1,IF(AND($E34=2,UT34=0),1000000,INDEX('計算A'!HT$110:HT$114,$F34+1)+IF(AND($E34=1,UT34=0),1000,0)),1000000))</f>
        <v/>
      </c>
      <c r="AEB34">
        <f>IF($B34=0,1000000,IF(INDEX('計算A'!$D$60:$II$104,$B34,226)*LN34=1,IF(AND($E34=2,UU34=0),1000000,INDEX('計算A'!HU$110:HU$114,$F34+1)+IF(AND($E34=1,UU34=0),1000,0)),1000000))</f>
        <v/>
      </c>
      <c r="AEC34">
        <f>IF($B34=0,1000000,IF(INDEX('計算A'!$D$60:$II$104,$B34,227)*LO34=1,IF(AND($E34=2,UV34=0),1000000,INDEX('計算A'!HV$110:HV$114,$F34+1)+IF(AND($E34=1,UV34=0),1000,0)),1000000))</f>
        <v/>
      </c>
      <c r="AED34">
        <f>IF($B34=0,1000000,IF(INDEX('計算A'!$D$60:$II$104,$B34,228)*LP34=1,IF(AND($E34=2,UW34=0),1000000,INDEX('計算A'!HW$110:HW$114,$F34+1)+IF(AND($E34=1,UW34=0),1000,0)),1000000))</f>
        <v/>
      </c>
      <c r="AEE34">
        <f>IF($B34=0,1000000,IF(INDEX('計算A'!$D$60:$II$104,$B34,229)*LQ34=1,IF(AND($E34=2,UX34=0),1000000,INDEX('計算A'!HX$110:HX$114,$F34+1)+IF(AND($E34=1,UX34=0),1000,0)),1000000))</f>
        <v/>
      </c>
      <c r="AEF34">
        <f>IF($B34=0,1000000,IF(INDEX('計算A'!$D$60:$II$104,$B34,230)*LR34=1,IF(AND($E34=2,UY34=0),1000000,INDEX('計算A'!HY$110:HY$114,$F34+1)+IF(AND($E34=1,UY34=0),1000,0)),1000000))</f>
        <v/>
      </c>
      <c r="AEG34">
        <f>IF($B34=0,1000000,IF(INDEX('計算A'!$D$60:$II$104,$B34,231)*LS34=1,IF(AND($E34=2,UZ34=0),1000000,INDEX('計算A'!HZ$110:HZ$114,$F34+1)+IF(AND($E34=1,UZ34=0),1000,0)),1000000))</f>
        <v/>
      </c>
      <c r="AEH34">
        <f>IF($B34=0,1000000,IF(INDEX('計算A'!$D$60:$II$104,$B34,232)*LT34=1,IF(AND($E34=2,VA34=0),1000000,INDEX('計算A'!IA$110:IA$114,$F34+1)+IF(AND($E34=1,VA34=0),1000,0)),1000000))</f>
        <v/>
      </c>
      <c r="AEI34">
        <f>IF($B34=0,1000000,IF(INDEX('計算A'!$D$60:$II$104,$B34,233)*LU34=1,IF(AND($E34=2,VB34=0),1000000,INDEX('計算A'!IB$110:IB$114,$F34+1)+IF(AND($E34=1,VB34=0),1000,0)),1000000))</f>
        <v/>
      </c>
      <c r="AEJ34">
        <f>IF($B34=0,1000000,IF(INDEX('計算A'!$D$60:$II$104,$B34,234)*LV34=1,IF(AND($E34=2,VC34=0),1000000,INDEX('計算A'!IC$110:IC$114,$F34+1)+IF(AND($E34=1,VC34=0),1000,0)),1000000))</f>
        <v/>
      </c>
      <c r="AEK34">
        <f>IF($B34=0,1000000,IF(INDEX('計算A'!$D$60:$II$104,$B34,235)*LW34=1,IF(AND($E34=2,VD34=0),1000000,INDEX('計算A'!ID$110:ID$114,$F34+1)+IF(AND($E34=1,VD34=0),1000,0)),1000000))</f>
        <v/>
      </c>
      <c r="AEL34">
        <f>IF($B34=0,1000000,IF(INDEX('計算A'!$D$60:$II$104,$B34,236)*LX34=1,IF(AND($E34=2,VE34=0),1000000,INDEX('計算A'!IE$110:IE$114,$F34+1)+IF(AND($E34=1,VE34=0),1000,0)),1000000))</f>
        <v/>
      </c>
      <c r="AEM34">
        <f>IF($B34=0,1000000,IF(INDEX('計算A'!$D$60:$II$104,$B34,237)*LY34=1,IF(AND($E34=2,VF34=0),1000000,INDEX('計算A'!IF$110:IF$114,$F34+1)+IF(AND($E34=1,VF34=0),1000,0)),1000000))</f>
        <v/>
      </c>
      <c r="AEN34">
        <f>IF($B34=0,1000000,IF(INDEX('計算A'!$D$60:$II$104,$B34,238)*LZ34=1,IF(AND($E34=2,VG34=0),1000000,INDEX('計算A'!IG$110:IG$114,$F34+1)+IF(AND($E34=1,VG34=0),1000,0)),1000000))</f>
        <v/>
      </c>
      <c r="AEO34">
        <f>IF($B34=0,1000000,IF(INDEX('計算A'!$D$60:$II$104,$B34,239)*MA34=1,IF(AND($E34=2,VH34=0),1000000,INDEX('計算A'!IH$110:IH$114,$F34+1)+IF(AND($E34=1,VH34=0),1000,0)),1000000))</f>
        <v/>
      </c>
      <c r="AEP34">
        <f>IF($B34=0,1000000,IF(INDEX('計算A'!$D$60:$II$104,$B34,240)*MB34=1,IF(AND($E34=2,VI34=0),1000000,INDEX('計算A'!II$110:II$114,$F34+1)+IF(AND($E34=1,VI34=0),1000,0)),1000000))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IF($B35=0,1000000,IF(INDEX('計算A'!$D$60:$II$104,$B35,1)*CW35=1,IF(AND($E35=2,MD35=0),1000000,INDEX('計算A'!D$110:D$114,$F35+1)+IF(AND($E35=1,MD35=0),1000,0)),1000000))</f>
        <v/>
      </c>
      <c r="VL35">
        <f>IF($B35=0,1000000,IF(INDEX('計算A'!$D$60:$II$104,$B35,2)*CX35=1,IF(AND($E35=2,ME35=0),1000000,INDEX('計算A'!E$110:E$114,$F35+1)+IF(AND($E35=1,ME35=0),1000,0)),1000000))</f>
        <v/>
      </c>
      <c r="VM35">
        <f>IF($B35=0,1000000,IF(INDEX('計算A'!$D$60:$II$104,$B35,3)*CY35=1,IF(AND($E35=2,MF35=0),1000000,INDEX('計算A'!F$110:F$114,$F35+1)+IF(AND($E35=1,MF35=0),1000,0)),1000000))</f>
        <v/>
      </c>
      <c r="VN35">
        <f>IF($B35=0,1000000,IF(INDEX('計算A'!$D$60:$II$104,$B35,4)*CZ35=1,IF(AND($E35=2,MG35=0),1000000,INDEX('計算A'!G$110:G$114,$F35+1)+IF(AND($E35=1,MG35=0),1000,0)),1000000))</f>
        <v/>
      </c>
      <c r="VO35">
        <f>IF($B35=0,1000000,IF(INDEX('計算A'!$D$60:$II$104,$B35,5)*DA35=1,IF(AND($E35=2,MH35=0),1000000,INDEX('計算A'!H$110:H$114,$F35+1)+IF(AND($E35=1,MH35=0),1000,0)),1000000))</f>
        <v/>
      </c>
      <c r="VP35">
        <f>IF($B35=0,1000000,IF(INDEX('計算A'!$D$60:$II$104,$B35,6)*DB35=1,IF(AND($E35=2,MI35=0),1000000,INDEX('計算A'!I$110:I$114,$F35+1)+IF(AND($E35=1,MI35=0),1000,0)),1000000))</f>
        <v/>
      </c>
      <c r="VQ35">
        <f>IF($B35=0,1000000,IF(INDEX('計算A'!$D$60:$II$104,$B35,7)*DC35=1,IF(AND($E35=2,MJ35=0),1000000,INDEX('計算A'!J$110:J$114,$F35+1)+IF(AND($E35=1,MJ35=0),1000,0)),1000000))</f>
        <v/>
      </c>
      <c r="VR35">
        <f>IF($B35=0,1000000,IF(INDEX('計算A'!$D$60:$II$104,$B35,8)*DD35=1,IF(AND($E35=2,MK35=0),1000000,INDEX('計算A'!K$110:K$114,$F35+1)+IF(AND($E35=1,MK35=0),1000,0)),1000000))</f>
        <v/>
      </c>
      <c r="VS35">
        <f>IF($B35=0,1000000,IF(INDEX('計算A'!$D$60:$II$104,$B35,9)*DE35=1,IF(AND($E35=2,ML35=0),1000000,INDEX('計算A'!L$110:L$114,$F35+1)+IF(AND($E35=1,ML35=0),1000,0)),1000000))</f>
        <v/>
      </c>
      <c r="VT35">
        <f>IF($B35=0,1000000,IF(INDEX('計算A'!$D$60:$II$104,$B35,10)*DF35=1,IF(AND($E35=2,MM35=0),1000000,INDEX('計算A'!M$110:M$114,$F35+1)+IF(AND($E35=1,MM35=0),1000,0)),1000000))</f>
        <v/>
      </c>
      <c r="VU35">
        <f>IF($B35=0,1000000,IF(INDEX('計算A'!$D$60:$II$104,$B35,11)*DG35=1,IF(AND($E35=2,MN35=0),1000000,INDEX('計算A'!N$110:N$114,$F35+1)+IF(AND($E35=1,MN35=0),1000,0)),1000000))</f>
        <v/>
      </c>
      <c r="VV35">
        <f>IF($B35=0,1000000,IF(INDEX('計算A'!$D$60:$II$104,$B35,12)*DH35=1,IF(AND($E35=2,MO35=0),1000000,INDEX('計算A'!O$110:O$114,$F35+1)+IF(AND($E35=1,MO35=0),1000,0)),1000000))</f>
        <v/>
      </c>
      <c r="VW35">
        <f>IF($B35=0,1000000,IF(INDEX('計算A'!$D$60:$II$104,$B35,13)*DI35=1,IF(AND($E35=2,MP35=0),1000000,INDEX('計算A'!P$110:P$114,$F35+1)+IF(AND($E35=1,MP35=0),1000,0)),1000000))</f>
        <v/>
      </c>
      <c r="VX35">
        <f>IF($B35=0,1000000,IF(INDEX('計算A'!$D$60:$II$104,$B35,14)*DJ35=1,IF(AND($E35=2,MQ35=0),1000000,INDEX('計算A'!Q$110:Q$114,$F35+1)+IF(AND($E35=1,MQ35=0),1000,0)),1000000))</f>
        <v/>
      </c>
      <c r="VY35">
        <f>IF($B35=0,1000000,IF(INDEX('計算A'!$D$60:$II$104,$B35,15)*DK35=1,IF(AND($E35=2,MR35=0),1000000,INDEX('計算A'!R$110:R$114,$F35+1)+IF(AND($E35=1,MR35=0),1000,0)),1000000))</f>
        <v/>
      </c>
      <c r="VZ35">
        <f>IF($B35=0,1000000,IF(INDEX('計算A'!$D$60:$II$104,$B35,16)*DL35=1,IF(AND($E35=2,MS35=0),1000000,INDEX('計算A'!S$110:S$114,$F35+1)+IF(AND($E35=1,MS35=0),1000,0)),1000000))</f>
        <v/>
      </c>
      <c r="WA35">
        <f>IF($B35=0,1000000,IF(INDEX('計算A'!$D$60:$II$104,$B35,17)*DM35=1,IF(AND($E35=2,MT35=0),1000000,INDEX('計算A'!T$110:T$114,$F35+1)+IF(AND($E35=1,MT35=0),1000,0)),1000000))</f>
        <v/>
      </c>
      <c r="WB35">
        <f>IF($B35=0,1000000,IF(INDEX('計算A'!$D$60:$II$104,$B35,18)*DN35=1,IF(AND($E35=2,MU35=0),1000000,INDEX('計算A'!U$110:U$114,$F35+1)+IF(AND($E35=1,MU35=0),1000,0)),1000000))</f>
        <v/>
      </c>
      <c r="WC35">
        <f>IF($B35=0,1000000,IF(INDEX('計算A'!$D$60:$II$104,$B35,19)*DO35=1,IF(AND($E35=2,MV35=0),1000000,INDEX('計算A'!V$110:V$114,$F35+1)+IF(AND($E35=1,MV35=0),1000,0)),1000000))</f>
        <v/>
      </c>
      <c r="WD35">
        <f>IF($B35=0,1000000,IF(INDEX('計算A'!$D$60:$II$104,$B35,20)*DP35=1,IF(AND($E35=2,MW35=0),1000000,INDEX('計算A'!W$110:W$114,$F35+1)+IF(AND($E35=1,MW35=0),1000,0)),1000000))</f>
        <v/>
      </c>
      <c r="WE35">
        <f>IF($B35=0,1000000,IF(INDEX('計算A'!$D$60:$II$104,$B35,21)*DQ35=1,IF(AND($E35=2,MX35=0),1000000,INDEX('計算A'!X$110:X$114,$F35+1)+IF(AND($E35=1,MX35=0),1000,0)),1000000))</f>
        <v/>
      </c>
      <c r="WF35">
        <f>IF($B35=0,1000000,IF(INDEX('計算A'!$D$60:$II$104,$B35,22)*DR35=1,IF(AND($E35=2,MY35=0),1000000,INDEX('計算A'!Y$110:Y$114,$F35+1)+IF(AND($E35=1,MY35=0),1000,0)),1000000))</f>
        <v/>
      </c>
      <c r="WG35">
        <f>IF($B35=0,1000000,IF(INDEX('計算A'!$D$60:$II$104,$B35,23)*DS35=1,IF(AND($E35=2,MZ35=0),1000000,INDEX('計算A'!Z$110:Z$114,$F35+1)+IF(AND($E35=1,MZ35=0),1000,0)),1000000))</f>
        <v/>
      </c>
      <c r="WH35">
        <f>IF($B35=0,1000000,IF(INDEX('計算A'!$D$60:$II$104,$B35,24)*DT35=1,IF(AND($E35=2,NA35=0),1000000,INDEX('計算A'!AA$110:AA$114,$F35+1)+IF(AND($E35=1,NA35=0),1000,0)),1000000))</f>
        <v/>
      </c>
      <c r="WI35">
        <f>IF($B35=0,1000000,IF(INDEX('計算A'!$D$60:$II$104,$B35,25)*DU35=1,IF(AND($E35=2,NB35=0),1000000,INDEX('計算A'!AB$110:AB$114,$F35+1)+IF(AND($E35=1,NB35=0),1000,0)),1000000))</f>
        <v/>
      </c>
      <c r="WJ35">
        <f>IF($B35=0,1000000,IF(INDEX('計算A'!$D$60:$II$104,$B35,26)*DV35=1,IF(AND($E35=2,NC35=0),1000000,INDEX('計算A'!AC$110:AC$114,$F35+1)+IF(AND($E35=1,NC35=0),1000,0)),1000000))</f>
        <v/>
      </c>
      <c r="WK35">
        <f>IF($B35=0,1000000,IF(INDEX('計算A'!$D$60:$II$104,$B35,27)*DW35=1,IF(AND($E35=2,ND35=0),1000000,INDEX('計算A'!AD$110:AD$114,$F35+1)+IF(AND($E35=1,ND35=0),1000,0)),1000000))</f>
        <v/>
      </c>
      <c r="WL35">
        <f>IF($B35=0,1000000,IF(INDEX('計算A'!$D$60:$II$104,$B35,28)*DX35=1,IF(AND($E35=2,NE35=0),1000000,INDEX('計算A'!AE$110:AE$114,$F35+1)+IF(AND($E35=1,NE35=0),1000,0)),1000000))</f>
        <v/>
      </c>
      <c r="WM35">
        <f>IF($B35=0,1000000,IF(INDEX('計算A'!$D$60:$II$104,$B35,29)*DY35=1,IF(AND($E35=2,NF35=0),1000000,INDEX('計算A'!AF$110:AF$114,$F35+1)+IF(AND($E35=1,NF35=0),1000,0)),1000000))</f>
        <v/>
      </c>
      <c r="WN35">
        <f>IF($B35=0,1000000,IF(INDEX('計算A'!$D$60:$II$104,$B35,30)*DZ35=1,IF(AND($E35=2,NG35=0),1000000,INDEX('計算A'!AG$110:AG$114,$F35+1)+IF(AND($E35=1,NG35=0),1000,0)),1000000))</f>
        <v/>
      </c>
      <c r="WO35">
        <f>IF($B35=0,1000000,IF(INDEX('計算A'!$D$60:$II$104,$B35,31)*EA35=1,IF(AND($E35=2,NH35=0),1000000,INDEX('計算A'!AH$110:AH$114,$F35+1)+IF(AND($E35=1,NH35=0),1000,0)),1000000))</f>
        <v/>
      </c>
      <c r="WP35">
        <f>IF($B35=0,1000000,IF(INDEX('計算A'!$D$60:$II$104,$B35,32)*EB35=1,IF(AND($E35=2,NI35=0),1000000,INDEX('計算A'!AI$110:AI$114,$F35+1)+IF(AND($E35=1,NI35=0),1000,0)),1000000))</f>
        <v/>
      </c>
      <c r="WQ35">
        <f>IF($B35=0,1000000,IF(INDEX('計算A'!$D$60:$II$104,$B35,33)*EC35=1,IF(AND($E35=2,NJ35=0),1000000,INDEX('計算A'!AJ$110:AJ$114,$F35+1)+IF(AND($E35=1,NJ35=0),1000,0)),1000000))</f>
        <v/>
      </c>
      <c r="WR35">
        <f>IF($B35=0,1000000,IF(INDEX('計算A'!$D$60:$II$104,$B35,34)*ED35=1,IF(AND($E35=2,NK35=0),1000000,INDEX('計算A'!AK$110:AK$114,$F35+1)+IF(AND($E35=1,NK35=0),1000,0)),1000000))</f>
        <v/>
      </c>
      <c r="WS35">
        <f>IF($B35=0,1000000,IF(INDEX('計算A'!$D$60:$II$104,$B35,35)*EE35=1,IF(AND($E35=2,NL35=0),1000000,INDEX('計算A'!AL$110:AL$114,$F35+1)+IF(AND($E35=1,NL35=0),1000,0)),1000000))</f>
        <v/>
      </c>
      <c r="WT35">
        <f>IF($B35=0,1000000,IF(INDEX('計算A'!$D$60:$II$104,$B35,36)*EF35=1,IF(AND($E35=2,NM35=0),1000000,INDEX('計算A'!AM$110:AM$114,$F35+1)+IF(AND($E35=1,NM35=0),1000,0)),1000000))</f>
        <v/>
      </c>
      <c r="WU35">
        <f>IF($B35=0,1000000,IF(INDEX('計算A'!$D$60:$II$104,$B35,37)*EG35=1,IF(AND($E35=2,NN35=0),1000000,INDEX('計算A'!AN$110:AN$114,$F35+1)+IF(AND($E35=1,NN35=0),1000,0)),1000000))</f>
        <v/>
      </c>
      <c r="WV35">
        <f>IF($B35=0,1000000,IF(INDEX('計算A'!$D$60:$II$104,$B35,38)*EH35=1,IF(AND($E35=2,NO35=0),1000000,INDEX('計算A'!AO$110:AO$114,$F35+1)+IF(AND($E35=1,NO35=0),1000,0)),1000000))</f>
        <v/>
      </c>
      <c r="WW35">
        <f>IF($B35=0,1000000,IF(INDEX('計算A'!$D$60:$II$104,$B35,39)*EI35=1,IF(AND($E35=2,NP35=0),1000000,INDEX('計算A'!AP$110:AP$114,$F35+1)+IF(AND($E35=1,NP35=0),1000,0)),1000000))</f>
        <v/>
      </c>
      <c r="WX35">
        <f>IF($B35=0,1000000,IF(INDEX('計算A'!$D$60:$II$104,$B35,40)*EJ35=1,IF(AND($E35=2,NQ35=0),1000000,INDEX('計算A'!AQ$110:AQ$114,$F35+1)+IF(AND($E35=1,NQ35=0),1000,0)),1000000))</f>
        <v/>
      </c>
      <c r="WY35">
        <f>IF($B35=0,1000000,IF(INDEX('計算A'!$D$60:$II$104,$B35,41)*EK35=1,IF(AND($E35=2,NR35=0),1000000,INDEX('計算A'!AR$110:AR$114,$F35+1)+IF(AND($E35=1,NR35=0),1000,0)),1000000))</f>
        <v/>
      </c>
      <c r="WZ35">
        <f>IF($B35=0,1000000,IF(INDEX('計算A'!$D$60:$II$104,$B35,42)*EL35=1,IF(AND($E35=2,NS35=0),1000000,INDEX('計算A'!AS$110:AS$114,$F35+1)+IF(AND($E35=1,NS35=0),1000,0)),1000000))</f>
        <v/>
      </c>
      <c r="XA35">
        <f>IF($B35=0,1000000,IF(INDEX('計算A'!$D$60:$II$104,$B35,43)*EM35=1,IF(AND($E35=2,NT35=0),1000000,INDEX('計算A'!AT$110:AT$114,$F35+1)+IF(AND($E35=1,NT35=0),1000,0)),1000000))</f>
        <v/>
      </c>
      <c r="XB35">
        <f>IF($B35=0,1000000,IF(INDEX('計算A'!$D$60:$II$104,$B35,44)*EN35=1,IF(AND($E35=2,NU35=0),1000000,INDEX('計算A'!AU$110:AU$114,$F35+1)+IF(AND($E35=1,NU35=0),1000,0)),1000000))</f>
        <v/>
      </c>
      <c r="XC35">
        <f>IF($B35=0,1000000,IF(INDEX('計算A'!$D$60:$II$104,$B35,45)*EO35=1,IF(AND($E35=2,NV35=0),1000000,INDEX('計算A'!AV$110:AV$114,$F35+1)+IF(AND($E35=1,NV35=0),1000,0)),1000000))</f>
        <v/>
      </c>
      <c r="XD35">
        <f>IF($B35=0,1000000,IF(INDEX('計算A'!$D$60:$II$104,$B35,46)*EP35=1,IF(AND($E35=2,NW35=0),1000000,INDEX('計算A'!AW$110:AW$114,$F35+1)+IF(AND($E35=1,NW35=0),1000,0)),1000000))</f>
        <v/>
      </c>
      <c r="XE35">
        <f>IF($B35=0,1000000,IF(INDEX('計算A'!$D$60:$II$104,$B35,47)*EQ35=1,IF(AND($E35=2,NX35=0),1000000,INDEX('計算A'!AX$110:AX$114,$F35+1)+IF(AND($E35=1,NX35=0),1000,0)),1000000))</f>
        <v/>
      </c>
      <c r="XF35">
        <f>IF($B35=0,1000000,IF(INDEX('計算A'!$D$60:$II$104,$B35,48)*ER35=1,IF(AND($E35=2,NY35=0),1000000,INDEX('計算A'!AY$110:AY$114,$F35+1)+IF(AND($E35=1,NY35=0),1000,0)),1000000))</f>
        <v/>
      </c>
      <c r="XG35">
        <f>IF($B35=0,1000000,IF(INDEX('計算A'!$D$60:$II$104,$B35,49)*ES35=1,IF(AND($E35=2,NZ35=0),1000000,INDEX('計算A'!AZ$110:AZ$114,$F35+1)+IF(AND($E35=1,NZ35=0),1000,0)),1000000))</f>
        <v/>
      </c>
      <c r="XH35">
        <f>IF($B35=0,1000000,IF(INDEX('計算A'!$D$60:$II$104,$B35,50)*ET35=1,IF(AND($E35=2,OA35=0),1000000,INDEX('計算A'!BA$110:BA$114,$F35+1)+IF(AND($E35=1,OA35=0),1000,0)),1000000))</f>
        <v/>
      </c>
      <c r="XI35">
        <f>IF($B35=0,1000000,IF(INDEX('計算A'!$D$60:$II$104,$B35,51)*EU35=1,IF(AND($E35=2,OB35=0),1000000,INDEX('計算A'!BB$110:BB$114,$F35+1)+IF(AND($E35=1,OB35=0),1000,0)),1000000))</f>
        <v/>
      </c>
      <c r="XJ35">
        <f>IF($B35=0,1000000,IF(INDEX('計算A'!$D$60:$II$104,$B35,52)*EV35=1,IF(AND($E35=2,OC35=0),1000000,INDEX('計算A'!BC$110:BC$114,$F35+1)+IF(AND($E35=1,OC35=0),1000,0)),1000000))</f>
        <v/>
      </c>
      <c r="XK35">
        <f>IF($B35=0,1000000,IF(INDEX('計算A'!$D$60:$II$104,$B35,53)*EW35=1,IF(AND($E35=2,OD35=0),1000000,INDEX('計算A'!BD$110:BD$114,$F35+1)+IF(AND($E35=1,OD35=0),1000,0)),1000000))</f>
        <v/>
      </c>
      <c r="XL35">
        <f>IF($B35=0,1000000,IF(INDEX('計算A'!$D$60:$II$104,$B35,54)*EX35=1,IF(AND($E35=2,OE35=0),1000000,INDEX('計算A'!BE$110:BE$114,$F35+1)+IF(AND($E35=1,OE35=0),1000,0)),1000000))</f>
        <v/>
      </c>
      <c r="XM35">
        <f>IF($B35=0,1000000,IF(INDEX('計算A'!$D$60:$II$104,$B35,55)*EY35=1,IF(AND($E35=2,OF35=0),1000000,INDEX('計算A'!BF$110:BF$114,$F35+1)+IF(AND($E35=1,OF35=0),1000,0)),1000000))</f>
        <v/>
      </c>
      <c r="XN35">
        <f>IF($B35=0,1000000,IF(INDEX('計算A'!$D$60:$II$104,$B35,56)*EZ35=1,IF(AND($E35=2,OG35=0),1000000,INDEX('計算A'!BG$110:BG$114,$F35+1)+IF(AND($E35=1,OG35=0),1000,0)),1000000))</f>
        <v/>
      </c>
      <c r="XO35">
        <f>IF($B35=0,1000000,IF(INDEX('計算A'!$D$60:$II$104,$B35,57)*FA35=1,IF(AND($E35=2,OH35=0),1000000,INDEX('計算A'!BH$110:BH$114,$F35+1)+IF(AND($E35=1,OH35=0),1000,0)),1000000))</f>
        <v/>
      </c>
      <c r="XP35">
        <f>IF($B35=0,1000000,IF(INDEX('計算A'!$D$60:$II$104,$B35,58)*FB35=1,IF(AND($E35=2,OI35=0),1000000,INDEX('計算A'!BI$110:BI$114,$F35+1)+IF(AND($E35=1,OI35=0),1000,0)),1000000))</f>
        <v/>
      </c>
      <c r="XQ35">
        <f>IF($B35=0,1000000,IF(INDEX('計算A'!$D$60:$II$104,$B35,59)*FC35=1,IF(AND($E35=2,OJ35=0),1000000,INDEX('計算A'!BJ$110:BJ$114,$F35+1)+IF(AND($E35=1,OJ35=0),1000,0)),1000000))</f>
        <v/>
      </c>
      <c r="XR35">
        <f>IF($B35=0,1000000,IF(INDEX('計算A'!$D$60:$II$104,$B35,60)*FD35=1,IF(AND($E35=2,OK35=0),1000000,INDEX('計算A'!BK$110:BK$114,$F35+1)+IF(AND($E35=1,OK35=0),1000,0)),1000000))</f>
        <v/>
      </c>
      <c r="XS35">
        <f>IF($B35=0,1000000,IF(INDEX('計算A'!$D$60:$II$104,$B35,61)*FE35=1,IF(AND($E35=2,OL35=0),1000000,INDEX('計算A'!BL$110:BL$114,$F35+1)+IF(AND($E35=1,OL35=0),1000,0)),1000000))</f>
        <v/>
      </c>
      <c r="XT35">
        <f>IF($B35=0,1000000,IF(INDEX('計算A'!$D$60:$II$104,$B35,62)*FF35=1,IF(AND($E35=2,OM35=0),1000000,INDEX('計算A'!BM$110:BM$114,$F35+1)+IF(AND($E35=1,OM35=0),1000,0)),1000000))</f>
        <v/>
      </c>
      <c r="XU35">
        <f>IF($B35=0,1000000,IF(INDEX('計算A'!$D$60:$II$104,$B35,63)*FG35=1,IF(AND($E35=2,ON35=0),1000000,INDEX('計算A'!BN$110:BN$114,$F35+1)+IF(AND($E35=1,ON35=0),1000,0)),1000000))</f>
        <v/>
      </c>
      <c r="XV35">
        <f>IF($B35=0,1000000,IF(INDEX('計算A'!$D$60:$II$104,$B35,64)*FH35=1,IF(AND($E35=2,OO35=0),1000000,INDEX('計算A'!BO$110:BO$114,$F35+1)+IF(AND($E35=1,OO35=0),1000,0)),1000000))</f>
        <v/>
      </c>
      <c r="XW35">
        <f>IF($B35=0,1000000,IF(INDEX('計算A'!$D$60:$II$104,$B35,65)*FI35=1,IF(AND($E35=2,OP35=0),1000000,INDEX('計算A'!BP$110:BP$114,$F35+1)+IF(AND($E35=1,OP35=0),1000,0)),1000000))</f>
        <v/>
      </c>
      <c r="XX35">
        <f>IF($B35=0,1000000,IF(INDEX('計算A'!$D$60:$II$104,$B35,66)*FJ35=1,IF(AND($E35=2,OQ35=0),1000000,INDEX('計算A'!BQ$110:BQ$114,$F35+1)+IF(AND($E35=1,OQ35=0),1000,0)),1000000))</f>
        <v/>
      </c>
      <c r="XY35">
        <f>IF($B35=0,1000000,IF(INDEX('計算A'!$D$60:$II$104,$B35,67)*FK35=1,IF(AND($E35=2,OR35=0),1000000,INDEX('計算A'!BR$110:BR$114,$F35+1)+IF(AND($E35=1,OR35=0),1000,0)),1000000))</f>
        <v/>
      </c>
      <c r="XZ35">
        <f>IF($B35=0,1000000,IF(INDEX('計算A'!$D$60:$II$104,$B35,68)*FL35=1,IF(AND($E35=2,OS35=0),1000000,INDEX('計算A'!BS$110:BS$114,$F35+1)+IF(AND($E35=1,OS35=0),1000,0)),1000000))</f>
        <v/>
      </c>
      <c r="YA35">
        <f>IF($B35=0,1000000,IF(INDEX('計算A'!$D$60:$II$104,$B35,69)*FM35=1,IF(AND($E35=2,OT35=0),1000000,INDEX('計算A'!BT$110:BT$114,$F35+1)+IF(AND($E35=1,OT35=0),1000,0)),1000000))</f>
        <v/>
      </c>
      <c r="YB35">
        <f>IF($B35=0,1000000,IF(INDEX('計算A'!$D$60:$II$104,$B35,70)*FN35=1,IF(AND($E35=2,OU35=0),1000000,INDEX('計算A'!BU$110:BU$114,$F35+1)+IF(AND($E35=1,OU35=0),1000,0)),1000000))</f>
        <v/>
      </c>
      <c r="YC35">
        <f>IF($B35=0,1000000,IF(INDEX('計算A'!$D$60:$II$104,$B35,71)*FO35=1,IF(AND($E35=2,OV35=0),1000000,INDEX('計算A'!BV$110:BV$114,$F35+1)+IF(AND($E35=1,OV35=0),1000,0)),1000000))</f>
        <v/>
      </c>
      <c r="YD35">
        <f>IF($B35=0,1000000,IF(INDEX('計算A'!$D$60:$II$104,$B35,72)*FP35=1,IF(AND($E35=2,OW35=0),1000000,INDEX('計算A'!BW$110:BW$114,$F35+1)+IF(AND($E35=1,OW35=0),1000,0)),1000000))</f>
        <v/>
      </c>
      <c r="YE35">
        <f>IF($B35=0,1000000,IF(INDEX('計算A'!$D$60:$II$104,$B35,73)*FQ35=1,IF(AND($E35=2,OX35=0),1000000,INDEX('計算A'!BX$110:BX$114,$F35+1)+IF(AND($E35=1,OX35=0),1000,0)),1000000))</f>
        <v/>
      </c>
      <c r="YF35">
        <f>IF($B35=0,1000000,IF(INDEX('計算A'!$D$60:$II$104,$B35,74)*FR35=1,IF(AND($E35=2,OY35=0),1000000,INDEX('計算A'!BY$110:BY$114,$F35+1)+IF(AND($E35=1,OY35=0),1000,0)),1000000))</f>
        <v/>
      </c>
      <c r="YG35">
        <f>IF($B35=0,1000000,IF(INDEX('計算A'!$D$60:$II$104,$B35,75)*FS35=1,IF(AND($E35=2,OZ35=0),1000000,INDEX('計算A'!BZ$110:BZ$114,$F35+1)+IF(AND($E35=1,OZ35=0),1000,0)),1000000))</f>
        <v/>
      </c>
      <c r="YH35">
        <f>IF($B35=0,1000000,IF(INDEX('計算A'!$D$60:$II$104,$B35,76)*FT35=1,IF(AND($E35=2,PA35=0),1000000,INDEX('計算A'!CA$110:CA$114,$F35+1)+IF(AND($E35=1,PA35=0),1000,0)),1000000))</f>
        <v/>
      </c>
      <c r="YI35">
        <f>IF($B35=0,1000000,IF(INDEX('計算A'!$D$60:$II$104,$B35,77)*FU35=1,IF(AND($E35=2,PB35=0),1000000,INDEX('計算A'!CB$110:CB$114,$F35+1)+IF(AND($E35=1,PB35=0),1000,0)),1000000))</f>
        <v/>
      </c>
      <c r="YJ35">
        <f>IF($B35=0,1000000,IF(INDEX('計算A'!$D$60:$II$104,$B35,78)*FV35=1,IF(AND($E35=2,PC35=0),1000000,INDEX('計算A'!CC$110:CC$114,$F35+1)+IF(AND($E35=1,PC35=0),1000,0)),1000000))</f>
        <v/>
      </c>
      <c r="YK35">
        <f>IF($B35=0,1000000,IF(INDEX('計算A'!$D$60:$II$104,$B35,79)*FW35=1,IF(AND($E35=2,PD35=0),1000000,INDEX('計算A'!CD$110:CD$114,$F35+1)+IF(AND($E35=1,PD35=0),1000,0)),1000000))</f>
        <v/>
      </c>
      <c r="YL35">
        <f>IF($B35=0,1000000,IF(INDEX('計算A'!$D$60:$II$104,$B35,80)*FX35=1,IF(AND($E35=2,PE35=0),1000000,INDEX('計算A'!CE$110:CE$114,$F35+1)+IF(AND($E35=1,PE35=0),1000,0)),1000000))</f>
        <v/>
      </c>
      <c r="YM35">
        <f>IF($B35=0,1000000,IF(INDEX('計算A'!$D$60:$II$104,$B35,81)*FY35=1,IF(AND($E35=2,PF35=0),1000000,INDEX('計算A'!CF$110:CF$114,$F35+1)+IF(AND($E35=1,PF35=0),1000,0)),1000000))</f>
        <v/>
      </c>
      <c r="YN35">
        <f>IF($B35=0,1000000,IF(INDEX('計算A'!$D$60:$II$104,$B35,82)*FZ35=1,IF(AND($E35=2,PG35=0),1000000,INDEX('計算A'!CG$110:CG$114,$F35+1)+IF(AND($E35=1,PG35=0),1000,0)),1000000))</f>
        <v/>
      </c>
      <c r="YO35">
        <f>IF($B35=0,1000000,IF(INDEX('計算A'!$D$60:$II$104,$B35,83)*GA35=1,IF(AND($E35=2,PH35=0),1000000,INDEX('計算A'!CH$110:CH$114,$F35+1)+IF(AND($E35=1,PH35=0),1000,0)),1000000))</f>
        <v/>
      </c>
      <c r="YP35">
        <f>IF($B35=0,1000000,IF(INDEX('計算A'!$D$60:$II$104,$B35,84)*GB35=1,IF(AND($E35=2,PI35=0),1000000,INDEX('計算A'!CI$110:CI$114,$F35+1)+IF(AND($E35=1,PI35=0),1000,0)),1000000))</f>
        <v/>
      </c>
      <c r="YQ35">
        <f>IF($B35=0,1000000,IF(INDEX('計算A'!$D$60:$II$104,$B35,85)*GC35=1,IF(AND($E35=2,PJ35=0),1000000,INDEX('計算A'!CJ$110:CJ$114,$F35+1)+IF(AND($E35=1,PJ35=0),1000,0)),1000000))</f>
        <v/>
      </c>
      <c r="YR35">
        <f>IF($B35=0,1000000,IF(INDEX('計算A'!$D$60:$II$104,$B35,86)*GD35=1,IF(AND($E35=2,PK35=0),1000000,INDEX('計算A'!CK$110:CK$114,$F35+1)+IF(AND($E35=1,PK35=0),1000,0)),1000000))</f>
        <v/>
      </c>
      <c r="YS35">
        <f>IF($B35=0,1000000,IF(INDEX('計算A'!$D$60:$II$104,$B35,87)*GE35=1,IF(AND($E35=2,PL35=0),1000000,INDEX('計算A'!CL$110:CL$114,$F35+1)+IF(AND($E35=1,PL35=0),1000,0)),1000000))</f>
        <v/>
      </c>
      <c r="YT35">
        <f>IF($B35=0,1000000,IF(INDEX('計算A'!$D$60:$II$104,$B35,88)*GF35=1,IF(AND($E35=2,PM35=0),1000000,INDEX('計算A'!CM$110:CM$114,$F35+1)+IF(AND($E35=1,PM35=0),1000,0)),1000000))</f>
        <v/>
      </c>
      <c r="YU35">
        <f>IF($B35=0,1000000,IF(INDEX('計算A'!$D$60:$II$104,$B35,89)*GG35=1,IF(AND($E35=2,PN35=0),1000000,INDEX('計算A'!CN$110:CN$114,$F35+1)+IF(AND($E35=1,PN35=0),1000,0)),1000000))</f>
        <v/>
      </c>
      <c r="YV35">
        <f>IF($B35=0,1000000,IF(INDEX('計算A'!$D$60:$II$104,$B35,90)*GH35=1,IF(AND($E35=2,PO35=0),1000000,INDEX('計算A'!CO$110:CO$114,$F35+1)+IF(AND($E35=1,PO35=0),1000,0)),1000000))</f>
        <v/>
      </c>
      <c r="YW35">
        <f>IF($B35=0,1000000,IF(INDEX('計算A'!$D$60:$II$104,$B35,91)*GI35=1,IF(AND($E35=2,PP35=0),1000000,INDEX('計算A'!CP$110:CP$114,$F35+1)+IF(AND($E35=1,PP35=0),1000,0)),1000000))</f>
        <v/>
      </c>
      <c r="YX35">
        <f>IF($B35=0,1000000,IF(INDEX('計算A'!$D$60:$II$104,$B35,92)*GJ35=1,IF(AND($E35=2,PQ35=0),1000000,INDEX('計算A'!CQ$110:CQ$114,$F35+1)+IF(AND($E35=1,PQ35=0),1000,0)),1000000))</f>
        <v/>
      </c>
      <c r="YY35">
        <f>IF($B35=0,1000000,IF(INDEX('計算A'!$D$60:$II$104,$B35,93)*GK35=1,IF(AND($E35=2,PR35=0),1000000,INDEX('計算A'!CR$110:CR$114,$F35+1)+IF(AND($E35=1,PR35=0),1000,0)),1000000))</f>
        <v/>
      </c>
      <c r="YZ35">
        <f>IF($B35=0,1000000,IF(INDEX('計算A'!$D$60:$II$104,$B35,94)*GL35=1,IF(AND($E35=2,PS35=0),1000000,INDEX('計算A'!CS$110:CS$114,$F35+1)+IF(AND($E35=1,PS35=0),1000,0)),1000000))</f>
        <v/>
      </c>
      <c r="ZA35">
        <f>IF($B35=0,1000000,IF(INDEX('計算A'!$D$60:$II$104,$B35,95)*GM35=1,IF(AND($E35=2,PT35=0),1000000,INDEX('計算A'!CT$110:CT$114,$F35+1)+IF(AND($E35=1,PT35=0),1000,0)),1000000))</f>
        <v/>
      </c>
      <c r="ZB35">
        <f>IF($B35=0,1000000,IF(INDEX('計算A'!$D$60:$II$104,$B35,96)*GN35=1,IF(AND($E35=2,PU35=0),1000000,INDEX('計算A'!CU$110:CU$114,$F35+1)+IF(AND($E35=1,PU35=0),1000,0)),1000000))</f>
        <v/>
      </c>
      <c r="ZC35">
        <f>IF($B35=0,1000000,IF(INDEX('計算A'!$D$60:$II$104,$B35,97)*GO35=1,IF(AND($E35=2,PV35=0),1000000,INDEX('計算A'!CV$110:CV$114,$F35+1)+IF(AND($E35=1,PV35=0),1000,0)),1000000))</f>
        <v/>
      </c>
      <c r="ZD35">
        <f>IF($B35=0,1000000,IF(INDEX('計算A'!$D$60:$II$104,$B35,98)*GP35=1,IF(AND($E35=2,PW35=0),1000000,INDEX('計算A'!CW$110:CW$114,$F35+1)+IF(AND($E35=1,PW35=0),1000,0)),1000000))</f>
        <v/>
      </c>
      <c r="ZE35">
        <f>IF($B35=0,1000000,IF(INDEX('計算A'!$D$60:$II$104,$B35,99)*GQ35=1,IF(AND($E35=2,PX35=0),1000000,INDEX('計算A'!CX$110:CX$114,$F35+1)+IF(AND($E35=1,PX35=0),1000,0)),1000000))</f>
        <v/>
      </c>
      <c r="ZF35">
        <f>IF($B35=0,1000000,IF(INDEX('計算A'!$D$60:$II$104,$B35,100)*GR35=1,IF(AND($E35=2,PY35=0),1000000,INDEX('計算A'!CY$110:CY$114,$F35+1)+IF(AND($E35=1,PY35=0),1000,0)),1000000))</f>
        <v/>
      </c>
      <c r="ZG35">
        <f>IF($B35=0,1000000,IF(INDEX('計算A'!$D$60:$II$104,$B35,101)*GS35=1,IF(AND($E35=2,PZ35=0),1000000,INDEX('計算A'!CZ$110:CZ$114,$F35+1)+IF(AND($E35=1,PZ35=0),1000,0)),1000000))</f>
        <v/>
      </c>
      <c r="ZH35">
        <f>IF($B35=0,1000000,IF(INDEX('計算A'!$D$60:$II$104,$B35,102)*GT35=1,IF(AND($E35=2,QA35=0),1000000,INDEX('計算A'!DA$110:DA$114,$F35+1)+IF(AND($E35=1,QA35=0),1000,0)),1000000))</f>
        <v/>
      </c>
      <c r="ZI35">
        <f>IF($B35=0,1000000,IF(INDEX('計算A'!$D$60:$II$104,$B35,103)*GU35=1,IF(AND($E35=2,QB35=0),1000000,INDEX('計算A'!DB$110:DB$114,$F35+1)+IF(AND($E35=1,QB35=0),1000,0)),1000000))</f>
        <v/>
      </c>
      <c r="ZJ35">
        <f>IF($B35=0,1000000,IF(INDEX('計算A'!$D$60:$II$104,$B35,104)*GV35=1,IF(AND($E35=2,QC35=0),1000000,INDEX('計算A'!DC$110:DC$114,$F35+1)+IF(AND($E35=1,QC35=0),1000,0)),1000000))</f>
        <v/>
      </c>
      <c r="ZK35">
        <f>IF($B35=0,1000000,IF(INDEX('計算A'!$D$60:$II$104,$B35,105)*GW35=1,IF(AND($E35=2,QD35=0),1000000,INDEX('計算A'!DD$110:DD$114,$F35+1)+IF(AND($E35=1,QD35=0),1000,0)),1000000))</f>
        <v/>
      </c>
      <c r="ZL35">
        <f>IF($B35=0,1000000,IF(INDEX('計算A'!$D$60:$II$104,$B35,106)*GX35=1,IF(AND($E35=2,QE35=0),1000000,INDEX('計算A'!DE$110:DE$114,$F35+1)+IF(AND($E35=1,QE35=0),1000,0)),1000000))</f>
        <v/>
      </c>
      <c r="ZM35">
        <f>IF($B35=0,1000000,IF(INDEX('計算A'!$D$60:$II$104,$B35,107)*GY35=1,IF(AND($E35=2,QF35=0),1000000,INDEX('計算A'!DF$110:DF$114,$F35+1)+IF(AND($E35=1,QF35=0),1000,0)),1000000))</f>
        <v/>
      </c>
      <c r="ZN35">
        <f>IF($B35=0,1000000,IF(INDEX('計算A'!$D$60:$II$104,$B35,108)*GZ35=1,IF(AND($E35=2,QG35=0),1000000,INDEX('計算A'!DG$110:DG$114,$F35+1)+IF(AND($E35=1,QG35=0),1000,0)),1000000))</f>
        <v/>
      </c>
      <c r="ZO35">
        <f>IF($B35=0,1000000,IF(INDEX('計算A'!$D$60:$II$104,$B35,109)*HA35=1,IF(AND($E35=2,QH35=0),1000000,INDEX('計算A'!DH$110:DH$114,$F35+1)+IF(AND($E35=1,QH35=0),1000,0)),1000000))</f>
        <v/>
      </c>
      <c r="ZP35">
        <f>IF($B35=0,1000000,IF(INDEX('計算A'!$D$60:$II$104,$B35,110)*HB35=1,IF(AND($E35=2,QI35=0),1000000,INDEX('計算A'!DI$110:DI$114,$F35+1)+IF(AND($E35=1,QI35=0),1000,0)),1000000))</f>
        <v/>
      </c>
      <c r="ZQ35">
        <f>IF($B35=0,1000000,IF(INDEX('計算A'!$D$60:$II$104,$B35,111)*HC35=1,IF(AND($E35=2,QJ35=0),1000000,INDEX('計算A'!DJ$110:DJ$114,$F35+1)+IF(AND($E35=1,QJ35=0),1000,0)),1000000))</f>
        <v/>
      </c>
      <c r="ZR35">
        <f>IF($B35=0,1000000,IF(INDEX('計算A'!$D$60:$II$104,$B35,112)*HD35=1,IF(AND($E35=2,QK35=0),1000000,INDEX('計算A'!DK$110:DK$114,$F35+1)+IF(AND($E35=1,QK35=0),1000,0)),1000000))</f>
        <v/>
      </c>
      <c r="ZS35">
        <f>IF($B35=0,1000000,IF(INDEX('計算A'!$D$60:$II$104,$B35,113)*HE35=1,IF(AND($E35=2,QL35=0),1000000,INDEX('計算A'!DL$110:DL$114,$F35+1)+IF(AND($E35=1,QL35=0),1000,0)),1000000))</f>
        <v/>
      </c>
      <c r="ZT35">
        <f>IF($B35=0,1000000,IF(INDEX('計算A'!$D$60:$II$104,$B35,114)*HF35=1,IF(AND($E35=2,QM35=0),1000000,INDEX('計算A'!DM$110:DM$114,$F35+1)+IF(AND($E35=1,QM35=0),1000,0)),1000000))</f>
        <v/>
      </c>
      <c r="ZU35">
        <f>IF($B35=0,1000000,IF(INDEX('計算A'!$D$60:$II$104,$B35,115)*HG35=1,IF(AND($E35=2,QN35=0),1000000,INDEX('計算A'!DN$110:DN$114,$F35+1)+IF(AND($E35=1,QN35=0),1000,0)),1000000))</f>
        <v/>
      </c>
      <c r="ZV35">
        <f>IF($B35=0,1000000,IF(INDEX('計算A'!$D$60:$II$104,$B35,116)*HH35=1,IF(AND($E35=2,QO35=0),1000000,INDEX('計算A'!DO$110:DO$114,$F35+1)+IF(AND($E35=1,QO35=0),1000,0)),1000000))</f>
        <v/>
      </c>
      <c r="ZW35">
        <f>IF($B35=0,1000000,IF(INDEX('計算A'!$D$60:$II$104,$B35,117)*HI35=1,IF(AND($E35=2,QP35=0),1000000,INDEX('計算A'!DP$110:DP$114,$F35+1)+IF(AND($E35=1,QP35=0),1000,0)),1000000))</f>
        <v/>
      </c>
      <c r="ZX35">
        <f>IF($B35=0,1000000,IF(INDEX('計算A'!$D$60:$II$104,$B35,118)*HJ35=1,IF(AND($E35=2,QQ35=0),1000000,INDEX('計算A'!DQ$110:DQ$114,$F35+1)+IF(AND($E35=1,QQ35=0),1000,0)),1000000))</f>
        <v/>
      </c>
      <c r="ZY35">
        <f>IF($B35=0,1000000,IF(INDEX('計算A'!$D$60:$II$104,$B35,119)*HK35=1,IF(AND($E35=2,QR35=0),1000000,INDEX('計算A'!DR$110:DR$114,$F35+1)+IF(AND($E35=1,QR35=0),1000,0)),1000000))</f>
        <v/>
      </c>
      <c r="ZZ35">
        <f>IF($B35=0,1000000,IF(INDEX('計算A'!$D$60:$II$104,$B35,120)*HL35=1,IF(AND($E35=2,QS35=0),1000000,INDEX('計算A'!DS$110:DS$114,$F35+1)+IF(AND($E35=1,QS35=0),1000,0)),1000000))</f>
        <v/>
      </c>
      <c r="AAA35">
        <f>IF($B35=0,1000000,IF(INDEX('計算A'!$D$60:$II$104,$B35,121)*HM35=1,IF(AND($E35=2,QT35=0),1000000,INDEX('計算A'!DT$110:DT$114,$F35+1)+IF(AND($E35=1,QT35=0),1000,0)),1000000))</f>
        <v/>
      </c>
      <c r="AAB35">
        <f>IF($B35=0,1000000,IF(INDEX('計算A'!$D$60:$II$104,$B35,122)*HN35=1,IF(AND($E35=2,QU35=0),1000000,INDEX('計算A'!DU$110:DU$114,$F35+1)+IF(AND($E35=1,QU35=0),1000,0)),1000000))</f>
        <v/>
      </c>
      <c r="AAC35">
        <f>IF($B35=0,1000000,IF(INDEX('計算A'!$D$60:$II$104,$B35,123)*HO35=1,IF(AND($E35=2,QV35=0),1000000,INDEX('計算A'!DV$110:DV$114,$F35+1)+IF(AND($E35=1,QV35=0),1000,0)),1000000))</f>
        <v/>
      </c>
      <c r="AAD35">
        <f>IF($B35=0,1000000,IF(INDEX('計算A'!$D$60:$II$104,$B35,124)*HP35=1,IF(AND($E35=2,QW35=0),1000000,INDEX('計算A'!DW$110:DW$114,$F35+1)+IF(AND($E35=1,QW35=0),1000,0)),1000000))</f>
        <v/>
      </c>
      <c r="AAE35">
        <f>IF($B35=0,1000000,IF(INDEX('計算A'!$D$60:$II$104,$B35,125)*HQ35=1,IF(AND($E35=2,QX35=0),1000000,INDEX('計算A'!DX$110:DX$114,$F35+1)+IF(AND($E35=1,QX35=0),1000,0)),1000000))</f>
        <v/>
      </c>
      <c r="AAF35">
        <f>IF($B35=0,1000000,IF(INDEX('計算A'!$D$60:$II$104,$B35,126)*HR35=1,IF(AND($E35=2,QY35=0),1000000,INDEX('計算A'!DY$110:DY$114,$F35+1)+IF(AND($E35=1,QY35=0),1000,0)),1000000))</f>
        <v/>
      </c>
      <c r="AAG35">
        <f>IF($B35=0,1000000,IF(INDEX('計算A'!$D$60:$II$104,$B35,127)*HS35=1,IF(AND($E35=2,QZ35=0),1000000,INDEX('計算A'!DZ$110:DZ$114,$F35+1)+IF(AND($E35=1,QZ35=0),1000,0)),1000000))</f>
        <v/>
      </c>
      <c r="AAH35">
        <f>IF($B35=0,1000000,IF(INDEX('計算A'!$D$60:$II$104,$B35,128)*HT35=1,IF(AND($E35=2,RA35=0),1000000,INDEX('計算A'!EA$110:EA$114,$F35+1)+IF(AND($E35=1,RA35=0),1000,0)),1000000))</f>
        <v/>
      </c>
      <c r="AAI35">
        <f>IF($B35=0,1000000,IF(INDEX('計算A'!$D$60:$II$104,$B35,129)*HU35=1,IF(AND($E35=2,RB35=0),1000000,INDEX('計算A'!EB$110:EB$114,$F35+1)+IF(AND($E35=1,RB35=0),1000,0)),1000000))</f>
        <v/>
      </c>
      <c r="AAJ35">
        <f>IF($B35=0,1000000,IF(INDEX('計算A'!$D$60:$II$104,$B35,130)*HV35=1,IF(AND($E35=2,RC35=0),1000000,INDEX('計算A'!EC$110:EC$114,$F35+1)+IF(AND($E35=1,RC35=0),1000,0)),1000000))</f>
        <v/>
      </c>
      <c r="AAK35">
        <f>IF($B35=0,1000000,IF(INDEX('計算A'!$D$60:$II$104,$B35,131)*HW35=1,IF(AND($E35=2,RD35=0),1000000,INDEX('計算A'!ED$110:ED$114,$F35+1)+IF(AND($E35=1,RD35=0),1000,0)),1000000))</f>
        <v/>
      </c>
      <c r="AAL35">
        <f>IF($B35=0,1000000,IF(INDEX('計算A'!$D$60:$II$104,$B35,132)*HX35=1,IF(AND($E35=2,RE35=0),1000000,INDEX('計算A'!EE$110:EE$114,$F35+1)+IF(AND($E35=1,RE35=0),1000,0)),1000000))</f>
        <v/>
      </c>
      <c r="AAM35">
        <f>IF($B35=0,1000000,IF(INDEX('計算A'!$D$60:$II$104,$B35,133)*HY35=1,IF(AND($E35=2,RF35=0),1000000,INDEX('計算A'!EF$110:EF$114,$F35+1)+IF(AND($E35=1,RF35=0),1000,0)),1000000))</f>
        <v/>
      </c>
      <c r="AAN35">
        <f>IF($B35=0,1000000,IF(INDEX('計算A'!$D$60:$II$104,$B35,134)*HZ35=1,IF(AND($E35=2,RG35=0),1000000,INDEX('計算A'!EG$110:EG$114,$F35+1)+IF(AND($E35=1,RG35=0),1000,0)),1000000))</f>
        <v/>
      </c>
      <c r="AAO35">
        <f>IF($B35=0,1000000,IF(INDEX('計算A'!$D$60:$II$104,$B35,135)*IA35=1,IF(AND($E35=2,RH35=0),1000000,INDEX('計算A'!EH$110:EH$114,$F35+1)+IF(AND($E35=1,RH35=0),1000,0)),1000000))</f>
        <v/>
      </c>
      <c r="AAP35">
        <f>IF($B35=0,1000000,IF(INDEX('計算A'!$D$60:$II$104,$B35,136)*IB35=1,IF(AND($E35=2,RI35=0),1000000,INDEX('計算A'!EI$110:EI$114,$F35+1)+IF(AND($E35=1,RI35=0),1000,0)),1000000))</f>
        <v/>
      </c>
      <c r="AAQ35">
        <f>IF($B35=0,1000000,IF(INDEX('計算A'!$D$60:$II$104,$B35,137)*IC35=1,IF(AND($E35=2,RJ35=0),1000000,INDEX('計算A'!EJ$110:EJ$114,$F35+1)+IF(AND($E35=1,RJ35=0),1000,0)),1000000))</f>
        <v/>
      </c>
      <c r="AAR35">
        <f>IF($B35=0,1000000,IF(INDEX('計算A'!$D$60:$II$104,$B35,138)*ID35=1,IF(AND($E35=2,RK35=0),1000000,INDEX('計算A'!EK$110:EK$114,$F35+1)+IF(AND($E35=1,RK35=0),1000,0)),1000000))</f>
        <v/>
      </c>
      <c r="AAS35">
        <f>IF($B35=0,1000000,IF(INDEX('計算A'!$D$60:$II$104,$B35,139)*IE35=1,IF(AND($E35=2,RL35=0),1000000,INDEX('計算A'!EL$110:EL$114,$F35+1)+IF(AND($E35=1,RL35=0),1000,0)),1000000))</f>
        <v/>
      </c>
      <c r="AAT35">
        <f>IF($B35=0,1000000,IF(INDEX('計算A'!$D$60:$II$104,$B35,140)*IF35=1,IF(AND($E35=2,RM35=0),1000000,INDEX('計算A'!EM$110:EM$114,$F35+1)+IF(AND($E35=1,RM35=0),1000,0)),1000000))</f>
        <v/>
      </c>
      <c r="AAU35">
        <f>IF($B35=0,1000000,IF(INDEX('計算A'!$D$60:$II$104,$B35,141)*IG35=1,IF(AND($E35=2,RN35=0),1000000,INDEX('計算A'!EN$110:EN$114,$F35+1)+IF(AND($E35=1,RN35=0),1000,0)),1000000))</f>
        <v/>
      </c>
      <c r="AAV35">
        <f>IF($B35=0,1000000,IF(INDEX('計算A'!$D$60:$II$104,$B35,142)*IH35=1,IF(AND($E35=2,RO35=0),1000000,INDEX('計算A'!EO$110:EO$114,$F35+1)+IF(AND($E35=1,RO35=0),1000,0)),1000000))</f>
        <v/>
      </c>
      <c r="AAW35">
        <f>IF($B35=0,1000000,IF(INDEX('計算A'!$D$60:$II$104,$B35,143)*II35=1,IF(AND($E35=2,RP35=0),1000000,INDEX('計算A'!EP$110:EP$114,$F35+1)+IF(AND($E35=1,RP35=0),1000,0)),1000000))</f>
        <v/>
      </c>
      <c r="AAX35">
        <f>IF($B35=0,1000000,IF(INDEX('計算A'!$D$60:$II$104,$B35,144)*IJ35=1,IF(AND($E35=2,RQ35=0),1000000,INDEX('計算A'!EQ$110:EQ$114,$F35+1)+IF(AND($E35=1,RQ35=0),1000,0)),1000000))</f>
        <v/>
      </c>
      <c r="AAY35">
        <f>IF($B35=0,1000000,IF(INDEX('計算A'!$D$60:$II$104,$B35,145)*IK35=1,IF(AND($E35=2,RR35=0),1000000,INDEX('計算A'!ER$110:ER$114,$F35+1)+IF(AND($E35=1,RR35=0),1000,0)),1000000))</f>
        <v/>
      </c>
      <c r="AAZ35">
        <f>IF($B35=0,1000000,IF(INDEX('計算A'!$D$60:$II$104,$B35,146)*IL35=1,IF(AND($E35=2,RS35=0),1000000,INDEX('計算A'!ES$110:ES$114,$F35+1)+IF(AND($E35=1,RS35=0),1000,0)),1000000))</f>
        <v/>
      </c>
      <c r="ABA35">
        <f>IF($B35=0,1000000,IF(INDEX('計算A'!$D$60:$II$104,$B35,147)*IM35=1,IF(AND($E35=2,RT35=0),1000000,INDEX('計算A'!ET$110:ET$114,$F35+1)+IF(AND($E35=1,RT35=0),1000,0)),1000000))</f>
        <v/>
      </c>
      <c r="ABB35">
        <f>IF($B35=0,1000000,IF(INDEX('計算A'!$D$60:$II$104,$B35,148)*IN35=1,IF(AND($E35=2,RU35=0),1000000,INDEX('計算A'!EU$110:EU$114,$F35+1)+IF(AND($E35=1,RU35=0),1000,0)),1000000))</f>
        <v/>
      </c>
      <c r="ABC35">
        <f>IF($B35=0,1000000,IF(INDEX('計算A'!$D$60:$II$104,$B35,149)*IO35=1,IF(AND($E35=2,RV35=0),1000000,INDEX('計算A'!EV$110:EV$114,$F35+1)+IF(AND($E35=1,RV35=0),1000,0)),1000000))</f>
        <v/>
      </c>
      <c r="ABD35">
        <f>IF($B35=0,1000000,IF(INDEX('計算A'!$D$60:$II$104,$B35,150)*IP35=1,IF(AND($E35=2,RW35=0),1000000,INDEX('計算A'!EW$110:EW$114,$F35+1)+IF(AND($E35=1,RW35=0),1000,0)),1000000))</f>
        <v/>
      </c>
      <c r="ABE35">
        <f>IF($B35=0,1000000,IF(INDEX('計算A'!$D$60:$II$104,$B35,151)*IQ35=1,IF(AND($E35=2,RX35=0),1000000,INDEX('計算A'!EX$110:EX$114,$F35+1)+IF(AND($E35=1,RX35=0),1000,0)),1000000))</f>
        <v/>
      </c>
      <c r="ABF35">
        <f>IF($B35=0,1000000,IF(INDEX('計算A'!$D$60:$II$104,$B35,152)*IR35=1,IF(AND($E35=2,RY35=0),1000000,INDEX('計算A'!EY$110:EY$114,$F35+1)+IF(AND($E35=1,RY35=0),1000,0)),1000000))</f>
        <v/>
      </c>
      <c r="ABG35">
        <f>IF($B35=0,1000000,IF(INDEX('計算A'!$D$60:$II$104,$B35,153)*IS35=1,IF(AND($E35=2,RZ35=0),1000000,INDEX('計算A'!EZ$110:EZ$114,$F35+1)+IF(AND($E35=1,RZ35=0),1000,0)),1000000))</f>
        <v/>
      </c>
      <c r="ABH35">
        <f>IF($B35=0,1000000,IF(INDEX('計算A'!$D$60:$II$104,$B35,154)*IT35=1,IF(AND($E35=2,SA35=0),1000000,INDEX('計算A'!FA$110:FA$114,$F35+1)+IF(AND($E35=1,SA35=0),1000,0)),1000000))</f>
        <v/>
      </c>
      <c r="ABI35">
        <f>IF($B35=0,1000000,IF(INDEX('計算A'!$D$60:$II$104,$B35,155)*IU35=1,IF(AND($E35=2,SB35=0),1000000,INDEX('計算A'!FB$110:FB$114,$F35+1)+IF(AND($E35=1,SB35=0),1000,0)),1000000))</f>
        <v/>
      </c>
      <c r="ABJ35">
        <f>IF($B35=0,1000000,IF(INDEX('計算A'!$D$60:$II$104,$B35,156)*IV35=1,IF(AND($E35=2,SC35=0),1000000,INDEX('計算A'!FC$110:FC$114,$F35+1)+IF(AND($E35=1,SC35=0),1000,0)),1000000))</f>
        <v/>
      </c>
      <c r="ABK35">
        <f>IF($B35=0,1000000,IF(INDEX('計算A'!$D$60:$II$104,$B35,157)*IW35=1,IF(AND($E35=2,SD35=0),1000000,INDEX('計算A'!FD$110:FD$114,$F35+1)+IF(AND($E35=1,SD35=0),1000,0)),1000000))</f>
        <v/>
      </c>
      <c r="ABL35">
        <f>IF($B35=0,1000000,IF(INDEX('計算A'!$D$60:$II$104,$B35,158)*IX35=1,IF(AND($E35=2,SE35=0),1000000,INDEX('計算A'!FE$110:FE$114,$F35+1)+IF(AND($E35=1,SE35=0),1000,0)),1000000))</f>
        <v/>
      </c>
      <c r="ABM35">
        <f>IF($B35=0,1000000,IF(INDEX('計算A'!$D$60:$II$104,$B35,159)*IY35=1,IF(AND($E35=2,SF35=0),1000000,INDEX('計算A'!FF$110:FF$114,$F35+1)+IF(AND($E35=1,SF35=0),1000,0)),1000000))</f>
        <v/>
      </c>
      <c r="ABN35">
        <f>IF($B35=0,1000000,IF(INDEX('計算A'!$D$60:$II$104,$B35,160)*IZ35=1,IF(AND($E35=2,SG35=0),1000000,INDEX('計算A'!FG$110:FG$114,$F35+1)+IF(AND($E35=1,SG35=0),1000,0)),1000000))</f>
        <v/>
      </c>
      <c r="ABO35">
        <f>IF($B35=0,1000000,IF(INDEX('計算A'!$D$60:$II$104,$B35,161)*JA35=1,IF(AND($E35=2,SH35=0),1000000,INDEX('計算A'!FH$110:FH$114,$F35+1)+IF(AND($E35=1,SH35=0),1000,0)),1000000))</f>
        <v/>
      </c>
      <c r="ABP35">
        <f>IF($B35=0,1000000,IF(INDEX('計算A'!$D$60:$II$104,$B35,162)*JB35=1,IF(AND($E35=2,SI35=0),1000000,INDEX('計算A'!FI$110:FI$114,$F35+1)+IF(AND($E35=1,SI35=0),1000,0)),1000000))</f>
        <v/>
      </c>
      <c r="ABQ35">
        <f>IF($B35=0,1000000,IF(INDEX('計算A'!$D$60:$II$104,$B35,163)*JC35=1,IF(AND($E35=2,SJ35=0),1000000,INDEX('計算A'!FJ$110:FJ$114,$F35+1)+IF(AND($E35=1,SJ35=0),1000,0)),1000000))</f>
        <v/>
      </c>
      <c r="ABR35">
        <f>IF($B35=0,1000000,IF(INDEX('計算A'!$D$60:$II$104,$B35,164)*JD35=1,IF(AND($E35=2,SK35=0),1000000,INDEX('計算A'!FK$110:FK$114,$F35+1)+IF(AND($E35=1,SK35=0),1000,0)),1000000))</f>
        <v/>
      </c>
      <c r="ABS35">
        <f>IF($B35=0,1000000,IF(INDEX('計算A'!$D$60:$II$104,$B35,165)*JE35=1,IF(AND($E35=2,SL35=0),1000000,INDEX('計算A'!FL$110:FL$114,$F35+1)+IF(AND($E35=1,SL35=0),1000,0)),1000000))</f>
        <v/>
      </c>
      <c r="ABT35">
        <f>IF($B35=0,1000000,IF(INDEX('計算A'!$D$60:$II$104,$B35,166)*JF35=1,IF(AND($E35=2,SM35=0),1000000,INDEX('計算A'!FM$110:FM$114,$F35+1)+IF(AND($E35=1,SM35=0),1000,0)),1000000))</f>
        <v/>
      </c>
      <c r="ABU35">
        <f>IF($B35=0,1000000,IF(INDEX('計算A'!$D$60:$II$104,$B35,167)*JG35=1,IF(AND($E35=2,SN35=0),1000000,INDEX('計算A'!FN$110:FN$114,$F35+1)+IF(AND($E35=1,SN35=0),1000,0)),1000000))</f>
        <v/>
      </c>
      <c r="ABV35">
        <f>IF($B35=0,1000000,IF(INDEX('計算A'!$D$60:$II$104,$B35,168)*JH35=1,IF(AND($E35=2,SO35=0),1000000,INDEX('計算A'!FO$110:FO$114,$F35+1)+IF(AND($E35=1,SO35=0),1000,0)),1000000))</f>
        <v/>
      </c>
      <c r="ABW35">
        <f>IF($B35=0,1000000,IF(INDEX('計算A'!$D$60:$II$104,$B35,169)*JI35=1,IF(AND($E35=2,SP35=0),1000000,INDEX('計算A'!FP$110:FP$114,$F35+1)+IF(AND($E35=1,SP35=0),1000,0)),1000000))</f>
        <v/>
      </c>
      <c r="ABX35">
        <f>IF($B35=0,1000000,IF(INDEX('計算A'!$D$60:$II$104,$B35,170)*JJ35=1,IF(AND($E35=2,SQ35=0),1000000,INDEX('計算A'!FQ$110:FQ$114,$F35+1)+IF(AND($E35=1,SQ35=0),1000,0)),1000000))</f>
        <v/>
      </c>
      <c r="ABY35">
        <f>IF($B35=0,1000000,IF(INDEX('計算A'!$D$60:$II$104,$B35,171)*JK35=1,IF(AND($E35=2,SR35=0),1000000,INDEX('計算A'!FR$110:FR$114,$F35+1)+IF(AND($E35=1,SR35=0),1000,0)),1000000))</f>
        <v/>
      </c>
      <c r="ABZ35">
        <f>IF($B35=0,1000000,IF(INDEX('計算A'!$D$60:$II$104,$B35,172)*JL35=1,IF(AND($E35=2,SS35=0),1000000,INDEX('計算A'!FS$110:FS$114,$F35+1)+IF(AND($E35=1,SS35=0),1000,0)),1000000))</f>
        <v/>
      </c>
      <c r="ACA35">
        <f>IF($B35=0,1000000,IF(INDEX('計算A'!$D$60:$II$104,$B35,173)*JM35=1,IF(AND($E35=2,ST35=0),1000000,INDEX('計算A'!FT$110:FT$114,$F35+1)+IF(AND($E35=1,ST35=0),1000,0)),1000000))</f>
        <v/>
      </c>
      <c r="ACB35">
        <f>IF($B35=0,1000000,IF(INDEX('計算A'!$D$60:$II$104,$B35,174)*JN35=1,IF(AND($E35=2,SU35=0),1000000,INDEX('計算A'!FU$110:FU$114,$F35+1)+IF(AND($E35=1,SU35=0),1000,0)),1000000))</f>
        <v/>
      </c>
      <c r="ACC35">
        <f>IF($B35=0,1000000,IF(INDEX('計算A'!$D$60:$II$104,$B35,175)*JO35=1,IF(AND($E35=2,SV35=0),1000000,INDEX('計算A'!FV$110:FV$114,$F35+1)+IF(AND($E35=1,SV35=0),1000,0)),1000000))</f>
        <v/>
      </c>
      <c r="ACD35">
        <f>IF($B35=0,1000000,IF(INDEX('計算A'!$D$60:$II$104,$B35,176)*JP35=1,IF(AND($E35=2,SW35=0),1000000,INDEX('計算A'!FW$110:FW$114,$F35+1)+IF(AND($E35=1,SW35=0),1000,0)),1000000))</f>
        <v/>
      </c>
      <c r="ACE35">
        <f>IF($B35=0,1000000,IF(INDEX('計算A'!$D$60:$II$104,$B35,177)*JQ35=1,IF(AND($E35=2,SX35=0),1000000,INDEX('計算A'!FX$110:FX$114,$F35+1)+IF(AND($E35=1,SX35=0),1000,0)),1000000))</f>
        <v/>
      </c>
      <c r="ACF35">
        <f>IF($B35=0,1000000,IF(INDEX('計算A'!$D$60:$II$104,$B35,178)*JR35=1,IF(AND($E35=2,SY35=0),1000000,INDEX('計算A'!FY$110:FY$114,$F35+1)+IF(AND($E35=1,SY35=0),1000,0)),1000000))</f>
        <v/>
      </c>
      <c r="ACG35">
        <f>IF($B35=0,1000000,IF(INDEX('計算A'!$D$60:$II$104,$B35,179)*JS35=1,IF(AND($E35=2,SZ35=0),1000000,INDEX('計算A'!FZ$110:FZ$114,$F35+1)+IF(AND($E35=1,SZ35=0),1000,0)),1000000))</f>
        <v/>
      </c>
      <c r="ACH35">
        <f>IF($B35=0,1000000,IF(INDEX('計算A'!$D$60:$II$104,$B35,180)*JT35=1,IF(AND($E35=2,TA35=0),1000000,INDEX('計算A'!GA$110:GA$114,$F35+1)+IF(AND($E35=1,TA35=0),1000,0)),1000000))</f>
        <v/>
      </c>
      <c r="ACI35">
        <f>IF($B35=0,1000000,IF(INDEX('計算A'!$D$60:$II$104,$B35,181)*JU35=1,IF(AND($E35=2,TB35=0),1000000,INDEX('計算A'!GB$110:GB$114,$F35+1)+IF(AND($E35=1,TB35=0),1000,0)),1000000))</f>
        <v/>
      </c>
      <c r="ACJ35">
        <f>IF($B35=0,1000000,IF(INDEX('計算A'!$D$60:$II$104,$B35,182)*JV35=1,IF(AND($E35=2,TC35=0),1000000,INDEX('計算A'!GC$110:GC$114,$F35+1)+IF(AND($E35=1,TC35=0),1000,0)),1000000))</f>
        <v/>
      </c>
      <c r="ACK35">
        <f>IF($B35=0,1000000,IF(INDEX('計算A'!$D$60:$II$104,$B35,183)*JW35=1,IF(AND($E35=2,TD35=0),1000000,INDEX('計算A'!GD$110:GD$114,$F35+1)+IF(AND($E35=1,TD35=0),1000,0)),1000000))</f>
        <v/>
      </c>
      <c r="ACL35">
        <f>IF($B35=0,1000000,IF(INDEX('計算A'!$D$60:$II$104,$B35,184)*JX35=1,IF(AND($E35=2,TE35=0),1000000,INDEX('計算A'!GE$110:GE$114,$F35+1)+IF(AND($E35=1,TE35=0),1000,0)),1000000))</f>
        <v/>
      </c>
      <c r="ACM35">
        <f>IF($B35=0,1000000,IF(INDEX('計算A'!$D$60:$II$104,$B35,185)*JY35=1,IF(AND($E35=2,TF35=0),1000000,INDEX('計算A'!GF$110:GF$114,$F35+1)+IF(AND($E35=1,TF35=0),1000,0)),1000000))</f>
        <v/>
      </c>
      <c r="ACN35">
        <f>IF($B35=0,1000000,IF(INDEX('計算A'!$D$60:$II$104,$B35,186)*JZ35=1,IF(AND($E35=2,TG35=0),1000000,INDEX('計算A'!GG$110:GG$114,$F35+1)+IF(AND($E35=1,TG35=0),1000,0)),1000000))</f>
        <v/>
      </c>
      <c r="ACO35">
        <f>IF($B35=0,1000000,IF(INDEX('計算A'!$D$60:$II$104,$B35,187)*KA35=1,IF(AND($E35=2,TH35=0),1000000,INDEX('計算A'!GH$110:GH$114,$F35+1)+IF(AND($E35=1,TH35=0),1000,0)),1000000))</f>
        <v/>
      </c>
      <c r="ACP35">
        <f>IF($B35=0,1000000,IF(INDEX('計算A'!$D$60:$II$104,$B35,188)*KB35=1,IF(AND($E35=2,TI35=0),1000000,INDEX('計算A'!GI$110:GI$114,$F35+1)+IF(AND($E35=1,TI35=0),1000,0)),1000000))</f>
        <v/>
      </c>
      <c r="ACQ35">
        <f>IF($B35=0,1000000,IF(INDEX('計算A'!$D$60:$II$104,$B35,189)*KC35=1,IF(AND($E35=2,TJ35=0),1000000,INDEX('計算A'!GJ$110:GJ$114,$F35+1)+IF(AND($E35=1,TJ35=0),1000,0)),1000000))</f>
        <v/>
      </c>
      <c r="ACR35">
        <f>IF($B35=0,1000000,IF(INDEX('計算A'!$D$60:$II$104,$B35,190)*KD35=1,IF(AND($E35=2,TK35=0),1000000,INDEX('計算A'!GK$110:GK$114,$F35+1)+IF(AND($E35=1,TK35=0),1000,0)),1000000))</f>
        <v/>
      </c>
      <c r="ACS35">
        <f>IF($B35=0,1000000,IF(INDEX('計算A'!$D$60:$II$104,$B35,191)*KE35=1,IF(AND($E35=2,TL35=0),1000000,INDEX('計算A'!GL$110:GL$114,$F35+1)+IF(AND($E35=1,TL35=0),1000,0)),1000000))</f>
        <v/>
      </c>
      <c r="ACT35">
        <f>IF($B35=0,1000000,IF(INDEX('計算A'!$D$60:$II$104,$B35,192)*KF35=1,IF(AND($E35=2,TM35=0),1000000,INDEX('計算A'!GM$110:GM$114,$F35+1)+IF(AND($E35=1,TM35=0),1000,0)),1000000))</f>
        <v/>
      </c>
      <c r="ACU35">
        <f>IF($B35=0,1000000,IF(INDEX('計算A'!$D$60:$II$104,$B35,193)*KG35=1,IF(AND($E35=2,TN35=0),1000000,INDEX('計算A'!GN$110:GN$114,$F35+1)+IF(AND($E35=1,TN35=0),1000,0)),1000000))</f>
        <v/>
      </c>
      <c r="ACV35">
        <f>IF($B35=0,1000000,IF(INDEX('計算A'!$D$60:$II$104,$B35,194)*KH35=1,IF(AND($E35=2,TO35=0),1000000,INDEX('計算A'!GO$110:GO$114,$F35+1)+IF(AND($E35=1,TO35=0),1000,0)),1000000))</f>
        <v/>
      </c>
      <c r="ACW35">
        <f>IF($B35=0,1000000,IF(INDEX('計算A'!$D$60:$II$104,$B35,195)*KI35=1,IF(AND($E35=2,TP35=0),1000000,INDEX('計算A'!GP$110:GP$114,$F35+1)+IF(AND($E35=1,TP35=0),1000,0)),1000000))</f>
        <v/>
      </c>
      <c r="ACX35">
        <f>IF($B35=0,1000000,IF(INDEX('計算A'!$D$60:$II$104,$B35,196)*KJ35=1,IF(AND($E35=2,TQ35=0),1000000,INDEX('計算A'!GQ$110:GQ$114,$F35+1)+IF(AND($E35=1,TQ35=0),1000,0)),1000000))</f>
        <v/>
      </c>
      <c r="ACY35">
        <f>IF($B35=0,1000000,IF(INDEX('計算A'!$D$60:$II$104,$B35,197)*KK35=1,IF(AND($E35=2,TR35=0),1000000,INDEX('計算A'!GR$110:GR$114,$F35+1)+IF(AND($E35=1,TR35=0),1000,0)),1000000))</f>
        <v/>
      </c>
      <c r="ACZ35">
        <f>IF($B35=0,1000000,IF(INDEX('計算A'!$D$60:$II$104,$B35,198)*KL35=1,IF(AND($E35=2,TS35=0),1000000,INDEX('計算A'!GS$110:GS$114,$F35+1)+IF(AND($E35=1,TS35=0),1000,0)),1000000))</f>
        <v/>
      </c>
      <c r="ADA35">
        <f>IF($B35=0,1000000,IF(INDEX('計算A'!$D$60:$II$104,$B35,199)*KM35=1,IF(AND($E35=2,TT35=0),1000000,INDEX('計算A'!GT$110:GT$114,$F35+1)+IF(AND($E35=1,TT35=0),1000,0)),1000000))</f>
        <v/>
      </c>
      <c r="ADB35">
        <f>IF($B35=0,1000000,IF(INDEX('計算A'!$D$60:$II$104,$B35,200)*KN35=1,IF(AND($E35=2,TU35=0),1000000,INDEX('計算A'!GU$110:GU$114,$F35+1)+IF(AND($E35=1,TU35=0),1000,0)),1000000))</f>
        <v/>
      </c>
      <c r="ADC35">
        <f>IF($B35=0,1000000,IF(INDEX('計算A'!$D$60:$II$104,$B35,201)*KO35=1,IF(AND($E35=2,TV35=0),1000000,INDEX('計算A'!GV$110:GV$114,$F35+1)+IF(AND($E35=1,TV35=0),1000,0)),1000000))</f>
        <v/>
      </c>
      <c r="ADD35">
        <f>IF($B35=0,1000000,IF(INDEX('計算A'!$D$60:$II$104,$B35,202)*KP35=1,IF(AND($E35=2,TW35=0),1000000,INDEX('計算A'!GW$110:GW$114,$F35+1)+IF(AND($E35=1,TW35=0),1000,0)),1000000))</f>
        <v/>
      </c>
      <c r="ADE35">
        <f>IF($B35=0,1000000,IF(INDEX('計算A'!$D$60:$II$104,$B35,203)*KQ35=1,IF(AND($E35=2,TX35=0),1000000,INDEX('計算A'!GX$110:GX$114,$F35+1)+IF(AND($E35=1,TX35=0),1000,0)),1000000))</f>
        <v/>
      </c>
      <c r="ADF35">
        <f>IF($B35=0,1000000,IF(INDEX('計算A'!$D$60:$II$104,$B35,204)*KR35=1,IF(AND($E35=2,TY35=0),1000000,INDEX('計算A'!GY$110:GY$114,$F35+1)+IF(AND($E35=1,TY35=0),1000,0)),1000000))</f>
        <v/>
      </c>
      <c r="ADG35">
        <f>IF($B35=0,1000000,IF(INDEX('計算A'!$D$60:$II$104,$B35,205)*KS35=1,IF(AND($E35=2,TZ35=0),1000000,INDEX('計算A'!GZ$110:GZ$114,$F35+1)+IF(AND($E35=1,TZ35=0),1000,0)),1000000))</f>
        <v/>
      </c>
      <c r="ADH35">
        <f>IF($B35=0,1000000,IF(INDEX('計算A'!$D$60:$II$104,$B35,206)*KT35=1,IF(AND($E35=2,UA35=0),1000000,INDEX('計算A'!HA$110:HA$114,$F35+1)+IF(AND($E35=1,UA35=0),1000,0)),1000000))</f>
        <v/>
      </c>
      <c r="ADI35">
        <f>IF($B35=0,1000000,IF(INDEX('計算A'!$D$60:$II$104,$B35,207)*KU35=1,IF(AND($E35=2,UB35=0),1000000,INDEX('計算A'!HB$110:HB$114,$F35+1)+IF(AND($E35=1,UB35=0),1000,0)),1000000))</f>
        <v/>
      </c>
      <c r="ADJ35">
        <f>IF($B35=0,1000000,IF(INDEX('計算A'!$D$60:$II$104,$B35,208)*KV35=1,IF(AND($E35=2,UC35=0),1000000,INDEX('計算A'!HC$110:HC$114,$F35+1)+IF(AND($E35=1,UC35=0),1000,0)),1000000))</f>
        <v/>
      </c>
      <c r="ADK35">
        <f>IF($B35=0,1000000,IF(INDEX('計算A'!$D$60:$II$104,$B35,209)*KW35=1,IF(AND($E35=2,UD35=0),1000000,INDEX('計算A'!HD$110:HD$114,$F35+1)+IF(AND($E35=1,UD35=0),1000,0)),1000000))</f>
        <v/>
      </c>
      <c r="ADL35">
        <f>IF($B35=0,1000000,IF(INDEX('計算A'!$D$60:$II$104,$B35,210)*KX35=1,IF(AND($E35=2,UE35=0),1000000,INDEX('計算A'!HE$110:HE$114,$F35+1)+IF(AND($E35=1,UE35=0),1000,0)),1000000))</f>
        <v/>
      </c>
      <c r="ADM35">
        <f>IF($B35=0,1000000,IF(INDEX('計算A'!$D$60:$II$104,$B35,211)*KY35=1,IF(AND($E35=2,UF35=0),1000000,INDEX('計算A'!HF$110:HF$114,$F35+1)+IF(AND($E35=1,UF35=0),1000,0)),1000000))</f>
        <v/>
      </c>
      <c r="ADN35">
        <f>IF($B35=0,1000000,IF(INDEX('計算A'!$D$60:$II$104,$B35,212)*KZ35=1,IF(AND($E35=2,UG35=0),1000000,INDEX('計算A'!HG$110:HG$114,$F35+1)+IF(AND($E35=1,UG35=0),1000,0)),1000000))</f>
        <v/>
      </c>
      <c r="ADO35">
        <f>IF($B35=0,1000000,IF(INDEX('計算A'!$D$60:$II$104,$B35,213)*LA35=1,IF(AND($E35=2,UH35=0),1000000,INDEX('計算A'!HH$110:HH$114,$F35+1)+IF(AND($E35=1,UH35=0),1000,0)),1000000))</f>
        <v/>
      </c>
      <c r="ADP35">
        <f>IF($B35=0,1000000,IF(INDEX('計算A'!$D$60:$II$104,$B35,214)*LB35=1,IF(AND($E35=2,UI35=0),1000000,INDEX('計算A'!HI$110:HI$114,$F35+1)+IF(AND($E35=1,UI35=0),1000,0)),1000000))</f>
        <v/>
      </c>
      <c r="ADQ35">
        <f>IF($B35=0,1000000,IF(INDEX('計算A'!$D$60:$II$104,$B35,215)*LC35=1,IF(AND($E35=2,UJ35=0),1000000,INDEX('計算A'!HJ$110:HJ$114,$F35+1)+IF(AND($E35=1,UJ35=0),1000,0)),1000000))</f>
        <v/>
      </c>
      <c r="ADR35">
        <f>IF($B35=0,1000000,IF(INDEX('計算A'!$D$60:$II$104,$B35,216)*LD35=1,IF(AND($E35=2,UK35=0),1000000,INDEX('計算A'!HK$110:HK$114,$F35+1)+IF(AND($E35=1,UK35=0),1000,0)),1000000))</f>
        <v/>
      </c>
      <c r="ADS35">
        <f>IF($B35=0,1000000,IF(INDEX('計算A'!$D$60:$II$104,$B35,217)*LE35=1,IF(AND($E35=2,UL35=0),1000000,INDEX('計算A'!HL$110:HL$114,$F35+1)+IF(AND($E35=1,UL35=0),1000,0)),1000000))</f>
        <v/>
      </c>
      <c r="ADT35">
        <f>IF($B35=0,1000000,IF(INDEX('計算A'!$D$60:$II$104,$B35,218)*LF35=1,IF(AND($E35=2,UM35=0),1000000,INDEX('計算A'!HM$110:HM$114,$F35+1)+IF(AND($E35=1,UM35=0),1000,0)),1000000))</f>
        <v/>
      </c>
      <c r="ADU35">
        <f>IF($B35=0,1000000,IF(INDEX('計算A'!$D$60:$II$104,$B35,219)*LG35=1,IF(AND($E35=2,UN35=0),1000000,INDEX('計算A'!HN$110:HN$114,$F35+1)+IF(AND($E35=1,UN35=0),1000,0)),1000000))</f>
        <v/>
      </c>
      <c r="ADV35">
        <f>IF($B35=0,1000000,IF(INDEX('計算A'!$D$60:$II$104,$B35,220)*LH35=1,IF(AND($E35=2,UO35=0),1000000,INDEX('計算A'!HO$110:HO$114,$F35+1)+IF(AND($E35=1,UO35=0),1000,0)),1000000))</f>
        <v/>
      </c>
      <c r="ADW35">
        <f>IF($B35=0,1000000,IF(INDEX('計算A'!$D$60:$II$104,$B35,221)*LI35=1,IF(AND($E35=2,UP35=0),1000000,INDEX('計算A'!HP$110:HP$114,$F35+1)+IF(AND($E35=1,UP35=0),1000,0)),1000000))</f>
        <v/>
      </c>
      <c r="ADX35">
        <f>IF($B35=0,1000000,IF(INDEX('計算A'!$D$60:$II$104,$B35,222)*LJ35=1,IF(AND($E35=2,UQ35=0),1000000,INDEX('計算A'!HQ$110:HQ$114,$F35+1)+IF(AND($E35=1,UQ35=0),1000,0)),1000000))</f>
        <v/>
      </c>
      <c r="ADY35">
        <f>IF($B35=0,1000000,IF(INDEX('計算A'!$D$60:$II$104,$B35,223)*LK35=1,IF(AND($E35=2,UR35=0),1000000,INDEX('計算A'!HR$110:HR$114,$F35+1)+IF(AND($E35=1,UR35=0),1000,0)),1000000))</f>
        <v/>
      </c>
      <c r="ADZ35">
        <f>IF($B35=0,1000000,IF(INDEX('計算A'!$D$60:$II$104,$B35,224)*LL35=1,IF(AND($E35=2,US35=0),1000000,INDEX('計算A'!HS$110:HS$114,$F35+1)+IF(AND($E35=1,US35=0),1000,0)),1000000))</f>
        <v/>
      </c>
      <c r="AEA35">
        <f>IF($B35=0,1000000,IF(INDEX('計算A'!$D$60:$II$104,$B35,225)*LM35=1,IF(AND($E35=2,UT35=0),1000000,INDEX('計算A'!HT$110:HT$114,$F35+1)+IF(AND($E35=1,UT35=0),1000,0)),1000000))</f>
        <v/>
      </c>
      <c r="AEB35">
        <f>IF($B35=0,1000000,IF(INDEX('計算A'!$D$60:$II$104,$B35,226)*LN35=1,IF(AND($E35=2,UU35=0),1000000,INDEX('計算A'!HU$110:HU$114,$F35+1)+IF(AND($E35=1,UU35=0),1000,0)),1000000))</f>
        <v/>
      </c>
      <c r="AEC35">
        <f>IF($B35=0,1000000,IF(INDEX('計算A'!$D$60:$II$104,$B35,227)*LO35=1,IF(AND($E35=2,UV35=0),1000000,INDEX('計算A'!HV$110:HV$114,$F35+1)+IF(AND($E35=1,UV35=0),1000,0)),1000000))</f>
        <v/>
      </c>
      <c r="AED35">
        <f>IF($B35=0,1000000,IF(INDEX('計算A'!$D$60:$II$104,$B35,228)*LP35=1,IF(AND($E35=2,UW35=0),1000000,INDEX('計算A'!HW$110:HW$114,$F35+1)+IF(AND($E35=1,UW35=0),1000,0)),1000000))</f>
        <v/>
      </c>
      <c r="AEE35">
        <f>IF($B35=0,1000000,IF(INDEX('計算A'!$D$60:$II$104,$B35,229)*LQ35=1,IF(AND($E35=2,UX35=0),1000000,INDEX('計算A'!HX$110:HX$114,$F35+1)+IF(AND($E35=1,UX35=0),1000,0)),1000000))</f>
        <v/>
      </c>
      <c r="AEF35">
        <f>IF($B35=0,1000000,IF(INDEX('計算A'!$D$60:$II$104,$B35,230)*LR35=1,IF(AND($E35=2,UY35=0),1000000,INDEX('計算A'!HY$110:HY$114,$F35+1)+IF(AND($E35=1,UY35=0),1000,0)),1000000))</f>
        <v/>
      </c>
      <c r="AEG35">
        <f>IF($B35=0,1000000,IF(INDEX('計算A'!$D$60:$II$104,$B35,231)*LS35=1,IF(AND($E35=2,UZ35=0),1000000,INDEX('計算A'!HZ$110:HZ$114,$F35+1)+IF(AND($E35=1,UZ35=0),1000,0)),1000000))</f>
        <v/>
      </c>
      <c r="AEH35">
        <f>IF($B35=0,1000000,IF(INDEX('計算A'!$D$60:$II$104,$B35,232)*LT35=1,IF(AND($E35=2,VA35=0),1000000,INDEX('計算A'!IA$110:IA$114,$F35+1)+IF(AND($E35=1,VA35=0),1000,0)),1000000))</f>
        <v/>
      </c>
      <c r="AEI35">
        <f>IF($B35=0,1000000,IF(INDEX('計算A'!$D$60:$II$104,$B35,233)*LU35=1,IF(AND($E35=2,VB35=0),1000000,INDEX('計算A'!IB$110:IB$114,$F35+1)+IF(AND($E35=1,VB35=0),1000,0)),1000000))</f>
        <v/>
      </c>
      <c r="AEJ35">
        <f>IF($B35=0,1000000,IF(INDEX('計算A'!$D$60:$II$104,$B35,234)*LV35=1,IF(AND($E35=2,VC35=0),1000000,INDEX('計算A'!IC$110:IC$114,$F35+1)+IF(AND($E35=1,VC35=0),1000,0)),1000000))</f>
        <v/>
      </c>
      <c r="AEK35">
        <f>IF($B35=0,1000000,IF(INDEX('計算A'!$D$60:$II$104,$B35,235)*LW35=1,IF(AND($E35=2,VD35=0),1000000,INDEX('計算A'!ID$110:ID$114,$F35+1)+IF(AND($E35=1,VD35=0),1000,0)),1000000))</f>
        <v/>
      </c>
      <c r="AEL35">
        <f>IF($B35=0,1000000,IF(INDEX('計算A'!$D$60:$II$104,$B35,236)*LX35=1,IF(AND($E35=2,VE35=0),1000000,INDEX('計算A'!IE$110:IE$114,$F35+1)+IF(AND($E35=1,VE35=0),1000,0)),1000000))</f>
        <v/>
      </c>
      <c r="AEM35">
        <f>IF($B35=0,1000000,IF(INDEX('計算A'!$D$60:$II$104,$B35,237)*LY35=1,IF(AND($E35=2,VF35=0),1000000,INDEX('計算A'!IF$110:IF$114,$F35+1)+IF(AND($E35=1,VF35=0),1000,0)),1000000))</f>
        <v/>
      </c>
      <c r="AEN35">
        <f>IF($B35=0,1000000,IF(INDEX('計算A'!$D$60:$II$104,$B35,238)*LZ35=1,IF(AND($E35=2,VG35=0),1000000,INDEX('計算A'!IG$110:IG$114,$F35+1)+IF(AND($E35=1,VG35=0),1000,0)),1000000))</f>
        <v/>
      </c>
      <c r="AEO35">
        <f>IF($B35=0,1000000,IF(INDEX('計算A'!$D$60:$II$104,$B35,239)*MA35=1,IF(AND($E35=2,VH35=0),1000000,INDEX('計算A'!IH$110:IH$114,$F35+1)+IF(AND($E35=1,VH35=0),1000,0)),1000000))</f>
        <v/>
      </c>
      <c r="AEP35">
        <f>IF($B35=0,1000000,IF(INDEX('計算A'!$D$60:$II$104,$B35,240)*MB35=1,IF(AND($E35=2,VI35=0),1000000,INDEX('計算A'!II$110:II$114,$F35+1)+IF(AND($E35=1,VI35=0),1000,0)),1000000))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IF($B36=0,1000000,IF(INDEX('計算A'!$D$60:$II$104,$B36,1)*CW36=1,IF(AND($E36=2,MD36=0),1000000,INDEX('計算A'!D$110:D$114,$F36+1)+IF(AND($E36=1,MD36=0),1000,0)),1000000))</f>
        <v/>
      </c>
      <c r="VL36">
        <f>IF($B36=0,1000000,IF(INDEX('計算A'!$D$60:$II$104,$B36,2)*CX36=1,IF(AND($E36=2,ME36=0),1000000,INDEX('計算A'!E$110:E$114,$F36+1)+IF(AND($E36=1,ME36=0),1000,0)),1000000))</f>
        <v/>
      </c>
      <c r="VM36">
        <f>IF($B36=0,1000000,IF(INDEX('計算A'!$D$60:$II$104,$B36,3)*CY36=1,IF(AND($E36=2,MF36=0),1000000,INDEX('計算A'!F$110:F$114,$F36+1)+IF(AND($E36=1,MF36=0),1000,0)),1000000))</f>
        <v/>
      </c>
      <c r="VN36">
        <f>IF($B36=0,1000000,IF(INDEX('計算A'!$D$60:$II$104,$B36,4)*CZ36=1,IF(AND($E36=2,MG36=0),1000000,INDEX('計算A'!G$110:G$114,$F36+1)+IF(AND($E36=1,MG36=0),1000,0)),1000000))</f>
        <v/>
      </c>
      <c r="VO36">
        <f>IF($B36=0,1000000,IF(INDEX('計算A'!$D$60:$II$104,$B36,5)*DA36=1,IF(AND($E36=2,MH36=0),1000000,INDEX('計算A'!H$110:H$114,$F36+1)+IF(AND($E36=1,MH36=0),1000,0)),1000000))</f>
        <v/>
      </c>
      <c r="VP36">
        <f>IF($B36=0,1000000,IF(INDEX('計算A'!$D$60:$II$104,$B36,6)*DB36=1,IF(AND($E36=2,MI36=0),1000000,INDEX('計算A'!I$110:I$114,$F36+1)+IF(AND($E36=1,MI36=0),1000,0)),1000000))</f>
        <v/>
      </c>
      <c r="VQ36">
        <f>IF($B36=0,1000000,IF(INDEX('計算A'!$D$60:$II$104,$B36,7)*DC36=1,IF(AND($E36=2,MJ36=0),1000000,INDEX('計算A'!J$110:J$114,$F36+1)+IF(AND($E36=1,MJ36=0),1000,0)),1000000))</f>
        <v/>
      </c>
      <c r="VR36">
        <f>IF($B36=0,1000000,IF(INDEX('計算A'!$D$60:$II$104,$B36,8)*DD36=1,IF(AND($E36=2,MK36=0),1000000,INDEX('計算A'!K$110:K$114,$F36+1)+IF(AND($E36=1,MK36=0),1000,0)),1000000))</f>
        <v/>
      </c>
      <c r="VS36">
        <f>IF($B36=0,1000000,IF(INDEX('計算A'!$D$60:$II$104,$B36,9)*DE36=1,IF(AND($E36=2,ML36=0),1000000,INDEX('計算A'!L$110:L$114,$F36+1)+IF(AND($E36=1,ML36=0),1000,0)),1000000))</f>
        <v/>
      </c>
      <c r="VT36">
        <f>IF($B36=0,1000000,IF(INDEX('計算A'!$D$60:$II$104,$B36,10)*DF36=1,IF(AND($E36=2,MM36=0),1000000,INDEX('計算A'!M$110:M$114,$F36+1)+IF(AND($E36=1,MM36=0),1000,0)),1000000))</f>
        <v/>
      </c>
      <c r="VU36">
        <f>IF($B36=0,1000000,IF(INDEX('計算A'!$D$60:$II$104,$B36,11)*DG36=1,IF(AND($E36=2,MN36=0),1000000,INDEX('計算A'!N$110:N$114,$F36+1)+IF(AND($E36=1,MN36=0),1000,0)),1000000))</f>
        <v/>
      </c>
      <c r="VV36">
        <f>IF($B36=0,1000000,IF(INDEX('計算A'!$D$60:$II$104,$B36,12)*DH36=1,IF(AND($E36=2,MO36=0),1000000,INDEX('計算A'!O$110:O$114,$F36+1)+IF(AND($E36=1,MO36=0),1000,0)),1000000))</f>
        <v/>
      </c>
      <c r="VW36">
        <f>IF($B36=0,1000000,IF(INDEX('計算A'!$D$60:$II$104,$B36,13)*DI36=1,IF(AND($E36=2,MP36=0),1000000,INDEX('計算A'!P$110:P$114,$F36+1)+IF(AND($E36=1,MP36=0),1000,0)),1000000))</f>
        <v/>
      </c>
      <c r="VX36">
        <f>IF($B36=0,1000000,IF(INDEX('計算A'!$D$60:$II$104,$B36,14)*DJ36=1,IF(AND($E36=2,MQ36=0),1000000,INDEX('計算A'!Q$110:Q$114,$F36+1)+IF(AND($E36=1,MQ36=0),1000,0)),1000000))</f>
        <v/>
      </c>
      <c r="VY36">
        <f>IF($B36=0,1000000,IF(INDEX('計算A'!$D$60:$II$104,$B36,15)*DK36=1,IF(AND($E36=2,MR36=0),1000000,INDEX('計算A'!R$110:R$114,$F36+1)+IF(AND($E36=1,MR36=0),1000,0)),1000000))</f>
        <v/>
      </c>
      <c r="VZ36">
        <f>IF($B36=0,1000000,IF(INDEX('計算A'!$D$60:$II$104,$B36,16)*DL36=1,IF(AND($E36=2,MS36=0),1000000,INDEX('計算A'!S$110:S$114,$F36+1)+IF(AND($E36=1,MS36=0),1000,0)),1000000))</f>
        <v/>
      </c>
      <c r="WA36">
        <f>IF($B36=0,1000000,IF(INDEX('計算A'!$D$60:$II$104,$B36,17)*DM36=1,IF(AND($E36=2,MT36=0),1000000,INDEX('計算A'!T$110:T$114,$F36+1)+IF(AND($E36=1,MT36=0),1000,0)),1000000))</f>
        <v/>
      </c>
      <c r="WB36">
        <f>IF($B36=0,1000000,IF(INDEX('計算A'!$D$60:$II$104,$B36,18)*DN36=1,IF(AND($E36=2,MU36=0),1000000,INDEX('計算A'!U$110:U$114,$F36+1)+IF(AND($E36=1,MU36=0),1000,0)),1000000))</f>
        <v/>
      </c>
      <c r="WC36">
        <f>IF($B36=0,1000000,IF(INDEX('計算A'!$D$60:$II$104,$B36,19)*DO36=1,IF(AND($E36=2,MV36=0),1000000,INDEX('計算A'!V$110:V$114,$F36+1)+IF(AND($E36=1,MV36=0),1000,0)),1000000))</f>
        <v/>
      </c>
      <c r="WD36">
        <f>IF($B36=0,1000000,IF(INDEX('計算A'!$D$60:$II$104,$B36,20)*DP36=1,IF(AND($E36=2,MW36=0),1000000,INDEX('計算A'!W$110:W$114,$F36+1)+IF(AND($E36=1,MW36=0),1000,0)),1000000))</f>
        <v/>
      </c>
      <c r="WE36">
        <f>IF($B36=0,1000000,IF(INDEX('計算A'!$D$60:$II$104,$B36,21)*DQ36=1,IF(AND($E36=2,MX36=0),1000000,INDEX('計算A'!X$110:X$114,$F36+1)+IF(AND($E36=1,MX36=0),1000,0)),1000000))</f>
        <v/>
      </c>
      <c r="WF36">
        <f>IF($B36=0,1000000,IF(INDEX('計算A'!$D$60:$II$104,$B36,22)*DR36=1,IF(AND($E36=2,MY36=0),1000000,INDEX('計算A'!Y$110:Y$114,$F36+1)+IF(AND($E36=1,MY36=0),1000,0)),1000000))</f>
        <v/>
      </c>
      <c r="WG36">
        <f>IF($B36=0,1000000,IF(INDEX('計算A'!$D$60:$II$104,$B36,23)*DS36=1,IF(AND($E36=2,MZ36=0),1000000,INDEX('計算A'!Z$110:Z$114,$F36+1)+IF(AND($E36=1,MZ36=0),1000,0)),1000000))</f>
        <v/>
      </c>
      <c r="WH36">
        <f>IF($B36=0,1000000,IF(INDEX('計算A'!$D$60:$II$104,$B36,24)*DT36=1,IF(AND($E36=2,NA36=0),1000000,INDEX('計算A'!AA$110:AA$114,$F36+1)+IF(AND($E36=1,NA36=0),1000,0)),1000000))</f>
        <v/>
      </c>
      <c r="WI36">
        <f>IF($B36=0,1000000,IF(INDEX('計算A'!$D$60:$II$104,$B36,25)*DU36=1,IF(AND($E36=2,NB36=0),1000000,INDEX('計算A'!AB$110:AB$114,$F36+1)+IF(AND($E36=1,NB36=0),1000,0)),1000000))</f>
        <v/>
      </c>
      <c r="WJ36">
        <f>IF($B36=0,1000000,IF(INDEX('計算A'!$D$60:$II$104,$B36,26)*DV36=1,IF(AND($E36=2,NC36=0),1000000,INDEX('計算A'!AC$110:AC$114,$F36+1)+IF(AND($E36=1,NC36=0),1000,0)),1000000))</f>
        <v/>
      </c>
      <c r="WK36">
        <f>IF($B36=0,1000000,IF(INDEX('計算A'!$D$60:$II$104,$B36,27)*DW36=1,IF(AND($E36=2,ND36=0),1000000,INDEX('計算A'!AD$110:AD$114,$F36+1)+IF(AND($E36=1,ND36=0),1000,0)),1000000))</f>
        <v/>
      </c>
      <c r="WL36">
        <f>IF($B36=0,1000000,IF(INDEX('計算A'!$D$60:$II$104,$B36,28)*DX36=1,IF(AND($E36=2,NE36=0),1000000,INDEX('計算A'!AE$110:AE$114,$F36+1)+IF(AND($E36=1,NE36=0),1000,0)),1000000))</f>
        <v/>
      </c>
      <c r="WM36">
        <f>IF($B36=0,1000000,IF(INDEX('計算A'!$D$60:$II$104,$B36,29)*DY36=1,IF(AND($E36=2,NF36=0),1000000,INDEX('計算A'!AF$110:AF$114,$F36+1)+IF(AND($E36=1,NF36=0),1000,0)),1000000))</f>
        <v/>
      </c>
      <c r="WN36">
        <f>IF($B36=0,1000000,IF(INDEX('計算A'!$D$60:$II$104,$B36,30)*DZ36=1,IF(AND($E36=2,NG36=0),1000000,INDEX('計算A'!AG$110:AG$114,$F36+1)+IF(AND($E36=1,NG36=0),1000,0)),1000000))</f>
        <v/>
      </c>
      <c r="WO36">
        <f>IF($B36=0,1000000,IF(INDEX('計算A'!$D$60:$II$104,$B36,31)*EA36=1,IF(AND($E36=2,NH36=0),1000000,INDEX('計算A'!AH$110:AH$114,$F36+1)+IF(AND($E36=1,NH36=0),1000,0)),1000000))</f>
        <v/>
      </c>
      <c r="WP36">
        <f>IF($B36=0,1000000,IF(INDEX('計算A'!$D$60:$II$104,$B36,32)*EB36=1,IF(AND($E36=2,NI36=0),1000000,INDEX('計算A'!AI$110:AI$114,$F36+1)+IF(AND($E36=1,NI36=0),1000,0)),1000000))</f>
        <v/>
      </c>
      <c r="WQ36">
        <f>IF($B36=0,1000000,IF(INDEX('計算A'!$D$60:$II$104,$B36,33)*EC36=1,IF(AND($E36=2,NJ36=0),1000000,INDEX('計算A'!AJ$110:AJ$114,$F36+1)+IF(AND($E36=1,NJ36=0),1000,0)),1000000))</f>
        <v/>
      </c>
      <c r="WR36">
        <f>IF($B36=0,1000000,IF(INDEX('計算A'!$D$60:$II$104,$B36,34)*ED36=1,IF(AND($E36=2,NK36=0),1000000,INDEX('計算A'!AK$110:AK$114,$F36+1)+IF(AND($E36=1,NK36=0),1000,0)),1000000))</f>
        <v/>
      </c>
      <c r="WS36">
        <f>IF($B36=0,1000000,IF(INDEX('計算A'!$D$60:$II$104,$B36,35)*EE36=1,IF(AND($E36=2,NL36=0),1000000,INDEX('計算A'!AL$110:AL$114,$F36+1)+IF(AND($E36=1,NL36=0),1000,0)),1000000))</f>
        <v/>
      </c>
      <c r="WT36">
        <f>IF($B36=0,1000000,IF(INDEX('計算A'!$D$60:$II$104,$B36,36)*EF36=1,IF(AND($E36=2,NM36=0),1000000,INDEX('計算A'!AM$110:AM$114,$F36+1)+IF(AND($E36=1,NM36=0),1000,0)),1000000))</f>
        <v/>
      </c>
      <c r="WU36">
        <f>IF($B36=0,1000000,IF(INDEX('計算A'!$D$60:$II$104,$B36,37)*EG36=1,IF(AND($E36=2,NN36=0),1000000,INDEX('計算A'!AN$110:AN$114,$F36+1)+IF(AND($E36=1,NN36=0),1000,0)),1000000))</f>
        <v/>
      </c>
      <c r="WV36">
        <f>IF($B36=0,1000000,IF(INDEX('計算A'!$D$60:$II$104,$B36,38)*EH36=1,IF(AND($E36=2,NO36=0),1000000,INDEX('計算A'!AO$110:AO$114,$F36+1)+IF(AND($E36=1,NO36=0),1000,0)),1000000))</f>
        <v/>
      </c>
      <c r="WW36">
        <f>IF($B36=0,1000000,IF(INDEX('計算A'!$D$60:$II$104,$B36,39)*EI36=1,IF(AND($E36=2,NP36=0),1000000,INDEX('計算A'!AP$110:AP$114,$F36+1)+IF(AND($E36=1,NP36=0),1000,0)),1000000))</f>
        <v/>
      </c>
      <c r="WX36">
        <f>IF($B36=0,1000000,IF(INDEX('計算A'!$D$60:$II$104,$B36,40)*EJ36=1,IF(AND($E36=2,NQ36=0),1000000,INDEX('計算A'!AQ$110:AQ$114,$F36+1)+IF(AND($E36=1,NQ36=0),1000,0)),1000000))</f>
        <v/>
      </c>
      <c r="WY36">
        <f>IF($B36=0,1000000,IF(INDEX('計算A'!$D$60:$II$104,$B36,41)*EK36=1,IF(AND($E36=2,NR36=0),1000000,INDEX('計算A'!AR$110:AR$114,$F36+1)+IF(AND($E36=1,NR36=0),1000,0)),1000000))</f>
        <v/>
      </c>
      <c r="WZ36">
        <f>IF($B36=0,1000000,IF(INDEX('計算A'!$D$60:$II$104,$B36,42)*EL36=1,IF(AND($E36=2,NS36=0),1000000,INDEX('計算A'!AS$110:AS$114,$F36+1)+IF(AND($E36=1,NS36=0),1000,0)),1000000))</f>
        <v/>
      </c>
      <c r="XA36">
        <f>IF($B36=0,1000000,IF(INDEX('計算A'!$D$60:$II$104,$B36,43)*EM36=1,IF(AND($E36=2,NT36=0),1000000,INDEX('計算A'!AT$110:AT$114,$F36+1)+IF(AND($E36=1,NT36=0),1000,0)),1000000))</f>
        <v/>
      </c>
      <c r="XB36">
        <f>IF($B36=0,1000000,IF(INDEX('計算A'!$D$60:$II$104,$B36,44)*EN36=1,IF(AND($E36=2,NU36=0),1000000,INDEX('計算A'!AU$110:AU$114,$F36+1)+IF(AND($E36=1,NU36=0),1000,0)),1000000))</f>
        <v/>
      </c>
      <c r="XC36">
        <f>IF($B36=0,1000000,IF(INDEX('計算A'!$D$60:$II$104,$B36,45)*EO36=1,IF(AND($E36=2,NV36=0),1000000,INDEX('計算A'!AV$110:AV$114,$F36+1)+IF(AND($E36=1,NV36=0),1000,0)),1000000))</f>
        <v/>
      </c>
      <c r="XD36">
        <f>IF($B36=0,1000000,IF(INDEX('計算A'!$D$60:$II$104,$B36,46)*EP36=1,IF(AND($E36=2,NW36=0),1000000,INDEX('計算A'!AW$110:AW$114,$F36+1)+IF(AND($E36=1,NW36=0),1000,0)),1000000))</f>
        <v/>
      </c>
      <c r="XE36">
        <f>IF($B36=0,1000000,IF(INDEX('計算A'!$D$60:$II$104,$B36,47)*EQ36=1,IF(AND($E36=2,NX36=0),1000000,INDEX('計算A'!AX$110:AX$114,$F36+1)+IF(AND($E36=1,NX36=0),1000,0)),1000000))</f>
        <v/>
      </c>
      <c r="XF36">
        <f>IF($B36=0,1000000,IF(INDEX('計算A'!$D$60:$II$104,$B36,48)*ER36=1,IF(AND($E36=2,NY36=0),1000000,INDEX('計算A'!AY$110:AY$114,$F36+1)+IF(AND($E36=1,NY36=0),1000,0)),1000000))</f>
        <v/>
      </c>
      <c r="XG36">
        <f>IF($B36=0,1000000,IF(INDEX('計算A'!$D$60:$II$104,$B36,49)*ES36=1,IF(AND($E36=2,NZ36=0),1000000,INDEX('計算A'!AZ$110:AZ$114,$F36+1)+IF(AND($E36=1,NZ36=0),1000,0)),1000000))</f>
        <v/>
      </c>
      <c r="XH36">
        <f>IF($B36=0,1000000,IF(INDEX('計算A'!$D$60:$II$104,$B36,50)*ET36=1,IF(AND($E36=2,OA36=0),1000000,INDEX('計算A'!BA$110:BA$114,$F36+1)+IF(AND($E36=1,OA36=0),1000,0)),1000000))</f>
        <v/>
      </c>
      <c r="XI36">
        <f>IF($B36=0,1000000,IF(INDEX('計算A'!$D$60:$II$104,$B36,51)*EU36=1,IF(AND($E36=2,OB36=0),1000000,INDEX('計算A'!BB$110:BB$114,$F36+1)+IF(AND($E36=1,OB36=0),1000,0)),1000000))</f>
        <v/>
      </c>
      <c r="XJ36">
        <f>IF($B36=0,1000000,IF(INDEX('計算A'!$D$60:$II$104,$B36,52)*EV36=1,IF(AND($E36=2,OC36=0),1000000,INDEX('計算A'!BC$110:BC$114,$F36+1)+IF(AND($E36=1,OC36=0),1000,0)),1000000))</f>
        <v/>
      </c>
      <c r="XK36">
        <f>IF($B36=0,1000000,IF(INDEX('計算A'!$D$60:$II$104,$B36,53)*EW36=1,IF(AND($E36=2,OD36=0),1000000,INDEX('計算A'!BD$110:BD$114,$F36+1)+IF(AND($E36=1,OD36=0),1000,0)),1000000))</f>
        <v/>
      </c>
      <c r="XL36">
        <f>IF($B36=0,1000000,IF(INDEX('計算A'!$D$60:$II$104,$B36,54)*EX36=1,IF(AND($E36=2,OE36=0),1000000,INDEX('計算A'!BE$110:BE$114,$F36+1)+IF(AND($E36=1,OE36=0),1000,0)),1000000))</f>
        <v/>
      </c>
      <c r="XM36">
        <f>IF($B36=0,1000000,IF(INDEX('計算A'!$D$60:$II$104,$B36,55)*EY36=1,IF(AND($E36=2,OF36=0),1000000,INDEX('計算A'!BF$110:BF$114,$F36+1)+IF(AND($E36=1,OF36=0),1000,0)),1000000))</f>
        <v/>
      </c>
      <c r="XN36">
        <f>IF($B36=0,1000000,IF(INDEX('計算A'!$D$60:$II$104,$B36,56)*EZ36=1,IF(AND($E36=2,OG36=0),1000000,INDEX('計算A'!BG$110:BG$114,$F36+1)+IF(AND($E36=1,OG36=0),1000,0)),1000000))</f>
        <v/>
      </c>
      <c r="XO36">
        <f>IF($B36=0,1000000,IF(INDEX('計算A'!$D$60:$II$104,$B36,57)*FA36=1,IF(AND($E36=2,OH36=0),1000000,INDEX('計算A'!BH$110:BH$114,$F36+1)+IF(AND($E36=1,OH36=0),1000,0)),1000000))</f>
        <v/>
      </c>
      <c r="XP36">
        <f>IF($B36=0,1000000,IF(INDEX('計算A'!$D$60:$II$104,$B36,58)*FB36=1,IF(AND($E36=2,OI36=0),1000000,INDEX('計算A'!BI$110:BI$114,$F36+1)+IF(AND($E36=1,OI36=0),1000,0)),1000000))</f>
        <v/>
      </c>
      <c r="XQ36">
        <f>IF($B36=0,1000000,IF(INDEX('計算A'!$D$60:$II$104,$B36,59)*FC36=1,IF(AND($E36=2,OJ36=0),1000000,INDEX('計算A'!BJ$110:BJ$114,$F36+1)+IF(AND($E36=1,OJ36=0),1000,0)),1000000))</f>
        <v/>
      </c>
      <c r="XR36">
        <f>IF($B36=0,1000000,IF(INDEX('計算A'!$D$60:$II$104,$B36,60)*FD36=1,IF(AND($E36=2,OK36=0),1000000,INDEX('計算A'!BK$110:BK$114,$F36+1)+IF(AND($E36=1,OK36=0),1000,0)),1000000))</f>
        <v/>
      </c>
      <c r="XS36">
        <f>IF($B36=0,1000000,IF(INDEX('計算A'!$D$60:$II$104,$B36,61)*FE36=1,IF(AND($E36=2,OL36=0),1000000,INDEX('計算A'!BL$110:BL$114,$F36+1)+IF(AND($E36=1,OL36=0),1000,0)),1000000))</f>
        <v/>
      </c>
      <c r="XT36">
        <f>IF($B36=0,1000000,IF(INDEX('計算A'!$D$60:$II$104,$B36,62)*FF36=1,IF(AND($E36=2,OM36=0),1000000,INDEX('計算A'!BM$110:BM$114,$F36+1)+IF(AND($E36=1,OM36=0),1000,0)),1000000))</f>
        <v/>
      </c>
      <c r="XU36">
        <f>IF($B36=0,1000000,IF(INDEX('計算A'!$D$60:$II$104,$B36,63)*FG36=1,IF(AND($E36=2,ON36=0),1000000,INDEX('計算A'!BN$110:BN$114,$F36+1)+IF(AND($E36=1,ON36=0),1000,0)),1000000))</f>
        <v/>
      </c>
      <c r="XV36">
        <f>IF($B36=0,1000000,IF(INDEX('計算A'!$D$60:$II$104,$B36,64)*FH36=1,IF(AND($E36=2,OO36=0),1000000,INDEX('計算A'!BO$110:BO$114,$F36+1)+IF(AND($E36=1,OO36=0),1000,0)),1000000))</f>
        <v/>
      </c>
      <c r="XW36">
        <f>IF($B36=0,1000000,IF(INDEX('計算A'!$D$60:$II$104,$B36,65)*FI36=1,IF(AND($E36=2,OP36=0),1000000,INDEX('計算A'!BP$110:BP$114,$F36+1)+IF(AND($E36=1,OP36=0),1000,0)),1000000))</f>
        <v/>
      </c>
      <c r="XX36">
        <f>IF($B36=0,1000000,IF(INDEX('計算A'!$D$60:$II$104,$B36,66)*FJ36=1,IF(AND($E36=2,OQ36=0),1000000,INDEX('計算A'!BQ$110:BQ$114,$F36+1)+IF(AND($E36=1,OQ36=0),1000,0)),1000000))</f>
        <v/>
      </c>
      <c r="XY36">
        <f>IF($B36=0,1000000,IF(INDEX('計算A'!$D$60:$II$104,$B36,67)*FK36=1,IF(AND($E36=2,OR36=0),1000000,INDEX('計算A'!BR$110:BR$114,$F36+1)+IF(AND($E36=1,OR36=0),1000,0)),1000000))</f>
        <v/>
      </c>
      <c r="XZ36">
        <f>IF($B36=0,1000000,IF(INDEX('計算A'!$D$60:$II$104,$B36,68)*FL36=1,IF(AND($E36=2,OS36=0),1000000,INDEX('計算A'!BS$110:BS$114,$F36+1)+IF(AND($E36=1,OS36=0),1000,0)),1000000))</f>
        <v/>
      </c>
      <c r="YA36">
        <f>IF($B36=0,1000000,IF(INDEX('計算A'!$D$60:$II$104,$B36,69)*FM36=1,IF(AND($E36=2,OT36=0),1000000,INDEX('計算A'!BT$110:BT$114,$F36+1)+IF(AND($E36=1,OT36=0),1000,0)),1000000))</f>
        <v/>
      </c>
      <c r="YB36">
        <f>IF($B36=0,1000000,IF(INDEX('計算A'!$D$60:$II$104,$B36,70)*FN36=1,IF(AND($E36=2,OU36=0),1000000,INDEX('計算A'!BU$110:BU$114,$F36+1)+IF(AND($E36=1,OU36=0),1000,0)),1000000))</f>
        <v/>
      </c>
      <c r="YC36">
        <f>IF($B36=0,1000000,IF(INDEX('計算A'!$D$60:$II$104,$B36,71)*FO36=1,IF(AND($E36=2,OV36=0),1000000,INDEX('計算A'!BV$110:BV$114,$F36+1)+IF(AND($E36=1,OV36=0),1000,0)),1000000))</f>
        <v/>
      </c>
      <c r="YD36">
        <f>IF($B36=0,1000000,IF(INDEX('計算A'!$D$60:$II$104,$B36,72)*FP36=1,IF(AND($E36=2,OW36=0),1000000,INDEX('計算A'!BW$110:BW$114,$F36+1)+IF(AND($E36=1,OW36=0),1000,0)),1000000))</f>
        <v/>
      </c>
      <c r="YE36">
        <f>IF($B36=0,1000000,IF(INDEX('計算A'!$D$60:$II$104,$B36,73)*FQ36=1,IF(AND($E36=2,OX36=0),1000000,INDEX('計算A'!BX$110:BX$114,$F36+1)+IF(AND($E36=1,OX36=0),1000,0)),1000000))</f>
        <v/>
      </c>
      <c r="YF36">
        <f>IF($B36=0,1000000,IF(INDEX('計算A'!$D$60:$II$104,$B36,74)*FR36=1,IF(AND($E36=2,OY36=0),1000000,INDEX('計算A'!BY$110:BY$114,$F36+1)+IF(AND($E36=1,OY36=0),1000,0)),1000000))</f>
        <v/>
      </c>
      <c r="YG36">
        <f>IF($B36=0,1000000,IF(INDEX('計算A'!$D$60:$II$104,$B36,75)*FS36=1,IF(AND($E36=2,OZ36=0),1000000,INDEX('計算A'!BZ$110:BZ$114,$F36+1)+IF(AND($E36=1,OZ36=0),1000,0)),1000000))</f>
        <v/>
      </c>
      <c r="YH36">
        <f>IF($B36=0,1000000,IF(INDEX('計算A'!$D$60:$II$104,$B36,76)*FT36=1,IF(AND($E36=2,PA36=0),1000000,INDEX('計算A'!CA$110:CA$114,$F36+1)+IF(AND($E36=1,PA36=0),1000,0)),1000000))</f>
        <v/>
      </c>
      <c r="YI36">
        <f>IF($B36=0,1000000,IF(INDEX('計算A'!$D$60:$II$104,$B36,77)*FU36=1,IF(AND($E36=2,PB36=0),1000000,INDEX('計算A'!CB$110:CB$114,$F36+1)+IF(AND($E36=1,PB36=0),1000,0)),1000000))</f>
        <v/>
      </c>
      <c r="YJ36">
        <f>IF($B36=0,1000000,IF(INDEX('計算A'!$D$60:$II$104,$B36,78)*FV36=1,IF(AND($E36=2,PC36=0),1000000,INDEX('計算A'!CC$110:CC$114,$F36+1)+IF(AND($E36=1,PC36=0),1000,0)),1000000))</f>
        <v/>
      </c>
      <c r="YK36">
        <f>IF($B36=0,1000000,IF(INDEX('計算A'!$D$60:$II$104,$B36,79)*FW36=1,IF(AND($E36=2,PD36=0),1000000,INDEX('計算A'!CD$110:CD$114,$F36+1)+IF(AND($E36=1,PD36=0),1000,0)),1000000))</f>
        <v/>
      </c>
      <c r="YL36">
        <f>IF($B36=0,1000000,IF(INDEX('計算A'!$D$60:$II$104,$B36,80)*FX36=1,IF(AND($E36=2,PE36=0),1000000,INDEX('計算A'!CE$110:CE$114,$F36+1)+IF(AND($E36=1,PE36=0),1000,0)),1000000))</f>
        <v/>
      </c>
      <c r="YM36">
        <f>IF($B36=0,1000000,IF(INDEX('計算A'!$D$60:$II$104,$B36,81)*FY36=1,IF(AND($E36=2,PF36=0),1000000,INDEX('計算A'!CF$110:CF$114,$F36+1)+IF(AND($E36=1,PF36=0),1000,0)),1000000))</f>
        <v/>
      </c>
      <c r="YN36">
        <f>IF($B36=0,1000000,IF(INDEX('計算A'!$D$60:$II$104,$B36,82)*FZ36=1,IF(AND($E36=2,PG36=0),1000000,INDEX('計算A'!CG$110:CG$114,$F36+1)+IF(AND($E36=1,PG36=0),1000,0)),1000000))</f>
        <v/>
      </c>
      <c r="YO36">
        <f>IF($B36=0,1000000,IF(INDEX('計算A'!$D$60:$II$104,$B36,83)*GA36=1,IF(AND($E36=2,PH36=0),1000000,INDEX('計算A'!CH$110:CH$114,$F36+1)+IF(AND($E36=1,PH36=0),1000,0)),1000000))</f>
        <v/>
      </c>
      <c r="YP36">
        <f>IF($B36=0,1000000,IF(INDEX('計算A'!$D$60:$II$104,$B36,84)*GB36=1,IF(AND($E36=2,PI36=0),1000000,INDEX('計算A'!CI$110:CI$114,$F36+1)+IF(AND($E36=1,PI36=0),1000,0)),1000000))</f>
        <v/>
      </c>
      <c r="YQ36">
        <f>IF($B36=0,1000000,IF(INDEX('計算A'!$D$60:$II$104,$B36,85)*GC36=1,IF(AND($E36=2,PJ36=0),1000000,INDEX('計算A'!CJ$110:CJ$114,$F36+1)+IF(AND($E36=1,PJ36=0),1000,0)),1000000))</f>
        <v/>
      </c>
      <c r="YR36">
        <f>IF($B36=0,1000000,IF(INDEX('計算A'!$D$60:$II$104,$B36,86)*GD36=1,IF(AND($E36=2,PK36=0),1000000,INDEX('計算A'!CK$110:CK$114,$F36+1)+IF(AND($E36=1,PK36=0),1000,0)),1000000))</f>
        <v/>
      </c>
      <c r="YS36">
        <f>IF($B36=0,1000000,IF(INDEX('計算A'!$D$60:$II$104,$B36,87)*GE36=1,IF(AND($E36=2,PL36=0),1000000,INDEX('計算A'!CL$110:CL$114,$F36+1)+IF(AND($E36=1,PL36=0),1000,0)),1000000))</f>
        <v/>
      </c>
      <c r="YT36">
        <f>IF($B36=0,1000000,IF(INDEX('計算A'!$D$60:$II$104,$B36,88)*GF36=1,IF(AND($E36=2,PM36=0),1000000,INDEX('計算A'!CM$110:CM$114,$F36+1)+IF(AND($E36=1,PM36=0),1000,0)),1000000))</f>
        <v/>
      </c>
      <c r="YU36">
        <f>IF($B36=0,1000000,IF(INDEX('計算A'!$D$60:$II$104,$B36,89)*GG36=1,IF(AND($E36=2,PN36=0),1000000,INDEX('計算A'!CN$110:CN$114,$F36+1)+IF(AND($E36=1,PN36=0),1000,0)),1000000))</f>
        <v/>
      </c>
      <c r="YV36">
        <f>IF($B36=0,1000000,IF(INDEX('計算A'!$D$60:$II$104,$B36,90)*GH36=1,IF(AND($E36=2,PO36=0),1000000,INDEX('計算A'!CO$110:CO$114,$F36+1)+IF(AND($E36=1,PO36=0),1000,0)),1000000))</f>
        <v/>
      </c>
      <c r="YW36">
        <f>IF($B36=0,1000000,IF(INDEX('計算A'!$D$60:$II$104,$B36,91)*GI36=1,IF(AND($E36=2,PP36=0),1000000,INDEX('計算A'!CP$110:CP$114,$F36+1)+IF(AND($E36=1,PP36=0),1000,0)),1000000))</f>
        <v/>
      </c>
      <c r="YX36">
        <f>IF($B36=0,1000000,IF(INDEX('計算A'!$D$60:$II$104,$B36,92)*GJ36=1,IF(AND($E36=2,PQ36=0),1000000,INDEX('計算A'!CQ$110:CQ$114,$F36+1)+IF(AND($E36=1,PQ36=0),1000,0)),1000000))</f>
        <v/>
      </c>
      <c r="YY36">
        <f>IF($B36=0,1000000,IF(INDEX('計算A'!$D$60:$II$104,$B36,93)*GK36=1,IF(AND($E36=2,PR36=0),1000000,INDEX('計算A'!CR$110:CR$114,$F36+1)+IF(AND($E36=1,PR36=0),1000,0)),1000000))</f>
        <v/>
      </c>
      <c r="YZ36">
        <f>IF($B36=0,1000000,IF(INDEX('計算A'!$D$60:$II$104,$B36,94)*GL36=1,IF(AND($E36=2,PS36=0),1000000,INDEX('計算A'!CS$110:CS$114,$F36+1)+IF(AND($E36=1,PS36=0),1000,0)),1000000))</f>
        <v/>
      </c>
      <c r="ZA36">
        <f>IF($B36=0,1000000,IF(INDEX('計算A'!$D$60:$II$104,$B36,95)*GM36=1,IF(AND($E36=2,PT36=0),1000000,INDEX('計算A'!CT$110:CT$114,$F36+1)+IF(AND($E36=1,PT36=0),1000,0)),1000000))</f>
        <v/>
      </c>
      <c r="ZB36">
        <f>IF($B36=0,1000000,IF(INDEX('計算A'!$D$60:$II$104,$B36,96)*GN36=1,IF(AND($E36=2,PU36=0),1000000,INDEX('計算A'!CU$110:CU$114,$F36+1)+IF(AND($E36=1,PU36=0),1000,0)),1000000))</f>
        <v/>
      </c>
      <c r="ZC36">
        <f>IF($B36=0,1000000,IF(INDEX('計算A'!$D$60:$II$104,$B36,97)*GO36=1,IF(AND($E36=2,PV36=0),1000000,INDEX('計算A'!CV$110:CV$114,$F36+1)+IF(AND($E36=1,PV36=0),1000,0)),1000000))</f>
        <v/>
      </c>
      <c r="ZD36">
        <f>IF($B36=0,1000000,IF(INDEX('計算A'!$D$60:$II$104,$B36,98)*GP36=1,IF(AND($E36=2,PW36=0),1000000,INDEX('計算A'!CW$110:CW$114,$F36+1)+IF(AND($E36=1,PW36=0),1000,0)),1000000))</f>
        <v/>
      </c>
      <c r="ZE36">
        <f>IF($B36=0,1000000,IF(INDEX('計算A'!$D$60:$II$104,$B36,99)*GQ36=1,IF(AND($E36=2,PX36=0),1000000,INDEX('計算A'!CX$110:CX$114,$F36+1)+IF(AND($E36=1,PX36=0),1000,0)),1000000))</f>
        <v/>
      </c>
      <c r="ZF36">
        <f>IF($B36=0,1000000,IF(INDEX('計算A'!$D$60:$II$104,$B36,100)*GR36=1,IF(AND($E36=2,PY36=0),1000000,INDEX('計算A'!CY$110:CY$114,$F36+1)+IF(AND($E36=1,PY36=0),1000,0)),1000000))</f>
        <v/>
      </c>
      <c r="ZG36">
        <f>IF($B36=0,1000000,IF(INDEX('計算A'!$D$60:$II$104,$B36,101)*GS36=1,IF(AND($E36=2,PZ36=0),1000000,INDEX('計算A'!CZ$110:CZ$114,$F36+1)+IF(AND($E36=1,PZ36=0),1000,0)),1000000))</f>
        <v/>
      </c>
      <c r="ZH36">
        <f>IF($B36=0,1000000,IF(INDEX('計算A'!$D$60:$II$104,$B36,102)*GT36=1,IF(AND($E36=2,QA36=0),1000000,INDEX('計算A'!DA$110:DA$114,$F36+1)+IF(AND($E36=1,QA36=0),1000,0)),1000000))</f>
        <v/>
      </c>
      <c r="ZI36">
        <f>IF($B36=0,1000000,IF(INDEX('計算A'!$D$60:$II$104,$B36,103)*GU36=1,IF(AND($E36=2,QB36=0),1000000,INDEX('計算A'!DB$110:DB$114,$F36+1)+IF(AND($E36=1,QB36=0),1000,0)),1000000))</f>
        <v/>
      </c>
      <c r="ZJ36">
        <f>IF($B36=0,1000000,IF(INDEX('計算A'!$D$60:$II$104,$B36,104)*GV36=1,IF(AND($E36=2,QC36=0),1000000,INDEX('計算A'!DC$110:DC$114,$F36+1)+IF(AND($E36=1,QC36=0),1000,0)),1000000))</f>
        <v/>
      </c>
      <c r="ZK36">
        <f>IF($B36=0,1000000,IF(INDEX('計算A'!$D$60:$II$104,$B36,105)*GW36=1,IF(AND($E36=2,QD36=0),1000000,INDEX('計算A'!DD$110:DD$114,$F36+1)+IF(AND($E36=1,QD36=0),1000,0)),1000000))</f>
        <v/>
      </c>
      <c r="ZL36">
        <f>IF($B36=0,1000000,IF(INDEX('計算A'!$D$60:$II$104,$B36,106)*GX36=1,IF(AND($E36=2,QE36=0),1000000,INDEX('計算A'!DE$110:DE$114,$F36+1)+IF(AND($E36=1,QE36=0),1000,0)),1000000))</f>
        <v/>
      </c>
      <c r="ZM36">
        <f>IF($B36=0,1000000,IF(INDEX('計算A'!$D$60:$II$104,$B36,107)*GY36=1,IF(AND($E36=2,QF36=0),1000000,INDEX('計算A'!DF$110:DF$114,$F36+1)+IF(AND($E36=1,QF36=0),1000,0)),1000000))</f>
        <v/>
      </c>
      <c r="ZN36">
        <f>IF($B36=0,1000000,IF(INDEX('計算A'!$D$60:$II$104,$B36,108)*GZ36=1,IF(AND($E36=2,QG36=0),1000000,INDEX('計算A'!DG$110:DG$114,$F36+1)+IF(AND($E36=1,QG36=0),1000,0)),1000000))</f>
        <v/>
      </c>
      <c r="ZO36">
        <f>IF($B36=0,1000000,IF(INDEX('計算A'!$D$60:$II$104,$B36,109)*HA36=1,IF(AND($E36=2,QH36=0),1000000,INDEX('計算A'!DH$110:DH$114,$F36+1)+IF(AND($E36=1,QH36=0),1000,0)),1000000))</f>
        <v/>
      </c>
      <c r="ZP36">
        <f>IF($B36=0,1000000,IF(INDEX('計算A'!$D$60:$II$104,$B36,110)*HB36=1,IF(AND($E36=2,QI36=0),1000000,INDEX('計算A'!DI$110:DI$114,$F36+1)+IF(AND($E36=1,QI36=0),1000,0)),1000000))</f>
        <v/>
      </c>
      <c r="ZQ36">
        <f>IF($B36=0,1000000,IF(INDEX('計算A'!$D$60:$II$104,$B36,111)*HC36=1,IF(AND($E36=2,QJ36=0),1000000,INDEX('計算A'!DJ$110:DJ$114,$F36+1)+IF(AND($E36=1,QJ36=0),1000,0)),1000000))</f>
        <v/>
      </c>
      <c r="ZR36">
        <f>IF($B36=0,1000000,IF(INDEX('計算A'!$D$60:$II$104,$B36,112)*HD36=1,IF(AND($E36=2,QK36=0),1000000,INDEX('計算A'!DK$110:DK$114,$F36+1)+IF(AND($E36=1,QK36=0),1000,0)),1000000))</f>
        <v/>
      </c>
      <c r="ZS36">
        <f>IF($B36=0,1000000,IF(INDEX('計算A'!$D$60:$II$104,$B36,113)*HE36=1,IF(AND($E36=2,QL36=0),1000000,INDEX('計算A'!DL$110:DL$114,$F36+1)+IF(AND($E36=1,QL36=0),1000,0)),1000000))</f>
        <v/>
      </c>
      <c r="ZT36">
        <f>IF($B36=0,1000000,IF(INDEX('計算A'!$D$60:$II$104,$B36,114)*HF36=1,IF(AND($E36=2,QM36=0),1000000,INDEX('計算A'!DM$110:DM$114,$F36+1)+IF(AND($E36=1,QM36=0),1000,0)),1000000))</f>
        <v/>
      </c>
      <c r="ZU36">
        <f>IF($B36=0,1000000,IF(INDEX('計算A'!$D$60:$II$104,$B36,115)*HG36=1,IF(AND($E36=2,QN36=0),1000000,INDEX('計算A'!DN$110:DN$114,$F36+1)+IF(AND($E36=1,QN36=0),1000,0)),1000000))</f>
        <v/>
      </c>
      <c r="ZV36">
        <f>IF($B36=0,1000000,IF(INDEX('計算A'!$D$60:$II$104,$B36,116)*HH36=1,IF(AND($E36=2,QO36=0),1000000,INDEX('計算A'!DO$110:DO$114,$F36+1)+IF(AND($E36=1,QO36=0),1000,0)),1000000))</f>
        <v/>
      </c>
      <c r="ZW36">
        <f>IF($B36=0,1000000,IF(INDEX('計算A'!$D$60:$II$104,$B36,117)*HI36=1,IF(AND($E36=2,QP36=0),1000000,INDEX('計算A'!DP$110:DP$114,$F36+1)+IF(AND($E36=1,QP36=0),1000,0)),1000000))</f>
        <v/>
      </c>
      <c r="ZX36">
        <f>IF($B36=0,1000000,IF(INDEX('計算A'!$D$60:$II$104,$B36,118)*HJ36=1,IF(AND($E36=2,QQ36=0),1000000,INDEX('計算A'!DQ$110:DQ$114,$F36+1)+IF(AND($E36=1,QQ36=0),1000,0)),1000000))</f>
        <v/>
      </c>
      <c r="ZY36">
        <f>IF($B36=0,1000000,IF(INDEX('計算A'!$D$60:$II$104,$B36,119)*HK36=1,IF(AND($E36=2,QR36=0),1000000,INDEX('計算A'!DR$110:DR$114,$F36+1)+IF(AND($E36=1,QR36=0),1000,0)),1000000))</f>
        <v/>
      </c>
      <c r="ZZ36">
        <f>IF($B36=0,1000000,IF(INDEX('計算A'!$D$60:$II$104,$B36,120)*HL36=1,IF(AND($E36=2,QS36=0),1000000,INDEX('計算A'!DS$110:DS$114,$F36+1)+IF(AND($E36=1,QS36=0),1000,0)),1000000))</f>
        <v/>
      </c>
      <c r="AAA36">
        <f>IF($B36=0,1000000,IF(INDEX('計算A'!$D$60:$II$104,$B36,121)*HM36=1,IF(AND($E36=2,QT36=0),1000000,INDEX('計算A'!DT$110:DT$114,$F36+1)+IF(AND($E36=1,QT36=0),1000,0)),1000000))</f>
        <v/>
      </c>
      <c r="AAB36">
        <f>IF($B36=0,1000000,IF(INDEX('計算A'!$D$60:$II$104,$B36,122)*HN36=1,IF(AND($E36=2,QU36=0),1000000,INDEX('計算A'!DU$110:DU$114,$F36+1)+IF(AND($E36=1,QU36=0),1000,0)),1000000))</f>
        <v/>
      </c>
      <c r="AAC36">
        <f>IF($B36=0,1000000,IF(INDEX('計算A'!$D$60:$II$104,$B36,123)*HO36=1,IF(AND($E36=2,QV36=0),1000000,INDEX('計算A'!DV$110:DV$114,$F36+1)+IF(AND($E36=1,QV36=0),1000,0)),1000000))</f>
        <v/>
      </c>
      <c r="AAD36">
        <f>IF($B36=0,1000000,IF(INDEX('計算A'!$D$60:$II$104,$B36,124)*HP36=1,IF(AND($E36=2,QW36=0),1000000,INDEX('計算A'!DW$110:DW$114,$F36+1)+IF(AND($E36=1,QW36=0),1000,0)),1000000))</f>
        <v/>
      </c>
      <c r="AAE36">
        <f>IF($B36=0,1000000,IF(INDEX('計算A'!$D$60:$II$104,$B36,125)*HQ36=1,IF(AND($E36=2,QX36=0),1000000,INDEX('計算A'!DX$110:DX$114,$F36+1)+IF(AND($E36=1,QX36=0),1000,0)),1000000))</f>
        <v/>
      </c>
      <c r="AAF36">
        <f>IF($B36=0,1000000,IF(INDEX('計算A'!$D$60:$II$104,$B36,126)*HR36=1,IF(AND($E36=2,QY36=0),1000000,INDEX('計算A'!DY$110:DY$114,$F36+1)+IF(AND($E36=1,QY36=0),1000,0)),1000000))</f>
        <v/>
      </c>
      <c r="AAG36">
        <f>IF($B36=0,1000000,IF(INDEX('計算A'!$D$60:$II$104,$B36,127)*HS36=1,IF(AND($E36=2,QZ36=0),1000000,INDEX('計算A'!DZ$110:DZ$114,$F36+1)+IF(AND($E36=1,QZ36=0),1000,0)),1000000))</f>
        <v/>
      </c>
      <c r="AAH36">
        <f>IF($B36=0,1000000,IF(INDEX('計算A'!$D$60:$II$104,$B36,128)*HT36=1,IF(AND($E36=2,RA36=0),1000000,INDEX('計算A'!EA$110:EA$114,$F36+1)+IF(AND($E36=1,RA36=0),1000,0)),1000000))</f>
        <v/>
      </c>
      <c r="AAI36">
        <f>IF($B36=0,1000000,IF(INDEX('計算A'!$D$60:$II$104,$B36,129)*HU36=1,IF(AND($E36=2,RB36=0),1000000,INDEX('計算A'!EB$110:EB$114,$F36+1)+IF(AND($E36=1,RB36=0),1000,0)),1000000))</f>
        <v/>
      </c>
      <c r="AAJ36">
        <f>IF($B36=0,1000000,IF(INDEX('計算A'!$D$60:$II$104,$B36,130)*HV36=1,IF(AND($E36=2,RC36=0),1000000,INDEX('計算A'!EC$110:EC$114,$F36+1)+IF(AND($E36=1,RC36=0),1000,0)),1000000))</f>
        <v/>
      </c>
      <c r="AAK36">
        <f>IF($B36=0,1000000,IF(INDEX('計算A'!$D$60:$II$104,$B36,131)*HW36=1,IF(AND($E36=2,RD36=0),1000000,INDEX('計算A'!ED$110:ED$114,$F36+1)+IF(AND($E36=1,RD36=0),1000,0)),1000000))</f>
        <v/>
      </c>
      <c r="AAL36">
        <f>IF($B36=0,1000000,IF(INDEX('計算A'!$D$60:$II$104,$B36,132)*HX36=1,IF(AND($E36=2,RE36=0),1000000,INDEX('計算A'!EE$110:EE$114,$F36+1)+IF(AND($E36=1,RE36=0),1000,0)),1000000))</f>
        <v/>
      </c>
      <c r="AAM36">
        <f>IF($B36=0,1000000,IF(INDEX('計算A'!$D$60:$II$104,$B36,133)*HY36=1,IF(AND($E36=2,RF36=0),1000000,INDEX('計算A'!EF$110:EF$114,$F36+1)+IF(AND($E36=1,RF36=0),1000,0)),1000000))</f>
        <v/>
      </c>
      <c r="AAN36">
        <f>IF($B36=0,1000000,IF(INDEX('計算A'!$D$60:$II$104,$B36,134)*HZ36=1,IF(AND($E36=2,RG36=0),1000000,INDEX('計算A'!EG$110:EG$114,$F36+1)+IF(AND($E36=1,RG36=0),1000,0)),1000000))</f>
        <v/>
      </c>
      <c r="AAO36">
        <f>IF($B36=0,1000000,IF(INDEX('計算A'!$D$60:$II$104,$B36,135)*IA36=1,IF(AND($E36=2,RH36=0),1000000,INDEX('計算A'!EH$110:EH$114,$F36+1)+IF(AND($E36=1,RH36=0),1000,0)),1000000))</f>
        <v/>
      </c>
      <c r="AAP36">
        <f>IF($B36=0,1000000,IF(INDEX('計算A'!$D$60:$II$104,$B36,136)*IB36=1,IF(AND($E36=2,RI36=0),1000000,INDEX('計算A'!EI$110:EI$114,$F36+1)+IF(AND($E36=1,RI36=0),1000,0)),1000000))</f>
        <v/>
      </c>
      <c r="AAQ36">
        <f>IF($B36=0,1000000,IF(INDEX('計算A'!$D$60:$II$104,$B36,137)*IC36=1,IF(AND($E36=2,RJ36=0),1000000,INDEX('計算A'!EJ$110:EJ$114,$F36+1)+IF(AND($E36=1,RJ36=0),1000,0)),1000000))</f>
        <v/>
      </c>
      <c r="AAR36">
        <f>IF($B36=0,1000000,IF(INDEX('計算A'!$D$60:$II$104,$B36,138)*ID36=1,IF(AND($E36=2,RK36=0),1000000,INDEX('計算A'!EK$110:EK$114,$F36+1)+IF(AND($E36=1,RK36=0),1000,0)),1000000))</f>
        <v/>
      </c>
      <c r="AAS36">
        <f>IF($B36=0,1000000,IF(INDEX('計算A'!$D$60:$II$104,$B36,139)*IE36=1,IF(AND($E36=2,RL36=0),1000000,INDEX('計算A'!EL$110:EL$114,$F36+1)+IF(AND($E36=1,RL36=0),1000,0)),1000000))</f>
        <v/>
      </c>
      <c r="AAT36">
        <f>IF($B36=0,1000000,IF(INDEX('計算A'!$D$60:$II$104,$B36,140)*IF36=1,IF(AND($E36=2,RM36=0),1000000,INDEX('計算A'!EM$110:EM$114,$F36+1)+IF(AND($E36=1,RM36=0),1000,0)),1000000))</f>
        <v/>
      </c>
      <c r="AAU36">
        <f>IF($B36=0,1000000,IF(INDEX('計算A'!$D$60:$II$104,$B36,141)*IG36=1,IF(AND($E36=2,RN36=0),1000000,INDEX('計算A'!EN$110:EN$114,$F36+1)+IF(AND($E36=1,RN36=0),1000,0)),1000000))</f>
        <v/>
      </c>
      <c r="AAV36">
        <f>IF($B36=0,1000000,IF(INDEX('計算A'!$D$60:$II$104,$B36,142)*IH36=1,IF(AND($E36=2,RO36=0),1000000,INDEX('計算A'!EO$110:EO$114,$F36+1)+IF(AND($E36=1,RO36=0),1000,0)),1000000))</f>
        <v/>
      </c>
      <c r="AAW36">
        <f>IF($B36=0,1000000,IF(INDEX('計算A'!$D$60:$II$104,$B36,143)*II36=1,IF(AND($E36=2,RP36=0),1000000,INDEX('計算A'!EP$110:EP$114,$F36+1)+IF(AND($E36=1,RP36=0),1000,0)),1000000))</f>
        <v/>
      </c>
      <c r="AAX36">
        <f>IF($B36=0,1000000,IF(INDEX('計算A'!$D$60:$II$104,$B36,144)*IJ36=1,IF(AND($E36=2,RQ36=0),1000000,INDEX('計算A'!EQ$110:EQ$114,$F36+1)+IF(AND($E36=1,RQ36=0),1000,0)),1000000))</f>
        <v/>
      </c>
      <c r="AAY36">
        <f>IF($B36=0,1000000,IF(INDEX('計算A'!$D$60:$II$104,$B36,145)*IK36=1,IF(AND($E36=2,RR36=0),1000000,INDEX('計算A'!ER$110:ER$114,$F36+1)+IF(AND($E36=1,RR36=0),1000,0)),1000000))</f>
        <v/>
      </c>
      <c r="AAZ36">
        <f>IF($B36=0,1000000,IF(INDEX('計算A'!$D$60:$II$104,$B36,146)*IL36=1,IF(AND($E36=2,RS36=0),1000000,INDEX('計算A'!ES$110:ES$114,$F36+1)+IF(AND($E36=1,RS36=0),1000,0)),1000000))</f>
        <v/>
      </c>
      <c r="ABA36">
        <f>IF($B36=0,1000000,IF(INDEX('計算A'!$D$60:$II$104,$B36,147)*IM36=1,IF(AND($E36=2,RT36=0),1000000,INDEX('計算A'!ET$110:ET$114,$F36+1)+IF(AND($E36=1,RT36=0),1000,0)),1000000))</f>
        <v/>
      </c>
      <c r="ABB36">
        <f>IF($B36=0,1000000,IF(INDEX('計算A'!$D$60:$II$104,$B36,148)*IN36=1,IF(AND($E36=2,RU36=0),1000000,INDEX('計算A'!EU$110:EU$114,$F36+1)+IF(AND($E36=1,RU36=0),1000,0)),1000000))</f>
        <v/>
      </c>
      <c r="ABC36">
        <f>IF($B36=0,1000000,IF(INDEX('計算A'!$D$60:$II$104,$B36,149)*IO36=1,IF(AND($E36=2,RV36=0),1000000,INDEX('計算A'!EV$110:EV$114,$F36+1)+IF(AND($E36=1,RV36=0),1000,0)),1000000))</f>
        <v/>
      </c>
      <c r="ABD36">
        <f>IF($B36=0,1000000,IF(INDEX('計算A'!$D$60:$II$104,$B36,150)*IP36=1,IF(AND($E36=2,RW36=0),1000000,INDEX('計算A'!EW$110:EW$114,$F36+1)+IF(AND($E36=1,RW36=0),1000,0)),1000000))</f>
        <v/>
      </c>
      <c r="ABE36">
        <f>IF($B36=0,1000000,IF(INDEX('計算A'!$D$60:$II$104,$B36,151)*IQ36=1,IF(AND($E36=2,RX36=0),1000000,INDEX('計算A'!EX$110:EX$114,$F36+1)+IF(AND($E36=1,RX36=0),1000,0)),1000000))</f>
        <v/>
      </c>
      <c r="ABF36">
        <f>IF($B36=0,1000000,IF(INDEX('計算A'!$D$60:$II$104,$B36,152)*IR36=1,IF(AND($E36=2,RY36=0),1000000,INDEX('計算A'!EY$110:EY$114,$F36+1)+IF(AND($E36=1,RY36=0),1000,0)),1000000))</f>
        <v/>
      </c>
      <c r="ABG36">
        <f>IF($B36=0,1000000,IF(INDEX('計算A'!$D$60:$II$104,$B36,153)*IS36=1,IF(AND($E36=2,RZ36=0),1000000,INDEX('計算A'!EZ$110:EZ$114,$F36+1)+IF(AND($E36=1,RZ36=0),1000,0)),1000000))</f>
        <v/>
      </c>
      <c r="ABH36">
        <f>IF($B36=0,1000000,IF(INDEX('計算A'!$D$60:$II$104,$B36,154)*IT36=1,IF(AND($E36=2,SA36=0),1000000,INDEX('計算A'!FA$110:FA$114,$F36+1)+IF(AND($E36=1,SA36=0),1000,0)),1000000))</f>
        <v/>
      </c>
      <c r="ABI36">
        <f>IF($B36=0,1000000,IF(INDEX('計算A'!$D$60:$II$104,$B36,155)*IU36=1,IF(AND($E36=2,SB36=0),1000000,INDEX('計算A'!FB$110:FB$114,$F36+1)+IF(AND($E36=1,SB36=0),1000,0)),1000000))</f>
        <v/>
      </c>
      <c r="ABJ36">
        <f>IF($B36=0,1000000,IF(INDEX('計算A'!$D$60:$II$104,$B36,156)*IV36=1,IF(AND($E36=2,SC36=0),1000000,INDEX('計算A'!FC$110:FC$114,$F36+1)+IF(AND($E36=1,SC36=0),1000,0)),1000000))</f>
        <v/>
      </c>
      <c r="ABK36">
        <f>IF($B36=0,1000000,IF(INDEX('計算A'!$D$60:$II$104,$B36,157)*IW36=1,IF(AND($E36=2,SD36=0),1000000,INDEX('計算A'!FD$110:FD$114,$F36+1)+IF(AND($E36=1,SD36=0),1000,0)),1000000))</f>
        <v/>
      </c>
      <c r="ABL36">
        <f>IF($B36=0,1000000,IF(INDEX('計算A'!$D$60:$II$104,$B36,158)*IX36=1,IF(AND($E36=2,SE36=0),1000000,INDEX('計算A'!FE$110:FE$114,$F36+1)+IF(AND($E36=1,SE36=0),1000,0)),1000000))</f>
        <v/>
      </c>
      <c r="ABM36">
        <f>IF($B36=0,1000000,IF(INDEX('計算A'!$D$60:$II$104,$B36,159)*IY36=1,IF(AND($E36=2,SF36=0),1000000,INDEX('計算A'!FF$110:FF$114,$F36+1)+IF(AND($E36=1,SF36=0),1000,0)),1000000))</f>
        <v/>
      </c>
      <c r="ABN36">
        <f>IF($B36=0,1000000,IF(INDEX('計算A'!$D$60:$II$104,$B36,160)*IZ36=1,IF(AND($E36=2,SG36=0),1000000,INDEX('計算A'!FG$110:FG$114,$F36+1)+IF(AND($E36=1,SG36=0),1000,0)),1000000))</f>
        <v/>
      </c>
      <c r="ABO36">
        <f>IF($B36=0,1000000,IF(INDEX('計算A'!$D$60:$II$104,$B36,161)*JA36=1,IF(AND($E36=2,SH36=0),1000000,INDEX('計算A'!FH$110:FH$114,$F36+1)+IF(AND($E36=1,SH36=0),1000,0)),1000000))</f>
        <v/>
      </c>
      <c r="ABP36">
        <f>IF($B36=0,1000000,IF(INDEX('計算A'!$D$60:$II$104,$B36,162)*JB36=1,IF(AND($E36=2,SI36=0),1000000,INDEX('計算A'!FI$110:FI$114,$F36+1)+IF(AND($E36=1,SI36=0),1000,0)),1000000))</f>
        <v/>
      </c>
      <c r="ABQ36">
        <f>IF($B36=0,1000000,IF(INDEX('計算A'!$D$60:$II$104,$B36,163)*JC36=1,IF(AND($E36=2,SJ36=0),1000000,INDEX('計算A'!FJ$110:FJ$114,$F36+1)+IF(AND($E36=1,SJ36=0),1000,0)),1000000))</f>
        <v/>
      </c>
      <c r="ABR36">
        <f>IF($B36=0,1000000,IF(INDEX('計算A'!$D$60:$II$104,$B36,164)*JD36=1,IF(AND($E36=2,SK36=0),1000000,INDEX('計算A'!FK$110:FK$114,$F36+1)+IF(AND($E36=1,SK36=0),1000,0)),1000000))</f>
        <v/>
      </c>
      <c r="ABS36">
        <f>IF($B36=0,1000000,IF(INDEX('計算A'!$D$60:$II$104,$B36,165)*JE36=1,IF(AND($E36=2,SL36=0),1000000,INDEX('計算A'!FL$110:FL$114,$F36+1)+IF(AND($E36=1,SL36=0),1000,0)),1000000))</f>
        <v/>
      </c>
      <c r="ABT36">
        <f>IF($B36=0,1000000,IF(INDEX('計算A'!$D$60:$II$104,$B36,166)*JF36=1,IF(AND($E36=2,SM36=0),1000000,INDEX('計算A'!FM$110:FM$114,$F36+1)+IF(AND($E36=1,SM36=0),1000,0)),1000000))</f>
        <v/>
      </c>
      <c r="ABU36">
        <f>IF($B36=0,1000000,IF(INDEX('計算A'!$D$60:$II$104,$B36,167)*JG36=1,IF(AND($E36=2,SN36=0),1000000,INDEX('計算A'!FN$110:FN$114,$F36+1)+IF(AND($E36=1,SN36=0),1000,0)),1000000))</f>
        <v/>
      </c>
      <c r="ABV36">
        <f>IF($B36=0,1000000,IF(INDEX('計算A'!$D$60:$II$104,$B36,168)*JH36=1,IF(AND($E36=2,SO36=0),1000000,INDEX('計算A'!FO$110:FO$114,$F36+1)+IF(AND($E36=1,SO36=0),1000,0)),1000000))</f>
        <v/>
      </c>
      <c r="ABW36">
        <f>IF($B36=0,1000000,IF(INDEX('計算A'!$D$60:$II$104,$B36,169)*JI36=1,IF(AND($E36=2,SP36=0),1000000,INDEX('計算A'!FP$110:FP$114,$F36+1)+IF(AND($E36=1,SP36=0),1000,0)),1000000))</f>
        <v/>
      </c>
      <c r="ABX36">
        <f>IF($B36=0,1000000,IF(INDEX('計算A'!$D$60:$II$104,$B36,170)*JJ36=1,IF(AND($E36=2,SQ36=0),1000000,INDEX('計算A'!FQ$110:FQ$114,$F36+1)+IF(AND($E36=1,SQ36=0),1000,0)),1000000))</f>
        <v/>
      </c>
      <c r="ABY36">
        <f>IF($B36=0,1000000,IF(INDEX('計算A'!$D$60:$II$104,$B36,171)*JK36=1,IF(AND($E36=2,SR36=0),1000000,INDEX('計算A'!FR$110:FR$114,$F36+1)+IF(AND($E36=1,SR36=0),1000,0)),1000000))</f>
        <v/>
      </c>
      <c r="ABZ36">
        <f>IF($B36=0,1000000,IF(INDEX('計算A'!$D$60:$II$104,$B36,172)*JL36=1,IF(AND($E36=2,SS36=0),1000000,INDEX('計算A'!FS$110:FS$114,$F36+1)+IF(AND($E36=1,SS36=0),1000,0)),1000000))</f>
        <v/>
      </c>
      <c r="ACA36">
        <f>IF($B36=0,1000000,IF(INDEX('計算A'!$D$60:$II$104,$B36,173)*JM36=1,IF(AND($E36=2,ST36=0),1000000,INDEX('計算A'!FT$110:FT$114,$F36+1)+IF(AND($E36=1,ST36=0),1000,0)),1000000))</f>
        <v/>
      </c>
      <c r="ACB36">
        <f>IF($B36=0,1000000,IF(INDEX('計算A'!$D$60:$II$104,$B36,174)*JN36=1,IF(AND($E36=2,SU36=0),1000000,INDEX('計算A'!FU$110:FU$114,$F36+1)+IF(AND($E36=1,SU36=0),1000,0)),1000000))</f>
        <v/>
      </c>
      <c r="ACC36">
        <f>IF($B36=0,1000000,IF(INDEX('計算A'!$D$60:$II$104,$B36,175)*JO36=1,IF(AND($E36=2,SV36=0),1000000,INDEX('計算A'!FV$110:FV$114,$F36+1)+IF(AND($E36=1,SV36=0),1000,0)),1000000))</f>
        <v/>
      </c>
      <c r="ACD36">
        <f>IF($B36=0,1000000,IF(INDEX('計算A'!$D$60:$II$104,$B36,176)*JP36=1,IF(AND($E36=2,SW36=0),1000000,INDEX('計算A'!FW$110:FW$114,$F36+1)+IF(AND($E36=1,SW36=0),1000,0)),1000000))</f>
        <v/>
      </c>
      <c r="ACE36">
        <f>IF($B36=0,1000000,IF(INDEX('計算A'!$D$60:$II$104,$B36,177)*JQ36=1,IF(AND($E36=2,SX36=0),1000000,INDEX('計算A'!FX$110:FX$114,$F36+1)+IF(AND($E36=1,SX36=0),1000,0)),1000000))</f>
        <v/>
      </c>
      <c r="ACF36">
        <f>IF($B36=0,1000000,IF(INDEX('計算A'!$D$60:$II$104,$B36,178)*JR36=1,IF(AND($E36=2,SY36=0),1000000,INDEX('計算A'!FY$110:FY$114,$F36+1)+IF(AND($E36=1,SY36=0),1000,0)),1000000))</f>
        <v/>
      </c>
      <c r="ACG36">
        <f>IF($B36=0,1000000,IF(INDEX('計算A'!$D$60:$II$104,$B36,179)*JS36=1,IF(AND($E36=2,SZ36=0),1000000,INDEX('計算A'!FZ$110:FZ$114,$F36+1)+IF(AND($E36=1,SZ36=0),1000,0)),1000000))</f>
        <v/>
      </c>
      <c r="ACH36">
        <f>IF($B36=0,1000000,IF(INDEX('計算A'!$D$60:$II$104,$B36,180)*JT36=1,IF(AND($E36=2,TA36=0),1000000,INDEX('計算A'!GA$110:GA$114,$F36+1)+IF(AND($E36=1,TA36=0),1000,0)),1000000))</f>
        <v/>
      </c>
      <c r="ACI36">
        <f>IF($B36=0,1000000,IF(INDEX('計算A'!$D$60:$II$104,$B36,181)*JU36=1,IF(AND($E36=2,TB36=0),1000000,INDEX('計算A'!GB$110:GB$114,$F36+1)+IF(AND($E36=1,TB36=0),1000,0)),1000000))</f>
        <v/>
      </c>
      <c r="ACJ36">
        <f>IF($B36=0,1000000,IF(INDEX('計算A'!$D$60:$II$104,$B36,182)*JV36=1,IF(AND($E36=2,TC36=0),1000000,INDEX('計算A'!GC$110:GC$114,$F36+1)+IF(AND($E36=1,TC36=0),1000,0)),1000000))</f>
        <v/>
      </c>
      <c r="ACK36">
        <f>IF($B36=0,1000000,IF(INDEX('計算A'!$D$60:$II$104,$B36,183)*JW36=1,IF(AND($E36=2,TD36=0),1000000,INDEX('計算A'!GD$110:GD$114,$F36+1)+IF(AND($E36=1,TD36=0),1000,0)),1000000))</f>
        <v/>
      </c>
      <c r="ACL36">
        <f>IF($B36=0,1000000,IF(INDEX('計算A'!$D$60:$II$104,$B36,184)*JX36=1,IF(AND($E36=2,TE36=0),1000000,INDEX('計算A'!GE$110:GE$114,$F36+1)+IF(AND($E36=1,TE36=0),1000,0)),1000000))</f>
        <v/>
      </c>
      <c r="ACM36">
        <f>IF($B36=0,1000000,IF(INDEX('計算A'!$D$60:$II$104,$B36,185)*JY36=1,IF(AND($E36=2,TF36=0),1000000,INDEX('計算A'!GF$110:GF$114,$F36+1)+IF(AND($E36=1,TF36=0),1000,0)),1000000))</f>
        <v/>
      </c>
      <c r="ACN36">
        <f>IF($B36=0,1000000,IF(INDEX('計算A'!$D$60:$II$104,$B36,186)*JZ36=1,IF(AND($E36=2,TG36=0),1000000,INDEX('計算A'!GG$110:GG$114,$F36+1)+IF(AND($E36=1,TG36=0),1000,0)),1000000))</f>
        <v/>
      </c>
      <c r="ACO36">
        <f>IF($B36=0,1000000,IF(INDEX('計算A'!$D$60:$II$104,$B36,187)*KA36=1,IF(AND($E36=2,TH36=0),1000000,INDEX('計算A'!GH$110:GH$114,$F36+1)+IF(AND($E36=1,TH36=0),1000,0)),1000000))</f>
        <v/>
      </c>
      <c r="ACP36">
        <f>IF($B36=0,1000000,IF(INDEX('計算A'!$D$60:$II$104,$B36,188)*KB36=1,IF(AND($E36=2,TI36=0),1000000,INDEX('計算A'!GI$110:GI$114,$F36+1)+IF(AND($E36=1,TI36=0),1000,0)),1000000))</f>
        <v/>
      </c>
      <c r="ACQ36">
        <f>IF($B36=0,1000000,IF(INDEX('計算A'!$D$60:$II$104,$B36,189)*KC36=1,IF(AND($E36=2,TJ36=0),1000000,INDEX('計算A'!GJ$110:GJ$114,$F36+1)+IF(AND($E36=1,TJ36=0),1000,0)),1000000))</f>
        <v/>
      </c>
      <c r="ACR36">
        <f>IF($B36=0,1000000,IF(INDEX('計算A'!$D$60:$II$104,$B36,190)*KD36=1,IF(AND($E36=2,TK36=0),1000000,INDEX('計算A'!GK$110:GK$114,$F36+1)+IF(AND($E36=1,TK36=0),1000,0)),1000000))</f>
        <v/>
      </c>
      <c r="ACS36">
        <f>IF($B36=0,1000000,IF(INDEX('計算A'!$D$60:$II$104,$B36,191)*KE36=1,IF(AND($E36=2,TL36=0),1000000,INDEX('計算A'!GL$110:GL$114,$F36+1)+IF(AND($E36=1,TL36=0),1000,0)),1000000))</f>
        <v/>
      </c>
      <c r="ACT36">
        <f>IF($B36=0,1000000,IF(INDEX('計算A'!$D$60:$II$104,$B36,192)*KF36=1,IF(AND($E36=2,TM36=0),1000000,INDEX('計算A'!GM$110:GM$114,$F36+1)+IF(AND($E36=1,TM36=0),1000,0)),1000000))</f>
        <v/>
      </c>
      <c r="ACU36">
        <f>IF($B36=0,1000000,IF(INDEX('計算A'!$D$60:$II$104,$B36,193)*KG36=1,IF(AND($E36=2,TN36=0),1000000,INDEX('計算A'!GN$110:GN$114,$F36+1)+IF(AND($E36=1,TN36=0),1000,0)),1000000))</f>
        <v/>
      </c>
      <c r="ACV36">
        <f>IF($B36=0,1000000,IF(INDEX('計算A'!$D$60:$II$104,$B36,194)*KH36=1,IF(AND($E36=2,TO36=0),1000000,INDEX('計算A'!GO$110:GO$114,$F36+1)+IF(AND($E36=1,TO36=0),1000,0)),1000000))</f>
        <v/>
      </c>
      <c r="ACW36">
        <f>IF($B36=0,1000000,IF(INDEX('計算A'!$D$60:$II$104,$B36,195)*KI36=1,IF(AND($E36=2,TP36=0),1000000,INDEX('計算A'!GP$110:GP$114,$F36+1)+IF(AND($E36=1,TP36=0),1000,0)),1000000))</f>
        <v/>
      </c>
      <c r="ACX36">
        <f>IF($B36=0,1000000,IF(INDEX('計算A'!$D$60:$II$104,$B36,196)*KJ36=1,IF(AND($E36=2,TQ36=0),1000000,INDEX('計算A'!GQ$110:GQ$114,$F36+1)+IF(AND($E36=1,TQ36=0),1000,0)),1000000))</f>
        <v/>
      </c>
      <c r="ACY36">
        <f>IF($B36=0,1000000,IF(INDEX('計算A'!$D$60:$II$104,$B36,197)*KK36=1,IF(AND($E36=2,TR36=0),1000000,INDEX('計算A'!GR$110:GR$114,$F36+1)+IF(AND($E36=1,TR36=0),1000,0)),1000000))</f>
        <v/>
      </c>
      <c r="ACZ36">
        <f>IF($B36=0,1000000,IF(INDEX('計算A'!$D$60:$II$104,$B36,198)*KL36=1,IF(AND($E36=2,TS36=0),1000000,INDEX('計算A'!GS$110:GS$114,$F36+1)+IF(AND($E36=1,TS36=0),1000,0)),1000000))</f>
        <v/>
      </c>
      <c r="ADA36">
        <f>IF($B36=0,1000000,IF(INDEX('計算A'!$D$60:$II$104,$B36,199)*KM36=1,IF(AND($E36=2,TT36=0),1000000,INDEX('計算A'!GT$110:GT$114,$F36+1)+IF(AND($E36=1,TT36=0),1000,0)),1000000))</f>
        <v/>
      </c>
      <c r="ADB36">
        <f>IF($B36=0,1000000,IF(INDEX('計算A'!$D$60:$II$104,$B36,200)*KN36=1,IF(AND($E36=2,TU36=0),1000000,INDEX('計算A'!GU$110:GU$114,$F36+1)+IF(AND($E36=1,TU36=0),1000,0)),1000000))</f>
        <v/>
      </c>
      <c r="ADC36">
        <f>IF($B36=0,1000000,IF(INDEX('計算A'!$D$60:$II$104,$B36,201)*KO36=1,IF(AND($E36=2,TV36=0),1000000,INDEX('計算A'!GV$110:GV$114,$F36+1)+IF(AND($E36=1,TV36=0),1000,0)),1000000))</f>
        <v/>
      </c>
      <c r="ADD36">
        <f>IF($B36=0,1000000,IF(INDEX('計算A'!$D$60:$II$104,$B36,202)*KP36=1,IF(AND($E36=2,TW36=0),1000000,INDEX('計算A'!GW$110:GW$114,$F36+1)+IF(AND($E36=1,TW36=0),1000,0)),1000000))</f>
        <v/>
      </c>
      <c r="ADE36">
        <f>IF($B36=0,1000000,IF(INDEX('計算A'!$D$60:$II$104,$B36,203)*KQ36=1,IF(AND($E36=2,TX36=0),1000000,INDEX('計算A'!GX$110:GX$114,$F36+1)+IF(AND($E36=1,TX36=0),1000,0)),1000000))</f>
        <v/>
      </c>
      <c r="ADF36">
        <f>IF($B36=0,1000000,IF(INDEX('計算A'!$D$60:$II$104,$B36,204)*KR36=1,IF(AND($E36=2,TY36=0),1000000,INDEX('計算A'!GY$110:GY$114,$F36+1)+IF(AND($E36=1,TY36=0),1000,0)),1000000))</f>
        <v/>
      </c>
      <c r="ADG36">
        <f>IF($B36=0,1000000,IF(INDEX('計算A'!$D$60:$II$104,$B36,205)*KS36=1,IF(AND($E36=2,TZ36=0),1000000,INDEX('計算A'!GZ$110:GZ$114,$F36+1)+IF(AND($E36=1,TZ36=0),1000,0)),1000000))</f>
        <v/>
      </c>
      <c r="ADH36">
        <f>IF($B36=0,1000000,IF(INDEX('計算A'!$D$60:$II$104,$B36,206)*KT36=1,IF(AND($E36=2,UA36=0),1000000,INDEX('計算A'!HA$110:HA$114,$F36+1)+IF(AND($E36=1,UA36=0),1000,0)),1000000))</f>
        <v/>
      </c>
      <c r="ADI36">
        <f>IF($B36=0,1000000,IF(INDEX('計算A'!$D$60:$II$104,$B36,207)*KU36=1,IF(AND($E36=2,UB36=0),1000000,INDEX('計算A'!HB$110:HB$114,$F36+1)+IF(AND($E36=1,UB36=0),1000,0)),1000000))</f>
        <v/>
      </c>
      <c r="ADJ36">
        <f>IF($B36=0,1000000,IF(INDEX('計算A'!$D$60:$II$104,$B36,208)*KV36=1,IF(AND($E36=2,UC36=0),1000000,INDEX('計算A'!HC$110:HC$114,$F36+1)+IF(AND($E36=1,UC36=0),1000,0)),1000000))</f>
        <v/>
      </c>
      <c r="ADK36">
        <f>IF($B36=0,1000000,IF(INDEX('計算A'!$D$60:$II$104,$B36,209)*KW36=1,IF(AND($E36=2,UD36=0),1000000,INDEX('計算A'!HD$110:HD$114,$F36+1)+IF(AND($E36=1,UD36=0),1000,0)),1000000))</f>
        <v/>
      </c>
      <c r="ADL36">
        <f>IF($B36=0,1000000,IF(INDEX('計算A'!$D$60:$II$104,$B36,210)*KX36=1,IF(AND($E36=2,UE36=0),1000000,INDEX('計算A'!HE$110:HE$114,$F36+1)+IF(AND($E36=1,UE36=0),1000,0)),1000000))</f>
        <v/>
      </c>
      <c r="ADM36">
        <f>IF($B36=0,1000000,IF(INDEX('計算A'!$D$60:$II$104,$B36,211)*KY36=1,IF(AND($E36=2,UF36=0),1000000,INDEX('計算A'!HF$110:HF$114,$F36+1)+IF(AND($E36=1,UF36=0),1000,0)),1000000))</f>
        <v/>
      </c>
      <c r="ADN36">
        <f>IF($B36=0,1000000,IF(INDEX('計算A'!$D$60:$II$104,$B36,212)*KZ36=1,IF(AND($E36=2,UG36=0),1000000,INDEX('計算A'!HG$110:HG$114,$F36+1)+IF(AND($E36=1,UG36=0),1000,0)),1000000))</f>
        <v/>
      </c>
      <c r="ADO36">
        <f>IF($B36=0,1000000,IF(INDEX('計算A'!$D$60:$II$104,$B36,213)*LA36=1,IF(AND($E36=2,UH36=0),1000000,INDEX('計算A'!HH$110:HH$114,$F36+1)+IF(AND($E36=1,UH36=0),1000,0)),1000000))</f>
        <v/>
      </c>
      <c r="ADP36">
        <f>IF($B36=0,1000000,IF(INDEX('計算A'!$D$60:$II$104,$B36,214)*LB36=1,IF(AND($E36=2,UI36=0),1000000,INDEX('計算A'!HI$110:HI$114,$F36+1)+IF(AND($E36=1,UI36=0),1000,0)),1000000))</f>
        <v/>
      </c>
      <c r="ADQ36">
        <f>IF($B36=0,1000000,IF(INDEX('計算A'!$D$60:$II$104,$B36,215)*LC36=1,IF(AND($E36=2,UJ36=0),1000000,INDEX('計算A'!HJ$110:HJ$114,$F36+1)+IF(AND($E36=1,UJ36=0),1000,0)),1000000))</f>
        <v/>
      </c>
      <c r="ADR36">
        <f>IF($B36=0,1000000,IF(INDEX('計算A'!$D$60:$II$104,$B36,216)*LD36=1,IF(AND($E36=2,UK36=0),1000000,INDEX('計算A'!HK$110:HK$114,$F36+1)+IF(AND($E36=1,UK36=0),1000,0)),1000000))</f>
        <v/>
      </c>
      <c r="ADS36">
        <f>IF($B36=0,1000000,IF(INDEX('計算A'!$D$60:$II$104,$B36,217)*LE36=1,IF(AND($E36=2,UL36=0),1000000,INDEX('計算A'!HL$110:HL$114,$F36+1)+IF(AND($E36=1,UL36=0),1000,0)),1000000))</f>
        <v/>
      </c>
      <c r="ADT36">
        <f>IF($B36=0,1000000,IF(INDEX('計算A'!$D$60:$II$104,$B36,218)*LF36=1,IF(AND($E36=2,UM36=0),1000000,INDEX('計算A'!HM$110:HM$114,$F36+1)+IF(AND($E36=1,UM36=0),1000,0)),1000000))</f>
        <v/>
      </c>
      <c r="ADU36">
        <f>IF($B36=0,1000000,IF(INDEX('計算A'!$D$60:$II$104,$B36,219)*LG36=1,IF(AND($E36=2,UN36=0),1000000,INDEX('計算A'!HN$110:HN$114,$F36+1)+IF(AND($E36=1,UN36=0),1000,0)),1000000))</f>
        <v/>
      </c>
      <c r="ADV36">
        <f>IF($B36=0,1000000,IF(INDEX('計算A'!$D$60:$II$104,$B36,220)*LH36=1,IF(AND($E36=2,UO36=0),1000000,INDEX('計算A'!HO$110:HO$114,$F36+1)+IF(AND($E36=1,UO36=0),1000,0)),1000000))</f>
        <v/>
      </c>
      <c r="ADW36">
        <f>IF($B36=0,1000000,IF(INDEX('計算A'!$D$60:$II$104,$B36,221)*LI36=1,IF(AND($E36=2,UP36=0),1000000,INDEX('計算A'!HP$110:HP$114,$F36+1)+IF(AND($E36=1,UP36=0),1000,0)),1000000))</f>
        <v/>
      </c>
      <c r="ADX36">
        <f>IF($B36=0,1000000,IF(INDEX('計算A'!$D$60:$II$104,$B36,222)*LJ36=1,IF(AND($E36=2,UQ36=0),1000000,INDEX('計算A'!HQ$110:HQ$114,$F36+1)+IF(AND($E36=1,UQ36=0),1000,0)),1000000))</f>
        <v/>
      </c>
      <c r="ADY36">
        <f>IF($B36=0,1000000,IF(INDEX('計算A'!$D$60:$II$104,$B36,223)*LK36=1,IF(AND($E36=2,UR36=0),1000000,INDEX('計算A'!HR$110:HR$114,$F36+1)+IF(AND($E36=1,UR36=0),1000,0)),1000000))</f>
        <v/>
      </c>
      <c r="ADZ36">
        <f>IF($B36=0,1000000,IF(INDEX('計算A'!$D$60:$II$104,$B36,224)*LL36=1,IF(AND($E36=2,US36=0),1000000,INDEX('計算A'!HS$110:HS$114,$F36+1)+IF(AND($E36=1,US36=0),1000,0)),1000000))</f>
        <v/>
      </c>
      <c r="AEA36">
        <f>IF($B36=0,1000000,IF(INDEX('計算A'!$D$60:$II$104,$B36,225)*LM36=1,IF(AND($E36=2,UT36=0),1000000,INDEX('計算A'!HT$110:HT$114,$F36+1)+IF(AND($E36=1,UT36=0),1000,0)),1000000))</f>
        <v/>
      </c>
      <c r="AEB36">
        <f>IF($B36=0,1000000,IF(INDEX('計算A'!$D$60:$II$104,$B36,226)*LN36=1,IF(AND($E36=2,UU36=0),1000000,INDEX('計算A'!HU$110:HU$114,$F36+1)+IF(AND($E36=1,UU36=0),1000,0)),1000000))</f>
        <v/>
      </c>
      <c r="AEC36">
        <f>IF($B36=0,1000000,IF(INDEX('計算A'!$D$60:$II$104,$B36,227)*LO36=1,IF(AND($E36=2,UV36=0),1000000,INDEX('計算A'!HV$110:HV$114,$F36+1)+IF(AND($E36=1,UV36=0),1000,0)),1000000))</f>
        <v/>
      </c>
      <c r="AED36">
        <f>IF($B36=0,1000000,IF(INDEX('計算A'!$D$60:$II$104,$B36,228)*LP36=1,IF(AND($E36=2,UW36=0),1000000,INDEX('計算A'!HW$110:HW$114,$F36+1)+IF(AND($E36=1,UW36=0),1000,0)),1000000))</f>
        <v/>
      </c>
      <c r="AEE36">
        <f>IF($B36=0,1000000,IF(INDEX('計算A'!$D$60:$II$104,$B36,229)*LQ36=1,IF(AND($E36=2,UX36=0),1000000,INDEX('計算A'!HX$110:HX$114,$F36+1)+IF(AND($E36=1,UX36=0),1000,0)),1000000))</f>
        <v/>
      </c>
      <c r="AEF36">
        <f>IF($B36=0,1000000,IF(INDEX('計算A'!$D$60:$II$104,$B36,230)*LR36=1,IF(AND($E36=2,UY36=0),1000000,INDEX('計算A'!HY$110:HY$114,$F36+1)+IF(AND($E36=1,UY36=0),1000,0)),1000000))</f>
        <v/>
      </c>
      <c r="AEG36">
        <f>IF($B36=0,1000000,IF(INDEX('計算A'!$D$60:$II$104,$B36,231)*LS36=1,IF(AND($E36=2,UZ36=0),1000000,INDEX('計算A'!HZ$110:HZ$114,$F36+1)+IF(AND($E36=1,UZ36=0),1000,0)),1000000))</f>
        <v/>
      </c>
      <c r="AEH36">
        <f>IF($B36=0,1000000,IF(INDEX('計算A'!$D$60:$II$104,$B36,232)*LT36=1,IF(AND($E36=2,VA36=0),1000000,INDEX('計算A'!IA$110:IA$114,$F36+1)+IF(AND($E36=1,VA36=0),1000,0)),1000000))</f>
        <v/>
      </c>
      <c r="AEI36">
        <f>IF($B36=0,1000000,IF(INDEX('計算A'!$D$60:$II$104,$B36,233)*LU36=1,IF(AND($E36=2,VB36=0),1000000,INDEX('計算A'!IB$110:IB$114,$F36+1)+IF(AND($E36=1,VB36=0),1000,0)),1000000))</f>
        <v/>
      </c>
      <c r="AEJ36">
        <f>IF($B36=0,1000000,IF(INDEX('計算A'!$D$60:$II$104,$B36,234)*LV36=1,IF(AND($E36=2,VC36=0),1000000,INDEX('計算A'!IC$110:IC$114,$F36+1)+IF(AND($E36=1,VC36=0),1000,0)),1000000))</f>
        <v/>
      </c>
      <c r="AEK36">
        <f>IF($B36=0,1000000,IF(INDEX('計算A'!$D$60:$II$104,$B36,235)*LW36=1,IF(AND($E36=2,VD36=0),1000000,INDEX('計算A'!ID$110:ID$114,$F36+1)+IF(AND($E36=1,VD36=0),1000,0)),1000000))</f>
        <v/>
      </c>
      <c r="AEL36">
        <f>IF($B36=0,1000000,IF(INDEX('計算A'!$D$60:$II$104,$B36,236)*LX36=1,IF(AND($E36=2,VE36=0),1000000,INDEX('計算A'!IE$110:IE$114,$F36+1)+IF(AND($E36=1,VE36=0),1000,0)),1000000))</f>
        <v/>
      </c>
      <c r="AEM36">
        <f>IF($B36=0,1000000,IF(INDEX('計算A'!$D$60:$II$104,$B36,237)*LY36=1,IF(AND($E36=2,VF36=0),1000000,INDEX('計算A'!IF$110:IF$114,$F36+1)+IF(AND($E36=1,VF36=0),1000,0)),1000000))</f>
        <v/>
      </c>
      <c r="AEN36">
        <f>IF($B36=0,1000000,IF(INDEX('計算A'!$D$60:$II$104,$B36,238)*LZ36=1,IF(AND($E36=2,VG36=0),1000000,INDEX('計算A'!IG$110:IG$114,$F36+1)+IF(AND($E36=1,VG36=0),1000,0)),1000000))</f>
        <v/>
      </c>
      <c r="AEO36">
        <f>IF($B36=0,1000000,IF(INDEX('計算A'!$D$60:$II$104,$B36,239)*MA36=1,IF(AND($E36=2,VH36=0),1000000,INDEX('計算A'!IH$110:IH$114,$F36+1)+IF(AND($E36=1,VH36=0),1000,0)),1000000))</f>
        <v/>
      </c>
      <c r="AEP36">
        <f>IF($B36=0,1000000,IF(INDEX('計算A'!$D$60:$II$104,$B36,240)*MB36=1,IF(AND($E36=2,VI36=0),1000000,INDEX('計算A'!II$110:II$114,$F36+1)+IF(AND($E36=1,VI36=0),1000,0)),1000000))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IF($B37=0,1000000,IF(INDEX('計算A'!$D$60:$II$104,$B37,1)*CW37=1,IF(AND($E37=2,MD37=0),1000000,INDEX('計算A'!D$110:D$114,$F37+1)+IF(AND($E37=1,MD37=0),1000,0)),1000000))</f>
        <v/>
      </c>
      <c r="VL37">
        <f>IF($B37=0,1000000,IF(INDEX('計算A'!$D$60:$II$104,$B37,2)*CX37=1,IF(AND($E37=2,ME37=0),1000000,INDEX('計算A'!E$110:E$114,$F37+1)+IF(AND($E37=1,ME37=0),1000,0)),1000000))</f>
        <v/>
      </c>
      <c r="VM37">
        <f>IF($B37=0,1000000,IF(INDEX('計算A'!$D$60:$II$104,$B37,3)*CY37=1,IF(AND($E37=2,MF37=0),1000000,INDEX('計算A'!F$110:F$114,$F37+1)+IF(AND($E37=1,MF37=0),1000,0)),1000000))</f>
        <v/>
      </c>
      <c r="VN37">
        <f>IF($B37=0,1000000,IF(INDEX('計算A'!$D$60:$II$104,$B37,4)*CZ37=1,IF(AND($E37=2,MG37=0),1000000,INDEX('計算A'!G$110:G$114,$F37+1)+IF(AND($E37=1,MG37=0),1000,0)),1000000))</f>
        <v/>
      </c>
      <c r="VO37">
        <f>IF($B37=0,1000000,IF(INDEX('計算A'!$D$60:$II$104,$B37,5)*DA37=1,IF(AND($E37=2,MH37=0),1000000,INDEX('計算A'!H$110:H$114,$F37+1)+IF(AND($E37=1,MH37=0),1000,0)),1000000))</f>
        <v/>
      </c>
      <c r="VP37">
        <f>IF($B37=0,1000000,IF(INDEX('計算A'!$D$60:$II$104,$B37,6)*DB37=1,IF(AND($E37=2,MI37=0),1000000,INDEX('計算A'!I$110:I$114,$F37+1)+IF(AND($E37=1,MI37=0),1000,0)),1000000))</f>
        <v/>
      </c>
      <c r="VQ37">
        <f>IF($B37=0,1000000,IF(INDEX('計算A'!$D$60:$II$104,$B37,7)*DC37=1,IF(AND($E37=2,MJ37=0),1000000,INDEX('計算A'!J$110:J$114,$F37+1)+IF(AND($E37=1,MJ37=0),1000,0)),1000000))</f>
        <v/>
      </c>
      <c r="VR37">
        <f>IF($B37=0,1000000,IF(INDEX('計算A'!$D$60:$II$104,$B37,8)*DD37=1,IF(AND($E37=2,MK37=0),1000000,INDEX('計算A'!K$110:K$114,$F37+1)+IF(AND($E37=1,MK37=0),1000,0)),1000000))</f>
        <v/>
      </c>
      <c r="VS37">
        <f>IF($B37=0,1000000,IF(INDEX('計算A'!$D$60:$II$104,$B37,9)*DE37=1,IF(AND($E37=2,ML37=0),1000000,INDEX('計算A'!L$110:L$114,$F37+1)+IF(AND($E37=1,ML37=0),1000,0)),1000000))</f>
        <v/>
      </c>
      <c r="VT37">
        <f>IF($B37=0,1000000,IF(INDEX('計算A'!$D$60:$II$104,$B37,10)*DF37=1,IF(AND($E37=2,MM37=0),1000000,INDEX('計算A'!M$110:M$114,$F37+1)+IF(AND($E37=1,MM37=0),1000,0)),1000000))</f>
        <v/>
      </c>
      <c r="VU37">
        <f>IF($B37=0,1000000,IF(INDEX('計算A'!$D$60:$II$104,$B37,11)*DG37=1,IF(AND($E37=2,MN37=0),1000000,INDEX('計算A'!N$110:N$114,$F37+1)+IF(AND($E37=1,MN37=0),1000,0)),1000000))</f>
        <v/>
      </c>
      <c r="VV37">
        <f>IF($B37=0,1000000,IF(INDEX('計算A'!$D$60:$II$104,$B37,12)*DH37=1,IF(AND($E37=2,MO37=0),1000000,INDEX('計算A'!O$110:O$114,$F37+1)+IF(AND($E37=1,MO37=0),1000,0)),1000000))</f>
        <v/>
      </c>
      <c r="VW37">
        <f>IF($B37=0,1000000,IF(INDEX('計算A'!$D$60:$II$104,$B37,13)*DI37=1,IF(AND($E37=2,MP37=0),1000000,INDEX('計算A'!P$110:P$114,$F37+1)+IF(AND($E37=1,MP37=0),1000,0)),1000000))</f>
        <v/>
      </c>
      <c r="VX37">
        <f>IF($B37=0,1000000,IF(INDEX('計算A'!$D$60:$II$104,$B37,14)*DJ37=1,IF(AND($E37=2,MQ37=0),1000000,INDEX('計算A'!Q$110:Q$114,$F37+1)+IF(AND($E37=1,MQ37=0),1000,0)),1000000))</f>
        <v/>
      </c>
      <c r="VY37">
        <f>IF($B37=0,1000000,IF(INDEX('計算A'!$D$60:$II$104,$B37,15)*DK37=1,IF(AND($E37=2,MR37=0),1000000,INDEX('計算A'!R$110:R$114,$F37+1)+IF(AND($E37=1,MR37=0),1000,0)),1000000))</f>
        <v/>
      </c>
      <c r="VZ37">
        <f>IF($B37=0,1000000,IF(INDEX('計算A'!$D$60:$II$104,$B37,16)*DL37=1,IF(AND($E37=2,MS37=0),1000000,INDEX('計算A'!S$110:S$114,$F37+1)+IF(AND($E37=1,MS37=0),1000,0)),1000000))</f>
        <v/>
      </c>
      <c r="WA37">
        <f>IF($B37=0,1000000,IF(INDEX('計算A'!$D$60:$II$104,$B37,17)*DM37=1,IF(AND($E37=2,MT37=0),1000000,INDEX('計算A'!T$110:T$114,$F37+1)+IF(AND($E37=1,MT37=0),1000,0)),1000000))</f>
        <v/>
      </c>
      <c r="WB37">
        <f>IF($B37=0,1000000,IF(INDEX('計算A'!$D$60:$II$104,$B37,18)*DN37=1,IF(AND($E37=2,MU37=0),1000000,INDEX('計算A'!U$110:U$114,$F37+1)+IF(AND($E37=1,MU37=0),1000,0)),1000000))</f>
        <v/>
      </c>
      <c r="WC37">
        <f>IF($B37=0,1000000,IF(INDEX('計算A'!$D$60:$II$104,$B37,19)*DO37=1,IF(AND($E37=2,MV37=0),1000000,INDEX('計算A'!V$110:V$114,$F37+1)+IF(AND($E37=1,MV37=0),1000,0)),1000000))</f>
        <v/>
      </c>
      <c r="WD37">
        <f>IF($B37=0,1000000,IF(INDEX('計算A'!$D$60:$II$104,$B37,20)*DP37=1,IF(AND($E37=2,MW37=0),1000000,INDEX('計算A'!W$110:W$114,$F37+1)+IF(AND($E37=1,MW37=0),1000,0)),1000000))</f>
        <v/>
      </c>
      <c r="WE37">
        <f>IF($B37=0,1000000,IF(INDEX('計算A'!$D$60:$II$104,$B37,21)*DQ37=1,IF(AND($E37=2,MX37=0),1000000,INDEX('計算A'!X$110:X$114,$F37+1)+IF(AND($E37=1,MX37=0),1000,0)),1000000))</f>
        <v/>
      </c>
      <c r="WF37">
        <f>IF($B37=0,1000000,IF(INDEX('計算A'!$D$60:$II$104,$B37,22)*DR37=1,IF(AND($E37=2,MY37=0),1000000,INDEX('計算A'!Y$110:Y$114,$F37+1)+IF(AND($E37=1,MY37=0),1000,0)),1000000))</f>
        <v/>
      </c>
      <c r="WG37">
        <f>IF($B37=0,1000000,IF(INDEX('計算A'!$D$60:$II$104,$B37,23)*DS37=1,IF(AND($E37=2,MZ37=0),1000000,INDEX('計算A'!Z$110:Z$114,$F37+1)+IF(AND($E37=1,MZ37=0),1000,0)),1000000))</f>
        <v/>
      </c>
      <c r="WH37">
        <f>IF($B37=0,1000000,IF(INDEX('計算A'!$D$60:$II$104,$B37,24)*DT37=1,IF(AND($E37=2,NA37=0),1000000,INDEX('計算A'!AA$110:AA$114,$F37+1)+IF(AND($E37=1,NA37=0),1000,0)),1000000))</f>
        <v/>
      </c>
      <c r="WI37">
        <f>IF($B37=0,1000000,IF(INDEX('計算A'!$D$60:$II$104,$B37,25)*DU37=1,IF(AND($E37=2,NB37=0),1000000,INDEX('計算A'!AB$110:AB$114,$F37+1)+IF(AND($E37=1,NB37=0),1000,0)),1000000))</f>
        <v/>
      </c>
      <c r="WJ37">
        <f>IF($B37=0,1000000,IF(INDEX('計算A'!$D$60:$II$104,$B37,26)*DV37=1,IF(AND($E37=2,NC37=0),1000000,INDEX('計算A'!AC$110:AC$114,$F37+1)+IF(AND($E37=1,NC37=0),1000,0)),1000000))</f>
        <v/>
      </c>
      <c r="WK37">
        <f>IF($B37=0,1000000,IF(INDEX('計算A'!$D$60:$II$104,$B37,27)*DW37=1,IF(AND($E37=2,ND37=0),1000000,INDEX('計算A'!AD$110:AD$114,$F37+1)+IF(AND($E37=1,ND37=0),1000,0)),1000000))</f>
        <v/>
      </c>
      <c r="WL37">
        <f>IF($B37=0,1000000,IF(INDEX('計算A'!$D$60:$II$104,$B37,28)*DX37=1,IF(AND($E37=2,NE37=0),1000000,INDEX('計算A'!AE$110:AE$114,$F37+1)+IF(AND($E37=1,NE37=0),1000,0)),1000000))</f>
        <v/>
      </c>
      <c r="WM37">
        <f>IF($B37=0,1000000,IF(INDEX('計算A'!$D$60:$II$104,$B37,29)*DY37=1,IF(AND($E37=2,NF37=0),1000000,INDEX('計算A'!AF$110:AF$114,$F37+1)+IF(AND($E37=1,NF37=0),1000,0)),1000000))</f>
        <v/>
      </c>
      <c r="WN37">
        <f>IF($B37=0,1000000,IF(INDEX('計算A'!$D$60:$II$104,$B37,30)*DZ37=1,IF(AND($E37=2,NG37=0),1000000,INDEX('計算A'!AG$110:AG$114,$F37+1)+IF(AND($E37=1,NG37=0),1000,0)),1000000))</f>
        <v/>
      </c>
      <c r="WO37">
        <f>IF($B37=0,1000000,IF(INDEX('計算A'!$D$60:$II$104,$B37,31)*EA37=1,IF(AND($E37=2,NH37=0),1000000,INDEX('計算A'!AH$110:AH$114,$F37+1)+IF(AND($E37=1,NH37=0),1000,0)),1000000))</f>
        <v/>
      </c>
      <c r="WP37">
        <f>IF($B37=0,1000000,IF(INDEX('計算A'!$D$60:$II$104,$B37,32)*EB37=1,IF(AND($E37=2,NI37=0),1000000,INDEX('計算A'!AI$110:AI$114,$F37+1)+IF(AND($E37=1,NI37=0),1000,0)),1000000))</f>
        <v/>
      </c>
      <c r="WQ37">
        <f>IF($B37=0,1000000,IF(INDEX('計算A'!$D$60:$II$104,$B37,33)*EC37=1,IF(AND($E37=2,NJ37=0),1000000,INDEX('計算A'!AJ$110:AJ$114,$F37+1)+IF(AND($E37=1,NJ37=0),1000,0)),1000000))</f>
        <v/>
      </c>
      <c r="WR37">
        <f>IF($B37=0,1000000,IF(INDEX('計算A'!$D$60:$II$104,$B37,34)*ED37=1,IF(AND($E37=2,NK37=0),1000000,INDEX('計算A'!AK$110:AK$114,$F37+1)+IF(AND($E37=1,NK37=0),1000,0)),1000000))</f>
        <v/>
      </c>
      <c r="WS37">
        <f>IF($B37=0,1000000,IF(INDEX('計算A'!$D$60:$II$104,$B37,35)*EE37=1,IF(AND($E37=2,NL37=0),1000000,INDEX('計算A'!AL$110:AL$114,$F37+1)+IF(AND($E37=1,NL37=0),1000,0)),1000000))</f>
        <v/>
      </c>
      <c r="WT37">
        <f>IF($B37=0,1000000,IF(INDEX('計算A'!$D$60:$II$104,$B37,36)*EF37=1,IF(AND($E37=2,NM37=0),1000000,INDEX('計算A'!AM$110:AM$114,$F37+1)+IF(AND($E37=1,NM37=0),1000,0)),1000000))</f>
        <v/>
      </c>
      <c r="WU37">
        <f>IF($B37=0,1000000,IF(INDEX('計算A'!$D$60:$II$104,$B37,37)*EG37=1,IF(AND($E37=2,NN37=0),1000000,INDEX('計算A'!AN$110:AN$114,$F37+1)+IF(AND($E37=1,NN37=0),1000,0)),1000000))</f>
        <v/>
      </c>
      <c r="WV37">
        <f>IF($B37=0,1000000,IF(INDEX('計算A'!$D$60:$II$104,$B37,38)*EH37=1,IF(AND($E37=2,NO37=0),1000000,INDEX('計算A'!AO$110:AO$114,$F37+1)+IF(AND($E37=1,NO37=0),1000,0)),1000000))</f>
        <v/>
      </c>
      <c r="WW37">
        <f>IF($B37=0,1000000,IF(INDEX('計算A'!$D$60:$II$104,$B37,39)*EI37=1,IF(AND($E37=2,NP37=0),1000000,INDEX('計算A'!AP$110:AP$114,$F37+1)+IF(AND($E37=1,NP37=0),1000,0)),1000000))</f>
        <v/>
      </c>
      <c r="WX37">
        <f>IF($B37=0,1000000,IF(INDEX('計算A'!$D$60:$II$104,$B37,40)*EJ37=1,IF(AND($E37=2,NQ37=0),1000000,INDEX('計算A'!AQ$110:AQ$114,$F37+1)+IF(AND($E37=1,NQ37=0),1000,0)),1000000))</f>
        <v/>
      </c>
      <c r="WY37">
        <f>IF($B37=0,1000000,IF(INDEX('計算A'!$D$60:$II$104,$B37,41)*EK37=1,IF(AND($E37=2,NR37=0),1000000,INDEX('計算A'!AR$110:AR$114,$F37+1)+IF(AND($E37=1,NR37=0),1000,0)),1000000))</f>
        <v/>
      </c>
      <c r="WZ37">
        <f>IF($B37=0,1000000,IF(INDEX('計算A'!$D$60:$II$104,$B37,42)*EL37=1,IF(AND($E37=2,NS37=0),1000000,INDEX('計算A'!AS$110:AS$114,$F37+1)+IF(AND($E37=1,NS37=0),1000,0)),1000000))</f>
        <v/>
      </c>
      <c r="XA37">
        <f>IF($B37=0,1000000,IF(INDEX('計算A'!$D$60:$II$104,$B37,43)*EM37=1,IF(AND($E37=2,NT37=0),1000000,INDEX('計算A'!AT$110:AT$114,$F37+1)+IF(AND($E37=1,NT37=0),1000,0)),1000000))</f>
        <v/>
      </c>
      <c r="XB37">
        <f>IF($B37=0,1000000,IF(INDEX('計算A'!$D$60:$II$104,$B37,44)*EN37=1,IF(AND($E37=2,NU37=0),1000000,INDEX('計算A'!AU$110:AU$114,$F37+1)+IF(AND($E37=1,NU37=0),1000,0)),1000000))</f>
        <v/>
      </c>
      <c r="XC37">
        <f>IF($B37=0,1000000,IF(INDEX('計算A'!$D$60:$II$104,$B37,45)*EO37=1,IF(AND($E37=2,NV37=0),1000000,INDEX('計算A'!AV$110:AV$114,$F37+1)+IF(AND($E37=1,NV37=0),1000,0)),1000000))</f>
        <v/>
      </c>
      <c r="XD37">
        <f>IF($B37=0,1000000,IF(INDEX('計算A'!$D$60:$II$104,$B37,46)*EP37=1,IF(AND($E37=2,NW37=0),1000000,INDEX('計算A'!AW$110:AW$114,$F37+1)+IF(AND($E37=1,NW37=0),1000,0)),1000000))</f>
        <v/>
      </c>
      <c r="XE37">
        <f>IF($B37=0,1000000,IF(INDEX('計算A'!$D$60:$II$104,$B37,47)*EQ37=1,IF(AND($E37=2,NX37=0),1000000,INDEX('計算A'!AX$110:AX$114,$F37+1)+IF(AND($E37=1,NX37=0),1000,0)),1000000))</f>
        <v/>
      </c>
      <c r="XF37">
        <f>IF($B37=0,1000000,IF(INDEX('計算A'!$D$60:$II$104,$B37,48)*ER37=1,IF(AND($E37=2,NY37=0),1000000,INDEX('計算A'!AY$110:AY$114,$F37+1)+IF(AND($E37=1,NY37=0),1000,0)),1000000))</f>
        <v/>
      </c>
      <c r="XG37">
        <f>IF($B37=0,1000000,IF(INDEX('計算A'!$D$60:$II$104,$B37,49)*ES37=1,IF(AND($E37=2,NZ37=0),1000000,INDEX('計算A'!AZ$110:AZ$114,$F37+1)+IF(AND($E37=1,NZ37=0),1000,0)),1000000))</f>
        <v/>
      </c>
      <c r="XH37">
        <f>IF($B37=0,1000000,IF(INDEX('計算A'!$D$60:$II$104,$B37,50)*ET37=1,IF(AND($E37=2,OA37=0),1000000,INDEX('計算A'!BA$110:BA$114,$F37+1)+IF(AND($E37=1,OA37=0),1000,0)),1000000))</f>
        <v/>
      </c>
      <c r="XI37">
        <f>IF($B37=0,1000000,IF(INDEX('計算A'!$D$60:$II$104,$B37,51)*EU37=1,IF(AND($E37=2,OB37=0),1000000,INDEX('計算A'!BB$110:BB$114,$F37+1)+IF(AND($E37=1,OB37=0),1000,0)),1000000))</f>
        <v/>
      </c>
      <c r="XJ37">
        <f>IF($B37=0,1000000,IF(INDEX('計算A'!$D$60:$II$104,$B37,52)*EV37=1,IF(AND($E37=2,OC37=0),1000000,INDEX('計算A'!BC$110:BC$114,$F37+1)+IF(AND($E37=1,OC37=0),1000,0)),1000000))</f>
        <v/>
      </c>
      <c r="XK37">
        <f>IF($B37=0,1000000,IF(INDEX('計算A'!$D$60:$II$104,$B37,53)*EW37=1,IF(AND($E37=2,OD37=0),1000000,INDEX('計算A'!BD$110:BD$114,$F37+1)+IF(AND($E37=1,OD37=0),1000,0)),1000000))</f>
        <v/>
      </c>
      <c r="XL37">
        <f>IF($B37=0,1000000,IF(INDEX('計算A'!$D$60:$II$104,$B37,54)*EX37=1,IF(AND($E37=2,OE37=0),1000000,INDEX('計算A'!BE$110:BE$114,$F37+1)+IF(AND($E37=1,OE37=0),1000,0)),1000000))</f>
        <v/>
      </c>
      <c r="XM37">
        <f>IF($B37=0,1000000,IF(INDEX('計算A'!$D$60:$II$104,$B37,55)*EY37=1,IF(AND($E37=2,OF37=0),1000000,INDEX('計算A'!BF$110:BF$114,$F37+1)+IF(AND($E37=1,OF37=0),1000,0)),1000000))</f>
        <v/>
      </c>
      <c r="XN37">
        <f>IF($B37=0,1000000,IF(INDEX('計算A'!$D$60:$II$104,$B37,56)*EZ37=1,IF(AND($E37=2,OG37=0),1000000,INDEX('計算A'!BG$110:BG$114,$F37+1)+IF(AND($E37=1,OG37=0),1000,0)),1000000))</f>
        <v/>
      </c>
      <c r="XO37">
        <f>IF($B37=0,1000000,IF(INDEX('計算A'!$D$60:$II$104,$B37,57)*FA37=1,IF(AND($E37=2,OH37=0),1000000,INDEX('計算A'!BH$110:BH$114,$F37+1)+IF(AND($E37=1,OH37=0),1000,0)),1000000))</f>
        <v/>
      </c>
      <c r="XP37">
        <f>IF($B37=0,1000000,IF(INDEX('計算A'!$D$60:$II$104,$B37,58)*FB37=1,IF(AND($E37=2,OI37=0),1000000,INDEX('計算A'!BI$110:BI$114,$F37+1)+IF(AND($E37=1,OI37=0),1000,0)),1000000))</f>
        <v/>
      </c>
      <c r="XQ37">
        <f>IF($B37=0,1000000,IF(INDEX('計算A'!$D$60:$II$104,$B37,59)*FC37=1,IF(AND($E37=2,OJ37=0),1000000,INDEX('計算A'!BJ$110:BJ$114,$F37+1)+IF(AND($E37=1,OJ37=0),1000,0)),1000000))</f>
        <v/>
      </c>
      <c r="XR37">
        <f>IF($B37=0,1000000,IF(INDEX('計算A'!$D$60:$II$104,$B37,60)*FD37=1,IF(AND($E37=2,OK37=0),1000000,INDEX('計算A'!BK$110:BK$114,$F37+1)+IF(AND($E37=1,OK37=0),1000,0)),1000000))</f>
        <v/>
      </c>
      <c r="XS37">
        <f>IF($B37=0,1000000,IF(INDEX('計算A'!$D$60:$II$104,$B37,61)*FE37=1,IF(AND($E37=2,OL37=0),1000000,INDEX('計算A'!BL$110:BL$114,$F37+1)+IF(AND($E37=1,OL37=0),1000,0)),1000000))</f>
        <v/>
      </c>
      <c r="XT37">
        <f>IF($B37=0,1000000,IF(INDEX('計算A'!$D$60:$II$104,$B37,62)*FF37=1,IF(AND($E37=2,OM37=0),1000000,INDEX('計算A'!BM$110:BM$114,$F37+1)+IF(AND($E37=1,OM37=0),1000,0)),1000000))</f>
        <v/>
      </c>
      <c r="XU37">
        <f>IF($B37=0,1000000,IF(INDEX('計算A'!$D$60:$II$104,$B37,63)*FG37=1,IF(AND($E37=2,ON37=0),1000000,INDEX('計算A'!BN$110:BN$114,$F37+1)+IF(AND($E37=1,ON37=0),1000,0)),1000000))</f>
        <v/>
      </c>
      <c r="XV37">
        <f>IF($B37=0,1000000,IF(INDEX('計算A'!$D$60:$II$104,$B37,64)*FH37=1,IF(AND($E37=2,OO37=0),1000000,INDEX('計算A'!BO$110:BO$114,$F37+1)+IF(AND($E37=1,OO37=0),1000,0)),1000000))</f>
        <v/>
      </c>
      <c r="XW37">
        <f>IF($B37=0,1000000,IF(INDEX('計算A'!$D$60:$II$104,$B37,65)*FI37=1,IF(AND($E37=2,OP37=0),1000000,INDEX('計算A'!BP$110:BP$114,$F37+1)+IF(AND($E37=1,OP37=0),1000,0)),1000000))</f>
        <v/>
      </c>
      <c r="XX37">
        <f>IF($B37=0,1000000,IF(INDEX('計算A'!$D$60:$II$104,$B37,66)*FJ37=1,IF(AND($E37=2,OQ37=0),1000000,INDEX('計算A'!BQ$110:BQ$114,$F37+1)+IF(AND($E37=1,OQ37=0),1000,0)),1000000))</f>
        <v/>
      </c>
      <c r="XY37">
        <f>IF($B37=0,1000000,IF(INDEX('計算A'!$D$60:$II$104,$B37,67)*FK37=1,IF(AND($E37=2,OR37=0),1000000,INDEX('計算A'!BR$110:BR$114,$F37+1)+IF(AND($E37=1,OR37=0),1000,0)),1000000))</f>
        <v/>
      </c>
      <c r="XZ37">
        <f>IF($B37=0,1000000,IF(INDEX('計算A'!$D$60:$II$104,$B37,68)*FL37=1,IF(AND($E37=2,OS37=0),1000000,INDEX('計算A'!BS$110:BS$114,$F37+1)+IF(AND($E37=1,OS37=0),1000,0)),1000000))</f>
        <v/>
      </c>
      <c r="YA37">
        <f>IF($B37=0,1000000,IF(INDEX('計算A'!$D$60:$II$104,$B37,69)*FM37=1,IF(AND($E37=2,OT37=0),1000000,INDEX('計算A'!BT$110:BT$114,$F37+1)+IF(AND($E37=1,OT37=0),1000,0)),1000000))</f>
        <v/>
      </c>
      <c r="YB37">
        <f>IF($B37=0,1000000,IF(INDEX('計算A'!$D$60:$II$104,$B37,70)*FN37=1,IF(AND($E37=2,OU37=0),1000000,INDEX('計算A'!BU$110:BU$114,$F37+1)+IF(AND($E37=1,OU37=0),1000,0)),1000000))</f>
        <v/>
      </c>
      <c r="YC37">
        <f>IF($B37=0,1000000,IF(INDEX('計算A'!$D$60:$II$104,$B37,71)*FO37=1,IF(AND($E37=2,OV37=0),1000000,INDEX('計算A'!BV$110:BV$114,$F37+1)+IF(AND($E37=1,OV37=0),1000,0)),1000000))</f>
        <v/>
      </c>
      <c r="YD37">
        <f>IF($B37=0,1000000,IF(INDEX('計算A'!$D$60:$II$104,$B37,72)*FP37=1,IF(AND($E37=2,OW37=0),1000000,INDEX('計算A'!BW$110:BW$114,$F37+1)+IF(AND($E37=1,OW37=0),1000,0)),1000000))</f>
        <v/>
      </c>
      <c r="YE37">
        <f>IF($B37=0,1000000,IF(INDEX('計算A'!$D$60:$II$104,$B37,73)*FQ37=1,IF(AND($E37=2,OX37=0),1000000,INDEX('計算A'!BX$110:BX$114,$F37+1)+IF(AND($E37=1,OX37=0),1000,0)),1000000))</f>
        <v/>
      </c>
      <c r="YF37">
        <f>IF($B37=0,1000000,IF(INDEX('計算A'!$D$60:$II$104,$B37,74)*FR37=1,IF(AND($E37=2,OY37=0),1000000,INDEX('計算A'!BY$110:BY$114,$F37+1)+IF(AND($E37=1,OY37=0),1000,0)),1000000))</f>
        <v/>
      </c>
      <c r="YG37">
        <f>IF($B37=0,1000000,IF(INDEX('計算A'!$D$60:$II$104,$B37,75)*FS37=1,IF(AND($E37=2,OZ37=0),1000000,INDEX('計算A'!BZ$110:BZ$114,$F37+1)+IF(AND($E37=1,OZ37=0),1000,0)),1000000))</f>
        <v/>
      </c>
      <c r="YH37">
        <f>IF($B37=0,1000000,IF(INDEX('計算A'!$D$60:$II$104,$B37,76)*FT37=1,IF(AND($E37=2,PA37=0),1000000,INDEX('計算A'!CA$110:CA$114,$F37+1)+IF(AND($E37=1,PA37=0),1000,0)),1000000))</f>
        <v/>
      </c>
      <c r="YI37">
        <f>IF($B37=0,1000000,IF(INDEX('計算A'!$D$60:$II$104,$B37,77)*FU37=1,IF(AND($E37=2,PB37=0),1000000,INDEX('計算A'!CB$110:CB$114,$F37+1)+IF(AND($E37=1,PB37=0),1000,0)),1000000))</f>
        <v/>
      </c>
      <c r="YJ37">
        <f>IF($B37=0,1000000,IF(INDEX('計算A'!$D$60:$II$104,$B37,78)*FV37=1,IF(AND($E37=2,PC37=0),1000000,INDEX('計算A'!CC$110:CC$114,$F37+1)+IF(AND($E37=1,PC37=0),1000,0)),1000000))</f>
        <v/>
      </c>
      <c r="YK37">
        <f>IF($B37=0,1000000,IF(INDEX('計算A'!$D$60:$II$104,$B37,79)*FW37=1,IF(AND($E37=2,PD37=0),1000000,INDEX('計算A'!CD$110:CD$114,$F37+1)+IF(AND($E37=1,PD37=0),1000,0)),1000000))</f>
        <v/>
      </c>
      <c r="YL37">
        <f>IF($B37=0,1000000,IF(INDEX('計算A'!$D$60:$II$104,$B37,80)*FX37=1,IF(AND($E37=2,PE37=0),1000000,INDEX('計算A'!CE$110:CE$114,$F37+1)+IF(AND($E37=1,PE37=0),1000,0)),1000000))</f>
        <v/>
      </c>
      <c r="YM37">
        <f>IF($B37=0,1000000,IF(INDEX('計算A'!$D$60:$II$104,$B37,81)*FY37=1,IF(AND($E37=2,PF37=0),1000000,INDEX('計算A'!CF$110:CF$114,$F37+1)+IF(AND($E37=1,PF37=0),1000,0)),1000000))</f>
        <v/>
      </c>
      <c r="YN37">
        <f>IF($B37=0,1000000,IF(INDEX('計算A'!$D$60:$II$104,$B37,82)*FZ37=1,IF(AND($E37=2,PG37=0),1000000,INDEX('計算A'!CG$110:CG$114,$F37+1)+IF(AND($E37=1,PG37=0),1000,0)),1000000))</f>
        <v/>
      </c>
      <c r="YO37">
        <f>IF($B37=0,1000000,IF(INDEX('計算A'!$D$60:$II$104,$B37,83)*GA37=1,IF(AND($E37=2,PH37=0),1000000,INDEX('計算A'!CH$110:CH$114,$F37+1)+IF(AND($E37=1,PH37=0),1000,0)),1000000))</f>
        <v/>
      </c>
      <c r="YP37">
        <f>IF($B37=0,1000000,IF(INDEX('計算A'!$D$60:$II$104,$B37,84)*GB37=1,IF(AND($E37=2,PI37=0),1000000,INDEX('計算A'!CI$110:CI$114,$F37+1)+IF(AND($E37=1,PI37=0),1000,0)),1000000))</f>
        <v/>
      </c>
      <c r="YQ37">
        <f>IF($B37=0,1000000,IF(INDEX('計算A'!$D$60:$II$104,$B37,85)*GC37=1,IF(AND($E37=2,PJ37=0),1000000,INDEX('計算A'!CJ$110:CJ$114,$F37+1)+IF(AND($E37=1,PJ37=0),1000,0)),1000000))</f>
        <v/>
      </c>
      <c r="YR37">
        <f>IF($B37=0,1000000,IF(INDEX('計算A'!$D$60:$II$104,$B37,86)*GD37=1,IF(AND($E37=2,PK37=0),1000000,INDEX('計算A'!CK$110:CK$114,$F37+1)+IF(AND($E37=1,PK37=0),1000,0)),1000000))</f>
        <v/>
      </c>
      <c r="YS37">
        <f>IF($B37=0,1000000,IF(INDEX('計算A'!$D$60:$II$104,$B37,87)*GE37=1,IF(AND($E37=2,PL37=0),1000000,INDEX('計算A'!CL$110:CL$114,$F37+1)+IF(AND($E37=1,PL37=0),1000,0)),1000000))</f>
        <v/>
      </c>
      <c r="YT37">
        <f>IF($B37=0,1000000,IF(INDEX('計算A'!$D$60:$II$104,$B37,88)*GF37=1,IF(AND($E37=2,PM37=0),1000000,INDEX('計算A'!CM$110:CM$114,$F37+1)+IF(AND($E37=1,PM37=0),1000,0)),1000000))</f>
        <v/>
      </c>
      <c r="YU37">
        <f>IF($B37=0,1000000,IF(INDEX('計算A'!$D$60:$II$104,$B37,89)*GG37=1,IF(AND($E37=2,PN37=0),1000000,INDEX('計算A'!CN$110:CN$114,$F37+1)+IF(AND($E37=1,PN37=0),1000,0)),1000000))</f>
        <v/>
      </c>
      <c r="YV37">
        <f>IF($B37=0,1000000,IF(INDEX('計算A'!$D$60:$II$104,$B37,90)*GH37=1,IF(AND($E37=2,PO37=0),1000000,INDEX('計算A'!CO$110:CO$114,$F37+1)+IF(AND($E37=1,PO37=0),1000,0)),1000000))</f>
        <v/>
      </c>
      <c r="YW37">
        <f>IF($B37=0,1000000,IF(INDEX('計算A'!$D$60:$II$104,$B37,91)*GI37=1,IF(AND($E37=2,PP37=0),1000000,INDEX('計算A'!CP$110:CP$114,$F37+1)+IF(AND($E37=1,PP37=0),1000,0)),1000000))</f>
        <v/>
      </c>
      <c r="YX37">
        <f>IF($B37=0,1000000,IF(INDEX('計算A'!$D$60:$II$104,$B37,92)*GJ37=1,IF(AND($E37=2,PQ37=0),1000000,INDEX('計算A'!CQ$110:CQ$114,$F37+1)+IF(AND($E37=1,PQ37=0),1000,0)),1000000))</f>
        <v/>
      </c>
      <c r="YY37">
        <f>IF($B37=0,1000000,IF(INDEX('計算A'!$D$60:$II$104,$B37,93)*GK37=1,IF(AND($E37=2,PR37=0),1000000,INDEX('計算A'!CR$110:CR$114,$F37+1)+IF(AND($E37=1,PR37=0),1000,0)),1000000))</f>
        <v/>
      </c>
      <c r="YZ37">
        <f>IF($B37=0,1000000,IF(INDEX('計算A'!$D$60:$II$104,$B37,94)*GL37=1,IF(AND($E37=2,PS37=0),1000000,INDEX('計算A'!CS$110:CS$114,$F37+1)+IF(AND($E37=1,PS37=0),1000,0)),1000000))</f>
        <v/>
      </c>
      <c r="ZA37">
        <f>IF($B37=0,1000000,IF(INDEX('計算A'!$D$60:$II$104,$B37,95)*GM37=1,IF(AND($E37=2,PT37=0),1000000,INDEX('計算A'!CT$110:CT$114,$F37+1)+IF(AND($E37=1,PT37=0),1000,0)),1000000))</f>
        <v/>
      </c>
      <c r="ZB37">
        <f>IF($B37=0,1000000,IF(INDEX('計算A'!$D$60:$II$104,$B37,96)*GN37=1,IF(AND($E37=2,PU37=0),1000000,INDEX('計算A'!CU$110:CU$114,$F37+1)+IF(AND($E37=1,PU37=0),1000,0)),1000000))</f>
        <v/>
      </c>
      <c r="ZC37">
        <f>IF($B37=0,1000000,IF(INDEX('計算A'!$D$60:$II$104,$B37,97)*GO37=1,IF(AND($E37=2,PV37=0),1000000,INDEX('計算A'!CV$110:CV$114,$F37+1)+IF(AND($E37=1,PV37=0),1000,0)),1000000))</f>
        <v/>
      </c>
      <c r="ZD37">
        <f>IF($B37=0,1000000,IF(INDEX('計算A'!$D$60:$II$104,$B37,98)*GP37=1,IF(AND($E37=2,PW37=0),1000000,INDEX('計算A'!CW$110:CW$114,$F37+1)+IF(AND($E37=1,PW37=0),1000,0)),1000000))</f>
        <v/>
      </c>
      <c r="ZE37">
        <f>IF($B37=0,1000000,IF(INDEX('計算A'!$D$60:$II$104,$B37,99)*GQ37=1,IF(AND($E37=2,PX37=0),1000000,INDEX('計算A'!CX$110:CX$114,$F37+1)+IF(AND($E37=1,PX37=0),1000,0)),1000000))</f>
        <v/>
      </c>
      <c r="ZF37">
        <f>IF($B37=0,1000000,IF(INDEX('計算A'!$D$60:$II$104,$B37,100)*GR37=1,IF(AND($E37=2,PY37=0),1000000,INDEX('計算A'!CY$110:CY$114,$F37+1)+IF(AND($E37=1,PY37=0),1000,0)),1000000))</f>
        <v/>
      </c>
      <c r="ZG37">
        <f>IF($B37=0,1000000,IF(INDEX('計算A'!$D$60:$II$104,$B37,101)*GS37=1,IF(AND($E37=2,PZ37=0),1000000,INDEX('計算A'!CZ$110:CZ$114,$F37+1)+IF(AND($E37=1,PZ37=0),1000,0)),1000000))</f>
        <v/>
      </c>
      <c r="ZH37">
        <f>IF($B37=0,1000000,IF(INDEX('計算A'!$D$60:$II$104,$B37,102)*GT37=1,IF(AND($E37=2,QA37=0),1000000,INDEX('計算A'!DA$110:DA$114,$F37+1)+IF(AND($E37=1,QA37=0),1000,0)),1000000))</f>
        <v/>
      </c>
      <c r="ZI37">
        <f>IF($B37=0,1000000,IF(INDEX('計算A'!$D$60:$II$104,$B37,103)*GU37=1,IF(AND($E37=2,QB37=0),1000000,INDEX('計算A'!DB$110:DB$114,$F37+1)+IF(AND($E37=1,QB37=0),1000,0)),1000000))</f>
        <v/>
      </c>
      <c r="ZJ37">
        <f>IF($B37=0,1000000,IF(INDEX('計算A'!$D$60:$II$104,$B37,104)*GV37=1,IF(AND($E37=2,QC37=0),1000000,INDEX('計算A'!DC$110:DC$114,$F37+1)+IF(AND($E37=1,QC37=0),1000,0)),1000000))</f>
        <v/>
      </c>
      <c r="ZK37">
        <f>IF($B37=0,1000000,IF(INDEX('計算A'!$D$60:$II$104,$B37,105)*GW37=1,IF(AND($E37=2,QD37=0),1000000,INDEX('計算A'!DD$110:DD$114,$F37+1)+IF(AND($E37=1,QD37=0),1000,0)),1000000))</f>
        <v/>
      </c>
      <c r="ZL37">
        <f>IF($B37=0,1000000,IF(INDEX('計算A'!$D$60:$II$104,$B37,106)*GX37=1,IF(AND($E37=2,QE37=0),1000000,INDEX('計算A'!DE$110:DE$114,$F37+1)+IF(AND($E37=1,QE37=0),1000,0)),1000000))</f>
        <v/>
      </c>
      <c r="ZM37">
        <f>IF($B37=0,1000000,IF(INDEX('計算A'!$D$60:$II$104,$B37,107)*GY37=1,IF(AND($E37=2,QF37=0),1000000,INDEX('計算A'!DF$110:DF$114,$F37+1)+IF(AND($E37=1,QF37=0),1000,0)),1000000))</f>
        <v/>
      </c>
      <c r="ZN37">
        <f>IF($B37=0,1000000,IF(INDEX('計算A'!$D$60:$II$104,$B37,108)*GZ37=1,IF(AND($E37=2,QG37=0),1000000,INDEX('計算A'!DG$110:DG$114,$F37+1)+IF(AND($E37=1,QG37=0),1000,0)),1000000))</f>
        <v/>
      </c>
      <c r="ZO37">
        <f>IF($B37=0,1000000,IF(INDEX('計算A'!$D$60:$II$104,$B37,109)*HA37=1,IF(AND($E37=2,QH37=0),1000000,INDEX('計算A'!DH$110:DH$114,$F37+1)+IF(AND($E37=1,QH37=0),1000,0)),1000000))</f>
        <v/>
      </c>
      <c r="ZP37">
        <f>IF($B37=0,1000000,IF(INDEX('計算A'!$D$60:$II$104,$B37,110)*HB37=1,IF(AND($E37=2,QI37=0),1000000,INDEX('計算A'!DI$110:DI$114,$F37+1)+IF(AND($E37=1,QI37=0),1000,0)),1000000))</f>
        <v/>
      </c>
      <c r="ZQ37">
        <f>IF($B37=0,1000000,IF(INDEX('計算A'!$D$60:$II$104,$B37,111)*HC37=1,IF(AND($E37=2,QJ37=0),1000000,INDEX('計算A'!DJ$110:DJ$114,$F37+1)+IF(AND($E37=1,QJ37=0),1000,0)),1000000))</f>
        <v/>
      </c>
      <c r="ZR37">
        <f>IF($B37=0,1000000,IF(INDEX('計算A'!$D$60:$II$104,$B37,112)*HD37=1,IF(AND($E37=2,QK37=0),1000000,INDEX('計算A'!DK$110:DK$114,$F37+1)+IF(AND($E37=1,QK37=0),1000,0)),1000000))</f>
        <v/>
      </c>
      <c r="ZS37">
        <f>IF($B37=0,1000000,IF(INDEX('計算A'!$D$60:$II$104,$B37,113)*HE37=1,IF(AND($E37=2,QL37=0),1000000,INDEX('計算A'!DL$110:DL$114,$F37+1)+IF(AND($E37=1,QL37=0),1000,0)),1000000))</f>
        <v/>
      </c>
      <c r="ZT37">
        <f>IF($B37=0,1000000,IF(INDEX('計算A'!$D$60:$II$104,$B37,114)*HF37=1,IF(AND($E37=2,QM37=0),1000000,INDEX('計算A'!DM$110:DM$114,$F37+1)+IF(AND($E37=1,QM37=0),1000,0)),1000000))</f>
        <v/>
      </c>
      <c r="ZU37">
        <f>IF($B37=0,1000000,IF(INDEX('計算A'!$D$60:$II$104,$B37,115)*HG37=1,IF(AND($E37=2,QN37=0),1000000,INDEX('計算A'!DN$110:DN$114,$F37+1)+IF(AND($E37=1,QN37=0),1000,0)),1000000))</f>
        <v/>
      </c>
      <c r="ZV37">
        <f>IF($B37=0,1000000,IF(INDEX('計算A'!$D$60:$II$104,$B37,116)*HH37=1,IF(AND($E37=2,QO37=0),1000000,INDEX('計算A'!DO$110:DO$114,$F37+1)+IF(AND($E37=1,QO37=0),1000,0)),1000000))</f>
        <v/>
      </c>
      <c r="ZW37">
        <f>IF($B37=0,1000000,IF(INDEX('計算A'!$D$60:$II$104,$B37,117)*HI37=1,IF(AND($E37=2,QP37=0),1000000,INDEX('計算A'!DP$110:DP$114,$F37+1)+IF(AND($E37=1,QP37=0),1000,0)),1000000))</f>
        <v/>
      </c>
      <c r="ZX37">
        <f>IF($B37=0,1000000,IF(INDEX('計算A'!$D$60:$II$104,$B37,118)*HJ37=1,IF(AND($E37=2,QQ37=0),1000000,INDEX('計算A'!DQ$110:DQ$114,$F37+1)+IF(AND($E37=1,QQ37=0),1000,0)),1000000))</f>
        <v/>
      </c>
      <c r="ZY37">
        <f>IF($B37=0,1000000,IF(INDEX('計算A'!$D$60:$II$104,$B37,119)*HK37=1,IF(AND($E37=2,QR37=0),1000000,INDEX('計算A'!DR$110:DR$114,$F37+1)+IF(AND($E37=1,QR37=0),1000,0)),1000000))</f>
        <v/>
      </c>
      <c r="ZZ37">
        <f>IF($B37=0,1000000,IF(INDEX('計算A'!$D$60:$II$104,$B37,120)*HL37=1,IF(AND($E37=2,QS37=0),1000000,INDEX('計算A'!DS$110:DS$114,$F37+1)+IF(AND($E37=1,QS37=0),1000,0)),1000000))</f>
        <v/>
      </c>
      <c r="AAA37">
        <f>IF($B37=0,1000000,IF(INDEX('計算A'!$D$60:$II$104,$B37,121)*HM37=1,IF(AND($E37=2,QT37=0),1000000,INDEX('計算A'!DT$110:DT$114,$F37+1)+IF(AND($E37=1,QT37=0),1000,0)),1000000))</f>
        <v/>
      </c>
      <c r="AAB37">
        <f>IF($B37=0,1000000,IF(INDEX('計算A'!$D$60:$II$104,$B37,122)*HN37=1,IF(AND($E37=2,QU37=0),1000000,INDEX('計算A'!DU$110:DU$114,$F37+1)+IF(AND($E37=1,QU37=0),1000,0)),1000000))</f>
        <v/>
      </c>
      <c r="AAC37">
        <f>IF($B37=0,1000000,IF(INDEX('計算A'!$D$60:$II$104,$B37,123)*HO37=1,IF(AND($E37=2,QV37=0),1000000,INDEX('計算A'!DV$110:DV$114,$F37+1)+IF(AND($E37=1,QV37=0),1000,0)),1000000))</f>
        <v/>
      </c>
      <c r="AAD37">
        <f>IF($B37=0,1000000,IF(INDEX('計算A'!$D$60:$II$104,$B37,124)*HP37=1,IF(AND($E37=2,QW37=0),1000000,INDEX('計算A'!DW$110:DW$114,$F37+1)+IF(AND($E37=1,QW37=0),1000,0)),1000000))</f>
        <v/>
      </c>
      <c r="AAE37">
        <f>IF($B37=0,1000000,IF(INDEX('計算A'!$D$60:$II$104,$B37,125)*HQ37=1,IF(AND($E37=2,QX37=0),1000000,INDEX('計算A'!DX$110:DX$114,$F37+1)+IF(AND($E37=1,QX37=0),1000,0)),1000000))</f>
        <v/>
      </c>
      <c r="AAF37">
        <f>IF($B37=0,1000000,IF(INDEX('計算A'!$D$60:$II$104,$B37,126)*HR37=1,IF(AND($E37=2,QY37=0),1000000,INDEX('計算A'!DY$110:DY$114,$F37+1)+IF(AND($E37=1,QY37=0),1000,0)),1000000))</f>
        <v/>
      </c>
      <c r="AAG37">
        <f>IF($B37=0,1000000,IF(INDEX('計算A'!$D$60:$II$104,$B37,127)*HS37=1,IF(AND($E37=2,QZ37=0),1000000,INDEX('計算A'!DZ$110:DZ$114,$F37+1)+IF(AND($E37=1,QZ37=0),1000,0)),1000000))</f>
        <v/>
      </c>
      <c r="AAH37">
        <f>IF($B37=0,1000000,IF(INDEX('計算A'!$D$60:$II$104,$B37,128)*HT37=1,IF(AND($E37=2,RA37=0),1000000,INDEX('計算A'!EA$110:EA$114,$F37+1)+IF(AND($E37=1,RA37=0),1000,0)),1000000))</f>
        <v/>
      </c>
      <c r="AAI37">
        <f>IF($B37=0,1000000,IF(INDEX('計算A'!$D$60:$II$104,$B37,129)*HU37=1,IF(AND($E37=2,RB37=0),1000000,INDEX('計算A'!EB$110:EB$114,$F37+1)+IF(AND($E37=1,RB37=0),1000,0)),1000000))</f>
        <v/>
      </c>
      <c r="AAJ37">
        <f>IF($B37=0,1000000,IF(INDEX('計算A'!$D$60:$II$104,$B37,130)*HV37=1,IF(AND($E37=2,RC37=0),1000000,INDEX('計算A'!EC$110:EC$114,$F37+1)+IF(AND($E37=1,RC37=0),1000,0)),1000000))</f>
        <v/>
      </c>
      <c r="AAK37">
        <f>IF($B37=0,1000000,IF(INDEX('計算A'!$D$60:$II$104,$B37,131)*HW37=1,IF(AND($E37=2,RD37=0),1000000,INDEX('計算A'!ED$110:ED$114,$F37+1)+IF(AND($E37=1,RD37=0),1000,0)),1000000))</f>
        <v/>
      </c>
      <c r="AAL37">
        <f>IF($B37=0,1000000,IF(INDEX('計算A'!$D$60:$II$104,$B37,132)*HX37=1,IF(AND($E37=2,RE37=0),1000000,INDEX('計算A'!EE$110:EE$114,$F37+1)+IF(AND($E37=1,RE37=0),1000,0)),1000000))</f>
        <v/>
      </c>
      <c r="AAM37">
        <f>IF($B37=0,1000000,IF(INDEX('計算A'!$D$60:$II$104,$B37,133)*HY37=1,IF(AND($E37=2,RF37=0),1000000,INDEX('計算A'!EF$110:EF$114,$F37+1)+IF(AND($E37=1,RF37=0),1000,0)),1000000))</f>
        <v/>
      </c>
      <c r="AAN37">
        <f>IF($B37=0,1000000,IF(INDEX('計算A'!$D$60:$II$104,$B37,134)*HZ37=1,IF(AND($E37=2,RG37=0),1000000,INDEX('計算A'!EG$110:EG$114,$F37+1)+IF(AND($E37=1,RG37=0),1000,0)),1000000))</f>
        <v/>
      </c>
      <c r="AAO37">
        <f>IF($B37=0,1000000,IF(INDEX('計算A'!$D$60:$II$104,$B37,135)*IA37=1,IF(AND($E37=2,RH37=0),1000000,INDEX('計算A'!EH$110:EH$114,$F37+1)+IF(AND($E37=1,RH37=0),1000,0)),1000000))</f>
        <v/>
      </c>
      <c r="AAP37">
        <f>IF($B37=0,1000000,IF(INDEX('計算A'!$D$60:$II$104,$B37,136)*IB37=1,IF(AND($E37=2,RI37=0),1000000,INDEX('計算A'!EI$110:EI$114,$F37+1)+IF(AND($E37=1,RI37=0),1000,0)),1000000))</f>
        <v/>
      </c>
      <c r="AAQ37">
        <f>IF($B37=0,1000000,IF(INDEX('計算A'!$D$60:$II$104,$B37,137)*IC37=1,IF(AND($E37=2,RJ37=0),1000000,INDEX('計算A'!EJ$110:EJ$114,$F37+1)+IF(AND($E37=1,RJ37=0),1000,0)),1000000))</f>
        <v/>
      </c>
      <c r="AAR37">
        <f>IF($B37=0,1000000,IF(INDEX('計算A'!$D$60:$II$104,$B37,138)*ID37=1,IF(AND($E37=2,RK37=0),1000000,INDEX('計算A'!EK$110:EK$114,$F37+1)+IF(AND($E37=1,RK37=0),1000,0)),1000000))</f>
        <v/>
      </c>
      <c r="AAS37">
        <f>IF($B37=0,1000000,IF(INDEX('計算A'!$D$60:$II$104,$B37,139)*IE37=1,IF(AND($E37=2,RL37=0),1000000,INDEX('計算A'!EL$110:EL$114,$F37+1)+IF(AND($E37=1,RL37=0),1000,0)),1000000))</f>
        <v/>
      </c>
      <c r="AAT37">
        <f>IF($B37=0,1000000,IF(INDEX('計算A'!$D$60:$II$104,$B37,140)*IF37=1,IF(AND($E37=2,RM37=0),1000000,INDEX('計算A'!EM$110:EM$114,$F37+1)+IF(AND($E37=1,RM37=0),1000,0)),1000000))</f>
        <v/>
      </c>
      <c r="AAU37">
        <f>IF($B37=0,1000000,IF(INDEX('計算A'!$D$60:$II$104,$B37,141)*IG37=1,IF(AND($E37=2,RN37=0),1000000,INDEX('計算A'!EN$110:EN$114,$F37+1)+IF(AND($E37=1,RN37=0),1000,0)),1000000))</f>
        <v/>
      </c>
      <c r="AAV37">
        <f>IF($B37=0,1000000,IF(INDEX('計算A'!$D$60:$II$104,$B37,142)*IH37=1,IF(AND($E37=2,RO37=0),1000000,INDEX('計算A'!EO$110:EO$114,$F37+1)+IF(AND($E37=1,RO37=0),1000,0)),1000000))</f>
        <v/>
      </c>
      <c r="AAW37">
        <f>IF($B37=0,1000000,IF(INDEX('計算A'!$D$60:$II$104,$B37,143)*II37=1,IF(AND($E37=2,RP37=0),1000000,INDEX('計算A'!EP$110:EP$114,$F37+1)+IF(AND($E37=1,RP37=0),1000,0)),1000000))</f>
        <v/>
      </c>
      <c r="AAX37">
        <f>IF($B37=0,1000000,IF(INDEX('計算A'!$D$60:$II$104,$B37,144)*IJ37=1,IF(AND($E37=2,RQ37=0),1000000,INDEX('計算A'!EQ$110:EQ$114,$F37+1)+IF(AND($E37=1,RQ37=0),1000,0)),1000000))</f>
        <v/>
      </c>
      <c r="AAY37">
        <f>IF($B37=0,1000000,IF(INDEX('計算A'!$D$60:$II$104,$B37,145)*IK37=1,IF(AND($E37=2,RR37=0),1000000,INDEX('計算A'!ER$110:ER$114,$F37+1)+IF(AND($E37=1,RR37=0),1000,0)),1000000))</f>
        <v/>
      </c>
      <c r="AAZ37">
        <f>IF($B37=0,1000000,IF(INDEX('計算A'!$D$60:$II$104,$B37,146)*IL37=1,IF(AND($E37=2,RS37=0),1000000,INDEX('計算A'!ES$110:ES$114,$F37+1)+IF(AND($E37=1,RS37=0),1000,0)),1000000))</f>
        <v/>
      </c>
      <c r="ABA37">
        <f>IF($B37=0,1000000,IF(INDEX('計算A'!$D$60:$II$104,$B37,147)*IM37=1,IF(AND($E37=2,RT37=0),1000000,INDEX('計算A'!ET$110:ET$114,$F37+1)+IF(AND($E37=1,RT37=0),1000,0)),1000000))</f>
        <v/>
      </c>
      <c r="ABB37">
        <f>IF($B37=0,1000000,IF(INDEX('計算A'!$D$60:$II$104,$B37,148)*IN37=1,IF(AND($E37=2,RU37=0),1000000,INDEX('計算A'!EU$110:EU$114,$F37+1)+IF(AND($E37=1,RU37=0),1000,0)),1000000))</f>
        <v/>
      </c>
      <c r="ABC37">
        <f>IF($B37=0,1000000,IF(INDEX('計算A'!$D$60:$II$104,$B37,149)*IO37=1,IF(AND($E37=2,RV37=0),1000000,INDEX('計算A'!EV$110:EV$114,$F37+1)+IF(AND($E37=1,RV37=0),1000,0)),1000000))</f>
        <v/>
      </c>
      <c r="ABD37">
        <f>IF($B37=0,1000000,IF(INDEX('計算A'!$D$60:$II$104,$B37,150)*IP37=1,IF(AND($E37=2,RW37=0),1000000,INDEX('計算A'!EW$110:EW$114,$F37+1)+IF(AND($E37=1,RW37=0),1000,0)),1000000))</f>
        <v/>
      </c>
      <c r="ABE37">
        <f>IF($B37=0,1000000,IF(INDEX('計算A'!$D$60:$II$104,$B37,151)*IQ37=1,IF(AND($E37=2,RX37=0),1000000,INDEX('計算A'!EX$110:EX$114,$F37+1)+IF(AND($E37=1,RX37=0),1000,0)),1000000))</f>
        <v/>
      </c>
      <c r="ABF37">
        <f>IF($B37=0,1000000,IF(INDEX('計算A'!$D$60:$II$104,$B37,152)*IR37=1,IF(AND($E37=2,RY37=0),1000000,INDEX('計算A'!EY$110:EY$114,$F37+1)+IF(AND($E37=1,RY37=0),1000,0)),1000000))</f>
        <v/>
      </c>
      <c r="ABG37">
        <f>IF($B37=0,1000000,IF(INDEX('計算A'!$D$60:$II$104,$B37,153)*IS37=1,IF(AND($E37=2,RZ37=0),1000000,INDEX('計算A'!EZ$110:EZ$114,$F37+1)+IF(AND($E37=1,RZ37=0),1000,0)),1000000))</f>
        <v/>
      </c>
      <c r="ABH37">
        <f>IF($B37=0,1000000,IF(INDEX('計算A'!$D$60:$II$104,$B37,154)*IT37=1,IF(AND($E37=2,SA37=0),1000000,INDEX('計算A'!FA$110:FA$114,$F37+1)+IF(AND($E37=1,SA37=0),1000,0)),1000000))</f>
        <v/>
      </c>
      <c r="ABI37">
        <f>IF($B37=0,1000000,IF(INDEX('計算A'!$D$60:$II$104,$B37,155)*IU37=1,IF(AND($E37=2,SB37=0),1000000,INDEX('計算A'!FB$110:FB$114,$F37+1)+IF(AND($E37=1,SB37=0),1000,0)),1000000))</f>
        <v/>
      </c>
      <c r="ABJ37">
        <f>IF($B37=0,1000000,IF(INDEX('計算A'!$D$60:$II$104,$B37,156)*IV37=1,IF(AND($E37=2,SC37=0),1000000,INDEX('計算A'!FC$110:FC$114,$F37+1)+IF(AND($E37=1,SC37=0),1000,0)),1000000))</f>
        <v/>
      </c>
      <c r="ABK37">
        <f>IF($B37=0,1000000,IF(INDEX('計算A'!$D$60:$II$104,$B37,157)*IW37=1,IF(AND($E37=2,SD37=0),1000000,INDEX('計算A'!FD$110:FD$114,$F37+1)+IF(AND($E37=1,SD37=0),1000,0)),1000000))</f>
        <v/>
      </c>
      <c r="ABL37">
        <f>IF($B37=0,1000000,IF(INDEX('計算A'!$D$60:$II$104,$B37,158)*IX37=1,IF(AND($E37=2,SE37=0),1000000,INDEX('計算A'!FE$110:FE$114,$F37+1)+IF(AND($E37=1,SE37=0),1000,0)),1000000))</f>
        <v/>
      </c>
      <c r="ABM37">
        <f>IF($B37=0,1000000,IF(INDEX('計算A'!$D$60:$II$104,$B37,159)*IY37=1,IF(AND($E37=2,SF37=0),1000000,INDEX('計算A'!FF$110:FF$114,$F37+1)+IF(AND($E37=1,SF37=0),1000,0)),1000000))</f>
        <v/>
      </c>
      <c r="ABN37">
        <f>IF($B37=0,1000000,IF(INDEX('計算A'!$D$60:$II$104,$B37,160)*IZ37=1,IF(AND($E37=2,SG37=0),1000000,INDEX('計算A'!FG$110:FG$114,$F37+1)+IF(AND($E37=1,SG37=0),1000,0)),1000000))</f>
        <v/>
      </c>
      <c r="ABO37">
        <f>IF($B37=0,1000000,IF(INDEX('計算A'!$D$60:$II$104,$B37,161)*JA37=1,IF(AND($E37=2,SH37=0),1000000,INDEX('計算A'!FH$110:FH$114,$F37+1)+IF(AND($E37=1,SH37=0),1000,0)),1000000))</f>
        <v/>
      </c>
      <c r="ABP37">
        <f>IF($B37=0,1000000,IF(INDEX('計算A'!$D$60:$II$104,$B37,162)*JB37=1,IF(AND($E37=2,SI37=0),1000000,INDEX('計算A'!FI$110:FI$114,$F37+1)+IF(AND($E37=1,SI37=0),1000,0)),1000000))</f>
        <v/>
      </c>
      <c r="ABQ37">
        <f>IF($B37=0,1000000,IF(INDEX('計算A'!$D$60:$II$104,$B37,163)*JC37=1,IF(AND($E37=2,SJ37=0),1000000,INDEX('計算A'!FJ$110:FJ$114,$F37+1)+IF(AND($E37=1,SJ37=0),1000,0)),1000000))</f>
        <v/>
      </c>
      <c r="ABR37">
        <f>IF($B37=0,1000000,IF(INDEX('計算A'!$D$60:$II$104,$B37,164)*JD37=1,IF(AND($E37=2,SK37=0),1000000,INDEX('計算A'!FK$110:FK$114,$F37+1)+IF(AND($E37=1,SK37=0),1000,0)),1000000))</f>
        <v/>
      </c>
      <c r="ABS37">
        <f>IF($B37=0,1000000,IF(INDEX('計算A'!$D$60:$II$104,$B37,165)*JE37=1,IF(AND($E37=2,SL37=0),1000000,INDEX('計算A'!FL$110:FL$114,$F37+1)+IF(AND($E37=1,SL37=0),1000,0)),1000000))</f>
        <v/>
      </c>
      <c r="ABT37">
        <f>IF($B37=0,1000000,IF(INDEX('計算A'!$D$60:$II$104,$B37,166)*JF37=1,IF(AND($E37=2,SM37=0),1000000,INDEX('計算A'!FM$110:FM$114,$F37+1)+IF(AND($E37=1,SM37=0),1000,0)),1000000))</f>
        <v/>
      </c>
      <c r="ABU37">
        <f>IF($B37=0,1000000,IF(INDEX('計算A'!$D$60:$II$104,$B37,167)*JG37=1,IF(AND($E37=2,SN37=0),1000000,INDEX('計算A'!FN$110:FN$114,$F37+1)+IF(AND($E37=1,SN37=0),1000,0)),1000000))</f>
        <v/>
      </c>
      <c r="ABV37">
        <f>IF($B37=0,1000000,IF(INDEX('計算A'!$D$60:$II$104,$B37,168)*JH37=1,IF(AND($E37=2,SO37=0),1000000,INDEX('計算A'!FO$110:FO$114,$F37+1)+IF(AND($E37=1,SO37=0),1000,0)),1000000))</f>
        <v/>
      </c>
      <c r="ABW37">
        <f>IF($B37=0,1000000,IF(INDEX('計算A'!$D$60:$II$104,$B37,169)*JI37=1,IF(AND($E37=2,SP37=0),1000000,INDEX('計算A'!FP$110:FP$114,$F37+1)+IF(AND($E37=1,SP37=0),1000,0)),1000000))</f>
        <v/>
      </c>
      <c r="ABX37">
        <f>IF($B37=0,1000000,IF(INDEX('計算A'!$D$60:$II$104,$B37,170)*JJ37=1,IF(AND($E37=2,SQ37=0),1000000,INDEX('計算A'!FQ$110:FQ$114,$F37+1)+IF(AND($E37=1,SQ37=0),1000,0)),1000000))</f>
        <v/>
      </c>
      <c r="ABY37">
        <f>IF($B37=0,1000000,IF(INDEX('計算A'!$D$60:$II$104,$B37,171)*JK37=1,IF(AND($E37=2,SR37=0),1000000,INDEX('計算A'!FR$110:FR$114,$F37+1)+IF(AND($E37=1,SR37=0),1000,0)),1000000))</f>
        <v/>
      </c>
      <c r="ABZ37">
        <f>IF($B37=0,1000000,IF(INDEX('計算A'!$D$60:$II$104,$B37,172)*JL37=1,IF(AND($E37=2,SS37=0),1000000,INDEX('計算A'!FS$110:FS$114,$F37+1)+IF(AND($E37=1,SS37=0),1000,0)),1000000))</f>
        <v/>
      </c>
      <c r="ACA37">
        <f>IF($B37=0,1000000,IF(INDEX('計算A'!$D$60:$II$104,$B37,173)*JM37=1,IF(AND($E37=2,ST37=0),1000000,INDEX('計算A'!FT$110:FT$114,$F37+1)+IF(AND($E37=1,ST37=0),1000,0)),1000000))</f>
        <v/>
      </c>
      <c r="ACB37">
        <f>IF($B37=0,1000000,IF(INDEX('計算A'!$D$60:$II$104,$B37,174)*JN37=1,IF(AND($E37=2,SU37=0),1000000,INDEX('計算A'!FU$110:FU$114,$F37+1)+IF(AND($E37=1,SU37=0),1000,0)),1000000))</f>
        <v/>
      </c>
      <c r="ACC37">
        <f>IF($B37=0,1000000,IF(INDEX('計算A'!$D$60:$II$104,$B37,175)*JO37=1,IF(AND($E37=2,SV37=0),1000000,INDEX('計算A'!FV$110:FV$114,$F37+1)+IF(AND($E37=1,SV37=0),1000,0)),1000000))</f>
        <v/>
      </c>
      <c r="ACD37">
        <f>IF($B37=0,1000000,IF(INDEX('計算A'!$D$60:$II$104,$B37,176)*JP37=1,IF(AND($E37=2,SW37=0),1000000,INDEX('計算A'!FW$110:FW$114,$F37+1)+IF(AND($E37=1,SW37=0),1000,0)),1000000))</f>
        <v/>
      </c>
      <c r="ACE37">
        <f>IF($B37=0,1000000,IF(INDEX('計算A'!$D$60:$II$104,$B37,177)*JQ37=1,IF(AND($E37=2,SX37=0),1000000,INDEX('計算A'!FX$110:FX$114,$F37+1)+IF(AND($E37=1,SX37=0),1000,0)),1000000))</f>
        <v/>
      </c>
      <c r="ACF37">
        <f>IF($B37=0,1000000,IF(INDEX('計算A'!$D$60:$II$104,$B37,178)*JR37=1,IF(AND($E37=2,SY37=0),1000000,INDEX('計算A'!FY$110:FY$114,$F37+1)+IF(AND($E37=1,SY37=0),1000,0)),1000000))</f>
        <v/>
      </c>
      <c r="ACG37">
        <f>IF($B37=0,1000000,IF(INDEX('計算A'!$D$60:$II$104,$B37,179)*JS37=1,IF(AND($E37=2,SZ37=0),1000000,INDEX('計算A'!FZ$110:FZ$114,$F37+1)+IF(AND($E37=1,SZ37=0),1000,0)),1000000))</f>
        <v/>
      </c>
      <c r="ACH37">
        <f>IF($B37=0,1000000,IF(INDEX('計算A'!$D$60:$II$104,$B37,180)*JT37=1,IF(AND($E37=2,TA37=0),1000000,INDEX('計算A'!GA$110:GA$114,$F37+1)+IF(AND($E37=1,TA37=0),1000,0)),1000000))</f>
        <v/>
      </c>
      <c r="ACI37">
        <f>IF($B37=0,1000000,IF(INDEX('計算A'!$D$60:$II$104,$B37,181)*JU37=1,IF(AND($E37=2,TB37=0),1000000,INDEX('計算A'!GB$110:GB$114,$F37+1)+IF(AND($E37=1,TB37=0),1000,0)),1000000))</f>
        <v/>
      </c>
      <c r="ACJ37">
        <f>IF($B37=0,1000000,IF(INDEX('計算A'!$D$60:$II$104,$B37,182)*JV37=1,IF(AND($E37=2,TC37=0),1000000,INDEX('計算A'!GC$110:GC$114,$F37+1)+IF(AND($E37=1,TC37=0),1000,0)),1000000))</f>
        <v/>
      </c>
      <c r="ACK37">
        <f>IF($B37=0,1000000,IF(INDEX('計算A'!$D$60:$II$104,$B37,183)*JW37=1,IF(AND($E37=2,TD37=0),1000000,INDEX('計算A'!GD$110:GD$114,$F37+1)+IF(AND($E37=1,TD37=0),1000,0)),1000000))</f>
        <v/>
      </c>
      <c r="ACL37">
        <f>IF($B37=0,1000000,IF(INDEX('計算A'!$D$60:$II$104,$B37,184)*JX37=1,IF(AND($E37=2,TE37=0),1000000,INDEX('計算A'!GE$110:GE$114,$F37+1)+IF(AND($E37=1,TE37=0),1000,0)),1000000))</f>
        <v/>
      </c>
      <c r="ACM37">
        <f>IF($B37=0,1000000,IF(INDEX('計算A'!$D$60:$II$104,$B37,185)*JY37=1,IF(AND($E37=2,TF37=0),1000000,INDEX('計算A'!GF$110:GF$114,$F37+1)+IF(AND($E37=1,TF37=0),1000,0)),1000000))</f>
        <v/>
      </c>
      <c r="ACN37">
        <f>IF($B37=0,1000000,IF(INDEX('計算A'!$D$60:$II$104,$B37,186)*JZ37=1,IF(AND($E37=2,TG37=0),1000000,INDEX('計算A'!GG$110:GG$114,$F37+1)+IF(AND($E37=1,TG37=0),1000,0)),1000000))</f>
        <v/>
      </c>
      <c r="ACO37">
        <f>IF($B37=0,1000000,IF(INDEX('計算A'!$D$60:$II$104,$B37,187)*KA37=1,IF(AND($E37=2,TH37=0),1000000,INDEX('計算A'!GH$110:GH$114,$F37+1)+IF(AND($E37=1,TH37=0),1000,0)),1000000))</f>
        <v/>
      </c>
      <c r="ACP37">
        <f>IF($B37=0,1000000,IF(INDEX('計算A'!$D$60:$II$104,$B37,188)*KB37=1,IF(AND($E37=2,TI37=0),1000000,INDEX('計算A'!GI$110:GI$114,$F37+1)+IF(AND($E37=1,TI37=0),1000,0)),1000000))</f>
        <v/>
      </c>
      <c r="ACQ37">
        <f>IF($B37=0,1000000,IF(INDEX('計算A'!$D$60:$II$104,$B37,189)*KC37=1,IF(AND($E37=2,TJ37=0),1000000,INDEX('計算A'!GJ$110:GJ$114,$F37+1)+IF(AND($E37=1,TJ37=0),1000,0)),1000000))</f>
        <v/>
      </c>
      <c r="ACR37">
        <f>IF($B37=0,1000000,IF(INDEX('計算A'!$D$60:$II$104,$B37,190)*KD37=1,IF(AND($E37=2,TK37=0),1000000,INDEX('計算A'!GK$110:GK$114,$F37+1)+IF(AND($E37=1,TK37=0),1000,0)),1000000))</f>
        <v/>
      </c>
      <c r="ACS37">
        <f>IF($B37=0,1000000,IF(INDEX('計算A'!$D$60:$II$104,$B37,191)*KE37=1,IF(AND($E37=2,TL37=0),1000000,INDEX('計算A'!GL$110:GL$114,$F37+1)+IF(AND($E37=1,TL37=0),1000,0)),1000000))</f>
        <v/>
      </c>
      <c r="ACT37">
        <f>IF($B37=0,1000000,IF(INDEX('計算A'!$D$60:$II$104,$B37,192)*KF37=1,IF(AND($E37=2,TM37=0),1000000,INDEX('計算A'!GM$110:GM$114,$F37+1)+IF(AND($E37=1,TM37=0),1000,0)),1000000))</f>
        <v/>
      </c>
      <c r="ACU37">
        <f>IF($B37=0,1000000,IF(INDEX('計算A'!$D$60:$II$104,$B37,193)*KG37=1,IF(AND($E37=2,TN37=0),1000000,INDEX('計算A'!GN$110:GN$114,$F37+1)+IF(AND($E37=1,TN37=0),1000,0)),1000000))</f>
        <v/>
      </c>
      <c r="ACV37">
        <f>IF($B37=0,1000000,IF(INDEX('計算A'!$D$60:$II$104,$B37,194)*KH37=1,IF(AND($E37=2,TO37=0),1000000,INDEX('計算A'!GO$110:GO$114,$F37+1)+IF(AND($E37=1,TO37=0),1000,0)),1000000))</f>
        <v/>
      </c>
      <c r="ACW37">
        <f>IF($B37=0,1000000,IF(INDEX('計算A'!$D$60:$II$104,$B37,195)*KI37=1,IF(AND($E37=2,TP37=0),1000000,INDEX('計算A'!GP$110:GP$114,$F37+1)+IF(AND($E37=1,TP37=0),1000,0)),1000000))</f>
        <v/>
      </c>
      <c r="ACX37">
        <f>IF($B37=0,1000000,IF(INDEX('計算A'!$D$60:$II$104,$B37,196)*KJ37=1,IF(AND($E37=2,TQ37=0),1000000,INDEX('計算A'!GQ$110:GQ$114,$F37+1)+IF(AND($E37=1,TQ37=0),1000,0)),1000000))</f>
        <v/>
      </c>
      <c r="ACY37">
        <f>IF($B37=0,1000000,IF(INDEX('計算A'!$D$60:$II$104,$B37,197)*KK37=1,IF(AND($E37=2,TR37=0),1000000,INDEX('計算A'!GR$110:GR$114,$F37+1)+IF(AND($E37=1,TR37=0),1000,0)),1000000))</f>
        <v/>
      </c>
      <c r="ACZ37">
        <f>IF($B37=0,1000000,IF(INDEX('計算A'!$D$60:$II$104,$B37,198)*KL37=1,IF(AND($E37=2,TS37=0),1000000,INDEX('計算A'!GS$110:GS$114,$F37+1)+IF(AND($E37=1,TS37=0),1000,0)),1000000))</f>
        <v/>
      </c>
      <c r="ADA37">
        <f>IF($B37=0,1000000,IF(INDEX('計算A'!$D$60:$II$104,$B37,199)*KM37=1,IF(AND($E37=2,TT37=0),1000000,INDEX('計算A'!GT$110:GT$114,$F37+1)+IF(AND($E37=1,TT37=0),1000,0)),1000000))</f>
        <v/>
      </c>
      <c r="ADB37">
        <f>IF($B37=0,1000000,IF(INDEX('計算A'!$D$60:$II$104,$B37,200)*KN37=1,IF(AND($E37=2,TU37=0),1000000,INDEX('計算A'!GU$110:GU$114,$F37+1)+IF(AND($E37=1,TU37=0),1000,0)),1000000))</f>
        <v/>
      </c>
      <c r="ADC37">
        <f>IF($B37=0,1000000,IF(INDEX('計算A'!$D$60:$II$104,$B37,201)*KO37=1,IF(AND($E37=2,TV37=0),1000000,INDEX('計算A'!GV$110:GV$114,$F37+1)+IF(AND($E37=1,TV37=0),1000,0)),1000000))</f>
        <v/>
      </c>
      <c r="ADD37">
        <f>IF($B37=0,1000000,IF(INDEX('計算A'!$D$60:$II$104,$B37,202)*KP37=1,IF(AND($E37=2,TW37=0),1000000,INDEX('計算A'!GW$110:GW$114,$F37+1)+IF(AND($E37=1,TW37=0),1000,0)),1000000))</f>
        <v/>
      </c>
      <c r="ADE37">
        <f>IF($B37=0,1000000,IF(INDEX('計算A'!$D$60:$II$104,$B37,203)*KQ37=1,IF(AND($E37=2,TX37=0),1000000,INDEX('計算A'!GX$110:GX$114,$F37+1)+IF(AND($E37=1,TX37=0),1000,0)),1000000))</f>
        <v/>
      </c>
      <c r="ADF37">
        <f>IF($B37=0,1000000,IF(INDEX('計算A'!$D$60:$II$104,$B37,204)*KR37=1,IF(AND($E37=2,TY37=0),1000000,INDEX('計算A'!GY$110:GY$114,$F37+1)+IF(AND($E37=1,TY37=0),1000,0)),1000000))</f>
        <v/>
      </c>
      <c r="ADG37">
        <f>IF($B37=0,1000000,IF(INDEX('計算A'!$D$60:$II$104,$B37,205)*KS37=1,IF(AND($E37=2,TZ37=0),1000000,INDEX('計算A'!GZ$110:GZ$114,$F37+1)+IF(AND($E37=1,TZ37=0),1000,0)),1000000))</f>
        <v/>
      </c>
      <c r="ADH37">
        <f>IF($B37=0,1000000,IF(INDEX('計算A'!$D$60:$II$104,$B37,206)*KT37=1,IF(AND($E37=2,UA37=0),1000000,INDEX('計算A'!HA$110:HA$114,$F37+1)+IF(AND($E37=1,UA37=0),1000,0)),1000000))</f>
        <v/>
      </c>
      <c r="ADI37">
        <f>IF($B37=0,1000000,IF(INDEX('計算A'!$D$60:$II$104,$B37,207)*KU37=1,IF(AND($E37=2,UB37=0),1000000,INDEX('計算A'!HB$110:HB$114,$F37+1)+IF(AND($E37=1,UB37=0),1000,0)),1000000))</f>
        <v/>
      </c>
      <c r="ADJ37">
        <f>IF($B37=0,1000000,IF(INDEX('計算A'!$D$60:$II$104,$B37,208)*KV37=1,IF(AND($E37=2,UC37=0),1000000,INDEX('計算A'!HC$110:HC$114,$F37+1)+IF(AND($E37=1,UC37=0),1000,0)),1000000))</f>
        <v/>
      </c>
      <c r="ADK37">
        <f>IF($B37=0,1000000,IF(INDEX('計算A'!$D$60:$II$104,$B37,209)*KW37=1,IF(AND($E37=2,UD37=0),1000000,INDEX('計算A'!HD$110:HD$114,$F37+1)+IF(AND($E37=1,UD37=0),1000,0)),1000000))</f>
        <v/>
      </c>
      <c r="ADL37">
        <f>IF($B37=0,1000000,IF(INDEX('計算A'!$D$60:$II$104,$B37,210)*KX37=1,IF(AND($E37=2,UE37=0),1000000,INDEX('計算A'!HE$110:HE$114,$F37+1)+IF(AND($E37=1,UE37=0),1000,0)),1000000))</f>
        <v/>
      </c>
      <c r="ADM37">
        <f>IF($B37=0,1000000,IF(INDEX('計算A'!$D$60:$II$104,$B37,211)*KY37=1,IF(AND($E37=2,UF37=0),1000000,INDEX('計算A'!HF$110:HF$114,$F37+1)+IF(AND($E37=1,UF37=0),1000,0)),1000000))</f>
        <v/>
      </c>
      <c r="ADN37">
        <f>IF($B37=0,1000000,IF(INDEX('計算A'!$D$60:$II$104,$B37,212)*KZ37=1,IF(AND($E37=2,UG37=0),1000000,INDEX('計算A'!HG$110:HG$114,$F37+1)+IF(AND($E37=1,UG37=0),1000,0)),1000000))</f>
        <v/>
      </c>
      <c r="ADO37">
        <f>IF($B37=0,1000000,IF(INDEX('計算A'!$D$60:$II$104,$B37,213)*LA37=1,IF(AND($E37=2,UH37=0),1000000,INDEX('計算A'!HH$110:HH$114,$F37+1)+IF(AND($E37=1,UH37=0),1000,0)),1000000))</f>
        <v/>
      </c>
      <c r="ADP37">
        <f>IF($B37=0,1000000,IF(INDEX('計算A'!$D$60:$II$104,$B37,214)*LB37=1,IF(AND($E37=2,UI37=0),1000000,INDEX('計算A'!HI$110:HI$114,$F37+1)+IF(AND($E37=1,UI37=0),1000,0)),1000000))</f>
        <v/>
      </c>
      <c r="ADQ37">
        <f>IF($B37=0,1000000,IF(INDEX('計算A'!$D$60:$II$104,$B37,215)*LC37=1,IF(AND($E37=2,UJ37=0),1000000,INDEX('計算A'!HJ$110:HJ$114,$F37+1)+IF(AND($E37=1,UJ37=0),1000,0)),1000000))</f>
        <v/>
      </c>
      <c r="ADR37">
        <f>IF($B37=0,1000000,IF(INDEX('計算A'!$D$60:$II$104,$B37,216)*LD37=1,IF(AND($E37=2,UK37=0),1000000,INDEX('計算A'!HK$110:HK$114,$F37+1)+IF(AND($E37=1,UK37=0),1000,0)),1000000))</f>
        <v/>
      </c>
      <c r="ADS37">
        <f>IF($B37=0,1000000,IF(INDEX('計算A'!$D$60:$II$104,$B37,217)*LE37=1,IF(AND($E37=2,UL37=0),1000000,INDEX('計算A'!HL$110:HL$114,$F37+1)+IF(AND($E37=1,UL37=0),1000,0)),1000000))</f>
        <v/>
      </c>
      <c r="ADT37">
        <f>IF($B37=0,1000000,IF(INDEX('計算A'!$D$60:$II$104,$B37,218)*LF37=1,IF(AND($E37=2,UM37=0),1000000,INDEX('計算A'!HM$110:HM$114,$F37+1)+IF(AND($E37=1,UM37=0),1000,0)),1000000))</f>
        <v/>
      </c>
      <c r="ADU37">
        <f>IF($B37=0,1000000,IF(INDEX('計算A'!$D$60:$II$104,$B37,219)*LG37=1,IF(AND($E37=2,UN37=0),1000000,INDEX('計算A'!HN$110:HN$114,$F37+1)+IF(AND($E37=1,UN37=0),1000,0)),1000000))</f>
        <v/>
      </c>
      <c r="ADV37">
        <f>IF($B37=0,1000000,IF(INDEX('計算A'!$D$60:$II$104,$B37,220)*LH37=1,IF(AND($E37=2,UO37=0),1000000,INDEX('計算A'!HO$110:HO$114,$F37+1)+IF(AND($E37=1,UO37=0),1000,0)),1000000))</f>
        <v/>
      </c>
      <c r="ADW37">
        <f>IF($B37=0,1000000,IF(INDEX('計算A'!$D$60:$II$104,$B37,221)*LI37=1,IF(AND($E37=2,UP37=0),1000000,INDEX('計算A'!HP$110:HP$114,$F37+1)+IF(AND($E37=1,UP37=0),1000,0)),1000000))</f>
        <v/>
      </c>
      <c r="ADX37">
        <f>IF($B37=0,1000000,IF(INDEX('計算A'!$D$60:$II$104,$B37,222)*LJ37=1,IF(AND($E37=2,UQ37=0),1000000,INDEX('計算A'!HQ$110:HQ$114,$F37+1)+IF(AND($E37=1,UQ37=0),1000,0)),1000000))</f>
        <v/>
      </c>
      <c r="ADY37">
        <f>IF($B37=0,1000000,IF(INDEX('計算A'!$D$60:$II$104,$B37,223)*LK37=1,IF(AND($E37=2,UR37=0),1000000,INDEX('計算A'!HR$110:HR$114,$F37+1)+IF(AND($E37=1,UR37=0),1000,0)),1000000))</f>
        <v/>
      </c>
      <c r="ADZ37">
        <f>IF($B37=0,1000000,IF(INDEX('計算A'!$D$60:$II$104,$B37,224)*LL37=1,IF(AND($E37=2,US37=0),1000000,INDEX('計算A'!HS$110:HS$114,$F37+1)+IF(AND($E37=1,US37=0),1000,0)),1000000))</f>
        <v/>
      </c>
      <c r="AEA37">
        <f>IF($B37=0,1000000,IF(INDEX('計算A'!$D$60:$II$104,$B37,225)*LM37=1,IF(AND($E37=2,UT37=0),1000000,INDEX('計算A'!HT$110:HT$114,$F37+1)+IF(AND($E37=1,UT37=0),1000,0)),1000000))</f>
        <v/>
      </c>
      <c r="AEB37">
        <f>IF($B37=0,1000000,IF(INDEX('計算A'!$D$60:$II$104,$B37,226)*LN37=1,IF(AND($E37=2,UU37=0),1000000,INDEX('計算A'!HU$110:HU$114,$F37+1)+IF(AND($E37=1,UU37=0),1000,0)),1000000))</f>
        <v/>
      </c>
      <c r="AEC37">
        <f>IF($B37=0,1000000,IF(INDEX('計算A'!$D$60:$II$104,$B37,227)*LO37=1,IF(AND($E37=2,UV37=0),1000000,INDEX('計算A'!HV$110:HV$114,$F37+1)+IF(AND($E37=1,UV37=0),1000,0)),1000000))</f>
        <v/>
      </c>
      <c r="AED37">
        <f>IF($B37=0,1000000,IF(INDEX('計算A'!$D$60:$II$104,$B37,228)*LP37=1,IF(AND($E37=2,UW37=0),1000000,INDEX('計算A'!HW$110:HW$114,$F37+1)+IF(AND($E37=1,UW37=0),1000,0)),1000000))</f>
        <v/>
      </c>
      <c r="AEE37">
        <f>IF($B37=0,1000000,IF(INDEX('計算A'!$D$60:$II$104,$B37,229)*LQ37=1,IF(AND($E37=2,UX37=0),1000000,INDEX('計算A'!HX$110:HX$114,$F37+1)+IF(AND($E37=1,UX37=0),1000,0)),1000000))</f>
        <v/>
      </c>
      <c r="AEF37">
        <f>IF($B37=0,1000000,IF(INDEX('計算A'!$D$60:$II$104,$B37,230)*LR37=1,IF(AND($E37=2,UY37=0),1000000,INDEX('計算A'!HY$110:HY$114,$F37+1)+IF(AND($E37=1,UY37=0),1000,0)),1000000))</f>
        <v/>
      </c>
      <c r="AEG37">
        <f>IF($B37=0,1000000,IF(INDEX('計算A'!$D$60:$II$104,$B37,231)*LS37=1,IF(AND($E37=2,UZ37=0),1000000,INDEX('計算A'!HZ$110:HZ$114,$F37+1)+IF(AND($E37=1,UZ37=0),1000,0)),1000000))</f>
        <v/>
      </c>
      <c r="AEH37">
        <f>IF($B37=0,1000000,IF(INDEX('計算A'!$D$60:$II$104,$B37,232)*LT37=1,IF(AND($E37=2,VA37=0),1000000,INDEX('計算A'!IA$110:IA$114,$F37+1)+IF(AND($E37=1,VA37=0),1000,0)),1000000))</f>
        <v/>
      </c>
      <c r="AEI37">
        <f>IF($B37=0,1000000,IF(INDEX('計算A'!$D$60:$II$104,$B37,233)*LU37=1,IF(AND($E37=2,VB37=0),1000000,INDEX('計算A'!IB$110:IB$114,$F37+1)+IF(AND($E37=1,VB37=0),1000,0)),1000000))</f>
        <v/>
      </c>
      <c r="AEJ37">
        <f>IF($B37=0,1000000,IF(INDEX('計算A'!$D$60:$II$104,$B37,234)*LV37=1,IF(AND($E37=2,VC37=0),1000000,INDEX('計算A'!IC$110:IC$114,$F37+1)+IF(AND($E37=1,VC37=0),1000,0)),1000000))</f>
        <v/>
      </c>
      <c r="AEK37">
        <f>IF($B37=0,1000000,IF(INDEX('計算A'!$D$60:$II$104,$B37,235)*LW37=1,IF(AND($E37=2,VD37=0),1000000,INDEX('計算A'!ID$110:ID$114,$F37+1)+IF(AND($E37=1,VD37=0),1000,0)),1000000))</f>
        <v/>
      </c>
      <c r="AEL37">
        <f>IF($B37=0,1000000,IF(INDEX('計算A'!$D$60:$II$104,$B37,236)*LX37=1,IF(AND($E37=2,VE37=0),1000000,INDEX('計算A'!IE$110:IE$114,$F37+1)+IF(AND($E37=1,VE37=0),1000,0)),1000000))</f>
        <v/>
      </c>
      <c r="AEM37">
        <f>IF($B37=0,1000000,IF(INDEX('計算A'!$D$60:$II$104,$B37,237)*LY37=1,IF(AND($E37=2,VF37=0),1000000,INDEX('計算A'!IF$110:IF$114,$F37+1)+IF(AND($E37=1,VF37=0),1000,0)),1000000))</f>
        <v/>
      </c>
      <c r="AEN37">
        <f>IF($B37=0,1000000,IF(INDEX('計算A'!$D$60:$II$104,$B37,238)*LZ37=1,IF(AND($E37=2,VG37=0),1000000,INDEX('計算A'!IG$110:IG$114,$F37+1)+IF(AND($E37=1,VG37=0),1000,0)),1000000))</f>
        <v/>
      </c>
      <c r="AEO37">
        <f>IF($B37=0,1000000,IF(INDEX('計算A'!$D$60:$II$104,$B37,239)*MA37=1,IF(AND($E37=2,VH37=0),1000000,INDEX('計算A'!IH$110:IH$114,$F37+1)+IF(AND($E37=1,VH37=0),1000,0)),1000000))</f>
        <v/>
      </c>
      <c r="AEP37">
        <f>IF($B37=0,1000000,IF(INDEX('計算A'!$D$60:$II$104,$B37,240)*MB37=1,IF(AND($E37=2,VI37=0),1000000,INDEX('計算A'!II$110:II$114,$F37+1)+IF(AND($E37=1,VI37=0),1000,0)),1000000))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IF($B38=0,1000000,IF(INDEX('計算A'!$D$60:$II$104,$B38,1)*CW38=1,IF(AND($E38=2,MD38=0),1000000,INDEX('計算A'!D$110:D$114,$F38+1)+IF(AND($E38=1,MD38=0),1000,0)),1000000))</f>
        <v/>
      </c>
      <c r="VL38">
        <f>IF($B38=0,1000000,IF(INDEX('計算A'!$D$60:$II$104,$B38,2)*CX38=1,IF(AND($E38=2,ME38=0),1000000,INDEX('計算A'!E$110:E$114,$F38+1)+IF(AND($E38=1,ME38=0),1000,0)),1000000))</f>
        <v/>
      </c>
      <c r="VM38">
        <f>IF($B38=0,1000000,IF(INDEX('計算A'!$D$60:$II$104,$B38,3)*CY38=1,IF(AND($E38=2,MF38=0),1000000,INDEX('計算A'!F$110:F$114,$F38+1)+IF(AND($E38=1,MF38=0),1000,0)),1000000))</f>
        <v/>
      </c>
      <c r="VN38">
        <f>IF($B38=0,1000000,IF(INDEX('計算A'!$D$60:$II$104,$B38,4)*CZ38=1,IF(AND($E38=2,MG38=0),1000000,INDEX('計算A'!G$110:G$114,$F38+1)+IF(AND($E38=1,MG38=0),1000,0)),1000000))</f>
        <v/>
      </c>
      <c r="VO38">
        <f>IF($B38=0,1000000,IF(INDEX('計算A'!$D$60:$II$104,$B38,5)*DA38=1,IF(AND($E38=2,MH38=0),1000000,INDEX('計算A'!H$110:H$114,$F38+1)+IF(AND($E38=1,MH38=0),1000,0)),1000000))</f>
        <v/>
      </c>
      <c r="VP38">
        <f>IF($B38=0,1000000,IF(INDEX('計算A'!$D$60:$II$104,$B38,6)*DB38=1,IF(AND($E38=2,MI38=0),1000000,INDEX('計算A'!I$110:I$114,$F38+1)+IF(AND($E38=1,MI38=0),1000,0)),1000000))</f>
        <v/>
      </c>
      <c r="VQ38">
        <f>IF($B38=0,1000000,IF(INDEX('計算A'!$D$60:$II$104,$B38,7)*DC38=1,IF(AND($E38=2,MJ38=0),1000000,INDEX('計算A'!J$110:J$114,$F38+1)+IF(AND($E38=1,MJ38=0),1000,0)),1000000))</f>
        <v/>
      </c>
      <c r="VR38">
        <f>IF($B38=0,1000000,IF(INDEX('計算A'!$D$60:$II$104,$B38,8)*DD38=1,IF(AND($E38=2,MK38=0),1000000,INDEX('計算A'!K$110:K$114,$F38+1)+IF(AND($E38=1,MK38=0),1000,0)),1000000))</f>
        <v/>
      </c>
      <c r="VS38">
        <f>IF($B38=0,1000000,IF(INDEX('計算A'!$D$60:$II$104,$B38,9)*DE38=1,IF(AND($E38=2,ML38=0),1000000,INDEX('計算A'!L$110:L$114,$F38+1)+IF(AND($E38=1,ML38=0),1000,0)),1000000))</f>
        <v/>
      </c>
      <c r="VT38">
        <f>IF($B38=0,1000000,IF(INDEX('計算A'!$D$60:$II$104,$B38,10)*DF38=1,IF(AND($E38=2,MM38=0),1000000,INDEX('計算A'!M$110:M$114,$F38+1)+IF(AND($E38=1,MM38=0),1000,0)),1000000))</f>
        <v/>
      </c>
      <c r="VU38">
        <f>IF($B38=0,1000000,IF(INDEX('計算A'!$D$60:$II$104,$B38,11)*DG38=1,IF(AND($E38=2,MN38=0),1000000,INDEX('計算A'!N$110:N$114,$F38+1)+IF(AND($E38=1,MN38=0),1000,0)),1000000))</f>
        <v/>
      </c>
      <c r="VV38">
        <f>IF($B38=0,1000000,IF(INDEX('計算A'!$D$60:$II$104,$B38,12)*DH38=1,IF(AND($E38=2,MO38=0),1000000,INDEX('計算A'!O$110:O$114,$F38+1)+IF(AND($E38=1,MO38=0),1000,0)),1000000))</f>
        <v/>
      </c>
      <c r="VW38">
        <f>IF($B38=0,1000000,IF(INDEX('計算A'!$D$60:$II$104,$B38,13)*DI38=1,IF(AND($E38=2,MP38=0),1000000,INDEX('計算A'!P$110:P$114,$F38+1)+IF(AND($E38=1,MP38=0),1000,0)),1000000))</f>
        <v/>
      </c>
      <c r="VX38">
        <f>IF($B38=0,1000000,IF(INDEX('計算A'!$D$60:$II$104,$B38,14)*DJ38=1,IF(AND($E38=2,MQ38=0),1000000,INDEX('計算A'!Q$110:Q$114,$F38+1)+IF(AND($E38=1,MQ38=0),1000,0)),1000000))</f>
        <v/>
      </c>
      <c r="VY38">
        <f>IF($B38=0,1000000,IF(INDEX('計算A'!$D$60:$II$104,$B38,15)*DK38=1,IF(AND($E38=2,MR38=0),1000000,INDEX('計算A'!R$110:R$114,$F38+1)+IF(AND($E38=1,MR38=0),1000,0)),1000000))</f>
        <v/>
      </c>
      <c r="VZ38">
        <f>IF($B38=0,1000000,IF(INDEX('計算A'!$D$60:$II$104,$B38,16)*DL38=1,IF(AND($E38=2,MS38=0),1000000,INDEX('計算A'!S$110:S$114,$F38+1)+IF(AND($E38=1,MS38=0),1000,0)),1000000))</f>
        <v/>
      </c>
      <c r="WA38">
        <f>IF($B38=0,1000000,IF(INDEX('計算A'!$D$60:$II$104,$B38,17)*DM38=1,IF(AND($E38=2,MT38=0),1000000,INDEX('計算A'!T$110:T$114,$F38+1)+IF(AND($E38=1,MT38=0),1000,0)),1000000))</f>
        <v/>
      </c>
      <c r="WB38">
        <f>IF($B38=0,1000000,IF(INDEX('計算A'!$D$60:$II$104,$B38,18)*DN38=1,IF(AND($E38=2,MU38=0),1000000,INDEX('計算A'!U$110:U$114,$F38+1)+IF(AND($E38=1,MU38=0),1000,0)),1000000))</f>
        <v/>
      </c>
      <c r="WC38">
        <f>IF($B38=0,1000000,IF(INDEX('計算A'!$D$60:$II$104,$B38,19)*DO38=1,IF(AND($E38=2,MV38=0),1000000,INDEX('計算A'!V$110:V$114,$F38+1)+IF(AND($E38=1,MV38=0),1000,0)),1000000))</f>
        <v/>
      </c>
      <c r="WD38">
        <f>IF($B38=0,1000000,IF(INDEX('計算A'!$D$60:$II$104,$B38,20)*DP38=1,IF(AND($E38=2,MW38=0),1000000,INDEX('計算A'!W$110:W$114,$F38+1)+IF(AND($E38=1,MW38=0),1000,0)),1000000))</f>
        <v/>
      </c>
      <c r="WE38">
        <f>IF($B38=0,1000000,IF(INDEX('計算A'!$D$60:$II$104,$B38,21)*DQ38=1,IF(AND($E38=2,MX38=0),1000000,INDEX('計算A'!X$110:X$114,$F38+1)+IF(AND($E38=1,MX38=0),1000,0)),1000000))</f>
        <v/>
      </c>
      <c r="WF38">
        <f>IF($B38=0,1000000,IF(INDEX('計算A'!$D$60:$II$104,$B38,22)*DR38=1,IF(AND($E38=2,MY38=0),1000000,INDEX('計算A'!Y$110:Y$114,$F38+1)+IF(AND($E38=1,MY38=0),1000,0)),1000000))</f>
        <v/>
      </c>
      <c r="WG38">
        <f>IF($B38=0,1000000,IF(INDEX('計算A'!$D$60:$II$104,$B38,23)*DS38=1,IF(AND($E38=2,MZ38=0),1000000,INDEX('計算A'!Z$110:Z$114,$F38+1)+IF(AND($E38=1,MZ38=0),1000,0)),1000000))</f>
        <v/>
      </c>
      <c r="WH38">
        <f>IF($B38=0,1000000,IF(INDEX('計算A'!$D$60:$II$104,$B38,24)*DT38=1,IF(AND($E38=2,NA38=0),1000000,INDEX('計算A'!AA$110:AA$114,$F38+1)+IF(AND($E38=1,NA38=0),1000,0)),1000000))</f>
        <v/>
      </c>
      <c r="WI38">
        <f>IF($B38=0,1000000,IF(INDEX('計算A'!$D$60:$II$104,$B38,25)*DU38=1,IF(AND($E38=2,NB38=0),1000000,INDEX('計算A'!AB$110:AB$114,$F38+1)+IF(AND($E38=1,NB38=0),1000,0)),1000000))</f>
        <v/>
      </c>
      <c r="WJ38">
        <f>IF($B38=0,1000000,IF(INDEX('計算A'!$D$60:$II$104,$B38,26)*DV38=1,IF(AND($E38=2,NC38=0),1000000,INDEX('計算A'!AC$110:AC$114,$F38+1)+IF(AND($E38=1,NC38=0),1000,0)),1000000))</f>
        <v/>
      </c>
      <c r="WK38">
        <f>IF($B38=0,1000000,IF(INDEX('計算A'!$D$60:$II$104,$B38,27)*DW38=1,IF(AND($E38=2,ND38=0),1000000,INDEX('計算A'!AD$110:AD$114,$F38+1)+IF(AND($E38=1,ND38=0),1000,0)),1000000))</f>
        <v/>
      </c>
      <c r="WL38">
        <f>IF($B38=0,1000000,IF(INDEX('計算A'!$D$60:$II$104,$B38,28)*DX38=1,IF(AND($E38=2,NE38=0),1000000,INDEX('計算A'!AE$110:AE$114,$F38+1)+IF(AND($E38=1,NE38=0),1000,0)),1000000))</f>
        <v/>
      </c>
      <c r="WM38">
        <f>IF($B38=0,1000000,IF(INDEX('計算A'!$D$60:$II$104,$B38,29)*DY38=1,IF(AND($E38=2,NF38=0),1000000,INDEX('計算A'!AF$110:AF$114,$F38+1)+IF(AND($E38=1,NF38=0),1000,0)),1000000))</f>
        <v/>
      </c>
      <c r="WN38">
        <f>IF($B38=0,1000000,IF(INDEX('計算A'!$D$60:$II$104,$B38,30)*DZ38=1,IF(AND($E38=2,NG38=0),1000000,INDEX('計算A'!AG$110:AG$114,$F38+1)+IF(AND($E38=1,NG38=0),1000,0)),1000000))</f>
        <v/>
      </c>
      <c r="WO38">
        <f>IF($B38=0,1000000,IF(INDEX('計算A'!$D$60:$II$104,$B38,31)*EA38=1,IF(AND($E38=2,NH38=0),1000000,INDEX('計算A'!AH$110:AH$114,$F38+1)+IF(AND($E38=1,NH38=0),1000,0)),1000000))</f>
        <v/>
      </c>
      <c r="WP38">
        <f>IF($B38=0,1000000,IF(INDEX('計算A'!$D$60:$II$104,$B38,32)*EB38=1,IF(AND($E38=2,NI38=0),1000000,INDEX('計算A'!AI$110:AI$114,$F38+1)+IF(AND($E38=1,NI38=0),1000,0)),1000000))</f>
        <v/>
      </c>
      <c r="WQ38">
        <f>IF($B38=0,1000000,IF(INDEX('計算A'!$D$60:$II$104,$B38,33)*EC38=1,IF(AND($E38=2,NJ38=0),1000000,INDEX('計算A'!AJ$110:AJ$114,$F38+1)+IF(AND($E38=1,NJ38=0),1000,0)),1000000))</f>
        <v/>
      </c>
      <c r="WR38">
        <f>IF($B38=0,1000000,IF(INDEX('計算A'!$D$60:$II$104,$B38,34)*ED38=1,IF(AND($E38=2,NK38=0),1000000,INDEX('計算A'!AK$110:AK$114,$F38+1)+IF(AND($E38=1,NK38=0),1000,0)),1000000))</f>
        <v/>
      </c>
      <c r="WS38">
        <f>IF($B38=0,1000000,IF(INDEX('計算A'!$D$60:$II$104,$B38,35)*EE38=1,IF(AND($E38=2,NL38=0),1000000,INDEX('計算A'!AL$110:AL$114,$F38+1)+IF(AND($E38=1,NL38=0),1000,0)),1000000))</f>
        <v/>
      </c>
      <c r="WT38">
        <f>IF($B38=0,1000000,IF(INDEX('計算A'!$D$60:$II$104,$B38,36)*EF38=1,IF(AND($E38=2,NM38=0),1000000,INDEX('計算A'!AM$110:AM$114,$F38+1)+IF(AND($E38=1,NM38=0),1000,0)),1000000))</f>
        <v/>
      </c>
      <c r="WU38">
        <f>IF($B38=0,1000000,IF(INDEX('計算A'!$D$60:$II$104,$B38,37)*EG38=1,IF(AND($E38=2,NN38=0),1000000,INDEX('計算A'!AN$110:AN$114,$F38+1)+IF(AND($E38=1,NN38=0),1000,0)),1000000))</f>
        <v/>
      </c>
      <c r="WV38">
        <f>IF($B38=0,1000000,IF(INDEX('計算A'!$D$60:$II$104,$B38,38)*EH38=1,IF(AND($E38=2,NO38=0),1000000,INDEX('計算A'!AO$110:AO$114,$F38+1)+IF(AND($E38=1,NO38=0),1000,0)),1000000))</f>
        <v/>
      </c>
      <c r="WW38">
        <f>IF($B38=0,1000000,IF(INDEX('計算A'!$D$60:$II$104,$B38,39)*EI38=1,IF(AND($E38=2,NP38=0),1000000,INDEX('計算A'!AP$110:AP$114,$F38+1)+IF(AND($E38=1,NP38=0),1000,0)),1000000))</f>
        <v/>
      </c>
      <c r="WX38">
        <f>IF($B38=0,1000000,IF(INDEX('計算A'!$D$60:$II$104,$B38,40)*EJ38=1,IF(AND($E38=2,NQ38=0),1000000,INDEX('計算A'!AQ$110:AQ$114,$F38+1)+IF(AND($E38=1,NQ38=0),1000,0)),1000000))</f>
        <v/>
      </c>
      <c r="WY38">
        <f>IF($B38=0,1000000,IF(INDEX('計算A'!$D$60:$II$104,$B38,41)*EK38=1,IF(AND($E38=2,NR38=0),1000000,INDEX('計算A'!AR$110:AR$114,$F38+1)+IF(AND($E38=1,NR38=0),1000,0)),1000000))</f>
        <v/>
      </c>
      <c r="WZ38">
        <f>IF($B38=0,1000000,IF(INDEX('計算A'!$D$60:$II$104,$B38,42)*EL38=1,IF(AND($E38=2,NS38=0),1000000,INDEX('計算A'!AS$110:AS$114,$F38+1)+IF(AND($E38=1,NS38=0),1000,0)),1000000))</f>
        <v/>
      </c>
      <c r="XA38">
        <f>IF($B38=0,1000000,IF(INDEX('計算A'!$D$60:$II$104,$B38,43)*EM38=1,IF(AND($E38=2,NT38=0),1000000,INDEX('計算A'!AT$110:AT$114,$F38+1)+IF(AND($E38=1,NT38=0),1000,0)),1000000))</f>
        <v/>
      </c>
      <c r="XB38">
        <f>IF($B38=0,1000000,IF(INDEX('計算A'!$D$60:$II$104,$B38,44)*EN38=1,IF(AND($E38=2,NU38=0),1000000,INDEX('計算A'!AU$110:AU$114,$F38+1)+IF(AND($E38=1,NU38=0),1000,0)),1000000))</f>
        <v/>
      </c>
      <c r="XC38">
        <f>IF($B38=0,1000000,IF(INDEX('計算A'!$D$60:$II$104,$B38,45)*EO38=1,IF(AND($E38=2,NV38=0),1000000,INDEX('計算A'!AV$110:AV$114,$F38+1)+IF(AND($E38=1,NV38=0),1000,0)),1000000))</f>
        <v/>
      </c>
      <c r="XD38">
        <f>IF($B38=0,1000000,IF(INDEX('計算A'!$D$60:$II$104,$B38,46)*EP38=1,IF(AND($E38=2,NW38=0),1000000,INDEX('計算A'!AW$110:AW$114,$F38+1)+IF(AND($E38=1,NW38=0),1000,0)),1000000))</f>
        <v/>
      </c>
      <c r="XE38">
        <f>IF($B38=0,1000000,IF(INDEX('計算A'!$D$60:$II$104,$B38,47)*EQ38=1,IF(AND($E38=2,NX38=0),1000000,INDEX('計算A'!AX$110:AX$114,$F38+1)+IF(AND($E38=1,NX38=0),1000,0)),1000000))</f>
        <v/>
      </c>
      <c r="XF38">
        <f>IF($B38=0,1000000,IF(INDEX('計算A'!$D$60:$II$104,$B38,48)*ER38=1,IF(AND($E38=2,NY38=0),1000000,INDEX('計算A'!AY$110:AY$114,$F38+1)+IF(AND($E38=1,NY38=0),1000,0)),1000000))</f>
        <v/>
      </c>
      <c r="XG38">
        <f>IF($B38=0,1000000,IF(INDEX('計算A'!$D$60:$II$104,$B38,49)*ES38=1,IF(AND($E38=2,NZ38=0),1000000,INDEX('計算A'!AZ$110:AZ$114,$F38+1)+IF(AND($E38=1,NZ38=0),1000,0)),1000000))</f>
        <v/>
      </c>
      <c r="XH38">
        <f>IF($B38=0,1000000,IF(INDEX('計算A'!$D$60:$II$104,$B38,50)*ET38=1,IF(AND($E38=2,OA38=0),1000000,INDEX('計算A'!BA$110:BA$114,$F38+1)+IF(AND($E38=1,OA38=0),1000,0)),1000000))</f>
        <v/>
      </c>
      <c r="XI38">
        <f>IF($B38=0,1000000,IF(INDEX('計算A'!$D$60:$II$104,$B38,51)*EU38=1,IF(AND($E38=2,OB38=0),1000000,INDEX('計算A'!BB$110:BB$114,$F38+1)+IF(AND($E38=1,OB38=0),1000,0)),1000000))</f>
        <v/>
      </c>
      <c r="XJ38">
        <f>IF($B38=0,1000000,IF(INDEX('計算A'!$D$60:$II$104,$B38,52)*EV38=1,IF(AND($E38=2,OC38=0),1000000,INDEX('計算A'!BC$110:BC$114,$F38+1)+IF(AND($E38=1,OC38=0),1000,0)),1000000))</f>
        <v/>
      </c>
      <c r="XK38">
        <f>IF($B38=0,1000000,IF(INDEX('計算A'!$D$60:$II$104,$B38,53)*EW38=1,IF(AND($E38=2,OD38=0),1000000,INDEX('計算A'!BD$110:BD$114,$F38+1)+IF(AND($E38=1,OD38=0),1000,0)),1000000))</f>
        <v/>
      </c>
      <c r="XL38">
        <f>IF($B38=0,1000000,IF(INDEX('計算A'!$D$60:$II$104,$B38,54)*EX38=1,IF(AND($E38=2,OE38=0),1000000,INDEX('計算A'!BE$110:BE$114,$F38+1)+IF(AND($E38=1,OE38=0),1000,0)),1000000))</f>
        <v/>
      </c>
      <c r="XM38">
        <f>IF($B38=0,1000000,IF(INDEX('計算A'!$D$60:$II$104,$B38,55)*EY38=1,IF(AND($E38=2,OF38=0),1000000,INDEX('計算A'!BF$110:BF$114,$F38+1)+IF(AND($E38=1,OF38=0),1000,0)),1000000))</f>
        <v/>
      </c>
      <c r="XN38">
        <f>IF($B38=0,1000000,IF(INDEX('計算A'!$D$60:$II$104,$B38,56)*EZ38=1,IF(AND($E38=2,OG38=0),1000000,INDEX('計算A'!BG$110:BG$114,$F38+1)+IF(AND($E38=1,OG38=0),1000,0)),1000000))</f>
        <v/>
      </c>
      <c r="XO38">
        <f>IF($B38=0,1000000,IF(INDEX('計算A'!$D$60:$II$104,$B38,57)*FA38=1,IF(AND($E38=2,OH38=0),1000000,INDEX('計算A'!BH$110:BH$114,$F38+1)+IF(AND($E38=1,OH38=0),1000,0)),1000000))</f>
        <v/>
      </c>
      <c r="XP38">
        <f>IF($B38=0,1000000,IF(INDEX('計算A'!$D$60:$II$104,$B38,58)*FB38=1,IF(AND($E38=2,OI38=0),1000000,INDEX('計算A'!BI$110:BI$114,$F38+1)+IF(AND($E38=1,OI38=0),1000,0)),1000000))</f>
        <v/>
      </c>
      <c r="XQ38">
        <f>IF($B38=0,1000000,IF(INDEX('計算A'!$D$60:$II$104,$B38,59)*FC38=1,IF(AND($E38=2,OJ38=0),1000000,INDEX('計算A'!BJ$110:BJ$114,$F38+1)+IF(AND($E38=1,OJ38=0),1000,0)),1000000))</f>
        <v/>
      </c>
      <c r="XR38">
        <f>IF($B38=0,1000000,IF(INDEX('計算A'!$D$60:$II$104,$B38,60)*FD38=1,IF(AND($E38=2,OK38=0),1000000,INDEX('計算A'!BK$110:BK$114,$F38+1)+IF(AND($E38=1,OK38=0),1000,0)),1000000))</f>
        <v/>
      </c>
      <c r="XS38">
        <f>IF($B38=0,1000000,IF(INDEX('計算A'!$D$60:$II$104,$B38,61)*FE38=1,IF(AND($E38=2,OL38=0),1000000,INDEX('計算A'!BL$110:BL$114,$F38+1)+IF(AND($E38=1,OL38=0),1000,0)),1000000))</f>
        <v/>
      </c>
      <c r="XT38">
        <f>IF($B38=0,1000000,IF(INDEX('計算A'!$D$60:$II$104,$B38,62)*FF38=1,IF(AND($E38=2,OM38=0),1000000,INDEX('計算A'!BM$110:BM$114,$F38+1)+IF(AND($E38=1,OM38=0),1000,0)),1000000))</f>
        <v/>
      </c>
      <c r="XU38">
        <f>IF($B38=0,1000000,IF(INDEX('計算A'!$D$60:$II$104,$B38,63)*FG38=1,IF(AND($E38=2,ON38=0),1000000,INDEX('計算A'!BN$110:BN$114,$F38+1)+IF(AND($E38=1,ON38=0),1000,0)),1000000))</f>
        <v/>
      </c>
      <c r="XV38">
        <f>IF($B38=0,1000000,IF(INDEX('計算A'!$D$60:$II$104,$B38,64)*FH38=1,IF(AND($E38=2,OO38=0),1000000,INDEX('計算A'!BO$110:BO$114,$F38+1)+IF(AND($E38=1,OO38=0),1000,0)),1000000))</f>
        <v/>
      </c>
      <c r="XW38">
        <f>IF($B38=0,1000000,IF(INDEX('計算A'!$D$60:$II$104,$B38,65)*FI38=1,IF(AND($E38=2,OP38=0),1000000,INDEX('計算A'!BP$110:BP$114,$F38+1)+IF(AND($E38=1,OP38=0),1000,0)),1000000))</f>
        <v/>
      </c>
      <c r="XX38">
        <f>IF($B38=0,1000000,IF(INDEX('計算A'!$D$60:$II$104,$B38,66)*FJ38=1,IF(AND($E38=2,OQ38=0),1000000,INDEX('計算A'!BQ$110:BQ$114,$F38+1)+IF(AND($E38=1,OQ38=0),1000,0)),1000000))</f>
        <v/>
      </c>
      <c r="XY38">
        <f>IF($B38=0,1000000,IF(INDEX('計算A'!$D$60:$II$104,$B38,67)*FK38=1,IF(AND($E38=2,OR38=0),1000000,INDEX('計算A'!BR$110:BR$114,$F38+1)+IF(AND($E38=1,OR38=0),1000,0)),1000000))</f>
        <v/>
      </c>
      <c r="XZ38">
        <f>IF($B38=0,1000000,IF(INDEX('計算A'!$D$60:$II$104,$B38,68)*FL38=1,IF(AND($E38=2,OS38=0),1000000,INDEX('計算A'!BS$110:BS$114,$F38+1)+IF(AND($E38=1,OS38=0),1000,0)),1000000))</f>
        <v/>
      </c>
      <c r="YA38">
        <f>IF($B38=0,1000000,IF(INDEX('計算A'!$D$60:$II$104,$B38,69)*FM38=1,IF(AND($E38=2,OT38=0),1000000,INDEX('計算A'!BT$110:BT$114,$F38+1)+IF(AND($E38=1,OT38=0),1000,0)),1000000))</f>
        <v/>
      </c>
      <c r="YB38">
        <f>IF($B38=0,1000000,IF(INDEX('計算A'!$D$60:$II$104,$B38,70)*FN38=1,IF(AND($E38=2,OU38=0),1000000,INDEX('計算A'!BU$110:BU$114,$F38+1)+IF(AND($E38=1,OU38=0),1000,0)),1000000))</f>
        <v/>
      </c>
      <c r="YC38">
        <f>IF($B38=0,1000000,IF(INDEX('計算A'!$D$60:$II$104,$B38,71)*FO38=1,IF(AND($E38=2,OV38=0),1000000,INDEX('計算A'!BV$110:BV$114,$F38+1)+IF(AND($E38=1,OV38=0),1000,0)),1000000))</f>
        <v/>
      </c>
      <c r="YD38">
        <f>IF($B38=0,1000000,IF(INDEX('計算A'!$D$60:$II$104,$B38,72)*FP38=1,IF(AND($E38=2,OW38=0),1000000,INDEX('計算A'!BW$110:BW$114,$F38+1)+IF(AND($E38=1,OW38=0),1000,0)),1000000))</f>
        <v/>
      </c>
      <c r="YE38">
        <f>IF($B38=0,1000000,IF(INDEX('計算A'!$D$60:$II$104,$B38,73)*FQ38=1,IF(AND($E38=2,OX38=0),1000000,INDEX('計算A'!BX$110:BX$114,$F38+1)+IF(AND($E38=1,OX38=0),1000,0)),1000000))</f>
        <v/>
      </c>
      <c r="YF38">
        <f>IF($B38=0,1000000,IF(INDEX('計算A'!$D$60:$II$104,$B38,74)*FR38=1,IF(AND($E38=2,OY38=0),1000000,INDEX('計算A'!BY$110:BY$114,$F38+1)+IF(AND($E38=1,OY38=0),1000,0)),1000000))</f>
        <v/>
      </c>
      <c r="YG38">
        <f>IF($B38=0,1000000,IF(INDEX('計算A'!$D$60:$II$104,$B38,75)*FS38=1,IF(AND($E38=2,OZ38=0),1000000,INDEX('計算A'!BZ$110:BZ$114,$F38+1)+IF(AND($E38=1,OZ38=0),1000,0)),1000000))</f>
        <v/>
      </c>
      <c r="YH38">
        <f>IF($B38=0,1000000,IF(INDEX('計算A'!$D$60:$II$104,$B38,76)*FT38=1,IF(AND($E38=2,PA38=0),1000000,INDEX('計算A'!CA$110:CA$114,$F38+1)+IF(AND($E38=1,PA38=0),1000,0)),1000000))</f>
        <v/>
      </c>
      <c r="YI38">
        <f>IF($B38=0,1000000,IF(INDEX('計算A'!$D$60:$II$104,$B38,77)*FU38=1,IF(AND($E38=2,PB38=0),1000000,INDEX('計算A'!CB$110:CB$114,$F38+1)+IF(AND($E38=1,PB38=0),1000,0)),1000000))</f>
        <v/>
      </c>
      <c r="YJ38">
        <f>IF($B38=0,1000000,IF(INDEX('計算A'!$D$60:$II$104,$B38,78)*FV38=1,IF(AND($E38=2,PC38=0),1000000,INDEX('計算A'!CC$110:CC$114,$F38+1)+IF(AND($E38=1,PC38=0),1000,0)),1000000))</f>
        <v/>
      </c>
      <c r="YK38">
        <f>IF($B38=0,1000000,IF(INDEX('計算A'!$D$60:$II$104,$B38,79)*FW38=1,IF(AND($E38=2,PD38=0),1000000,INDEX('計算A'!CD$110:CD$114,$F38+1)+IF(AND($E38=1,PD38=0),1000,0)),1000000))</f>
        <v/>
      </c>
      <c r="YL38">
        <f>IF($B38=0,1000000,IF(INDEX('計算A'!$D$60:$II$104,$B38,80)*FX38=1,IF(AND($E38=2,PE38=0),1000000,INDEX('計算A'!CE$110:CE$114,$F38+1)+IF(AND($E38=1,PE38=0),1000,0)),1000000))</f>
        <v/>
      </c>
      <c r="YM38">
        <f>IF($B38=0,1000000,IF(INDEX('計算A'!$D$60:$II$104,$B38,81)*FY38=1,IF(AND($E38=2,PF38=0),1000000,INDEX('計算A'!CF$110:CF$114,$F38+1)+IF(AND($E38=1,PF38=0),1000,0)),1000000))</f>
        <v/>
      </c>
      <c r="YN38">
        <f>IF($B38=0,1000000,IF(INDEX('計算A'!$D$60:$II$104,$B38,82)*FZ38=1,IF(AND($E38=2,PG38=0),1000000,INDEX('計算A'!CG$110:CG$114,$F38+1)+IF(AND($E38=1,PG38=0),1000,0)),1000000))</f>
        <v/>
      </c>
      <c r="YO38">
        <f>IF($B38=0,1000000,IF(INDEX('計算A'!$D$60:$II$104,$B38,83)*GA38=1,IF(AND($E38=2,PH38=0),1000000,INDEX('計算A'!CH$110:CH$114,$F38+1)+IF(AND($E38=1,PH38=0),1000,0)),1000000))</f>
        <v/>
      </c>
      <c r="YP38">
        <f>IF($B38=0,1000000,IF(INDEX('計算A'!$D$60:$II$104,$B38,84)*GB38=1,IF(AND($E38=2,PI38=0),1000000,INDEX('計算A'!CI$110:CI$114,$F38+1)+IF(AND($E38=1,PI38=0),1000,0)),1000000))</f>
        <v/>
      </c>
      <c r="YQ38">
        <f>IF($B38=0,1000000,IF(INDEX('計算A'!$D$60:$II$104,$B38,85)*GC38=1,IF(AND($E38=2,PJ38=0),1000000,INDEX('計算A'!CJ$110:CJ$114,$F38+1)+IF(AND($E38=1,PJ38=0),1000,0)),1000000))</f>
        <v/>
      </c>
      <c r="YR38">
        <f>IF($B38=0,1000000,IF(INDEX('計算A'!$D$60:$II$104,$B38,86)*GD38=1,IF(AND($E38=2,PK38=0),1000000,INDEX('計算A'!CK$110:CK$114,$F38+1)+IF(AND($E38=1,PK38=0),1000,0)),1000000))</f>
        <v/>
      </c>
      <c r="YS38">
        <f>IF($B38=0,1000000,IF(INDEX('計算A'!$D$60:$II$104,$B38,87)*GE38=1,IF(AND($E38=2,PL38=0),1000000,INDEX('計算A'!CL$110:CL$114,$F38+1)+IF(AND($E38=1,PL38=0),1000,0)),1000000))</f>
        <v/>
      </c>
      <c r="YT38">
        <f>IF($B38=0,1000000,IF(INDEX('計算A'!$D$60:$II$104,$B38,88)*GF38=1,IF(AND($E38=2,PM38=0),1000000,INDEX('計算A'!CM$110:CM$114,$F38+1)+IF(AND($E38=1,PM38=0),1000,0)),1000000))</f>
        <v/>
      </c>
      <c r="YU38">
        <f>IF($B38=0,1000000,IF(INDEX('計算A'!$D$60:$II$104,$B38,89)*GG38=1,IF(AND($E38=2,PN38=0),1000000,INDEX('計算A'!CN$110:CN$114,$F38+1)+IF(AND($E38=1,PN38=0),1000,0)),1000000))</f>
        <v/>
      </c>
      <c r="YV38">
        <f>IF($B38=0,1000000,IF(INDEX('計算A'!$D$60:$II$104,$B38,90)*GH38=1,IF(AND($E38=2,PO38=0),1000000,INDEX('計算A'!CO$110:CO$114,$F38+1)+IF(AND($E38=1,PO38=0),1000,0)),1000000))</f>
        <v/>
      </c>
      <c r="YW38">
        <f>IF($B38=0,1000000,IF(INDEX('計算A'!$D$60:$II$104,$B38,91)*GI38=1,IF(AND($E38=2,PP38=0),1000000,INDEX('計算A'!CP$110:CP$114,$F38+1)+IF(AND($E38=1,PP38=0),1000,0)),1000000))</f>
        <v/>
      </c>
      <c r="YX38">
        <f>IF($B38=0,1000000,IF(INDEX('計算A'!$D$60:$II$104,$B38,92)*GJ38=1,IF(AND($E38=2,PQ38=0),1000000,INDEX('計算A'!CQ$110:CQ$114,$F38+1)+IF(AND($E38=1,PQ38=0),1000,0)),1000000))</f>
        <v/>
      </c>
      <c r="YY38">
        <f>IF($B38=0,1000000,IF(INDEX('計算A'!$D$60:$II$104,$B38,93)*GK38=1,IF(AND($E38=2,PR38=0),1000000,INDEX('計算A'!CR$110:CR$114,$F38+1)+IF(AND($E38=1,PR38=0),1000,0)),1000000))</f>
        <v/>
      </c>
      <c r="YZ38">
        <f>IF($B38=0,1000000,IF(INDEX('計算A'!$D$60:$II$104,$B38,94)*GL38=1,IF(AND($E38=2,PS38=0),1000000,INDEX('計算A'!CS$110:CS$114,$F38+1)+IF(AND($E38=1,PS38=0),1000,0)),1000000))</f>
        <v/>
      </c>
      <c r="ZA38">
        <f>IF($B38=0,1000000,IF(INDEX('計算A'!$D$60:$II$104,$B38,95)*GM38=1,IF(AND($E38=2,PT38=0),1000000,INDEX('計算A'!CT$110:CT$114,$F38+1)+IF(AND($E38=1,PT38=0),1000,0)),1000000))</f>
        <v/>
      </c>
      <c r="ZB38">
        <f>IF($B38=0,1000000,IF(INDEX('計算A'!$D$60:$II$104,$B38,96)*GN38=1,IF(AND($E38=2,PU38=0),1000000,INDEX('計算A'!CU$110:CU$114,$F38+1)+IF(AND($E38=1,PU38=0),1000,0)),1000000))</f>
        <v/>
      </c>
      <c r="ZC38">
        <f>IF($B38=0,1000000,IF(INDEX('計算A'!$D$60:$II$104,$B38,97)*GO38=1,IF(AND($E38=2,PV38=0),1000000,INDEX('計算A'!CV$110:CV$114,$F38+1)+IF(AND($E38=1,PV38=0),1000,0)),1000000))</f>
        <v/>
      </c>
      <c r="ZD38">
        <f>IF($B38=0,1000000,IF(INDEX('計算A'!$D$60:$II$104,$B38,98)*GP38=1,IF(AND($E38=2,PW38=0),1000000,INDEX('計算A'!CW$110:CW$114,$F38+1)+IF(AND($E38=1,PW38=0),1000,0)),1000000))</f>
        <v/>
      </c>
      <c r="ZE38">
        <f>IF($B38=0,1000000,IF(INDEX('計算A'!$D$60:$II$104,$B38,99)*GQ38=1,IF(AND($E38=2,PX38=0),1000000,INDEX('計算A'!CX$110:CX$114,$F38+1)+IF(AND($E38=1,PX38=0),1000,0)),1000000))</f>
        <v/>
      </c>
      <c r="ZF38">
        <f>IF($B38=0,1000000,IF(INDEX('計算A'!$D$60:$II$104,$B38,100)*GR38=1,IF(AND($E38=2,PY38=0),1000000,INDEX('計算A'!CY$110:CY$114,$F38+1)+IF(AND($E38=1,PY38=0),1000,0)),1000000))</f>
        <v/>
      </c>
      <c r="ZG38">
        <f>IF($B38=0,1000000,IF(INDEX('計算A'!$D$60:$II$104,$B38,101)*GS38=1,IF(AND($E38=2,PZ38=0),1000000,INDEX('計算A'!CZ$110:CZ$114,$F38+1)+IF(AND($E38=1,PZ38=0),1000,0)),1000000))</f>
        <v/>
      </c>
      <c r="ZH38">
        <f>IF($B38=0,1000000,IF(INDEX('計算A'!$D$60:$II$104,$B38,102)*GT38=1,IF(AND($E38=2,QA38=0),1000000,INDEX('計算A'!DA$110:DA$114,$F38+1)+IF(AND($E38=1,QA38=0),1000,0)),1000000))</f>
        <v/>
      </c>
      <c r="ZI38">
        <f>IF($B38=0,1000000,IF(INDEX('計算A'!$D$60:$II$104,$B38,103)*GU38=1,IF(AND($E38=2,QB38=0),1000000,INDEX('計算A'!DB$110:DB$114,$F38+1)+IF(AND($E38=1,QB38=0),1000,0)),1000000))</f>
        <v/>
      </c>
      <c r="ZJ38">
        <f>IF($B38=0,1000000,IF(INDEX('計算A'!$D$60:$II$104,$B38,104)*GV38=1,IF(AND($E38=2,QC38=0),1000000,INDEX('計算A'!DC$110:DC$114,$F38+1)+IF(AND($E38=1,QC38=0),1000,0)),1000000))</f>
        <v/>
      </c>
      <c r="ZK38">
        <f>IF($B38=0,1000000,IF(INDEX('計算A'!$D$60:$II$104,$B38,105)*GW38=1,IF(AND($E38=2,QD38=0),1000000,INDEX('計算A'!DD$110:DD$114,$F38+1)+IF(AND($E38=1,QD38=0),1000,0)),1000000))</f>
        <v/>
      </c>
      <c r="ZL38">
        <f>IF($B38=0,1000000,IF(INDEX('計算A'!$D$60:$II$104,$B38,106)*GX38=1,IF(AND($E38=2,QE38=0),1000000,INDEX('計算A'!DE$110:DE$114,$F38+1)+IF(AND($E38=1,QE38=0),1000,0)),1000000))</f>
        <v/>
      </c>
      <c r="ZM38">
        <f>IF($B38=0,1000000,IF(INDEX('計算A'!$D$60:$II$104,$B38,107)*GY38=1,IF(AND($E38=2,QF38=0),1000000,INDEX('計算A'!DF$110:DF$114,$F38+1)+IF(AND($E38=1,QF38=0),1000,0)),1000000))</f>
        <v/>
      </c>
      <c r="ZN38">
        <f>IF($B38=0,1000000,IF(INDEX('計算A'!$D$60:$II$104,$B38,108)*GZ38=1,IF(AND($E38=2,QG38=0),1000000,INDEX('計算A'!DG$110:DG$114,$F38+1)+IF(AND($E38=1,QG38=0),1000,0)),1000000))</f>
        <v/>
      </c>
      <c r="ZO38">
        <f>IF($B38=0,1000000,IF(INDEX('計算A'!$D$60:$II$104,$B38,109)*HA38=1,IF(AND($E38=2,QH38=0),1000000,INDEX('計算A'!DH$110:DH$114,$F38+1)+IF(AND($E38=1,QH38=0),1000,0)),1000000))</f>
        <v/>
      </c>
      <c r="ZP38">
        <f>IF($B38=0,1000000,IF(INDEX('計算A'!$D$60:$II$104,$B38,110)*HB38=1,IF(AND($E38=2,QI38=0),1000000,INDEX('計算A'!DI$110:DI$114,$F38+1)+IF(AND($E38=1,QI38=0),1000,0)),1000000))</f>
        <v/>
      </c>
      <c r="ZQ38">
        <f>IF($B38=0,1000000,IF(INDEX('計算A'!$D$60:$II$104,$B38,111)*HC38=1,IF(AND($E38=2,QJ38=0),1000000,INDEX('計算A'!DJ$110:DJ$114,$F38+1)+IF(AND($E38=1,QJ38=0),1000,0)),1000000))</f>
        <v/>
      </c>
      <c r="ZR38">
        <f>IF($B38=0,1000000,IF(INDEX('計算A'!$D$60:$II$104,$B38,112)*HD38=1,IF(AND($E38=2,QK38=0),1000000,INDEX('計算A'!DK$110:DK$114,$F38+1)+IF(AND($E38=1,QK38=0),1000,0)),1000000))</f>
        <v/>
      </c>
      <c r="ZS38">
        <f>IF($B38=0,1000000,IF(INDEX('計算A'!$D$60:$II$104,$B38,113)*HE38=1,IF(AND($E38=2,QL38=0),1000000,INDEX('計算A'!DL$110:DL$114,$F38+1)+IF(AND($E38=1,QL38=0),1000,0)),1000000))</f>
        <v/>
      </c>
      <c r="ZT38">
        <f>IF($B38=0,1000000,IF(INDEX('計算A'!$D$60:$II$104,$B38,114)*HF38=1,IF(AND($E38=2,QM38=0),1000000,INDEX('計算A'!DM$110:DM$114,$F38+1)+IF(AND($E38=1,QM38=0),1000,0)),1000000))</f>
        <v/>
      </c>
      <c r="ZU38">
        <f>IF($B38=0,1000000,IF(INDEX('計算A'!$D$60:$II$104,$B38,115)*HG38=1,IF(AND($E38=2,QN38=0),1000000,INDEX('計算A'!DN$110:DN$114,$F38+1)+IF(AND($E38=1,QN38=0),1000,0)),1000000))</f>
        <v/>
      </c>
      <c r="ZV38">
        <f>IF($B38=0,1000000,IF(INDEX('計算A'!$D$60:$II$104,$B38,116)*HH38=1,IF(AND($E38=2,QO38=0),1000000,INDEX('計算A'!DO$110:DO$114,$F38+1)+IF(AND($E38=1,QO38=0),1000,0)),1000000))</f>
        <v/>
      </c>
      <c r="ZW38">
        <f>IF($B38=0,1000000,IF(INDEX('計算A'!$D$60:$II$104,$B38,117)*HI38=1,IF(AND($E38=2,QP38=0),1000000,INDEX('計算A'!DP$110:DP$114,$F38+1)+IF(AND($E38=1,QP38=0),1000,0)),1000000))</f>
        <v/>
      </c>
      <c r="ZX38">
        <f>IF($B38=0,1000000,IF(INDEX('計算A'!$D$60:$II$104,$B38,118)*HJ38=1,IF(AND($E38=2,QQ38=0),1000000,INDEX('計算A'!DQ$110:DQ$114,$F38+1)+IF(AND($E38=1,QQ38=0),1000,0)),1000000))</f>
        <v/>
      </c>
      <c r="ZY38">
        <f>IF($B38=0,1000000,IF(INDEX('計算A'!$D$60:$II$104,$B38,119)*HK38=1,IF(AND($E38=2,QR38=0),1000000,INDEX('計算A'!DR$110:DR$114,$F38+1)+IF(AND($E38=1,QR38=0),1000,0)),1000000))</f>
        <v/>
      </c>
      <c r="ZZ38">
        <f>IF($B38=0,1000000,IF(INDEX('計算A'!$D$60:$II$104,$B38,120)*HL38=1,IF(AND($E38=2,QS38=0),1000000,INDEX('計算A'!DS$110:DS$114,$F38+1)+IF(AND($E38=1,QS38=0),1000,0)),1000000))</f>
        <v/>
      </c>
      <c r="AAA38">
        <f>IF($B38=0,1000000,IF(INDEX('計算A'!$D$60:$II$104,$B38,121)*HM38=1,IF(AND($E38=2,QT38=0),1000000,INDEX('計算A'!DT$110:DT$114,$F38+1)+IF(AND($E38=1,QT38=0),1000,0)),1000000))</f>
        <v/>
      </c>
      <c r="AAB38">
        <f>IF($B38=0,1000000,IF(INDEX('計算A'!$D$60:$II$104,$B38,122)*HN38=1,IF(AND($E38=2,QU38=0),1000000,INDEX('計算A'!DU$110:DU$114,$F38+1)+IF(AND($E38=1,QU38=0),1000,0)),1000000))</f>
        <v/>
      </c>
      <c r="AAC38">
        <f>IF($B38=0,1000000,IF(INDEX('計算A'!$D$60:$II$104,$B38,123)*HO38=1,IF(AND($E38=2,QV38=0),1000000,INDEX('計算A'!DV$110:DV$114,$F38+1)+IF(AND($E38=1,QV38=0),1000,0)),1000000))</f>
        <v/>
      </c>
      <c r="AAD38">
        <f>IF($B38=0,1000000,IF(INDEX('計算A'!$D$60:$II$104,$B38,124)*HP38=1,IF(AND($E38=2,QW38=0),1000000,INDEX('計算A'!DW$110:DW$114,$F38+1)+IF(AND($E38=1,QW38=0),1000,0)),1000000))</f>
        <v/>
      </c>
      <c r="AAE38">
        <f>IF($B38=0,1000000,IF(INDEX('計算A'!$D$60:$II$104,$B38,125)*HQ38=1,IF(AND($E38=2,QX38=0),1000000,INDEX('計算A'!DX$110:DX$114,$F38+1)+IF(AND($E38=1,QX38=0),1000,0)),1000000))</f>
        <v/>
      </c>
      <c r="AAF38">
        <f>IF($B38=0,1000000,IF(INDEX('計算A'!$D$60:$II$104,$B38,126)*HR38=1,IF(AND($E38=2,QY38=0),1000000,INDEX('計算A'!DY$110:DY$114,$F38+1)+IF(AND($E38=1,QY38=0),1000,0)),1000000))</f>
        <v/>
      </c>
      <c r="AAG38">
        <f>IF($B38=0,1000000,IF(INDEX('計算A'!$D$60:$II$104,$B38,127)*HS38=1,IF(AND($E38=2,QZ38=0),1000000,INDEX('計算A'!DZ$110:DZ$114,$F38+1)+IF(AND($E38=1,QZ38=0),1000,0)),1000000))</f>
        <v/>
      </c>
      <c r="AAH38">
        <f>IF($B38=0,1000000,IF(INDEX('計算A'!$D$60:$II$104,$B38,128)*HT38=1,IF(AND($E38=2,RA38=0),1000000,INDEX('計算A'!EA$110:EA$114,$F38+1)+IF(AND($E38=1,RA38=0),1000,0)),1000000))</f>
        <v/>
      </c>
      <c r="AAI38">
        <f>IF($B38=0,1000000,IF(INDEX('計算A'!$D$60:$II$104,$B38,129)*HU38=1,IF(AND($E38=2,RB38=0),1000000,INDEX('計算A'!EB$110:EB$114,$F38+1)+IF(AND($E38=1,RB38=0),1000,0)),1000000))</f>
        <v/>
      </c>
      <c r="AAJ38">
        <f>IF($B38=0,1000000,IF(INDEX('計算A'!$D$60:$II$104,$B38,130)*HV38=1,IF(AND($E38=2,RC38=0),1000000,INDEX('計算A'!EC$110:EC$114,$F38+1)+IF(AND($E38=1,RC38=0),1000,0)),1000000))</f>
        <v/>
      </c>
      <c r="AAK38">
        <f>IF($B38=0,1000000,IF(INDEX('計算A'!$D$60:$II$104,$B38,131)*HW38=1,IF(AND($E38=2,RD38=0),1000000,INDEX('計算A'!ED$110:ED$114,$F38+1)+IF(AND($E38=1,RD38=0),1000,0)),1000000))</f>
        <v/>
      </c>
      <c r="AAL38">
        <f>IF($B38=0,1000000,IF(INDEX('計算A'!$D$60:$II$104,$B38,132)*HX38=1,IF(AND($E38=2,RE38=0),1000000,INDEX('計算A'!EE$110:EE$114,$F38+1)+IF(AND($E38=1,RE38=0),1000,0)),1000000))</f>
        <v/>
      </c>
      <c r="AAM38">
        <f>IF($B38=0,1000000,IF(INDEX('計算A'!$D$60:$II$104,$B38,133)*HY38=1,IF(AND($E38=2,RF38=0),1000000,INDEX('計算A'!EF$110:EF$114,$F38+1)+IF(AND($E38=1,RF38=0),1000,0)),1000000))</f>
        <v/>
      </c>
      <c r="AAN38">
        <f>IF($B38=0,1000000,IF(INDEX('計算A'!$D$60:$II$104,$B38,134)*HZ38=1,IF(AND($E38=2,RG38=0),1000000,INDEX('計算A'!EG$110:EG$114,$F38+1)+IF(AND($E38=1,RG38=0),1000,0)),1000000))</f>
        <v/>
      </c>
      <c r="AAO38">
        <f>IF($B38=0,1000000,IF(INDEX('計算A'!$D$60:$II$104,$B38,135)*IA38=1,IF(AND($E38=2,RH38=0),1000000,INDEX('計算A'!EH$110:EH$114,$F38+1)+IF(AND($E38=1,RH38=0),1000,0)),1000000))</f>
        <v/>
      </c>
      <c r="AAP38">
        <f>IF($B38=0,1000000,IF(INDEX('計算A'!$D$60:$II$104,$B38,136)*IB38=1,IF(AND($E38=2,RI38=0),1000000,INDEX('計算A'!EI$110:EI$114,$F38+1)+IF(AND($E38=1,RI38=0),1000,0)),1000000))</f>
        <v/>
      </c>
      <c r="AAQ38">
        <f>IF($B38=0,1000000,IF(INDEX('計算A'!$D$60:$II$104,$B38,137)*IC38=1,IF(AND($E38=2,RJ38=0),1000000,INDEX('計算A'!EJ$110:EJ$114,$F38+1)+IF(AND($E38=1,RJ38=0),1000,0)),1000000))</f>
        <v/>
      </c>
      <c r="AAR38">
        <f>IF($B38=0,1000000,IF(INDEX('計算A'!$D$60:$II$104,$B38,138)*ID38=1,IF(AND($E38=2,RK38=0),1000000,INDEX('計算A'!EK$110:EK$114,$F38+1)+IF(AND($E38=1,RK38=0),1000,0)),1000000))</f>
        <v/>
      </c>
      <c r="AAS38">
        <f>IF($B38=0,1000000,IF(INDEX('計算A'!$D$60:$II$104,$B38,139)*IE38=1,IF(AND($E38=2,RL38=0),1000000,INDEX('計算A'!EL$110:EL$114,$F38+1)+IF(AND($E38=1,RL38=0),1000,0)),1000000))</f>
        <v/>
      </c>
      <c r="AAT38">
        <f>IF($B38=0,1000000,IF(INDEX('計算A'!$D$60:$II$104,$B38,140)*IF38=1,IF(AND($E38=2,RM38=0),1000000,INDEX('計算A'!EM$110:EM$114,$F38+1)+IF(AND($E38=1,RM38=0),1000,0)),1000000))</f>
        <v/>
      </c>
      <c r="AAU38">
        <f>IF($B38=0,1000000,IF(INDEX('計算A'!$D$60:$II$104,$B38,141)*IG38=1,IF(AND($E38=2,RN38=0),1000000,INDEX('計算A'!EN$110:EN$114,$F38+1)+IF(AND($E38=1,RN38=0),1000,0)),1000000))</f>
        <v/>
      </c>
      <c r="AAV38">
        <f>IF($B38=0,1000000,IF(INDEX('計算A'!$D$60:$II$104,$B38,142)*IH38=1,IF(AND($E38=2,RO38=0),1000000,INDEX('計算A'!EO$110:EO$114,$F38+1)+IF(AND($E38=1,RO38=0),1000,0)),1000000))</f>
        <v/>
      </c>
      <c r="AAW38">
        <f>IF($B38=0,1000000,IF(INDEX('計算A'!$D$60:$II$104,$B38,143)*II38=1,IF(AND($E38=2,RP38=0),1000000,INDEX('計算A'!EP$110:EP$114,$F38+1)+IF(AND($E38=1,RP38=0),1000,0)),1000000))</f>
        <v/>
      </c>
      <c r="AAX38">
        <f>IF($B38=0,1000000,IF(INDEX('計算A'!$D$60:$II$104,$B38,144)*IJ38=1,IF(AND($E38=2,RQ38=0),1000000,INDEX('計算A'!EQ$110:EQ$114,$F38+1)+IF(AND($E38=1,RQ38=0),1000,0)),1000000))</f>
        <v/>
      </c>
      <c r="AAY38">
        <f>IF($B38=0,1000000,IF(INDEX('計算A'!$D$60:$II$104,$B38,145)*IK38=1,IF(AND($E38=2,RR38=0),1000000,INDEX('計算A'!ER$110:ER$114,$F38+1)+IF(AND($E38=1,RR38=0),1000,0)),1000000))</f>
        <v/>
      </c>
      <c r="AAZ38">
        <f>IF($B38=0,1000000,IF(INDEX('計算A'!$D$60:$II$104,$B38,146)*IL38=1,IF(AND($E38=2,RS38=0),1000000,INDEX('計算A'!ES$110:ES$114,$F38+1)+IF(AND($E38=1,RS38=0),1000,0)),1000000))</f>
        <v/>
      </c>
      <c r="ABA38">
        <f>IF($B38=0,1000000,IF(INDEX('計算A'!$D$60:$II$104,$B38,147)*IM38=1,IF(AND($E38=2,RT38=0),1000000,INDEX('計算A'!ET$110:ET$114,$F38+1)+IF(AND($E38=1,RT38=0),1000,0)),1000000))</f>
        <v/>
      </c>
      <c r="ABB38">
        <f>IF($B38=0,1000000,IF(INDEX('計算A'!$D$60:$II$104,$B38,148)*IN38=1,IF(AND($E38=2,RU38=0),1000000,INDEX('計算A'!EU$110:EU$114,$F38+1)+IF(AND($E38=1,RU38=0),1000,0)),1000000))</f>
        <v/>
      </c>
      <c r="ABC38">
        <f>IF($B38=0,1000000,IF(INDEX('計算A'!$D$60:$II$104,$B38,149)*IO38=1,IF(AND($E38=2,RV38=0),1000000,INDEX('計算A'!EV$110:EV$114,$F38+1)+IF(AND($E38=1,RV38=0),1000,0)),1000000))</f>
        <v/>
      </c>
      <c r="ABD38">
        <f>IF($B38=0,1000000,IF(INDEX('計算A'!$D$60:$II$104,$B38,150)*IP38=1,IF(AND($E38=2,RW38=0),1000000,INDEX('計算A'!EW$110:EW$114,$F38+1)+IF(AND($E38=1,RW38=0),1000,0)),1000000))</f>
        <v/>
      </c>
      <c r="ABE38">
        <f>IF($B38=0,1000000,IF(INDEX('計算A'!$D$60:$II$104,$B38,151)*IQ38=1,IF(AND($E38=2,RX38=0),1000000,INDEX('計算A'!EX$110:EX$114,$F38+1)+IF(AND($E38=1,RX38=0),1000,0)),1000000))</f>
        <v/>
      </c>
      <c r="ABF38">
        <f>IF($B38=0,1000000,IF(INDEX('計算A'!$D$60:$II$104,$B38,152)*IR38=1,IF(AND($E38=2,RY38=0),1000000,INDEX('計算A'!EY$110:EY$114,$F38+1)+IF(AND($E38=1,RY38=0),1000,0)),1000000))</f>
        <v/>
      </c>
      <c r="ABG38">
        <f>IF($B38=0,1000000,IF(INDEX('計算A'!$D$60:$II$104,$B38,153)*IS38=1,IF(AND($E38=2,RZ38=0),1000000,INDEX('計算A'!EZ$110:EZ$114,$F38+1)+IF(AND($E38=1,RZ38=0),1000,0)),1000000))</f>
        <v/>
      </c>
      <c r="ABH38">
        <f>IF($B38=0,1000000,IF(INDEX('計算A'!$D$60:$II$104,$B38,154)*IT38=1,IF(AND($E38=2,SA38=0),1000000,INDEX('計算A'!FA$110:FA$114,$F38+1)+IF(AND($E38=1,SA38=0),1000,0)),1000000))</f>
        <v/>
      </c>
      <c r="ABI38">
        <f>IF($B38=0,1000000,IF(INDEX('計算A'!$D$60:$II$104,$B38,155)*IU38=1,IF(AND($E38=2,SB38=0),1000000,INDEX('計算A'!FB$110:FB$114,$F38+1)+IF(AND($E38=1,SB38=0),1000,0)),1000000))</f>
        <v/>
      </c>
      <c r="ABJ38">
        <f>IF($B38=0,1000000,IF(INDEX('計算A'!$D$60:$II$104,$B38,156)*IV38=1,IF(AND($E38=2,SC38=0),1000000,INDEX('計算A'!FC$110:FC$114,$F38+1)+IF(AND($E38=1,SC38=0),1000,0)),1000000))</f>
        <v/>
      </c>
      <c r="ABK38">
        <f>IF($B38=0,1000000,IF(INDEX('計算A'!$D$60:$II$104,$B38,157)*IW38=1,IF(AND($E38=2,SD38=0),1000000,INDEX('計算A'!FD$110:FD$114,$F38+1)+IF(AND($E38=1,SD38=0),1000,0)),1000000))</f>
        <v/>
      </c>
      <c r="ABL38">
        <f>IF($B38=0,1000000,IF(INDEX('計算A'!$D$60:$II$104,$B38,158)*IX38=1,IF(AND($E38=2,SE38=0),1000000,INDEX('計算A'!FE$110:FE$114,$F38+1)+IF(AND($E38=1,SE38=0),1000,0)),1000000))</f>
        <v/>
      </c>
      <c r="ABM38">
        <f>IF($B38=0,1000000,IF(INDEX('計算A'!$D$60:$II$104,$B38,159)*IY38=1,IF(AND($E38=2,SF38=0),1000000,INDEX('計算A'!FF$110:FF$114,$F38+1)+IF(AND($E38=1,SF38=0),1000,0)),1000000))</f>
        <v/>
      </c>
      <c r="ABN38">
        <f>IF($B38=0,1000000,IF(INDEX('計算A'!$D$60:$II$104,$B38,160)*IZ38=1,IF(AND($E38=2,SG38=0),1000000,INDEX('計算A'!FG$110:FG$114,$F38+1)+IF(AND($E38=1,SG38=0),1000,0)),1000000))</f>
        <v/>
      </c>
      <c r="ABO38">
        <f>IF($B38=0,1000000,IF(INDEX('計算A'!$D$60:$II$104,$B38,161)*JA38=1,IF(AND($E38=2,SH38=0),1000000,INDEX('計算A'!FH$110:FH$114,$F38+1)+IF(AND($E38=1,SH38=0),1000,0)),1000000))</f>
        <v/>
      </c>
      <c r="ABP38">
        <f>IF($B38=0,1000000,IF(INDEX('計算A'!$D$60:$II$104,$B38,162)*JB38=1,IF(AND($E38=2,SI38=0),1000000,INDEX('計算A'!FI$110:FI$114,$F38+1)+IF(AND($E38=1,SI38=0),1000,0)),1000000))</f>
        <v/>
      </c>
      <c r="ABQ38">
        <f>IF($B38=0,1000000,IF(INDEX('計算A'!$D$60:$II$104,$B38,163)*JC38=1,IF(AND($E38=2,SJ38=0),1000000,INDEX('計算A'!FJ$110:FJ$114,$F38+1)+IF(AND($E38=1,SJ38=0),1000,0)),1000000))</f>
        <v/>
      </c>
      <c r="ABR38">
        <f>IF($B38=0,1000000,IF(INDEX('計算A'!$D$60:$II$104,$B38,164)*JD38=1,IF(AND($E38=2,SK38=0),1000000,INDEX('計算A'!FK$110:FK$114,$F38+1)+IF(AND($E38=1,SK38=0),1000,0)),1000000))</f>
        <v/>
      </c>
      <c r="ABS38">
        <f>IF($B38=0,1000000,IF(INDEX('計算A'!$D$60:$II$104,$B38,165)*JE38=1,IF(AND($E38=2,SL38=0),1000000,INDEX('計算A'!FL$110:FL$114,$F38+1)+IF(AND($E38=1,SL38=0),1000,0)),1000000))</f>
        <v/>
      </c>
      <c r="ABT38">
        <f>IF($B38=0,1000000,IF(INDEX('計算A'!$D$60:$II$104,$B38,166)*JF38=1,IF(AND($E38=2,SM38=0),1000000,INDEX('計算A'!FM$110:FM$114,$F38+1)+IF(AND($E38=1,SM38=0),1000,0)),1000000))</f>
        <v/>
      </c>
      <c r="ABU38">
        <f>IF($B38=0,1000000,IF(INDEX('計算A'!$D$60:$II$104,$B38,167)*JG38=1,IF(AND($E38=2,SN38=0),1000000,INDEX('計算A'!FN$110:FN$114,$F38+1)+IF(AND($E38=1,SN38=0),1000,0)),1000000))</f>
        <v/>
      </c>
      <c r="ABV38">
        <f>IF($B38=0,1000000,IF(INDEX('計算A'!$D$60:$II$104,$B38,168)*JH38=1,IF(AND($E38=2,SO38=0),1000000,INDEX('計算A'!FO$110:FO$114,$F38+1)+IF(AND($E38=1,SO38=0),1000,0)),1000000))</f>
        <v/>
      </c>
      <c r="ABW38">
        <f>IF($B38=0,1000000,IF(INDEX('計算A'!$D$60:$II$104,$B38,169)*JI38=1,IF(AND($E38=2,SP38=0),1000000,INDEX('計算A'!FP$110:FP$114,$F38+1)+IF(AND($E38=1,SP38=0),1000,0)),1000000))</f>
        <v/>
      </c>
      <c r="ABX38">
        <f>IF($B38=0,1000000,IF(INDEX('計算A'!$D$60:$II$104,$B38,170)*JJ38=1,IF(AND($E38=2,SQ38=0),1000000,INDEX('計算A'!FQ$110:FQ$114,$F38+1)+IF(AND($E38=1,SQ38=0),1000,0)),1000000))</f>
        <v/>
      </c>
      <c r="ABY38">
        <f>IF($B38=0,1000000,IF(INDEX('計算A'!$D$60:$II$104,$B38,171)*JK38=1,IF(AND($E38=2,SR38=0),1000000,INDEX('計算A'!FR$110:FR$114,$F38+1)+IF(AND($E38=1,SR38=0),1000,0)),1000000))</f>
        <v/>
      </c>
      <c r="ABZ38">
        <f>IF($B38=0,1000000,IF(INDEX('計算A'!$D$60:$II$104,$B38,172)*JL38=1,IF(AND($E38=2,SS38=0),1000000,INDEX('計算A'!FS$110:FS$114,$F38+1)+IF(AND($E38=1,SS38=0),1000,0)),1000000))</f>
        <v/>
      </c>
      <c r="ACA38">
        <f>IF($B38=0,1000000,IF(INDEX('計算A'!$D$60:$II$104,$B38,173)*JM38=1,IF(AND($E38=2,ST38=0),1000000,INDEX('計算A'!FT$110:FT$114,$F38+1)+IF(AND($E38=1,ST38=0),1000,0)),1000000))</f>
        <v/>
      </c>
      <c r="ACB38">
        <f>IF($B38=0,1000000,IF(INDEX('計算A'!$D$60:$II$104,$B38,174)*JN38=1,IF(AND($E38=2,SU38=0),1000000,INDEX('計算A'!FU$110:FU$114,$F38+1)+IF(AND($E38=1,SU38=0),1000,0)),1000000))</f>
        <v/>
      </c>
      <c r="ACC38">
        <f>IF($B38=0,1000000,IF(INDEX('計算A'!$D$60:$II$104,$B38,175)*JO38=1,IF(AND($E38=2,SV38=0),1000000,INDEX('計算A'!FV$110:FV$114,$F38+1)+IF(AND($E38=1,SV38=0),1000,0)),1000000))</f>
        <v/>
      </c>
      <c r="ACD38">
        <f>IF($B38=0,1000000,IF(INDEX('計算A'!$D$60:$II$104,$B38,176)*JP38=1,IF(AND($E38=2,SW38=0),1000000,INDEX('計算A'!FW$110:FW$114,$F38+1)+IF(AND($E38=1,SW38=0),1000,0)),1000000))</f>
        <v/>
      </c>
      <c r="ACE38">
        <f>IF($B38=0,1000000,IF(INDEX('計算A'!$D$60:$II$104,$B38,177)*JQ38=1,IF(AND($E38=2,SX38=0),1000000,INDEX('計算A'!FX$110:FX$114,$F38+1)+IF(AND($E38=1,SX38=0),1000,0)),1000000))</f>
        <v/>
      </c>
      <c r="ACF38">
        <f>IF($B38=0,1000000,IF(INDEX('計算A'!$D$60:$II$104,$B38,178)*JR38=1,IF(AND($E38=2,SY38=0),1000000,INDEX('計算A'!FY$110:FY$114,$F38+1)+IF(AND($E38=1,SY38=0),1000,0)),1000000))</f>
        <v/>
      </c>
      <c r="ACG38">
        <f>IF($B38=0,1000000,IF(INDEX('計算A'!$D$60:$II$104,$B38,179)*JS38=1,IF(AND($E38=2,SZ38=0),1000000,INDEX('計算A'!FZ$110:FZ$114,$F38+1)+IF(AND($E38=1,SZ38=0),1000,0)),1000000))</f>
        <v/>
      </c>
      <c r="ACH38">
        <f>IF($B38=0,1000000,IF(INDEX('計算A'!$D$60:$II$104,$B38,180)*JT38=1,IF(AND($E38=2,TA38=0),1000000,INDEX('計算A'!GA$110:GA$114,$F38+1)+IF(AND($E38=1,TA38=0),1000,0)),1000000))</f>
        <v/>
      </c>
      <c r="ACI38">
        <f>IF($B38=0,1000000,IF(INDEX('計算A'!$D$60:$II$104,$B38,181)*JU38=1,IF(AND($E38=2,TB38=0),1000000,INDEX('計算A'!GB$110:GB$114,$F38+1)+IF(AND($E38=1,TB38=0),1000,0)),1000000))</f>
        <v/>
      </c>
      <c r="ACJ38">
        <f>IF($B38=0,1000000,IF(INDEX('計算A'!$D$60:$II$104,$B38,182)*JV38=1,IF(AND($E38=2,TC38=0),1000000,INDEX('計算A'!GC$110:GC$114,$F38+1)+IF(AND($E38=1,TC38=0),1000,0)),1000000))</f>
        <v/>
      </c>
      <c r="ACK38">
        <f>IF($B38=0,1000000,IF(INDEX('計算A'!$D$60:$II$104,$B38,183)*JW38=1,IF(AND($E38=2,TD38=0),1000000,INDEX('計算A'!GD$110:GD$114,$F38+1)+IF(AND($E38=1,TD38=0),1000,0)),1000000))</f>
        <v/>
      </c>
      <c r="ACL38">
        <f>IF($B38=0,1000000,IF(INDEX('計算A'!$D$60:$II$104,$B38,184)*JX38=1,IF(AND($E38=2,TE38=0),1000000,INDEX('計算A'!GE$110:GE$114,$F38+1)+IF(AND($E38=1,TE38=0),1000,0)),1000000))</f>
        <v/>
      </c>
      <c r="ACM38">
        <f>IF($B38=0,1000000,IF(INDEX('計算A'!$D$60:$II$104,$B38,185)*JY38=1,IF(AND($E38=2,TF38=0),1000000,INDEX('計算A'!GF$110:GF$114,$F38+1)+IF(AND($E38=1,TF38=0),1000,0)),1000000))</f>
        <v/>
      </c>
      <c r="ACN38">
        <f>IF($B38=0,1000000,IF(INDEX('計算A'!$D$60:$II$104,$B38,186)*JZ38=1,IF(AND($E38=2,TG38=0),1000000,INDEX('計算A'!GG$110:GG$114,$F38+1)+IF(AND($E38=1,TG38=0),1000,0)),1000000))</f>
        <v/>
      </c>
      <c r="ACO38">
        <f>IF($B38=0,1000000,IF(INDEX('計算A'!$D$60:$II$104,$B38,187)*KA38=1,IF(AND($E38=2,TH38=0),1000000,INDEX('計算A'!GH$110:GH$114,$F38+1)+IF(AND($E38=1,TH38=0),1000,0)),1000000))</f>
        <v/>
      </c>
      <c r="ACP38">
        <f>IF($B38=0,1000000,IF(INDEX('計算A'!$D$60:$II$104,$B38,188)*KB38=1,IF(AND($E38=2,TI38=0),1000000,INDEX('計算A'!GI$110:GI$114,$F38+1)+IF(AND($E38=1,TI38=0),1000,0)),1000000))</f>
        <v/>
      </c>
      <c r="ACQ38">
        <f>IF($B38=0,1000000,IF(INDEX('計算A'!$D$60:$II$104,$B38,189)*KC38=1,IF(AND($E38=2,TJ38=0),1000000,INDEX('計算A'!GJ$110:GJ$114,$F38+1)+IF(AND($E38=1,TJ38=0),1000,0)),1000000))</f>
        <v/>
      </c>
      <c r="ACR38">
        <f>IF($B38=0,1000000,IF(INDEX('計算A'!$D$60:$II$104,$B38,190)*KD38=1,IF(AND($E38=2,TK38=0),1000000,INDEX('計算A'!GK$110:GK$114,$F38+1)+IF(AND($E38=1,TK38=0),1000,0)),1000000))</f>
        <v/>
      </c>
      <c r="ACS38">
        <f>IF($B38=0,1000000,IF(INDEX('計算A'!$D$60:$II$104,$B38,191)*KE38=1,IF(AND($E38=2,TL38=0),1000000,INDEX('計算A'!GL$110:GL$114,$F38+1)+IF(AND($E38=1,TL38=0),1000,0)),1000000))</f>
        <v/>
      </c>
      <c r="ACT38">
        <f>IF($B38=0,1000000,IF(INDEX('計算A'!$D$60:$II$104,$B38,192)*KF38=1,IF(AND($E38=2,TM38=0),1000000,INDEX('計算A'!GM$110:GM$114,$F38+1)+IF(AND($E38=1,TM38=0),1000,0)),1000000))</f>
        <v/>
      </c>
      <c r="ACU38">
        <f>IF($B38=0,1000000,IF(INDEX('計算A'!$D$60:$II$104,$B38,193)*KG38=1,IF(AND($E38=2,TN38=0),1000000,INDEX('計算A'!GN$110:GN$114,$F38+1)+IF(AND($E38=1,TN38=0),1000,0)),1000000))</f>
        <v/>
      </c>
      <c r="ACV38">
        <f>IF($B38=0,1000000,IF(INDEX('計算A'!$D$60:$II$104,$B38,194)*KH38=1,IF(AND($E38=2,TO38=0),1000000,INDEX('計算A'!GO$110:GO$114,$F38+1)+IF(AND($E38=1,TO38=0),1000,0)),1000000))</f>
        <v/>
      </c>
      <c r="ACW38">
        <f>IF($B38=0,1000000,IF(INDEX('計算A'!$D$60:$II$104,$B38,195)*KI38=1,IF(AND($E38=2,TP38=0),1000000,INDEX('計算A'!GP$110:GP$114,$F38+1)+IF(AND($E38=1,TP38=0),1000,0)),1000000))</f>
        <v/>
      </c>
      <c r="ACX38">
        <f>IF($B38=0,1000000,IF(INDEX('計算A'!$D$60:$II$104,$B38,196)*KJ38=1,IF(AND($E38=2,TQ38=0),1000000,INDEX('計算A'!GQ$110:GQ$114,$F38+1)+IF(AND($E38=1,TQ38=0),1000,0)),1000000))</f>
        <v/>
      </c>
      <c r="ACY38">
        <f>IF($B38=0,1000000,IF(INDEX('計算A'!$D$60:$II$104,$B38,197)*KK38=1,IF(AND($E38=2,TR38=0),1000000,INDEX('計算A'!GR$110:GR$114,$F38+1)+IF(AND($E38=1,TR38=0),1000,0)),1000000))</f>
        <v/>
      </c>
      <c r="ACZ38">
        <f>IF($B38=0,1000000,IF(INDEX('計算A'!$D$60:$II$104,$B38,198)*KL38=1,IF(AND($E38=2,TS38=0),1000000,INDEX('計算A'!GS$110:GS$114,$F38+1)+IF(AND($E38=1,TS38=0),1000,0)),1000000))</f>
        <v/>
      </c>
      <c r="ADA38">
        <f>IF($B38=0,1000000,IF(INDEX('計算A'!$D$60:$II$104,$B38,199)*KM38=1,IF(AND($E38=2,TT38=0),1000000,INDEX('計算A'!GT$110:GT$114,$F38+1)+IF(AND($E38=1,TT38=0),1000,0)),1000000))</f>
        <v/>
      </c>
      <c r="ADB38">
        <f>IF($B38=0,1000000,IF(INDEX('計算A'!$D$60:$II$104,$B38,200)*KN38=1,IF(AND($E38=2,TU38=0),1000000,INDEX('計算A'!GU$110:GU$114,$F38+1)+IF(AND($E38=1,TU38=0),1000,0)),1000000))</f>
        <v/>
      </c>
      <c r="ADC38">
        <f>IF($B38=0,1000000,IF(INDEX('計算A'!$D$60:$II$104,$B38,201)*KO38=1,IF(AND($E38=2,TV38=0),1000000,INDEX('計算A'!GV$110:GV$114,$F38+1)+IF(AND($E38=1,TV38=0),1000,0)),1000000))</f>
        <v/>
      </c>
      <c r="ADD38">
        <f>IF($B38=0,1000000,IF(INDEX('計算A'!$D$60:$II$104,$B38,202)*KP38=1,IF(AND($E38=2,TW38=0),1000000,INDEX('計算A'!GW$110:GW$114,$F38+1)+IF(AND($E38=1,TW38=0),1000,0)),1000000))</f>
        <v/>
      </c>
      <c r="ADE38">
        <f>IF($B38=0,1000000,IF(INDEX('計算A'!$D$60:$II$104,$B38,203)*KQ38=1,IF(AND($E38=2,TX38=0),1000000,INDEX('計算A'!GX$110:GX$114,$F38+1)+IF(AND($E38=1,TX38=0),1000,0)),1000000))</f>
        <v/>
      </c>
      <c r="ADF38">
        <f>IF($B38=0,1000000,IF(INDEX('計算A'!$D$60:$II$104,$B38,204)*KR38=1,IF(AND($E38=2,TY38=0),1000000,INDEX('計算A'!GY$110:GY$114,$F38+1)+IF(AND($E38=1,TY38=0),1000,0)),1000000))</f>
        <v/>
      </c>
      <c r="ADG38">
        <f>IF($B38=0,1000000,IF(INDEX('計算A'!$D$60:$II$104,$B38,205)*KS38=1,IF(AND($E38=2,TZ38=0),1000000,INDEX('計算A'!GZ$110:GZ$114,$F38+1)+IF(AND($E38=1,TZ38=0),1000,0)),1000000))</f>
        <v/>
      </c>
      <c r="ADH38">
        <f>IF($B38=0,1000000,IF(INDEX('計算A'!$D$60:$II$104,$B38,206)*KT38=1,IF(AND($E38=2,UA38=0),1000000,INDEX('計算A'!HA$110:HA$114,$F38+1)+IF(AND($E38=1,UA38=0),1000,0)),1000000))</f>
        <v/>
      </c>
      <c r="ADI38">
        <f>IF($B38=0,1000000,IF(INDEX('計算A'!$D$60:$II$104,$B38,207)*KU38=1,IF(AND($E38=2,UB38=0),1000000,INDEX('計算A'!HB$110:HB$114,$F38+1)+IF(AND($E38=1,UB38=0),1000,0)),1000000))</f>
        <v/>
      </c>
      <c r="ADJ38">
        <f>IF($B38=0,1000000,IF(INDEX('計算A'!$D$60:$II$104,$B38,208)*KV38=1,IF(AND($E38=2,UC38=0),1000000,INDEX('計算A'!HC$110:HC$114,$F38+1)+IF(AND($E38=1,UC38=0),1000,0)),1000000))</f>
        <v/>
      </c>
      <c r="ADK38">
        <f>IF($B38=0,1000000,IF(INDEX('計算A'!$D$60:$II$104,$B38,209)*KW38=1,IF(AND($E38=2,UD38=0),1000000,INDEX('計算A'!HD$110:HD$114,$F38+1)+IF(AND($E38=1,UD38=0),1000,0)),1000000))</f>
        <v/>
      </c>
      <c r="ADL38">
        <f>IF($B38=0,1000000,IF(INDEX('計算A'!$D$60:$II$104,$B38,210)*KX38=1,IF(AND($E38=2,UE38=0),1000000,INDEX('計算A'!HE$110:HE$114,$F38+1)+IF(AND($E38=1,UE38=0),1000,0)),1000000))</f>
        <v/>
      </c>
      <c r="ADM38">
        <f>IF($B38=0,1000000,IF(INDEX('計算A'!$D$60:$II$104,$B38,211)*KY38=1,IF(AND($E38=2,UF38=0),1000000,INDEX('計算A'!HF$110:HF$114,$F38+1)+IF(AND($E38=1,UF38=0),1000,0)),1000000))</f>
        <v/>
      </c>
      <c r="ADN38">
        <f>IF($B38=0,1000000,IF(INDEX('計算A'!$D$60:$II$104,$B38,212)*KZ38=1,IF(AND($E38=2,UG38=0),1000000,INDEX('計算A'!HG$110:HG$114,$F38+1)+IF(AND($E38=1,UG38=0),1000,0)),1000000))</f>
        <v/>
      </c>
      <c r="ADO38">
        <f>IF($B38=0,1000000,IF(INDEX('計算A'!$D$60:$II$104,$B38,213)*LA38=1,IF(AND($E38=2,UH38=0),1000000,INDEX('計算A'!HH$110:HH$114,$F38+1)+IF(AND($E38=1,UH38=0),1000,0)),1000000))</f>
        <v/>
      </c>
      <c r="ADP38">
        <f>IF($B38=0,1000000,IF(INDEX('計算A'!$D$60:$II$104,$B38,214)*LB38=1,IF(AND($E38=2,UI38=0),1000000,INDEX('計算A'!HI$110:HI$114,$F38+1)+IF(AND($E38=1,UI38=0),1000,0)),1000000))</f>
        <v/>
      </c>
      <c r="ADQ38">
        <f>IF($B38=0,1000000,IF(INDEX('計算A'!$D$60:$II$104,$B38,215)*LC38=1,IF(AND($E38=2,UJ38=0),1000000,INDEX('計算A'!HJ$110:HJ$114,$F38+1)+IF(AND($E38=1,UJ38=0),1000,0)),1000000))</f>
        <v/>
      </c>
      <c r="ADR38">
        <f>IF($B38=0,1000000,IF(INDEX('計算A'!$D$60:$II$104,$B38,216)*LD38=1,IF(AND($E38=2,UK38=0),1000000,INDEX('計算A'!HK$110:HK$114,$F38+1)+IF(AND($E38=1,UK38=0),1000,0)),1000000))</f>
        <v/>
      </c>
      <c r="ADS38">
        <f>IF($B38=0,1000000,IF(INDEX('計算A'!$D$60:$II$104,$B38,217)*LE38=1,IF(AND($E38=2,UL38=0),1000000,INDEX('計算A'!HL$110:HL$114,$F38+1)+IF(AND($E38=1,UL38=0),1000,0)),1000000))</f>
        <v/>
      </c>
      <c r="ADT38">
        <f>IF($B38=0,1000000,IF(INDEX('計算A'!$D$60:$II$104,$B38,218)*LF38=1,IF(AND($E38=2,UM38=0),1000000,INDEX('計算A'!HM$110:HM$114,$F38+1)+IF(AND($E38=1,UM38=0),1000,0)),1000000))</f>
        <v/>
      </c>
      <c r="ADU38">
        <f>IF($B38=0,1000000,IF(INDEX('計算A'!$D$60:$II$104,$B38,219)*LG38=1,IF(AND($E38=2,UN38=0),1000000,INDEX('計算A'!HN$110:HN$114,$F38+1)+IF(AND($E38=1,UN38=0),1000,0)),1000000))</f>
        <v/>
      </c>
      <c r="ADV38">
        <f>IF($B38=0,1000000,IF(INDEX('計算A'!$D$60:$II$104,$B38,220)*LH38=1,IF(AND($E38=2,UO38=0),1000000,INDEX('計算A'!HO$110:HO$114,$F38+1)+IF(AND($E38=1,UO38=0),1000,0)),1000000))</f>
        <v/>
      </c>
      <c r="ADW38">
        <f>IF($B38=0,1000000,IF(INDEX('計算A'!$D$60:$II$104,$B38,221)*LI38=1,IF(AND($E38=2,UP38=0),1000000,INDEX('計算A'!HP$110:HP$114,$F38+1)+IF(AND($E38=1,UP38=0),1000,0)),1000000))</f>
        <v/>
      </c>
      <c r="ADX38">
        <f>IF($B38=0,1000000,IF(INDEX('計算A'!$D$60:$II$104,$B38,222)*LJ38=1,IF(AND($E38=2,UQ38=0),1000000,INDEX('計算A'!HQ$110:HQ$114,$F38+1)+IF(AND($E38=1,UQ38=0),1000,0)),1000000))</f>
        <v/>
      </c>
      <c r="ADY38">
        <f>IF($B38=0,1000000,IF(INDEX('計算A'!$D$60:$II$104,$B38,223)*LK38=1,IF(AND($E38=2,UR38=0),1000000,INDEX('計算A'!HR$110:HR$114,$F38+1)+IF(AND($E38=1,UR38=0),1000,0)),1000000))</f>
        <v/>
      </c>
      <c r="ADZ38">
        <f>IF($B38=0,1000000,IF(INDEX('計算A'!$D$60:$II$104,$B38,224)*LL38=1,IF(AND($E38=2,US38=0),1000000,INDEX('計算A'!HS$110:HS$114,$F38+1)+IF(AND($E38=1,US38=0),1000,0)),1000000))</f>
        <v/>
      </c>
      <c r="AEA38">
        <f>IF($B38=0,1000000,IF(INDEX('計算A'!$D$60:$II$104,$B38,225)*LM38=1,IF(AND($E38=2,UT38=0),1000000,INDEX('計算A'!HT$110:HT$114,$F38+1)+IF(AND($E38=1,UT38=0),1000,0)),1000000))</f>
        <v/>
      </c>
      <c r="AEB38">
        <f>IF($B38=0,1000000,IF(INDEX('計算A'!$D$60:$II$104,$B38,226)*LN38=1,IF(AND($E38=2,UU38=0),1000000,INDEX('計算A'!HU$110:HU$114,$F38+1)+IF(AND($E38=1,UU38=0),1000,0)),1000000))</f>
        <v/>
      </c>
      <c r="AEC38">
        <f>IF($B38=0,1000000,IF(INDEX('計算A'!$D$60:$II$104,$B38,227)*LO38=1,IF(AND($E38=2,UV38=0),1000000,INDEX('計算A'!HV$110:HV$114,$F38+1)+IF(AND($E38=1,UV38=0),1000,0)),1000000))</f>
        <v/>
      </c>
      <c r="AED38">
        <f>IF($B38=0,1000000,IF(INDEX('計算A'!$D$60:$II$104,$B38,228)*LP38=1,IF(AND($E38=2,UW38=0),1000000,INDEX('計算A'!HW$110:HW$114,$F38+1)+IF(AND($E38=1,UW38=0),1000,0)),1000000))</f>
        <v/>
      </c>
      <c r="AEE38">
        <f>IF($B38=0,1000000,IF(INDEX('計算A'!$D$60:$II$104,$B38,229)*LQ38=1,IF(AND($E38=2,UX38=0),1000000,INDEX('計算A'!HX$110:HX$114,$F38+1)+IF(AND($E38=1,UX38=0),1000,0)),1000000))</f>
        <v/>
      </c>
      <c r="AEF38">
        <f>IF($B38=0,1000000,IF(INDEX('計算A'!$D$60:$II$104,$B38,230)*LR38=1,IF(AND($E38=2,UY38=0),1000000,INDEX('計算A'!HY$110:HY$114,$F38+1)+IF(AND($E38=1,UY38=0),1000,0)),1000000))</f>
        <v/>
      </c>
      <c r="AEG38">
        <f>IF($B38=0,1000000,IF(INDEX('計算A'!$D$60:$II$104,$B38,231)*LS38=1,IF(AND($E38=2,UZ38=0),1000000,INDEX('計算A'!HZ$110:HZ$114,$F38+1)+IF(AND($E38=1,UZ38=0),1000,0)),1000000))</f>
        <v/>
      </c>
      <c r="AEH38">
        <f>IF($B38=0,1000000,IF(INDEX('計算A'!$D$60:$II$104,$B38,232)*LT38=1,IF(AND($E38=2,VA38=0),1000000,INDEX('計算A'!IA$110:IA$114,$F38+1)+IF(AND($E38=1,VA38=0),1000,0)),1000000))</f>
        <v/>
      </c>
      <c r="AEI38">
        <f>IF($B38=0,1000000,IF(INDEX('計算A'!$D$60:$II$104,$B38,233)*LU38=1,IF(AND($E38=2,VB38=0),1000000,INDEX('計算A'!IB$110:IB$114,$F38+1)+IF(AND($E38=1,VB38=0),1000,0)),1000000))</f>
        <v/>
      </c>
      <c r="AEJ38">
        <f>IF($B38=0,1000000,IF(INDEX('計算A'!$D$60:$II$104,$B38,234)*LV38=1,IF(AND($E38=2,VC38=0),1000000,INDEX('計算A'!IC$110:IC$114,$F38+1)+IF(AND($E38=1,VC38=0),1000,0)),1000000))</f>
        <v/>
      </c>
      <c r="AEK38">
        <f>IF($B38=0,1000000,IF(INDEX('計算A'!$D$60:$II$104,$B38,235)*LW38=1,IF(AND($E38=2,VD38=0),1000000,INDEX('計算A'!ID$110:ID$114,$F38+1)+IF(AND($E38=1,VD38=0),1000,0)),1000000))</f>
        <v/>
      </c>
      <c r="AEL38">
        <f>IF($B38=0,1000000,IF(INDEX('計算A'!$D$60:$II$104,$B38,236)*LX38=1,IF(AND($E38=2,VE38=0),1000000,INDEX('計算A'!IE$110:IE$114,$F38+1)+IF(AND($E38=1,VE38=0),1000,0)),1000000))</f>
        <v/>
      </c>
      <c r="AEM38">
        <f>IF($B38=0,1000000,IF(INDEX('計算A'!$D$60:$II$104,$B38,237)*LY38=1,IF(AND($E38=2,VF38=0),1000000,INDEX('計算A'!IF$110:IF$114,$F38+1)+IF(AND($E38=1,VF38=0),1000,0)),1000000))</f>
        <v/>
      </c>
      <c r="AEN38">
        <f>IF($B38=0,1000000,IF(INDEX('計算A'!$D$60:$II$104,$B38,238)*LZ38=1,IF(AND($E38=2,VG38=0),1000000,INDEX('計算A'!IG$110:IG$114,$F38+1)+IF(AND($E38=1,VG38=0),1000,0)),1000000))</f>
        <v/>
      </c>
      <c r="AEO38">
        <f>IF($B38=0,1000000,IF(INDEX('計算A'!$D$60:$II$104,$B38,239)*MA38=1,IF(AND($E38=2,VH38=0),1000000,INDEX('計算A'!IH$110:IH$114,$F38+1)+IF(AND($E38=1,VH38=0),1000,0)),1000000))</f>
        <v/>
      </c>
      <c r="AEP38">
        <f>IF($B38=0,1000000,IF(INDEX('計算A'!$D$60:$II$104,$B38,240)*MB38=1,IF(AND($E38=2,VI38=0),1000000,INDEX('計算A'!II$110:II$114,$F38+1)+IF(AND($E38=1,VI38=0),1000,0)),1000000))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IF($B39=0,1000000,IF(INDEX('計算A'!$D$60:$II$104,$B39,1)*CW39=1,IF(AND($E39=2,MD39=0),1000000,INDEX('計算A'!D$110:D$114,$F39+1)+IF(AND($E39=1,MD39=0),1000,0)),1000000))</f>
        <v/>
      </c>
      <c r="VL39">
        <f>IF($B39=0,1000000,IF(INDEX('計算A'!$D$60:$II$104,$B39,2)*CX39=1,IF(AND($E39=2,ME39=0),1000000,INDEX('計算A'!E$110:E$114,$F39+1)+IF(AND($E39=1,ME39=0),1000,0)),1000000))</f>
        <v/>
      </c>
      <c r="VM39">
        <f>IF($B39=0,1000000,IF(INDEX('計算A'!$D$60:$II$104,$B39,3)*CY39=1,IF(AND($E39=2,MF39=0),1000000,INDEX('計算A'!F$110:F$114,$F39+1)+IF(AND($E39=1,MF39=0),1000,0)),1000000))</f>
        <v/>
      </c>
      <c r="VN39">
        <f>IF($B39=0,1000000,IF(INDEX('計算A'!$D$60:$II$104,$B39,4)*CZ39=1,IF(AND($E39=2,MG39=0),1000000,INDEX('計算A'!G$110:G$114,$F39+1)+IF(AND($E39=1,MG39=0),1000,0)),1000000))</f>
        <v/>
      </c>
      <c r="VO39">
        <f>IF($B39=0,1000000,IF(INDEX('計算A'!$D$60:$II$104,$B39,5)*DA39=1,IF(AND($E39=2,MH39=0),1000000,INDEX('計算A'!H$110:H$114,$F39+1)+IF(AND($E39=1,MH39=0),1000,0)),1000000))</f>
        <v/>
      </c>
      <c r="VP39">
        <f>IF($B39=0,1000000,IF(INDEX('計算A'!$D$60:$II$104,$B39,6)*DB39=1,IF(AND($E39=2,MI39=0),1000000,INDEX('計算A'!I$110:I$114,$F39+1)+IF(AND($E39=1,MI39=0),1000,0)),1000000))</f>
        <v/>
      </c>
      <c r="VQ39">
        <f>IF($B39=0,1000000,IF(INDEX('計算A'!$D$60:$II$104,$B39,7)*DC39=1,IF(AND($E39=2,MJ39=0),1000000,INDEX('計算A'!J$110:J$114,$F39+1)+IF(AND($E39=1,MJ39=0),1000,0)),1000000))</f>
        <v/>
      </c>
      <c r="VR39">
        <f>IF($B39=0,1000000,IF(INDEX('計算A'!$D$60:$II$104,$B39,8)*DD39=1,IF(AND($E39=2,MK39=0),1000000,INDEX('計算A'!K$110:K$114,$F39+1)+IF(AND($E39=1,MK39=0),1000,0)),1000000))</f>
        <v/>
      </c>
      <c r="VS39">
        <f>IF($B39=0,1000000,IF(INDEX('計算A'!$D$60:$II$104,$B39,9)*DE39=1,IF(AND($E39=2,ML39=0),1000000,INDEX('計算A'!L$110:L$114,$F39+1)+IF(AND($E39=1,ML39=0),1000,0)),1000000))</f>
        <v/>
      </c>
      <c r="VT39">
        <f>IF($B39=0,1000000,IF(INDEX('計算A'!$D$60:$II$104,$B39,10)*DF39=1,IF(AND($E39=2,MM39=0),1000000,INDEX('計算A'!M$110:M$114,$F39+1)+IF(AND($E39=1,MM39=0),1000,0)),1000000))</f>
        <v/>
      </c>
      <c r="VU39">
        <f>IF($B39=0,1000000,IF(INDEX('計算A'!$D$60:$II$104,$B39,11)*DG39=1,IF(AND($E39=2,MN39=0),1000000,INDEX('計算A'!N$110:N$114,$F39+1)+IF(AND($E39=1,MN39=0),1000,0)),1000000))</f>
        <v/>
      </c>
      <c r="VV39">
        <f>IF($B39=0,1000000,IF(INDEX('計算A'!$D$60:$II$104,$B39,12)*DH39=1,IF(AND($E39=2,MO39=0),1000000,INDEX('計算A'!O$110:O$114,$F39+1)+IF(AND($E39=1,MO39=0),1000,0)),1000000))</f>
        <v/>
      </c>
      <c r="VW39">
        <f>IF($B39=0,1000000,IF(INDEX('計算A'!$D$60:$II$104,$B39,13)*DI39=1,IF(AND($E39=2,MP39=0),1000000,INDEX('計算A'!P$110:P$114,$F39+1)+IF(AND($E39=1,MP39=0),1000,0)),1000000))</f>
        <v/>
      </c>
      <c r="VX39">
        <f>IF($B39=0,1000000,IF(INDEX('計算A'!$D$60:$II$104,$B39,14)*DJ39=1,IF(AND($E39=2,MQ39=0),1000000,INDEX('計算A'!Q$110:Q$114,$F39+1)+IF(AND($E39=1,MQ39=0),1000,0)),1000000))</f>
        <v/>
      </c>
      <c r="VY39">
        <f>IF($B39=0,1000000,IF(INDEX('計算A'!$D$60:$II$104,$B39,15)*DK39=1,IF(AND($E39=2,MR39=0),1000000,INDEX('計算A'!R$110:R$114,$F39+1)+IF(AND($E39=1,MR39=0),1000,0)),1000000))</f>
        <v/>
      </c>
      <c r="VZ39">
        <f>IF($B39=0,1000000,IF(INDEX('計算A'!$D$60:$II$104,$B39,16)*DL39=1,IF(AND($E39=2,MS39=0),1000000,INDEX('計算A'!S$110:S$114,$F39+1)+IF(AND($E39=1,MS39=0),1000,0)),1000000))</f>
        <v/>
      </c>
      <c r="WA39">
        <f>IF($B39=0,1000000,IF(INDEX('計算A'!$D$60:$II$104,$B39,17)*DM39=1,IF(AND($E39=2,MT39=0),1000000,INDEX('計算A'!T$110:T$114,$F39+1)+IF(AND($E39=1,MT39=0),1000,0)),1000000))</f>
        <v/>
      </c>
      <c r="WB39">
        <f>IF($B39=0,1000000,IF(INDEX('計算A'!$D$60:$II$104,$B39,18)*DN39=1,IF(AND($E39=2,MU39=0),1000000,INDEX('計算A'!U$110:U$114,$F39+1)+IF(AND($E39=1,MU39=0),1000,0)),1000000))</f>
        <v/>
      </c>
      <c r="WC39">
        <f>IF($B39=0,1000000,IF(INDEX('計算A'!$D$60:$II$104,$B39,19)*DO39=1,IF(AND($E39=2,MV39=0),1000000,INDEX('計算A'!V$110:V$114,$F39+1)+IF(AND($E39=1,MV39=0),1000,0)),1000000))</f>
        <v/>
      </c>
      <c r="WD39">
        <f>IF($B39=0,1000000,IF(INDEX('計算A'!$D$60:$II$104,$B39,20)*DP39=1,IF(AND($E39=2,MW39=0),1000000,INDEX('計算A'!W$110:W$114,$F39+1)+IF(AND($E39=1,MW39=0),1000,0)),1000000))</f>
        <v/>
      </c>
      <c r="WE39">
        <f>IF($B39=0,1000000,IF(INDEX('計算A'!$D$60:$II$104,$B39,21)*DQ39=1,IF(AND($E39=2,MX39=0),1000000,INDEX('計算A'!X$110:X$114,$F39+1)+IF(AND($E39=1,MX39=0),1000,0)),1000000))</f>
        <v/>
      </c>
      <c r="WF39">
        <f>IF($B39=0,1000000,IF(INDEX('計算A'!$D$60:$II$104,$B39,22)*DR39=1,IF(AND($E39=2,MY39=0),1000000,INDEX('計算A'!Y$110:Y$114,$F39+1)+IF(AND($E39=1,MY39=0),1000,0)),1000000))</f>
        <v/>
      </c>
      <c r="WG39">
        <f>IF($B39=0,1000000,IF(INDEX('計算A'!$D$60:$II$104,$B39,23)*DS39=1,IF(AND($E39=2,MZ39=0),1000000,INDEX('計算A'!Z$110:Z$114,$F39+1)+IF(AND($E39=1,MZ39=0),1000,0)),1000000))</f>
        <v/>
      </c>
      <c r="WH39">
        <f>IF($B39=0,1000000,IF(INDEX('計算A'!$D$60:$II$104,$B39,24)*DT39=1,IF(AND($E39=2,NA39=0),1000000,INDEX('計算A'!AA$110:AA$114,$F39+1)+IF(AND($E39=1,NA39=0),1000,0)),1000000))</f>
        <v/>
      </c>
      <c r="WI39">
        <f>IF($B39=0,1000000,IF(INDEX('計算A'!$D$60:$II$104,$B39,25)*DU39=1,IF(AND($E39=2,NB39=0),1000000,INDEX('計算A'!AB$110:AB$114,$F39+1)+IF(AND($E39=1,NB39=0),1000,0)),1000000))</f>
        <v/>
      </c>
      <c r="WJ39">
        <f>IF($B39=0,1000000,IF(INDEX('計算A'!$D$60:$II$104,$B39,26)*DV39=1,IF(AND($E39=2,NC39=0),1000000,INDEX('計算A'!AC$110:AC$114,$F39+1)+IF(AND($E39=1,NC39=0),1000,0)),1000000))</f>
        <v/>
      </c>
      <c r="WK39">
        <f>IF($B39=0,1000000,IF(INDEX('計算A'!$D$60:$II$104,$B39,27)*DW39=1,IF(AND($E39=2,ND39=0),1000000,INDEX('計算A'!AD$110:AD$114,$F39+1)+IF(AND($E39=1,ND39=0),1000,0)),1000000))</f>
        <v/>
      </c>
      <c r="WL39">
        <f>IF($B39=0,1000000,IF(INDEX('計算A'!$D$60:$II$104,$B39,28)*DX39=1,IF(AND($E39=2,NE39=0),1000000,INDEX('計算A'!AE$110:AE$114,$F39+1)+IF(AND($E39=1,NE39=0),1000,0)),1000000))</f>
        <v/>
      </c>
      <c r="WM39">
        <f>IF($B39=0,1000000,IF(INDEX('計算A'!$D$60:$II$104,$B39,29)*DY39=1,IF(AND($E39=2,NF39=0),1000000,INDEX('計算A'!AF$110:AF$114,$F39+1)+IF(AND($E39=1,NF39=0),1000,0)),1000000))</f>
        <v/>
      </c>
      <c r="WN39">
        <f>IF($B39=0,1000000,IF(INDEX('計算A'!$D$60:$II$104,$B39,30)*DZ39=1,IF(AND($E39=2,NG39=0),1000000,INDEX('計算A'!AG$110:AG$114,$F39+1)+IF(AND($E39=1,NG39=0),1000,0)),1000000))</f>
        <v/>
      </c>
      <c r="WO39">
        <f>IF($B39=0,1000000,IF(INDEX('計算A'!$D$60:$II$104,$B39,31)*EA39=1,IF(AND($E39=2,NH39=0),1000000,INDEX('計算A'!AH$110:AH$114,$F39+1)+IF(AND($E39=1,NH39=0),1000,0)),1000000))</f>
        <v/>
      </c>
      <c r="WP39">
        <f>IF($B39=0,1000000,IF(INDEX('計算A'!$D$60:$II$104,$B39,32)*EB39=1,IF(AND($E39=2,NI39=0),1000000,INDEX('計算A'!AI$110:AI$114,$F39+1)+IF(AND($E39=1,NI39=0),1000,0)),1000000))</f>
        <v/>
      </c>
      <c r="WQ39">
        <f>IF($B39=0,1000000,IF(INDEX('計算A'!$D$60:$II$104,$B39,33)*EC39=1,IF(AND($E39=2,NJ39=0),1000000,INDEX('計算A'!AJ$110:AJ$114,$F39+1)+IF(AND($E39=1,NJ39=0),1000,0)),1000000))</f>
        <v/>
      </c>
      <c r="WR39">
        <f>IF($B39=0,1000000,IF(INDEX('計算A'!$D$60:$II$104,$B39,34)*ED39=1,IF(AND($E39=2,NK39=0),1000000,INDEX('計算A'!AK$110:AK$114,$F39+1)+IF(AND($E39=1,NK39=0),1000,0)),1000000))</f>
        <v/>
      </c>
      <c r="WS39">
        <f>IF($B39=0,1000000,IF(INDEX('計算A'!$D$60:$II$104,$B39,35)*EE39=1,IF(AND($E39=2,NL39=0),1000000,INDEX('計算A'!AL$110:AL$114,$F39+1)+IF(AND($E39=1,NL39=0),1000,0)),1000000))</f>
        <v/>
      </c>
      <c r="WT39">
        <f>IF($B39=0,1000000,IF(INDEX('計算A'!$D$60:$II$104,$B39,36)*EF39=1,IF(AND($E39=2,NM39=0),1000000,INDEX('計算A'!AM$110:AM$114,$F39+1)+IF(AND($E39=1,NM39=0),1000,0)),1000000))</f>
        <v/>
      </c>
      <c r="WU39">
        <f>IF($B39=0,1000000,IF(INDEX('計算A'!$D$60:$II$104,$B39,37)*EG39=1,IF(AND($E39=2,NN39=0),1000000,INDEX('計算A'!AN$110:AN$114,$F39+1)+IF(AND($E39=1,NN39=0),1000,0)),1000000))</f>
        <v/>
      </c>
      <c r="WV39">
        <f>IF($B39=0,1000000,IF(INDEX('計算A'!$D$60:$II$104,$B39,38)*EH39=1,IF(AND($E39=2,NO39=0),1000000,INDEX('計算A'!AO$110:AO$114,$F39+1)+IF(AND($E39=1,NO39=0),1000,0)),1000000))</f>
        <v/>
      </c>
      <c r="WW39">
        <f>IF($B39=0,1000000,IF(INDEX('計算A'!$D$60:$II$104,$B39,39)*EI39=1,IF(AND($E39=2,NP39=0),1000000,INDEX('計算A'!AP$110:AP$114,$F39+1)+IF(AND($E39=1,NP39=0),1000,0)),1000000))</f>
        <v/>
      </c>
      <c r="WX39">
        <f>IF($B39=0,1000000,IF(INDEX('計算A'!$D$60:$II$104,$B39,40)*EJ39=1,IF(AND($E39=2,NQ39=0),1000000,INDEX('計算A'!AQ$110:AQ$114,$F39+1)+IF(AND($E39=1,NQ39=0),1000,0)),1000000))</f>
        <v/>
      </c>
      <c r="WY39">
        <f>IF($B39=0,1000000,IF(INDEX('計算A'!$D$60:$II$104,$B39,41)*EK39=1,IF(AND($E39=2,NR39=0),1000000,INDEX('計算A'!AR$110:AR$114,$F39+1)+IF(AND($E39=1,NR39=0),1000,0)),1000000))</f>
        <v/>
      </c>
      <c r="WZ39">
        <f>IF($B39=0,1000000,IF(INDEX('計算A'!$D$60:$II$104,$B39,42)*EL39=1,IF(AND($E39=2,NS39=0),1000000,INDEX('計算A'!AS$110:AS$114,$F39+1)+IF(AND($E39=1,NS39=0),1000,0)),1000000))</f>
        <v/>
      </c>
      <c r="XA39">
        <f>IF($B39=0,1000000,IF(INDEX('計算A'!$D$60:$II$104,$B39,43)*EM39=1,IF(AND($E39=2,NT39=0),1000000,INDEX('計算A'!AT$110:AT$114,$F39+1)+IF(AND($E39=1,NT39=0),1000,0)),1000000))</f>
        <v/>
      </c>
      <c r="XB39">
        <f>IF($B39=0,1000000,IF(INDEX('計算A'!$D$60:$II$104,$B39,44)*EN39=1,IF(AND($E39=2,NU39=0),1000000,INDEX('計算A'!AU$110:AU$114,$F39+1)+IF(AND($E39=1,NU39=0),1000,0)),1000000))</f>
        <v/>
      </c>
      <c r="XC39">
        <f>IF($B39=0,1000000,IF(INDEX('計算A'!$D$60:$II$104,$B39,45)*EO39=1,IF(AND($E39=2,NV39=0),1000000,INDEX('計算A'!AV$110:AV$114,$F39+1)+IF(AND($E39=1,NV39=0),1000,0)),1000000))</f>
        <v/>
      </c>
      <c r="XD39">
        <f>IF($B39=0,1000000,IF(INDEX('計算A'!$D$60:$II$104,$B39,46)*EP39=1,IF(AND($E39=2,NW39=0),1000000,INDEX('計算A'!AW$110:AW$114,$F39+1)+IF(AND($E39=1,NW39=0),1000,0)),1000000))</f>
        <v/>
      </c>
      <c r="XE39">
        <f>IF($B39=0,1000000,IF(INDEX('計算A'!$D$60:$II$104,$B39,47)*EQ39=1,IF(AND($E39=2,NX39=0),1000000,INDEX('計算A'!AX$110:AX$114,$F39+1)+IF(AND($E39=1,NX39=0),1000,0)),1000000))</f>
        <v/>
      </c>
      <c r="XF39">
        <f>IF($B39=0,1000000,IF(INDEX('計算A'!$D$60:$II$104,$B39,48)*ER39=1,IF(AND($E39=2,NY39=0),1000000,INDEX('計算A'!AY$110:AY$114,$F39+1)+IF(AND($E39=1,NY39=0),1000,0)),1000000))</f>
        <v/>
      </c>
      <c r="XG39">
        <f>IF($B39=0,1000000,IF(INDEX('計算A'!$D$60:$II$104,$B39,49)*ES39=1,IF(AND($E39=2,NZ39=0),1000000,INDEX('計算A'!AZ$110:AZ$114,$F39+1)+IF(AND($E39=1,NZ39=0),1000,0)),1000000))</f>
        <v/>
      </c>
      <c r="XH39">
        <f>IF($B39=0,1000000,IF(INDEX('計算A'!$D$60:$II$104,$B39,50)*ET39=1,IF(AND($E39=2,OA39=0),1000000,INDEX('計算A'!BA$110:BA$114,$F39+1)+IF(AND($E39=1,OA39=0),1000,0)),1000000))</f>
        <v/>
      </c>
      <c r="XI39">
        <f>IF($B39=0,1000000,IF(INDEX('計算A'!$D$60:$II$104,$B39,51)*EU39=1,IF(AND($E39=2,OB39=0),1000000,INDEX('計算A'!BB$110:BB$114,$F39+1)+IF(AND($E39=1,OB39=0),1000,0)),1000000))</f>
        <v/>
      </c>
      <c r="XJ39">
        <f>IF($B39=0,1000000,IF(INDEX('計算A'!$D$60:$II$104,$B39,52)*EV39=1,IF(AND($E39=2,OC39=0),1000000,INDEX('計算A'!BC$110:BC$114,$F39+1)+IF(AND($E39=1,OC39=0),1000,0)),1000000))</f>
        <v/>
      </c>
      <c r="XK39">
        <f>IF($B39=0,1000000,IF(INDEX('計算A'!$D$60:$II$104,$B39,53)*EW39=1,IF(AND($E39=2,OD39=0),1000000,INDEX('計算A'!BD$110:BD$114,$F39+1)+IF(AND($E39=1,OD39=0),1000,0)),1000000))</f>
        <v/>
      </c>
      <c r="XL39">
        <f>IF($B39=0,1000000,IF(INDEX('計算A'!$D$60:$II$104,$B39,54)*EX39=1,IF(AND($E39=2,OE39=0),1000000,INDEX('計算A'!BE$110:BE$114,$F39+1)+IF(AND($E39=1,OE39=0),1000,0)),1000000))</f>
        <v/>
      </c>
      <c r="XM39">
        <f>IF($B39=0,1000000,IF(INDEX('計算A'!$D$60:$II$104,$B39,55)*EY39=1,IF(AND($E39=2,OF39=0),1000000,INDEX('計算A'!BF$110:BF$114,$F39+1)+IF(AND($E39=1,OF39=0),1000,0)),1000000))</f>
        <v/>
      </c>
      <c r="XN39">
        <f>IF($B39=0,1000000,IF(INDEX('計算A'!$D$60:$II$104,$B39,56)*EZ39=1,IF(AND($E39=2,OG39=0),1000000,INDEX('計算A'!BG$110:BG$114,$F39+1)+IF(AND($E39=1,OG39=0),1000,0)),1000000))</f>
        <v/>
      </c>
      <c r="XO39">
        <f>IF($B39=0,1000000,IF(INDEX('計算A'!$D$60:$II$104,$B39,57)*FA39=1,IF(AND($E39=2,OH39=0),1000000,INDEX('計算A'!BH$110:BH$114,$F39+1)+IF(AND($E39=1,OH39=0),1000,0)),1000000))</f>
        <v/>
      </c>
      <c r="XP39">
        <f>IF($B39=0,1000000,IF(INDEX('計算A'!$D$60:$II$104,$B39,58)*FB39=1,IF(AND($E39=2,OI39=0),1000000,INDEX('計算A'!BI$110:BI$114,$F39+1)+IF(AND($E39=1,OI39=0),1000,0)),1000000))</f>
        <v/>
      </c>
      <c r="XQ39">
        <f>IF($B39=0,1000000,IF(INDEX('計算A'!$D$60:$II$104,$B39,59)*FC39=1,IF(AND($E39=2,OJ39=0),1000000,INDEX('計算A'!BJ$110:BJ$114,$F39+1)+IF(AND($E39=1,OJ39=0),1000,0)),1000000))</f>
        <v/>
      </c>
      <c r="XR39">
        <f>IF($B39=0,1000000,IF(INDEX('計算A'!$D$60:$II$104,$B39,60)*FD39=1,IF(AND($E39=2,OK39=0),1000000,INDEX('計算A'!BK$110:BK$114,$F39+1)+IF(AND($E39=1,OK39=0),1000,0)),1000000))</f>
        <v/>
      </c>
      <c r="XS39">
        <f>IF($B39=0,1000000,IF(INDEX('計算A'!$D$60:$II$104,$B39,61)*FE39=1,IF(AND($E39=2,OL39=0),1000000,INDEX('計算A'!BL$110:BL$114,$F39+1)+IF(AND($E39=1,OL39=0),1000,0)),1000000))</f>
        <v/>
      </c>
      <c r="XT39">
        <f>IF($B39=0,1000000,IF(INDEX('計算A'!$D$60:$II$104,$B39,62)*FF39=1,IF(AND($E39=2,OM39=0),1000000,INDEX('計算A'!BM$110:BM$114,$F39+1)+IF(AND($E39=1,OM39=0),1000,0)),1000000))</f>
        <v/>
      </c>
      <c r="XU39">
        <f>IF($B39=0,1000000,IF(INDEX('計算A'!$D$60:$II$104,$B39,63)*FG39=1,IF(AND($E39=2,ON39=0),1000000,INDEX('計算A'!BN$110:BN$114,$F39+1)+IF(AND($E39=1,ON39=0),1000,0)),1000000))</f>
        <v/>
      </c>
      <c r="XV39">
        <f>IF($B39=0,1000000,IF(INDEX('計算A'!$D$60:$II$104,$B39,64)*FH39=1,IF(AND($E39=2,OO39=0),1000000,INDEX('計算A'!BO$110:BO$114,$F39+1)+IF(AND($E39=1,OO39=0),1000,0)),1000000))</f>
        <v/>
      </c>
      <c r="XW39">
        <f>IF($B39=0,1000000,IF(INDEX('計算A'!$D$60:$II$104,$B39,65)*FI39=1,IF(AND($E39=2,OP39=0),1000000,INDEX('計算A'!BP$110:BP$114,$F39+1)+IF(AND($E39=1,OP39=0),1000,0)),1000000))</f>
        <v/>
      </c>
      <c r="XX39">
        <f>IF($B39=0,1000000,IF(INDEX('計算A'!$D$60:$II$104,$B39,66)*FJ39=1,IF(AND($E39=2,OQ39=0),1000000,INDEX('計算A'!BQ$110:BQ$114,$F39+1)+IF(AND($E39=1,OQ39=0),1000,0)),1000000))</f>
        <v/>
      </c>
      <c r="XY39">
        <f>IF($B39=0,1000000,IF(INDEX('計算A'!$D$60:$II$104,$B39,67)*FK39=1,IF(AND($E39=2,OR39=0),1000000,INDEX('計算A'!BR$110:BR$114,$F39+1)+IF(AND($E39=1,OR39=0),1000,0)),1000000))</f>
        <v/>
      </c>
      <c r="XZ39">
        <f>IF($B39=0,1000000,IF(INDEX('計算A'!$D$60:$II$104,$B39,68)*FL39=1,IF(AND($E39=2,OS39=0),1000000,INDEX('計算A'!BS$110:BS$114,$F39+1)+IF(AND($E39=1,OS39=0),1000,0)),1000000))</f>
        <v/>
      </c>
      <c r="YA39">
        <f>IF($B39=0,1000000,IF(INDEX('計算A'!$D$60:$II$104,$B39,69)*FM39=1,IF(AND($E39=2,OT39=0),1000000,INDEX('計算A'!BT$110:BT$114,$F39+1)+IF(AND($E39=1,OT39=0),1000,0)),1000000))</f>
        <v/>
      </c>
      <c r="YB39">
        <f>IF($B39=0,1000000,IF(INDEX('計算A'!$D$60:$II$104,$B39,70)*FN39=1,IF(AND($E39=2,OU39=0),1000000,INDEX('計算A'!BU$110:BU$114,$F39+1)+IF(AND($E39=1,OU39=0),1000,0)),1000000))</f>
        <v/>
      </c>
      <c r="YC39">
        <f>IF($B39=0,1000000,IF(INDEX('計算A'!$D$60:$II$104,$B39,71)*FO39=1,IF(AND($E39=2,OV39=0),1000000,INDEX('計算A'!BV$110:BV$114,$F39+1)+IF(AND($E39=1,OV39=0),1000,0)),1000000))</f>
        <v/>
      </c>
      <c r="YD39">
        <f>IF($B39=0,1000000,IF(INDEX('計算A'!$D$60:$II$104,$B39,72)*FP39=1,IF(AND($E39=2,OW39=0),1000000,INDEX('計算A'!BW$110:BW$114,$F39+1)+IF(AND($E39=1,OW39=0),1000,0)),1000000))</f>
        <v/>
      </c>
      <c r="YE39">
        <f>IF($B39=0,1000000,IF(INDEX('計算A'!$D$60:$II$104,$B39,73)*FQ39=1,IF(AND($E39=2,OX39=0),1000000,INDEX('計算A'!BX$110:BX$114,$F39+1)+IF(AND($E39=1,OX39=0),1000,0)),1000000))</f>
        <v/>
      </c>
      <c r="YF39">
        <f>IF($B39=0,1000000,IF(INDEX('計算A'!$D$60:$II$104,$B39,74)*FR39=1,IF(AND($E39=2,OY39=0),1000000,INDEX('計算A'!BY$110:BY$114,$F39+1)+IF(AND($E39=1,OY39=0),1000,0)),1000000))</f>
        <v/>
      </c>
      <c r="YG39">
        <f>IF($B39=0,1000000,IF(INDEX('計算A'!$D$60:$II$104,$B39,75)*FS39=1,IF(AND($E39=2,OZ39=0),1000000,INDEX('計算A'!BZ$110:BZ$114,$F39+1)+IF(AND($E39=1,OZ39=0),1000,0)),1000000))</f>
        <v/>
      </c>
      <c r="YH39">
        <f>IF($B39=0,1000000,IF(INDEX('計算A'!$D$60:$II$104,$B39,76)*FT39=1,IF(AND($E39=2,PA39=0),1000000,INDEX('計算A'!CA$110:CA$114,$F39+1)+IF(AND($E39=1,PA39=0),1000,0)),1000000))</f>
        <v/>
      </c>
      <c r="YI39">
        <f>IF($B39=0,1000000,IF(INDEX('計算A'!$D$60:$II$104,$B39,77)*FU39=1,IF(AND($E39=2,PB39=0),1000000,INDEX('計算A'!CB$110:CB$114,$F39+1)+IF(AND($E39=1,PB39=0),1000,0)),1000000))</f>
        <v/>
      </c>
      <c r="YJ39">
        <f>IF($B39=0,1000000,IF(INDEX('計算A'!$D$60:$II$104,$B39,78)*FV39=1,IF(AND($E39=2,PC39=0),1000000,INDEX('計算A'!CC$110:CC$114,$F39+1)+IF(AND($E39=1,PC39=0),1000,0)),1000000))</f>
        <v/>
      </c>
      <c r="YK39">
        <f>IF($B39=0,1000000,IF(INDEX('計算A'!$D$60:$II$104,$B39,79)*FW39=1,IF(AND($E39=2,PD39=0),1000000,INDEX('計算A'!CD$110:CD$114,$F39+1)+IF(AND($E39=1,PD39=0),1000,0)),1000000))</f>
        <v/>
      </c>
      <c r="YL39">
        <f>IF($B39=0,1000000,IF(INDEX('計算A'!$D$60:$II$104,$B39,80)*FX39=1,IF(AND($E39=2,PE39=0),1000000,INDEX('計算A'!CE$110:CE$114,$F39+1)+IF(AND($E39=1,PE39=0),1000,0)),1000000))</f>
        <v/>
      </c>
      <c r="YM39">
        <f>IF($B39=0,1000000,IF(INDEX('計算A'!$D$60:$II$104,$B39,81)*FY39=1,IF(AND($E39=2,PF39=0),1000000,INDEX('計算A'!CF$110:CF$114,$F39+1)+IF(AND($E39=1,PF39=0),1000,0)),1000000))</f>
        <v/>
      </c>
      <c r="YN39">
        <f>IF($B39=0,1000000,IF(INDEX('計算A'!$D$60:$II$104,$B39,82)*FZ39=1,IF(AND($E39=2,PG39=0),1000000,INDEX('計算A'!CG$110:CG$114,$F39+1)+IF(AND($E39=1,PG39=0),1000,0)),1000000))</f>
        <v/>
      </c>
      <c r="YO39">
        <f>IF($B39=0,1000000,IF(INDEX('計算A'!$D$60:$II$104,$B39,83)*GA39=1,IF(AND($E39=2,PH39=0),1000000,INDEX('計算A'!CH$110:CH$114,$F39+1)+IF(AND($E39=1,PH39=0),1000,0)),1000000))</f>
        <v/>
      </c>
      <c r="YP39">
        <f>IF($B39=0,1000000,IF(INDEX('計算A'!$D$60:$II$104,$B39,84)*GB39=1,IF(AND($E39=2,PI39=0),1000000,INDEX('計算A'!CI$110:CI$114,$F39+1)+IF(AND($E39=1,PI39=0),1000,0)),1000000))</f>
        <v/>
      </c>
      <c r="YQ39">
        <f>IF($B39=0,1000000,IF(INDEX('計算A'!$D$60:$II$104,$B39,85)*GC39=1,IF(AND($E39=2,PJ39=0),1000000,INDEX('計算A'!CJ$110:CJ$114,$F39+1)+IF(AND($E39=1,PJ39=0),1000,0)),1000000))</f>
        <v/>
      </c>
      <c r="YR39">
        <f>IF($B39=0,1000000,IF(INDEX('計算A'!$D$60:$II$104,$B39,86)*GD39=1,IF(AND($E39=2,PK39=0),1000000,INDEX('計算A'!CK$110:CK$114,$F39+1)+IF(AND($E39=1,PK39=0),1000,0)),1000000))</f>
        <v/>
      </c>
      <c r="YS39">
        <f>IF($B39=0,1000000,IF(INDEX('計算A'!$D$60:$II$104,$B39,87)*GE39=1,IF(AND($E39=2,PL39=0),1000000,INDEX('計算A'!CL$110:CL$114,$F39+1)+IF(AND($E39=1,PL39=0),1000,0)),1000000))</f>
        <v/>
      </c>
      <c r="YT39">
        <f>IF($B39=0,1000000,IF(INDEX('計算A'!$D$60:$II$104,$B39,88)*GF39=1,IF(AND($E39=2,PM39=0),1000000,INDEX('計算A'!CM$110:CM$114,$F39+1)+IF(AND($E39=1,PM39=0),1000,0)),1000000))</f>
        <v/>
      </c>
      <c r="YU39">
        <f>IF($B39=0,1000000,IF(INDEX('計算A'!$D$60:$II$104,$B39,89)*GG39=1,IF(AND($E39=2,PN39=0),1000000,INDEX('計算A'!CN$110:CN$114,$F39+1)+IF(AND($E39=1,PN39=0),1000,0)),1000000))</f>
        <v/>
      </c>
      <c r="YV39">
        <f>IF($B39=0,1000000,IF(INDEX('計算A'!$D$60:$II$104,$B39,90)*GH39=1,IF(AND($E39=2,PO39=0),1000000,INDEX('計算A'!CO$110:CO$114,$F39+1)+IF(AND($E39=1,PO39=0),1000,0)),1000000))</f>
        <v/>
      </c>
      <c r="YW39">
        <f>IF($B39=0,1000000,IF(INDEX('計算A'!$D$60:$II$104,$B39,91)*GI39=1,IF(AND($E39=2,PP39=0),1000000,INDEX('計算A'!CP$110:CP$114,$F39+1)+IF(AND($E39=1,PP39=0),1000,0)),1000000))</f>
        <v/>
      </c>
      <c r="YX39">
        <f>IF($B39=0,1000000,IF(INDEX('計算A'!$D$60:$II$104,$B39,92)*GJ39=1,IF(AND($E39=2,PQ39=0),1000000,INDEX('計算A'!CQ$110:CQ$114,$F39+1)+IF(AND($E39=1,PQ39=0),1000,0)),1000000))</f>
        <v/>
      </c>
      <c r="YY39">
        <f>IF($B39=0,1000000,IF(INDEX('計算A'!$D$60:$II$104,$B39,93)*GK39=1,IF(AND($E39=2,PR39=0),1000000,INDEX('計算A'!CR$110:CR$114,$F39+1)+IF(AND($E39=1,PR39=0),1000,0)),1000000))</f>
        <v/>
      </c>
      <c r="YZ39">
        <f>IF($B39=0,1000000,IF(INDEX('計算A'!$D$60:$II$104,$B39,94)*GL39=1,IF(AND($E39=2,PS39=0),1000000,INDEX('計算A'!CS$110:CS$114,$F39+1)+IF(AND($E39=1,PS39=0),1000,0)),1000000))</f>
        <v/>
      </c>
      <c r="ZA39">
        <f>IF($B39=0,1000000,IF(INDEX('計算A'!$D$60:$II$104,$B39,95)*GM39=1,IF(AND($E39=2,PT39=0),1000000,INDEX('計算A'!CT$110:CT$114,$F39+1)+IF(AND($E39=1,PT39=0),1000,0)),1000000))</f>
        <v/>
      </c>
      <c r="ZB39">
        <f>IF($B39=0,1000000,IF(INDEX('計算A'!$D$60:$II$104,$B39,96)*GN39=1,IF(AND($E39=2,PU39=0),1000000,INDEX('計算A'!CU$110:CU$114,$F39+1)+IF(AND($E39=1,PU39=0),1000,0)),1000000))</f>
        <v/>
      </c>
      <c r="ZC39">
        <f>IF($B39=0,1000000,IF(INDEX('計算A'!$D$60:$II$104,$B39,97)*GO39=1,IF(AND($E39=2,PV39=0),1000000,INDEX('計算A'!CV$110:CV$114,$F39+1)+IF(AND($E39=1,PV39=0),1000,0)),1000000))</f>
        <v/>
      </c>
      <c r="ZD39">
        <f>IF($B39=0,1000000,IF(INDEX('計算A'!$D$60:$II$104,$B39,98)*GP39=1,IF(AND($E39=2,PW39=0),1000000,INDEX('計算A'!CW$110:CW$114,$F39+1)+IF(AND($E39=1,PW39=0),1000,0)),1000000))</f>
        <v/>
      </c>
      <c r="ZE39">
        <f>IF($B39=0,1000000,IF(INDEX('計算A'!$D$60:$II$104,$B39,99)*GQ39=1,IF(AND($E39=2,PX39=0),1000000,INDEX('計算A'!CX$110:CX$114,$F39+1)+IF(AND($E39=1,PX39=0),1000,0)),1000000))</f>
        <v/>
      </c>
      <c r="ZF39">
        <f>IF($B39=0,1000000,IF(INDEX('計算A'!$D$60:$II$104,$B39,100)*GR39=1,IF(AND($E39=2,PY39=0),1000000,INDEX('計算A'!CY$110:CY$114,$F39+1)+IF(AND($E39=1,PY39=0),1000,0)),1000000))</f>
        <v/>
      </c>
      <c r="ZG39">
        <f>IF($B39=0,1000000,IF(INDEX('計算A'!$D$60:$II$104,$B39,101)*GS39=1,IF(AND($E39=2,PZ39=0),1000000,INDEX('計算A'!CZ$110:CZ$114,$F39+1)+IF(AND($E39=1,PZ39=0),1000,0)),1000000))</f>
        <v/>
      </c>
      <c r="ZH39">
        <f>IF($B39=0,1000000,IF(INDEX('計算A'!$D$60:$II$104,$B39,102)*GT39=1,IF(AND($E39=2,QA39=0),1000000,INDEX('計算A'!DA$110:DA$114,$F39+1)+IF(AND($E39=1,QA39=0),1000,0)),1000000))</f>
        <v/>
      </c>
      <c r="ZI39">
        <f>IF($B39=0,1000000,IF(INDEX('計算A'!$D$60:$II$104,$B39,103)*GU39=1,IF(AND($E39=2,QB39=0),1000000,INDEX('計算A'!DB$110:DB$114,$F39+1)+IF(AND($E39=1,QB39=0),1000,0)),1000000))</f>
        <v/>
      </c>
      <c r="ZJ39">
        <f>IF($B39=0,1000000,IF(INDEX('計算A'!$D$60:$II$104,$B39,104)*GV39=1,IF(AND($E39=2,QC39=0),1000000,INDEX('計算A'!DC$110:DC$114,$F39+1)+IF(AND($E39=1,QC39=0),1000,0)),1000000))</f>
        <v/>
      </c>
      <c r="ZK39">
        <f>IF($B39=0,1000000,IF(INDEX('計算A'!$D$60:$II$104,$B39,105)*GW39=1,IF(AND($E39=2,QD39=0),1000000,INDEX('計算A'!DD$110:DD$114,$F39+1)+IF(AND($E39=1,QD39=0),1000,0)),1000000))</f>
        <v/>
      </c>
      <c r="ZL39">
        <f>IF($B39=0,1000000,IF(INDEX('計算A'!$D$60:$II$104,$B39,106)*GX39=1,IF(AND($E39=2,QE39=0),1000000,INDEX('計算A'!DE$110:DE$114,$F39+1)+IF(AND($E39=1,QE39=0),1000,0)),1000000))</f>
        <v/>
      </c>
      <c r="ZM39">
        <f>IF($B39=0,1000000,IF(INDEX('計算A'!$D$60:$II$104,$B39,107)*GY39=1,IF(AND($E39=2,QF39=0),1000000,INDEX('計算A'!DF$110:DF$114,$F39+1)+IF(AND($E39=1,QF39=0),1000,0)),1000000))</f>
        <v/>
      </c>
      <c r="ZN39">
        <f>IF($B39=0,1000000,IF(INDEX('計算A'!$D$60:$II$104,$B39,108)*GZ39=1,IF(AND($E39=2,QG39=0),1000000,INDEX('計算A'!DG$110:DG$114,$F39+1)+IF(AND($E39=1,QG39=0),1000,0)),1000000))</f>
        <v/>
      </c>
      <c r="ZO39">
        <f>IF($B39=0,1000000,IF(INDEX('計算A'!$D$60:$II$104,$B39,109)*HA39=1,IF(AND($E39=2,QH39=0),1000000,INDEX('計算A'!DH$110:DH$114,$F39+1)+IF(AND($E39=1,QH39=0),1000,0)),1000000))</f>
        <v/>
      </c>
      <c r="ZP39">
        <f>IF($B39=0,1000000,IF(INDEX('計算A'!$D$60:$II$104,$B39,110)*HB39=1,IF(AND($E39=2,QI39=0),1000000,INDEX('計算A'!DI$110:DI$114,$F39+1)+IF(AND($E39=1,QI39=0),1000,0)),1000000))</f>
        <v/>
      </c>
      <c r="ZQ39">
        <f>IF($B39=0,1000000,IF(INDEX('計算A'!$D$60:$II$104,$B39,111)*HC39=1,IF(AND($E39=2,QJ39=0),1000000,INDEX('計算A'!DJ$110:DJ$114,$F39+1)+IF(AND($E39=1,QJ39=0),1000,0)),1000000))</f>
        <v/>
      </c>
      <c r="ZR39">
        <f>IF($B39=0,1000000,IF(INDEX('計算A'!$D$60:$II$104,$B39,112)*HD39=1,IF(AND($E39=2,QK39=0),1000000,INDEX('計算A'!DK$110:DK$114,$F39+1)+IF(AND($E39=1,QK39=0),1000,0)),1000000))</f>
        <v/>
      </c>
      <c r="ZS39">
        <f>IF($B39=0,1000000,IF(INDEX('計算A'!$D$60:$II$104,$B39,113)*HE39=1,IF(AND($E39=2,QL39=0),1000000,INDEX('計算A'!DL$110:DL$114,$F39+1)+IF(AND($E39=1,QL39=0),1000,0)),1000000))</f>
        <v/>
      </c>
      <c r="ZT39">
        <f>IF($B39=0,1000000,IF(INDEX('計算A'!$D$60:$II$104,$B39,114)*HF39=1,IF(AND($E39=2,QM39=0),1000000,INDEX('計算A'!DM$110:DM$114,$F39+1)+IF(AND($E39=1,QM39=0),1000,0)),1000000))</f>
        <v/>
      </c>
      <c r="ZU39">
        <f>IF($B39=0,1000000,IF(INDEX('計算A'!$D$60:$II$104,$B39,115)*HG39=1,IF(AND($E39=2,QN39=0),1000000,INDEX('計算A'!DN$110:DN$114,$F39+1)+IF(AND($E39=1,QN39=0),1000,0)),1000000))</f>
        <v/>
      </c>
      <c r="ZV39">
        <f>IF($B39=0,1000000,IF(INDEX('計算A'!$D$60:$II$104,$B39,116)*HH39=1,IF(AND($E39=2,QO39=0),1000000,INDEX('計算A'!DO$110:DO$114,$F39+1)+IF(AND($E39=1,QO39=0),1000,0)),1000000))</f>
        <v/>
      </c>
      <c r="ZW39">
        <f>IF($B39=0,1000000,IF(INDEX('計算A'!$D$60:$II$104,$B39,117)*HI39=1,IF(AND($E39=2,QP39=0),1000000,INDEX('計算A'!DP$110:DP$114,$F39+1)+IF(AND($E39=1,QP39=0),1000,0)),1000000))</f>
        <v/>
      </c>
      <c r="ZX39">
        <f>IF($B39=0,1000000,IF(INDEX('計算A'!$D$60:$II$104,$B39,118)*HJ39=1,IF(AND($E39=2,QQ39=0),1000000,INDEX('計算A'!DQ$110:DQ$114,$F39+1)+IF(AND($E39=1,QQ39=0),1000,0)),1000000))</f>
        <v/>
      </c>
      <c r="ZY39">
        <f>IF($B39=0,1000000,IF(INDEX('計算A'!$D$60:$II$104,$B39,119)*HK39=1,IF(AND($E39=2,QR39=0),1000000,INDEX('計算A'!DR$110:DR$114,$F39+1)+IF(AND($E39=1,QR39=0),1000,0)),1000000))</f>
        <v/>
      </c>
      <c r="ZZ39">
        <f>IF($B39=0,1000000,IF(INDEX('計算A'!$D$60:$II$104,$B39,120)*HL39=1,IF(AND($E39=2,QS39=0),1000000,INDEX('計算A'!DS$110:DS$114,$F39+1)+IF(AND($E39=1,QS39=0),1000,0)),1000000))</f>
        <v/>
      </c>
      <c r="AAA39">
        <f>IF($B39=0,1000000,IF(INDEX('計算A'!$D$60:$II$104,$B39,121)*HM39=1,IF(AND($E39=2,QT39=0),1000000,INDEX('計算A'!DT$110:DT$114,$F39+1)+IF(AND($E39=1,QT39=0),1000,0)),1000000))</f>
        <v/>
      </c>
      <c r="AAB39">
        <f>IF($B39=0,1000000,IF(INDEX('計算A'!$D$60:$II$104,$B39,122)*HN39=1,IF(AND($E39=2,QU39=0),1000000,INDEX('計算A'!DU$110:DU$114,$F39+1)+IF(AND($E39=1,QU39=0),1000,0)),1000000))</f>
        <v/>
      </c>
      <c r="AAC39">
        <f>IF($B39=0,1000000,IF(INDEX('計算A'!$D$60:$II$104,$B39,123)*HO39=1,IF(AND($E39=2,QV39=0),1000000,INDEX('計算A'!DV$110:DV$114,$F39+1)+IF(AND($E39=1,QV39=0),1000,0)),1000000))</f>
        <v/>
      </c>
      <c r="AAD39">
        <f>IF($B39=0,1000000,IF(INDEX('計算A'!$D$60:$II$104,$B39,124)*HP39=1,IF(AND($E39=2,QW39=0),1000000,INDEX('計算A'!DW$110:DW$114,$F39+1)+IF(AND($E39=1,QW39=0),1000,0)),1000000))</f>
        <v/>
      </c>
      <c r="AAE39">
        <f>IF($B39=0,1000000,IF(INDEX('計算A'!$D$60:$II$104,$B39,125)*HQ39=1,IF(AND($E39=2,QX39=0),1000000,INDEX('計算A'!DX$110:DX$114,$F39+1)+IF(AND($E39=1,QX39=0),1000,0)),1000000))</f>
        <v/>
      </c>
      <c r="AAF39">
        <f>IF($B39=0,1000000,IF(INDEX('計算A'!$D$60:$II$104,$B39,126)*HR39=1,IF(AND($E39=2,QY39=0),1000000,INDEX('計算A'!DY$110:DY$114,$F39+1)+IF(AND($E39=1,QY39=0),1000,0)),1000000))</f>
        <v/>
      </c>
      <c r="AAG39">
        <f>IF($B39=0,1000000,IF(INDEX('計算A'!$D$60:$II$104,$B39,127)*HS39=1,IF(AND($E39=2,QZ39=0),1000000,INDEX('計算A'!DZ$110:DZ$114,$F39+1)+IF(AND($E39=1,QZ39=0),1000,0)),1000000))</f>
        <v/>
      </c>
      <c r="AAH39">
        <f>IF($B39=0,1000000,IF(INDEX('計算A'!$D$60:$II$104,$B39,128)*HT39=1,IF(AND($E39=2,RA39=0),1000000,INDEX('計算A'!EA$110:EA$114,$F39+1)+IF(AND($E39=1,RA39=0),1000,0)),1000000))</f>
        <v/>
      </c>
      <c r="AAI39">
        <f>IF($B39=0,1000000,IF(INDEX('計算A'!$D$60:$II$104,$B39,129)*HU39=1,IF(AND($E39=2,RB39=0),1000000,INDEX('計算A'!EB$110:EB$114,$F39+1)+IF(AND($E39=1,RB39=0),1000,0)),1000000))</f>
        <v/>
      </c>
      <c r="AAJ39">
        <f>IF($B39=0,1000000,IF(INDEX('計算A'!$D$60:$II$104,$B39,130)*HV39=1,IF(AND($E39=2,RC39=0),1000000,INDEX('計算A'!EC$110:EC$114,$F39+1)+IF(AND($E39=1,RC39=0),1000,0)),1000000))</f>
        <v/>
      </c>
      <c r="AAK39">
        <f>IF($B39=0,1000000,IF(INDEX('計算A'!$D$60:$II$104,$B39,131)*HW39=1,IF(AND($E39=2,RD39=0),1000000,INDEX('計算A'!ED$110:ED$114,$F39+1)+IF(AND($E39=1,RD39=0),1000,0)),1000000))</f>
        <v/>
      </c>
      <c r="AAL39">
        <f>IF($B39=0,1000000,IF(INDEX('計算A'!$D$60:$II$104,$B39,132)*HX39=1,IF(AND($E39=2,RE39=0),1000000,INDEX('計算A'!EE$110:EE$114,$F39+1)+IF(AND($E39=1,RE39=0),1000,0)),1000000))</f>
        <v/>
      </c>
      <c r="AAM39">
        <f>IF($B39=0,1000000,IF(INDEX('計算A'!$D$60:$II$104,$B39,133)*HY39=1,IF(AND($E39=2,RF39=0),1000000,INDEX('計算A'!EF$110:EF$114,$F39+1)+IF(AND($E39=1,RF39=0),1000,0)),1000000))</f>
        <v/>
      </c>
      <c r="AAN39">
        <f>IF($B39=0,1000000,IF(INDEX('計算A'!$D$60:$II$104,$B39,134)*HZ39=1,IF(AND($E39=2,RG39=0),1000000,INDEX('計算A'!EG$110:EG$114,$F39+1)+IF(AND($E39=1,RG39=0),1000,0)),1000000))</f>
        <v/>
      </c>
      <c r="AAO39">
        <f>IF($B39=0,1000000,IF(INDEX('計算A'!$D$60:$II$104,$B39,135)*IA39=1,IF(AND($E39=2,RH39=0),1000000,INDEX('計算A'!EH$110:EH$114,$F39+1)+IF(AND($E39=1,RH39=0),1000,0)),1000000))</f>
        <v/>
      </c>
      <c r="AAP39">
        <f>IF($B39=0,1000000,IF(INDEX('計算A'!$D$60:$II$104,$B39,136)*IB39=1,IF(AND($E39=2,RI39=0),1000000,INDEX('計算A'!EI$110:EI$114,$F39+1)+IF(AND($E39=1,RI39=0),1000,0)),1000000))</f>
        <v/>
      </c>
      <c r="AAQ39">
        <f>IF($B39=0,1000000,IF(INDEX('計算A'!$D$60:$II$104,$B39,137)*IC39=1,IF(AND($E39=2,RJ39=0),1000000,INDEX('計算A'!EJ$110:EJ$114,$F39+1)+IF(AND($E39=1,RJ39=0),1000,0)),1000000))</f>
        <v/>
      </c>
      <c r="AAR39">
        <f>IF($B39=0,1000000,IF(INDEX('計算A'!$D$60:$II$104,$B39,138)*ID39=1,IF(AND($E39=2,RK39=0),1000000,INDEX('計算A'!EK$110:EK$114,$F39+1)+IF(AND($E39=1,RK39=0),1000,0)),1000000))</f>
        <v/>
      </c>
      <c r="AAS39">
        <f>IF($B39=0,1000000,IF(INDEX('計算A'!$D$60:$II$104,$B39,139)*IE39=1,IF(AND($E39=2,RL39=0),1000000,INDEX('計算A'!EL$110:EL$114,$F39+1)+IF(AND($E39=1,RL39=0),1000,0)),1000000))</f>
        <v/>
      </c>
      <c r="AAT39">
        <f>IF($B39=0,1000000,IF(INDEX('計算A'!$D$60:$II$104,$B39,140)*IF39=1,IF(AND($E39=2,RM39=0),1000000,INDEX('計算A'!EM$110:EM$114,$F39+1)+IF(AND($E39=1,RM39=0),1000,0)),1000000))</f>
        <v/>
      </c>
      <c r="AAU39">
        <f>IF($B39=0,1000000,IF(INDEX('計算A'!$D$60:$II$104,$B39,141)*IG39=1,IF(AND($E39=2,RN39=0),1000000,INDEX('計算A'!EN$110:EN$114,$F39+1)+IF(AND($E39=1,RN39=0),1000,0)),1000000))</f>
        <v/>
      </c>
      <c r="AAV39">
        <f>IF($B39=0,1000000,IF(INDEX('計算A'!$D$60:$II$104,$B39,142)*IH39=1,IF(AND($E39=2,RO39=0),1000000,INDEX('計算A'!EO$110:EO$114,$F39+1)+IF(AND($E39=1,RO39=0),1000,0)),1000000))</f>
        <v/>
      </c>
      <c r="AAW39">
        <f>IF($B39=0,1000000,IF(INDEX('計算A'!$D$60:$II$104,$B39,143)*II39=1,IF(AND($E39=2,RP39=0),1000000,INDEX('計算A'!EP$110:EP$114,$F39+1)+IF(AND($E39=1,RP39=0),1000,0)),1000000))</f>
        <v/>
      </c>
      <c r="AAX39">
        <f>IF($B39=0,1000000,IF(INDEX('計算A'!$D$60:$II$104,$B39,144)*IJ39=1,IF(AND($E39=2,RQ39=0),1000000,INDEX('計算A'!EQ$110:EQ$114,$F39+1)+IF(AND($E39=1,RQ39=0),1000,0)),1000000))</f>
        <v/>
      </c>
      <c r="AAY39">
        <f>IF($B39=0,1000000,IF(INDEX('計算A'!$D$60:$II$104,$B39,145)*IK39=1,IF(AND($E39=2,RR39=0),1000000,INDEX('計算A'!ER$110:ER$114,$F39+1)+IF(AND($E39=1,RR39=0),1000,0)),1000000))</f>
        <v/>
      </c>
      <c r="AAZ39">
        <f>IF($B39=0,1000000,IF(INDEX('計算A'!$D$60:$II$104,$B39,146)*IL39=1,IF(AND($E39=2,RS39=0),1000000,INDEX('計算A'!ES$110:ES$114,$F39+1)+IF(AND($E39=1,RS39=0),1000,0)),1000000))</f>
        <v/>
      </c>
      <c r="ABA39">
        <f>IF($B39=0,1000000,IF(INDEX('計算A'!$D$60:$II$104,$B39,147)*IM39=1,IF(AND($E39=2,RT39=0),1000000,INDEX('計算A'!ET$110:ET$114,$F39+1)+IF(AND($E39=1,RT39=0),1000,0)),1000000))</f>
        <v/>
      </c>
      <c r="ABB39">
        <f>IF($B39=0,1000000,IF(INDEX('計算A'!$D$60:$II$104,$B39,148)*IN39=1,IF(AND($E39=2,RU39=0),1000000,INDEX('計算A'!EU$110:EU$114,$F39+1)+IF(AND($E39=1,RU39=0),1000,0)),1000000))</f>
        <v/>
      </c>
      <c r="ABC39">
        <f>IF($B39=0,1000000,IF(INDEX('計算A'!$D$60:$II$104,$B39,149)*IO39=1,IF(AND($E39=2,RV39=0),1000000,INDEX('計算A'!EV$110:EV$114,$F39+1)+IF(AND($E39=1,RV39=0),1000,0)),1000000))</f>
        <v/>
      </c>
      <c r="ABD39">
        <f>IF($B39=0,1000000,IF(INDEX('計算A'!$D$60:$II$104,$B39,150)*IP39=1,IF(AND($E39=2,RW39=0),1000000,INDEX('計算A'!EW$110:EW$114,$F39+1)+IF(AND($E39=1,RW39=0),1000,0)),1000000))</f>
        <v/>
      </c>
      <c r="ABE39">
        <f>IF($B39=0,1000000,IF(INDEX('計算A'!$D$60:$II$104,$B39,151)*IQ39=1,IF(AND($E39=2,RX39=0),1000000,INDEX('計算A'!EX$110:EX$114,$F39+1)+IF(AND($E39=1,RX39=0),1000,0)),1000000))</f>
        <v/>
      </c>
      <c r="ABF39">
        <f>IF($B39=0,1000000,IF(INDEX('計算A'!$D$60:$II$104,$B39,152)*IR39=1,IF(AND($E39=2,RY39=0),1000000,INDEX('計算A'!EY$110:EY$114,$F39+1)+IF(AND($E39=1,RY39=0),1000,0)),1000000))</f>
        <v/>
      </c>
      <c r="ABG39">
        <f>IF($B39=0,1000000,IF(INDEX('計算A'!$D$60:$II$104,$B39,153)*IS39=1,IF(AND($E39=2,RZ39=0),1000000,INDEX('計算A'!EZ$110:EZ$114,$F39+1)+IF(AND($E39=1,RZ39=0),1000,0)),1000000))</f>
        <v/>
      </c>
      <c r="ABH39">
        <f>IF($B39=0,1000000,IF(INDEX('計算A'!$D$60:$II$104,$B39,154)*IT39=1,IF(AND($E39=2,SA39=0),1000000,INDEX('計算A'!FA$110:FA$114,$F39+1)+IF(AND($E39=1,SA39=0),1000,0)),1000000))</f>
        <v/>
      </c>
      <c r="ABI39">
        <f>IF($B39=0,1000000,IF(INDEX('計算A'!$D$60:$II$104,$B39,155)*IU39=1,IF(AND($E39=2,SB39=0),1000000,INDEX('計算A'!FB$110:FB$114,$F39+1)+IF(AND($E39=1,SB39=0),1000,0)),1000000))</f>
        <v/>
      </c>
      <c r="ABJ39">
        <f>IF($B39=0,1000000,IF(INDEX('計算A'!$D$60:$II$104,$B39,156)*IV39=1,IF(AND($E39=2,SC39=0),1000000,INDEX('計算A'!FC$110:FC$114,$F39+1)+IF(AND($E39=1,SC39=0),1000,0)),1000000))</f>
        <v/>
      </c>
      <c r="ABK39">
        <f>IF($B39=0,1000000,IF(INDEX('計算A'!$D$60:$II$104,$B39,157)*IW39=1,IF(AND($E39=2,SD39=0),1000000,INDEX('計算A'!FD$110:FD$114,$F39+1)+IF(AND($E39=1,SD39=0),1000,0)),1000000))</f>
        <v/>
      </c>
      <c r="ABL39">
        <f>IF($B39=0,1000000,IF(INDEX('計算A'!$D$60:$II$104,$B39,158)*IX39=1,IF(AND($E39=2,SE39=0),1000000,INDEX('計算A'!FE$110:FE$114,$F39+1)+IF(AND($E39=1,SE39=0),1000,0)),1000000))</f>
        <v/>
      </c>
      <c r="ABM39">
        <f>IF($B39=0,1000000,IF(INDEX('計算A'!$D$60:$II$104,$B39,159)*IY39=1,IF(AND($E39=2,SF39=0),1000000,INDEX('計算A'!FF$110:FF$114,$F39+1)+IF(AND($E39=1,SF39=0),1000,0)),1000000))</f>
        <v/>
      </c>
      <c r="ABN39">
        <f>IF($B39=0,1000000,IF(INDEX('計算A'!$D$60:$II$104,$B39,160)*IZ39=1,IF(AND($E39=2,SG39=0),1000000,INDEX('計算A'!FG$110:FG$114,$F39+1)+IF(AND($E39=1,SG39=0),1000,0)),1000000))</f>
        <v/>
      </c>
      <c r="ABO39">
        <f>IF($B39=0,1000000,IF(INDEX('計算A'!$D$60:$II$104,$B39,161)*JA39=1,IF(AND($E39=2,SH39=0),1000000,INDEX('計算A'!FH$110:FH$114,$F39+1)+IF(AND($E39=1,SH39=0),1000,0)),1000000))</f>
        <v/>
      </c>
      <c r="ABP39">
        <f>IF($B39=0,1000000,IF(INDEX('計算A'!$D$60:$II$104,$B39,162)*JB39=1,IF(AND($E39=2,SI39=0),1000000,INDEX('計算A'!FI$110:FI$114,$F39+1)+IF(AND($E39=1,SI39=0),1000,0)),1000000))</f>
        <v/>
      </c>
      <c r="ABQ39">
        <f>IF($B39=0,1000000,IF(INDEX('計算A'!$D$60:$II$104,$B39,163)*JC39=1,IF(AND($E39=2,SJ39=0),1000000,INDEX('計算A'!FJ$110:FJ$114,$F39+1)+IF(AND($E39=1,SJ39=0),1000,0)),1000000))</f>
        <v/>
      </c>
      <c r="ABR39">
        <f>IF($B39=0,1000000,IF(INDEX('計算A'!$D$60:$II$104,$B39,164)*JD39=1,IF(AND($E39=2,SK39=0),1000000,INDEX('計算A'!FK$110:FK$114,$F39+1)+IF(AND($E39=1,SK39=0),1000,0)),1000000))</f>
        <v/>
      </c>
      <c r="ABS39">
        <f>IF($B39=0,1000000,IF(INDEX('計算A'!$D$60:$II$104,$B39,165)*JE39=1,IF(AND($E39=2,SL39=0),1000000,INDEX('計算A'!FL$110:FL$114,$F39+1)+IF(AND($E39=1,SL39=0),1000,0)),1000000))</f>
        <v/>
      </c>
      <c r="ABT39">
        <f>IF($B39=0,1000000,IF(INDEX('計算A'!$D$60:$II$104,$B39,166)*JF39=1,IF(AND($E39=2,SM39=0),1000000,INDEX('計算A'!FM$110:FM$114,$F39+1)+IF(AND($E39=1,SM39=0),1000,0)),1000000))</f>
        <v/>
      </c>
      <c r="ABU39">
        <f>IF($B39=0,1000000,IF(INDEX('計算A'!$D$60:$II$104,$B39,167)*JG39=1,IF(AND($E39=2,SN39=0),1000000,INDEX('計算A'!FN$110:FN$114,$F39+1)+IF(AND($E39=1,SN39=0),1000,0)),1000000))</f>
        <v/>
      </c>
      <c r="ABV39">
        <f>IF($B39=0,1000000,IF(INDEX('計算A'!$D$60:$II$104,$B39,168)*JH39=1,IF(AND($E39=2,SO39=0),1000000,INDEX('計算A'!FO$110:FO$114,$F39+1)+IF(AND($E39=1,SO39=0),1000,0)),1000000))</f>
        <v/>
      </c>
      <c r="ABW39">
        <f>IF($B39=0,1000000,IF(INDEX('計算A'!$D$60:$II$104,$B39,169)*JI39=1,IF(AND($E39=2,SP39=0),1000000,INDEX('計算A'!FP$110:FP$114,$F39+1)+IF(AND($E39=1,SP39=0),1000,0)),1000000))</f>
        <v/>
      </c>
      <c r="ABX39">
        <f>IF($B39=0,1000000,IF(INDEX('計算A'!$D$60:$II$104,$B39,170)*JJ39=1,IF(AND($E39=2,SQ39=0),1000000,INDEX('計算A'!FQ$110:FQ$114,$F39+1)+IF(AND($E39=1,SQ39=0),1000,0)),1000000))</f>
        <v/>
      </c>
      <c r="ABY39">
        <f>IF($B39=0,1000000,IF(INDEX('計算A'!$D$60:$II$104,$B39,171)*JK39=1,IF(AND($E39=2,SR39=0),1000000,INDEX('計算A'!FR$110:FR$114,$F39+1)+IF(AND($E39=1,SR39=0),1000,0)),1000000))</f>
        <v/>
      </c>
      <c r="ABZ39">
        <f>IF($B39=0,1000000,IF(INDEX('計算A'!$D$60:$II$104,$B39,172)*JL39=1,IF(AND($E39=2,SS39=0),1000000,INDEX('計算A'!FS$110:FS$114,$F39+1)+IF(AND($E39=1,SS39=0),1000,0)),1000000))</f>
        <v/>
      </c>
      <c r="ACA39">
        <f>IF($B39=0,1000000,IF(INDEX('計算A'!$D$60:$II$104,$B39,173)*JM39=1,IF(AND($E39=2,ST39=0),1000000,INDEX('計算A'!FT$110:FT$114,$F39+1)+IF(AND($E39=1,ST39=0),1000,0)),1000000))</f>
        <v/>
      </c>
      <c r="ACB39">
        <f>IF($B39=0,1000000,IF(INDEX('計算A'!$D$60:$II$104,$B39,174)*JN39=1,IF(AND($E39=2,SU39=0),1000000,INDEX('計算A'!FU$110:FU$114,$F39+1)+IF(AND($E39=1,SU39=0),1000,0)),1000000))</f>
        <v/>
      </c>
      <c r="ACC39">
        <f>IF($B39=0,1000000,IF(INDEX('計算A'!$D$60:$II$104,$B39,175)*JO39=1,IF(AND($E39=2,SV39=0),1000000,INDEX('計算A'!FV$110:FV$114,$F39+1)+IF(AND($E39=1,SV39=0),1000,0)),1000000))</f>
        <v/>
      </c>
      <c r="ACD39">
        <f>IF($B39=0,1000000,IF(INDEX('計算A'!$D$60:$II$104,$B39,176)*JP39=1,IF(AND($E39=2,SW39=0),1000000,INDEX('計算A'!FW$110:FW$114,$F39+1)+IF(AND($E39=1,SW39=0),1000,0)),1000000))</f>
        <v/>
      </c>
      <c r="ACE39">
        <f>IF($B39=0,1000000,IF(INDEX('計算A'!$D$60:$II$104,$B39,177)*JQ39=1,IF(AND($E39=2,SX39=0),1000000,INDEX('計算A'!FX$110:FX$114,$F39+1)+IF(AND($E39=1,SX39=0),1000,0)),1000000))</f>
        <v/>
      </c>
      <c r="ACF39">
        <f>IF($B39=0,1000000,IF(INDEX('計算A'!$D$60:$II$104,$B39,178)*JR39=1,IF(AND($E39=2,SY39=0),1000000,INDEX('計算A'!FY$110:FY$114,$F39+1)+IF(AND($E39=1,SY39=0),1000,0)),1000000))</f>
        <v/>
      </c>
      <c r="ACG39">
        <f>IF($B39=0,1000000,IF(INDEX('計算A'!$D$60:$II$104,$B39,179)*JS39=1,IF(AND($E39=2,SZ39=0),1000000,INDEX('計算A'!FZ$110:FZ$114,$F39+1)+IF(AND($E39=1,SZ39=0),1000,0)),1000000))</f>
        <v/>
      </c>
      <c r="ACH39">
        <f>IF($B39=0,1000000,IF(INDEX('計算A'!$D$60:$II$104,$B39,180)*JT39=1,IF(AND($E39=2,TA39=0),1000000,INDEX('計算A'!GA$110:GA$114,$F39+1)+IF(AND($E39=1,TA39=0),1000,0)),1000000))</f>
        <v/>
      </c>
      <c r="ACI39">
        <f>IF($B39=0,1000000,IF(INDEX('計算A'!$D$60:$II$104,$B39,181)*JU39=1,IF(AND($E39=2,TB39=0),1000000,INDEX('計算A'!GB$110:GB$114,$F39+1)+IF(AND($E39=1,TB39=0),1000,0)),1000000))</f>
        <v/>
      </c>
      <c r="ACJ39">
        <f>IF($B39=0,1000000,IF(INDEX('計算A'!$D$60:$II$104,$B39,182)*JV39=1,IF(AND($E39=2,TC39=0),1000000,INDEX('計算A'!GC$110:GC$114,$F39+1)+IF(AND($E39=1,TC39=0),1000,0)),1000000))</f>
        <v/>
      </c>
      <c r="ACK39">
        <f>IF($B39=0,1000000,IF(INDEX('計算A'!$D$60:$II$104,$B39,183)*JW39=1,IF(AND($E39=2,TD39=0),1000000,INDEX('計算A'!GD$110:GD$114,$F39+1)+IF(AND($E39=1,TD39=0),1000,0)),1000000))</f>
        <v/>
      </c>
      <c r="ACL39">
        <f>IF($B39=0,1000000,IF(INDEX('計算A'!$D$60:$II$104,$B39,184)*JX39=1,IF(AND($E39=2,TE39=0),1000000,INDEX('計算A'!GE$110:GE$114,$F39+1)+IF(AND($E39=1,TE39=0),1000,0)),1000000))</f>
        <v/>
      </c>
      <c r="ACM39">
        <f>IF($B39=0,1000000,IF(INDEX('計算A'!$D$60:$II$104,$B39,185)*JY39=1,IF(AND($E39=2,TF39=0),1000000,INDEX('計算A'!GF$110:GF$114,$F39+1)+IF(AND($E39=1,TF39=0),1000,0)),1000000))</f>
        <v/>
      </c>
      <c r="ACN39">
        <f>IF($B39=0,1000000,IF(INDEX('計算A'!$D$60:$II$104,$B39,186)*JZ39=1,IF(AND($E39=2,TG39=0),1000000,INDEX('計算A'!GG$110:GG$114,$F39+1)+IF(AND($E39=1,TG39=0),1000,0)),1000000))</f>
        <v/>
      </c>
      <c r="ACO39">
        <f>IF($B39=0,1000000,IF(INDEX('計算A'!$D$60:$II$104,$B39,187)*KA39=1,IF(AND($E39=2,TH39=0),1000000,INDEX('計算A'!GH$110:GH$114,$F39+1)+IF(AND($E39=1,TH39=0),1000,0)),1000000))</f>
        <v/>
      </c>
      <c r="ACP39">
        <f>IF($B39=0,1000000,IF(INDEX('計算A'!$D$60:$II$104,$B39,188)*KB39=1,IF(AND($E39=2,TI39=0),1000000,INDEX('計算A'!GI$110:GI$114,$F39+1)+IF(AND($E39=1,TI39=0),1000,0)),1000000))</f>
        <v/>
      </c>
      <c r="ACQ39">
        <f>IF($B39=0,1000000,IF(INDEX('計算A'!$D$60:$II$104,$B39,189)*KC39=1,IF(AND($E39=2,TJ39=0),1000000,INDEX('計算A'!GJ$110:GJ$114,$F39+1)+IF(AND($E39=1,TJ39=0),1000,0)),1000000))</f>
        <v/>
      </c>
      <c r="ACR39">
        <f>IF($B39=0,1000000,IF(INDEX('計算A'!$D$60:$II$104,$B39,190)*KD39=1,IF(AND($E39=2,TK39=0),1000000,INDEX('計算A'!GK$110:GK$114,$F39+1)+IF(AND($E39=1,TK39=0),1000,0)),1000000))</f>
        <v/>
      </c>
      <c r="ACS39">
        <f>IF($B39=0,1000000,IF(INDEX('計算A'!$D$60:$II$104,$B39,191)*KE39=1,IF(AND($E39=2,TL39=0),1000000,INDEX('計算A'!GL$110:GL$114,$F39+1)+IF(AND($E39=1,TL39=0),1000,0)),1000000))</f>
        <v/>
      </c>
      <c r="ACT39">
        <f>IF($B39=0,1000000,IF(INDEX('計算A'!$D$60:$II$104,$B39,192)*KF39=1,IF(AND($E39=2,TM39=0),1000000,INDEX('計算A'!GM$110:GM$114,$F39+1)+IF(AND($E39=1,TM39=0),1000,0)),1000000))</f>
        <v/>
      </c>
      <c r="ACU39">
        <f>IF($B39=0,1000000,IF(INDEX('計算A'!$D$60:$II$104,$B39,193)*KG39=1,IF(AND($E39=2,TN39=0),1000000,INDEX('計算A'!GN$110:GN$114,$F39+1)+IF(AND($E39=1,TN39=0),1000,0)),1000000))</f>
        <v/>
      </c>
      <c r="ACV39">
        <f>IF($B39=0,1000000,IF(INDEX('計算A'!$D$60:$II$104,$B39,194)*KH39=1,IF(AND($E39=2,TO39=0),1000000,INDEX('計算A'!GO$110:GO$114,$F39+1)+IF(AND($E39=1,TO39=0),1000,0)),1000000))</f>
        <v/>
      </c>
      <c r="ACW39">
        <f>IF($B39=0,1000000,IF(INDEX('計算A'!$D$60:$II$104,$B39,195)*KI39=1,IF(AND($E39=2,TP39=0),1000000,INDEX('計算A'!GP$110:GP$114,$F39+1)+IF(AND($E39=1,TP39=0),1000,0)),1000000))</f>
        <v/>
      </c>
      <c r="ACX39">
        <f>IF($B39=0,1000000,IF(INDEX('計算A'!$D$60:$II$104,$B39,196)*KJ39=1,IF(AND($E39=2,TQ39=0),1000000,INDEX('計算A'!GQ$110:GQ$114,$F39+1)+IF(AND($E39=1,TQ39=0),1000,0)),1000000))</f>
        <v/>
      </c>
      <c r="ACY39">
        <f>IF($B39=0,1000000,IF(INDEX('計算A'!$D$60:$II$104,$B39,197)*KK39=1,IF(AND($E39=2,TR39=0),1000000,INDEX('計算A'!GR$110:GR$114,$F39+1)+IF(AND($E39=1,TR39=0),1000,0)),1000000))</f>
        <v/>
      </c>
      <c r="ACZ39">
        <f>IF($B39=0,1000000,IF(INDEX('計算A'!$D$60:$II$104,$B39,198)*KL39=1,IF(AND($E39=2,TS39=0),1000000,INDEX('計算A'!GS$110:GS$114,$F39+1)+IF(AND($E39=1,TS39=0),1000,0)),1000000))</f>
        <v/>
      </c>
      <c r="ADA39">
        <f>IF($B39=0,1000000,IF(INDEX('計算A'!$D$60:$II$104,$B39,199)*KM39=1,IF(AND($E39=2,TT39=0),1000000,INDEX('計算A'!GT$110:GT$114,$F39+1)+IF(AND($E39=1,TT39=0),1000,0)),1000000))</f>
        <v/>
      </c>
      <c r="ADB39">
        <f>IF($B39=0,1000000,IF(INDEX('計算A'!$D$60:$II$104,$B39,200)*KN39=1,IF(AND($E39=2,TU39=0),1000000,INDEX('計算A'!GU$110:GU$114,$F39+1)+IF(AND($E39=1,TU39=0),1000,0)),1000000))</f>
        <v/>
      </c>
      <c r="ADC39">
        <f>IF($B39=0,1000000,IF(INDEX('計算A'!$D$60:$II$104,$B39,201)*KO39=1,IF(AND($E39=2,TV39=0),1000000,INDEX('計算A'!GV$110:GV$114,$F39+1)+IF(AND($E39=1,TV39=0),1000,0)),1000000))</f>
        <v/>
      </c>
      <c r="ADD39">
        <f>IF($B39=0,1000000,IF(INDEX('計算A'!$D$60:$II$104,$B39,202)*KP39=1,IF(AND($E39=2,TW39=0),1000000,INDEX('計算A'!GW$110:GW$114,$F39+1)+IF(AND($E39=1,TW39=0),1000,0)),1000000))</f>
        <v/>
      </c>
      <c r="ADE39">
        <f>IF($B39=0,1000000,IF(INDEX('計算A'!$D$60:$II$104,$B39,203)*KQ39=1,IF(AND($E39=2,TX39=0),1000000,INDEX('計算A'!GX$110:GX$114,$F39+1)+IF(AND($E39=1,TX39=0),1000,0)),1000000))</f>
        <v/>
      </c>
      <c r="ADF39">
        <f>IF($B39=0,1000000,IF(INDEX('計算A'!$D$60:$II$104,$B39,204)*KR39=1,IF(AND($E39=2,TY39=0),1000000,INDEX('計算A'!GY$110:GY$114,$F39+1)+IF(AND($E39=1,TY39=0),1000,0)),1000000))</f>
        <v/>
      </c>
      <c r="ADG39">
        <f>IF($B39=0,1000000,IF(INDEX('計算A'!$D$60:$II$104,$B39,205)*KS39=1,IF(AND($E39=2,TZ39=0),1000000,INDEX('計算A'!GZ$110:GZ$114,$F39+1)+IF(AND($E39=1,TZ39=0),1000,0)),1000000))</f>
        <v/>
      </c>
      <c r="ADH39">
        <f>IF($B39=0,1000000,IF(INDEX('計算A'!$D$60:$II$104,$B39,206)*KT39=1,IF(AND($E39=2,UA39=0),1000000,INDEX('計算A'!HA$110:HA$114,$F39+1)+IF(AND($E39=1,UA39=0),1000,0)),1000000))</f>
        <v/>
      </c>
      <c r="ADI39">
        <f>IF($B39=0,1000000,IF(INDEX('計算A'!$D$60:$II$104,$B39,207)*KU39=1,IF(AND($E39=2,UB39=0),1000000,INDEX('計算A'!HB$110:HB$114,$F39+1)+IF(AND($E39=1,UB39=0),1000,0)),1000000))</f>
        <v/>
      </c>
      <c r="ADJ39">
        <f>IF($B39=0,1000000,IF(INDEX('計算A'!$D$60:$II$104,$B39,208)*KV39=1,IF(AND($E39=2,UC39=0),1000000,INDEX('計算A'!HC$110:HC$114,$F39+1)+IF(AND($E39=1,UC39=0),1000,0)),1000000))</f>
        <v/>
      </c>
      <c r="ADK39">
        <f>IF($B39=0,1000000,IF(INDEX('計算A'!$D$60:$II$104,$B39,209)*KW39=1,IF(AND($E39=2,UD39=0),1000000,INDEX('計算A'!HD$110:HD$114,$F39+1)+IF(AND($E39=1,UD39=0),1000,0)),1000000))</f>
        <v/>
      </c>
      <c r="ADL39">
        <f>IF($B39=0,1000000,IF(INDEX('計算A'!$D$60:$II$104,$B39,210)*KX39=1,IF(AND($E39=2,UE39=0),1000000,INDEX('計算A'!HE$110:HE$114,$F39+1)+IF(AND($E39=1,UE39=0),1000,0)),1000000))</f>
        <v/>
      </c>
      <c r="ADM39">
        <f>IF($B39=0,1000000,IF(INDEX('計算A'!$D$60:$II$104,$B39,211)*KY39=1,IF(AND($E39=2,UF39=0),1000000,INDEX('計算A'!HF$110:HF$114,$F39+1)+IF(AND($E39=1,UF39=0),1000,0)),1000000))</f>
        <v/>
      </c>
      <c r="ADN39">
        <f>IF($B39=0,1000000,IF(INDEX('計算A'!$D$60:$II$104,$B39,212)*KZ39=1,IF(AND($E39=2,UG39=0),1000000,INDEX('計算A'!HG$110:HG$114,$F39+1)+IF(AND($E39=1,UG39=0),1000,0)),1000000))</f>
        <v/>
      </c>
      <c r="ADO39">
        <f>IF($B39=0,1000000,IF(INDEX('計算A'!$D$60:$II$104,$B39,213)*LA39=1,IF(AND($E39=2,UH39=0),1000000,INDEX('計算A'!HH$110:HH$114,$F39+1)+IF(AND($E39=1,UH39=0),1000,0)),1000000))</f>
        <v/>
      </c>
      <c r="ADP39">
        <f>IF($B39=0,1000000,IF(INDEX('計算A'!$D$60:$II$104,$B39,214)*LB39=1,IF(AND($E39=2,UI39=0),1000000,INDEX('計算A'!HI$110:HI$114,$F39+1)+IF(AND($E39=1,UI39=0),1000,0)),1000000))</f>
        <v/>
      </c>
      <c r="ADQ39">
        <f>IF($B39=0,1000000,IF(INDEX('計算A'!$D$60:$II$104,$B39,215)*LC39=1,IF(AND($E39=2,UJ39=0),1000000,INDEX('計算A'!HJ$110:HJ$114,$F39+1)+IF(AND($E39=1,UJ39=0),1000,0)),1000000))</f>
        <v/>
      </c>
      <c r="ADR39">
        <f>IF($B39=0,1000000,IF(INDEX('計算A'!$D$60:$II$104,$B39,216)*LD39=1,IF(AND($E39=2,UK39=0),1000000,INDEX('計算A'!HK$110:HK$114,$F39+1)+IF(AND($E39=1,UK39=0),1000,0)),1000000))</f>
        <v/>
      </c>
      <c r="ADS39">
        <f>IF($B39=0,1000000,IF(INDEX('計算A'!$D$60:$II$104,$B39,217)*LE39=1,IF(AND($E39=2,UL39=0),1000000,INDEX('計算A'!HL$110:HL$114,$F39+1)+IF(AND($E39=1,UL39=0),1000,0)),1000000))</f>
        <v/>
      </c>
      <c r="ADT39">
        <f>IF($B39=0,1000000,IF(INDEX('計算A'!$D$60:$II$104,$B39,218)*LF39=1,IF(AND($E39=2,UM39=0),1000000,INDEX('計算A'!HM$110:HM$114,$F39+1)+IF(AND($E39=1,UM39=0),1000,0)),1000000))</f>
        <v/>
      </c>
      <c r="ADU39">
        <f>IF($B39=0,1000000,IF(INDEX('計算A'!$D$60:$II$104,$B39,219)*LG39=1,IF(AND($E39=2,UN39=0),1000000,INDEX('計算A'!HN$110:HN$114,$F39+1)+IF(AND($E39=1,UN39=0),1000,0)),1000000))</f>
        <v/>
      </c>
      <c r="ADV39">
        <f>IF($B39=0,1000000,IF(INDEX('計算A'!$D$60:$II$104,$B39,220)*LH39=1,IF(AND($E39=2,UO39=0),1000000,INDEX('計算A'!HO$110:HO$114,$F39+1)+IF(AND($E39=1,UO39=0),1000,0)),1000000))</f>
        <v/>
      </c>
      <c r="ADW39">
        <f>IF($B39=0,1000000,IF(INDEX('計算A'!$D$60:$II$104,$B39,221)*LI39=1,IF(AND($E39=2,UP39=0),1000000,INDEX('計算A'!HP$110:HP$114,$F39+1)+IF(AND($E39=1,UP39=0),1000,0)),1000000))</f>
        <v/>
      </c>
      <c r="ADX39">
        <f>IF($B39=0,1000000,IF(INDEX('計算A'!$D$60:$II$104,$B39,222)*LJ39=1,IF(AND($E39=2,UQ39=0),1000000,INDEX('計算A'!HQ$110:HQ$114,$F39+1)+IF(AND($E39=1,UQ39=0),1000,0)),1000000))</f>
        <v/>
      </c>
      <c r="ADY39">
        <f>IF($B39=0,1000000,IF(INDEX('計算A'!$D$60:$II$104,$B39,223)*LK39=1,IF(AND($E39=2,UR39=0),1000000,INDEX('計算A'!HR$110:HR$114,$F39+1)+IF(AND($E39=1,UR39=0),1000,0)),1000000))</f>
        <v/>
      </c>
      <c r="ADZ39">
        <f>IF($B39=0,1000000,IF(INDEX('計算A'!$D$60:$II$104,$B39,224)*LL39=1,IF(AND($E39=2,US39=0),1000000,INDEX('計算A'!HS$110:HS$114,$F39+1)+IF(AND($E39=1,US39=0),1000,0)),1000000))</f>
        <v/>
      </c>
      <c r="AEA39">
        <f>IF($B39=0,1000000,IF(INDEX('計算A'!$D$60:$II$104,$B39,225)*LM39=1,IF(AND($E39=2,UT39=0),1000000,INDEX('計算A'!HT$110:HT$114,$F39+1)+IF(AND($E39=1,UT39=0),1000,0)),1000000))</f>
        <v/>
      </c>
      <c r="AEB39">
        <f>IF($B39=0,1000000,IF(INDEX('計算A'!$D$60:$II$104,$B39,226)*LN39=1,IF(AND($E39=2,UU39=0),1000000,INDEX('計算A'!HU$110:HU$114,$F39+1)+IF(AND($E39=1,UU39=0),1000,0)),1000000))</f>
        <v/>
      </c>
      <c r="AEC39">
        <f>IF($B39=0,1000000,IF(INDEX('計算A'!$D$60:$II$104,$B39,227)*LO39=1,IF(AND($E39=2,UV39=0),1000000,INDEX('計算A'!HV$110:HV$114,$F39+1)+IF(AND($E39=1,UV39=0),1000,0)),1000000))</f>
        <v/>
      </c>
      <c r="AED39">
        <f>IF($B39=0,1000000,IF(INDEX('計算A'!$D$60:$II$104,$B39,228)*LP39=1,IF(AND($E39=2,UW39=0),1000000,INDEX('計算A'!HW$110:HW$114,$F39+1)+IF(AND($E39=1,UW39=0),1000,0)),1000000))</f>
        <v/>
      </c>
      <c r="AEE39">
        <f>IF($B39=0,1000000,IF(INDEX('計算A'!$D$60:$II$104,$B39,229)*LQ39=1,IF(AND($E39=2,UX39=0),1000000,INDEX('計算A'!HX$110:HX$114,$F39+1)+IF(AND($E39=1,UX39=0),1000,0)),1000000))</f>
        <v/>
      </c>
      <c r="AEF39">
        <f>IF($B39=0,1000000,IF(INDEX('計算A'!$D$60:$II$104,$B39,230)*LR39=1,IF(AND($E39=2,UY39=0),1000000,INDEX('計算A'!HY$110:HY$114,$F39+1)+IF(AND($E39=1,UY39=0),1000,0)),1000000))</f>
        <v/>
      </c>
      <c r="AEG39">
        <f>IF($B39=0,1000000,IF(INDEX('計算A'!$D$60:$II$104,$B39,231)*LS39=1,IF(AND($E39=2,UZ39=0),1000000,INDEX('計算A'!HZ$110:HZ$114,$F39+1)+IF(AND($E39=1,UZ39=0),1000,0)),1000000))</f>
        <v/>
      </c>
      <c r="AEH39">
        <f>IF($B39=0,1000000,IF(INDEX('計算A'!$D$60:$II$104,$B39,232)*LT39=1,IF(AND($E39=2,VA39=0),1000000,INDEX('計算A'!IA$110:IA$114,$F39+1)+IF(AND($E39=1,VA39=0),1000,0)),1000000))</f>
        <v/>
      </c>
      <c r="AEI39">
        <f>IF($B39=0,1000000,IF(INDEX('計算A'!$D$60:$II$104,$B39,233)*LU39=1,IF(AND($E39=2,VB39=0),1000000,INDEX('計算A'!IB$110:IB$114,$F39+1)+IF(AND($E39=1,VB39=0),1000,0)),1000000))</f>
        <v/>
      </c>
      <c r="AEJ39">
        <f>IF($B39=0,1000000,IF(INDEX('計算A'!$D$60:$II$104,$B39,234)*LV39=1,IF(AND($E39=2,VC39=0),1000000,INDEX('計算A'!IC$110:IC$114,$F39+1)+IF(AND($E39=1,VC39=0),1000,0)),1000000))</f>
        <v/>
      </c>
      <c r="AEK39">
        <f>IF($B39=0,1000000,IF(INDEX('計算A'!$D$60:$II$104,$B39,235)*LW39=1,IF(AND($E39=2,VD39=0),1000000,INDEX('計算A'!ID$110:ID$114,$F39+1)+IF(AND($E39=1,VD39=0),1000,0)),1000000))</f>
        <v/>
      </c>
      <c r="AEL39">
        <f>IF($B39=0,1000000,IF(INDEX('計算A'!$D$60:$II$104,$B39,236)*LX39=1,IF(AND($E39=2,VE39=0),1000000,INDEX('計算A'!IE$110:IE$114,$F39+1)+IF(AND($E39=1,VE39=0),1000,0)),1000000))</f>
        <v/>
      </c>
      <c r="AEM39">
        <f>IF($B39=0,1000000,IF(INDEX('計算A'!$D$60:$II$104,$B39,237)*LY39=1,IF(AND($E39=2,VF39=0),1000000,INDEX('計算A'!IF$110:IF$114,$F39+1)+IF(AND($E39=1,VF39=0),1000,0)),1000000))</f>
        <v/>
      </c>
      <c r="AEN39">
        <f>IF($B39=0,1000000,IF(INDEX('計算A'!$D$60:$II$104,$B39,238)*LZ39=1,IF(AND($E39=2,VG39=0),1000000,INDEX('計算A'!IG$110:IG$114,$F39+1)+IF(AND($E39=1,VG39=0),1000,0)),1000000))</f>
        <v/>
      </c>
      <c r="AEO39">
        <f>IF($B39=0,1000000,IF(INDEX('計算A'!$D$60:$II$104,$B39,239)*MA39=1,IF(AND($E39=2,VH39=0),1000000,INDEX('計算A'!IH$110:IH$114,$F39+1)+IF(AND($E39=1,VH39=0),1000,0)),1000000))</f>
        <v/>
      </c>
      <c r="AEP39">
        <f>IF($B39=0,1000000,IF(INDEX('計算A'!$D$60:$II$104,$B39,240)*MB39=1,IF(AND($E39=2,VI39=0),1000000,INDEX('計算A'!II$110:II$114,$F39+1)+IF(AND($E39=1,VI39=0),1000,0)),1000000))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IF($B40=0,1000000,IF(INDEX('計算A'!$D$60:$II$104,$B40,1)*CW40=1,IF(AND($E40=2,MD40=0),1000000,INDEX('計算A'!D$110:D$114,$F40+1)+IF(AND($E40=1,MD40=0),1000,0)),1000000))</f>
        <v/>
      </c>
      <c r="VL40">
        <f>IF($B40=0,1000000,IF(INDEX('計算A'!$D$60:$II$104,$B40,2)*CX40=1,IF(AND($E40=2,ME40=0),1000000,INDEX('計算A'!E$110:E$114,$F40+1)+IF(AND($E40=1,ME40=0),1000,0)),1000000))</f>
        <v/>
      </c>
      <c r="VM40">
        <f>IF($B40=0,1000000,IF(INDEX('計算A'!$D$60:$II$104,$B40,3)*CY40=1,IF(AND($E40=2,MF40=0),1000000,INDEX('計算A'!F$110:F$114,$F40+1)+IF(AND($E40=1,MF40=0),1000,0)),1000000))</f>
        <v/>
      </c>
      <c r="VN40">
        <f>IF($B40=0,1000000,IF(INDEX('計算A'!$D$60:$II$104,$B40,4)*CZ40=1,IF(AND($E40=2,MG40=0),1000000,INDEX('計算A'!G$110:G$114,$F40+1)+IF(AND($E40=1,MG40=0),1000,0)),1000000))</f>
        <v/>
      </c>
      <c r="VO40">
        <f>IF($B40=0,1000000,IF(INDEX('計算A'!$D$60:$II$104,$B40,5)*DA40=1,IF(AND($E40=2,MH40=0),1000000,INDEX('計算A'!H$110:H$114,$F40+1)+IF(AND($E40=1,MH40=0),1000,0)),1000000))</f>
        <v/>
      </c>
      <c r="VP40">
        <f>IF($B40=0,1000000,IF(INDEX('計算A'!$D$60:$II$104,$B40,6)*DB40=1,IF(AND($E40=2,MI40=0),1000000,INDEX('計算A'!I$110:I$114,$F40+1)+IF(AND($E40=1,MI40=0),1000,0)),1000000))</f>
        <v/>
      </c>
      <c r="VQ40">
        <f>IF($B40=0,1000000,IF(INDEX('計算A'!$D$60:$II$104,$B40,7)*DC40=1,IF(AND($E40=2,MJ40=0),1000000,INDEX('計算A'!J$110:J$114,$F40+1)+IF(AND($E40=1,MJ40=0),1000,0)),1000000))</f>
        <v/>
      </c>
      <c r="VR40">
        <f>IF($B40=0,1000000,IF(INDEX('計算A'!$D$60:$II$104,$B40,8)*DD40=1,IF(AND($E40=2,MK40=0),1000000,INDEX('計算A'!K$110:K$114,$F40+1)+IF(AND($E40=1,MK40=0),1000,0)),1000000))</f>
        <v/>
      </c>
      <c r="VS40">
        <f>IF($B40=0,1000000,IF(INDEX('計算A'!$D$60:$II$104,$B40,9)*DE40=1,IF(AND($E40=2,ML40=0),1000000,INDEX('計算A'!L$110:L$114,$F40+1)+IF(AND($E40=1,ML40=0),1000,0)),1000000))</f>
        <v/>
      </c>
      <c r="VT40">
        <f>IF($B40=0,1000000,IF(INDEX('計算A'!$D$60:$II$104,$B40,10)*DF40=1,IF(AND($E40=2,MM40=0),1000000,INDEX('計算A'!M$110:M$114,$F40+1)+IF(AND($E40=1,MM40=0),1000,0)),1000000))</f>
        <v/>
      </c>
      <c r="VU40">
        <f>IF($B40=0,1000000,IF(INDEX('計算A'!$D$60:$II$104,$B40,11)*DG40=1,IF(AND($E40=2,MN40=0),1000000,INDEX('計算A'!N$110:N$114,$F40+1)+IF(AND($E40=1,MN40=0),1000,0)),1000000))</f>
        <v/>
      </c>
      <c r="VV40">
        <f>IF($B40=0,1000000,IF(INDEX('計算A'!$D$60:$II$104,$B40,12)*DH40=1,IF(AND($E40=2,MO40=0),1000000,INDEX('計算A'!O$110:O$114,$F40+1)+IF(AND($E40=1,MO40=0),1000,0)),1000000))</f>
        <v/>
      </c>
      <c r="VW40">
        <f>IF($B40=0,1000000,IF(INDEX('計算A'!$D$60:$II$104,$B40,13)*DI40=1,IF(AND($E40=2,MP40=0),1000000,INDEX('計算A'!P$110:P$114,$F40+1)+IF(AND($E40=1,MP40=0),1000,0)),1000000))</f>
        <v/>
      </c>
      <c r="VX40">
        <f>IF($B40=0,1000000,IF(INDEX('計算A'!$D$60:$II$104,$B40,14)*DJ40=1,IF(AND($E40=2,MQ40=0),1000000,INDEX('計算A'!Q$110:Q$114,$F40+1)+IF(AND($E40=1,MQ40=0),1000,0)),1000000))</f>
        <v/>
      </c>
      <c r="VY40">
        <f>IF($B40=0,1000000,IF(INDEX('計算A'!$D$60:$II$104,$B40,15)*DK40=1,IF(AND($E40=2,MR40=0),1000000,INDEX('計算A'!R$110:R$114,$F40+1)+IF(AND($E40=1,MR40=0),1000,0)),1000000))</f>
        <v/>
      </c>
      <c r="VZ40">
        <f>IF($B40=0,1000000,IF(INDEX('計算A'!$D$60:$II$104,$B40,16)*DL40=1,IF(AND($E40=2,MS40=0),1000000,INDEX('計算A'!S$110:S$114,$F40+1)+IF(AND($E40=1,MS40=0),1000,0)),1000000))</f>
        <v/>
      </c>
      <c r="WA40">
        <f>IF($B40=0,1000000,IF(INDEX('計算A'!$D$60:$II$104,$B40,17)*DM40=1,IF(AND($E40=2,MT40=0),1000000,INDEX('計算A'!T$110:T$114,$F40+1)+IF(AND($E40=1,MT40=0),1000,0)),1000000))</f>
        <v/>
      </c>
      <c r="WB40">
        <f>IF($B40=0,1000000,IF(INDEX('計算A'!$D$60:$II$104,$B40,18)*DN40=1,IF(AND($E40=2,MU40=0),1000000,INDEX('計算A'!U$110:U$114,$F40+1)+IF(AND($E40=1,MU40=0),1000,0)),1000000))</f>
        <v/>
      </c>
      <c r="WC40">
        <f>IF($B40=0,1000000,IF(INDEX('計算A'!$D$60:$II$104,$B40,19)*DO40=1,IF(AND($E40=2,MV40=0),1000000,INDEX('計算A'!V$110:V$114,$F40+1)+IF(AND($E40=1,MV40=0),1000,0)),1000000))</f>
        <v/>
      </c>
      <c r="WD40">
        <f>IF($B40=0,1000000,IF(INDEX('計算A'!$D$60:$II$104,$B40,20)*DP40=1,IF(AND($E40=2,MW40=0),1000000,INDEX('計算A'!W$110:W$114,$F40+1)+IF(AND($E40=1,MW40=0),1000,0)),1000000))</f>
        <v/>
      </c>
      <c r="WE40">
        <f>IF($B40=0,1000000,IF(INDEX('計算A'!$D$60:$II$104,$B40,21)*DQ40=1,IF(AND($E40=2,MX40=0),1000000,INDEX('計算A'!X$110:X$114,$F40+1)+IF(AND($E40=1,MX40=0),1000,0)),1000000))</f>
        <v/>
      </c>
      <c r="WF40">
        <f>IF($B40=0,1000000,IF(INDEX('計算A'!$D$60:$II$104,$B40,22)*DR40=1,IF(AND($E40=2,MY40=0),1000000,INDEX('計算A'!Y$110:Y$114,$F40+1)+IF(AND($E40=1,MY40=0),1000,0)),1000000))</f>
        <v/>
      </c>
      <c r="WG40">
        <f>IF($B40=0,1000000,IF(INDEX('計算A'!$D$60:$II$104,$B40,23)*DS40=1,IF(AND($E40=2,MZ40=0),1000000,INDEX('計算A'!Z$110:Z$114,$F40+1)+IF(AND($E40=1,MZ40=0),1000,0)),1000000))</f>
        <v/>
      </c>
      <c r="WH40">
        <f>IF($B40=0,1000000,IF(INDEX('計算A'!$D$60:$II$104,$B40,24)*DT40=1,IF(AND($E40=2,NA40=0),1000000,INDEX('計算A'!AA$110:AA$114,$F40+1)+IF(AND($E40=1,NA40=0),1000,0)),1000000))</f>
        <v/>
      </c>
      <c r="WI40">
        <f>IF($B40=0,1000000,IF(INDEX('計算A'!$D$60:$II$104,$B40,25)*DU40=1,IF(AND($E40=2,NB40=0),1000000,INDEX('計算A'!AB$110:AB$114,$F40+1)+IF(AND($E40=1,NB40=0),1000,0)),1000000))</f>
        <v/>
      </c>
      <c r="WJ40">
        <f>IF($B40=0,1000000,IF(INDEX('計算A'!$D$60:$II$104,$B40,26)*DV40=1,IF(AND($E40=2,NC40=0),1000000,INDEX('計算A'!AC$110:AC$114,$F40+1)+IF(AND($E40=1,NC40=0),1000,0)),1000000))</f>
        <v/>
      </c>
      <c r="WK40">
        <f>IF($B40=0,1000000,IF(INDEX('計算A'!$D$60:$II$104,$B40,27)*DW40=1,IF(AND($E40=2,ND40=0),1000000,INDEX('計算A'!AD$110:AD$114,$F40+1)+IF(AND($E40=1,ND40=0),1000,0)),1000000))</f>
        <v/>
      </c>
      <c r="WL40">
        <f>IF($B40=0,1000000,IF(INDEX('計算A'!$D$60:$II$104,$B40,28)*DX40=1,IF(AND($E40=2,NE40=0),1000000,INDEX('計算A'!AE$110:AE$114,$F40+1)+IF(AND($E40=1,NE40=0),1000,0)),1000000))</f>
        <v/>
      </c>
      <c r="WM40">
        <f>IF($B40=0,1000000,IF(INDEX('計算A'!$D$60:$II$104,$B40,29)*DY40=1,IF(AND($E40=2,NF40=0),1000000,INDEX('計算A'!AF$110:AF$114,$F40+1)+IF(AND($E40=1,NF40=0),1000,0)),1000000))</f>
        <v/>
      </c>
      <c r="WN40">
        <f>IF($B40=0,1000000,IF(INDEX('計算A'!$D$60:$II$104,$B40,30)*DZ40=1,IF(AND($E40=2,NG40=0),1000000,INDEX('計算A'!AG$110:AG$114,$F40+1)+IF(AND($E40=1,NG40=0),1000,0)),1000000))</f>
        <v/>
      </c>
      <c r="WO40">
        <f>IF($B40=0,1000000,IF(INDEX('計算A'!$D$60:$II$104,$B40,31)*EA40=1,IF(AND($E40=2,NH40=0),1000000,INDEX('計算A'!AH$110:AH$114,$F40+1)+IF(AND($E40=1,NH40=0),1000,0)),1000000))</f>
        <v/>
      </c>
      <c r="WP40">
        <f>IF($B40=0,1000000,IF(INDEX('計算A'!$D$60:$II$104,$B40,32)*EB40=1,IF(AND($E40=2,NI40=0),1000000,INDEX('計算A'!AI$110:AI$114,$F40+1)+IF(AND($E40=1,NI40=0),1000,0)),1000000))</f>
        <v/>
      </c>
      <c r="WQ40">
        <f>IF($B40=0,1000000,IF(INDEX('計算A'!$D$60:$II$104,$B40,33)*EC40=1,IF(AND($E40=2,NJ40=0),1000000,INDEX('計算A'!AJ$110:AJ$114,$F40+1)+IF(AND($E40=1,NJ40=0),1000,0)),1000000))</f>
        <v/>
      </c>
      <c r="WR40">
        <f>IF($B40=0,1000000,IF(INDEX('計算A'!$D$60:$II$104,$B40,34)*ED40=1,IF(AND($E40=2,NK40=0),1000000,INDEX('計算A'!AK$110:AK$114,$F40+1)+IF(AND($E40=1,NK40=0),1000,0)),1000000))</f>
        <v/>
      </c>
      <c r="WS40">
        <f>IF($B40=0,1000000,IF(INDEX('計算A'!$D$60:$II$104,$B40,35)*EE40=1,IF(AND($E40=2,NL40=0),1000000,INDEX('計算A'!AL$110:AL$114,$F40+1)+IF(AND($E40=1,NL40=0),1000,0)),1000000))</f>
        <v/>
      </c>
      <c r="WT40">
        <f>IF($B40=0,1000000,IF(INDEX('計算A'!$D$60:$II$104,$B40,36)*EF40=1,IF(AND($E40=2,NM40=0),1000000,INDEX('計算A'!AM$110:AM$114,$F40+1)+IF(AND($E40=1,NM40=0),1000,0)),1000000))</f>
        <v/>
      </c>
      <c r="WU40">
        <f>IF($B40=0,1000000,IF(INDEX('計算A'!$D$60:$II$104,$B40,37)*EG40=1,IF(AND($E40=2,NN40=0),1000000,INDEX('計算A'!AN$110:AN$114,$F40+1)+IF(AND($E40=1,NN40=0),1000,0)),1000000))</f>
        <v/>
      </c>
      <c r="WV40">
        <f>IF($B40=0,1000000,IF(INDEX('計算A'!$D$60:$II$104,$B40,38)*EH40=1,IF(AND($E40=2,NO40=0),1000000,INDEX('計算A'!AO$110:AO$114,$F40+1)+IF(AND($E40=1,NO40=0),1000,0)),1000000))</f>
        <v/>
      </c>
      <c r="WW40">
        <f>IF($B40=0,1000000,IF(INDEX('計算A'!$D$60:$II$104,$B40,39)*EI40=1,IF(AND($E40=2,NP40=0),1000000,INDEX('計算A'!AP$110:AP$114,$F40+1)+IF(AND($E40=1,NP40=0),1000,0)),1000000))</f>
        <v/>
      </c>
      <c r="WX40">
        <f>IF($B40=0,1000000,IF(INDEX('計算A'!$D$60:$II$104,$B40,40)*EJ40=1,IF(AND($E40=2,NQ40=0),1000000,INDEX('計算A'!AQ$110:AQ$114,$F40+1)+IF(AND($E40=1,NQ40=0),1000,0)),1000000))</f>
        <v/>
      </c>
      <c r="WY40">
        <f>IF($B40=0,1000000,IF(INDEX('計算A'!$D$60:$II$104,$B40,41)*EK40=1,IF(AND($E40=2,NR40=0),1000000,INDEX('計算A'!AR$110:AR$114,$F40+1)+IF(AND($E40=1,NR40=0),1000,0)),1000000))</f>
        <v/>
      </c>
      <c r="WZ40">
        <f>IF($B40=0,1000000,IF(INDEX('計算A'!$D$60:$II$104,$B40,42)*EL40=1,IF(AND($E40=2,NS40=0),1000000,INDEX('計算A'!AS$110:AS$114,$F40+1)+IF(AND($E40=1,NS40=0),1000,0)),1000000))</f>
        <v/>
      </c>
      <c r="XA40">
        <f>IF($B40=0,1000000,IF(INDEX('計算A'!$D$60:$II$104,$B40,43)*EM40=1,IF(AND($E40=2,NT40=0),1000000,INDEX('計算A'!AT$110:AT$114,$F40+1)+IF(AND($E40=1,NT40=0),1000,0)),1000000))</f>
        <v/>
      </c>
      <c r="XB40">
        <f>IF($B40=0,1000000,IF(INDEX('計算A'!$D$60:$II$104,$B40,44)*EN40=1,IF(AND($E40=2,NU40=0),1000000,INDEX('計算A'!AU$110:AU$114,$F40+1)+IF(AND($E40=1,NU40=0),1000,0)),1000000))</f>
        <v/>
      </c>
      <c r="XC40">
        <f>IF($B40=0,1000000,IF(INDEX('計算A'!$D$60:$II$104,$B40,45)*EO40=1,IF(AND($E40=2,NV40=0),1000000,INDEX('計算A'!AV$110:AV$114,$F40+1)+IF(AND($E40=1,NV40=0),1000,0)),1000000))</f>
        <v/>
      </c>
      <c r="XD40">
        <f>IF($B40=0,1000000,IF(INDEX('計算A'!$D$60:$II$104,$B40,46)*EP40=1,IF(AND($E40=2,NW40=0),1000000,INDEX('計算A'!AW$110:AW$114,$F40+1)+IF(AND($E40=1,NW40=0),1000,0)),1000000))</f>
        <v/>
      </c>
      <c r="XE40">
        <f>IF($B40=0,1000000,IF(INDEX('計算A'!$D$60:$II$104,$B40,47)*EQ40=1,IF(AND($E40=2,NX40=0),1000000,INDEX('計算A'!AX$110:AX$114,$F40+1)+IF(AND($E40=1,NX40=0),1000,0)),1000000))</f>
        <v/>
      </c>
      <c r="XF40">
        <f>IF($B40=0,1000000,IF(INDEX('計算A'!$D$60:$II$104,$B40,48)*ER40=1,IF(AND($E40=2,NY40=0),1000000,INDEX('計算A'!AY$110:AY$114,$F40+1)+IF(AND($E40=1,NY40=0),1000,0)),1000000))</f>
        <v/>
      </c>
      <c r="XG40">
        <f>IF($B40=0,1000000,IF(INDEX('計算A'!$D$60:$II$104,$B40,49)*ES40=1,IF(AND($E40=2,NZ40=0),1000000,INDEX('計算A'!AZ$110:AZ$114,$F40+1)+IF(AND($E40=1,NZ40=0),1000,0)),1000000))</f>
        <v/>
      </c>
      <c r="XH40">
        <f>IF($B40=0,1000000,IF(INDEX('計算A'!$D$60:$II$104,$B40,50)*ET40=1,IF(AND($E40=2,OA40=0),1000000,INDEX('計算A'!BA$110:BA$114,$F40+1)+IF(AND($E40=1,OA40=0),1000,0)),1000000))</f>
        <v/>
      </c>
      <c r="XI40">
        <f>IF($B40=0,1000000,IF(INDEX('計算A'!$D$60:$II$104,$B40,51)*EU40=1,IF(AND($E40=2,OB40=0),1000000,INDEX('計算A'!BB$110:BB$114,$F40+1)+IF(AND($E40=1,OB40=0),1000,0)),1000000))</f>
        <v/>
      </c>
      <c r="XJ40">
        <f>IF($B40=0,1000000,IF(INDEX('計算A'!$D$60:$II$104,$B40,52)*EV40=1,IF(AND($E40=2,OC40=0),1000000,INDEX('計算A'!BC$110:BC$114,$F40+1)+IF(AND($E40=1,OC40=0),1000,0)),1000000))</f>
        <v/>
      </c>
      <c r="XK40">
        <f>IF($B40=0,1000000,IF(INDEX('計算A'!$D$60:$II$104,$B40,53)*EW40=1,IF(AND($E40=2,OD40=0),1000000,INDEX('計算A'!BD$110:BD$114,$F40+1)+IF(AND($E40=1,OD40=0),1000,0)),1000000))</f>
        <v/>
      </c>
      <c r="XL40">
        <f>IF($B40=0,1000000,IF(INDEX('計算A'!$D$60:$II$104,$B40,54)*EX40=1,IF(AND($E40=2,OE40=0),1000000,INDEX('計算A'!BE$110:BE$114,$F40+1)+IF(AND($E40=1,OE40=0),1000,0)),1000000))</f>
        <v/>
      </c>
      <c r="XM40">
        <f>IF($B40=0,1000000,IF(INDEX('計算A'!$D$60:$II$104,$B40,55)*EY40=1,IF(AND($E40=2,OF40=0),1000000,INDEX('計算A'!BF$110:BF$114,$F40+1)+IF(AND($E40=1,OF40=0),1000,0)),1000000))</f>
        <v/>
      </c>
      <c r="XN40">
        <f>IF($B40=0,1000000,IF(INDEX('計算A'!$D$60:$II$104,$B40,56)*EZ40=1,IF(AND($E40=2,OG40=0),1000000,INDEX('計算A'!BG$110:BG$114,$F40+1)+IF(AND($E40=1,OG40=0),1000,0)),1000000))</f>
        <v/>
      </c>
      <c r="XO40">
        <f>IF($B40=0,1000000,IF(INDEX('計算A'!$D$60:$II$104,$B40,57)*FA40=1,IF(AND($E40=2,OH40=0),1000000,INDEX('計算A'!BH$110:BH$114,$F40+1)+IF(AND($E40=1,OH40=0),1000,0)),1000000))</f>
        <v/>
      </c>
      <c r="XP40">
        <f>IF($B40=0,1000000,IF(INDEX('計算A'!$D$60:$II$104,$B40,58)*FB40=1,IF(AND($E40=2,OI40=0),1000000,INDEX('計算A'!BI$110:BI$114,$F40+1)+IF(AND($E40=1,OI40=0),1000,0)),1000000))</f>
        <v/>
      </c>
      <c r="XQ40">
        <f>IF($B40=0,1000000,IF(INDEX('計算A'!$D$60:$II$104,$B40,59)*FC40=1,IF(AND($E40=2,OJ40=0),1000000,INDEX('計算A'!BJ$110:BJ$114,$F40+1)+IF(AND($E40=1,OJ40=0),1000,0)),1000000))</f>
        <v/>
      </c>
      <c r="XR40">
        <f>IF($B40=0,1000000,IF(INDEX('計算A'!$D$60:$II$104,$B40,60)*FD40=1,IF(AND($E40=2,OK40=0),1000000,INDEX('計算A'!BK$110:BK$114,$F40+1)+IF(AND($E40=1,OK40=0),1000,0)),1000000))</f>
        <v/>
      </c>
      <c r="XS40">
        <f>IF($B40=0,1000000,IF(INDEX('計算A'!$D$60:$II$104,$B40,61)*FE40=1,IF(AND($E40=2,OL40=0),1000000,INDEX('計算A'!BL$110:BL$114,$F40+1)+IF(AND($E40=1,OL40=0),1000,0)),1000000))</f>
        <v/>
      </c>
      <c r="XT40">
        <f>IF($B40=0,1000000,IF(INDEX('計算A'!$D$60:$II$104,$B40,62)*FF40=1,IF(AND($E40=2,OM40=0),1000000,INDEX('計算A'!BM$110:BM$114,$F40+1)+IF(AND($E40=1,OM40=0),1000,0)),1000000))</f>
        <v/>
      </c>
      <c r="XU40">
        <f>IF($B40=0,1000000,IF(INDEX('計算A'!$D$60:$II$104,$B40,63)*FG40=1,IF(AND($E40=2,ON40=0),1000000,INDEX('計算A'!BN$110:BN$114,$F40+1)+IF(AND($E40=1,ON40=0),1000,0)),1000000))</f>
        <v/>
      </c>
      <c r="XV40">
        <f>IF($B40=0,1000000,IF(INDEX('計算A'!$D$60:$II$104,$B40,64)*FH40=1,IF(AND($E40=2,OO40=0),1000000,INDEX('計算A'!BO$110:BO$114,$F40+1)+IF(AND($E40=1,OO40=0),1000,0)),1000000))</f>
        <v/>
      </c>
      <c r="XW40">
        <f>IF($B40=0,1000000,IF(INDEX('計算A'!$D$60:$II$104,$B40,65)*FI40=1,IF(AND($E40=2,OP40=0),1000000,INDEX('計算A'!BP$110:BP$114,$F40+1)+IF(AND($E40=1,OP40=0),1000,0)),1000000))</f>
        <v/>
      </c>
      <c r="XX40">
        <f>IF($B40=0,1000000,IF(INDEX('計算A'!$D$60:$II$104,$B40,66)*FJ40=1,IF(AND($E40=2,OQ40=0),1000000,INDEX('計算A'!BQ$110:BQ$114,$F40+1)+IF(AND($E40=1,OQ40=0),1000,0)),1000000))</f>
        <v/>
      </c>
      <c r="XY40">
        <f>IF($B40=0,1000000,IF(INDEX('計算A'!$D$60:$II$104,$B40,67)*FK40=1,IF(AND($E40=2,OR40=0),1000000,INDEX('計算A'!BR$110:BR$114,$F40+1)+IF(AND($E40=1,OR40=0),1000,0)),1000000))</f>
        <v/>
      </c>
      <c r="XZ40">
        <f>IF($B40=0,1000000,IF(INDEX('計算A'!$D$60:$II$104,$B40,68)*FL40=1,IF(AND($E40=2,OS40=0),1000000,INDEX('計算A'!BS$110:BS$114,$F40+1)+IF(AND($E40=1,OS40=0),1000,0)),1000000))</f>
        <v/>
      </c>
      <c r="YA40">
        <f>IF($B40=0,1000000,IF(INDEX('計算A'!$D$60:$II$104,$B40,69)*FM40=1,IF(AND($E40=2,OT40=0),1000000,INDEX('計算A'!BT$110:BT$114,$F40+1)+IF(AND($E40=1,OT40=0),1000,0)),1000000))</f>
        <v/>
      </c>
      <c r="YB40">
        <f>IF($B40=0,1000000,IF(INDEX('計算A'!$D$60:$II$104,$B40,70)*FN40=1,IF(AND($E40=2,OU40=0),1000000,INDEX('計算A'!BU$110:BU$114,$F40+1)+IF(AND($E40=1,OU40=0),1000,0)),1000000))</f>
        <v/>
      </c>
      <c r="YC40">
        <f>IF($B40=0,1000000,IF(INDEX('計算A'!$D$60:$II$104,$B40,71)*FO40=1,IF(AND($E40=2,OV40=0),1000000,INDEX('計算A'!BV$110:BV$114,$F40+1)+IF(AND($E40=1,OV40=0),1000,0)),1000000))</f>
        <v/>
      </c>
      <c r="YD40">
        <f>IF($B40=0,1000000,IF(INDEX('計算A'!$D$60:$II$104,$B40,72)*FP40=1,IF(AND($E40=2,OW40=0),1000000,INDEX('計算A'!BW$110:BW$114,$F40+1)+IF(AND($E40=1,OW40=0),1000,0)),1000000))</f>
        <v/>
      </c>
      <c r="YE40">
        <f>IF($B40=0,1000000,IF(INDEX('計算A'!$D$60:$II$104,$B40,73)*FQ40=1,IF(AND($E40=2,OX40=0),1000000,INDEX('計算A'!BX$110:BX$114,$F40+1)+IF(AND($E40=1,OX40=0),1000,0)),1000000))</f>
        <v/>
      </c>
      <c r="YF40">
        <f>IF($B40=0,1000000,IF(INDEX('計算A'!$D$60:$II$104,$B40,74)*FR40=1,IF(AND($E40=2,OY40=0),1000000,INDEX('計算A'!BY$110:BY$114,$F40+1)+IF(AND($E40=1,OY40=0),1000,0)),1000000))</f>
        <v/>
      </c>
      <c r="YG40">
        <f>IF($B40=0,1000000,IF(INDEX('計算A'!$D$60:$II$104,$B40,75)*FS40=1,IF(AND($E40=2,OZ40=0),1000000,INDEX('計算A'!BZ$110:BZ$114,$F40+1)+IF(AND($E40=1,OZ40=0),1000,0)),1000000))</f>
        <v/>
      </c>
      <c r="YH40">
        <f>IF($B40=0,1000000,IF(INDEX('計算A'!$D$60:$II$104,$B40,76)*FT40=1,IF(AND($E40=2,PA40=0),1000000,INDEX('計算A'!CA$110:CA$114,$F40+1)+IF(AND($E40=1,PA40=0),1000,0)),1000000))</f>
        <v/>
      </c>
      <c r="YI40">
        <f>IF($B40=0,1000000,IF(INDEX('計算A'!$D$60:$II$104,$B40,77)*FU40=1,IF(AND($E40=2,PB40=0),1000000,INDEX('計算A'!CB$110:CB$114,$F40+1)+IF(AND($E40=1,PB40=0),1000,0)),1000000))</f>
        <v/>
      </c>
      <c r="YJ40">
        <f>IF($B40=0,1000000,IF(INDEX('計算A'!$D$60:$II$104,$B40,78)*FV40=1,IF(AND($E40=2,PC40=0),1000000,INDEX('計算A'!CC$110:CC$114,$F40+1)+IF(AND($E40=1,PC40=0),1000,0)),1000000))</f>
        <v/>
      </c>
      <c r="YK40">
        <f>IF($B40=0,1000000,IF(INDEX('計算A'!$D$60:$II$104,$B40,79)*FW40=1,IF(AND($E40=2,PD40=0),1000000,INDEX('計算A'!CD$110:CD$114,$F40+1)+IF(AND($E40=1,PD40=0),1000,0)),1000000))</f>
        <v/>
      </c>
      <c r="YL40">
        <f>IF($B40=0,1000000,IF(INDEX('計算A'!$D$60:$II$104,$B40,80)*FX40=1,IF(AND($E40=2,PE40=0),1000000,INDEX('計算A'!CE$110:CE$114,$F40+1)+IF(AND($E40=1,PE40=0),1000,0)),1000000))</f>
        <v/>
      </c>
      <c r="YM40">
        <f>IF($B40=0,1000000,IF(INDEX('計算A'!$D$60:$II$104,$B40,81)*FY40=1,IF(AND($E40=2,PF40=0),1000000,INDEX('計算A'!CF$110:CF$114,$F40+1)+IF(AND($E40=1,PF40=0),1000,0)),1000000))</f>
        <v/>
      </c>
      <c r="YN40">
        <f>IF($B40=0,1000000,IF(INDEX('計算A'!$D$60:$II$104,$B40,82)*FZ40=1,IF(AND($E40=2,PG40=0),1000000,INDEX('計算A'!CG$110:CG$114,$F40+1)+IF(AND($E40=1,PG40=0),1000,0)),1000000))</f>
        <v/>
      </c>
      <c r="YO40">
        <f>IF($B40=0,1000000,IF(INDEX('計算A'!$D$60:$II$104,$B40,83)*GA40=1,IF(AND($E40=2,PH40=0),1000000,INDEX('計算A'!CH$110:CH$114,$F40+1)+IF(AND($E40=1,PH40=0),1000,0)),1000000))</f>
        <v/>
      </c>
      <c r="YP40">
        <f>IF($B40=0,1000000,IF(INDEX('計算A'!$D$60:$II$104,$B40,84)*GB40=1,IF(AND($E40=2,PI40=0),1000000,INDEX('計算A'!CI$110:CI$114,$F40+1)+IF(AND($E40=1,PI40=0),1000,0)),1000000))</f>
        <v/>
      </c>
      <c r="YQ40">
        <f>IF($B40=0,1000000,IF(INDEX('計算A'!$D$60:$II$104,$B40,85)*GC40=1,IF(AND($E40=2,PJ40=0),1000000,INDEX('計算A'!CJ$110:CJ$114,$F40+1)+IF(AND($E40=1,PJ40=0),1000,0)),1000000))</f>
        <v/>
      </c>
      <c r="YR40">
        <f>IF($B40=0,1000000,IF(INDEX('計算A'!$D$60:$II$104,$B40,86)*GD40=1,IF(AND($E40=2,PK40=0),1000000,INDEX('計算A'!CK$110:CK$114,$F40+1)+IF(AND($E40=1,PK40=0),1000,0)),1000000))</f>
        <v/>
      </c>
      <c r="YS40">
        <f>IF($B40=0,1000000,IF(INDEX('計算A'!$D$60:$II$104,$B40,87)*GE40=1,IF(AND($E40=2,PL40=0),1000000,INDEX('計算A'!CL$110:CL$114,$F40+1)+IF(AND($E40=1,PL40=0),1000,0)),1000000))</f>
        <v/>
      </c>
      <c r="YT40">
        <f>IF($B40=0,1000000,IF(INDEX('計算A'!$D$60:$II$104,$B40,88)*GF40=1,IF(AND($E40=2,PM40=0),1000000,INDEX('計算A'!CM$110:CM$114,$F40+1)+IF(AND($E40=1,PM40=0),1000,0)),1000000))</f>
        <v/>
      </c>
      <c r="YU40">
        <f>IF($B40=0,1000000,IF(INDEX('計算A'!$D$60:$II$104,$B40,89)*GG40=1,IF(AND($E40=2,PN40=0),1000000,INDEX('計算A'!CN$110:CN$114,$F40+1)+IF(AND($E40=1,PN40=0),1000,0)),1000000))</f>
        <v/>
      </c>
      <c r="YV40">
        <f>IF($B40=0,1000000,IF(INDEX('計算A'!$D$60:$II$104,$B40,90)*GH40=1,IF(AND($E40=2,PO40=0),1000000,INDEX('計算A'!CO$110:CO$114,$F40+1)+IF(AND($E40=1,PO40=0),1000,0)),1000000))</f>
        <v/>
      </c>
      <c r="YW40">
        <f>IF($B40=0,1000000,IF(INDEX('計算A'!$D$60:$II$104,$B40,91)*GI40=1,IF(AND($E40=2,PP40=0),1000000,INDEX('計算A'!CP$110:CP$114,$F40+1)+IF(AND($E40=1,PP40=0),1000,0)),1000000))</f>
        <v/>
      </c>
      <c r="YX40">
        <f>IF($B40=0,1000000,IF(INDEX('計算A'!$D$60:$II$104,$B40,92)*GJ40=1,IF(AND($E40=2,PQ40=0),1000000,INDEX('計算A'!CQ$110:CQ$114,$F40+1)+IF(AND($E40=1,PQ40=0),1000,0)),1000000))</f>
        <v/>
      </c>
      <c r="YY40">
        <f>IF($B40=0,1000000,IF(INDEX('計算A'!$D$60:$II$104,$B40,93)*GK40=1,IF(AND($E40=2,PR40=0),1000000,INDEX('計算A'!CR$110:CR$114,$F40+1)+IF(AND($E40=1,PR40=0),1000,0)),1000000))</f>
        <v/>
      </c>
      <c r="YZ40">
        <f>IF($B40=0,1000000,IF(INDEX('計算A'!$D$60:$II$104,$B40,94)*GL40=1,IF(AND($E40=2,PS40=0),1000000,INDEX('計算A'!CS$110:CS$114,$F40+1)+IF(AND($E40=1,PS40=0),1000,0)),1000000))</f>
        <v/>
      </c>
      <c r="ZA40">
        <f>IF($B40=0,1000000,IF(INDEX('計算A'!$D$60:$II$104,$B40,95)*GM40=1,IF(AND($E40=2,PT40=0),1000000,INDEX('計算A'!CT$110:CT$114,$F40+1)+IF(AND($E40=1,PT40=0),1000,0)),1000000))</f>
        <v/>
      </c>
      <c r="ZB40">
        <f>IF($B40=0,1000000,IF(INDEX('計算A'!$D$60:$II$104,$B40,96)*GN40=1,IF(AND($E40=2,PU40=0),1000000,INDEX('計算A'!CU$110:CU$114,$F40+1)+IF(AND($E40=1,PU40=0),1000,0)),1000000))</f>
        <v/>
      </c>
      <c r="ZC40">
        <f>IF($B40=0,1000000,IF(INDEX('計算A'!$D$60:$II$104,$B40,97)*GO40=1,IF(AND($E40=2,PV40=0),1000000,INDEX('計算A'!CV$110:CV$114,$F40+1)+IF(AND($E40=1,PV40=0),1000,0)),1000000))</f>
        <v/>
      </c>
      <c r="ZD40">
        <f>IF($B40=0,1000000,IF(INDEX('計算A'!$D$60:$II$104,$B40,98)*GP40=1,IF(AND($E40=2,PW40=0),1000000,INDEX('計算A'!CW$110:CW$114,$F40+1)+IF(AND($E40=1,PW40=0),1000,0)),1000000))</f>
        <v/>
      </c>
      <c r="ZE40">
        <f>IF($B40=0,1000000,IF(INDEX('計算A'!$D$60:$II$104,$B40,99)*GQ40=1,IF(AND($E40=2,PX40=0),1000000,INDEX('計算A'!CX$110:CX$114,$F40+1)+IF(AND($E40=1,PX40=0),1000,0)),1000000))</f>
        <v/>
      </c>
      <c r="ZF40">
        <f>IF($B40=0,1000000,IF(INDEX('計算A'!$D$60:$II$104,$B40,100)*GR40=1,IF(AND($E40=2,PY40=0),1000000,INDEX('計算A'!CY$110:CY$114,$F40+1)+IF(AND($E40=1,PY40=0),1000,0)),1000000))</f>
        <v/>
      </c>
      <c r="ZG40">
        <f>IF($B40=0,1000000,IF(INDEX('計算A'!$D$60:$II$104,$B40,101)*GS40=1,IF(AND($E40=2,PZ40=0),1000000,INDEX('計算A'!CZ$110:CZ$114,$F40+1)+IF(AND($E40=1,PZ40=0),1000,0)),1000000))</f>
        <v/>
      </c>
      <c r="ZH40">
        <f>IF($B40=0,1000000,IF(INDEX('計算A'!$D$60:$II$104,$B40,102)*GT40=1,IF(AND($E40=2,QA40=0),1000000,INDEX('計算A'!DA$110:DA$114,$F40+1)+IF(AND($E40=1,QA40=0),1000,0)),1000000))</f>
        <v/>
      </c>
      <c r="ZI40">
        <f>IF($B40=0,1000000,IF(INDEX('計算A'!$D$60:$II$104,$B40,103)*GU40=1,IF(AND($E40=2,QB40=0),1000000,INDEX('計算A'!DB$110:DB$114,$F40+1)+IF(AND($E40=1,QB40=0),1000,0)),1000000))</f>
        <v/>
      </c>
      <c r="ZJ40">
        <f>IF($B40=0,1000000,IF(INDEX('計算A'!$D$60:$II$104,$B40,104)*GV40=1,IF(AND($E40=2,QC40=0),1000000,INDEX('計算A'!DC$110:DC$114,$F40+1)+IF(AND($E40=1,QC40=0),1000,0)),1000000))</f>
        <v/>
      </c>
      <c r="ZK40">
        <f>IF($B40=0,1000000,IF(INDEX('計算A'!$D$60:$II$104,$B40,105)*GW40=1,IF(AND($E40=2,QD40=0),1000000,INDEX('計算A'!DD$110:DD$114,$F40+1)+IF(AND($E40=1,QD40=0),1000,0)),1000000))</f>
        <v/>
      </c>
      <c r="ZL40">
        <f>IF($B40=0,1000000,IF(INDEX('計算A'!$D$60:$II$104,$B40,106)*GX40=1,IF(AND($E40=2,QE40=0),1000000,INDEX('計算A'!DE$110:DE$114,$F40+1)+IF(AND($E40=1,QE40=0),1000,0)),1000000))</f>
        <v/>
      </c>
      <c r="ZM40">
        <f>IF($B40=0,1000000,IF(INDEX('計算A'!$D$60:$II$104,$B40,107)*GY40=1,IF(AND($E40=2,QF40=0),1000000,INDEX('計算A'!DF$110:DF$114,$F40+1)+IF(AND($E40=1,QF40=0),1000,0)),1000000))</f>
        <v/>
      </c>
      <c r="ZN40">
        <f>IF($B40=0,1000000,IF(INDEX('計算A'!$D$60:$II$104,$B40,108)*GZ40=1,IF(AND($E40=2,QG40=0),1000000,INDEX('計算A'!DG$110:DG$114,$F40+1)+IF(AND($E40=1,QG40=0),1000,0)),1000000))</f>
        <v/>
      </c>
      <c r="ZO40">
        <f>IF($B40=0,1000000,IF(INDEX('計算A'!$D$60:$II$104,$B40,109)*HA40=1,IF(AND($E40=2,QH40=0),1000000,INDEX('計算A'!DH$110:DH$114,$F40+1)+IF(AND($E40=1,QH40=0),1000,0)),1000000))</f>
        <v/>
      </c>
      <c r="ZP40">
        <f>IF($B40=0,1000000,IF(INDEX('計算A'!$D$60:$II$104,$B40,110)*HB40=1,IF(AND($E40=2,QI40=0),1000000,INDEX('計算A'!DI$110:DI$114,$F40+1)+IF(AND($E40=1,QI40=0),1000,0)),1000000))</f>
        <v/>
      </c>
      <c r="ZQ40">
        <f>IF($B40=0,1000000,IF(INDEX('計算A'!$D$60:$II$104,$B40,111)*HC40=1,IF(AND($E40=2,QJ40=0),1000000,INDEX('計算A'!DJ$110:DJ$114,$F40+1)+IF(AND($E40=1,QJ40=0),1000,0)),1000000))</f>
        <v/>
      </c>
      <c r="ZR40">
        <f>IF($B40=0,1000000,IF(INDEX('計算A'!$D$60:$II$104,$B40,112)*HD40=1,IF(AND($E40=2,QK40=0),1000000,INDEX('計算A'!DK$110:DK$114,$F40+1)+IF(AND($E40=1,QK40=0),1000,0)),1000000))</f>
        <v/>
      </c>
      <c r="ZS40">
        <f>IF($B40=0,1000000,IF(INDEX('計算A'!$D$60:$II$104,$B40,113)*HE40=1,IF(AND($E40=2,QL40=0),1000000,INDEX('計算A'!DL$110:DL$114,$F40+1)+IF(AND($E40=1,QL40=0),1000,0)),1000000))</f>
        <v/>
      </c>
      <c r="ZT40">
        <f>IF($B40=0,1000000,IF(INDEX('計算A'!$D$60:$II$104,$B40,114)*HF40=1,IF(AND($E40=2,QM40=0),1000000,INDEX('計算A'!DM$110:DM$114,$F40+1)+IF(AND($E40=1,QM40=0),1000,0)),1000000))</f>
        <v/>
      </c>
      <c r="ZU40">
        <f>IF($B40=0,1000000,IF(INDEX('計算A'!$D$60:$II$104,$B40,115)*HG40=1,IF(AND($E40=2,QN40=0),1000000,INDEX('計算A'!DN$110:DN$114,$F40+1)+IF(AND($E40=1,QN40=0),1000,0)),1000000))</f>
        <v/>
      </c>
      <c r="ZV40">
        <f>IF($B40=0,1000000,IF(INDEX('計算A'!$D$60:$II$104,$B40,116)*HH40=1,IF(AND($E40=2,QO40=0),1000000,INDEX('計算A'!DO$110:DO$114,$F40+1)+IF(AND($E40=1,QO40=0),1000,0)),1000000))</f>
        <v/>
      </c>
      <c r="ZW40">
        <f>IF($B40=0,1000000,IF(INDEX('計算A'!$D$60:$II$104,$B40,117)*HI40=1,IF(AND($E40=2,QP40=0),1000000,INDEX('計算A'!DP$110:DP$114,$F40+1)+IF(AND($E40=1,QP40=0),1000,0)),1000000))</f>
        <v/>
      </c>
      <c r="ZX40">
        <f>IF($B40=0,1000000,IF(INDEX('計算A'!$D$60:$II$104,$B40,118)*HJ40=1,IF(AND($E40=2,QQ40=0),1000000,INDEX('計算A'!DQ$110:DQ$114,$F40+1)+IF(AND($E40=1,QQ40=0),1000,0)),1000000))</f>
        <v/>
      </c>
      <c r="ZY40">
        <f>IF($B40=0,1000000,IF(INDEX('計算A'!$D$60:$II$104,$B40,119)*HK40=1,IF(AND($E40=2,QR40=0),1000000,INDEX('計算A'!DR$110:DR$114,$F40+1)+IF(AND($E40=1,QR40=0),1000,0)),1000000))</f>
        <v/>
      </c>
      <c r="ZZ40">
        <f>IF($B40=0,1000000,IF(INDEX('計算A'!$D$60:$II$104,$B40,120)*HL40=1,IF(AND($E40=2,QS40=0),1000000,INDEX('計算A'!DS$110:DS$114,$F40+1)+IF(AND($E40=1,QS40=0),1000,0)),1000000))</f>
        <v/>
      </c>
      <c r="AAA40">
        <f>IF($B40=0,1000000,IF(INDEX('計算A'!$D$60:$II$104,$B40,121)*HM40=1,IF(AND($E40=2,QT40=0),1000000,INDEX('計算A'!DT$110:DT$114,$F40+1)+IF(AND($E40=1,QT40=0),1000,0)),1000000))</f>
        <v/>
      </c>
      <c r="AAB40">
        <f>IF($B40=0,1000000,IF(INDEX('計算A'!$D$60:$II$104,$B40,122)*HN40=1,IF(AND($E40=2,QU40=0),1000000,INDEX('計算A'!DU$110:DU$114,$F40+1)+IF(AND($E40=1,QU40=0),1000,0)),1000000))</f>
        <v/>
      </c>
      <c r="AAC40">
        <f>IF($B40=0,1000000,IF(INDEX('計算A'!$D$60:$II$104,$B40,123)*HO40=1,IF(AND($E40=2,QV40=0),1000000,INDEX('計算A'!DV$110:DV$114,$F40+1)+IF(AND($E40=1,QV40=0),1000,0)),1000000))</f>
        <v/>
      </c>
      <c r="AAD40">
        <f>IF($B40=0,1000000,IF(INDEX('計算A'!$D$60:$II$104,$B40,124)*HP40=1,IF(AND($E40=2,QW40=0),1000000,INDEX('計算A'!DW$110:DW$114,$F40+1)+IF(AND($E40=1,QW40=0),1000,0)),1000000))</f>
        <v/>
      </c>
      <c r="AAE40">
        <f>IF($B40=0,1000000,IF(INDEX('計算A'!$D$60:$II$104,$B40,125)*HQ40=1,IF(AND($E40=2,QX40=0),1000000,INDEX('計算A'!DX$110:DX$114,$F40+1)+IF(AND($E40=1,QX40=0),1000,0)),1000000))</f>
        <v/>
      </c>
      <c r="AAF40">
        <f>IF($B40=0,1000000,IF(INDEX('計算A'!$D$60:$II$104,$B40,126)*HR40=1,IF(AND($E40=2,QY40=0),1000000,INDEX('計算A'!DY$110:DY$114,$F40+1)+IF(AND($E40=1,QY40=0),1000,0)),1000000))</f>
        <v/>
      </c>
      <c r="AAG40">
        <f>IF($B40=0,1000000,IF(INDEX('計算A'!$D$60:$II$104,$B40,127)*HS40=1,IF(AND($E40=2,QZ40=0),1000000,INDEX('計算A'!DZ$110:DZ$114,$F40+1)+IF(AND($E40=1,QZ40=0),1000,0)),1000000))</f>
        <v/>
      </c>
      <c r="AAH40">
        <f>IF($B40=0,1000000,IF(INDEX('計算A'!$D$60:$II$104,$B40,128)*HT40=1,IF(AND($E40=2,RA40=0),1000000,INDEX('計算A'!EA$110:EA$114,$F40+1)+IF(AND($E40=1,RA40=0),1000,0)),1000000))</f>
        <v/>
      </c>
      <c r="AAI40">
        <f>IF($B40=0,1000000,IF(INDEX('計算A'!$D$60:$II$104,$B40,129)*HU40=1,IF(AND($E40=2,RB40=0),1000000,INDEX('計算A'!EB$110:EB$114,$F40+1)+IF(AND($E40=1,RB40=0),1000,0)),1000000))</f>
        <v/>
      </c>
      <c r="AAJ40">
        <f>IF($B40=0,1000000,IF(INDEX('計算A'!$D$60:$II$104,$B40,130)*HV40=1,IF(AND($E40=2,RC40=0),1000000,INDEX('計算A'!EC$110:EC$114,$F40+1)+IF(AND($E40=1,RC40=0),1000,0)),1000000))</f>
        <v/>
      </c>
      <c r="AAK40">
        <f>IF($B40=0,1000000,IF(INDEX('計算A'!$D$60:$II$104,$B40,131)*HW40=1,IF(AND($E40=2,RD40=0),1000000,INDEX('計算A'!ED$110:ED$114,$F40+1)+IF(AND($E40=1,RD40=0),1000,0)),1000000))</f>
        <v/>
      </c>
      <c r="AAL40">
        <f>IF($B40=0,1000000,IF(INDEX('計算A'!$D$60:$II$104,$B40,132)*HX40=1,IF(AND($E40=2,RE40=0),1000000,INDEX('計算A'!EE$110:EE$114,$F40+1)+IF(AND($E40=1,RE40=0),1000,0)),1000000))</f>
        <v/>
      </c>
      <c r="AAM40">
        <f>IF($B40=0,1000000,IF(INDEX('計算A'!$D$60:$II$104,$B40,133)*HY40=1,IF(AND($E40=2,RF40=0),1000000,INDEX('計算A'!EF$110:EF$114,$F40+1)+IF(AND($E40=1,RF40=0),1000,0)),1000000))</f>
        <v/>
      </c>
      <c r="AAN40">
        <f>IF($B40=0,1000000,IF(INDEX('計算A'!$D$60:$II$104,$B40,134)*HZ40=1,IF(AND($E40=2,RG40=0),1000000,INDEX('計算A'!EG$110:EG$114,$F40+1)+IF(AND($E40=1,RG40=0),1000,0)),1000000))</f>
        <v/>
      </c>
      <c r="AAO40">
        <f>IF($B40=0,1000000,IF(INDEX('計算A'!$D$60:$II$104,$B40,135)*IA40=1,IF(AND($E40=2,RH40=0),1000000,INDEX('計算A'!EH$110:EH$114,$F40+1)+IF(AND($E40=1,RH40=0),1000,0)),1000000))</f>
        <v/>
      </c>
      <c r="AAP40">
        <f>IF($B40=0,1000000,IF(INDEX('計算A'!$D$60:$II$104,$B40,136)*IB40=1,IF(AND($E40=2,RI40=0),1000000,INDEX('計算A'!EI$110:EI$114,$F40+1)+IF(AND($E40=1,RI40=0),1000,0)),1000000))</f>
        <v/>
      </c>
      <c r="AAQ40">
        <f>IF($B40=0,1000000,IF(INDEX('計算A'!$D$60:$II$104,$B40,137)*IC40=1,IF(AND($E40=2,RJ40=0),1000000,INDEX('計算A'!EJ$110:EJ$114,$F40+1)+IF(AND($E40=1,RJ40=0),1000,0)),1000000))</f>
        <v/>
      </c>
      <c r="AAR40">
        <f>IF($B40=0,1000000,IF(INDEX('計算A'!$D$60:$II$104,$B40,138)*ID40=1,IF(AND($E40=2,RK40=0),1000000,INDEX('計算A'!EK$110:EK$114,$F40+1)+IF(AND($E40=1,RK40=0),1000,0)),1000000))</f>
        <v/>
      </c>
      <c r="AAS40">
        <f>IF($B40=0,1000000,IF(INDEX('計算A'!$D$60:$II$104,$B40,139)*IE40=1,IF(AND($E40=2,RL40=0),1000000,INDEX('計算A'!EL$110:EL$114,$F40+1)+IF(AND($E40=1,RL40=0),1000,0)),1000000))</f>
        <v/>
      </c>
      <c r="AAT40">
        <f>IF($B40=0,1000000,IF(INDEX('計算A'!$D$60:$II$104,$B40,140)*IF40=1,IF(AND($E40=2,RM40=0),1000000,INDEX('計算A'!EM$110:EM$114,$F40+1)+IF(AND($E40=1,RM40=0),1000,0)),1000000))</f>
        <v/>
      </c>
      <c r="AAU40">
        <f>IF($B40=0,1000000,IF(INDEX('計算A'!$D$60:$II$104,$B40,141)*IG40=1,IF(AND($E40=2,RN40=0),1000000,INDEX('計算A'!EN$110:EN$114,$F40+1)+IF(AND($E40=1,RN40=0),1000,0)),1000000))</f>
        <v/>
      </c>
      <c r="AAV40">
        <f>IF($B40=0,1000000,IF(INDEX('計算A'!$D$60:$II$104,$B40,142)*IH40=1,IF(AND($E40=2,RO40=0),1000000,INDEX('計算A'!EO$110:EO$114,$F40+1)+IF(AND($E40=1,RO40=0),1000,0)),1000000))</f>
        <v/>
      </c>
      <c r="AAW40">
        <f>IF($B40=0,1000000,IF(INDEX('計算A'!$D$60:$II$104,$B40,143)*II40=1,IF(AND($E40=2,RP40=0),1000000,INDEX('計算A'!EP$110:EP$114,$F40+1)+IF(AND($E40=1,RP40=0),1000,0)),1000000))</f>
        <v/>
      </c>
      <c r="AAX40">
        <f>IF($B40=0,1000000,IF(INDEX('計算A'!$D$60:$II$104,$B40,144)*IJ40=1,IF(AND($E40=2,RQ40=0),1000000,INDEX('計算A'!EQ$110:EQ$114,$F40+1)+IF(AND($E40=1,RQ40=0),1000,0)),1000000))</f>
        <v/>
      </c>
      <c r="AAY40">
        <f>IF($B40=0,1000000,IF(INDEX('計算A'!$D$60:$II$104,$B40,145)*IK40=1,IF(AND($E40=2,RR40=0),1000000,INDEX('計算A'!ER$110:ER$114,$F40+1)+IF(AND($E40=1,RR40=0),1000,0)),1000000))</f>
        <v/>
      </c>
      <c r="AAZ40">
        <f>IF($B40=0,1000000,IF(INDEX('計算A'!$D$60:$II$104,$B40,146)*IL40=1,IF(AND($E40=2,RS40=0),1000000,INDEX('計算A'!ES$110:ES$114,$F40+1)+IF(AND($E40=1,RS40=0),1000,0)),1000000))</f>
        <v/>
      </c>
      <c r="ABA40">
        <f>IF($B40=0,1000000,IF(INDEX('計算A'!$D$60:$II$104,$B40,147)*IM40=1,IF(AND($E40=2,RT40=0),1000000,INDEX('計算A'!ET$110:ET$114,$F40+1)+IF(AND($E40=1,RT40=0),1000,0)),1000000))</f>
        <v/>
      </c>
      <c r="ABB40">
        <f>IF($B40=0,1000000,IF(INDEX('計算A'!$D$60:$II$104,$B40,148)*IN40=1,IF(AND($E40=2,RU40=0),1000000,INDEX('計算A'!EU$110:EU$114,$F40+1)+IF(AND($E40=1,RU40=0),1000,0)),1000000))</f>
        <v/>
      </c>
      <c r="ABC40">
        <f>IF($B40=0,1000000,IF(INDEX('計算A'!$D$60:$II$104,$B40,149)*IO40=1,IF(AND($E40=2,RV40=0),1000000,INDEX('計算A'!EV$110:EV$114,$F40+1)+IF(AND($E40=1,RV40=0),1000,0)),1000000))</f>
        <v/>
      </c>
      <c r="ABD40">
        <f>IF($B40=0,1000000,IF(INDEX('計算A'!$D$60:$II$104,$B40,150)*IP40=1,IF(AND($E40=2,RW40=0),1000000,INDEX('計算A'!EW$110:EW$114,$F40+1)+IF(AND($E40=1,RW40=0),1000,0)),1000000))</f>
        <v/>
      </c>
      <c r="ABE40">
        <f>IF($B40=0,1000000,IF(INDEX('計算A'!$D$60:$II$104,$B40,151)*IQ40=1,IF(AND($E40=2,RX40=0),1000000,INDEX('計算A'!EX$110:EX$114,$F40+1)+IF(AND($E40=1,RX40=0),1000,0)),1000000))</f>
        <v/>
      </c>
      <c r="ABF40">
        <f>IF($B40=0,1000000,IF(INDEX('計算A'!$D$60:$II$104,$B40,152)*IR40=1,IF(AND($E40=2,RY40=0),1000000,INDEX('計算A'!EY$110:EY$114,$F40+1)+IF(AND($E40=1,RY40=0),1000,0)),1000000))</f>
        <v/>
      </c>
      <c r="ABG40">
        <f>IF($B40=0,1000000,IF(INDEX('計算A'!$D$60:$II$104,$B40,153)*IS40=1,IF(AND($E40=2,RZ40=0),1000000,INDEX('計算A'!EZ$110:EZ$114,$F40+1)+IF(AND($E40=1,RZ40=0),1000,0)),1000000))</f>
        <v/>
      </c>
      <c r="ABH40">
        <f>IF($B40=0,1000000,IF(INDEX('計算A'!$D$60:$II$104,$B40,154)*IT40=1,IF(AND($E40=2,SA40=0),1000000,INDEX('計算A'!FA$110:FA$114,$F40+1)+IF(AND($E40=1,SA40=0),1000,0)),1000000))</f>
        <v/>
      </c>
      <c r="ABI40">
        <f>IF($B40=0,1000000,IF(INDEX('計算A'!$D$60:$II$104,$B40,155)*IU40=1,IF(AND($E40=2,SB40=0),1000000,INDEX('計算A'!FB$110:FB$114,$F40+1)+IF(AND($E40=1,SB40=0),1000,0)),1000000))</f>
        <v/>
      </c>
      <c r="ABJ40">
        <f>IF($B40=0,1000000,IF(INDEX('計算A'!$D$60:$II$104,$B40,156)*IV40=1,IF(AND($E40=2,SC40=0),1000000,INDEX('計算A'!FC$110:FC$114,$F40+1)+IF(AND($E40=1,SC40=0),1000,0)),1000000))</f>
        <v/>
      </c>
      <c r="ABK40">
        <f>IF($B40=0,1000000,IF(INDEX('計算A'!$D$60:$II$104,$B40,157)*IW40=1,IF(AND($E40=2,SD40=0),1000000,INDEX('計算A'!FD$110:FD$114,$F40+1)+IF(AND($E40=1,SD40=0),1000,0)),1000000))</f>
        <v/>
      </c>
      <c r="ABL40">
        <f>IF($B40=0,1000000,IF(INDEX('計算A'!$D$60:$II$104,$B40,158)*IX40=1,IF(AND($E40=2,SE40=0),1000000,INDEX('計算A'!FE$110:FE$114,$F40+1)+IF(AND($E40=1,SE40=0),1000,0)),1000000))</f>
        <v/>
      </c>
      <c r="ABM40">
        <f>IF($B40=0,1000000,IF(INDEX('計算A'!$D$60:$II$104,$B40,159)*IY40=1,IF(AND($E40=2,SF40=0),1000000,INDEX('計算A'!FF$110:FF$114,$F40+1)+IF(AND($E40=1,SF40=0),1000,0)),1000000))</f>
        <v/>
      </c>
      <c r="ABN40">
        <f>IF($B40=0,1000000,IF(INDEX('計算A'!$D$60:$II$104,$B40,160)*IZ40=1,IF(AND($E40=2,SG40=0),1000000,INDEX('計算A'!FG$110:FG$114,$F40+1)+IF(AND($E40=1,SG40=0),1000,0)),1000000))</f>
        <v/>
      </c>
      <c r="ABO40">
        <f>IF($B40=0,1000000,IF(INDEX('計算A'!$D$60:$II$104,$B40,161)*JA40=1,IF(AND($E40=2,SH40=0),1000000,INDEX('計算A'!FH$110:FH$114,$F40+1)+IF(AND($E40=1,SH40=0),1000,0)),1000000))</f>
        <v/>
      </c>
      <c r="ABP40">
        <f>IF($B40=0,1000000,IF(INDEX('計算A'!$D$60:$II$104,$B40,162)*JB40=1,IF(AND($E40=2,SI40=0),1000000,INDEX('計算A'!FI$110:FI$114,$F40+1)+IF(AND($E40=1,SI40=0),1000,0)),1000000))</f>
        <v/>
      </c>
      <c r="ABQ40">
        <f>IF($B40=0,1000000,IF(INDEX('計算A'!$D$60:$II$104,$B40,163)*JC40=1,IF(AND($E40=2,SJ40=0),1000000,INDEX('計算A'!FJ$110:FJ$114,$F40+1)+IF(AND($E40=1,SJ40=0),1000,0)),1000000))</f>
        <v/>
      </c>
      <c r="ABR40">
        <f>IF($B40=0,1000000,IF(INDEX('計算A'!$D$60:$II$104,$B40,164)*JD40=1,IF(AND($E40=2,SK40=0),1000000,INDEX('計算A'!FK$110:FK$114,$F40+1)+IF(AND($E40=1,SK40=0),1000,0)),1000000))</f>
        <v/>
      </c>
      <c r="ABS40">
        <f>IF($B40=0,1000000,IF(INDEX('計算A'!$D$60:$II$104,$B40,165)*JE40=1,IF(AND($E40=2,SL40=0),1000000,INDEX('計算A'!FL$110:FL$114,$F40+1)+IF(AND($E40=1,SL40=0),1000,0)),1000000))</f>
        <v/>
      </c>
      <c r="ABT40">
        <f>IF($B40=0,1000000,IF(INDEX('計算A'!$D$60:$II$104,$B40,166)*JF40=1,IF(AND($E40=2,SM40=0),1000000,INDEX('計算A'!FM$110:FM$114,$F40+1)+IF(AND($E40=1,SM40=0),1000,0)),1000000))</f>
        <v/>
      </c>
      <c r="ABU40">
        <f>IF($B40=0,1000000,IF(INDEX('計算A'!$D$60:$II$104,$B40,167)*JG40=1,IF(AND($E40=2,SN40=0),1000000,INDEX('計算A'!FN$110:FN$114,$F40+1)+IF(AND($E40=1,SN40=0),1000,0)),1000000))</f>
        <v/>
      </c>
      <c r="ABV40">
        <f>IF($B40=0,1000000,IF(INDEX('計算A'!$D$60:$II$104,$B40,168)*JH40=1,IF(AND($E40=2,SO40=0),1000000,INDEX('計算A'!FO$110:FO$114,$F40+1)+IF(AND($E40=1,SO40=0),1000,0)),1000000))</f>
        <v/>
      </c>
      <c r="ABW40">
        <f>IF($B40=0,1000000,IF(INDEX('計算A'!$D$60:$II$104,$B40,169)*JI40=1,IF(AND($E40=2,SP40=0),1000000,INDEX('計算A'!FP$110:FP$114,$F40+1)+IF(AND($E40=1,SP40=0),1000,0)),1000000))</f>
        <v/>
      </c>
      <c r="ABX40">
        <f>IF($B40=0,1000000,IF(INDEX('計算A'!$D$60:$II$104,$B40,170)*JJ40=1,IF(AND($E40=2,SQ40=0),1000000,INDEX('計算A'!FQ$110:FQ$114,$F40+1)+IF(AND($E40=1,SQ40=0),1000,0)),1000000))</f>
        <v/>
      </c>
      <c r="ABY40">
        <f>IF($B40=0,1000000,IF(INDEX('計算A'!$D$60:$II$104,$B40,171)*JK40=1,IF(AND($E40=2,SR40=0),1000000,INDEX('計算A'!FR$110:FR$114,$F40+1)+IF(AND($E40=1,SR40=0),1000,0)),1000000))</f>
        <v/>
      </c>
      <c r="ABZ40">
        <f>IF($B40=0,1000000,IF(INDEX('計算A'!$D$60:$II$104,$B40,172)*JL40=1,IF(AND($E40=2,SS40=0),1000000,INDEX('計算A'!FS$110:FS$114,$F40+1)+IF(AND($E40=1,SS40=0),1000,0)),1000000))</f>
        <v/>
      </c>
      <c r="ACA40">
        <f>IF($B40=0,1000000,IF(INDEX('計算A'!$D$60:$II$104,$B40,173)*JM40=1,IF(AND($E40=2,ST40=0),1000000,INDEX('計算A'!FT$110:FT$114,$F40+1)+IF(AND($E40=1,ST40=0),1000,0)),1000000))</f>
        <v/>
      </c>
      <c r="ACB40">
        <f>IF($B40=0,1000000,IF(INDEX('計算A'!$D$60:$II$104,$B40,174)*JN40=1,IF(AND($E40=2,SU40=0),1000000,INDEX('計算A'!FU$110:FU$114,$F40+1)+IF(AND($E40=1,SU40=0),1000,0)),1000000))</f>
        <v/>
      </c>
      <c r="ACC40">
        <f>IF($B40=0,1000000,IF(INDEX('計算A'!$D$60:$II$104,$B40,175)*JO40=1,IF(AND($E40=2,SV40=0),1000000,INDEX('計算A'!FV$110:FV$114,$F40+1)+IF(AND($E40=1,SV40=0),1000,0)),1000000))</f>
        <v/>
      </c>
      <c r="ACD40">
        <f>IF($B40=0,1000000,IF(INDEX('計算A'!$D$60:$II$104,$B40,176)*JP40=1,IF(AND($E40=2,SW40=0),1000000,INDEX('計算A'!FW$110:FW$114,$F40+1)+IF(AND($E40=1,SW40=0),1000,0)),1000000))</f>
        <v/>
      </c>
      <c r="ACE40">
        <f>IF($B40=0,1000000,IF(INDEX('計算A'!$D$60:$II$104,$B40,177)*JQ40=1,IF(AND($E40=2,SX40=0),1000000,INDEX('計算A'!FX$110:FX$114,$F40+1)+IF(AND($E40=1,SX40=0),1000,0)),1000000))</f>
        <v/>
      </c>
      <c r="ACF40">
        <f>IF($B40=0,1000000,IF(INDEX('計算A'!$D$60:$II$104,$B40,178)*JR40=1,IF(AND($E40=2,SY40=0),1000000,INDEX('計算A'!FY$110:FY$114,$F40+1)+IF(AND($E40=1,SY40=0),1000,0)),1000000))</f>
        <v/>
      </c>
      <c r="ACG40">
        <f>IF($B40=0,1000000,IF(INDEX('計算A'!$D$60:$II$104,$B40,179)*JS40=1,IF(AND($E40=2,SZ40=0),1000000,INDEX('計算A'!FZ$110:FZ$114,$F40+1)+IF(AND($E40=1,SZ40=0),1000,0)),1000000))</f>
        <v/>
      </c>
      <c r="ACH40">
        <f>IF($B40=0,1000000,IF(INDEX('計算A'!$D$60:$II$104,$B40,180)*JT40=1,IF(AND($E40=2,TA40=0),1000000,INDEX('計算A'!GA$110:GA$114,$F40+1)+IF(AND($E40=1,TA40=0),1000,0)),1000000))</f>
        <v/>
      </c>
      <c r="ACI40">
        <f>IF($B40=0,1000000,IF(INDEX('計算A'!$D$60:$II$104,$B40,181)*JU40=1,IF(AND($E40=2,TB40=0),1000000,INDEX('計算A'!GB$110:GB$114,$F40+1)+IF(AND($E40=1,TB40=0),1000,0)),1000000))</f>
        <v/>
      </c>
      <c r="ACJ40">
        <f>IF($B40=0,1000000,IF(INDEX('計算A'!$D$60:$II$104,$B40,182)*JV40=1,IF(AND($E40=2,TC40=0),1000000,INDEX('計算A'!GC$110:GC$114,$F40+1)+IF(AND($E40=1,TC40=0),1000,0)),1000000))</f>
        <v/>
      </c>
      <c r="ACK40">
        <f>IF($B40=0,1000000,IF(INDEX('計算A'!$D$60:$II$104,$B40,183)*JW40=1,IF(AND($E40=2,TD40=0),1000000,INDEX('計算A'!GD$110:GD$114,$F40+1)+IF(AND($E40=1,TD40=0),1000,0)),1000000))</f>
        <v/>
      </c>
      <c r="ACL40">
        <f>IF($B40=0,1000000,IF(INDEX('計算A'!$D$60:$II$104,$B40,184)*JX40=1,IF(AND($E40=2,TE40=0),1000000,INDEX('計算A'!GE$110:GE$114,$F40+1)+IF(AND($E40=1,TE40=0),1000,0)),1000000))</f>
        <v/>
      </c>
      <c r="ACM40">
        <f>IF($B40=0,1000000,IF(INDEX('計算A'!$D$60:$II$104,$B40,185)*JY40=1,IF(AND($E40=2,TF40=0),1000000,INDEX('計算A'!GF$110:GF$114,$F40+1)+IF(AND($E40=1,TF40=0),1000,0)),1000000))</f>
        <v/>
      </c>
      <c r="ACN40">
        <f>IF($B40=0,1000000,IF(INDEX('計算A'!$D$60:$II$104,$B40,186)*JZ40=1,IF(AND($E40=2,TG40=0),1000000,INDEX('計算A'!GG$110:GG$114,$F40+1)+IF(AND($E40=1,TG40=0),1000,0)),1000000))</f>
        <v/>
      </c>
      <c r="ACO40">
        <f>IF($B40=0,1000000,IF(INDEX('計算A'!$D$60:$II$104,$B40,187)*KA40=1,IF(AND($E40=2,TH40=0),1000000,INDEX('計算A'!GH$110:GH$114,$F40+1)+IF(AND($E40=1,TH40=0),1000,0)),1000000))</f>
        <v/>
      </c>
      <c r="ACP40">
        <f>IF($B40=0,1000000,IF(INDEX('計算A'!$D$60:$II$104,$B40,188)*KB40=1,IF(AND($E40=2,TI40=0),1000000,INDEX('計算A'!GI$110:GI$114,$F40+1)+IF(AND($E40=1,TI40=0),1000,0)),1000000))</f>
        <v/>
      </c>
      <c r="ACQ40">
        <f>IF($B40=0,1000000,IF(INDEX('計算A'!$D$60:$II$104,$B40,189)*KC40=1,IF(AND($E40=2,TJ40=0),1000000,INDEX('計算A'!GJ$110:GJ$114,$F40+1)+IF(AND($E40=1,TJ40=0),1000,0)),1000000))</f>
        <v/>
      </c>
      <c r="ACR40">
        <f>IF($B40=0,1000000,IF(INDEX('計算A'!$D$60:$II$104,$B40,190)*KD40=1,IF(AND($E40=2,TK40=0),1000000,INDEX('計算A'!GK$110:GK$114,$F40+1)+IF(AND($E40=1,TK40=0),1000,0)),1000000))</f>
        <v/>
      </c>
      <c r="ACS40">
        <f>IF($B40=0,1000000,IF(INDEX('計算A'!$D$60:$II$104,$B40,191)*KE40=1,IF(AND($E40=2,TL40=0),1000000,INDEX('計算A'!GL$110:GL$114,$F40+1)+IF(AND($E40=1,TL40=0),1000,0)),1000000))</f>
        <v/>
      </c>
      <c r="ACT40">
        <f>IF($B40=0,1000000,IF(INDEX('計算A'!$D$60:$II$104,$B40,192)*KF40=1,IF(AND($E40=2,TM40=0),1000000,INDEX('計算A'!GM$110:GM$114,$F40+1)+IF(AND($E40=1,TM40=0),1000,0)),1000000))</f>
        <v/>
      </c>
      <c r="ACU40">
        <f>IF($B40=0,1000000,IF(INDEX('計算A'!$D$60:$II$104,$B40,193)*KG40=1,IF(AND($E40=2,TN40=0),1000000,INDEX('計算A'!GN$110:GN$114,$F40+1)+IF(AND($E40=1,TN40=0),1000,0)),1000000))</f>
        <v/>
      </c>
      <c r="ACV40">
        <f>IF($B40=0,1000000,IF(INDEX('計算A'!$D$60:$II$104,$B40,194)*KH40=1,IF(AND($E40=2,TO40=0),1000000,INDEX('計算A'!GO$110:GO$114,$F40+1)+IF(AND($E40=1,TO40=0),1000,0)),1000000))</f>
        <v/>
      </c>
      <c r="ACW40">
        <f>IF($B40=0,1000000,IF(INDEX('計算A'!$D$60:$II$104,$B40,195)*KI40=1,IF(AND($E40=2,TP40=0),1000000,INDEX('計算A'!GP$110:GP$114,$F40+1)+IF(AND($E40=1,TP40=0),1000,0)),1000000))</f>
        <v/>
      </c>
      <c r="ACX40">
        <f>IF($B40=0,1000000,IF(INDEX('計算A'!$D$60:$II$104,$B40,196)*KJ40=1,IF(AND($E40=2,TQ40=0),1000000,INDEX('計算A'!GQ$110:GQ$114,$F40+1)+IF(AND($E40=1,TQ40=0),1000,0)),1000000))</f>
        <v/>
      </c>
      <c r="ACY40">
        <f>IF($B40=0,1000000,IF(INDEX('計算A'!$D$60:$II$104,$B40,197)*KK40=1,IF(AND($E40=2,TR40=0),1000000,INDEX('計算A'!GR$110:GR$114,$F40+1)+IF(AND($E40=1,TR40=0),1000,0)),1000000))</f>
        <v/>
      </c>
      <c r="ACZ40">
        <f>IF($B40=0,1000000,IF(INDEX('計算A'!$D$60:$II$104,$B40,198)*KL40=1,IF(AND($E40=2,TS40=0),1000000,INDEX('計算A'!GS$110:GS$114,$F40+1)+IF(AND($E40=1,TS40=0),1000,0)),1000000))</f>
        <v/>
      </c>
      <c r="ADA40">
        <f>IF($B40=0,1000000,IF(INDEX('計算A'!$D$60:$II$104,$B40,199)*KM40=1,IF(AND($E40=2,TT40=0),1000000,INDEX('計算A'!GT$110:GT$114,$F40+1)+IF(AND($E40=1,TT40=0),1000,0)),1000000))</f>
        <v/>
      </c>
      <c r="ADB40">
        <f>IF($B40=0,1000000,IF(INDEX('計算A'!$D$60:$II$104,$B40,200)*KN40=1,IF(AND($E40=2,TU40=0),1000000,INDEX('計算A'!GU$110:GU$114,$F40+1)+IF(AND($E40=1,TU40=0),1000,0)),1000000))</f>
        <v/>
      </c>
      <c r="ADC40">
        <f>IF($B40=0,1000000,IF(INDEX('計算A'!$D$60:$II$104,$B40,201)*KO40=1,IF(AND($E40=2,TV40=0),1000000,INDEX('計算A'!GV$110:GV$114,$F40+1)+IF(AND($E40=1,TV40=0),1000,0)),1000000))</f>
        <v/>
      </c>
      <c r="ADD40">
        <f>IF($B40=0,1000000,IF(INDEX('計算A'!$D$60:$II$104,$B40,202)*KP40=1,IF(AND($E40=2,TW40=0),1000000,INDEX('計算A'!GW$110:GW$114,$F40+1)+IF(AND($E40=1,TW40=0),1000,0)),1000000))</f>
        <v/>
      </c>
      <c r="ADE40">
        <f>IF($B40=0,1000000,IF(INDEX('計算A'!$D$60:$II$104,$B40,203)*KQ40=1,IF(AND($E40=2,TX40=0),1000000,INDEX('計算A'!GX$110:GX$114,$F40+1)+IF(AND($E40=1,TX40=0),1000,0)),1000000))</f>
        <v/>
      </c>
      <c r="ADF40">
        <f>IF($B40=0,1000000,IF(INDEX('計算A'!$D$60:$II$104,$B40,204)*KR40=1,IF(AND($E40=2,TY40=0),1000000,INDEX('計算A'!GY$110:GY$114,$F40+1)+IF(AND($E40=1,TY40=0),1000,0)),1000000))</f>
        <v/>
      </c>
      <c r="ADG40">
        <f>IF($B40=0,1000000,IF(INDEX('計算A'!$D$60:$II$104,$B40,205)*KS40=1,IF(AND($E40=2,TZ40=0),1000000,INDEX('計算A'!GZ$110:GZ$114,$F40+1)+IF(AND($E40=1,TZ40=0),1000,0)),1000000))</f>
        <v/>
      </c>
      <c r="ADH40">
        <f>IF($B40=0,1000000,IF(INDEX('計算A'!$D$60:$II$104,$B40,206)*KT40=1,IF(AND($E40=2,UA40=0),1000000,INDEX('計算A'!HA$110:HA$114,$F40+1)+IF(AND($E40=1,UA40=0),1000,0)),1000000))</f>
        <v/>
      </c>
      <c r="ADI40">
        <f>IF($B40=0,1000000,IF(INDEX('計算A'!$D$60:$II$104,$B40,207)*KU40=1,IF(AND($E40=2,UB40=0),1000000,INDEX('計算A'!HB$110:HB$114,$F40+1)+IF(AND($E40=1,UB40=0),1000,0)),1000000))</f>
        <v/>
      </c>
      <c r="ADJ40">
        <f>IF($B40=0,1000000,IF(INDEX('計算A'!$D$60:$II$104,$B40,208)*KV40=1,IF(AND($E40=2,UC40=0),1000000,INDEX('計算A'!HC$110:HC$114,$F40+1)+IF(AND($E40=1,UC40=0),1000,0)),1000000))</f>
        <v/>
      </c>
      <c r="ADK40">
        <f>IF($B40=0,1000000,IF(INDEX('計算A'!$D$60:$II$104,$B40,209)*KW40=1,IF(AND($E40=2,UD40=0),1000000,INDEX('計算A'!HD$110:HD$114,$F40+1)+IF(AND($E40=1,UD40=0),1000,0)),1000000))</f>
        <v/>
      </c>
      <c r="ADL40">
        <f>IF($B40=0,1000000,IF(INDEX('計算A'!$D$60:$II$104,$B40,210)*KX40=1,IF(AND($E40=2,UE40=0),1000000,INDEX('計算A'!HE$110:HE$114,$F40+1)+IF(AND($E40=1,UE40=0),1000,0)),1000000))</f>
        <v/>
      </c>
      <c r="ADM40">
        <f>IF($B40=0,1000000,IF(INDEX('計算A'!$D$60:$II$104,$B40,211)*KY40=1,IF(AND($E40=2,UF40=0),1000000,INDEX('計算A'!HF$110:HF$114,$F40+1)+IF(AND($E40=1,UF40=0),1000,0)),1000000))</f>
        <v/>
      </c>
      <c r="ADN40">
        <f>IF($B40=0,1000000,IF(INDEX('計算A'!$D$60:$II$104,$B40,212)*KZ40=1,IF(AND($E40=2,UG40=0),1000000,INDEX('計算A'!HG$110:HG$114,$F40+1)+IF(AND($E40=1,UG40=0),1000,0)),1000000))</f>
        <v/>
      </c>
      <c r="ADO40">
        <f>IF($B40=0,1000000,IF(INDEX('計算A'!$D$60:$II$104,$B40,213)*LA40=1,IF(AND($E40=2,UH40=0),1000000,INDEX('計算A'!HH$110:HH$114,$F40+1)+IF(AND($E40=1,UH40=0),1000,0)),1000000))</f>
        <v/>
      </c>
      <c r="ADP40">
        <f>IF($B40=0,1000000,IF(INDEX('計算A'!$D$60:$II$104,$B40,214)*LB40=1,IF(AND($E40=2,UI40=0),1000000,INDEX('計算A'!HI$110:HI$114,$F40+1)+IF(AND($E40=1,UI40=0),1000,0)),1000000))</f>
        <v/>
      </c>
      <c r="ADQ40">
        <f>IF($B40=0,1000000,IF(INDEX('計算A'!$D$60:$II$104,$B40,215)*LC40=1,IF(AND($E40=2,UJ40=0),1000000,INDEX('計算A'!HJ$110:HJ$114,$F40+1)+IF(AND($E40=1,UJ40=0),1000,0)),1000000))</f>
        <v/>
      </c>
      <c r="ADR40">
        <f>IF($B40=0,1000000,IF(INDEX('計算A'!$D$60:$II$104,$B40,216)*LD40=1,IF(AND($E40=2,UK40=0),1000000,INDEX('計算A'!HK$110:HK$114,$F40+1)+IF(AND($E40=1,UK40=0),1000,0)),1000000))</f>
        <v/>
      </c>
      <c r="ADS40">
        <f>IF($B40=0,1000000,IF(INDEX('計算A'!$D$60:$II$104,$B40,217)*LE40=1,IF(AND($E40=2,UL40=0),1000000,INDEX('計算A'!HL$110:HL$114,$F40+1)+IF(AND($E40=1,UL40=0),1000,0)),1000000))</f>
        <v/>
      </c>
      <c r="ADT40">
        <f>IF($B40=0,1000000,IF(INDEX('計算A'!$D$60:$II$104,$B40,218)*LF40=1,IF(AND($E40=2,UM40=0),1000000,INDEX('計算A'!HM$110:HM$114,$F40+1)+IF(AND($E40=1,UM40=0),1000,0)),1000000))</f>
        <v/>
      </c>
      <c r="ADU40">
        <f>IF($B40=0,1000000,IF(INDEX('計算A'!$D$60:$II$104,$B40,219)*LG40=1,IF(AND($E40=2,UN40=0),1000000,INDEX('計算A'!HN$110:HN$114,$F40+1)+IF(AND($E40=1,UN40=0),1000,0)),1000000))</f>
        <v/>
      </c>
      <c r="ADV40">
        <f>IF($B40=0,1000000,IF(INDEX('計算A'!$D$60:$II$104,$B40,220)*LH40=1,IF(AND($E40=2,UO40=0),1000000,INDEX('計算A'!HO$110:HO$114,$F40+1)+IF(AND($E40=1,UO40=0),1000,0)),1000000))</f>
        <v/>
      </c>
      <c r="ADW40">
        <f>IF($B40=0,1000000,IF(INDEX('計算A'!$D$60:$II$104,$B40,221)*LI40=1,IF(AND($E40=2,UP40=0),1000000,INDEX('計算A'!HP$110:HP$114,$F40+1)+IF(AND($E40=1,UP40=0),1000,0)),1000000))</f>
        <v/>
      </c>
      <c r="ADX40">
        <f>IF($B40=0,1000000,IF(INDEX('計算A'!$D$60:$II$104,$B40,222)*LJ40=1,IF(AND($E40=2,UQ40=0),1000000,INDEX('計算A'!HQ$110:HQ$114,$F40+1)+IF(AND($E40=1,UQ40=0),1000,0)),1000000))</f>
        <v/>
      </c>
      <c r="ADY40">
        <f>IF($B40=0,1000000,IF(INDEX('計算A'!$D$60:$II$104,$B40,223)*LK40=1,IF(AND($E40=2,UR40=0),1000000,INDEX('計算A'!HR$110:HR$114,$F40+1)+IF(AND($E40=1,UR40=0),1000,0)),1000000))</f>
        <v/>
      </c>
      <c r="ADZ40">
        <f>IF($B40=0,1000000,IF(INDEX('計算A'!$D$60:$II$104,$B40,224)*LL40=1,IF(AND($E40=2,US40=0),1000000,INDEX('計算A'!HS$110:HS$114,$F40+1)+IF(AND($E40=1,US40=0),1000,0)),1000000))</f>
        <v/>
      </c>
      <c r="AEA40">
        <f>IF($B40=0,1000000,IF(INDEX('計算A'!$D$60:$II$104,$B40,225)*LM40=1,IF(AND($E40=2,UT40=0),1000000,INDEX('計算A'!HT$110:HT$114,$F40+1)+IF(AND($E40=1,UT40=0),1000,0)),1000000))</f>
        <v/>
      </c>
      <c r="AEB40">
        <f>IF($B40=0,1000000,IF(INDEX('計算A'!$D$60:$II$104,$B40,226)*LN40=1,IF(AND($E40=2,UU40=0),1000000,INDEX('計算A'!HU$110:HU$114,$F40+1)+IF(AND($E40=1,UU40=0),1000,0)),1000000))</f>
        <v/>
      </c>
      <c r="AEC40">
        <f>IF($B40=0,1000000,IF(INDEX('計算A'!$D$60:$II$104,$B40,227)*LO40=1,IF(AND($E40=2,UV40=0),1000000,INDEX('計算A'!HV$110:HV$114,$F40+1)+IF(AND($E40=1,UV40=0),1000,0)),1000000))</f>
        <v/>
      </c>
      <c r="AED40">
        <f>IF($B40=0,1000000,IF(INDEX('計算A'!$D$60:$II$104,$B40,228)*LP40=1,IF(AND($E40=2,UW40=0),1000000,INDEX('計算A'!HW$110:HW$114,$F40+1)+IF(AND($E40=1,UW40=0),1000,0)),1000000))</f>
        <v/>
      </c>
      <c r="AEE40">
        <f>IF($B40=0,1000000,IF(INDEX('計算A'!$D$60:$II$104,$B40,229)*LQ40=1,IF(AND($E40=2,UX40=0),1000000,INDEX('計算A'!HX$110:HX$114,$F40+1)+IF(AND($E40=1,UX40=0),1000,0)),1000000))</f>
        <v/>
      </c>
      <c r="AEF40">
        <f>IF($B40=0,1000000,IF(INDEX('計算A'!$D$60:$II$104,$B40,230)*LR40=1,IF(AND($E40=2,UY40=0),1000000,INDEX('計算A'!HY$110:HY$114,$F40+1)+IF(AND($E40=1,UY40=0),1000,0)),1000000))</f>
        <v/>
      </c>
      <c r="AEG40">
        <f>IF($B40=0,1000000,IF(INDEX('計算A'!$D$60:$II$104,$B40,231)*LS40=1,IF(AND($E40=2,UZ40=0),1000000,INDEX('計算A'!HZ$110:HZ$114,$F40+1)+IF(AND($E40=1,UZ40=0),1000,0)),1000000))</f>
        <v/>
      </c>
      <c r="AEH40">
        <f>IF($B40=0,1000000,IF(INDEX('計算A'!$D$60:$II$104,$B40,232)*LT40=1,IF(AND($E40=2,VA40=0),1000000,INDEX('計算A'!IA$110:IA$114,$F40+1)+IF(AND($E40=1,VA40=0),1000,0)),1000000))</f>
        <v/>
      </c>
      <c r="AEI40">
        <f>IF($B40=0,1000000,IF(INDEX('計算A'!$D$60:$II$104,$B40,233)*LU40=1,IF(AND($E40=2,VB40=0),1000000,INDEX('計算A'!IB$110:IB$114,$F40+1)+IF(AND($E40=1,VB40=0),1000,0)),1000000))</f>
        <v/>
      </c>
      <c r="AEJ40">
        <f>IF($B40=0,1000000,IF(INDEX('計算A'!$D$60:$II$104,$B40,234)*LV40=1,IF(AND($E40=2,VC40=0),1000000,INDEX('計算A'!IC$110:IC$114,$F40+1)+IF(AND($E40=1,VC40=0),1000,0)),1000000))</f>
        <v/>
      </c>
      <c r="AEK40">
        <f>IF($B40=0,1000000,IF(INDEX('計算A'!$D$60:$II$104,$B40,235)*LW40=1,IF(AND($E40=2,VD40=0),1000000,INDEX('計算A'!ID$110:ID$114,$F40+1)+IF(AND($E40=1,VD40=0),1000,0)),1000000))</f>
        <v/>
      </c>
      <c r="AEL40">
        <f>IF($B40=0,1000000,IF(INDEX('計算A'!$D$60:$II$104,$B40,236)*LX40=1,IF(AND($E40=2,VE40=0),1000000,INDEX('計算A'!IE$110:IE$114,$F40+1)+IF(AND($E40=1,VE40=0),1000,0)),1000000))</f>
        <v/>
      </c>
      <c r="AEM40">
        <f>IF($B40=0,1000000,IF(INDEX('計算A'!$D$60:$II$104,$B40,237)*LY40=1,IF(AND($E40=2,VF40=0),1000000,INDEX('計算A'!IF$110:IF$114,$F40+1)+IF(AND($E40=1,VF40=0),1000,0)),1000000))</f>
        <v/>
      </c>
      <c r="AEN40">
        <f>IF($B40=0,1000000,IF(INDEX('計算A'!$D$60:$II$104,$B40,238)*LZ40=1,IF(AND($E40=2,VG40=0),1000000,INDEX('計算A'!IG$110:IG$114,$F40+1)+IF(AND($E40=1,VG40=0),1000,0)),1000000))</f>
        <v/>
      </c>
      <c r="AEO40">
        <f>IF($B40=0,1000000,IF(INDEX('計算A'!$D$60:$II$104,$B40,239)*MA40=1,IF(AND($E40=2,VH40=0),1000000,INDEX('計算A'!IH$110:IH$114,$F40+1)+IF(AND($E40=1,VH40=0),1000,0)),1000000))</f>
        <v/>
      </c>
      <c r="AEP40">
        <f>IF($B40=0,1000000,IF(INDEX('計算A'!$D$60:$II$104,$B40,240)*MB40=1,IF(AND($E40=2,VI40=0),1000000,INDEX('計算A'!II$110:II$114,$F40+1)+IF(AND($E40=1,VI40=0),1000,0)),1000000))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IF($B41=0,1000000,IF(INDEX('計算A'!$D$60:$II$104,$B41,1)*CW41=1,IF(AND($E41=2,MD41=0),1000000,INDEX('計算A'!D$110:D$114,$F41+1)+IF(AND($E41=1,MD41=0),1000,0)),1000000))</f>
        <v/>
      </c>
      <c r="VL41">
        <f>IF($B41=0,1000000,IF(INDEX('計算A'!$D$60:$II$104,$B41,2)*CX41=1,IF(AND($E41=2,ME41=0),1000000,INDEX('計算A'!E$110:E$114,$F41+1)+IF(AND($E41=1,ME41=0),1000,0)),1000000))</f>
        <v/>
      </c>
      <c r="VM41">
        <f>IF($B41=0,1000000,IF(INDEX('計算A'!$D$60:$II$104,$B41,3)*CY41=1,IF(AND($E41=2,MF41=0),1000000,INDEX('計算A'!F$110:F$114,$F41+1)+IF(AND($E41=1,MF41=0),1000,0)),1000000))</f>
        <v/>
      </c>
      <c r="VN41">
        <f>IF($B41=0,1000000,IF(INDEX('計算A'!$D$60:$II$104,$B41,4)*CZ41=1,IF(AND($E41=2,MG41=0),1000000,INDEX('計算A'!G$110:G$114,$F41+1)+IF(AND($E41=1,MG41=0),1000,0)),1000000))</f>
        <v/>
      </c>
      <c r="VO41">
        <f>IF($B41=0,1000000,IF(INDEX('計算A'!$D$60:$II$104,$B41,5)*DA41=1,IF(AND($E41=2,MH41=0),1000000,INDEX('計算A'!H$110:H$114,$F41+1)+IF(AND($E41=1,MH41=0),1000,0)),1000000))</f>
        <v/>
      </c>
      <c r="VP41">
        <f>IF($B41=0,1000000,IF(INDEX('計算A'!$D$60:$II$104,$B41,6)*DB41=1,IF(AND($E41=2,MI41=0),1000000,INDEX('計算A'!I$110:I$114,$F41+1)+IF(AND($E41=1,MI41=0),1000,0)),1000000))</f>
        <v/>
      </c>
      <c r="VQ41">
        <f>IF($B41=0,1000000,IF(INDEX('計算A'!$D$60:$II$104,$B41,7)*DC41=1,IF(AND($E41=2,MJ41=0),1000000,INDEX('計算A'!J$110:J$114,$F41+1)+IF(AND($E41=1,MJ41=0),1000,0)),1000000))</f>
        <v/>
      </c>
      <c r="VR41">
        <f>IF($B41=0,1000000,IF(INDEX('計算A'!$D$60:$II$104,$B41,8)*DD41=1,IF(AND($E41=2,MK41=0),1000000,INDEX('計算A'!K$110:K$114,$F41+1)+IF(AND($E41=1,MK41=0),1000,0)),1000000))</f>
        <v/>
      </c>
      <c r="VS41">
        <f>IF($B41=0,1000000,IF(INDEX('計算A'!$D$60:$II$104,$B41,9)*DE41=1,IF(AND($E41=2,ML41=0),1000000,INDEX('計算A'!L$110:L$114,$F41+1)+IF(AND($E41=1,ML41=0),1000,0)),1000000))</f>
        <v/>
      </c>
      <c r="VT41">
        <f>IF($B41=0,1000000,IF(INDEX('計算A'!$D$60:$II$104,$B41,10)*DF41=1,IF(AND($E41=2,MM41=0),1000000,INDEX('計算A'!M$110:M$114,$F41+1)+IF(AND($E41=1,MM41=0),1000,0)),1000000))</f>
        <v/>
      </c>
      <c r="VU41">
        <f>IF($B41=0,1000000,IF(INDEX('計算A'!$D$60:$II$104,$B41,11)*DG41=1,IF(AND($E41=2,MN41=0),1000000,INDEX('計算A'!N$110:N$114,$F41+1)+IF(AND($E41=1,MN41=0),1000,0)),1000000))</f>
        <v/>
      </c>
      <c r="VV41">
        <f>IF($B41=0,1000000,IF(INDEX('計算A'!$D$60:$II$104,$B41,12)*DH41=1,IF(AND($E41=2,MO41=0),1000000,INDEX('計算A'!O$110:O$114,$F41+1)+IF(AND($E41=1,MO41=0),1000,0)),1000000))</f>
        <v/>
      </c>
      <c r="VW41">
        <f>IF($B41=0,1000000,IF(INDEX('計算A'!$D$60:$II$104,$B41,13)*DI41=1,IF(AND($E41=2,MP41=0),1000000,INDEX('計算A'!P$110:P$114,$F41+1)+IF(AND($E41=1,MP41=0),1000,0)),1000000))</f>
        <v/>
      </c>
      <c r="VX41">
        <f>IF($B41=0,1000000,IF(INDEX('計算A'!$D$60:$II$104,$B41,14)*DJ41=1,IF(AND($E41=2,MQ41=0),1000000,INDEX('計算A'!Q$110:Q$114,$F41+1)+IF(AND($E41=1,MQ41=0),1000,0)),1000000))</f>
        <v/>
      </c>
      <c r="VY41">
        <f>IF($B41=0,1000000,IF(INDEX('計算A'!$D$60:$II$104,$B41,15)*DK41=1,IF(AND($E41=2,MR41=0),1000000,INDEX('計算A'!R$110:R$114,$F41+1)+IF(AND($E41=1,MR41=0),1000,0)),1000000))</f>
        <v/>
      </c>
      <c r="VZ41">
        <f>IF($B41=0,1000000,IF(INDEX('計算A'!$D$60:$II$104,$B41,16)*DL41=1,IF(AND($E41=2,MS41=0),1000000,INDEX('計算A'!S$110:S$114,$F41+1)+IF(AND($E41=1,MS41=0),1000,0)),1000000))</f>
        <v/>
      </c>
      <c r="WA41">
        <f>IF($B41=0,1000000,IF(INDEX('計算A'!$D$60:$II$104,$B41,17)*DM41=1,IF(AND($E41=2,MT41=0),1000000,INDEX('計算A'!T$110:T$114,$F41+1)+IF(AND($E41=1,MT41=0),1000,0)),1000000))</f>
        <v/>
      </c>
      <c r="WB41">
        <f>IF($B41=0,1000000,IF(INDEX('計算A'!$D$60:$II$104,$B41,18)*DN41=1,IF(AND($E41=2,MU41=0),1000000,INDEX('計算A'!U$110:U$114,$F41+1)+IF(AND($E41=1,MU41=0),1000,0)),1000000))</f>
        <v/>
      </c>
      <c r="WC41">
        <f>IF($B41=0,1000000,IF(INDEX('計算A'!$D$60:$II$104,$B41,19)*DO41=1,IF(AND($E41=2,MV41=0),1000000,INDEX('計算A'!V$110:V$114,$F41+1)+IF(AND($E41=1,MV41=0),1000,0)),1000000))</f>
        <v/>
      </c>
      <c r="WD41">
        <f>IF($B41=0,1000000,IF(INDEX('計算A'!$D$60:$II$104,$B41,20)*DP41=1,IF(AND($E41=2,MW41=0),1000000,INDEX('計算A'!W$110:W$114,$F41+1)+IF(AND($E41=1,MW41=0),1000,0)),1000000))</f>
        <v/>
      </c>
      <c r="WE41">
        <f>IF($B41=0,1000000,IF(INDEX('計算A'!$D$60:$II$104,$B41,21)*DQ41=1,IF(AND($E41=2,MX41=0),1000000,INDEX('計算A'!X$110:X$114,$F41+1)+IF(AND($E41=1,MX41=0),1000,0)),1000000))</f>
        <v/>
      </c>
      <c r="WF41">
        <f>IF($B41=0,1000000,IF(INDEX('計算A'!$D$60:$II$104,$B41,22)*DR41=1,IF(AND($E41=2,MY41=0),1000000,INDEX('計算A'!Y$110:Y$114,$F41+1)+IF(AND($E41=1,MY41=0),1000,0)),1000000))</f>
        <v/>
      </c>
      <c r="WG41">
        <f>IF($B41=0,1000000,IF(INDEX('計算A'!$D$60:$II$104,$B41,23)*DS41=1,IF(AND($E41=2,MZ41=0),1000000,INDEX('計算A'!Z$110:Z$114,$F41+1)+IF(AND($E41=1,MZ41=0),1000,0)),1000000))</f>
        <v/>
      </c>
      <c r="WH41">
        <f>IF($B41=0,1000000,IF(INDEX('計算A'!$D$60:$II$104,$B41,24)*DT41=1,IF(AND($E41=2,NA41=0),1000000,INDEX('計算A'!AA$110:AA$114,$F41+1)+IF(AND($E41=1,NA41=0),1000,0)),1000000))</f>
        <v/>
      </c>
      <c r="WI41">
        <f>IF($B41=0,1000000,IF(INDEX('計算A'!$D$60:$II$104,$B41,25)*DU41=1,IF(AND($E41=2,NB41=0),1000000,INDEX('計算A'!AB$110:AB$114,$F41+1)+IF(AND($E41=1,NB41=0),1000,0)),1000000))</f>
        <v/>
      </c>
      <c r="WJ41">
        <f>IF($B41=0,1000000,IF(INDEX('計算A'!$D$60:$II$104,$B41,26)*DV41=1,IF(AND($E41=2,NC41=0),1000000,INDEX('計算A'!AC$110:AC$114,$F41+1)+IF(AND($E41=1,NC41=0),1000,0)),1000000))</f>
        <v/>
      </c>
      <c r="WK41">
        <f>IF($B41=0,1000000,IF(INDEX('計算A'!$D$60:$II$104,$B41,27)*DW41=1,IF(AND($E41=2,ND41=0),1000000,INDEX('計算A'!AD$110:AD$114,$F41+1)+IF(AND($E41=1,ND41=0),1000,0)),1000000))</f>
        <v/>
      </c>
      <c r="WL41">
        <f>IF($B41=0,1000000,IF(INDEX('計算A'!$D$60:$II$104,$B41,28)*DX41=1,IF(AND($E41=2,NE41=0),1000000,INDEX('計算A'!AE$110:AE$114,$F41+1)+IF(AND($E41=1,NE41=0),1000,0)),1000000))</f>
        <v/>
      </c>
      <c r="WM41">
        <f>IF($B41=0,1000000,IF(INDEX('計算A'!$D$60:$II$104,$B41,29)*DY41=1,IF(AND($E41=2,NF41=0),1000000,INDEX('計算A'!AF$110:AF$114,$F41+1)+IF(AND($E41=1,NF41=0),1000,0)),1000000))</f>
        <v/>
      </c>
      <c r="WN41">
        <f>IF($B41=0,1000000,IF(INDEX('計算A'!$D$60:$II$104,$B41,30)*DZ41=1,IF(AND($E41=2,NG41=0),1000000,INDEX('計算A'!AG$110:AG$114,$F41+1)+IF(AND($E41=1,NG41=0),1000,0)),1000000))</f>
        <v/>
      </c>
      <c r="WO41">
        <f>IF($B41=0,1000000,IF(INDEX('計算A'!$D$60:$II$104,$B41,31)*EA41=1,IF(AND($E41=2,NH41=0),1000000,INDEX('計算A'!AH$110:AH$114,$F41+1)+IF(AND($E41=1,NH41=0),1000,0)),1000000))</f>
        <v/>
      </c>
      <c r="WP41">
        <f>IF($B41=0,1000000,IF(INDEX('計算A'!$D$60:$II$104,$B41,32)*EB41=1,IF(AND($E41=2,NI41=0),1000000,INDEX('計算A'!AI$110:AI$114,$F41+1)+IF(AND($E41=1,NI41=0),1000,0)),1000000))</f>
        <v/>
      </c>
      <c r="WQ41">
        <f>IF($B41=0,1000000,IF(INDEX('計算A'!$D$60:$II$104,$B41,33)*EC41=1,IF(AND($E41=2,NJ41=0),1000000,INDEX('計算A'!AJ$110:AJ$114,$F41+1)+IF(AND($E41=1,NJ41=0),1000,0)),1000000))</f>
        <v/>
      </c>
      <c r="WR41">
        <f>IF($B41=0,1000000,IF(INDEX('計算A'!$D$60:$II$104,$B41,34)*ED41=1,IF(AND($E41=2,NK41=0),1000000,INDEX('計算A'!AK$110:AK$114,$F41+1)+IF(AND($E41=1,NK41=0),1000,0)),1000000))</f>
        <v/>
      </c>
      <c r="WS41">
        <f>IF($B41=0,1000000,IF(INDEX('計算A'!$D$60:$II$104,$B41,35)*EE41=1,IF(AND($E41=2,NL41=0),1000000,INDEX('計算A'!AL$110:AL$114,$F41+1)+IF(AND($E41=1,NL41=0),1000,0)),1000000))</f>
        <v/>
      </c>
      <c r="WT41">
        <f>IF($B41=0,1000000,IF(INDEX('計算A'!$D$60:$II$104,$B41,36)*EF41=1,IF(AND($E41=2,NM41=0),1000000,INDEX('計算A'!AM$110:AM$114,$F41+1)+IF(AND($E41=1,NM41=0),1000,0)),1000000))</f>
        <v/>
      </c>
      <c r="WU41">
        <f>IF($B41=0,1000000,IF(INDEX('計算A'!$D$60:$II$104,$B41,37)*EG41=1,IF(AND($E41=2,NN41=0),1000000,INDEX('計算A'!AN$110:AN$114,$F41+1)+IF(AND($E41=1,NN41=0),1000,0)),1000000))</f>
        <v/>
      </c>
      <c r="WV41">
        <f>IF($B41=0,1000000,IF(INDEX('計算A'!$D$60:$II$104,$B41,38)*EH41=1,IF(AND($E41=2,NO41=0),1000000,INDEX('計算A'!AO$110:AO$114,$F41+1)+IF(AND($E41=1,NO41=0),1000,0)),1000000))</f>
        <v/>
      </c>
      <c r="WW41">
        <f>IF($B41=0,1000000,IF(INDEX('計算A'!$D$60:$II$104,$B41,39)*EI41=1,IF(AND($E41=2,NP41=0),1000000,INDEX('計算A'!AP$110:AP$114,$F41+1)+IF(AND($E41=1,NP41=0),1000,0)),1000000))</f>
        <v/>
      </c>
      <c r="WX41">
        <f>IF($B41=0,1000000,IF(INDEX('計算A'!$D$60:$II$104,$B41,40)*EJ41=1,IF(AND($E41=2,NQ41=0),1000000,INDEX('計算A'!AQ$110:AQ$114,$F41+1)+IF(AND($E41=1,NQ41=0),1000,0)),1000000))</f>
        <v/>
      </c>
      <c r="WY41">
        <f>IF($B41=0,1000000,IF(INDEX('計算A'!$D$60:$II$104,$B41,41)*EK41=1,IF(AND($E41=2,NR41=0),1000000,INDEX('計算A'!AR$110:AR$114,$F41+1)+IF(AND($E41=1,NR41=0),1000,0)),1000000))</f>
        <v/>
      </c>
      <c r="WZ41">
        <f>IF($B41=0,1000000,IF(INDEX('計算A'!$D$60:$II$104,$B41,42)*EL41=1,IF(AND($E41=2,NS41=0),1000000,INDEX('計算A'!AS$110:AS$114,$F41+1)+IF(AND($E41=1,NS41=0),1000,0)),1000000))</f>
        <v/>
      </c>
      <c r="XA41">
        <f>IF($B41=0,1000000,IF(INDEX('計算A'!$D$60:$II$104,$B41,43)*EM41=1,IF(AND($E41=2,NT41=0),1000000,INDEX('計算A'!AT$110:AT$114,$F41+1)+IF(AND($E41=1,NT41=0),1000,0)),1000000))</f>
        <v/>
      </c>
      <c r="XB41">
        <f>IF($B41=0,1000000,IF(INDEX('計算A'!$D$60:$II$104,$B41,44)*EN41=1,IF(AND($E41=2,NU41=0),1000000,INDEX('計算A'!AU$110:AU$114,$F41+1)+IF(AND($E41=1,NU41=0),1000,0)),1000000))</f>
        <v/>
      </c>
      <c r="XC41">
        <f>IF($B41=0,1000000,IF(INDEX('計算A'!$D$60:$II$104,$B41,45)*EO41=1,IF(AND($E41=2,NV41=0),1000000,INDEX('計算A'!AV$110:AV$114,$F41+1)+IF(AND($E41=1,NV41=0),1000,0)),1000000))</f>
        <v/>
      </c>
      <c r="XD41">
        <f>IF($B41=0,1000000,IF(INDEX('計算A'!$D$60:$II$104,$B41,46)*EP41=1,IF(AND($E41=2,NW41=0),1000000,INDEX('計算A'!AW$110:AW$114,$F41+1)+IF(AND($E41=1,NW41=0),1000,0)),1000000))</f>
        <v/>
      </c>
      <c r="XE41">
        <f>IF($B41=0,1000000,IF(INDEX('計算A'!$D$60:$II$104,$B41,47)*EQ41=1,IF(AND($E41=2,NX41=0),1000000,INDEX('計算A'!AX$110:AX$114,$F41+1)+IF(AND($E41=1,NX41=0),1000,0)),1000000))</f>
        <v/>
      </c>
      <c r="XF41">
        <f>IF($B41=0,1000000,IF(INDEX('計算A'!$D$60:$II$104,$B41,48)*ER41=1,IF(AND($E41=2,NY41=0),1000000,INDEX('計算A'!AY$110:AY$114,$F41+1)+IF(AND($E41=1,NY41=0),1000,0)),1000000))</f>
        <v/>
      </c>
      <c r="XG41">
        <f>IF($B41=0,1000000,IF(INDEX('計算A'!$D$60:$II$104,$B41,49)*ES41=1,IF(AND($E41=2,NZ41=0),1000000,INDEX('計算A'!AZ$110:AZ$114,$F41+1)+IF(AND($E41=1,NZ41=0),1000,0)),1000000))</f>
        <v/>
      </c>
      <c r="XH41">
        <f>IF($B41=0,1000000,IF(INDEX('計算A'!$D$60:$II$104,$B41,50)*ET41=1,IF(AND($E41=2,OA41=0),1000000,INDEX('計算A'!BA$110:BA$114,$F41+1)+IF(AND($E41=1,OA41=0),1000,0)),1000000))</f>
        <v/>
      </c>
      <c r="XI41">
        <f>IF($B41=0,1000000,IF(INDEX('計算A'!$D$60:$II$104,$B41,51)*EU41=1,IF(AND($E41=2,OB41=0),1000000,INDEX('計算A'!BB$110:BB$114,$F41+1)+IF(AND($E41=1,OB41=0),1000,0)),1000000))</f>
        <v/>
      </c>
      <c r="XJ41">
        <f>IF($B41=0,1000000,IF(INDEX('計算A'!$D$60:$II$104,$B41,52)*EV41=1,IF(AND($E41=2,OC41=0),1000000,INDEX('計算A'!BC$110:BC$114,$F41+1)+IF(AND($E41=1,OC41=0),1000,0)),1000000))</f>
        <v/>
      </c>
      <c r="XK41">
        <f>IF($B41=0,1000000,IF(INDEX('計算A'!$D$60:$II$104,$B41,53)*EW41=1,IF(AND($E41=2,OD41=0),1000000,INDEX('計算A'!BD$110:BD$114,$F41+1)+IF(AND($E41=1,OD41=0),1000,0)),1000000))</f>
        <v/>
      </c>
      <c r="XL41">
        <f>IF($B41=0,1000000,IF(INDEX('計算A'!$D$60:$II$104,$B41,54)*EX41=1,IF(AND($E41=2,OE41=0),1000000,INDEX('計算A'!BE$110:BE$114,$F41+1)+IF(AND($E41=1,OE41=0),1000,0)),1000000))</f>
        <v/>
      </c>
      <c r="XM41">
        <f>IF($B41=0,1000000,IF(INDEX('計算A'!$D$60:$II$104,$B41,55)*EY41=1,IF(AND($E41=2,OF41=0),1000000,INDEX('計算A'!BF$110:BF$114,$F41+1)+IF(AND($E41=1,OF41=0),1000,0)),1000000))</f>
        <v/>
      </c>
      <c r="XN41">
        <f>IF($B41=0,1000000,IF(INDEX('計算A'!$D$60:$II$104,$B41,56)*EZ41=1,IF(AND($E41=2,OG41=0),1000000,INDEX('計算A'!BG$110:BG$114,$F41+1)+IF(AND($E41=1,OG41=0),1000,0)),1000000))</f>
        <v/>
      </c>
      <c r="XO41">
        <f>IF($B41=0,1000000,IF(INDEX('計算A'!$D$60:$II$104,$B41,57)*FA41=1,IF(AND($E41=2,OH41=0),1000000,INDEX('計算A'!BH$110:BH$114,$F41+1)+IF(AND($E41=1,OH41=0),1000,0)),1000000))</f>
        <v/>
      </c>
      <c r="XP41">
        <f>IF($B41=0,1000000,IF(INDEX('計算A'!$D$60:$II$104,$B41,58)*FB41=1,IF(AND($E41=2,OI41=0),1000000,INDEX('計算A'!BI$110:BI$114,$F41+1)+IF(AND($E41=1,OI41=0),1000,0)),1000000))</f>
        <v/>
      </c>
      <c r="XQ41">
        <f>IF($B41=0,1000000,IF(INDEX('計算A'!$D$60:$II$104,$B41,59)*FC41=1,IF(AND($E41=2,OJ41=0),1000000,INDEX('計算A'!BJ$110:BJ$114,$F41+1)+IF(AND($E41=1,OJ41=0),1000,0)),1000000))</f>
        <v/>
      </c>
      <c r="XR41">
        <f>IF($B41=0,1000000,IF(INDEX('計算A'!$D$60:$II$104,$B41,60)*FD41=1,IF(AND($E41=2,OK41=0),1000000,INDEX('計算A'!BK$110:BK$114,$F41+1)+IF(AND($E41=1,OK41=0),1000,0)),1000000))</f>
        <v/>
      </c>
      <c r="XS41">
        <f>IF($B41=0,1000000,IF(INDEX('計算A'!$D$60:$II$104,$B41,61)*FE41=1,IF(AND($E41=2,OL41=0),1000000,INDEX('計算A'!BL$110:BL$114,$F41+1)+IF(AND($E41=1,OL41=0),1000,0)),1000000))</f>
        <v/>
      </c>
      <c r="XT41">
        <f>IF($B41=0,1000000,IF(INDEX('計算A'!$D$60:$II$104,$B41,62)*FF41=1,IF(AND($E41=2,OM41=0),1000000,INDEX('計算A'!BM$110:BM$114,$F41+1)+IF(AND($E41=1,OM41=0),1000,0)),1000000))</f>
        <v/>
      </c>
      <c r="XU41">
        <f>IF($B41=0,1000000,IF(INDEX('計算A'!$D$60:$II$104,$B41,63)*FG41=1,IF(AND($E41=2,ON41=0),1000000,INDEX('計算A'!BN$110:BN$114,$F41+1)+IF(AND($E41=1,ON41=0),1000,0)),1000000))</f>
        <v/>
      </c>
      <c r="XV41">
        <f>IF($B41=0,1000000,IF(INDEX('計算A'!$D$60:$II$104,$B41,64)*FH41=1,IF(AND($E41=2,OO41=0),1000000,INDEX('計算A'!BO$110:BO$114,$F41+1)+IF(AND($E41=1,OO41=0),1000,0)),1000000))</f>
        <v/>
      </c>
      <c r="XW41">
        <f>IF($B41=0,1000000,IF(INDEX('計算A'!$D$60:$II$104,$B41,65)*FI41=1,IF(AND($E41=2,OP41=0),1000000,INDEX('計算A'!BP$110:BP$114,$F41+1)+IF(AND($E41=1,OP41=0),1000,0)),1000000))</f>
        <v/>
      </c>
      <c r="XX41">
        <f>IF($B41=0,1000000,IF(INDEX('計算A'!$D$60:$II$104,$B41,66)*FJ41=1,IF(AND($E41=2,OQ41=0),1000000,INDEX('計算A'!BQ$110:BQ$114,$F41+1)+IF(AND($E41=1,OQ41=0),1000,0)),1000000))</f>
        <v/>
      </c>
      <c r="XY41">
        <f>IF($B41=0,1000000,IF(INDEX('計算A'!$D$60:$II$104,$B41,67)*FK41=1,IF(AND($E41=2,OR41=0),1000000,INDEX('計算A'!BR$110:BR$114,$F41+1)+IF(AND($E41=1,OR41=0),1000,0)),1000000))</f>
        <v/>
      </c>
      <c r="XZ41">
        <f>IF($B41=0,1000000,IF(INDEX('計算A'!$D$60:$II$104,$B41,68)*FL41=1,IF(AND($E41=2,OS41=0),1000000,INDEX('計算A'!BS$110:BS$114,$F41+1)+IF(AND($E41=1,OS41=0),1000,0)),1000000))</f>
        <v/>
      </c>
      <c r="YA41">
        <f>IF($B41=0,1000000,IF(INDEX('計算A'!$D$60:$II$104,$B41,69)*FM41=1,IF(AND($E41=2,OT41=0),1000000,INDEX('計算A'!BT$110:BT$114,$F41+1)+IF(AND($E41=1,OT41=0),1000,0)),1000000))</f>
        <v/>
      </c>
      <c r="YB41">
        <f>IF($B41=0,1000000,IF(INDEX('計算A'!$D$60:$II$104,$B41,70)*FN41=1,IF(AND($E41=2,OU41=0),1000000,INDEX('計算A'!BU$110:BU$114,$F41+1)+IF(AND($E41=1,OU41=0),1000,0)),1000000))</f>
        <v/>
      </c>
      <c r="YC41">
        <f>IF($B41=0,1000000,IF(INDEX('計算A'!$D$60:$II$104,$B41,71)*FO41=1,IF(AND($E41=2,OV41=0),1000000,INDEX('計算A'!BV$110:BV$114,$F41+1)+IF(AND($E41=1,OV41=0),1000,0)),1000000))</f>
        <v/>
      </c>
      <c r="YD41">
        <f>IF($B41=0,1000000,IF(INDEX('計算A'!$D$60:$II$104,$B41,72)*FP41=1,IF(AND($E41=2,OW41=0),1000000,INDEX('計算A'!BW$110:BW$114,$F41+1)+IF(AND($E41=1,OW41=0),1000,0)),1000000))</f>
        <v/>
      </c>
      <c r="YE41">
        <f>IF($B41=0,1000000,IF(INDEX('計算A'!$D$60:$II$104,$B41,73)*FQ41=1,IF(AND($E41=2,OX41=0),1000000,INDEX('計算A'!BX$110:BX$114,$F41+1)+IF(AND($E41=1,OX41=0),1000,0)),1000000))</f>
        <v/>
      </c>
      <c r="YF41">
        <f>IF($B41=0,1000000,IF(INDEX('計算A'!$D$60:$II$104,$B41,74)*FR41=1,IF(AND($E41=2,OY41=0),1000000,INDEX('計算A'!BY$110:BY$114,$F41+1)+IF(AND($E41=1,OY41=0),1000,0)),1000000))</f>
        <v/>
      </c>
      <c r="YG41">
        <f>IF($B41=0,1000000,IF(INDEX('計算A'!$D$60:$II$104,$B41,75)*FS41=1,IF(AND($E41=2,OZ41=0),1000000,INDEX('計算A'!BZ$110:BZ$114,$F41+1)+IF(AND($E41=1,OZ41=0),1000,0)),1000000))</f>
        <v/>
      </c>
      <c r="YH41">
        <f>IF($B41=0,1000000,IF(INDEX('計算A'!$D$60:$II$104,$B41,76)*FT41=1,IF(AND($E41=2,PA41=0),1000000,INDEX('計算A'!CA$110:CA$114,$F41+1)+IF(AND($E41=1,PA41=0),1000,0)),1000000))</f>
        <v/>
      </c>
      <c r="YI41">
        <f>IF($B41=0,1000000,IF(INDEX('計算A'!$D$60:$II$104,$B41,77)*FU41=1,IF(AND($E41=2,PB41=0),1000000,INDEX('計算A'!CB$110:CB$114,$F41+1)+IF(AND($E41=1,PB41=0),1000,0)),1000000))</f>
        <v/>
      </c>
      <c r="YJ41">
        <f>IF($B41=0,1000000,IF(INDEX('計算A'!$D$60:$II$104,$B41,78)*FV41=1,IF(AND($E41=2,PC41=0),1000000,INDEX('計算A'!CC$110:CC$114,$F41+1)+IF(AND($E41=1,PC41=0),1000,0)),1000000))</f>
        <v/>
      </c>
      <c r="YK41">
        <f>IF($B41=0,1000000,IF(INDEX('計算A'!$D$60:$II$104,$B41,79)*FW41=1,IF(AND($E41=2,PD41=0),1000000,INDEX('計算A'!CD$110:CD$114,$F41+1)+IF(AND($E41=1,PD41=0),1000,0)),1000000))</f>
        <v/>
      </c>
      <c r="YL41">
        <f>IF($B41=0,1000000,IF(INDEX('計算A'!$D$60:$II$104,$B41,80)*FX41=1,IF(AND($E41=2,PE41=0),1000000,INDEX('計算A'!CE$110:CE$114,$F41+1)+IF(AND($E41=1,PE41=0),1000,0)),1000000))</f>
        <v/>
      </c>
      <c r="YM41">
        <f>IF($B41=0,1000000,IF(INDEX('計算A'!$D$60:$II$104,$B41,81)*FY41=1,IF(AND($E41=2,PF41=0),1000000,INDEX('計算A'!CF$110:CF$114,$F41+1)+IF(AND($E41=1,PF41=0),1000,0)),1000000))</f>
        <v/>
      </c>
      <c r="YN41">
        <f>IF($B41=0,1000000,IF(INDEX('計算A'!$D$60:$II$104,$B41,82)*FZ41=1,IF(AND($E41=2,PG41=0),1000000,INDEX('計算A'!CG$110:CG$114,$F41+1)+IF(AND($E41=1,PG41=0),1000,0)),1000000))</f>
        <v/>
      </c>
      <c r="YO41">
        <f>IF($B41=0,1000000,IF(INDEX('計算A'!$D$60:$II$104,$B41,83)*GA41=1,IF(AND($E41=2,PH41=0),1000000,INDEX('計算A'!CH$110:CH$114,$F41+1)+IF(AND($E41=1,PH41=0),1000,0)),1000000))</f>
        <v/>
      </c>
      <c r="YP41">
        <f>IF($B41=0,1000000,IF(INDEX('計算A'!$D$60:$II$104,$B41,84)*GB41=1,IF(AND($E41=2,PI41=0),1000000,INDEX('計算A'!CI$110:CI$114,$F41+1)+IF(AND($E41=1,PI41=0),1000,0)),1000000))</f>
        <v/>
      </c>
      <c r="YQ41">
        <f>IF($B41=0,1000000,IF(INDEX('計算A'!$D$60:$II$104,$B41,85)*GC41=1,IF(AND($E41=2,PJ41=0),1000000,INDEX('計算A'!CJ$110:CJ$114,$F41+1)+IF(AND($E41=1,PJ41=0),1000,0)),1000000))</f>
        <v/>
      </c>
      <c r="YR41">
        <f>IF($B41=0,1000000,IF(INDEX('計算A'!$D$60:$II$104,$B41,86)*GD41=1,IF(AND($E41=2,PK41=0),1000000,INDEX('計算A'!CK$110:CK$114,$F41+1)+IF(AND($E41=1,PK41=0),1000,0)),1000000))</f>
        <v/>
      </c>
      <c r="YS41">
        <f>IF($B41=0,1000000,IF(INDEX('計算A'!$D$60:$II$104,$B41,87)*GE41=1,IF(AND($E41=2,PL41=0),1000000,INDEX('計算A'!CL$110:CL$114,$F41+1)+IF(AND($E41=1,PL41=0),1000,0)),1000000))</f>
        <v/>
      </c>
      <c r="YT41">
        <f>IF($B41=0,1000000,IF(INDEX('計算A'!$D$60:$II$104,$B41,88)*GF41=1,IF(AND($E41=2,PM41=0),1000000,INDEX('計算A'!CM$110:CM$114,$F41+1)+IF(AND($E41=1,PM41=0),1000,0)),1000000))</f>
        <v/>
      </c>
      <c r="YU41">
        <f>IF($B41=0,1000000,IF(INDEX('計算A'!$D$60:$II$104,$B41,89)*GG41=1,IF(AND($E41=2,PN41=0),1000000,INDEX('計算A'!CN$110:CN$114,$F41+1)+IF(AND($E41=1,PN41=0),1000,0)),1000000))</f>
        <v/>
      </c>
      <c r="YV41">
        <f>IF($B41=0,1000000,IF(INDEX('計算A'!$D$60:$II$104,$B41,90)*GH41=1,IF(AND($E41=2,PO41=0),1000000,INDEX('計算A'!CO$110:CO$114,$F41+1)+IF(AND($E41=1,PO41=0),1000,0)),1000000))</f>
        <v/>
      </c>
      <c r="YW41">
        <f>IF($B41=0,1000000,IF(INDEX('計算A'!$D$60:$II$104,$B41,91)*GI41=1,IF(AND($E41=2,PP41=0),1000000,INDEX('計算A'!CP$110:CP$114,$F41+1)+IF(AND($E41=1,PP41=0),1000,0)),1000000))</f>
        <v/>
      </c>
      <c r="YX41">
        <f>IF($B41=0,1000000,IF(INDEX('計算A'!$D$60:$II$104,$B41,92)*GJ41=1,IF(AND($E41=2,PQ41=0),1000000,INDEX('計算A'!CQ$110:CQ$114,$F41+1)+IF(AND($E41=1,PQ41=0),1000,0)),1000000))</f>
        <v/>
      </c>
      <c r="YY41">
        <f>IF($B41=0,1000000,IF(INDEX('計算A'!$D$60:$II$104,$B41,93)*GK41=1,IF(AND($E41=2,PR41=0),1000000,INDEX('計算A'!CR$110:CR$114,$F41+1)+IF(AND($E41=1,PR41=0),1000,0)),1000000))</f>
        <v/>
      </c>
      <c r="YZ41">
        <f>IF($B41=0,1000000,IF(INDEX('計算A'!$D$60:$II$104,$B41,94)*GL41=1,IF(AND($E41=2,PS41=0),1000000,INDEX('計算A'!CS$110:CS$114,$F41+1)+IF(AND($E41=1,PS41=0),1000,0)),1000000))</f>
        <v/>
      </c>
      <c r="ZA41">
        <f>IF($B41=0,1000000,IF(INDEX('計算A'!$D$60:$II$104,$B41,95)*GM41=1,IF(AND($E41=2,PT41=0),1000000,INDEX('計算A'!CT$110:CT$114,$F41+1)+IF(AND($E41=1,PT41=0),1000,0)),1000000))</f>
        <v/>
      </c>
      <c r="ZB41">
        <f>IF($B41=0,1000000,IF(INDEX('計算A'!$D$60:$II$104,$B41,96)*GN41=1,IF(AND($E41=2,PU41=0),1000000,INDEX('計算A'!CU$110:CU$114,$F41+1)+IF(AND($E41=1,PU41=0),1000,0)),1000000))</f>
        <v/>
      </c>
      <c r="ZC41">
        <f>IF($B41=0,1000000,IF(INDEX('計算A'!$D$60:$II$104,$B41,97)*GO41=1,IF(AND($E41=2,PV41=0),1000000,INDEX('計算A'!CV$110:CV$114,$F41+1)+IF(AND($E41=1,PV41=0),1000,0)),1000000))</f>
        <v/>
      </c>
      <c r="ZD41">
        <f>IF($B41=0,1000000,IF(INDEX('計算A'!$D$60:$II$104,$B41,98)*GP41=1,IF(AND($E41=2,PW41=0),1000000,INDEX('計算A'!CW$110:CW$114,$F41+1)+IF(AND($E41=1,PW41=0),1000,0)),1000000))</f>
        <v/>
      </c>
      <c r="ZE41">
        <f>IF($B41=0,1000000,IF(INDEX('計算A'!$D$60:$II$104,$B41,99)*GQ41=1,IF(AND($E41=2,PX41=0),1000000,INDEX('計算A'!CX$110:CX$114,$F41+1)+IF(AND($E41=1,PX41=0),1000,0)),1000000))</f>
        <v/>
      </c>
      <c r="ZF41">
        <f>IF($B41=0,1000000,IF(INDEX('計算A'!$D$60:$II$104,$B41,100)*GR41=1,IF(AND($E41=2,PY41=0),1000000,INDEX('計算A'!CY$110:CY$114,$F41+1)+IF(AND($E41=1,PY41=0),1000,0)),1000000))</f>
        <v/>
      </c>
      <c r="ZG41">
        <f>IF($B41=0,1000000,IF(INDEX('計算A'!$D$60:$II$104,$B41,101)*GS41=1,IF(AND($E41=2,PZ41=0),1000000,INDEX('計算A'!CZ$110:CZ$114,$F41+1)+IF(AND($E41=1,PZ41=0),1000,0)),1000000))</f>
        <v/>
      </c>
      <c r="ZH41">
        <f>IF($B41=0,1000000,IF(INDEX('計算A'!$D$60:$II$104,$B41,102)*GT41=1,IF(AND($E41=2,QA41=0),1000000,INDEX('計算A'!DA$110:DA$114,$F41+1)+IF(AND($E41=1,QA41=0),1000,0)),1000000))</f>
        <v/>
      </c>
      <c r="ZI41">
        <f>IF($B41=0,1000000,IF(INDEX('計算A'!$D$60:$II$104,$B41,103)*GU41=1,IF(AND($E41=2,QB41=0),1000000,INDEX('計算A'!DB$110:DB$114,$F41+1)+IF(AND($E41=1,QB41=0),1000,0)),1000000))</f>
        <v/>
      </c>
      <c r="ZJ41">
        <f>IF($B41=0,1000000,IF(INDEX('計算A'!$D$60:$II$104,$B41,104)*GV41=1,IF(AND($E41=2,QC41=0),1000000,INDEX('計算A'!DC$110:DC$114,$F41+1)+IF(AND($E41=1,QC41=0),1000,0)),1000000))</f>
        <v/>
      </c>
      <c r="ZK41">
        <f>IF($B41=0,1000000,IF(INDEX('計算A'!$D$60:$II$104,$B41,105)*GW41=1,IF(AND($E41=2,QD41=0),1000000,INDEX('計算A'!DD$110:DD$114,$F41+1)+IF(AND($E41=1,QD41=0),1000,0)),1000000))</f>
        <v/>
      </c>
      <c r="ZL41">
        <f>IF($B41=0,1000000,IF(INDEX('計算A'!$D$60:$II$104,$B41,106)*GX41=1,IF(AND($E41=2,QE41=0),1000000,INDEX('計算A'!DE$110:DE$114,$F41+1)+IF(AND($E41=1,QE41=0),1000,0)),1000000))</f>
        <v/>
      </c>
      <c r="ZM41">
        <f>IF($B41=0,1000000,IF(INDEX('計算A'!$D$60:$II$104,$B41,107)*GY41=1,IF(AND($E41=2,QF41=0),1000000,INDEX('計算A'!DF$110:DF$114,$F41+1)+IF(AND($E41=1,QF41=0),1000,0)),1000000))</f>
        <v/>
      </c>
      <c r="ZN41">
        <f>IF($B41=0,1000000,IF(INDEX('計算A'!$D$60:$II$104,$B41,108)*GZ41=1,IF(AND($E41=2,QG41=0),1000000,INDEX('計算A'!DG$110:DG$114,$F41+1)+IF(AND($E41=1,QG41=0),1000,0)),1000000))</f>
        <v/>
      </c>
      <c r="ZO41">
        <f>IF($B41=0,1000000,IF(INDEX('計算A'!$D$60:$II$104,$B41,109)*HA41=1,IF(AND($E41=2,QH41=0),1000000,INDEX('計算A'!DH$110:DH$114,$F41+1)+IF(AND($E41=1,QH41=0),1000,0)),1000000))</f>
        <v/>
      </c>
      <c r="ZP41">
        <f>IF($B41=0,1000000,IF(INDEX('計算A'!$D$60:$II$104,$B41,110)*HB41=1,IF(AND($E41=2,QI41=0),1000000,INDEX('計算A'!DI$110:DI$114,$F41+1)+IF(AND($E41=1,QI41=0),1000,0)),1000000))</f>
        <v/>
      </c>
      <c r="ZQ41">
        <f>IF($B41=0,1000000,IF(INDEX('計算A'!$D$60:$II$104,$B41,111)*HC41=1,IF(AND($E41=2,QJ41=0),1000000,INDEX('計算A'!DJ$110:DJ$114,$F41+1)+IF(AND($E41=1,QJ41=0),1000,0)),1000000))</f>
        <v/>
      </c>
      <c r="ZR41">
        <f>IF($B41=0,1000000,IF(INDEX('計算A'!$D$60:$II$104,$B41,112)*HD41=1,IF(AND($E41=2,QK41=0),1000000,INDEX('計算A'!DK$110:DK$114,$F41+1)+IF(AND($E41=1,QK41=0),1000,0)),1000000))</f>
        <v/>
      </c>
      <c r="ZS41">
        <f>IF($B41=0,1000000,IF(INDEX('計算A'!$D$60:$II$104,$B41,113)*HE41=1,IF(AND($E41=2,QL41=0),1000000,INDEX('計算A'!DL$110:DL$114,$F41+1)+IF(AND($E41=1,QL41=0),1000,0)),1000000))</f>
        <v/>
      </c>
      <c r="ZT41">
        <f>IF($B41=0,1000000,IF(INDEX('計算A'!$D$60:$II$104,$B41,114)*HF41=1,IF(AND($E41=2,QM41=0),1000000,INDEX('計算A'!DM$110:DM$114,$F41+1)+IF(AND($E41=1,QM41=0),1000,0)),1000000))</f>
        <v/>
      </c>
      <c r="ZU41">
        <f>IF($B41=0,1000000,IF(INDEX('計算A'!$D$60:$II$104,$B41,115)*HG41=1,IF(AND($E41=2,QN41=0),1000000,INDEX('計算A'!DN$110:DN$114,$F41+1)+IF(AND($E41=1,QN41=0),1000,0)),1000000))</f>
        <v/>
      </c>
      <c r="ZV41">
        <f>IF($B41=0,1000000,IF(INDEX('計算A'!$D$60:$II$104,$B41,116)*HH41=1,IF(AND($E41=2,QO41=0),1000000,INDEX('計算A'!DO$110:DO$114,$F41+1)+IF(AND($E41=1,QO41=0),1000,0)),1000000))</f>
        <v/>
      </c>
      <c r="ZW41">
        <f>IF($B41=0,1000000,IF(INDEX('計算A'!$D$60:$II$104,$B41,117)*HI41=1,IF(AND($E41=2,QP41=0),1000000,INDEX('計算A'!DP$110:DP$114,$F41+1)+IF(AND($E41=1,QP41=0),1000,0)),1000000))</f>
        <v/>
      </c>
      <c r="ZX41">
        <f>IF($B41=0,1000000,IF(INDEX('計算A'!$D$60:$II$104,$B41,118)*HJ41=1,IF(AND($E41=2,QQ41=0),1000000,INDEX('計算A'!DQ$110:DQ$114,$F41+1)+IF(AND($E41=1,QQ41=0),1000,0)),1000000))</f>
        <v/>
      </c>
      <c r="ZY41">
        <f>IF($B41=0,1000000,IF(INDEX('計算A'!$D$60:$II$104,$B41,119)*HK41=1,IF(AND($E41=2,QR41=0),1000000,INDEX('計算A'!DR$110:DR$114,$F41+1)+IF(AND($E41=1,QR41=0),1000,0)),1000000))</f>
        <v/>
      </c>
      <c r="ZZ41">
        <f>IF($B41=0,1000000,IF(INDEX('計算A'!$D$60:$II$104,$B41,120)*HL41=1,IF(AND($E41=2,QS41=0),1000000,INDEX('計算A'!DS$110:DS$114,$F41+1)+IF(AND($E41=1,QS41=0),1000,0)),1000000))</f>
        <v/>
      </c>
      <c r="AAA41">
        <f>IF($B41=0,1000000,IF(INDEX('計算A'!$D$60:$II$104,$B41,121)*HM41=1,IF(AND($E41=2,QT41=0),1000000,INDEX('計算A'!DT$110:DT$114,$F41+1)+IF(AND($E41=1,QT41=0),1000,0)),1000000))</f>
        <v/>
      </c>
      <c r="AAB41">
        <f>IF($B41=0,1000000,IF(INDEX('計算A'!$D$60:$II$104,$B41,122)*HN41=1,IF(AND($E41=2,QU41=0),1000000,INDEX('計算A'!DU$110:DU$114,$F41+1)+IF(AND($E41=1,QU41=0),1000,0)),1000000))</f>
        <v/>
      </c>
      <c r="AAC41">
        <f>IF($B41=0,1000000,IF(INDEX('計算A'!$D$60:$II$104,$B41,123)*HO41=1,IF(AND($E41=2,QV41=0),1000000,INDEX('計算A'!DV$110:DV$114,$F41+1)+IF(AND($E41=1,QV41=0),1000,0)),1000000))</f>
        <v/>
      </c>
      <c r="AAD41">
        <f>IF($B41=0,1000000,IF(INDEX('計算A'!$D$60:$II$104,$B41,124)*HP41=1,IF(AND($E41=2,QW41=0),1000000,INDEX('計算A'!DW$110:DW$114,$F41+1)+IF(AND($E41=1,QW41=0),1000,0)),1000000))</f>
        <v/>
      </c>
      <c r="AAE41">
        <f>IF($B41=0,1000000,IF(INDEX('計算A'!$D$60:$II$104,$B41,125)*HQ41=1,IF(AND($E41=2,QX41=0),1000000,INDEX('計算A'!DX$110:DX$114,$F41+1)+IF(AND($E41=1,QX41=0),1000,0)),1000000))</f>
        <v/>
      </c>
      <c r="AAF41">
        <f>IF($B41=0,1000000,IF(INDEX('計算A'!$D$60:$II$104,$B41,126)*HR41=1,IF(AND($E41=2,QY41=0),1000000,INDEX('計算A'!DY$110:DY$114,$F41+1)+IF(AND($E41=1,QY41=0),1000,0)),1000000))</f>
        <v/>
      </c>
      <c r="AAG41">
        <f>IF($B41=0,1000000,IF(INDEX('計算A'!$D$60:$II$104,$B41,127)*HS41=1,IF(AND($E41=2,QZ41=0),1000000,INDEX('計算A'!DZ$110:DZ$114,$F41+1)+IF(AND($E41=1,QZ41=0),1000,0)),1000000))</f>
        <v/>
      </c>
      <c r="AAH41">
        <f>IF($B41=0,1000000,IF(INDEX('計算A'!$D$60:$II$104,$B41,128)*HT41=1,IF(AND($E41=2,RA41=0),1000000,INDEX('計算A'!EA$110:EA$114,$F41+1)+IF(AND($E41=1,RA41=0),1000,0)),1000000))</f>
        <v/>
      </c>
      <c r="AAI41">
        <f>IF($B41=0,1000000,IF(INDEX('計算A'!$D$60:$II$104,$B41,129)*HU41=1,IF(AND($E41=2,RB41=0),1000000,INDEX('計算A'!EB$110:EB$114,$F41+1)+IF(AND($E41=1,RB41=0),1000,0)),1000000))</f>
        <v/>
      </c>
      <c r="AAJ41">
        <f>IF($B41=0,1000000,IF(INDEX('計算A'!$D$60:$II$104,$B41,130)*HV41=1,IF(AND($E41=2,RC41=0),1000000,INDEX('計算A'!EC$110:EC$114,$F41+1)+IF(AND($E41=1,RC41=0),1000,0)),1000000))</f>
        <v/>
      </c>
      <c r="AAK41">
        <f>IF($B41=0,1000000,IF(INDEX('計算A'!$D$60:$II$104,$B41,131)*HW41=1,IF(AND($E41=2,RD41=0),1000000,INDEX('計算A'!ED$110:ED$114,$F41+1)+IF(AND($E41=1,RD41=0),1000,0)),1000000))</f>
        <v/>
      </c>
      <c r="AAL41">
        <f>IF($B41=0,1000000,IF(INDEX('計算A'!$D$60:$II$104,$B41,132)*HX41=1,IF(AND($E41=2,RE41=0),1000000,INDEX('計算A'!EE$110:EE$114,$F41+1)+IF(AND($E41=1,RE41=0),1000,0)),1000000))</f>
        <v/>
      </c>
      <c r="AAM41">
        <f>IF($B41=0,1000000,IF(INDEX('計算A'!$D$60:$II$104,$B41,133)*HY41=1,IF(AND($E41=2,RF41=0),1000000,INDEX('計算A'!EF$110:EF$114,$F41+1)+IF(AND($E41=1,RF41=0),1000,0)),1000000))</f>
        <v/>
      </c>
      <c r="AAN41">
        <f>IF($B41=0,1000000,IF(INDEX('計算A'!$D$60:$II$104,$B41,134)*HZ41=1,IF(AND($E41=2,RG41=0),1000000,INDEX('計算A'!EG$110:EG$114,$F41+1)+IF(AND($E41=1,RG41=0),1000,0)),1000000))</f>
        <v/>
      </c>
      <c r="AAO41">
        <f>IF($B41=0,1000000,IF(INDEX('計算A'!$D$60:$II$104,$B41,135)*IA41=1,IF(AND($E41=2,RH41=0),1000000,INDEX('計算A'!EH$110:EH$114,$F41+1)+IF(AND($E41=1,RH41=0),1000,0)),1000000))</f>
        <v/>
      </c>
      <c r="AAP41">
        <f>IF($B41=0,1000000,IF(INDEX('計算A'!$D$60:$II$104,$B41,136)*IB41=1,IF(AND($E41=2,RI41=0),1000000,INDEX('計算A'!EI$110:EI$114,$F41+1)+IF(AND($E41=1,RI41=0),1000,0)),1000000))</f>
        <v/>
      </c>
      <c r="AAQ41">
        <f>IF($B41=0,1000000,IF(INDEX('計算A'!$D$60:$II$104,$B41,137)*IC41=1,IF(AND($E41=2,RJ41=0),1000000,INDEX('計算A'!EJ$110:EJ$114,$F41+1)+IF(AND($E41=1,RJ41=0),1000,0)),1000000))</f>
        <v/>
      </c>
      <c r="AAR41">
        <f>IF($B41=0,1000000,IF(INDEX('計算A'!$D$60:$II$104,$B41,138)*ID41=1,IF(AND($E41=2,RK41=0),1000000,INDEX('計算A'!EK$110:EK$114,$F41+1)+IF(AND($E41=1,RK41=0),1000,0)),1000000))</f>
        <v/>
      </c>
      <c r="AAS41">
        <f>IF($B41=0,1000000,IF(INDEX('計算A'!$D$60:$II$104,$B41,139)*IE41=1,IF(AND($E41=2,RL41=0),1000000,INDEX('計算A'!EL$110:EL$114,$F41+1)+IF(AND($E41=1,RL41=0),1000,0)),1000000))</f>
        <v/>
      </c>
      <c r="AAT41">
        <f>IF($B41=0,1000000,IF(INDEX('計算A'!$D$60:$II$104,$B41,140)*IF41=1,IF(AND($E41=2,RM41=0),1000000,INDEX('計算A'!EM$110:EM$114,$F41+1)+IF(AND($E41=1,RM41=0),1000,0)),1000000))</f>
        <v/>
      </c>
      <c r="AAU41">
        <f>IF($B41=0,1000000,IF(INDEX('計算A'!$D$60:$II$104,$B41,141)*IG41=1,IF(AND($E41=2,RN41=0),1000000,INDEX('計算A'!EN$110:EN$114,$F41+1)+IF(AND($E41=1,RN41=0),1000,0)),1000000))</f>
        <v/>
      </c>
      <c r="AAV41">
        <f>IF($B41=0,1000000,IF(INDEX('計算A'!$D$60:$II$104,$B41,142)*IH41=1,IF(AND($E41=2,RO41=0),1000000,INDEX('計算A'!EO$110:EO$114,$F41+1)+IF(AND($E41=1,RO41=0),1000,0)),1000000))</f>
        <v/>
      </c>
      <c r="AAW41">
        <f>IF($B41=0,1000000,IF(INDEX('計算A'!$D$60:$II$104,$B41,143)*II41=1,IF(AND($E41=2,RP41=0),1000000,INDEX('計算A'!EP$110:EP$114,$F41+1)+IF(AND($E41=1,RP41=0),1000,0)),1000000))</f>
        <v/>
      </c>
      <c r="AAX41">
        <f>IF($B41=0,1000000,IF(INDEX('計算A'!$D$60:$II$104,$B41,144)*IJ41=1,IF(AND($E41=2,RQ41=0),1000000,INDEX('計算A'!EQ$110:EQ$114,$F41+1)+IF(AND($E41=1,RQ41=0),1000,0)),1000000))</f>
        <v/>
      </c>
      <c r="AAY41">
        <f>IF($B41=0,1000000,IF(INDEX('計算A'!$D$60:$II$104,$B41,145)*IK41=1,IF(AND($E41=2,RR41=0),1000000,INDEX('計算A'!ER$110:ER$114,$F41+1)+IF(AND($E41=1,RR41=0),1000,0)),1000000))</f>
        <v/>
      </c>
      <c r="AAZ41">
        <f>IF($B41=0,1000000,IF(INDEX('計算A'!$D$60:$II$104,$B41,146)*IL41=1,IF(AND($E41=2,RS41=0),1000000,INDEX('計算A'!ES$110:ES$114,$F41+1)+IF(AND($E41=1,RS41=0),1000,0)),1000000))</f>
        <v/>
      </c>
      <c r="ABA41">
        <f>IF($B41=0,1000000,IF(INDEX('計算A'!$D$60:$II$104,$B41,147)*IM41=1,IF(AND($E41=2,RT41=0),1000000,INDEX('計算A'!ET$110:ET$114,$F41+1)+IF(AND($E41=1,RT41=0),1000,0)),1000000))</f>
        <v/>
      </c>
      <c r="ABB41">
        <f>IF($B41=0,1000000,IF(INDEX('計算A'!$D$60:$II$104,$B41,148)*IN41=1,IF(AND($E41=2,RU41=0),1000000,INDEX('計算A'!EU$110:EU$114,$F41+1)+IF(AND($E41=1,RU41=0),1000,0)),1000000))</f>
        <v/>
      </c>
      <c r="ABC41">
        <f>IF($B41=0,1000000,IF(INDEX('計算A'!$D$60:$II$104,$B41,149)*IO41=1,IF(AND($E41=2,RV41=0),1000000,INDEX('計算A'!EV$110:EV$114,$F41+1)+IF(AND($E41=1,RV41=0),1000,0)),1000000))</f>
        <v/>
      </c>
      <c r="ABD41">
        <f>IF($B41=0,1000000,IF(INDEX('計算A'!$D$60:$II$104,$B41,150)*IP41=1,IF(AND($E41=2,RW41=0),1000000,INDEX('計算A'!EW$110:EW$114,$F41+1)+IF(AND($E41=1,RW41=0),1000,0)),1000000))</f>
        <v/>
      </c>
      <c r="ABE41">
        <f>IF($B41=0,1000000,IF(INDEX('計算A'!$D$60:$II$104,$B41,151)*IQ41=1,IF(AND($E41=2,RX41=0),1000000,INDEX('計算A'!EX$110:EX$114,$F41+1)+IF(AND($E41=1,RX41=0),1000,0)),1000000))</f>
        <v/>
      </c>
      <c r="ABF41">
        <f>IF($B41=0,1000000,IF(INDEX('計算A'!$D$60:$II$104,$B41,152)*IR41=1,IF(AND($E41=2,RY41=0),1000000,INDEX('計算A'!EY$110:EY$114,$F41+1)+IF(AND($E41=1,RY41=0),1000,0)),1000000))</f>
        <v/>
      </c>
      <c r="ABG41">
        <f>IF($B41=0,1000000,IF(INDEX('計算A'!$D$60:$II$104,$B41,153)*IS41=1,IF(AND($E41=2,RZ41=0),1000000,INDEX('計算A'!EZ$110:EZ$114,$F41+1)+IF(AND($E41=1,RZ41=0),1000,0)),1000000))</f>
        <v/>
      </c>
      <c r="ABH41">
        <f>IF($B41=0,1000000,IF(INDEX('計算A'!$D$60:$II$104,$B41,154)*IT41=1,IF(AND($E41=2,SA41=0),1000000,INDEX('計算A'!FA$110:FA$114,$F41+1)+IF(AND($E41=1,SA41=0),1000,0)),1000000))</f>
        <v/>
      </c>
      <c r="ABI41">
        <f>IF($B41=0,1000000,IF(INDEX('計算A'!$D$60:$II$104,$B41,155)*IU41=1,IF(AND($E41=2,SB41=0),1000000,INDEX('計算A'!FB$110:FB$114,$F41+1)+IF(AND($E41=1,SB41=0),1000,0)),1000000))</f>
        <v/>
      </c>
      <c r="ABJ41">
        <f>IF($B41=0,1000000,IF(INDEX('計算A'!$D$60:$II$104,$B41,156)*IV41=1,IF(AND($E41=2,SC41=0),1000000,INDEX('計算A'!FC$110:FC$114,$F41+1)+IF(AND($E41=1,SC41=0),1000,0)),1000000))</f>
        <v/>
      </c>
      <c r="ABK41">
        <f>IF($B41=0,1000000,IF(INDEX('計算A'!$D$60:$II$104,$B41,157)*IW41=1,IF(AND($E41=2,SD41=0),1000000,INDEX('計算A'!FD$110:FD$114,$F41+1)+IF(AND($E41=1,SD41=0),1000,0)),1000000))</f>
        <v/>
      </c>
      <c r="ABL41">
        <f>IF($B41=0,1000000,IF(INDEX('計算A'!$D$60:$II$104,$B41,158)*IX41=1,IF(AND($E41=2,SE41=0),1000000,INDEX('計算A'!FE$110:FE$114,$F41+1)+IF(AND($E41=1,SE41=0),1000,0)),1000000))</f>
        <v/>
      </c>
      <c r="ABM41">
        <f>IF($B41=0,1000000,IF(INDEX('計算A'!$D$60:$II$104,$B41,159)*IY41=1,IF(AND($E41=2,SF41=0),1000000,INDEX('計算A'!FF$110:FF$114,$F41+1)+IF(AND($E41=1,SF41=0),1000,0)),1000000))</f>
        <v/>
      </c>
      <c r="ABN41">
        <f>IF($B41=0,1000000,IF(INDEX('計算A'!$D$60:$II$104,$B41,160)*IZ41=1,IF(AND($E41=2,SG41=0),1000000,INDEX('計算A'!FG$110:FG$114,$F41+1)+IF(AND($E41=1,SG41=0),1000,0)),1000000))</f>
        <v/>
      </c>
      <c r="ABO41">
        <f>IF($B41=0,1000000,IF(INDEX('計算A'!$D$60:$II$104,$B41,161)*JA41=1,IF(AND($E41=2,SH41=0),1000000,INDEX('計算A'!FH$110:FH$114,$F41+1)+IF(AND($E41=1,SH41=0),1000,0)),1000000))</f>
        <v/>
      </c>
      <c r="ABP41">
        <f>IF($B41=0,1000000,IF(INDEX('計算A'!$D$60:$II$104,$B41,162)*JB41=1,IF(AND($E41=2,SI41=0),1000000,INDEX('計算A'!FI$110:FI$114,$F41+1)+IF(AND($E41=1,SI41=0),1000,0)),1000000))</f>
        <v/>
      </c>
      <c r="ABQ41">
        <f>IF($B41=0,1000000,IF(INDEX('計算A'!$D$60:$II$104,$B41,163)*JC41=1,IF(AND($E41=2,SJ41=0),1000000,INDEX('計算A'!FJ$110:FJ$114,$F41+1)+IF(AND($E41=1,SJ41=0),1000,0)),1000000))</f>
        <v/>
      </c>
      <c r="ABR41">
        <f>IF($B41=0,1000000,IF(INDEX('計算A'!$D$60:$II$104,$B41,164)*JD41=1,IF(AND($E41=2,SK41=0),1000000,INDEX('計算A'!FK$110:FK$114,$F41+1)+IF(AND($E41=1,SK41=0),1000,0)),1000000))</f>
        <v/>
      </c>
      <c r="ABS41">
        <f>IF($B41=0,1000000,IF(INDEX('計算A'!$D$60:$II$104,$B41,165)*JE41=1,IF(AND($E41=2,SL41=0),1000000,INDEX('計算A'!FL$110:FL$114,$F41+1)+IF(AND($E41=1,SL41=0),1000,0)),1000000))</f>
        <v/>
      </c>
      <c r="ABT41">
        <f>IF($B41=0,1000000,IF(INDEX('計算A'!$D$60:$II$104,$B41,166)*JF41=1,IF(AND($E41=2,SM41=0),1000000,INDEX('計算A'!FM$110:FM$114,$F41+1)+IF(AND($E41=1,SM41=0),1000,0)),1000000))</f>
        <v/>
      </c>
      <c r="ABU41">
        <f>IF($B41=0,1000000,IF(INDEX('計算A'!$D$60:$II$104,$B41,167)*JG41=1,IF(AND($E41=2,SN41=0),1000000,INDEX('計算A'!FN$110:FN$114,$F41+1)+IF(AND($E41=1,SN41=0),1000,0)),1000000))</f>
        <v/>
      </c>
      <c r="ABV41">
        <f>IF($B41=0,1000000,IF(INDEX('計算A'!$D$60:$II$104,$B41,168)*JH41=1,IF(AND($E41=2,SO41=0),1000000,INDEX('計算A'!FO$110:FO$114,$F41+1)+IF(AND($E41=1,SO41=0),1000,0)),1000000))</f>
        <v/>
      </c>
      <c r="ABW41">
        <f>IF($B41=0,1000000,IF(INDEX('計算A'!$D$60:$II$104,$B41,169)*JI41=1,IF(AND($E41=2,SP41=0),1000000,INDEX('計算A'!FP$110:FP$114,$F41+1)+IF(AND($E41=1,SP41=0),1000,0)),1000000))</f>
        <v/>
      </c>
      <c r="ABX41">
        <f>IF($B41=0,1000000,IF(INDEX('計算A'!$D$60:$II$104,$B41,170)*JJ41=1,IF(AND($E41=2,SQ41=0),1000000,INDEX('計算A'!FQ$110:FQ$114,$F41+1)+IF(AND($E41=1,SQ41=0),1000,0)),1000000))</f>
        <v/>
      </c>
      <c r="ABY41">
        <f>IF($B41=0,1000000,IF(INDEX('計算A'!$D$60:$II$104,$B41,171)*JK41=1,IF(AND($E41=2,SR41=0),1000000,INDEX('計算A'!FR$110:FR$114,$F41+1)+IF(AND($E41=1,SR41=0),1000,0)),1000000))</f>
        <v/>
      </c>
      <c r="ABZ41">
        <f>IF($B41=0,1000000,IF(INDEX('計算A'!$D$60:$II$104,$B41,172)*JL41=1,IF(AND($E41=2,SS41=0),1000000,INDEX('計算A'!FS$110:FS$114,$F41+1)+IF(AND($E41=1,SS41=0),1000,0)),1000000))</f>
        <v/>
      </c>
      <c r="ACA41">
        <f>IF($B41=0,1000000,IF(INDEX('計算A'!$D$60:$II$104,$B41,173)*JM41=1,IF(AND($E41=2,ST41=0),1000000,INDEX('計算A'!FT$110:FT$114,$F41+1)+IF(AND($E41=1,ST41=0),1000,0)),1000000))</f>
        <v/>
      </c>
      <c r="ACB41">
        <f>IF($B41=0,1000000,IF(INDEX('計算A'!$D$60:$II$104,$B41,174)*JN41=1,IF(AND($E41=2,SU41=0),1000000,INDEX('計算A'!FU$110:FU$114,$F41+1)+IF(AND($E41=1,SU41=0),1000,0)),1000000))</f>
        <v/>
      </c>
      <c r="ACC41">
        <f>IF($B41=0,1000000,IF(INDEX('計算A'!$D$60:$II$104,$B41,175)*JO41=1,IF(AND($E41=2,SV41=0),1000000,INDEX('計算A'!FV$110:FV$114,$F41+1)+IF(AND($E41=1,SV41=0),1000,0)),1000000))</f>
        <v/>
      </c>
      <c r="ACD41">
        <f>IF($B41=0,1000000,IF(INDEX('計算A'!$D$60:$II$104,$B41,176)*JP41=1,IF(AND($E41=2,SW41=0),1000000,INDEX('計算A'!FW$110:FW$114,$F41+1)+IF(AND($E41=1,SW41=0),1000,0)),1000000))</f>
        <v/>
      </c>
      <c r="ACE41">
        <f>IF($B41=0,1000000,IF(INDEX('計算A'!$D$60:$II$104,$B41,177)*JQ41=1,IF(AND($E41=2,SX41=0),1000000,INDEX('計算A'!FX$110:FX$114,$F41+1)+IF(AND($E41=1,SX41=0),1000,0)),1000000))</f>
        <v/>
      </c>
      <c r="ACF41">
        <f>IF($B41=0,1000000,IF(INDEX('計算A'!$D$60:$II$104,$B41,178)*JR41=1,IF(AND($E41=2,SY41=0),1000000,INDEX('計算A'!FY$110:FY$114,$F41+1)+IF(AND($E41=1,SY41=0),1000,0)),1000000))</f>
        <v/>
      </c>
      <c r="ACG41">
        <f>IF($B41=0,1000000,IF(INDEX('計算A'!$D$60:$II$104,$B41,179)*JS41=1,IF(AND($E41=2,SZ41=0),1000000,INDEX('計算A'!FZ$110:FZ$114,$F41+1)+IF(AND($E41=1,SZ41=0),1000,0)),1000000))</f>
        <v/>
      </c>
      <c r="ACH41">
        <f>IF($B41=0,1000000,IF(INDEX('計算A'!$D$60:$II$104,$B41,180)*JT41=1,IF(AND($E41=2,TA41=0),1000000,INDEX('計算A'!GA$110:GA$114,$F41+1)+IF(AND($E41=1,TA41=0),1000,0)),1000000))</f>
        <v/>
      </c>
      <c r="ACI41">
        <f>IF($B41=0,1000000,IF(INDEX('計算A'!$D$60:$II$104,$B41,181)*JU41=1,IF(AND($E41=2,TB41=0),1000000,INDEX('計算A'!GB$110:GB$114,$F41+1)+IF(AND($E41=1,TB41=0),1000,0)),1000000))</f>
        <v/>
      </c>
      <c r="ACJ41">
        <f>IF($B41=0,1000000,IF(INDEX('計算A'!$D$60:$II$104,$B41,182)*JV41=1,IF(AND($E41=2,TC41=0),1000000,INDEX('計算A'!GC$110:GC$114,$F41+1)+IF(AND($E41=1,TC41=0),1000,0)),1000000))</f>
        <v/>
      </c>
      <c r="ACK41">
        <f>IF($B41=0,1000000,IF(INDEX('計算A'!$D$60:$II$104,$B41,183)*JW41=1,IF(AND($E41=2,TD41=0),1000000,INDEX('計算A'!GD$110:GD$114,$F41+1)+IF(AND($E41=1,TD41=0),1000,0)),1000000))</f>
        <v/>
      </c>
      <c r="ACL41">
        <f>IF($B41=0,1000000,IF(INDEX('計算A'!$D$60:$II$104,$B41,184)*JX41=1,IF(AND($E41=2,TE41=0),1000000,INDEX('計算A'!GE$110:GE$114,$F41+1)+IF(AND($E41=1,TE41=0),1000,0)),1000000))</f>
        <v/>
      </c>
      <c r="ACM41">
        <f>IF($B41=0,1000000,IF(INDEX('計算A'!$D$60:$II$104,$B41,185)*JY41=1,IF(AND($E41=2,TF41=0),1000000,INDEX('計算A'!GF$110:GF$114,$F41+1)+IF(AND($E41=1,TF41=0),1000,0)),1000000))</f>
        <v/>
      </c>
      <c r="ACN41">
        <f>IF($B41=0,1000000,IF(INDEX('計算A'!$D$60:$II$104,$B41,186)*JZ41=1,IF(AND($E41=2,TG41=0),1000000,INDEX('計算A'!GG$110:GG$114,$F41+1)+IF(AND($E41=1,TG41=0),1000,0)),1000000))</f>
        <v/>
      </c>
      <c r="ACO41">
        <f>IF($B41=0,1000000,IF(INDEX('計算A'!$D$60:$II$104,$B41,187)*KA41=1,IF(AND($E41=2,TH41=0),1000000,INDEX('計算A'!GH$110:GH$114,$F41+1)+IF(AND($E41=1,TH41=0),1000,0)),1000000))</f>
        <v/>
      </c>
      <c r="ACP41">
        <f>IF($B41=0,1000000,IF(INDEX('計算A'!$D$60:$II$104,$B41,188)*KB41=1,IF(AND($E41=2,TI41=0),1000000,INDEX('計算A'!GI$110:GI$114,$F41+1)+IF(AND($E41=1,TI41=0),1000,0)),1000000))</f>
        <v/>
      </c>
      <c r="ACQ41">
        <f>IF($B41=0,1000000,IF(INDEX('計算A'!$D$60:$II$104,$B41,189)*KC41=1,IF(AND($E41=2,TJ41=0),1000000,INDEX('計算A'!GJ$110:GJ$114,$F41+1)+IF(AND($E41=1,TJ41=0),1000,0)),1000000))</f>
        <v/>
      </c>
      <c r="ACR41">
        <f>IF($B41=0,1000000,IF(INDEX('計算A'!$D$60:$II$104,$B41,190)*KD41=1,IF(AND($E41=2,TK41=0),1000000,INDEX('計算A'!GK$110:GK$114,$F41+1)+IF(AND($E41=1,TK41=0),1000,0)),1000000))</f>
        <v/>
      </c>
      <c r="ACS41">
        <f>IF($B41=0,1000000,IF(INDEX('計算A'!$D$60:$II$104,$B41,191)*KE41=1,IF(AND($E41=2,TL41=0),1000000,INDEX('計算A'!GL$110:GL$114,$F41+1)+IF(AND($E41=1,TL41=0),1000,0)),1000000))</f>
        <v/>
      </c>
      <c r="ACT41">
        <f>IF($B41=0,1000000,IF(INDEX('計算A'!$D$60:$II$104,$B41,192)*KF41=1,IF(AND($E41=2,TM41=0),1000000,INDEX('計算A'!GM$110:GM$114,$F41+1)+IF(AND($E41=1,TM41=0),1000,0)),1000000))</f>
        <v/>
      </c>
      <c r="ACU41">
        <f>IF($B41=0,1000000,IF(INDEX('計算A'!$D$60:$II$104,$B41,193)*KG41=1,IF(AND($E41=2,TN41=0),1000000,INDEX('計算A'!GN$110:GN$114,$F41+1)+IF(AND($E41=1,TN41=0),1000,0)),1000000))</f>
        <v/>
      </c>
      <c r="ACV41">
        <f>IF($B41=0,1000000,IF(INDEX('計算A'!$D$60:$II$104,$B41,194)*KH41=1,IF(AND($E41=2,TO41=0),1000000,INDEX('計算A'!GO$110:GO$114,$F41+1)+IF(AND($E41=1,TO41=0),1000,0)),1000000))</f>
        <v/>
      </c>
      <c r="ACW41">
        <f>IF($B41=0,1000000,IF(INDEX('計算A'!$D$60:$II$104,$B41,195)*KI41=1,IF(AND($E41=2,TP41=0),1000000,INDEX('計算A'!GP$110:GP$114,$F41+1)+IF(AND($E41=1,TP41=0),1000,0)),1000000))</f>
        <v/>
      </c>
      <c r="ACX41">
        <f>IF($B41=0,1000000,IF(INDEX('計算A'!$D$60:$II$104,$B41,196)*KJ41=1,IF(AND($E41=2,TQ41=0),1000000,INDEX('計算A'!GQ$110:GQ$114,$F41+1)+IF(AND($E41=1,TQ41=0),1000,0)),1000000))</f>
        <v/>
      </c>
      <c r="ACY41">
        <f>IF($B41=0,1000000,IF(INDEX('計算A'!$D$60:$II$104,$B41,197)*KK41=1,IF(AND($E41=2,TR41=0),1000000,INDEX('計算A'!GR$110:GR$114,$F41+1)+IF(AND($E41=1,TR41=0),1000,0)),1000000))</f>
        <v/>
      </c>
      <c r="ACZ41">
        <f>IF($B41=0,1000000,IF(INDEX('計算A'!$D$60:$II$104,$B41,198)*KL41=1,IF(AND($E41=2,TS41=0),1000000,INDEX('計算A'!GS$110:GS$114,$F41+1)+IF(AND($E41=1,TS41=0),1000,0)),1000000))</f>
        <v/>
      </c>
      <c r="ADA41">
        <f>IF($B41=0,1000000,IF(INDEX('計算A'!$D$60:$II$104,$B41,199)*KM41=1,IF(AND($E41=2,TT41=0),1000000,INDEX('計算A'!GT$110:GT$114,$F41+1)+IF(AND($E41=1,TT41=0),1000,0)),1000000))</f>
        <v/>
      </c>
      <c r="ADB41">
        <f>IF($B41=0,1000000,IF(INDEX('計算A'!$D$60:$II$104,$B41,200)*KN41=1,IF(AND($E41=2,TU41=0),1000000,INDEX('計算A'!GU$110:GU$114,$F41+1)+IF(AND($E41=1,TU41=0),1000,0)),1000000))</f>
        <v/>
      </c>
      <c r="ADC41">
        <f>IF($B41=0,1000000,IF(INDEX('計算A'!$D$60:$II$104,$B41,201)*KO41=1,IF(AND($E41=2,TV41=0),1000000,INDEX('計算A'!GV$110:GV$114,$F41+1)+IF(AND($E41=1,TV41=0),1000,0)),1000000))</f>
        <v/>
      </c>
      <c r="ADD41">
        <f>IF($B41=0,1000000,IF(INDEX('計算A'!$D$60:$II$104,$B41,202)*KP41=1,IF(AND($E41=2,TW41=0),1000000,INDEX('計算A'!GW$110:GW$114,$F41+1)+IF(AND($E41=1,TW41=0),1000,0)),1000000))</f>
        <v/>
      </c>
      <c r="ADE41">
        <f>IF($B41=0,1000000,IF(INDEX('計算A'!$D$60:$II$104,$B41,203)*KQ41=1,IF(AND($E41=2,TX41=0),1000000,INDEX('計算A'!GX$110:GX$114,$F41+1)+IF(AND($E41=1,TX41=0),1000,0)),1000000))</f>
        <v/>
      </c>
      <c r="ADF41">
        <f>IF($B41=0,1000000,IF(INDEX('計算A'!$D$60:$II$104,$B41,204)*KR41=1,IF(AND($E41=2,TY41=0),1000000,INDEX('計算A'!GY$110:GY$114,$F41+1)+IF(AND($E41=1,TY41=0),1000,0)),1000000))</f>
        <v/>
      </c>
      <c r="ADG41">
        <f>IF($B41=0,1000000,IF(INDEX('計算A'!$D$60:$II$104,$B41,205)*KS41=1,IF(AND($E41=2,TZ41=0),1000000,INDEX('計算A'!GZ$110:GZ$114,$F41+1)+IF(AND($E41=1,TZ41=0),1000,0)),1000000))</f>
        <v/>
      </c>
      <c r="ADH41">
        <f>IF($B41=0,1000000,IF(INDEX('計算A'!$D$60:$II$104,$B41,206)*KT41=1,IF(AND($E41=2,UA41=0),1000000,INDEX('計算A'!HA$110:HA$114,$F41+1)+IF(AND($E41=1,UA41=0),1000,0)),1000000))</f>
        <v/>
      </c>
      <c r="ADI41">
        <f>IF($B41=0,1000000,IF(INDEX('計算A'!$D$60:$II$104,$B41,207)*KU41=1,IF(AND($E41=2,UB41=0),1000000,INDEX('計算A'!HB$110:HB$114,$F41+1)+IF(AND($E41=1,UB41=0),1000,0)),1000000))</f>
        <v/>
      </c>
      <c r="ADJ41">
        <f>IF($B41=0,1000000,IF(INDEX('計算A'!$D$60:$II$104,$B41,208)*KV41=1,IF(AND($E41=2,UC41=0),1000000,INDEX('計算A'!HC$110:HC$114,$F41+1)+IF(AND($E41=1,UC41=0),1000,0)),1000000))</f>
        <v/>
      </c>
      <c r="ADK41">
        <f>IF($B41=0,1000000,IF(INDEX('計算A'!$D$60:$II$104,$B41,209)*KW41=1,IF(AND($E41=2,UD41=0),1000000,INDEX('計算A'!HD$110:HD$114,$F41+1)+IF(AND($E41=1,UD41=0),1000,0)),1000000))</f>
        <v/>
      </c>
      <c r="ADL41">
        <f>IF($B41=0,1000000,IF(INDEX('計算A'!$D$60:$II$104,$B41,210)*KX41=1,IF(AND($E41=2,UE41=0),1000000,INDEX('計算A'!HE$110:HE$114,$F41+1)+IF(AND($E41=1,UE41=0),1000,0)),1000000))</f>
        <v/>
      </c>
      <c r="ADM41">
        <f>IF($B41=0,1000000,IF(INDEX('計算A'!$D$60:$II$104,$B41,211)*KY41=1,IF(AND($E41=2,UF41=0),1000000,INDEX('計算A'!HF$110:HF$114,$F41+1)+IF(AND($E41=1,UF41=0),1000,0)),1000000))</f>
        <v/>
      </c>
      <c r="ADN41">
        <f>IF($B41=0,1000000,IF(INDEX('計算A'!$D$60:$II$104,$B41,212)*KZ41=1,IF(AND($E41=2,UG41=0),1000000,INDEX('計算A'!HG$110:HG$114,$F41+1)+IF(AND($E41=1,UG41=0),1000,0)),1000000))</f>
        <v/>
      </c>
      <c r="ADO41">
        <f>IF($B41=0,1000000,IF(INDEX('計算A'!$D$60:$II$104,$B41,213)*LA41=1,IF(AND($E41=2,UH41=0),1000000,INDEX('計算A'!HH$110:HH$114,$F41+1)+IF(AND($E41=1,UH41=0),1000,0)),1000000))</f>
        <v/>
      </c>
      <c r="ADP41">
        <f>IF($B41=0,1000000,IF(INDEX('計算A'!$D$60:$II$104,$B41,214)*LB41=1,IF(AND($E41=2,UI41=0),1000000,INDEX('計算A'!HI$110:HI$114,$F41+1)+IF(AND($E41=1,UI41=0),1000,0)),1000000))</f>
        <v/>
      </c>
      <c r="ADQ41">
        <f>IF($B41=0,1000000,IF(INDEX('計算A'!$D$60:$II$104,$B41,215)*LC41=1,IF(AND($E41=2,UJ41=0),1000000,INDEX('計算A'!HJ$110:HJ$114,$F41+1)+IF(AND($E41=1,UJ41=0),1000,0)),1000000))</f>
        <v/>
      </c>
      <c r="ADR41">
        <f>IF($B41=0,1000000,IF(INDEX('計算A'!$D$60:$II$104,$B41,216)*LD41=1,IF(AND($E41=2,UK41=0),1000000,INDEX('計算A'!HK$110:HK$114,$F41+1)+IF(AND($E41=1,UK41=0),1000,0)),1000000))</f>
        <v/>
      </c>
      <c r="ADS41">
        <f>IF($B41=0,1000000,IF(INDEX('計算A'!$D$60:$II$104,$B41,217)*LE41=1,IF(AND($E41=2,UL41=0),1000000,INDEX('計算A'!HL$110:HL$114,$F41+1)+IF(AND($E41=1,UL41=0),1000,0)),1000000))</f>
        <v/>
      </c>
      <c r="ADT41">
        <f>IF($B41=0,1000000,IF(INDEX('計算A'!$D$60:$II$104,$B41,218)*LF41=1,IF(AND($E41=2,UM41=0),1000000,INDEX('計算A'!HM$110:HM$114,$F41+1)+IF(AND($E41=1,UM41=0),1000,0)),1000000))</f>
        <v/>
      </c>
      <c r="ADU41">
        <f>IF($B41=0,1000000,IF(INDEX('計算A'!$D$60:$II$104,$B41,219)*LG41=1,IF(AND($E41=2,UN41=0),1000000,INDEX('計算A'!HN$110:HN$114,$F41+1)+IF(AND($E41=1,UN41=0),1000,0)),1000000))</f>
        <v/>
      </c>
      <c r="ADV41">
        <f>IF($B41=0,1000000,IF(INDEX('計算A'!$D$60:$II$104,$B41,220)*LH41=1,IF(AND($E41=2,UO41=0),1000000,INDEX('計算A'!HO$110:HO$114,$F41+1)+IF(AND($E41=1,UO41=0),1000,0)),1000000))</f>
        <v/>
      </c>
      <c r="ADW41">
        <f>IF($B41=0,1000000,IF(INDEX('計算A'!$D$60:$II$104,$B41,221)*LI41=1,IF(AND($E41=2,UP41=0),1000000,INDEX('計算A'!HP$110:HP$114,$F41+1)+IF(AND($E41=1,UP41=0),1000,0)),1000000))</f>
        <v/>
      </c>
      <c r="ADX41">
        <f>IF($B41=0,1000000,IF(INDEX('計算A'!$D$60:$II$104,$B41,222)*LJ41=1,IF(AND($E41=2,UQ41=0),1000000,INDEX('計算A'!HQ$110:HQ$114,$F41+1)+IF(AND($E41=1,UQ41=0),1000,0)),1000000))</f>
        <v/>
      </c>
      <c r="ADY41">
        <f>IF($B41=0,1000000,IF(INDEX('計算A'!$D$60:$II$104,$B41,223)*LK41=1,IF(AND($E41=2,UR41=0),1000000,INDEX('計算A'!HR$110:HR$114,$F41+1)+IF(AND($E41=1,UR41=0),1000,0)),1000000))</f>
        <v/>
      </c>
      <c r="ADZ41">
        <f>IF($B41=0,1000000,IF(INDEX('計算A'!$D$60:$II$104,$B41,224)*LL41=1,IF(AND($E41=2,US41=0),1000000,INDEX('計算A'!HS$110:HS$114,$F41+1)+IF(AND($E41=1,US41=0),1000,0)),1000000))</f>
        <v/>
      </c>
      <c r="AEA41">
        <f>IF($B41=0,1000000,IF(INDEX('計算A'!$D$60:$II$104,$B41,225)*LM41=1,IF(AND($E41=2,UT41=0),1000000,INDEX('計算A'!HT$110:HT$114,$F41+1)+IF(AND($E41=1,UT41=0),1000,0)),1000000))</f>
        <v/>
      </c>
      <c r="AEB41">
        <f>IF($B41=0,1000000,IF(INDEX('計算A'!$D$60:$II$104,$B41,226)*LN41=1,IF(AND($E41=2,UU41=0),1000000,INDEX('計算A'!HU$110:HU$114,$F41+1)+IF(AND($E41=1,UU41=0),1000,0)),1000000))</f>
        <v/>
      </c>
      <c r="AEC41">
        <f>IF($B41=0,1000000,IF(INDEX('計算A'!$D$60:$II$104,$B41,227)*LO41=1,IF(AND($E41=2,UV41=0),1000000,INDEX('計算A'!HV$110:HV$114,$F41+1)+IF(AND($E41=1,UV41=0),1000,0)),1000000))</f>
        <v/>
      </c>
      <c r="AED41">
        <f>IF($B41=0,1000000,IF(INDEX('計算A'!$D$60:$II$104,$B41,228)*LP41=1,IF(AND($E41=2,UW41=0),1000000,INDEX('計算A'!HW$110:HW$114,$F41+1)+IF(AND($E41=1,UW41=0),1000,0)),1000000))</f>
        <v/>
      </c>
      <c r="AEE41">
        <f>IF($B41=0,1000000,IF(INDEX('計算A'!$D$60:$II$104,$B41,229)*LQ41=1,IF(AND($E41=2,UX41=0),1000000,INDEX('計算A'!HX$110:HX$114,$F41+1)+IF(AND($E41=1,UX41=0),1000,0)),1000000))</f>
        <v/>
      </c>
      <c r="AEF41">
        <f>IF($B41=0,1000000,IF(INDEX('計算A'!$D$60:$II$104,$B41,230)*LR41=1,IF(AND($E41=2,UY41=0),1000000,INDEX('計算A'!HY$110:HY$114,$F41+1)+IF(AND($E41=1,UY41=0),1000,0)),1000000))</f>
        <v/>
      </c>
      <c r="AEG41">
        <f>IF($B41=0,1000000,IF(INDEX('計算A'!$D$60:$II$104,$B41,231)*LS41=1,IF(AND($E41=2,UZ41=0),1000000,INDEX('計算A'!HZ$110:HZ$114,$F41+1)+IF(AND($E41=1,UZ41=0),1000,0)),1000000))</f>
        <v/>
      </c>
      <c r="AEH41">
        <f>IF($B41=0,1000000,IF(INDEX('計算A'!$D$60:$II$104,$B41,232)*LT41=1,IF(AND($E41=2,VA41=0),1000000,INDEX('計算A'!IA$110:IA$114,$F41+1)+IF(AND($E41=1,VA41=0),1000,0)),1000000))</f>
        <v/>
      </c>
      <c r="AEI41">
        <f>IF($B41=0,1000000,IF(INDEX('計算A'!$D$60:$II$104,$B41,233)*LU41=1,IF(AND($E41=2,VB41=0),1000000,INDEX('計算A'!IB$110:IB$114,$F41+1)+IF(AND($E41=1,VB41=0),1000,0)),1000000))</f>
        <v/>
      </c>
      <c r="AEJ41">
        <f>IF($B41=0,1000000,IF(INDEX('計算A'!$D$60:$II$104,$B41,234)*LV41=1,IF(AND($E41=2,VC41=0),1000000,INDEX('計算A'!IC$110:IC$114,$F41+1)+IF(AND($E41=1,VC41=0),1000,0)),1000000))</f>
        <v/>
      </c>
      <c r="AEK41">
        <f>IF($B41=0,1000000,IF(INDEX('計算A'!$D$60:$II$104,$B41,235)*LW41=1,IF(AND($E41=2,VD41=0),1000000,INDEX('計算A'!ID$110:ID$114,$F41+1)+IF(AND($E41=1,VD41=0),1000,0)),1000000))</f>
        <v/>
      </c>
      <c r="AEL41">
        <f>IF($B41=0,1000000,IF(INDEX('計算A'!$D$60:$II$104,$B41,236)*LX41=1,IF(AND($E41=2,VE41=0),1000000,INDEX('計算A'!IE$110:IE$114,$F41+1)+IF(AND($E41=1,VE41=0),1000,0)),1000000))</f>
        <v/>
      </c>
      <c r="AEM41">
        <f>IF($B41=0,1000000,IF(INDEX('計算A'!$D$60:$II$104,$B41,237)*LY41=1,IF(AND($E41=2,VF41=0),1000000,INDEX('計算A'!IF$110:IF$114,$F41+1)+IF(AND($E41=1,VF41=0),1000,0)),1000000))</f>
        <v/>
      </c>
      <c r="AEN41">
        <f>IF($B41=0,1000000,IF(INDEX('計算A'!$D$60:$II$104,$B41,238)*LZ41=1,IF(AND($E41=2,VG41=0),1000000,INDEX('計算A'!IG$110:IG$114,$F41+1)+IF(AND($E41=1,VG41=0),1000,0)),1000000))</f>
        <v/>
      </c>
      <c r="AEO41">
        <f>IF($B41=0,1000000,IF(INDEX('計算A'!$D$60:$II$104,$B41,239)*MA41=1,IF(AND($E41=2,VH41=0),1000000,INDEX('計算A'!IH$110:IH$114,$F41+1)+IF(AND($E41=1,VH41=0),1000,0)),1000000))</f>
        <v/>
      </c>
      <c r="AEP41">
        <f>IF($B41=0,1000000,IF(INDEX('計算A'!$D$60:$II$104,$B41,240)*MB41=1,IF(AND($E41=2,VI41=0),1000000,INDEX('計算A'!II$110:II$114,$F41+1)+IF(AND($E41=1,VI41=0),1000,0)),1000000))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IF($B42=0,1000000,IF(INDEX('計算A'!$D$60:$II$104,$B42,1)*CW42=1,IF(AND($E42=2,MD42=0),1000000,INDEX('計算A'!D$110:D$114,$F42+1)+IF(AND($E42=1,MD42=0),1000,0)),1000000))</f>
        <v/>
      </c>
      <c r="VL42">
        <f>IF($B42=0,1000000,IF(INDEX('計算A'!$D$60:$II$104,$B42,2)*CX42=1,IF(AND($E42=2,ME42=0),1000000,INDEX('計算A'!E$110:E$114,$F42+1)+IF(AND($E42=1,ME42=0),1000,0)),1000000))</f>
        <v/>
      </c>
      <c r="VM42">
        <f>IF($B42=0,1000000,IF(INDEX('計算A'!$D$60:$II$104,$B42,3)*CY42=1,IF(AND($E42=2,MF42=0),1000000,INDEX('計算A'!F$110:F$114,$F42+1)+IF(AND($E42=1,MF42=0),1000,0)),1000000))</f>
        <v/>
      </c>
      <c r="VN42">
        <f>IF($B42=0,1000000,IF(INDEX('計算A'!$D$60:$II$104,$B42,4)*CZ42=1,IF(AND($E42=2,MG42=0),1000000,INDEX('計算A'!G$110:G$114,$F42+1)+IF(AND($E42=1,MG42=0),1000,0)),1000000))</f>
        <v/>
      </c>
      <c r="VO42">
        <f>IF($B42=0,1000000,IF(INDEX('計算A'!$D$60:$II$104,$B42,5)*DA42=1,IF(AND($E42=2,MH42=0),1000000,INDEX('計算A'!H$110:H$114,$F42+1)+IF(AND($E42=1,MH42=0),1000,0)),1000000))</f>
        <v/>
      </c>
      <c r="VP42">
        <f>IF($B42=0,1000000,IF(INDEX('計算A'!$D$60:$II$104,$B42,6)*DB42=1,IF(AND($E42=2,MI42=0),1000000,INDEX('計算A'!I$110:I$114,$F42+1)+IF(AND($E42=1,MI42=0),1000,0)),1000000))</f>
        <v/>
      </c>
      <c r="VQ42">
        <f>IF($B42=0,1000000,IF(INDEX('計算A'!$D$60:$II$104,$B42,7)*DC42=1,IF(AND($E42=2,MJ42=0),1000000,INDEX('計算A'!J$110:J$114,$F42+1)+IF(AND($E42=1,MJ42=0),1000,0)),1000000))</f>
        <v/>
      </c>
      <c r="VR42">
        <f>IF($B42=0,1000000,IF(INDEX('計算A'!$D$60:$II$104,$B42,8)*DD42=1,IF(AND($E42=2,MK42=0),1000000,INDEX('計算A'!K$110:K$114,$F42+1)+IF(AND($E42=1,MK42=0),1000,0)),1000000))</f>
        <v/>
      </c>
      <c r="VS42">
        <f>IF($B42=0,1000000,IF(INDEX('計算A'!$D$60:$II$104,$B42,9)*DE42=1,IF(AND($E42=2,ML42=0),1000000,INDEX('計算A'!L$110:L$114,$F42+1)+IF(AND($E42=1,ML42=0),1000,0)),1000000))</f>
        <v/>
      </c>
      <c r="VT42">
        <f>IF($B42=0,1000000,IF(INDEX('計算A'!$D$60:$II$104,$B42,10)*DF42=1,IF(AND($E42=2,MM42=0),1000000,INDEX('計算A'!M$110:M$114,$F42+1)+IF(AND($E42=1,MM42=0),1000,0)),1000000))</f>
        <v/>
      </c>
      <c r="VU42">
        <f>IF($B42=0,1000000,IF(INDEX('計算A'!$D$60:$II$104,$B42,11)*DG42=1,IF(AND($E42=2,MN42=0),1000000,INDEX('計算A'!N$110:N$114,$F42+1)+IF(AND($E42=1,MN42=0),1000,0)),1000000))</f>
        <v/>
      </c>
      <c r="VV42">
        <f>IF($B42=0,1000000,IF(INDEX('計算A'!$D$60:$II$104,$B42,12)*DH42=1,IF(AND($E42=2,MO42=0),1000000,INDEX('計算A'!O$110:O$114,$F42+1)+IF(AND($E42=1,MO42=0),1000,0)),1000000))</f>
        <v/>
      </c>
      <c r="VW42">
        <f>IF($B42=0,1000000,IF(INDEX('計算A'!$D$60:$II$104,$B42,13)*DI42=1,IF(AND($E42=2,MP42=0),1000000,INDEX('計算A'!P$110:P$114,$F42+1)+IF(AND($E42=1,MP42=0),1000,0)),1000000))</f>
        <v/>
      </c>
      <c r="VX42">
        <f>IF($B42=0,1000000,IF(INDEX('計算A'!$D$60:$II$104,$B42,14)*DJ42=1,IF(AND($E42=2,MQ42=0),1000000,INDEX('計算A'!Q$110:Q$114,$F42+1)+IF(AND($E42=1,MQ42=0),1000,0)),1000000))</f>
        <v/>
      </c>
      <c r="VY42">
        <f>IF($B42=0,1000000,IF(INDEX('計算A'!$D$60:$II$104,$B42,15)*DK42=1,IF(AND($E42=2,MR42=0),1000000,INDEX('計算A'!R$110:R$114,$F42+1)+IF(AND($E42=1,MR42=0),1000,0)),1000000))</f>
        <v/>
      </c>
      <c r="VZ42">
        <f>IF($B42=0,1000000,IF(INDEX('計算A'!$D$60:$II$104,$B42,16)*DL42=1,IF(AND($E42=2,MS42=0),1000000,INDEX('計算A'!S$110:S$114,$F42+1)+IF(AND($E42=1,MS42=0),1000,0)),1000000))</f>
        <v/>
      </c>
      <c r="WA42">
        <f>IF($B42=0,1000000,IF(INDEX('計算A'!$D$60:$II$104,$B42,17)*DM42=1,IF(AND($E42=2,MT42=0),1000000,INDEX('計算A'!T$110:T$114,$F42+1)+IF(AND($E42=1,MT42=0),1000,0)),1000000))</f>
        <v/>
      </c>
      <c r="WB42">
        <f>IF($B42=0,1000000,IF(INDEX('計算A'!$D$60:$II$104,$B42,18)*DN42=1,IF(AND($E42=2,MU42=0),1000000,INDEX('計算A'!U$110:U$114,$F42+1)+IF(AND($E42=1,MU42=0),1000,0)),1000000))</f>
        <v/>
      </c>
      <c r="WC42">
        <f>IF($B42=0,1000000,IF(INDEX('計算A'!$D$60:$II$104,$B42,19)*DO42=1,IF(AND($E42=2,MV42=0),1000000,INDEX('計算A'!V$110:V$114,$F42+1)+IF(AND($E42=1,MV42=0),1000,0)),1000000))</f>
        <v/>
      </c>
      <c r="WD42">
        <f>IF($B42=0,1000000,IF(INDEX('計算A'!$D$60:$II$104,$B42,20)*DP42=1,IF(AND($E42=2,MW42=0),1000000,INDEX('計算A'!W$110:W$114,$F42+1)+IF(AND($E42=1,MW42=0),1000,0)),1000000))</f>
        <v/>
      </c>
      <c r="WE42">
        <f>IF($B42=0,1000000,IF(INDEX('計算A'!$D$60:$II$104,$B42,21)*DQ42=1,IF(AND($E42=2,MX42=0),1000000,INDEX('計算A'!X$110:X$114,$F42+1)+IF(AND($E42=1,MX42=0),1000,0)),1000000))</f>
        <v/>
      </c>
      <c r="WF42">
        <f>IF($B42=0,1000000,IF(INDEX('計算A'!$D$60:$II$104,$B42,22)*DR42=1,IF(AND($E42=2,MY42=0),1000000,INDEX('計算A'!Y$110:Y$114,$F42+1)+IF(AND($E42=1,MY42=0),1000,0)),1000000))</f>
        <v/>
      </c>
      <c r="WG42">
        <f>IF($B42=0,1000000,IF(INDEX('計算A'!$D$60:$II$104,$B42,23)*DS42=1,IF(AND($E42=2,MZ42=0),1000000,INDEX('計算A'!Z$110:Z$114,$F42+1)+IF(AND($E42=1,MZ42=0),1000,0)),1000000))</f>
        <v/>
      </c>
      <c r="WH42">
        <f>IF($B42=0,1000000,IF(INDEX('計算A'!$D$60:$II$104,$B42,24)*DT42=1,IF(AND($E42=2,NA42=0),1000000,INDEX('計算A'!AA$110:AA$114,$F42+1)+IF(AND($E42=1,NA42=0),1000,0)),1000000))</f>
        <v/>
      </c>
      <c r="WI42">
        <f>IF($B42=0,1000000,IF(INDEX('計算A'!$D$60:$II$104,$B42,25)*DU42=1,IF(AND($E42=2,NB42=0),1000000,INDEX('計算A'!AB$110:AB$114,$F42+1)+IF(AND($E42=1,NB42=0),1000,0)),1000000))</f>
        <v/>
      </c>
      <c r="WJ42">
        <f>IF($B42=0,1000000,IF(INDEX('計算A'!$D$60:$II$104,$B42,26)*DV42=1,IF(AND($E42=2,NC42=0),1000000,INDEX('計算A'!AC$110:AC$114,$F42+1)+IF(AND($E42=1,NC42=0),1000,0)),1000000))</f>
        <v/>
      </c>
      <c r="WK42">
        <f>IF($B42=0,1000000,IF(INDEX('計算A'!$D$60:$II$104,$B42,27)*DW42=1,IF(AND($E42=2,ND42=0),1000000,INDEX('計算A'!AD$110:AD$114,$F42+1)+IF(AND($E42=1,ND42=0),1000,0)),1000000))</f>
        <v/>
      </c>
      <c r="WL42">
        <f>IF($B42=0,1000000,IF(INDEX('計算A'!$D$60:$II$104,$B42,28)*DX42=1,IF(AND($E42=2,NE42=0),1000000,INDEX('計算A'!AE$110:AE$114,$F42+1)+IF(AND($E42=1,NE42=0),1000,0)),1000000))</f>
        <v/>
      </c>
      <c r="WM42">
        <f>IF($B42=0,1000000,IF(INDEX('計算A'!$D$60:$II$104,$B42,29)*DY42=1,IF(AND($E42=2,NF42=0),1000000,INDEX('計算A'!AF$110:AF$114,$F42+1)+IF(AND($E42=1,NF42=0),1000,0)),1000000))</f>
        <v/>
      </c>
      <c r="WN42">
        <f>IF($B42=0,1000000,IF(INDEX('計算A'!$D$60:$II$104,$B42,30)*DZ42=1,IF(AND($E42=2,NG42=0),1000000,INDEX('計算A'!AG$110:AG$114,$F42+1)+IF(AND($E42=1,NG42=0),1000,0)),1000000))</f>
        <v/>
      </c>
      <c r="WO42">
        <f>IF($B42=0,1000000,IF(INDEX('計算A'!$D$60:$II$104,$B42,31)*EA42=1,IF(AND($E42=2,NH42=0),1000000,INDEX('計算A'!AH$110:AH$114,$F42+1)+IF(AND($E42=1,NH42=0),1000,0)),1000000))</f>
        <v/>
      </c>
      <c r="WP42">
        <f>IF($B42=0,1000000,IF(INDEX('計算A'!$D$60:$II$104,$B42,32)*EB42=1,IF(AND($E42=2,NI42=0),1000000,INDEX('計算A'!AI$110:AI$114,$F42+1)+IF(AND($E42=1,NI42=0),1000,0)),1000000))</f>
        <v/>
      </c>
      <c r="WQ42">
        <f>IF($B42=0,1000000,IF(INDEX('計算A'!$D$60:$II$104,$B42,33)*EC42=1,IF(AND($E42=2,NJ42=0),1000000,INDEX('計算A'!AJ$110:AJ$114,$F42+1)+IF(AND($E42=1,NJ42=0),1000,0)),1000000))</f>
        <v/>
      </c>
      <c r="WR42">
        <f>IF($B42=0,1000000,IF(INDEX('計算A'!$D$60:$II$104,$B42,34)*ED42=1,IF(AND($E42=2,NK42=0),1000000,INDEX('計算A'!AK$110:AK$114,$F42+1)+IF(AND($E42=1,NK42=0),1000,0)),1000000))</f>
        <v/>
      </c>
      <c r="WS42">
        <f>IF($B42=0,1000000,IF(INDEX('計算A'!$D$60:$II$104,$B42,35)*EE42=1,IF(AND($E42=2,NL42=0),1000000,INDEX('計算A'!AL$110:AL$114,$F42+1)+IF(AND($E42=1,NL42=0),1000,0)),1000000))</f>
        <v/>
      </c>
      <c r="WT42">
        <f>IF($B42=0,1000000,IF(INDEX('計算A'!$D$60:$II$104,$B42,36)*EF42=1,IF(AND($E42=2,NM42=0),1000000,INDEX('計算A'!AM$110:AM$114,$F42+1)+IF(AND($E42=1,NM42=0),1000,0)),1000000))</f>
        <v/>
      </c>
      <c r="WU42">
        <f>IF($B42=0,1000000,IF(INDEX('計算A'!$D$60:$II$104,$B42,37)*EG42=1,IF(AND($E42=2,NN42=0),1000000,INDEX('計算A'!AN$110:AN$114,$F42+1)+IF(AND($E42=1,NN42=0),1000,0)),1000000))</f>
        <v/>
      </c>
      <c r="WV42">
        <f>IF($B42=0,1000000,IF(INDEX('計算A'!$D$60:$II$104,$B42,38)*EH42=1,IF(AND($E42=2,NO42=0),1000000,INDEX('計算A'!AO$110:AO$114,$F42+1)+IF(AND($E42=1,NO42=0),1000,0)),1000000))</f>
        <v/>
      </c>
      <c r="WW42">
        <f>IF($B42=0,1000000,IF(INDEX('計算A'!$D$60:$II$104,$B42,39)*EI42=1,IF(AND($E42=2,NP42=0),1000000,INDEX('計算A'!AP$110:AP$114,$F42+1)+IF(AND($E42=1,NP42=0),1000,0)),1000000))</f>
        <v/>
      </c>
      <c r="WX42">
        <f>IF($B42=0,1000000,IF(INDEX('計算A'!$D$60:$II$104,$B42,40)*EJ42=1,IF(AND($E42=2,NQ42=0),1000000,INDEX('計算A'!AQ$110:AQ$114,$F42+1)+IF(AND($E42=1,NQ42=0),1000,0)),1000000))</f>
        <v/>
      </c>
      <c r="WY42">
        <f>IF($B42=0,1000000,IF(INDEX('計算A'!$D$60:$II$104,$B42,41)*EK42=1,IF(AND($E42=2,NR42=0),1000000,INDEX('計算A'!AR$110:AR$114,$F42+1)+IF(AND($E42=1,NR42=0),1000,0)),1000000))</f>
        <v/>
      </c>
      <c r="WZ42">
        <f>IF($B42=0,1000000,IF(INDEX('計算A'!$D$60:$II$104,$B42,42)*EL42=1,IF(AND($E42=2,NS42=0),1000000,INDEX('計算A'!AS$110:AS$114,$F42+1)+IF(AND($E42=1,NS42=0),1000,0)),1000000))</f>
        <v/>
      </c>
      <c r="XA42">
        <f>IF($B42=0,1000000,IF(INDEX('計算A'!$D$60:$II$104,$B42,43)*EM42=1,IF(AND($E42=2,NT42=0),1000000,INDEX('計算A'!AT$110:AT$114,$F42+1)+IF(AND($E42=1,NT42=0),1000,0)),1000000))</f>
        <v/>
      </c>
      <c r="XB42">
        <f>IF($B42=0,1000000,IF(INDEX('計算A'!$D$60:$II$104,$B42,44)*EN42=1,IF(AND($E42=2,NU42=0),1000000,INDEX('計算A'!AU$110:AU$114,$F42+1)+IF(AND($E42=1,NU42=0),1000,0)),1000000))</f>
        <v/>
      </c>
      <c r="XC42">
        <f>IF($B42=0,1000000,IF(INDEX('計算A'!$D$60:$II$104,$B42,45)*EO42=1,IF(AND($E42=2,NV42=0),1000000,INDEX('計算A'!AV$110:AV$114,$F42+1)+IF(AND($E42=1,NV42=0),1000,0)),1000000))</f>
        <v/>
      </c>
      <c r="XD42">
        <f>IF($B42=0,1000000,IF(INDEX('計算A'!$D$60:$II$104,$B42,46)*EP42=1,IF(AND($E42=2,NW42=0),1000000,INDEX('計算A'!AW$110:AW$114,$F42+1)+IF(AND($E42=1,NW42=0),1000,0)),1000000))</f>
        <v/>
      </c>
      <c r="XE42">
        <f>IF($B42=0,1000000,IF(INDEX('計算A'!$D$60:$II$104,$B42,47)*EQ42=1,IF(AND($E42=2,NX42=0),1000000,INDEX('計算A'!AX$110:AX$114,$F42+1)+IF(AND($E42=1,NX42=0),1000,0)),1000000))</f>
        <v/>
      </c>
      <c r="XF42">
        <f>IF($B42=0,1000000,IF(INDEX('計算A'!$D$60:$II$104,$B42,48)*ER42=1,IF(AND($E42=2,NY42=0),1000000,INDEX('計算A'!AY$110:AY$114,$F42+1)+IF(AND($E42=1,NY42=0),1000,0)),1000000))</f>
        <v/>
      </c>
      <c r="XG42">
        <f>IF($B42=0,1000000,IF(INDEX('計算A'!$D$60:$II$104,$B42,49)*ES42=1,IF(AND($E42=2,NZ42=0),1000000,INDEX('計算A'!AZ$110:AZ$114,$F42+1)+IF(AND($E42=1,NZ42=0),1000,0)),1000000))</f>
        <v/>
      </c>
      <c r="XH42">
        <f>IF($B42=0,1000000,IF(INDEX('計算A'!$D$60:$II$104,$B42,50)*ET42=1,IF(AND($E42=2,OA42=0),1000000,INDEX('計算A'!BA$110:BA$114,$F42+1)+IF(AND($E42=1,OA42=0),1000,0)),1000000))</f>
        <v/>
      </c>
      <c r="XI42">
        <f>IF($B42=0,1000000,IF(INDEX('計算A'!$D$60:$II$104,$B42,51)*EU42=1,IF(AND($E42=2,OB42=0),1000000,INDEX('計算A'!BB$110:BB$114,$F42+1)+IF(AND($E42=1,OB42=0),1000,0)),1000000))</f>
        <v/>
      </c>
      <c r="XJ42">
        <f>IF($B42=0,1000000,IF(INDEX('計算A'!$D$60:$II$104,$B42,52)*EV42=1,IF(AND($E42=2,OC42=0),1000000,INDEX('計算A'!BC$110:BC$114,$F42+1)+IF(AND($E42=1,OC42=0),1000,0)),1000000))</f>
        <v/>
      </c>
      <c r="XK42">
        <f>IF($B42=0,1000000,IF(INDEX('計算A'!$D$60:$II$104,$B42,53)*EW42=1,IF(AND($E42=2,OD42=0),1000000,INDEX('計算A'!BD$110:BD$114,$F42+1)+IF(AND($E42=1,OD42=0),1000,0)),1000000))</f>
        <v/>
      </c>
      <c r="XL42">
        <f>IF($B42=0,1000000,IF(INDEX('計算A'!$D$60:$II$104,$B42,54)*EX42=1,IF(AND($E42=2,OE42=0),1000000,INDEX('計算A'!BE$110:BE$114,$F42+1)+IF(AND($E42=1,OE42=0),1000,0)),1000000))</f>
        <v/>
      </c>
      <c r="XM42">
        <f>IF($B42=0,1000000,IF(INDEX('計算A'!$D$60:$II$104,$B42,55)*EY42=1,IF(AND($E42=2,OF42=0),1000000,INDEX('計算A'!BF$110:BF$114,$F42+1)+IF(AND($E42=1,OF42=0),1000,0)),1000000))</f>
        <v/>
      </c>
      <c r="XN42">
        <f>IF($B42=0,1000000,IF(INDEX('計算A'!$D$60:$II$104,$B42,56)*EZ42=1,IF(AND($E42=2,OG42=0),1000000,INDEX('計算A'!BG$110:BG$114,$F42+1)+IF(AND($E42=1,OG42=0),1000,0)),1000000))</f>
        <v/>
      </c>
      <c r="XO42">
        <f>IF($B42=0,1000000,IF(INDEX('計算A'!$D$60:$II$104,$B42,57)*FA42=1,IF(AND($E42=2,OH42=0),1000000,INDEX('計算A'!BH$110:BH$114,$F42+1)+IF(AND($E42=1,OH42=0),1000,0)),1000000))</f>
        <v/>
      </c>
      <c r="XP42">
        <f>IF($B42=0,1000000,IF(INDEX('計算A'!$D$60:$II$104,$B42,58)*FB42=1,IF(AND($E42=2,OI42=0),1000000,INDEX('計算A'!BI$110:BI$114,$F42+1)+IF(AND($E42=1,OI42=0),1000,0)),1000000))</f>
        <v/>
      </c>
      <c r="XQ42">
        <f>IF($B42=0,1000000,IF(INDEX('計算A'!$D$60:$II$104,$B42,59)*FC42=1,IF(AND($E42=2,OJ42=0),1000000,INDEX('計算A'!BJ$110:BJ$114,$F42+1)+IF(AND($E42=1,OJ42=0),1000,0)),1000000))</f>
        <v/>
      </c>
      <c r="XR42">
        <f>IF($B42=0,1000000,IF(INDEX('計算A'!$D$60:$II$104,$B42,60)*FD42=1,IF(AND($E42=2,OK42=0),1000000,INDEX('計算A'!BK$110:BK$114,$F42+1)+IF(AND($E42=1,OK42=0),1000,0)),1000000))</f>
        <v/>
      </c>
      <c r="XS42">
        <f>IF($B42=0,1000000,IF(INDEX('計算A'!$D$60:$II$104,$B42,61)*FE42=1,IF(AND($E42=2,OL42=0),1000000,INDEX('計算A'!BL$110:BL$114,$F42+1)+IF(AND($E42=1,OL42=0),1000,0)),1000000))</f>
        <v/>
      </c>
      <c r="XT42">
        <f>IF($B42=0,1000000,IF(INDEX('計算A'!$D$60:$II$104,$B42,62)*FF42=1,IF(AND($E42=2,OM42=0),1000000,INDEX('計算A'!BM$110:BM$114,$F42+1)+IF(AND($E42=1,OM42=0),1000,0)),1000000))</f>
        <v/>
      </c>
      <c r="XU42">
        <f>IF($B42=0,1000000,IF(INDEX('計算A'!$D$60:$II$104,$B42,63)*FG42=1,IF(AND($E42=2,ON42=0),1000000,INDEX('計算A'!BN$110:BN$114,$F42+1)+IF(AND($E42=1,ON42=0),1000,0)),1000000))</f>
        <v/>
      </c>
      <c r="XV42">
        <f>IF($B42=0,1000000,IF(INDEX('計算A'!$D$60:$II$104,$B42,64)*FH42=1,IF(AND($E42=2,OO42=0),1000000,INDEX('計算A'!BO$110:BO$114,$F42+1)+IF(AND($E42=1,OO42=0),1000,0)),1000000))</f>
        <v/>
      </c>
      <c r="XW42">
        <f>IF($B42=0,1000000,IF(INDEX('計算A'!$D$60:$II$104,$B42,65)*FI42=1,IF(AND($E42=2,OP42=0),1000000,INDEX('計算A'!BP$110:BP$114,$F42+1)+IF(AND($E42=1,OP42=0),1000,0)),1000000))</f>
        <v/>
      </c>
      <c r="XX42">
        <f>IF($B42=0,1000000,IF(INDEX('計算A'!$D$60:$II$104,$B42,66)*FJ42=1,IF(AND($E42=2,OQ42=0),1000000,INDEX('計算A'!BQ$110:BQ$114,$F42+1)+IF(AND($E42=1,OQ42=0),1000,0)),1000000))</f>
        <v/>
      </c>
      <c r="XY42">
        <f>IF($B42=0,1000000,IF(INDEX('計算A'!$D$60:$II$104,$B42,67)*FK42=1,IF(AND($E42=2,OR42=0),1000000,INDEX('計算A'!BR$110:BR$114,$F42+1)+IF(AND($E42=1,OR42=0),1000,0)),1000000))</f>
        <v/>
      </c>
      <c r="XZ42">
        <f>IF($B42=0,1000000,IF(INDEX('計算A'!$D$60:$II$104,$B42,68)*FL42=1,IF(AND($E42=2,OS42=0),1000000,INDEX('計算A'!BS$110:BS$114,$F42+1)+IF(AND($E42=1,OS42=0),1000,0)),1000000))</f>
        <v/>
      </c>
      <c r="YA42">
        <f>IF($B42=0,1000000,IF(INDEX('計算A'!$D$60:$II$104,$B42,69)*FM42=1,IF(AND($E42=2,OT42=0),1000000,INDEX('計算A'!BT$110:BT$114,$F42+1)+IF(AND($E42=1,OT42=0),1000,0)),1000000))</f>
        <v/>
      </c>
      <c r="YB42">
        <f>IF($B42=0,1000000,IF(INDEX('計算A'!$D$60:$II$104,$B42,70)*FN42=1,IF(AND($E42=2,OU42=0),1000000,INDEX('計算A'!BU$110:BU$114,$F42+1)+IF(AND($E42=1,OU42=0),1000,0)),1000000))</f>
        <v/>
      </c>
      <c r="YC42">
        <f>IF($B42=0,1000000,IF(INDEX('計算A'!$D$60:$II$104,$B42,71)*FO42=1,IF(AND($E42=2,OV42=0),1000000,INDEX('計算A'!BV$110:BV$114,$F42+1)+IF(AND($E42=1,OV42=0),1000,0)),1000000))</f>
        <v/>
      </c>
      <c r="YD42">
        <f>IF($B42=0,1000000,IF(INDEX('計算A'!$D$60:$II$104,$B42,72)*FP42=1,IF(AND($E42=2,OW42=0),1000000,INDEX('計算A'!BW$110:BW$114,$F42+1)+IF(AND($E42=1,OW42=0),1000,0)),1000000))</f>
        <v/>
      </c>
      <c r="YE42">
        <f>IF($B42=0,1000000,IF(INDEX('計算A'!$D$60:$II$104,$B42,73)*FQ42=1,IF(AND($E42=2,OX42=0),1000000,INDEX('計算A'!BX$110:BX$114,$F42+1)+IF(AND($E42=1,OX42=0),1000,0)),1000000))</f>
        <v/>
      </c>
      <c r="YF42">
        <f>IF($B42=0,1000000,IF(INDEX('計算A'!$D$60:$II$104,$B42,74)*FR42=1,IF(AND($E42=2,OY42=0),1000000,INDEX('計算A'!BY$110:BY$114,$F42+1)+IF(AND($E42=1,OY42=0),1000,0)),1000000))</f>
        <v/>
      </c>
      <c r="YG42">
        <f>IF($B42=0,1000000,IF(INDEX('計算A'!$D$60:$II$104,$B42,75)*FS42=1,IF(AND($E42=2,OZ42=0),1000000,INDEX('計算A'!BZ$110:BZ$114,$F42+1)+IF(AND($E42=1,OZ42=0),1000,0)),1000000))</f>
        <v/>
      </c>
      <c r="YH42">
        <f>IF($B42=0,1000000,IF(INDEX('計算A'!$D$60:$II$104,$B42,76)*FT42=1,IF(AND($E42=2,PA42=0),1000000,INDEX('計算A'!CA$110:CA$114,$F42+1)+IF(AND($E42=1,PA42=0),1000,0)),1000000))</f>
        <v/>
      </c>
      <c r="YI42">
        <f>IF($B42=0,1000000,IF(INDEX('計算A'!$D$60:$II$104,$B42,77)*FU42=1,IF(AND($E42=2,PB42=0),1000000,INDEX('計算A'!CB$110:CB$114,$F42+1)+IF(AND($E42=1,PB42=0),1000,0)),1000000))</f>
        <v/>
      </c>
      <c r="YJ42">
        <f>IF($B42=0,1000000,IF(INDEX('計算A'!$D$60:$II$104,$B42,78)*FV42=1,IF(AND($E42=2,PC42=0),1000000,INDEX('計算A'!CC$110:CC$114,$F42+1)+IF(AND($E42=1,PC42=0),1000,0)),1000000))</f>
        <v/>
      </c>
      <c r="YK42">
        <f>IF($B42=0,1000000,IF(INDEX('計算A'!$D$60:$II$104,$B42,79)*FW42=1,IF(AND($E42=2,PD42=0),1000000,INDEX('計算A'!CD$110:CD$114,$F42+1)+IF(AND($E42=1,PD42=0),1000,0)),1000000))</f>
        <v/>
      </c>
      <c r="YL42">
        <f>IF($B42=0,1000000,IF(INDEX('計算A'!$D$60:$II$104,$B42,80)*FX42=1,IF(AND($E42=2,PE42=0),1000000,INDEX('計算A'!CE$110:CE$114,$F42+1)+IF(AND($E42=1,PE42=0),1000,0)),1000000))</f>
        <v/>
      </c>
      <c r="YM42">
        <f>IF($B42=0,1000000,IF(INDEX('計算A'!$D$60:$II$104,$B42,81)*FY42=1,IF(AND($E42=2,PF42=0),1000000,INDEX('計算A'!CF$110:CF$114,$F42+1)+IF(AND($E42=1,PF42=0),1000,0)),1000000))</f>
        <v/>
      </c>
      <c r="YN42">
        <f>IF($B42=0,1000000,IF(INDEX('計算A'!$D$60:$II$104,$B42,82)*FZ42=1,IF(AND($E42=2,PG42=0),1000000,INDEX('計算A'!CG$110:CG$114,$F42+1)+IF(AND($E42=1,PG42=0),1000,0)),1000000))</f>
        <v/>
      </c>
      <c r="YO42">
        <f>IF($B42=0,1000000,IF(INDEX('計算A'!$D$60:$II$104,$B42,83)*GA42=1,IF(AND($E42=2,PH42=0),1000000,INDEX('計算A'!CH$110:CH$114,$F42+1)+IF(AND($E42=1,PH42=0),1000,0)),1000000))</f>
        <v/>
      </c>
      <c r="YP42">
        <f>IF($B42=0,1000000,IF(INDEX('計算A'!$D$60:$II$104,$B42,84)*GB42=1,IF(AND($E42=2,PI42=0),1000000,INDEX('計算A'!CI$110:CI$114,$F42+1)+IF(AND($E42=1,PI42=0),1000,0)),1000000))</f>
        <v/>
      </c>
      <c r="YQ42">
        <f>IF($B42=0,1000000,IF(INDEX('計算A'!$D$60:$II$104,$B42,85)*GC42=1,IF(AND($E42=2,PJ42=0),1000000,INDEX('計算A'!CJ$110:CJ$114,$F42+1)+IF(AND($E42=1,PJ42=0),1000,0)),1000000))</f>
        <v/>
      </c>
      <c r="YR42">
        <f>IF($B42=0,1000000,IF(INDEX('計算A'!$D$60:$II$104,$B42,86)*GD42=1,IF(AND($E42=2,PK42=0),1000000,INDEX('計算A'!CK$110:CK$114,$F42+1)+IF(AND($E42=1,PK42=0),1000,0)),1000000))</f>
        <v/>
      </c>
      <c r="YS42">
        <f>IF($B42=0,1000000,IF(INDEX('計算A'!$D$60:$II$104,$B42,87)*GE42=1,IF(AND($E42=2,PL42=0),1000000,INDEX('計算A'!CL$110:CL$114,$F42+1)+IF(AND($E42=1,PL42=0),1000,0)),1000000))</f>
        <v/>
      </c>
      <c r="YT42">
        <f>IF($B42=0,1000000,IF(INDEX('計算A'!$D$60:$II$104,$B42,88)*GF42=1,IF(AND($E42=2,PM42=0),1000000,INDEX('計算A'!CM$110:CM$114,$F42+1)+IF(AND($E42=1,PM42=0),1000,0)),1000000))</f>
        <v/>
      </c>
      <c r="YU42">
        <f>IF($B42=0,1000000,IF(INDEX('計算A'!$D$60:$II$104,$B42,89)*GG42=1,IF(AND($E42=2,PN42=0),1000000,INDEX('計算A'!CN$110:CN$114,$F42+1)+IF(AND($E42=1,PN42=0),1000,0)),1000000))</f>
        <v/>
      </c>
      <c r="YV42">
        <f>IF($B42=0,1000000,IF(INDEX('計算A'!$D$60:$II$104,$B42,90)*GH42=1,IF(AND($E42=2,PO42=0),1000000,INDEX('計算A'!CO$110:CO$114,$F42+1)+IF(AND($E42=1,PO42=0),1000,0)),1000000))</f>
        <v/>
      </c>
      <c r="YW42">
        <f>IF($B42=0,1000000,IF(INDEX('計算A'!$D$60:$II$104,$B42,91)*GI42=1,IF(AND($E42=2,PP42=0),1000000,INDEX('計算A'!CP$110:CP$114,$F42+1)+IF(AND($E42=1,PP42=0),1000,0)),1000000))</f>
        <v/>
      </c>
      <c r="YX42">
        <f>IF($B42=0,1000000,IF(INDEX('計算A'!$D$60:$II$104,$B42,92)*GJ42=1,IF(AND($E42=2,PQ42=0),1000000,INDEX('計算A'!CQ$110:CQ$114,$F42+1)+IF(AND($E42=1,PQ42=0),1000,0)),1000000))</f>
        <v/>
      </c>
      <c r="YY42">
        <f>IF($B42=0,1000000,IF(INDEX('計算A'!$D$60:$II$104,$B42,93)*GK42=1,IF(AND($E42=2,PR42=0),1000000,INDEX('計算A'!CR$110:CR$114,$F42+1)+IF(AND($E42=1,PR42=0),1000,0)),1000000))</f>
        <v/>
      </c>
      <c r="YZ42">
        <f>IF($B42=0,1000000,IF(INDEX('計算A'!$D$60:$II$104,$B42,94)*GL42=1,IF(AND($E42=2,PS42=0),1000000,INDEX('計算A'!CS$110:CS$114,$F42+1)+IF(AND($E42=1,PS42=0),1000,0)),1000000))</f>
        <v/>
      </c>
      <c r="ZA42">
        <f>IF($B42=0,1000000,IF(INDEX('計算A'!$D$60:$II$104,$B42,95)*GM42=1,IF(AND($E42=2,PT42=0),1000000,INDEX('計算A'!CT$110:CT$114,$F42+1)+IF(AND($E42=1,PT42=0),1000,0)),1000000))</f>
        <v/>
      </c>
      <c r="ZB42">
        <f>IF($B42=0,1000000,IF(INDEX('計算A'!$D$60:$II$104,$B42,96)*GN42=1,IF(AND($E42=2,PU42=0),1000000,INDEX('計算A'!CU$110:CU$114,$F42+1)+IF(AND($E42=1,PU42=0),1000,0)),1000000))</f>
        <v/>
      </c>
      <c r="ZC42">
        <f>IF($B42=0,1000000,IF(INDEX('計算A'!$D$60:$II$104,$B42,97)*GO42=1,IF(AND($E42=2,PV42=0),1000000,INDEX('計算A'!CV$110:CV$114,$F42+1)+IF(AND($E42=1,PV42=0),1000,0)),1000000))</f>
        <v/>
      </c>
      <c r="ZD42">
        <f>IF($B42=0,1000000,IF(INDEX('計算A'!$D$60:$II$104,$B42,98)*GP42=1,IF(AND($E42=2,PW42=0),1000000,INDEX('計算A'!CW$110:CW$114,$F42+1)+IF(AND($E42=1,PW42=0),1000,0)),1000000))</f>
        <v/>
      </c>
      <c r="ZE42">
        <f>IF($B42=0,1000000,IF(INDEX('計算A'!$D$60:$II$104,$B42,99)*GQ42=1,IF(AND($E42=2,PX42=0),1000000,INDEX('計算A'!CX$110:CX$114,$F42+1)+IF(AND($E42=1,PX42=0),1000,0)),1000000))</f>
        <v/>
      </c>
      <c r="ZF42">
        <f>IF($B42=0,1000000,IF(INDEX('計算A'!$D$60:$II$104,$B42,100)*GR42=1,IF(AND($E42=2,PY42=0),1000000,INDEX('計算A'!CY$110:CY$114,$F42+1)+IF(AND($E42=1,PY42=0),1000,0)),1000000))</f>
        <v/>
      </c>
      <c r="ZG42">
        <f>IF($B42=0,1000000,IF(INDEX('計算A'!$D$60:$II$104,$B42,101)*GS42=1,IF(AND($E42=2,PZ42=0),1000000,INDEX('計算A'!CZ$110:CZ$114,$F42+1)+IF(AND($E42=1,PZ42=0),1000,0)),1000000))</f>
        <v/>
      </c>
      <c r="ZH42">
        <f>IF($B42=0,1000000,IF(INDEX('計算A'!$D$60:$II$104,$B42,102)*GT42=1,IF(AND($E42=2,QA42=0),1000000,INDEX('計算A'!DA$110:DA$114,$F42+1)+IF(AND($E42=1,QA42=0),1000,0)),1000000))</f>
        <v/>
      </c>
      <c r="ZI42">
        <f>IF($B42=0,1000000,IF(INDEX('計算A'!$D$60:$II$104,$B42,103)*GU42=1,IF(AND($E42=2,QB42=0),1000000,INDEX('計算A'!DB$110:DB$114,$F42+1)+IF(AND($E42=1,QB42=0),1000,0)),1000000))</f>
        <v/>
      </c>
      <c r="ZJ42">
        <f>IF($B42=0,1000000,IF(INDEX('計算A'!$D$60:$II$104,$B42,104)*GV42=1,IF(AND($E42=2,QC42=0),1000000,INDEX('計算A'!DC$110:DC$114,$F42+1)+IF(AND($E42=1,QC42=0),1000,0)),1000000))</f>
        <v/>
      </c>
      <c r="ZK42">
        <f>IF($B42=0,1000000,IF(INDEX('計算A'!$D$60:$II$104,$B42,105)*GW42=1,IF(AND($E42=2,QD42=0),1000000,INDEX('計算A'!DD$110:DD$114,$F42+1)+IF(AND($E42=1,QD42=0),1000,0)),1000000))</f>
        <v/>
      </c>
      <c r="ZL42">
        <f>IF($B42=0,1000000,IF(INDEX('計算A'!$D$60:$II$104,$B42,106)*GX42=1,IF(AND($E42=2,QE42=0),1000000,INDEX('計算A'!DE$110:DE$114,$F42+1)+IF(AND($E42=1,QE42=0),1000,0)),1000000))</f>
        <v/>
      </c>
      <c r="ZM42">
        <f>IF($B42=0,1000000,IF(INDEX('計算A'!$D$60:$II$104,$B42,107)*GY42=1,IF(AND($E42=2,QF42=0),1000000,INDEX('計算A'!DF$110:DF$114,$F42+1)+IF(AND($E42=1,QF42=0),1000,0)),1000000))</f>
        <v/>
      </c>
      <c r="ZN42">
        <f>IF($B42=0,1000000,IF(INDEX('計算A'!$D$60:$II$104,$B42,108)*GZ42=1,IF(AND($E42=2,QG42=0),1000000,INDEX('計算A'!DG$110:DG$114,$F42+1)+IF(AND($E42=1,QG42=0),1000,0)),1000000))</f>
        <v/>
      </c>
      <c r="ZO42">
        <f>IF($B42=0,1000000,IF(INDEX('計算A'!$D$60:$II$104,$B42,109)*HA42=1,IF(AND($E42=2,QH42=0),1000000,INDEX('計算A'!DH$110:DH$114,$F42+1)+IF(AND($E42=1,QH42=0),1000,0)),1000000))</f>
        <v/>
      </c>
      <c r="ZP42">
        <f>IF($B42=0,1000000,IF(INDEX('計算A'!$D$60:$II$104,$B42,110)*HB42=1,IF(AND($E42=2,QI42=0),1000000,INDEX('計算A'!DI$110:DI$114,$F42+1)+IF(AND($E42=1,QI42=0),1000,0)),1000000))</f>
        <v/>
      </c>
      <c r="ZQ42">
        <f>IF($B42=0,1000000,IF(INDEX('計算A'!$D$60:$II$104,$B42,111)*HC42=1,IF(AND($E42=2,QJ42=0),1000000,INDEX('計算A'!DJ$110:DJ$114,$F42+1)+IF(AND($E42=1,QJ42=0),1000,0)),1000000))</f>
        <v/>
      </c>
      <c r="ZR42">
        <f>IF($B42=0,1000000,IF(INDEX('計算A'!$D$60:$II$104,$B42,112)*HD42=1,IF(AND($E42=2,QK42=0),1000000,INDEX('計算A'!DK$110:DK$114,$F42+1)+IF(AND($E42=1,QK42=0),1000,0)),1000000))</f>
        <v/>
      </c>
      <c r="ZS42">
        <f>IF($B42=0,1000000,IF(INDEX('計算A'!$D$60:$II$104,$B42,113)*HE42=1,IF(AND($E42=2,QL42=0),1000000,INDEX('計算A'!DL$110:DL$114,$F42+1)+IF(AND($E42=1,QL42=0),1000,0)),1000000))</f>
        <v/>
      </c>
      <c r="ZT42">
        <f>IF($B42=0,1000000,IF(INDEX('計算A'!$D$60:$II$104,$B42,114)*HF42=1,IF(AND($E42=2,QM42=0),1000000,INDEX('計算A'!DM$110:DM$114,$F42+1)+IF(AND($E42=1,QM42=0),1000,0)),1000000))</f>
        <v/>
      </c>
      <c r="ZU42">
        <f>IF($B42=0,1000000,IF(INDEX('計算A'!$D$60:$II$104,$B42,115)*HG42=1,IF(AND($E42=2,QN42=0),1000000,INDEX('計算A'!DN$110:DN$114,$F42+1)+IF(AND($E42=1,QN42=0),1000,0)),1000000))</f>
        <v/>
      </c>
      <c r="ZV42">
        <f>IF($B42=0,1000000,IF(INDEX('計算A'!$D$60:$II$104,$B42,116)*HH42=1,IF(AND($E42=2,QO42=0),1000000,INDEX('計算A'!DO$110:DO$114,$F42+1)+IF(AND($E42=1,QO42=0),1000,0)),1000000))</f>
        <v/>
      </c>
      <c r="ZW42">
        <f>IF($B42=0,1000000,IF(INDEX('計算A'!$D$60:$II$104,$B42,117)*HI42=1,IF(AND($E42=2,QP42=0),1000000,INDEX('計算A'!DP$110:DP$114,$F42+1)+IF(AND($E42=1,QP42=0),1000,0)),1000000))</f>
        <v/>
      </c>
      <c r="ZX42">
        <f>IF($B42=0,1000000,IF(INDEX('計算A'!$D$60:$II$104,$B42,118)*HJ42=1,IF(AND($E42=2,QQ42=0),1000000,INDEX('計算A'!DQ$110:DQ$114,$F42+1)+IF(AND($E42=1,QQ42=0),1000,0)),1000000))</f>
        <v/>
      </c>
      <c r="ZY42">
        <f>IF($B42=0,1000000,IF(INDEX('計算A'!$D$60:$II$104,$B42,119)*HK42=1,IF(AND($E42=2,QR42=0),1000000,INDEX('計算A'!DR$110:DR$114,$F42+1)+IF(AND($E42=1,QR42=0),1000,0)),1000000))</f>
        <v/>
      </c>
      <c r="ZZ42">
        <f>IF($B42=0,1000000,IF(INDEX('計算A'!$D$60:$II$104,$B42,120)*HL42=1,IF(AND($E42=2,QS42=0),1000000,INDEX('計算A'!DS$110:DS$114,$F42+1)+IF(AND($E42=1,QS42=0),1000,0)),1000000))</f>
        <v/>
      </c>
      <c r="AAA42">
        <f>IF($B42=0,1000000,IF(INDEX('計算A'!$D$60:$II$104,$B42,121)*HM42=1,IF(AND($E42=2,QT42=0),1000000,INDEX('計算A'!DT$110:DT$114,$F42+1)+IF(AND($E42=1,QT42=0),1000,0)),1000000))</f>
        <v/>
      </c>
      <c r="AAB42">
        <f>IF($B42=0,1000000,IF(INDEX('計算A'!$D$60:$II$104,$B42,122)*HN42=1,IF(AND($E42=2,QU42=0),1000000,INDEX('計算A'!DU$110:DU$114,$F42+1)+IF(AND($E42=1,QU42=0),1000,0)),1000000))</f>
        <v/>
      </c>
      <c r="AAC42">
        <f>IF($B42=0,1000000,IF(INDEX('計算A'!$D$60:$II$104,$B42,123)*HO42=1,IF(AND($E42=2,QV42=0),1000000,INDEX('計算A'!DV$110:DV$114,$F42+1)+IF(AND($E42=1,QV42=0),1000,0)),1000000))</f>
        <v/>
      </c>
      <c r="AAD42">
        <f>IF($B42=0,1000000,IF(INDEX('計算A'!$D$60:$II$104,$B42,124)*HP42=1,IF(AND($E42=2,QW42=0),1000000,INDEX('計算A'!DW$110:DW$114,$F42+1)+IF(AND($E42=1,QW42=0),1000,0)),1000000))</f>
        <v/>
      </c>
      <c r="AAE42">
        <f>IF($B42=0,1000000,IF(INDEX('計算A'!$D$60:$II$104,$B42,125)*HQ42=1,IF(AND($E42=2,QX42=0),1000000,INDEX('計算A'!DX$110:DX$114,$F42+1)+IF(AND($E42=1,QX42=0),1000,0)),1000000))</f>
        <v/>
      </c>
      <c r="AAF42">
        <f>IF($B42=0,1000000,IF(INDEX('計算A'!$D$60:$II$104,$B42,126)*HR42=1,IF(AND($E42=2,QY42=0),1000000,INDEX('計算A'!DY$110:DY$114,$F42+1)+IF(AND($E42=1,QY42=0),1000,0)),1000000))</f>
        <v/>
      </c>
      <c r="AAG42">
        <f>IF($B42=0,1000000,IF(INDEX('計算A'!$D$60:$II$104,$B42,127)*HS42=1,IF(AND($E42=2,QZ42=0),1000000,INDEX('計算A'!DZ$110:DZ$114,$F42+1)+IF(AND($E42=1,QZ42=0),1000,0)),1000000))</f>
        <v/>
      </c>
      <c r="AAH42">
        <f>IF($B42=0,1000000,IF(INDEX('計算A'!$D$60:$II$104,$B42,128)*HT42=1,IF(AND($E42=2,RA42=0),1000000,INDEX('計算A'!EA$110:EA$114,$F42+1)+IF(AND($E42=1,RA42=0),1000,0)),1000000))</f>
        <v/>
      </c>
      <c r="AAI42">
        <f>IF($B42=0,1000000,IF(INDEX('計算A'!$D$60:$II$104,$B42,129)*HU42=1,IF(AND($E42=2,RB42=0),1000000,INDEX('計算A'!EB$110:EB$114,$F42+1)+IF(AND($E42=1,RB42=0),1000,0)),1000000))</f>
        <v/>
      </c>
      <c r="AAJ42">
        <f>IF($B42=0,1000000,IF(INDEX('計算A'!$D$60:$II$104,$B42,130)*HV42=1,IF(AND($E42=2,RC42=0),1000000,INDEX('計算A'!EC$110:EC$114,$F42+1)+IF(AND($E42=1,RC42=0),1000,0)),1000000))</f>
        <v/>
      </c>
      <c r="AAK42">
        <f>IF($B42=0,1000000,IF(INDEX('計算A'!$D$60:$II$104,$B42,131)*HW42=1,IF(AND($E42=2,RD42=0),1000000,INDEX('計算A'!ED$110:ED$114,$F42+1)+IF(AND($E42=1,RD42=0),1000,0)),1000000))</f>
        <v/>
      </c>
      <c r="AAL42">
        <f>IF($B42=0,1000000,IF(INDEX('計算A'!$D$60:$II$104,$B42,132)*HX42=1,IF(AND($E42=2,RE42=0),1000000,INDEX('計算A'!EE$110:EE$114,$F42+1)+IF(AND($E42=1,RE42=0),1000,0)),1000000))</f>
        <v/>
      </c>
      <c r="AAM42">
        <f>IF($B42=0,1000000,IF(INDEX('計算A'!$D$60:$II$104,$B42,133)*HY42=1,IF(AND($E42=2,RF42=0),1000000,INDEX('計算A'!EF$110:EF$114,$F42+1)+IF(AND($E42=1,RF42=0),1000,0)),1000000))</f>
        <v/>
      </c>
      <c r="AAN42">
        <f>IF($B42=0,1000000,IF(INDEX('計算A'!$D$60:$II$104,$B42,134)*HZ42=1,IF(AND($E42=2,RG42=0),1000000,INDEX('計算A'!EG$110:EG$114,$F42+1)+IF(AND($E42=1,RG42=0),1000,0)),1000000))</f>
        <v/>
      </c>
      <c r="AAO42">
        <f>IF($B42=0,1000000,IF(INDEX('計算A'!$D$60:$II$104,$B42,135)*IA42=1,IF(AND($E42=2,RH42=0),1000000,INDEX('計算A'!EH$110:EH$114,$F42+1)+IF(AND($E42=1,RH42=0),1000,0)),1000000))</f>
        <v/>
      </c>
      <c r="AAP42">
        <f>IF($B42=0,1000000,IF(INDEX('計算A'!$D$60:$II$104,$B42,136)*IB42=1,IF(AND($E42=2,RI42=0),1000000,INDEX('計算A'!EI$110:EI$114,$F42+1)+IF(AND($E42=1,RI42=0),1000,0)),1000000))</f>
        <v/>
      </c>
      <c r="AAQ42">
        <f>IF($B42=0,1000000,IF(INDEX('計算A'!$D$60:$II$104,$B42,137)*IC42=1,IF(AND($E42=2,RJ42=0),1000000,INDEX('計算A'!EJ$110:EJ$114,$F42+1)+IF(AND($E42=1,RJ42=0),1000,0)),1000000))</f>
        <v/>
      </c>
      <c r="AAR42">
        <f>IF($B42=0,1000000,IF(INDEX('計算A'!$D$60:$II$104,$B42,138)*ID42=1,IF(AND($E42=2,RK42=0),1000000,INDEX('計算A'!EK$110:EK$114,$F42+1)+IF(AND($E42=1,RK42=0),1000,0)),1000000))</f>
        <v/>
      </c>
      <c r="AAS42">
        <f>IF($B42=0,1000000,IF(INDEX('計算A'!$D$60:$II$104,$B42,139)*IE42=1,IF(AND($E42=2,RL42=0),1000000,INDEX('計算A'!EL$110:EL$114,$F42+1)+IF(AND($E42=1,RL42=0),1000,0)),1000000))</f>
        <v/>
      </c>
      <c r="AAT42">
        <f>IF($B42=0,1000000,IF(INDEX('計算A'!$D$60:$II$104,$B42,140)*IF42=1,IF(AND($E42=2,RM42=0),1000000,INDEX('計算A'!EM$110:EM$114,$F42+1)+IF(AND($E42=1,RM42=0),1000,0)),1000000))</f>
        <v/>
      </c>
      <c r="AAU42">
        <f>IF($B42=0,1000000,IF(INDEX('計算A'!$D$60:$II$104,$B42,141)*IG42=1,IF(AND($E42=2,RN42=0),1000000,INDEX('計算A'!EN$110:EN$114,$F42+1)+IF(AND($E42=1,RN42=0),1000,0)),1000000))</f>
        <v/>
      </c>
      <c r="AAV42">
        <f>IF($B42=0,1000000,IF(INDEX('計算A'!$D$60:$II$104,$B42,142)*IH42=1,IF(AND($E42=2,RO42=0),1000000,INDEX('計算A'!EO$110:EO$114,$F42+1)+IF(AND($E42=1,RO42=0),1000,0)),1000000))</f>
        <v/>
      </c>
      <c r="AAW42">
        <f>IF($B42=0,1000000,IF(INDEX('計算A'!$D$60:$II$104,$B42,143)*II42=1,IF(AND($E42=2,RP42=0),1000000,INDEX('計算A'!EP$110:EP$114,$F42+1)+IF(AND($E42=1,RP42=0),1000,0)),1000000))</f>
        <v/>
      </c>
      <c r="AAX42">
        <f>IF($B42=0,1000000,IF(INDEX('計算A'!$D$60:$II$104,$B42,144)*IJ42=1,IF(AND($E42=2,RQ42=0),1000000,INDEX('計算A'!EQ$110:EQ$114,$F42+1)+IF(AND($E42=1,RQ42=0),1000,0)),1000000))</f>
        <v/>
      </c>
      <c r="AAY42">
        <f>IF($B42=0,1000000,IF(INDEX('計算A'!$D$60:$II$104,$B42,145)*IK42=1,IF(AND($E42=2,RR42=0),1000000,INDEX('計算A'!ER$110:ER$114,$F42+1)+IF(AND($E42=1,RR42=0),1000,0)),1000000))</f>
        <v/>
      </c>
      <c r="AAZ42">
        <f>IF($B42=0,1000000,IF(INDEX('計算A'!$D$60:$II$104,$B42,146)*IL42=1,IF(AND($E42=2,RS42=0),1000000,INDEX('計算A'!ES$110:ES$114,$F42+1)+IF(AND($E42=1,RS42=0),1000,0)),1000000))</f>
        <v/>
      </c>
      <c r="ABA42">
        <f>IF($B42=0,1000000,IF(INDEX('計算A'!$D$60:$II$104,$B42,147)*IM42=1,IF(AND($E42=2,RT42=0),1000000,INDEX('計算A'!ET$110:ET$114,$F42+1)+IF(AND($E42=1,RT42=0),1000,0)),1000000))</f>
        <v/>
      </c>
      <c r="ABB42">
        <f>IF($B42=0,1000000,IF(INDEX('計算A'!$D$60:$II$104,$B42,148)*IN42=1,IF(AND($E42=2,RU42=0),1000000,INDEX('計算A'!EU$110:EU$114,$F42+1)+IF(AND($E42=1,RU42=0),1000,0)),1000000))</f>
        <v/>
      </c>
      <c r="ABC42">
        <f>IF($B42=0,1000000,IF(INDEX('計算A'!$D$60:$II$104,$B42,149)*IO42=1,IF(AND($E42=2,RV42=0),1000000,INDEX('計算A'!EV$110:EV$114,$F42+1)+IF(AND($E42=1,RV42=0),1000,0)),1000000))</f>
        <v/>
      </c>
      <c r="ABD42">
        <f>IF($B42=0,1000000,IF(INDEX('計算A'!$D$60:$II$104,$B42,150)*IP42=1,IF(AND($E42=2,RW42=0),1000000,INDEX('計算A'!EW$110:EW$114,$F42+1)+IF(AND($E42=1,RW42=0),1000,0)),1000000))</f>
        <v/>
      </c>
      <c r="ABE42">
        <f>IF($B42=0,1000000,IF(INDEX('計算A'!$D$60:$II$104,$B42,151)*IQ42=1,IF(AND($E42=2,RX42=0),1000000,INDEX('計算A'!EX$110:EX$114,$F42+1)+IF(AND($E42=1,RX42=0),1000,0)),1000000))</f>
        <v/>
      </c>
      <c r="ABF42">
        <f>IF($B42=0,1000000,IF(INDEX('計算A'!$D$60:$II$104,$B42,152)*IR42=1,IF(AND($E42=2,RY42=0),1000000,INDEX('計算A'!EY$110:EY$114,$F42+1)+IF(AND($E42=1,RY42=0),1000,0)),1000000))</f>
        <v/>
      </c>
      <c r="ABG42">
        <f>IF($B42=0,1000000,IF(INDEX('計算A'!$D$60:$II$104,$B42,153)*IS42=1,IF(AND($E42=2,RZ42=0),1000000,INDEX('計算A'!EZ$110:EZ$114,$F42+1)+IF(AND($E42=1,RZ42=0),1000,0)),1000000))</f>
        <v/>
      </c>
      <c r="ABH42">
        <f>IF($B42=0,1000000,IF(INDEX('計算A'!$D$60:$II$104,$B42,154)*IT42=1,IF(AND($E42=2,SA42=0),1000000,INDEX('計算A'!FA$110:FA$114,$F42+1)+IF(AND($E42=1,SA42=0),1000,0)),1000000))</f>
        <v/>
      </c>
      <c r="ABI42">
        <f>IF($B42=0,1000000,IF(INDEX('計算A'!$D$60:$II$104,$B42,155)*IU42=1,IF(AND($E42=2,SB42=0),1000000,INDEX('計算A'!FB$110:FB$114,$F42+1)+IF(AND($E42=1,SB42=0),1000,0)),1000000))</f>
        <v/>
      </c>
      <c r="ABJ42">
        <f>IF($B42=0,1000000,IF(INDEX('計算A'!$D$60:$II$104,$B42,156)*IV42=1,IF(AND($E42=2,SC42=0),1000000,INDEX('計算A'!FC$110:FC$114,$F42+1)+IF(AND($E42=1,SC42=0),1000,0)),1000000))</f>
        <v/>
      </c>
      <c r="ABK42">
        <f>IF($B42=0,1000000,IF(INDEX('計算A'!$D$60:$II$104,$B42,157)*IW42=1,IF(AND($E42=2,SD42=0),1000000,INDEX('計算A'!FD$110:FD$114,$F42+1)+IF(AND($E42=1,SD42=0),1000,0)),1000000))</f>
        <v/>
      </c>
      <c r="ABL42">
        <f>IF($B42=0,1000000,IF(INDEX('計算A'!$D$60:$II$104,$B42,158)*IX42=1,IF(AND($E42=2,SE42=0),1000000,INDEX('計算A'!FE$110:FE$114,$F42+1)+IF(AND($E42=1,SE42=0),1000,0)),1000000))</f>
        <v/>
      </c>
      <c r="ABM42">
        <f>IF($B42=0,1000000,IF(INDEX('計算A'!$D$60:$II$104,$B42,159)*IY42=1,IF(AND($E42=2,SF42=0),1000000,INDEX('計算A'!FF$110:FF$114,$F42+1)+IF(AND($E42=1,SF42=0),1000,0)),1000000))</f>
        <v/>
      </c>
      <c r="ABN42">
        <f>IF($B42=0,1000000,IF(INDEX('計算A'!$D$60:$II$104,$B42,160)*IZ42=1,IF(AND($E42=2,SG42=0),1000000,INDEX('計算A'!FG$110:FG$114,$F42+1)+IF(AND($E42=1,SG42=0),1000,0)),1000000))</f>
        <v/>
      </c>
      <c r="ABO42">
        <f>IF($B42=0,1000000,IF(INDEX('計算A'!$D$60:$II$104,$B42,161)*JA42=1,IF(AND($E42=2,SH42=0),1000000,INDEX('計算A'!FH$110:FH$114,$F42+1)+IF(AND($E42=1,SH42=0),1000,0)),1000000))</f>
        <v/>
      </c>
      <c r="ABP42">
        <f>IF($B42=0,1000000,IF(INDEX('計算A'!$D$60:$II$104,$B42,162)*JB42=1,IF(AND($E42=2,SI42=0),1000000,INDEX('計算A'!FI$110:FI$114,$F42+1)+IF(AND($E42=1,SI42=0),1000,0)),1000000))</f>
        <v/>
      </c>
      <c r="ABQ42">
        <f>IF($B42=0,1000000,IF(INDEX('計算A'!$D$60:$II$104,$B42,163)*JC42=1,IF(AND($E42=2,SJ42=0),1000000,INDEX('計算A'!FJ$110:FJ$114,$F42+1)+IF(AND($E42=1,SJ42=0),1000,0)),1000000))</f>
        <v/>
      </c>
      <c r="ABR42">
        <f>IF($B42=0,1000000,IF(INDEX('計算A'!$D$60:$II$104,$B42,164)*JD42=1,IF(AND($E42=2,SK42=0),1000000,INDEX('計算A'!FK$110:FK$114,$F42+1)+IF(AND($E42=1,SK42=0),1000,0)),1000000))</f>
        <v/>
      </c>
      <c r="ABS42">
        <f>IF($B42=0,1000000,IF(INDEX('計算A'!$D$60:$II$104,$B42,165)*JE42=1,IF(AND($E42=2,SL42=0),1000000,INDEX('計算A'!FL$110:FL$114,$F42+1)+IF(AND($E42=1,SL42=0),1000,0)),1000000))</f>
        <v/>
      </c>
      <c r="ABT42">
        <f>IF($B42=0,1000000,IF(INDEX('計算A'!$D$60:$II$104,$B42,166)*JF42=1,IF(AND($E42=2,SM42=0),1000000,INDEX('計算A'!FM$110:FM$114,$F42+1)+IF(AND($E42=1,SM42=0),1000,0)),1000000))</f>
        <v/>
      </c>
      <c r="ABU42">
        <f>IF($B42=0,1000000,IF(INDEX('計算A'!$D$60:$II$104,$B42,167)*JG42=1,IF(AND($E42=2,SN42=0),1000000,INDEX('計算A'!FN$110:FN$114,$F42+1)+IF(AND($E42=1,SN42=0),1000,0)),1000000))</f>
        <v/>
      </c>
      <c r="ABV42">
        <f>IF($B42=0,1000000,IF(INDEX('計算A'!$D$60:$II$104,$B42,168)*JH42=1,IF(AND($E42=2,SO42=0),1000000,INDEX('計算A'!FO$110:FO$114,$F42+1)+IF(AND($E42=1,SO42=0),1000,0)),1000000))</f>
        <v/>
      </c>
      <c r="ABW42">
        <f>IF($B42=0,1000000,IF(INDEX('計算A'!$D$60:$II$104,$B42,169)*JI42=1,IF(AND($E42=2,SP42=0),1000000,INDEX('計算A'!FP$110:FP$114,$F42+1)+IF(AND($E42=1,SP42=0),1000,0)),1000000))</f>
        <v/>
      </c>
      <c r="ABX42">
        <f>IF($B42=0,1000000,IF(INDEX('計算A'!$D$60:$II$104,$B42,170)*JJ42=1,IF(AND($E42=2,SQ42=0),1000000,INDEX('計算A'!FQ$110:FQ$114,$F42+1)+IF(AND($E42=1,SQ42=0),1000,0)),1000000))</f>
        <v/>
      </c>
      <c r="ABY42">
        <f>IF($B42=0,1000000,IF(INDEX('計算A'!$D$60:$II$104,$B42,171)*JK42=1,IF(AND($E42=2,SR42=0),1000000,INDEX('計算A'!FR$110:FR$114,$F42+1)+IF(AND($E42=1,SR42=0),1000,0)),1000000))</f>
        <v/>
      </c>
      <c r="ABZ42">
        <f>IF($B42=0,1000000,IF(INDEX('計算A'!$D$60:$II$104,$B42,172)*JL42=1,IF(AND($E42=2,SS42=0),1000000,INDEX('計算A'!FS$110:FS$114,$F42+1)+IF(AND($E42=1,SS42=0),1000,0)),1000000))</f>
        <v/>
      </c>
      <c r="ACA42">
        <f>IF($B42=0,1000000,IF(INDEX('計算A'!$D$60:$II$104,$B42,173)*JM42=1,IF(AND($E42=2,ST42=0),1000000,INDEX('計算A'!FT$110:FT$114,$F42+1)+IF(AND($E42=1,ST42=0),1000,0)),1000000))</f>
        <v/>
      </c>
      <c r="ACB42">
        <f>IF($B42=0,1000000,IF(INDEX('計算A'!$D$60:$II$104,$B42,174)*JN42=1,IF(AND($E42=2,SU42=0),1000000,INDEX('計算A'!FU$110:FU$114,$F42+1)+IF(AND($E42=1,SU42=0),1000,0)),1000000))</f>
        <v/>
      </c>
      <c r="ACC42">
        <f>IF($B42=0,1000000,IF(INDEX('計算A'!$D$60:$II$104,$B42,175)*JO42=1,IF(AND($E42=2,SV42=0),1000000,INDEX('計算A'!FV$110:FV$114,$F42+1)+IF(AND($E42=1,SV42=0),1000,0)),1000000))</f>
        <v/>
      </c>
      <c r="ACD42">
        <f>IF($B42=0,1000000,IF(INDEX('計算A'!$D$60:$II$104,$B42,176)*JP42=1,IF(AND($E42=2,SW42=0),1000000,INDEX('計算A'!FW$110:FW$114,$F42+1)+IF(AND($E42=1,SW42=0),1000,0)),1000000))</f>
        <v/>
      </c>
      <c r="ACE42">
        <f>IF($B42=0,1000000,IF(INDEX('計算A'!$D$60:$II$104,$B42,177)*JQ42=1,IF(AND($E42=2,SX42=0),1000000,INDEX('計算A'!FX$110:FX$114,$F42+1)+IF(AND($E42=1,SX42=0),1000,0)),1000000))</f>
        <v/>
      </c>
      <c r="ACF42">
        <f>IF($B42=0,1000000,IF(INDEX('計算A'!$D$60:$II$104,$B42,178)*JR42=1,IF(AND($E42=2,SY42=0),1000000,INDEX('計算A'!FY$110:FY$114,$F42+1)+IF(AND($E42=1,SY42=0),1000,0)),1000000))</f>
        <v/>
      </c>
      <c r="ACG42">
        <f>IF($B42=0,1000000,IF(INDEX('計算A'!$D$60:$II$104,$B42,179)*JS42=1,IF(AND($E42=2,SZ42=0),1000000,INDEX('計算A'!FZ$110:FZ$114,$F42+1)+IF(AND($E42=1,SZ42=0),1000,0)),1000000))</f>
        <v/>
      </c>
      <c r="ACH42">
        <f>IF($B42=0,1000000,IF(INDEX('計算A'!$D$60:$II$104,$B42,180)*JT42=1,IF(AND($E42=2,TA42=0),1000000,INDEX('計算A'!GA$110:GA$114,$F42+1)+IF(AND($E42=1,TA42=0),1000,0)),1000000))</f>
        <v/>
      </c>
      <c r="ACI42">
        <f>IF($B42=0,1000000,IF(INDEX('計算A'!$D$60:$II$104,$B42,181)*JU42=1,IF(AND($E42=2,TB42=0),1000000,INDEX('計算A'!GB$110:GB$114,$F42+1)+IF(AND($E42=1,TB42=0),1000,0)),1000000))</f>
        <v/>
      </c>
      <c r="ACJ42">
        <f>IF($B42=0,1000000,IF(INDEX('計算A'!$D$60:$II$104,$B42,182)*JV42=1,IF(AND($E42=2,TC42=0),1000000,INDEX('計算A'!GC$110:GC$114,$F42+1)+IF(AND($E42=1,TC42=0),1000,0)),1000000))</f>
        <v/>
      </c>
      <c r="ACK42">
        <f>IF($B42=0,1000000,IF(INDEX('計算A'!$D$60:$II$104,$B42,183)*JW42=1,IF(AND($E42=2,TD42=0),1000000,INDEX('計算A'!GD$110:GD$114,$F42+1)+IF(AND($E42=1,TD42=0),1000,0)),1000000))</f>
        <v/>
      </c>
      <c r="ACL42">
        <f>IF($B42=0,1000000,IF(INDEX('計算A'!$D$60:$II$104,$B42,184)*JX42=1,IF(AND($E42=2,TE42=0),1000000,INDEX('計算A'!GE$110:GE$114,$F42+1)+IF(AND($E42=1,TE42=0),1000,0)),1000000))</f>
        <v/>
      </c>
      <c r="ACM42">
        <f>IF($B42=0,1000000,IF(INDEX('計算A'!$D$60:$II$104,$B42,185)*JY42=1,IF(AND($E42=2,TF42=0),1000000,INDEX('計算A'!GF$110:GF$114,$F42+1)+IF(AND($E42=1,TF42=0),1000,0)),1000000))</f>
        <v/>
      </c>
      <c r="ACN42">
        <f>IF($B42=0,1000000,IF(INDEX('計算A'!$D$60:$II$104,$B42,186)*JZ42=1,IF(AND($E42=2,TG42=0),1000000,INDEX('計算A'!GG$110:GG$114,$F42+1)+IF(AND($E42=1,TG42=0),1000,0)),1000000))</f>
        <v/>
      </c>
      <c r="ACO42">
        <f>IF($B42=0,1000000,IF(INDEX('計算A'!$D$60:$II$104,$B42,187)*KA42=1,IF(AND($E42=2,TH42=0),1000000,INDEX('計算A'!GH$110:GH$114,$F42+1)+IF(AND($E42=1,TH42=0),1000,0)),1000000))</f>
        <v/>
      </c>
      <c r="ACP42">
        <f>IF($B42=0,1000000,IF(INDEX('計算A'!$D$60:$II$104,$B42,188)*KB42=1,IF(AND($E42=2,TI42=0),1000000,INDEX('計算A'!GI$110:GI$114,$F42+1)+IF(AND($E42=1,TI42=0),1000,0)),1000000))</f>
        <v/>
      </c>
      <c r="ACQ42">
        <f>IF($B42=0,1000000,IF(INDEX('計算A'!$D$60:$II$104,$B42,189)*KC42=1,IF(AND($E42=2,TJ42=0),1000000,INDEX('計算A'!GJ$110:GJ$114,$F42+1)+IF(AND($E42=1,TJ42=0),1000,0)),1000000))</f>
        <v/>
      </c>
      <c r="ACR42">
        <f>IF($B42=0,1000000,IF(INDEX('計算A'!$D$60:$II$104,$B42,190)*KD42=1,IF(AND($E42=2,TK42=0),1000000,INDEX('計算A'!GK$110:GK$114,$F42+1)+IF(AND($E42=1,TK42=0),1000,0)),1000000))</f>
        <v/>
      </c>
      <c r="ACS42">
        <f>IF($B42=0,1000000,IF(INDEX('計算A'!$D$60:$II$104,$B42,191)*KE42=1,IF(AND($E42=2,TL42=0),1000000,INDEX('計算A'!GL$110:GL$114,$F42+1)+IF(AND($E42=1,TL42=0),1000,0)),1000000))</f>
        <v/>
      </c>
      <c r="ACT42">
        <f>IF($B42=0,1000000,IF(INDEX('計算A'!$D$60:$II$104,$B42,192)*KF42=1,IF(AND($E42=2,TM42=0),1000000,INDEX('計算A'!GM$110:GM$114,$F42+1)+IF(AND($E42=1,TM42=0),1000,0)),1000000))</f>
        <v/>
      </c>
      <c r="ACU42">
        <f>IF($B42=0,1000000,IF(INDEX('計算A'!$D$60:$II$104,$B42,193)*KG42=1,IF(AND($E42=2,TN42=0),1000000,INDEX('計算A'!GN$110:GN$114,$F42+1)+IF(AND($E42=1,TN42=0),1000,0)),1000000))</f>
        <v/>
      </c>
      <c r="ACV42">
        <f>IF($B42=0,1000000,IF(INDEX('計算A'!$D$60:$II$104,$B42,194)*KH42=1,IF(AND($E42=2,TO42=0),1000000,INDEX('計算A'!GO$110:GO$114,$F42+1)+IF(AND($E42=1,TO42=0),1000,0)),1000000))</f>
        <v/>
      </c>
      <c r="ACW42">
        <f>IF($B42=0,1000000,IF(INDEX('計算A'!$D$60:$II$104,$B42,195)*KI42=1,IF(AND($E42=2,TP42=0),1000000,INDEX('計算A'!GP$110:GP$114,$F42+1)+IF(AND($E42=1,TP42=0),1000,0)),1000000))</f>
        <v/>
      </c>
      <c r="ACX42">
        <f>IF($B42=0,1000000,IF(INDEX('計算A'!$D$60:$II$104,$B42,196)*KJ42=1,IF(AND($E42=2,TQ42=0),1000000,INDEX('計算A'!GQ$110:GQ$114,$F42+1)+IF(AND($E42=1,TQ42=0),1000,0)),1000000))</f>
        <v/>
      </c>
      <c r="ACY42">
        <f>IF($B42=0,1000000,IF(INDEX('計算A'!$D$60:$II$104,$B42,197)*KK42=1,IF(AND($E42=2,TR42=0),1000000,INDEX('計算A'!GR$110:GR$114,$F42+1)+IF(AND($E42=1,TR42=0),1000,0)),1000000))</f>
        <v/>
      </c>
      <c r="ACZ42">
        <f>IF($B42=0,1000000,IF(INDEX('計算A'!$D$60:$II$104,$B42,198)*KL42=1,IF(AND($E42=2,TS42=0),1000000,INDEX('計算A'!GS$110:GS$114,$F42+1)+IF(AND($E42=1,TS42=0),1000,0)),1000000))</f>
        <v/>
      </c>
      <c r="ADA42">
        <f>IF($B42=0,1000000,IF(INDEX('計算A'!$D$60:$II$104,$B42,199)*KM42=1,IF(AND($E42=2,TT42=0),1000000,INDEX('計算A'!GT$110:GT$114,$F42+1)+IF(AND($E42=1,TT42=0),1000,0)),1000000))</f>
        <v/>
      </c>
      <c r="ADB42">
        <f>IF($B42=0,1000000,IF(INDEX('計算A'!$D$60:$II$104,$B42,200)*KN42=1,IF(AND($E42=2,TU42=0),1000000,INDEX('計算A'!GU$110:GU$114,$F42+1)+IF(AND($E42=1,TU42=0),1000,0)),1000000))</f>
        <v/>
      </c>
      <c r="ADC42">
        <f>IF($B42=0,1000000,IF(INDEX('計算A'!$D$60:$II$104,$B42,201)*KO42=1,IF(AND($E42=2,TV42=0),1000000,INDEX('計算A'!GV$110:GV$114,$F42+1)+IF(AND($E42=1,TV42=0),1000,0)),1000000))</f>
        <v/>
      </c>
      <c r="ADD42">
        <f>IF($B42=0,1000000,IF(INDEX('計算A'!$D$60:$II$104,$B42,202)*KP42=1,IF(AND($E42=2,TW42=0),1000000,INDEX('計算A'!GW$110:GW$114,$F42+1)+IF(AND($E42=1,TW42=0),1000,0)),1000000))</f>
        <v/>
      </c>
      <c r="ADE42">
        <f>IF($B42=0,1000000,IF(INDEX('計算A'!$D$60:$II$104,$B42,203)*KQ42=1,IF(AND($E42=2,TX42=0),1000000,INDEX('計算A'!GX$110:GX$114,$F42+1)+IF(AND($E42=1,TX42=0),1000,0)),1000000))</f>
        <v/>
      </c>
      <c r="ADF42">
        <f>IF($B42=0,1000000,IF(INDEX('計算A'!$D$60:$II$104,$B42,204)*KR42=1,IF(AND($E42=2,TY42=0),1000000,INDEX('計算A'!GY$110:GY$114,$F42+1)+IF(AND($E42=1,TY42=0),1000,0)),1000000))</f>
        <v/>
      </c>
      <c r="ADG42">
        <f>IF($B42=0,1000000,IF(INDEX('計算A'!$D$60:$II$104,$B42,205)*KS42=1,IF(AND($E42=2,TZ42=0),1000000,INDEX('計算A'!GZ$110:GZ$114,$F42+1)+IF(AND($E42=1,TZ42=0),1000,0)),1000000))</f>
        <v/>
      </c>
      <c r="ADH42">
        <f>IF($B42=0,1000000,IF(INDEX('計算A'!$D$60:$II$104,$B42,206)*KT42=1,IF(AND($E42=2,UA42=0),1000000,INDEX('計算A'!HA$110:HA$114,$F42+1)+IF(AND($E42=1,UA42=0),1000,0)),1000000))</f>
        <v/>
      </c>
      <c r="ADI42">
        <f>IF($B42=0,1000000,IF(INDEX('計算A'!$D$60:$II$104,$B42,207)*KU42=1,IF(AND($E42=2,UB42=0),1000000,INDEX('計算A'!HB$110:HB$114,$F42+1)+IF(AND($E42=1,UB42=0),1000,0)),1000000))</f>
        <v/>
      </c>
      <c r="ADJ42">
        <f>IF($B42=0,1000000,IF(INDEX('計算A'!$D$60:$II$104,$B42,208)*KV42=1,IF(AND($E42=2,UC42=0),1000000,INDEX('計算A'!HC$110:HC$114,$F42+1)+IF(AND($E42=1,UC42=0),1000,0)),1000000))</f>
        <v/>
      </c>
      <c r="ADK42">
        <f>IF($B42=0,1000000,IF(INDEX('計算A'!$D$60:$II$104,$B42,209)*KW42=1,IF(AND($E42=2,UD42=0),1000000,INDEX('計算A'!HD$110:HD$114,$F42+1)+IF(AND($E42=1,UD42=0),1000,0)),1000000))</f>
        <v/>
      </c>
      <c r="ADL42">
        <f>IF($B42=0,1000000,IF(INDEX('計算A'!$D$60:$II$104,$B42,210)*KX42=1,IF(AND($E42=2,UE42=0),1000000,INDEX('計算A'!HE$110:HE$114,$F42+1)+IF(AND($E42=1,UE42=0),1000,0)),1000000))</f>
        <v/>
      </c>
      <c r="ADM42">
        <f>IF($B42=0,1000000,IF(INDEX('計算A'!$D$60:$II$104,$B42,211)*KY42=1,IF(AND($E42=2,UF42=0),1000000,INDEX('計算A'!HF$110:HF$114,$F42+1)+IF(AND($E42=1,UF42=0),1000,0)),1000000))</f>
        <v/>
      </c>
      <c r="ADN42">
        <f>IF($B42=0,1000000,IF(INDEX('計算A'!$D$60:$II$104,$B42,212)*KZ42=1,IF(AND($E42=2,UG42=0),1000000,INDEX('計算A'!HG$110:HG$114,$F42+1)+IF(AND($E42=1,UG42=0),1000,0)),1000000))</f>
        <v/>
      </c>
      <c r="ADO42">
        <f>IF($B42=0,1000000,IF(INDEX('計算A'!$D$60:$II$104,$B42,213)*LA42=1,IF(AND($E42=2,UH42=0),1000000,INDEX('計算A'!HH$110:HH$114,$F42+1)+IF(AND($E42=1,UH42=0),1000,0)),1000000))</f>
        <v/>
      </c>
      <c r="ADP42">
        <f>IF($B42=0,1000000,IF(INDEX('計算A'!$D$60:$II$104,$B42,214)*LB42=1,IF(AND($E42=2,UI42=0),1000000,INDEX('計算A'!HI$110:HI$114,$F42+1)+IF(AND($E42=1,UI42=0),1000,0)),1000000))</f>
        <v/>
      </c>
      <c r="ADQ42">
        <f>IF($B42=0,1000000,IF(INDEX('計算A'!$D$60:$II$104,$B42,215)*LC42=1,IF(AND($E42=2,UJ42=0),1000000,INDEX('計算A'!HJ$110:HJ$114,$F42+1)+IF(AND($E42=1,UJ42=0),1000,0)),1000000))</f>
        <v/>
      </c>
      <c r="ADR42">
        <f>IF($B42=0,1000000,IF(INDEX('計算A'!$D$60:$II$104,$B42,216)*LD42=1,IF(AND($E42=2,UK42=0),1000000,INDEX('計算A'!HK$110:HK$114,$F42+1)+IF(AND($E42=1,UK42=0),1000,0)),1000000))</f>
        <v/>
      </c>
      <c r="ADS42">
        <f>IF($B42=0,1000000,IF(INDEX('計算A'!$D$60:$II$104,$B42,217)*LE42=1,IF(AND($E42=2,UL42=0),1000000,INDEX('計算A'!HL$110:HL$114,$F42+1)+IF(AND($E42=1,UL42=0),1000,0)),1000000))</f>
        <v/>
      </c>
      <c r="ADT42">
        <f>IF($B42=0,1000000,IF(INDEX('計算A'!$D$60:$II$104,$B42,218)*LF42=1,IF(AND($E42=2,UM42=0),1000000,INDEX('計算A'!HM$110:HM$114,$F42+1)+IF(AND($E42=1,UM42=0),1000,0)),1000000))</f>
        <v/>
      </c>
      <c r="ADU42">
        <f>IF($B42=0,1000000,IF(INDEX('計算A'!$D$60:$II$104,$B42,219)*LG42=1,IF(AND($E42=2,UN42=0),1000000,INDEX('計算A'!HN$110:HN$114,$F42+1)+IF(AND($E42=1,UN42=0),1000,0)),1000000))</f>
        <v/>
      </c>
      <c r="ADV42">
        <f>IF($B42=0,1000000,IF(INDEX('計算A'!$D$60:$II$104,$B42,220)*LH42=1,IF(AND($E42=2,UO42=0),1000000,INDEX('計算A'!HO$110:HO$114,$F42+1)+IF(AND($E42=1,UO42=0),1000,0)),1000000))</f>
        <v/>
      </c>
      <c r="ADW42">
        <f>IF($B42=0,1000000,IF(INDEX('計算A'!$D$60:$II$104,$B42,221)*LI42=1,IF(AND($E42=2,UP42=0),1000000,INDEX('計算A'!HP$110:HP$114,$F42+1)+IF(AND($E42=1,UP42=0),1000,0)),1000000))</f>
        <v/>
      </c>
      <c r="ADX42">
        <f>IF($B42=0,1000000,IF(INDEX('計算A'!$D$60:$II$104,$B42,222)*LJ42=1,IF(AND($E42=2,UQ42=0),1000000,INDEX('計算A'!HQ$110:HQ$114,$F42+1)+IF(AND($E42=1,UQ42=0),1000,0)),1000000))</f>
        <v/>
      </c>
      <c r="ADY42">
        <f>IF($B42=0,1000000,IF(INDEX('計算A'!$D$60:$II$104,$B42,223)*LK42=1,IF(AND($E42=2,UR42=0),1000000,INDEX('計算A'!HR$110:HR$114,$F42+1)+IF(AND($E42=1,UR42=0),1000,0)),1000000))</f>
        <v/>
      </c>
      <c r="ADZ42">
        <f>IF($B42=0,1000000,IF(INDEX('計算A'!$D$60:$II$104,$B42,224)*LL42=1,IF(AND($E42=2,US42=0),1000000,INDEX('計算A'!HS$110:HS$114,$F42+1)+IF(AND($E42=1,US42=0),1000,0)),1000000))</f>
        <v/>
      </c>
      <c r="AEA42">
        <f>IF($B42=0,1000000,IF(INDEX('計算A'!$D$60:$II$104,$B42,225)*LM42=1,IF(AND($E42=2,UT42=0),1000000,INDEX('計算A'!HT$110:HT$114,$F42+1)+IF(AND($E42=1,UT42=0),1000,0)),1000000))</f>
        <v/>
      </c>
      <c r="AEB42">
        <f>IF($B42=0,1000000,IF(INDEX('計算A'!$D$60:$II$104,$B42,226)*LN42=1,IF(AND($E42=2,UU42=0),1000000,INDEX('計算A'!HU$110:HU$114,$F42+1)+IF(AND($E42=1,UU42=0),1000,0)),1000000))</f>
        <v/>
      </c>
      <c r="AEC42">
        <f>IF($B42=0,1000000,IF(INDEX('計算A'!$D$60:$II$104,$B42,227)*LO42=1,IF(AND($E42=2,UV42=0),1000000,INDEX('計算A'!HV$110:HV$114,$F42+1)+IF(AND($E42=1,UV42=0),1000,0)),1000000))</f>
        <v/>
      </c>
      <c r="AED42">
        <f>IF($B42=0,1000000,IF(INDEX('計算A'!$D$60:$II$104,$B42,228)*LP42=1,IF(AND($E42=2,UW42=0),1000000,INDEX('計算A'!HW$110:HW$114,$F42+1)+IF(AND($E42=1,UW42=0),1000,0)),1000000))</f>
        <v/>
      </c>
      <c r="AEE42">
        <f>IF($B42=0,1000000,IF(INDEX('計算A'!$D$60:$II$104,$B42,229)*LQ42=1,IF(AND($E42=2,UX42=0),1000000,INDEX('計算A'!HX$110:HX$114,$F42+1)+IF(AND($E42=1,UX42=0),1000,0)),1000000))</f>
        <v/>
      </c>
      <c r="AEF42">
        <f>IF($B42=0,1000000,IF(INDEX('計算A'!$D$60:$II$104,$B42,230)*LR42=1,IF(AND($E42=2,UY42=0),1000000,INDEX('計算A'!HY$110:HY$114,$F42+1)+IF(AND($E42=1,UY42=0),1000,0)),1000000))</f>
        <v/>
      </c>
      <c r="AEG42">
        <f>IF($B42=0,1000000,IF(INDEX('計算A'!$D$60:$II$104,$B42,231)*LS42=1,IF(AND($E42=2,UZ42=0),1000000,INDEX('計算A'!HZ$110:HZ$114,$F42+1)+IF(AND($E42=1,UZ42=0),1000,0)),1000000))</f>
        <v/>
      </c>
      <c r="AEH42">
        <f>IF($B42=0,1000000,IF(INDEX('計算A'!$D$60:$II$104,$B42,232)*LT42=1,IF(AND($E42=2,VA42=0),1000000,INDEX('計算A'!IA$110:IA$114,$F42+1)+IF(AND($E42=1,VA42=0),1000,0)),1000000))</f>
        <v/>
      </c>
      <c r="AEI42">
        <f>IF($B42=0,1000000,IF(INDEX('計算A'!$D$60:$II$104,$B42,233)*LU42=1,IF(AND($E42=2,VB42=0),1000000,INDEX('計算A'!IB$110:IB$114,$F42+1)+IF(AND($E42=1,VB42=0),1000,0)),1000000))</f>
        <v/>
      </c>
      <c r="AEJ42">
        <f>IF($B42=0,1000000,IF(INDEX('計算A'!$D$60:$II$104,$B42,234)*LV42=1,IF(AND($E42=2,VC42=0),1000000,INDEX('計算A'!IC$110:IC$114,$F42+1)+IF(AND($E42=1,VC42=0),1000,0)),1000000))</f>
        <v/>
      </c>
      <c r="AEK42">
        <f>IF($B42=0,1000000,IF(INDEX('計算A'!$D$60:$II$104,$B42,235)*LW42=1,IF(AND($E42=2,VD42=0),1000000,INDEX('計算A'!ID$110:ID$114,$F42+1)+IF(AND($E42=1,VD42=0),1000,0)),1000000))</f>
        <v/>
      </c>
      <c r="AEL42">
        <f>IF($B42=0,1000000,IF(INDEX('計算A'!$D$60:$II$104,$B42,236)*LX42=1,IF(AND($E42=2,VE42=0),1000000,INDEX('計算A'!IE$110:IE$114,$F42+1)+IF(AND($E42=1,VE42=0),1000,0)),1000000))</f>
        <v/>
      </c>
      <c r="AEM42">
        <f>IF($B42=0,1000000,IF(INDEX('計算A'!$D$60:$II$104,$B42,237)*LY42=1,IF(AND($E42=2,VF42=0),1000000,INDEX('計算A'!IF$110:IF$114,$F42+1)+IF(AND($E42=1,VF42=0),1000,0)),1000000))</f>
        <v/>
      </c>
      <c r="AEN42">
        <f>IF($B42=0,1000000,IF(INDEX('計算A'!$D$60:$II$104,$B42,238)*LZ42=1,IF(AND($E42=2,VG42=0),1000000,INDEX('計算A'!IG$110:IG$114,$F42+1)+IF(AND($E42=1,VG42=0),1000,0)),1000000))</f>
        <v/>
      </c>
      <c r="AEO42">
        <f>IF($B42=0,1000000,IF(INDEX('計算A'!$D$60:$II$104,$B42,239)*MA42=1,IF(AND($E42=2,VH42=0),1000000,INDEX('計算A'!IH$110:IH$114,$F42+1)+IF(AND($E42=1,VH42=0),1000,0)),1000000))</f>
        <v/>
      </c>
      <c r="AEP42">
        <f>IF($B42=0,1000000,IF(INDEX('計算A'!$D$60:$II$104,$B42,240)*MB42=1,IF(AND($E42=2,VI42=0),1000000,INDEX('計算A'!II$110:II$114,$F42+1)+IF(AND($E42=1,VI42=0),1000,0)),1000000))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IF($B43=0,1000000,IF(INDEX('計算A'!$D$60:$II$104,$B43,1)*CW43=1,IF(AND($E43=2,MD43=0),1000000,INDEX('計算A'!D$110:D$114,$F43+1)+IF(AND($E43=1,MD43=0),1000,0)),1000000))</f>
        <v/>
      </c>
      <c r="VL43">
        <f>IF($B43=0,1000000,IF(INDEX('計算A'!$D$60:$II$104,$B43,2)*CX43=1,IF(AND($E43=2,ME43=0),1000000,INDEX('計算A'!E$110:E$114,$F43+1)+IF(AND($E43=1,ME43=0),1000,0)),1000000))</f>
        <v/>
      </c>
      <c r="VM43">
        <f>IF($B43=0,1000000,IF(INDEX('計算A'!$D$60:$II$104,$B43,3)*CY43=1,IF(AND($E43=2,MF43=0),1000000,INDEX('計算A'!F$110:F$114,$F43+1)+IF(AND($E43=1,MF43=0),1000,0)),1000000))</f>
        <v/>
      </c>
      <c r="VN43">
        <f>IF($B43=0,1000000,IF(INDEX('計算A'!$D$60:$II$104,$B43,4)*CZ43=1,IF(AND($E43=2,MG43=0),1000000,INDEX('計算A'!G$110:G$114,$F43+1)+IF(AND($E43=1,MG43=0),1000,0)),1000000))</f>
        <v/>
      </c>
      <c r="VO43">
        <f>IF($B43=0,1000000,IF(INDEX('計算A'!$D$60:$II$104,$B43,5)*DA43=1,IF(AND($E43=2,MH43=0),1000000,INDEX('計算A'!H$110:H$114,$F43+1)+IF(AND($E43=1,MH43=0),1000,0)),1000000))</f>
        <v/>
      </c>
      <c r="VP43">
        <f>IF($B43=0,1000000,IF(INDEX('計算A'!$D$60:$II$104,$B43,6)*DB43=1,IF(AND($E43=2,MI43=0),1000000,INDEX('計算A'!I$110:I$114,$F43+1)+IF(AND($E43=1,MI43=0),1000,0)),1000000))</f>
        <v/>
      </c>
      <c r="VQ43">
        <f>IF($B43=0,1000000,IF(INDEX('計算A'!$D$60:$II$104,$B43,7)*DC43=1,IF(AND($E43=2,MJ43=0),1000000,INDEX('計算A'!J$110:J$114,$F43+1)+IF(AND($E43=1,MJ43=0),1000,0)),1000000))</f>
        <v/>
      </c>
      <c r="VR43">
        <f>IF($B43=0,1000000,IF(INDEX('計算A'!$D$60:$II$104,$B43,8)*DD43=1,IF(AND($E43=2,MK43=0),1000000,INDEX('計算A'!K$110:K$114,$F43+1)+IF(AND($E43=1,MK43=0),1000,0)),1000000))</f>
        <v/>
      </c>
      <c r="VS43">
        <f>IF($B43=0,1000000,IF(INDEX('計算A'!$D$60:$II$104,$B43,9)*DE43=1,IF(AND($E43=2,ML43=0),1000000,INDEX('計算A'!L$110:L$114,$F43+1)+IF(AND($E43=1,ML43=0),1000,0)),1000000))</f>
        <v/>
      </c>
      <c r="VT43">
        <f>IF($B43=0,1000000,IF(INDEX('計算A'!$D$60:$II$104,$B43,10)*DF43=1,IF(AND($E43=2,MM43=0),1000000,INDEX('計算A'!M$110:M$114,$F43+1)+IF(AND($E43=1,MM43=0),1000,0)),1000000))</f>
        <v/>
      </c>
      <c r="VU43">
        <f>IF($B43=0,1000000,IF(INDEX('計算A'!$D$60:$II$104,$B43,11)*DG43=1,IF(AND($E43=2,MN43=0),1000000,INDEX('計算A'!N$110:N$114,$F43+1)+IF(AND($E43=1,MN43=0),1000,0)),1000000))</f>
        <v/>
      </c>
      <c r="VV43">
        <f>IF($B43=0,1000000,IF(INDEX('計算A'!$D$60:$II$104,$B43,12)*DH43=1,IF(AND($E43=2,MO43=0),1000000,INDEX('計算A'!O$110:O$114,$F43+1)+IF(AND($E43=1,MO43=0),1000,0)),1000000))</f>
        <v/>
      </c>
      <c r="VW43">
        <f>IF($B43=0,1000000,IF(INDEX('計算A'!$D$60:$II$104,$B43,13)*DI43=1,IF(AND($E43=2,MP43=0),1000000,INDEX('計算A'!P$110:P$114,$F43+1)+IF(AND($E43=1,MP43=0),1000,0)),1000000))</f>
        <v/>
      </c>
      <c r="VX43">
        <f>IF($B43=0,1000000,IF(INDEX('計算A'!$D$60:$II$104,$B43,14)*DJ43=1,IF(AND($E43=2,MQ43=0),1000000,INDEX('計算A'!Q$110:Q$114,$F43+1)+IF(AND($E43=1,MQ43=0),1000,0)),1000000))</f>
        <v/>
      </c>
      <c r="VY43">
        <f>IF($B43=0,1000000,IF(INDEX('計算A'!$D$60:$II$104,$B43,15)*DK43=1,IF(AND($E43=2,MR43=0),1000000,INDEX('計算A'!R$110:R$114,$F43+1)+IF(AND($E43=1,MR43=0),1000,0)),1000000))</f>
        <v/>
      </c>
      <c r="VZ43">
        <f>IF($B43=0,1000000,IF(INDEX('計算A'!$D$60:$II$104,$B43,16)*DL43=1,IF(AND($E43=2,MS43=0),1000000,INDEX('計算A'!S$110:S$114,$F43+1)+IF(AND($E43=1,MS43=0),1000,0)),1000000))</f>
        <v/>
      </c>
      <c r="WA43">
        <f>IF($B43=0,1000000,IF(INDEX('計算A'!$D$60:$II$104,$B43,17)*DM43=1,IF(AND($E43=2,MT43=0),1000000,INDEX('計算A'!T$110:T$114,$F43+1)+IF(AND($E43=1,MT43=0),1000,0)),1000000))</f>
        <v/>
      </c>
      <c r="WB43">
        <f>IF($B43=0,1000000,IF(INDEX('計算A'!$D$60:$II$104,$B43,18)*DN43=1,IF(AND($E43=2,MU43=0),1000000,INDEX('計算A'!U$110:U$114,$F43+1)+IF(AND($E43=1,MU43=0),1000,0)),1000000))</f>
        <v/>
      </c>
      <c r="WC43">
        <f>IF($B43=0,1000000,IF(INDEX('計算A'!$D$60:$II$104,$B43,19)*DO43=1,IF(AND($E43=2,MV43=0),1000000,INDEX('計算A'!V$110:V$114,$F43+1)+IF(AND($E43=1,MV43=0),1000,0)),1000000))</f>
        <v/>
      </c>
      <c r="WD43">
        <f>IF($B43=0,1000000,IF(INDEX('計算A'!$D$60:$II$104,$B43,20)*DP43=1,IF(AND($E43=2,MW43=0),1000000,INDEX('計算A'!W$110:W$114,$F43+1)+IF(AND($E43=1,MW43=0),1000,0)),1000000))</f>
        <v/>
      </c>
      <c r="WE43">
        <f>IF($B43=0,1000000,IF(INDEX('計算A'!$D$60:$II$104,$B43,21)*DQ43=1,IF(AND($E43=2,MX43=0),1000000,INDEX('計算A'!X$110:X$114,$F43+1)+IF(AND($E43=1,MX43=0),1000,0)),1000000))</f>
        <v/>
      </c>
      <c r="WF43">
        <f>IF($B43=0,1000000,IF(INDEX('計算A'!$D$60:$II$104,$B43,22)*DR43=1,IF(AND($E43=2,MY43=0),1000000,INDEX('計算A'!Y$110:Y$114,$F43+1)+IF(AND($E43=1,MY43=0),1000,0)),1000000))</f>
        <v/>
      </c>
      <c r="WG43">
        <f>IF($B43=0,1000000,IF(INDEX('計算A'!$D$60:$II$104,$B43,23)*DS43=1,IF(AND($E43=2,MZ43=0),1000000,INDEX('計算A'!Z$110:Z$114,$F43+1)+IF(AND($E43=1,MZ43=0),1000,0)),1000000))</f>
        <v/>
      </c>
      <c r="WH43">
        <f>IF($B43=0,1000000,IF(INDEX('計算A'!$D$60:$II$104,$B43,24)*DT43=1,IF(AND($E43=2,NA43=0),1000000,INDEX('計算A'!AA$110:AA$114,$F43+1)+IF(AND($E43=1,NA43=0),1000,0)),1000000))</f>
        <v/>
      </c>
      <c r="WI43">
        <f>IF($B43=0,1000000,IF(INDEX('計算A'!$D$60:$II$104,$B43,25)*DU43=1,IF(AND($E43=2,NB43=0),1000000,INDEX('計算A'!AB$110:AB$114,$F43+1)+IF(AND($E43=1,NB43=0),1000,0)),1000000))</f>
        <v/>
      </c>
      <c r="WJ43">
        <f>IF($B43=0,1000000,IF(INDEX('計算A'!$D$60:$II$104,$B43,26)*DV43=1,IF(AND($E43=2,NC43=0),1000000,INDEX('計算A'!AC$110:AC$114,$F43+1)+IF(AND($E43=1,NC43=0),1000,0)),1000000))</f>
        <v/>
      </c>
      <c r="WK43">
        <f>IF($B43=0,1000000,IF(INDEX('計算A'!$D$60:$II$104,$B43,27)*DW43=1,IF(AND($E43=2,ND43=0),1000000,INDEX('計算A'!AD$110:AD$114,$F43+1)+IF(AND($E43=1,ND43=0),1000,0)),1000000))</f>
        <v/>
      </c>
      <c r="WL43">
        <f>IF($B43=0,1000000,IF(INDEX('計算A'!$D$60:$II$104,$B43,28)*DX43=1,IF(AND($E43=2,NE43=0),1000000,INDEX('計算A'!AE$110:AE$114,$F43+1)+IF(AND($E43=1,NE43=0),1000,0)),1000000))</f>
        <v/>
      </c>
      <c r="WM43">
        <f>IF($B43=0,1000000,IF(INDEX('計算A'!$D$60:$II$104,$B43,29)*DY43=1,IF(AND($E43=2,NF43=0),1000000,INDEX('計算A'!AF$110:AF$114,$F43+1)+IF(AND($E43=1,NF43=0),1000,0)),1000000))</f>
        <v/>
      </c>
      <c r="WN43">
        <f>IF($B43=0,1000000,IF(INDEX('計算A'!$D$60:$II$104,$B43,30)*DZ43=1,IF(AND($E43=2,NG43=0),1000000,INDEX('計算A'!AG$110:AG$114,$F43+1)+IF(AND($E43=1,NG43=0),1000,0)),1000000))</f>
        <v/>
      </c>
      <c r="WO43">
        <f>IF($B43=0,1000000,IF(INDEX('計算A'!$D$60:$II$104,$B43,31)*EA43=1,IF(AND($E43=2,NH43=0),1000000,INDEX('計算A'!AH$110:AH$114,$F43+1)+IF(AND($E43=1,NH43=0),1000,0)),1000000))</f>
        <v/>
      </c>
      <c r="WP43">
        <f>IF($B43=0,1000000,IF(INDEX('計算A'!$D$60:$II$104,$B43,32)*EB43=1,IF(AND($E43=2,NI43=0),1000000,INDEX('計算A'!AI$110:AI$114,$F43+1)+IF(AND($E43=1,NI43=0),1000,0)),1000000))</f>
        <v/>
      </c>
      <c r="WQ43">
        <f>IF($B43=0,1000000,IF(INDEX('計算A'!$D$60:$II$104,$B43,33)*EC43=1,IF(AND($E43=2,NJ43=0),1000000,INDEX('計算A'!AJ$110:AJ$114,$F43+1)+IF(AND($E43=1,NJ43=0),1000,0)),1000000))</f>
        <v/>
      </c>
      <c r="WR43">
        <f>IF($B43=0,1000000,IF(INDEX('計算A'!$D$60:$II$104,$B43,34)*ED43=1,IF(AND($E43=2,NK43=0),1000000,INDEX('計算A'!AK$110:AK$114,$F43+1)+IF(AND($E43=1,NK43=0),1000,0)),1000000))</f>
        <v/>
      </c>
      <c r="WS43">
        <f>IF($B43=0,1000000,IF(INDEX('計算A'!$D$60:$II$104,$B43,35)*EE43=1,IF(AND($E43=2,NL43=0),1000000,INDEX('計算A'!AL$110:AL$114,$F43+1)+IF(AND($E43=1,NL43=0),1000,0)),1000000))</f>
        <v/>
      </c>
      <c r="WT43">
        <f>IF($B43=0,1000000,IF(INDEX('計算A'!$D$60:$II$104,$B43,36)*EF43=1,IF(AND($E43=2,NM43=0),1000000,INDEX('計算A'!AM$110:AM$114,$F43+1)+IF(AND($E43=1,NM43=0),1000,0)),1000000))</f>
        <v/>
      </c>
      <c r="WU43">
        <f>IF($B43=0,1000000,IF(INDEX('計算A'!$D$60:$II$104,$B43,37)*EG43=1,IF(AND($E43=2,NN43=0),1000000,INDEX('計算A'!AN$110:AN$114,$F43+1)+IF(AND($E43=1,NN43=0),1000,0)),1000000))</f>
        <v/>
      </c>
      <c r="WV43">
        <f>IF($B43=0,1000000,IF(INDEX('計算A'!$D$60:$II$104,$B43,38)*EH43=1,IF(AND($E43=2,NO43=0),1000000,INDEX('計算A'!AO$110:AO$114,$F43+1)+IF(AND($E43=1,NO43=0),1000,0)),1000000))</f>
        <v/>
      </c>
      <c r="WW43">
        <f>IF($B43=0,1000000,IF(INDEX('計算A'!$D$60:$II$104,$B43,39)*EI43=1,IF(AND($E43=2,NP43=0),1000000,INDEX('計算A'!AP$110:AP$114,$F43+1)+IF(AND($E43=1,NP43=0),1000,0)),1000000))</f>
        <v/>
      </c>
      <c r="WX43">
        <f>IF($B43=0,1000000,IF(INDEX('計算A'!$D$60:$II$104,$B43,40)*EJ43=1,IF(AND($E43=2,NQ43=0),1000000,INDEX('計算A'!AQ$110:AQ$114,$F43+1)+IF(AND($E43=1,NQ43=0),1000,0)),1000000))</f>
        <v/>
      </c>
      <c r="WY43">
        <f>IF($B43=0,1000000,IF(INDEX('計算A'!$D$60:$II$104,$B43,41)*EK43=1,IF(AND($E43=2,NR43=0),1000000,INDEX('計算A'!AR$110:AR$114,$F43+1)+IF(AND($E43=1,NR43=0),1000,0)),1000000))</f>
        <v/>
      </c>
      <c r="WZ43">
        <f>IF($B43=0,1000000,IF(INDEX('計算A'!$D$60:$II$104,$B43,42)*EL43=1,IF(AND($E43=2,NS43=0),1000000,INDEX('計算A'!AS$110:AS$114,$F43+1)+IF(AND($E43=1,NS43=0),1000,0)),1000000))</f>
        <v/>
      </c>
      <c r="XA43">
        <f>IF($B43=0,1000000,IF(INDEX('計算A'!$D$60:$II$104,$B43,43)*EM43=1,IF(AND($E43=2,NT43=0),1000000,INDEX('計算A'!AT$110:AT$114,$F43+1)+IF(AND($E43=1,NT43=0),1000,0)),1000000))</f>
        <v/>
      </c>
      <c r="XB43">
        <f>IF($B43=0,1000000,IF(INDEX('計算A'!$D$60:$II$104,$B43,44)*EN43=1,IF(AND($E43=2,NU43=0),1000000,INDEX('計算A'!AU$110:AU$114,$F43+1)+IF(AND($E43=1,NU43=0),1000,0)),1000000))</f>
        <v/>
      </c>
      <c r="XC43">
        <f>IF($B43=0,1000000,IF(INDEX('計算A'!$D$60:$II$104,$B43,45)*EO43=1,IF(AND($E43=2,NV43=0),1000000,INDEX('計算A'!AV$110:AV$114,$F43+1)+IF(AND($E43=1,NV43=0),1000,0)),1000000))</f>
        <v/>
      </c>
      <c r="XD43">
        <f>IF($B43=0,1000000,IF(INDEX('計算A'!$D$60:$II$104,$B43,46)*EP43=1,IF(AND($E43=2,NW43=0),1000000,INDEX('計算A'!AW$110:AW$114,$F43+1)+IF(AND($E43=1,NW43=0),1000,0)),1000000))</f>
        <v/>
      </c>
      <c r="XE43">
        <f>IF($B43=0,1000000,IF(INDEX('計算A'!$D$60:$II$104,$B43,47)*EQ43=1,IF(AND($E43=2,NX43=0),1000000,INDEX('計算A'!AX$110:AX$114,$F43+1)+IF(AND($E43=1,NX43=0),1000,0)),1000000))</f>
        <v/>
      </c>
      <c r="XF43">
        <f>IF($B43=0,1000000,IF(INDEX('計算A'!$D$60:$II$104,$B43,48)*ER43=1,IF(AND($E43=2,NY43=0),1000000,INDEX('計算A'!AY$110:AY$114,$F43+1)+IF(AND($E43=1,NY43=0),1000,0)),1000000))</f>
        <v/>
      </c>
      <c r="XG43">
        <f>IF($B43=0,1000000,IF(INDEX('計算A'!$D$60:$II$104,$B43,49)*ES43=1,IF(AND($E43=2,NZ43=0),1000000,INDEX('計算A'!AZ$110:AZ$114,$F43+1)+IF(AND($E43=1,NZ43=0),1000,0)),1000000))</f>
        <v/>
      </c>
      <c r="XH43">
        <f>IF($B43=0,1000000,IF(INDEX('計算A'!$D$60:$II$104,$B43,50)*ET43=1,IF(AND($E43=2,OA43=0),1000000,INDEX('計算A'!BA$110:BA$114,$F43+1)+IF(AND($E43=1,OA43=0),1000,0)),1000000))</f>
        <v/>
      </c>
      <c r="XI43">
        <f>IF($B43=0,1000000,IF(INDEX('計算A'!$D$60:$II$104,$B43,51)*EU43=1,IF(AND($E43=2,OB43=0),1000000,INDEX('計算A'!BB$110:BB$114,$F43+1)+IF(AND($E43=1,OB43=0),1000,0)),1000000))</f>
        <v/>
      </c>
      <c r="XJ43">
        <f>IF($B43=0,1000000,IF(INDEX('計算A'!$D$60:$II$104,$B43,52)*EV43=1,IF(AND($E43=2,OC43=0),1000000,INDEX('計算A'!BC$110:BC$114,$F43+1)+IF(AND($E43=1,OC43=0),1000,0)),1000000))</f>
        <v/>
      </c>
      <c r="XK43">
        <f>IF($B43=0,1000000,IF(INDEX('計算A'!$D$60:$II$104,$B43,53)*EW43=1,IF(AND($E43=2,OD43=0),1000000,INDEX('計算A'!BD$110:BD$114,$F43+1)+IF(AND($E43=1,OD43=0),1000,0)),1000000))</f>
        <v/>
      </c>
      <c r="XL43">
        <f>IF($B43=0,1000000,IF(INDEX('計算A'!$D$60:$II$104,$B43,54)*EX43=1,IF(AND($E43=2,OE43=0),1000000,INDEX('計算A'!BE$110:BE$114,$F43+1)+IF(AND($E43=1,OE43=0),1000,0)),1000000))</f>
        <v/>
      </c>
      <c r="XM43">
        <f>IF($B43=0,1000000,IF(INDEX('計算A'!$D$60:$II$104,$B43,55)*EY43=1,IF(AND($E43=2,OF43=0),1000000,INDEX('計算A'!BF$110:BF$114,$F43+1)+IF(AND($E43=1,OF43=0),1000,0)),1000000))</f>
        <v/>
      </c>
      <c r="XN43">
        <f>IF($B43=0,1000000,IF(INDEX('計算A'!$D$60:$II$104,$B43,56)*EZ43=1,IF(AND($E43=2,OG43=0),1000000,INDEX('計算A'!BG$110:BG$114,$F43+1)+IF(AND($E43=1,OG43=0),1000,0)),1000000))</f>
        <v/>
      </c>
      <c r="XO43">
        <f>IF($B43=0,1000000,IF(INDEX('計算A'!$D$60:$II$104,$B43,57)*FA43=1,IF(AND($E43=2,OH43=0),1000000,INDEX('計算A'!BH$110:BH$114,$F43+1)+IF(AND($E43=1,OH43=0),1000,0)),1000000))</f>
        <v/>
      </c>
      <c r="XP43">
        <f>IF($B43=0,1000000,IF(INDEX('計算A'!$D$60:$II$104,$B43,58)*FB43=1,IF(AND($E43=2,OI43=0),1000000,INDEX('計算A'!BI$110:BI$114,$F43+1)+IF(AND($E43=1,OI43=0),1000,0)),1000000))</f>
        <v/>
      </c>
      <c r="XQ43">
        <f>IF($B43=0,1000000,IF(INDEX('計算A'!$D$60:$II$104,$B43,59)*FC43=1,IF(AND($E43=2,OJ43=0),1000000,INDEX('計算A'!BJ$110:BJ$114,$F43+1)+IF(AND($E43=1,OJ43=0),1000,0)),1000000))</f>
        <v/>
      </c>
      <c r="XR43">
        <f>IF($B43=0,1000000,IF(INDEX('計算A'!$D$60:$II$104,$B43,60)*FD43=1,IF(AND($E43=2,OK43=0),1000000,INDEX('計算A'!BK$110:BK$114,$F43+1)+IF(AND($E43=1,OK43=0),1000,0)),1000000))</f>
        <v/>
      </c>
      <c r="XS43">
        <f>IF($B43=0,1000000,IF(INDEX('計算A'!$D$60:$II$104,$B43,61)*FE43=1,IF(AND($E43=2,OL43=0),1000000,INDEX('計算A'!BL$110:BL$114,$F43+1)+IF(AND($E43=1,OL43=0),1000,0)),1000000))</f>
        <v/>
      </c>
      <c r="XT43">
        <f>IF($B43=0,1000000,IF(INDEX('計算A'!$D$60:$II$104,$B43,62)*FF43=1,IF(AND($E43=2,OM43=0),1000000,INDEX('計算A'!BM$110:BM$114,$F43+1)+IF(AND($E43=1,OM43=0),1000,0)),1000000))</f>
        <v/>
      </c>
      <c r="XU43">
        <f>IF($B43=0,1000000,IF(INDEX('計算A'!$D$60:$II$104,$B43,63)*FG43=1,IF(AND($E43=2,ON43=0),1000000,INDEX('計算A'!BN$110:BN$114,$F43+1)+IF(AND($E43=1,ON43=0),1000,0)),1000000))</f>
        <v/>
      </c>
      <c r="XV43">
        <f>IF($B43=0,1000000,IF(INDEX('計算A'!$D$60:$II$104,$B43,64)*FH43=1,IF(AND($E43=2,OO43=0),1000000,INDEX('計算A'!BO$110:BO$114,$F43+1)+IF(AND($E43=1,OO43=0),1000,0)),1000000))</f>
        <v/>
      </c>
      <c r="XW43">
        <f>IF($B43=0,1000000,IF(INDEX('計算A'!$D$60:$II$104,$B43,65)*FI43=1,IF(AND($E43=2,OP43=0),1000000,INDEX('計算A'!BP$110:BP$114,$F43+1)+IF(AND($E43=1,OP43=0),1000,0)),1000000))</f>
        <v/>
      </c>
      <c r="XX43">
        <f>IF($B43=0,1000000,IF(INDEX('計算A'!$D$60:$II$104,$B43,66)*FJ43=1,IF(AND($E43=2,OQ43=0),1000000,INDEX('計算A'!BQ$110:BQ$114,$F43+1)+IF(AND($E43=1,OQ43=0),1000,0)),1000000))</f>
        <v/>
      </c>
      <c r="XY43">
        <f>IF($B43=0,1000000,IF(INDEX('計算A'!$D$60:$II$104,$B43,67)*FK43=1,IF(AND($E43=2,OR43=0),1000000,INDEX('計算A'!BR$110:BR$114,$F43+1)+IF(AND($E43=1,OR43=0),1000,0)),1000000))</f>
        <v/>
      </c>
      <c r="XZ43">
        <f>IF($B43=0,1000000,IF(INDEX('計算A'!$D$60:$II$104,$B43,68)*FL43=1,IF(AND($E43=2,OS43=0),1000000,INDEX('計算A'!BS$110:BS$114,$F43+1)+IF(AND($E43=1,OS43=0),1000,0)),1000000))</f>
        <v/>
      </c>
      <c r="YA43">
        <f>IF($B43=0,1000000,IF(INDEX('計算A'!$D$60:$II$104,$B43,69)*FM43=1,IF(AND($E43=2,OT43=0),1000000,INDEX('計算A'!BT$110:BT$114,$F43+1)+IF(AND($E43=1,OT43=0),1000,0)),1000000))</f>
        <v/>
      </c>
      <c r="YB43">
        <f>IF($B43=0,1000000,IF(INDEX('計算A'!$D$60:$II$104,$B43,70)*FN43=1,IF(AND($E43=2,OU43=0),1000000,INDEX('計算A'!BU$110:BU$114,$F43+1)+IF(AND($E43=1,OU43=0),1000,0)),1000000))</f>
        <v/>
      </c>
      <c r="YC43">
        <f>IF($B43=0,1000000,IF(INDEX('計算A'!$D$60:$II$104,$B43,71)*FO43=1,IF(AND($E43=2,OV43=0),1000000,INDEX('計算A'!BV$110:BV$114,$F43+1)+IF(AND($E43=1,OV43=0),1000,0)),1000000))</f>
        <v/>
      </c>
      <c r="YD43">
        <f>IF($B43=0,1000000,IF(INDEX('計算A'!$D$60:$II$104,$B43,72)*FP43=1,IF(AND($E43=2,OW43=0),1000000,INDEX('計算A'!BW$110:BW$114,$F43+1)+IF(AND($E43=1,OW43=0),1000,0)),1000000))</f>
        <v/>
      </c>
      <c r="YE43">
        <f>IF($B43=0,1000000,IF(INDEX('計算A'!$D$60:$II$104,$B43,73)*FQ43=1,IF(AND($E43=2,OX43=0),1000000,INDEX('計算A'!BX$110:BX$114,$F43+1)+IF(AND($E43=1,OX43=0),1000,0)),1000000))</f>
        <v/>
      </c>
      <c r="YF43">
        <f>IF($B43=0,1000000,IF(INDEX('計算A'!$D$60:$II$104,$B43,74)*FR43=1,IF(AND($E43=2,OY43=0),1000000,INDEX('計算A'!BY$110:BY$114,$F43+1)+IF(AND($E43=1,OY43=0),1000,0)),1000000))</f>
        <v/>
      </c>
      <c r="YG43">
        <f>IF($B43=0,1000000,IF(INDEX('計算A'!$D$60:$II$104,$B43,75)*FS43=1,IF(AND($E43=2,OZ43=0),1000000,INDEX('計算A'!BZ$110:BZ$114,$F43+1)+IF(AND($E43=1,OZ43=0),1000,0)),1000000))</f>
        <v/>
      </c>
      <c r="YH43">
        <f>IF($B43=0,1000000,IF(INDEX('計算A'!$D$60:$II$104,$B43,76)*FT43=1,IF(AND($E43=2,PA43=0),1000000,INDEX('計算A'!CA$110:CA$114,$F43+1)+IF(AND($E43=1,PA43=0),1000,0)),1000000))</f>
        <v/>
      </c>
      <c r="YI43">
        <f>IF($B43=0,1000000,IF(INDEX('計算A'!$D$60:$II$104,$B43,77)*FU43=1,IF(AND($E43=2,PB43=0),1000000,INDEX('計算A'!CB$110:CB$114,$F43+1)+IF(AND($E43=1,PB43=0),1000,0)),1000000))</f>
        <v/>
      </c>
      <c r="YJ43">
        <f>IF($B43=0,1000000,IF(INDEX('計算A'!$D$60:$II$104,$B43,78)*FV43=1,IF(AND($E43=2,PC43=0),1000000,INDEX('計算A'!CC$110:CC$114,$F43+1)+IF(AND($E43=1,PC43=0),1000,0)),1000000))</f>
        <v/>
      </c>
      <c r="YK43">
        <f>IF($B43=0,1000000,IF(INDEX('計算A'!$D$60:$II$104,$B43,79)*FW43=1,IF(AND($E43=2,PD43=0),1000000,INDEX('計算A'!CD$110:CD$114,$F43+1)+IF(AND($E43=1,PD43=0),1000,0)),1000000))</f>
        <v/>
      </c>
      <c r="YL43">
        <f>IF($B43=0,1000000,IF(INDEX('計算A'!$D$60:$II$104,$B43,80)*FX43=1,IF(AND($E43=2,PE43=0),1000000,INDEX('計算A'!CE$110:CE$114,$F43+1)+IF(AND($E43=1,PE43=0),1000,0)),1000000))</f>
        <v/>
      </c>
      <c r="YM43">
        <f>IF($B43=0,1000000,IF(INDEX('計算A'!$D$60:$II$104,$B43,81)*FY43=1,IF(AND($E43=2,PF43=0),1000000,INDEX('計算A'!CF$110:CF$114,$F43+1)+IF(AND($E43=1,PF43=0),1000,0)),1000000))</f>
        <v/>
      </c>
      <c r="YN43">
        <f>IF($B43=0,1000000,IF(INDEX('計算A'!$D$60:$II$104,$B43,82)*FZ43=1,IF(AND($E43=2,PG43=0),1000000,INDEX('計算A'!CG$110:CG$114,$F43+1)+IF(AND($E43=1,PG43=0),1000,0)),1000000))</f>
        <v/>
      </c>
      <c r="YO43">
        <f>IF($B43=0,1000000,IF(INDEX('計算A'!$D$60:$II$104,$B43,83)*GA43=1,IF(AND($E43=2,PH43=0),1000000,INDEX('計算A'!CH$110:CH$114,$F43+1)+IF(AND($E43=1,PH43=0),1000,0)),1000000))</f>
        <v/>
      </c>
      <c r="YP43">
        <f>IF($B43=0,1000000,IF(INDEX('計算A'!$D$60:$II$104,$B43,84)*GB43=1,IF(AND($E43=2,PI43=0),1000000,INDEX('計算A'!CI$110:CI$114,$F43+1)+IF(AND($E43=1,PI43=0),1000,0)),1000000))</f>
        <v/>
      </c>
      <c r="YQ43">
        <f>IF($B43=0,1000000,IF(INDEX('計算A'!$D$60:$II$104,$B43,85)*GC43=1,IF(AND($E43=2,PJ43=0),1000000,INDEX('計算A'!CJ$110:CJ$114,$F43+1)+IF(AND($E43=1,PJ43=0),1000,0)),1000000))</f>
        <v/>
      </c>
      <c r="YR43">
        <f>IF($B43=0,1000000,IF(INDEX('計算A'!$D$60:$II$104,$B43,86)*GD43=1,IF(AND($E43=2,PK43=0),1000000,INDEX('計算A'!CK$110:CK$114,$F43+1)+IF(AND($E43=1,PK43=0),1000,0)),1000000))</f>
        <v/>
      </c>
      <c r="YS43">
        <f>IF($B43=0,1000000,IF(INDEX('計算A'!$D$60:$II$104,$B43,87)*GE43=1,IF(AND($E43=2,PL43=0),1000000,INDEX('計算A'!CL$110:CL$114,$F43+1)+IF(AND($E43=1,PL43=0),1000,0)),1000000))</f>
        <v/>
      </c>
      <c r="YT43">
        <f>IF($B43=0,1000000,IF(INDEX('計算A'!$D$60:$II$104,$B43,88)*GF43=1,IF(AND($E43=2,PM43=0),1000000,INDEX('計算A'!CM$110:CM$114,$F43+1)+IF(AND($E43=1,PM43=0),1000,0)),1000000))</f>
        <v/>
      </c>
      <c r="YU43">
        <f>IF($B43=0,1000000,IF(INDEX('計算A'!$D$60:$II$104,$B43,89)*GG43=1,IF(AND($E43=2,PN43=0),1000000,INDEX('計算A'!CN$110:CN$114,$F43+1)+IF(AND($E43=1,PN43=0),1000,0)),1000000))</f>
        <v/>
      </c>
      <c r="YV43">
        <f>IF($B43=0,1000000,IF(INDEX('計算A'!$D$60:$II$104,$B43,90)*GH43=1,IF(AND($E43=2,PO43=0),1000000,INDEX('計算A'!CO$110:CO$114,$F43+1)+IF(AND($E43=1,PO43=0),1000,0)),1000000))</f>
        <v/>
      </c>
      <c r="YW43">
        <f>IF($B43=0,1000000,IF(INDEX('計算A'!$D$60:$II$104,$B43,91)*GI43=1,IF(AND($E43=2,PP43=0),1000000,INDEX('計算A'!CP$110:CP$114,$F43+1)+IF(AND($E43=1,PP43=0),1000,0)),1000000))</f>
        <v/>
      </c>
      <c r="YX43">
        <f>IF($B43=0,1000000,IF(INDEX('計算A'!$D$60:$II$104,$B43,92)*GJ43=1,IF(AND($E43=2,PQ43=0),1000000,INDEX('計算A'!CQ$110:CQ$114,$F43+1)+IF(AND($E43=1,PQ43=0),1000,0)),1000000))</f>
        <v/>
      </c>
      <c r="YY43">
        <f>IF($B43=0,1000000,IF(INDEX('計算A'!$D$60:$II$104,$B43,93)*GK43=1,IF(AND($E43=2,PR43=0),1000000,INDEX('計算A'!CR$110:CR$114,$F43+1)+IF(AND($E43=1,PR43=0),1000,0)),1000000))</f>
        <v/>
      </c>
      <c r="YZ43">
        <f>IF($B43=0,1000000,IF(INDEX('計算A'!$D$60:$II$104,$B43,94)*GL43=1,IF(AND($E43=2,PS43=0),1000000,INDEX('計算A'!CS$110:CS$114,$F43+1)+IF(AND($E43=1,PS43=0),1000,0)),1000000))</f>
        <v/>
      </c>
      <c r="ZA43">
        <f>IF($B43=0,1000000,IF(INDEX('計算A'!$D$60:$II$104,$B43,95)*GM43=1,IF(AND($E43=2,PT43=0),1000000,INDEX('計算A'!CT$110:CT$114,$F43+1)+IF(AND($E43=1,PT43=0),1000,0)),1000000))</f>
        <v/>
      </c>
      <c r="ZB43">
        <f>IF($B43=0,1000000,IF(INDEX('計算A'!$D$60:$II$104,$B43,96)*GN43=1,IF(AND($E43=2,PU43=0),1000000,INDEX('計算A'!CU$110:CU$114,$F43+1)+IF(AND($E43=1,PU43=0),1000,0)),1000000))</f>
        <v/>
      </c>
      <c r="ZC43">
        <f>IF($B43=0,1000000,IF(INDEX('計算A'!$D$60:$II$104,$B43,97)*GO43=1,IF(AND($E43=2,PV43=0),1000000,INDEX('計算A'!CV$110:CV$114,$F43+1)+IF(AND($E43=1,PV43=0),1000,0)),1000000))</f>
        <v/>
      </c>
      <c r="ZD43">
        <f>IF($B43=0,1000000,IF(INDEX('計算A'!$D$60:$II$104,$B43,98)*GP43=1,IF(AND($E43=2,PW43=0),1000000,INDEX('計算A'!CW$110:CW$114,$F43+1)+IF(AND($E43=1,PW43=0),1000,0)),1000000))</f>
        <v/>
      </c>
      <c r="ZE43">
        <f>IF($B43=0,1000000,IF(INDEX('計算A'!$D$60:$II$104,$B43,99)*GQ43=1,IF(AND($E43=2,PX43=0),1000000,INDEX('計算A'!CX$110:CX$114,$F43+1)+IF(AND($E43=1,PX43=0),1000,0)),1000000))</f>
        <v/>
      </c>
      <c r="ZF43">
        <f>IF($B43=0,1000000,IF(INDEX('計算A'!$D$60:$II$104,$B43,100)*GR43=1,IF(AND($E43=2,PY43=0),1000000,INDEX('計算A'!CY$110:CY$114,$F43+1)+IF(AND($E43=1,PY43=0),1000,0)),1000000))</f>
        <v/>
      </c>
      <c r="ZG43">
        <f>IF($B43=0,1000000,IF(INDEX('計算A'!$D$60:$II$104,$B43,101)*GS43=1,IF(AND($E43=2,PZ43=0),1000000,INDEX('計算A'!CZ$110:CZ$114,$F43+1)+IF(AND($E43=1,PZ43=0),1000,0)),1000000))</f>
        <v/>
      </c>
      <c r="ZH43">
        <f>IF($B43=0,1000000,IF(INDEX('計算A'!$D$60:$II$104,$B43,102)*GT43=1,IF(AND($E43=2,QA43=0),1000000,INDEX('計算A'!DA$110:DA$114,$F43+1)+IF(AND($E43=1,QA43=0),1000,0)),1000000))</f>
        <v/>
      </c>
      <c r="ZI43">
        <f>IF($B43=0,1000000,IF(INDEX('計算A'!$D$60:$II$104,$B43,103)*GU43=1,IF(AND($E43=2,QB43=0),1000000,INDEX('計算A'!DB$110:DB$114,$F43+1)+IF(AND($E43=1,QB43=0),1000,0)),1000000))</f>
        <v/>
      </c>
      <c r="ZJ43">
        <f>IF($B43=0,1000000,IF(INDEX('計算A'!$D$60:$II$104,$B43,104)*GV43=1,IF(AND($E43=2,QC43=0),1000000,INDEX('計算A'!DC$110:DC$114,$F43+1)+IF(AND($E43=1,QC43=0),1000,0)),1000000))</f>
        <v/>
      </c>
      <c r="ZK43">
        <f>IF($B43=0,1000000,IF(INDEX('計算A'!$D$60:$II$104,$B43,105)*GW43=1,IF(AND($E43=2,QD43=0),1000000,INDEX('計算A'!DD$110:DD$114,$F43+1)+IF(AND($E43=1,QD43=0),1000,0)),1000000))</f>
        <v/>
      </c>
      <c r="ZL43">
        <f>IF($B43=0,1000000,IF(INDEX('計算A'!$D$60:$II$104,$B43,106)*GX43=1,IF(AND($E43=2,QE43=0),1000000,INDEX('計算A'!DE$110:DE$114,$F43+1)+IF(AND($E43=1,QE43=0),1000,0)),1000000))</f>
        <v/>
      </c>
      <c r="ZM43">
        <f>IF($B43=0,1000000,IF(INDEX('計算A'!$D$60:$II$104,$B43,107)*GY43=1,IF(AND($E43=2,QF43=0),1000000,INDEX('計算A'!DF$110:DF$114,$F43+1)+IF(AND($E43=1,QF43=0),1000,0)),1000000))</f>
        <v/>
      </c>
      <c r="ZN43">
        <f>IF($B43=0,1000000,IF(INDEX('計算A'!$D$60:$II$104,$B43,108)*GZ43=1,IF(AND($E43=2,QG43=0),1000000,INDEX('計算A'!DG$110:DG$114,$F43+1)+IF(AND($E43=1,QG43=0),1000,0)),1000000))</f>
        <v/>
      </c>
      <c r="ZO43">
        <f>IF($B43=0,1000000,IF(INDEX('計算A'!$D$60:$II$104,$B43,109)*HA43=1,IF(AND($E43=2,QH43=0),1000000,INDEX('計算A'!DH$110:DH$114,$F43+1)+IF(AND($E43=1,QH43=0),1000,0)),1000000))</f>
        <v/>
      </c>
      <c r="ZP43">
        <f>IF($B43=0,1000000,IF(INDEX('計算A'!$D$60:$II$104,$B43,110)*HB43=1,IF(AND($E43=2,QI43=0),1000000,INDEX('計算A'!DI$110:DI$114,$F43+1)+IF(AND($E43=1,QI43=0),1000,0)),1000000))</f>
        <v/>
      </c>
      <c r="ZQ43">
        <f>IF($B43=0,1000000,IF(INDEX('計算A'!$D$60:$II$104,$B43,111)*HC43=1,IF(AND($E43=2,QJ43=0),1000000,INDEX('計算A'!DJ$110:DJ$114,$F43+1)+IF(AND($E43=1,QJ43=0),1000,0)),1000000))</f>
        <v/>
      </c>
      <c r="ZR43">
        <f>IF($B43=0,1000000,IF(INDEX('計算A'!$D$60:$II$104,$B43,112)*HD43=1,IF(AND($E43=2,QK43=0),1000000,INDEX('計算A'!DK$110:DK$114,$F43+1)+IF(AND($E43=1,QK43=0),1000,0)),1000000))</f>
        <v/>
      </c>
      <c r="ZS43">
        <f>IF($B43=0,1000000,IF(INDEX('計算A'!$D$60:$II$104,$B43,113)*HE43=1,IF(AND($E43=2,QL43=0),1000000,INDEX('計算A'!DL$110:DL$114,$F43+1)+IF(AND($E43=1,QL43=0),1000,0)),1000000))</f>
        <v/>
      </c>
      <c r="ZT43">
        <f>IF($B43=0,1000000,IF(INDEX('計算A'!$D$60:$II$104,$B43,114)*HF43=1,IF(AND($E43=2,QM43=0),1000000,INDEX('計算A'!DM$110:DM$114,$F43+1)+IF(AND($E43=1,QM43=0),1000,0)),1000000))</f>
        <v/>
      </c>
      <c r="ZU43">
        <f>IF($B43=0,1000000,IF(INDEX('計算A'!$D$60:$II$104,$B43,115)*HG43=1,IF(AND($E43=2,QN43=0),1000000,INDEX('計算A'!DN$110:DN$114,$F43+1)+IF(AND($E43=1,QN43=0),1000,0)),1000000))</f>
        <v/>
      </c>
      <c r="ZV43">
        <f>IF($B43=0,1000000,IF(INDEX('計算A'!$D$60:$II$104,$B43,116)*HH43=1,IF(AND($E43=2,QO43=0),1000000,INDEX('計算A'!DO$110:DO$114,$F43+1)+IF(AND($E43=1,QO43=0),1000,0)),1000000))</f>
        <v/>
      </c>
      <c r="ZW43">
        <f>IF($B43=0,1000000,IF(INDEX('計算A'!$D$60:$II$104,$B43,117)*HI43=1,IF(AND($E43=2,QP43=0),1000000,INDEX('計算A'!DP$110:DP$114,$F43+1)+IF(AND($E43=1,QP43=0),1000,0)),1000000))</f>
        <v/>
      </c>
      <c r="ZX43">
        <f>IF($B43=0,1000000,IF(INDEX('計算A'!$D$60:$II$104,$B43,118)*HJ43=1,IF(AND($E43=2,QQ43=0),1000000,INDEX('計算A'!DQ$110:DQ$114,$F43+1)+IF(AND($E43=1,QQ43=0),1000,0)),1000000))</f>
        <v/>
      </c>
      <c r="ZY43">
        <f>IF($B43=0,1000000,IF(INDEX('計算A'!$D$60:$II$104,$B43,119)*HK43=1,IF(AND($E43=2,QR43=0),1000000,INDEX('計算A'!DR$110:DR$114,$F43+1)+IF(AND($E43=1,QR43=0),1000,0)),1000000))</f>
        <v/>
      </c>
      <c r="ZZ43">
        <f>IF($B43=0,1000000,IF(INDEX('計算A'!$D$60:$II$104,$B43,120)*HL43=1,IF(AND($E43=2,QS43=0),1000000,INDEX('計算A'!DS$110:DS$114,$F43+1)+IF(AND($E43=1,QS43=0),1000,0)),1000000))</f>
        <v/>
      </c>
      <c r="AAA43">
        <f>IF($B43=0,1000000,IF(INDEX('計算A'!$D$60:$II$104,$B43,121)*HM43=1,IF(AND($E43=2,QT43=0),1000000,INDEX('計算A'!DT$110:DT$114,$F43+1)+IF(AND($E43=1,QT43=0),1000,0)),1000000))</f>
        <v/>
      </c>
      <c r="AAB43">
        <f>IF($B43=0,1000000,IF(INDEX('計算A'!$D$60:$II$104,$B43,122)*HN43=1,IF(AND($E43=2,QU43=0),1000000,INDEX('計算A'!DU$110:DU$114,$F43+1)+IF(AND($E43=1,QU43=0),1000,0)),1000000))</f>
        <v/>
      </c>
      <c r="AAC43">
        <f>IF($B43=0,1000000,IF(INDEX('計算A'!$D$60:$II$104,$B43,123)*HO43=1,IF(AND($E43=2,QV43=0),1000000,INDEX('計算A'!DV$110:DV$114,$F43+1)+IF(AND($E43=1,QV43=0),1000,0)),1000000))</f>
        <v/>
      </c>
      <c r="AAD43">
        <f>IF($B43=0,1000000,IF(INDEX('計算A'!$D$60:$II$104,$B43,124)*HP43=1,IF(AND($E43=2,QW43=0),1000000,INDEX('計算A'!DW$110:DW$114,$F43+1)+IF(AND($E43=1,QW43=0),1000,0)),1000000))</f>
        <v/>
      </c>
      <c r="AAE43">
        <f>IF($B43=0,1000000,IF(INDEX('計算A'!$D$60:$II$104,$B43,125)*HQ43=1,IF(AND($E43=2,QX43=0),1000000,INDEX('計算A'!DX$110:DX$114,$F43+1)+IF(AND($E43=1,QX43=0),1000,0)),1000000))</f>
        <v/>
      </c>
      <c r="AAF43">
        <f>IF($B43=0,1000000,IF(INDEX('計算A'!$D$60:$II$104,$B43,126)*HR43=1,IF(AND($E43=2,QY43=0),1000000,INDEX('計算A'!DY$110:DY$114,$F43+1)+IF(AND($E43=1,QY43=0),1000,0)),1000000))</f>
        <v/>
      </c>
      <c r="AAG43">
        <f>IF($B43=0,1000000,IF(INDEX('計算A'!$D$60:$II$104,$B43,127)*HS43=1,IF(AND($E43=2,QZ43=0),1000000,INDEX('計算A'!DZ$110:DZ$114,$F43+1)+IF(AND($E43=1,QZ43=0),1000,0)),1000000))</f>
        <v/>
      </c>
      <c r="AAH43">
        <f>IF($B43=0,1000000,IF(INDEX('計算A'!$D$60:$II$104,$B43,128)*HT43=1,IF(AND($E43=2,RA43=0),1000000,INDEX('計算A'!EA$110:EA$114,$F43+1)+IF(AND($E43=1,RA43=0),1000,0)),1000000))</f>
        <v/>
      </c>
      <c r="AAI43">
        <f>IF($B43=0,1000000,IF(INDEX('計算A'!$D$60:$II$104,$B43,129)*HU43=1,IF(AND($E43=2,RB43=0),1000000,INDEX('計算A'!EB$110:EB$114,$F43+1)+IF(AND($E43=1,RB43=0),1000,0)),1000000))</f>
        <v/>
      </c>
      <c r="AAJ43">
        <f>IF($B43=0,1000000,IF(INDEX('計算A'!$D$60:$II$104,$B43,130)*HV43=1,IF(AND($E43=2,RC43=0),1000000,INDEX('計算A'!EC$110:EC$114,$F43+1)+IF(AND($E43=1,RC43=0),1000,0)),1000000))</f>
        <v/>
      </c>
      <c r="AAK43">
        <f>IF($B43=0,1000000,IF(INDEX('計算A'!$D$60:$II$104,$B43,131)*HW43=1,IF(AND($E43=2,RD43=0),1000000,INDEX('計算A'!ED$110:ED$114,$F43+1)+IF(AND($E43=1,RD43=0),1000,0)),1000000))</f>
        <v/>
      </c>
      <c r="AAL43">
        <f>IF($B43=0,1000000,IF(INDEX('計算A'!$D$60:$II$104,$B43,132)*HX43=1,IF(AND($E43=2,RE43=0),1000000,INDEX('計算A'!EE$110:EE$114,$F43+1)+IF(AND($E43=1,RE43=0),1000,0)),1000000))</f>
        <v/>
      </c>
      <c r="AAM43">
        <f>IF($B43=0,1000000,IF(INDEX('計算A'!$D$60:$II$104,$B43,133)*HY43=1,IF(AND($E43=2,RF43=0),1000000,INDEX('計算A'!EF$110:EF$114,$F43+1)+IF(AND($E43=1,RF43=0),1000,0)),1000000))</f>
        <v/>
      </c>
      <c r="AAN43">
        <f>IF($B43=0,1000000,IF(INDEX('計算A'!$D$60:$II$104,$B43,134)*HZ43=1,IF(AND($E43=2,RG43=0),1000000,INDEX('計算A'!EG$110:EG$114,$F43+1)+IF(AND($E43=1,RG43=0),1000,0)),1000000))</f>
        <v/>
      </c>
      <c r="AAO43">
        <f>IF($B43=0,1000000,IF(INDEX('計算A'!$D$60:$II$104,$B43,135)*IA43=1,IF(AND($E43=2,RH43=0),1000000,INDEX('計算A'!EH$110:EH$114,$F43+1)+IF(AND($E43=1,RH43=0),1000,0)),1000000))</f>
        <v/>
      </c>
      <c r="AAP43">
        <f>IF($B43=0,1000000,IF(INDEX('計算A'!$D$60:$II$104,$B43,136)*IB43=1,IF(AND($E43=2,RI43=0),1000000,INDEX('計算A'!EI$110:EI$114,$F43+1)+IF(AND($E43=1,RI43=0),1000,0)),1000000))</f>
        <v/>
      </c>
      <c r="AAQ43">
        <f>IF($B43=0,1000000,IF(INDEX('計算A'!$D$60:$II$104,$B43,137)*IC43=1,IF(AND($E43=2,RJ43=0),1000000,INDEX('計算A'!EJ$110:EJ$114,$F43+1)+IF(AND($E43=1,RJ43=0),1000,0)),1000000))</f>
        <v/>
      </c>
      <c r="AAR43">
        <f>IF($B43=0,1000000,IF(INDEX('計算A'!$D$60:$II$104,$B43,138)*ID43=1,IF(AND($E43=2,RK43=0),1000000,INDEX('計算A'!EK$110:EK$114,$F43+1)+IF(AND($E43=1,RK43=0),1000,0)),1000000))</f>
        <v/>
      </c>
      <c r="AAS43">
        <f>IF($B43=0,1000000,IF(INDEX('計算A'!$D$60:$II$104,$B43,139)*IE43=1,IF(AND($E43=2,RL43=0),1000000,INDEX('計算A'!EL$110:EL$114,$F43+1)+IF(AND($E43=1,RL43=0),1000,0)),1000000))</f>
        <v/>
      </c>
      <c r="AAT43">
        <f>IF($B43=0,1000000,IF(INDEX('計算A'!$D$60:$II$104,$B43,140)*IF43=1,IF(AND($E43=2,RM43=0),1000000,INDEX('計算A'!EM$110:EM$114,$F43+1)+IF(AND($E43=1,RM43=0),1000,0)),1000000))</f>
        <v/>
      </c>
      <c r="AAU43">
        <f>IF($B43=0,1000000,IF(INDEX('計算A'!$D$60:$II$104,$B43,141)*IG43=1,IF(AND($E43=2,RN43=0),1000000,INDEX('計算A'!EN$110:EN$114,$F43+1)+IF(AND($E43=1,RN43=0),1000,0)),1000000))</f>
        <v/>
      </c>
      <c r="AAV43">
        <f>IF($B43=0,1000000,IF(INDEX('計算A'!$D$60:$II$104,$B43,142)*IH43=1,IF(AND($E43=2,RO43=0),1000000,INDEX('計算A'!EO$110:EO$114,$F43+1)+IF(AND($E43=1,RO43=0),1000,0)),1000000))</f>
        <v/>
      </c>
      <c r="AAW43">
        <f>IF($B43=0,1000000,IF(INDEX('計算A'!$D$60:$II$104,$B43,143)*II43=1,IF(AND($E43=2,RP43=0),1000000,INDEX('計算A'!EP$110:EP$114,$F43+1)+IF(AND($E43=1,RP43=0),1000,0)),1000000))</f>
        <v/>
      </c>
      <c r="AAX43">
        <f>IF($B43=0,1000000,IF(INDEX('計算A'!$D$60:$II$104,$B43,144)*IJ43=1,IF(AND($E43=2,RQ43=0),1000000,INDEX('計算A'!EQ$110:EQ$114,$F43+1)+IF(AND($E43=1,RQ43=0),1000,0)),1000000))</f>
        <v/>
      </c>
      <c r="AAY43">
        <f>IF($B43=0,1000000,IF(INDEX('計算A'!$D$60:$II$104,$B43,145)*IK43=1,IF(AND($E43=2,RR43=0),1000000,INDEX('計算A'!ER$110:ER$114,$F43+1)+IF(AND($E43=1,RR43=0),1000,0)),1000000))</f>
        <v/>
      </c>
      <c r="AAZ43">
        <f>IF($B43=0,1000000,IF(INDEX('計算A'!$D$60:$II$104,$B43,146)*IL43=1,IF(AND($E43=2,RS43=0),1000000,INDEX('計算A'!ES$110:ES$114,$F43+1)+IF(AND($E43=1,RS43=0),1000,0)),1000000))</f>
        <v/>
      </c>
      <c r="ABA43">
        <f>IF($B43=0,1000000,IF(INDEX('計算A'!$D$60:$II$104,$B43,147)*IM43=1,IF(AND($E43=2,RT43=0),1000000,INDEX('計算A'!ET$110:ET$114,$F43+1)+IF(AND($E43=1,RT43=0),1000,0)),1000000))</f>
        <v/>
      </c>
      <c r="ABB43">
        <f>IF($B43=0,1000000,IF(INDEX('計算A'!$D$60:$II$104,$B43,148)*IN43=1,IF(AND($E43=2,RU43=0),1000000,INDEX('計算A'!EU$110:EU$114,$F43+1)+IF(AND($E43=1,RU43=0),1000,0)),1000000))</f>
        <v/>
      </c>
      <c r="ABC43">
        <f>IF($B43=0,1000000,IF(INDEX('計算A'!$D$60:$II$104,$B43,149)*IO43=1,IF(AND($E43=2,RV43=0),1000000,INDEX('計算A'!EV$110:EV$114,$F43+1)+IF(AND($E43=1,RV43=0),1000,0)),1000000))</f>
        <v/>
      </c>
      <c r="ABD43">
        <f>IF($B43=0,1000000,IF(INDEX('計算A'!$D$60:$II$104,$B43,150)*IP43=1,IF(AND($E43=2,RW43=0),1000000,INDEX('計算A'!EW$110:EW$114,$F43+1)+IF(AND($E43=1,RW43=0),1000,0)),1000000))</f>
        <v/>
      </c>
      <c r="ABE43">
        <f>IF($B43=0,1000000,IF(INDEX('計算A'!$D$60:$II$104,$B43,151)*IQ43=1,IF(AND($E43=2,RX43=0),1000000,INDEX('計算A'!EX$110:EX$114,$F43+1)+IF(AND($E43=1,RX43=0),1000,0)),1000000))</f>
        <v/>
      </c>
      <c r="ABF43">
        <f>IF($B43=0,1000000,IF(INDEX('計算A'!$D$60:$II$104,$B43,152)*IR43=1,IF(AND($E43=2,RY43=0),1000000,INDEX('計算A'!EY$110:EY$114,$F43+1)+IF(AND($E43=1,RY43=0),1000,0)),1000000))</f>
        <v/>
      </c>
      <c r="ABG43">
        <f>IF($B43=0,1000000,IF(INDEX('計算A'!$D$60:$II$104,$B43,153)*IS43=1,IF(AND($E43=2,RZ43=0),1000000,INDEX('計算A'!EZ$110:EZ$114,$F43+1)+IF(AND($E43=1,RZ43=0),1000,0)),1000000))</f>
        <v/>
      </c>
      <c r="ABH43">
        <f>IF($B43=0,1000000,IF(INDEX('計算A'!$D$60:$II$104,$B43,154)*IT43=1,IF(AND($E43=2,SA43=0),1000000,INDEX('計算A'!FA$110:FA$114,$F43+1)+IF(AND($E43=1,SA43=0),1000,0)),1000000))</f>
        <v/>
      </c>
      <c r="ABI43">
        <f>IF($B43=0,1000000,IF(INDEX('計算A'!$D$60:$II$104,$B43,155)*IU43=1,IF(AND($E43=2,SB43=0),1000000,INDEX('計算A'!FB$110:FB$114,$F43+1)+IF(AND($E43=1,SB43=0),1000,0)),1000000))</f>
        <v/>
      </c>
      <c r="ABJ43">
        <f>IF($B43=0,1000000,IF(INDEX('計算A'!$D$60:$II$104,$B43,156)*IV43=1,IF(AND($E43=2,SC43=0),1000000,INDEX('計算A'!FC$110:FC$114,$F43+1)+IF(AND($E43=1,SC43=0),1000,0)),1000000))</f>
        <v/>
      </c>
      <c r="ABK43">
        <f>IF($B43=0,1000000,IF(INDEX('計算A'!$D$60:$II$104,$B43,157)*IW43=1,IF(AND($E43=2,SD43=0),1000000,INDEX('計算A'!FD$110:FD$114,$F43+1)+IF(AND($E43=1,SD43=0),1000,0)),1000000))</f>
        <v/>
      </c>
      <c r="ABL43">
        <f>IF($B43=0,1000000,IF(INDEX('計算A'!$D$60:$II$104,$B43,158)*IX43=1,IF(AND($E43=2,SE43=0),1000000,INDEX('計算A'!FE$110:FE$114,$F43+1)+IF(AND($E43=1,SE43=0),1000,0)),1000000))</f>
        <v/>
      </c>
      <c r="ABM43">
        <f>IF($B43=0,1000000,IF(INDEX('計算A'!$D$60:$II$104,$B43,159)*IY43=1,IF(AND($E43=2,SF43=0),1000000,INDEX('計算A'!FF$110:FF$114,$F43+1)+IF(AND($E43=1,SF43=0),1000,0)),1000000))</f>
        <v/>
      </c>
      <c r="ABN43">
        <f>IF($B43=0,1000000,IF(INDEX('計算A'!$D$60:$II$104,$B43,160)*IZ43=1,IF(AND($E43=2,SG43=0),1000000,INDEX('計算A'!FG$110:FG$114,$F43+1)+IF(AND($E43=1,SG43=0),1000,0)),1000000))</f>
        <v/>
      </c>
      <c r="ABO43">
        <f>IF($B43=0,1000000,IF(INDEX('計算A'!$D$60:$II$104,$B43,161)*JA43=1,IF(AND($E43=2,SH43=0),1000000,INDEX('計算A'!FH$110:FH$114,$F43+1)+IF(AND($E43=1,SH43=0),1000,0)),1000000))</f>
        <v/>
      </c>
      <c r="ABP43">
        <f>IF($B43=0,1000000,IF(INDEX('計算A'!$D$60:$II$104,$B43,162)*JB43=1,IF(AND($E43=2,SI43=0),1000000,INDEX('計算A'!FI$110:FI$114,$F43+1)+IF(AND($E43=1,SI43=0),1000,0)),1000000))</f>
        <v/>
      </c>
      <c r="ABQ43">
        <f>IF($B43=0,1000000,IF(INDEX('計算A'!$D$60:$II$104,$B43,163)*JC43=1,IF(AND($E43=2,SJ43=0),1000000,INDEX('計算A'!FJ$110:FJ$114,$F43+1)+IF(AND($E43=1,SJ43=0),1000,0)),1000000))</f>
        <v/>
      </c>
      <c r="ABR43">
        <f>IF($B43=0,1000000,IF(INDEX('計算A'!$D$60:$II$104,$B43,164)*JD43=1,IF(AND($E43=2,SK43=0),1000000,INDEX('計算A'!FK$110:FK$114,$F43+1)+IF(AND($E43=1,SK43=0),1000,0)),1000000))</f>
        <v/>
      </c>
      <c r="ABS43">
        <f>IF($B43=0,1000000,IF(INDEX('計算A'!$D$60:$II$104,$B43,165)*JE43=1,IF(AND($E43=2,SL43=0),1000000,INDEX('計算A'!FL$110:FL$114,$F43+1)+IF(AND($E43=1,SL43=0),1000,0)),1000000))</f>
        <v/>
      </c>
      <c r="ABT43">
        <f>IF($B43=0,1000000,IF(INDEX('計算A'!$D$60:$II$104,$B43,166)*JF43=1,IF(AND($E43=2,SM43=0),1000000,INDEX('計算A'!FM$110:FM$114,$F43+1)+IF(AND($E43=1,SM43=0),1000,0)),1000000))</f>
        <v/>
      </c>
      <c r="ABU43">
        <f>IF($B43=0,1000000,IF(INDEX('計算A'!$D$60:$II$104,$B43,167)*JG43=1,IF(AND($E43=2,SN43=0),1000000,INDEX('計算A'!FN$110:FN$114,$F43+1)+IF(AND($E43=1,SN43=0),1000,0)),1000000))</f>
        <v/>
      </c>
      <c r="ABV43">
        <f>IF($B43=0,1000000,IF(INDEX('計算A'!$D$60:$II$104,$B43,168)*JH43=1,IF(AND($E43=2,SO43=0),1000000,INDEX('計算A'!FO$110:FO$114,$F43+1)+IF(AND($E43=1,SO43=0),1000,0)),1000000))</f>
        <v/>
      </c>
      <c r="ABW43">
        <f>IF($B43=0,1000000,IF(INDEX('計算A'!$D$60:$II$104,$B43,169)*JI43=1,IF(AND($E43=2,SP43=0),1000000,INDEX('計算A'!FP$110:FP$114,$F43+1)+IF(AND($E43=1,SP43=0),1000,0)),1000000))</f>
        <v/>
      </c>
      <c r="ABX43">
        <f>IF($B43=0,1000000,IF(INDEX('計算A'!$D$60:$II$104,$B43,170)*JJ43=1,IF(AND($E43=2,SQ43=0),1000000,INDEX('計算A'!FQ$110:FQ$114,$F43+1)+IF(AND($E43=1,SQ43=0),1000,0)),1000000))</f>
        <v/>
      </c>
      <c r="ABY43">
        <f>IF($B43=0,1000000,IF(INDEX('計算A'!$D$60:$II$104,$B43,171)*JK43=1,IF(AND($E43=2,SR43=0),1000000,INDEX('計算A'!FR$110:FR$114,$F43+1)+IF(AND($E43=1,SR43=0),1000,0)),1000000))</f>
        <v/>
      </c>
      <c r="ABZ43">
        <f>IF($B43=0,1000000,IF(INDEX('計算A'!$D$60:$II$104,$B43,172)*JL43=1,IF(AND($E43=2,SS43=0),1000000,INDEX('計算A'!FS$110:FS$114,$F43+1)+IF(AND($E43=1,SS43=0),1000,0)),1000000))</f>
        <v/>
      </c>
      <c r="ACA43">
        <f>IF($B43=0,1000000,IF(INDEX('計算A'!$D$60:$II$104,$B43,173)*JM43=1,IF(AND($E43=2,ST43=0),1000000,INDEX('計算A'!FT$110:FT$114,$F43+1)+IF(AND($E43=1,ST43=0),1000,0)),1000000))</f>
        <v/>
      </c>
      <c r="ACB43">
        <f>IF($B43=0,1000000,IF(INDEX('計算A'!$D$60:$II$104,$B43,174)*JN43=1,IF(AND($E43=2,SU43=0),1000000,INDEX('計算A'!FU$110:FU$114,$F43+1)+IF(AND($E43=1,SU43=0),1000,0)),1000000))</f>
        <v/>
      </c>
      <c r="ACC43">
        <f>IF($B43=0,1000000,IF(INDEX('計算A'!$D$60:$II$104,$B43,175)*JO43=1,IF(AND($E43=2,SV43=0),1000000,INDEX('計算A'!FV$110:FV$114,$F43+1)+IF(AND($E43=1,SV43=0),1000,0)),1000000))</f>
        <v/>
      </c>
      <c r="ACD43">
        <f>IF($B43=0,1000000,IF(INDEX('計算A'!$D$60:$II$104,$B43,176)*JP43=1,IF(AND($E43=2,SW43=0),1000000,INDEX('計算A'!FW$110:FW$114,$F43+1)+IF(AND($E43=1,SW43=0),1000,0)),1000000))</f>
        <v/>
      </c>
      <c r="ACE43">
        <f>IF($B43=0,1000000,IF(INDEX('計算A'!$D$60:$II$104,$B43,177)*JQ43=1,IF(AND($E43=2,SX43=0),1000000,INDEX('計算A'!FX$110:FX$114,$F43+1)+IF(AND($E43=1,SX43=0),1000,0)),1000000))</f>
        <v/>
      </c>
      <c r="ACF43">
        <f>IF($B43=0,1000000,IF(INDEX('計算A'!$D$60:$II$104,$B43,178)*JR43=1,IF(AND($E43=2,SY43=0),1000000,INDEX('計算A'!FY$110:FY$114,$F43+1)+IF(AND($E43=1,SY43=0),1000,0)),1000000))</f>
        <v/>
      </c>
      <c r="ACG43">
        <f>IF($B43=0,1000000,IF(INDEX('計算A'!$D$60:$II$104,$B43,179)*JS43=1,IF(AND($E43=2,SZ43=0),1000000,INDEX('計算A'!FZ$110:FZ$114,$F43+1)+IF(AND($E43=1,SZ43=0),1000,0)),1000000))</f>
        <v/>
      </c>
      <c r="ACH43">
        <f>IF($B43=0,1000000,IF(INDEX('計算A'!$D$60:$II$104,$B43,180)*JT43=1,IF(AND($E43=2,TA43=0),1000000,INDEX('計算A'!GA$110:GA$114,$F43+1)+IF(AND($E43=1,TA43=0),1000,0)),1000000))</f>
        <v/>
      </c>
      <c r="ACI43">
        <f>IF($B43=0,1000000,IF(INDEX('計算A'!$D$60:$II$104,$B43,181)*JU43=1,IF(AND($E43=2,TB43=0),1000000,INDEX('計算A'!GB$110:GB$114,$F43+1)+IF(AND($E43=1,TB43=0),1000,0)),1000000))</f>
        <v/>
      </c>
      <c r="ACJ43">
        <f>IF($B43=0,1000000,IF(INDEX('計算A'!$D$60:$II$104,$B43,182)*JV43=1,IF(AND($E43=2,TC43=0),1000000,INDEX('計算A'!GC$110:GC$114,$F43+1)+IF(AND($E43=1,TC43=0),1000,0)),1000000))</f>
        <v/>
      </c>
      <c r="ACK43">
        <f>IF($B43=0,1000000,IF(INDEX('計算A'!$D$60:$II$104,$B43,183)*JW43=1,IF(AND($E43=2,TD43=0),1000000,INDEX('計算A'!GD$110:GD$114,$F43+1)+IF(AND($E43=1,TD43=0),1000,0)),1000000))</f>
        <v/>
      </c>
      <c r="ACL43">
        <f>IF($B43=0,1000000,IF(INDEX('計算A'!$D$60:$II$104,$B43,184)*JX43=1,IF(AND($E43=2,TE43=0),1000000,INDEX('計算A'!GE$110:GE$114,$F43+1)+IF(AND($E43=1,TE43=0),1000,0)),1000000))</f>
        <v/>
      </c>
      <c r="ACM43">
        <f>IF($B43=0,1000000,IF(INDEX('計算A'!$D$60:$II$104,$B43,185)*JY43=1,IF(AND($E43=2,TF43=0),1000000,INDEX('計算A'!GF$110:GF$114,$F43+1)+IF(AND($E43=1,TF43=0),1000,0)),1000000))</f>
        <v/>
      </c>
      <c r="ACN43">
        <f>IF($B43=0,1000000,IF(INDEX('計算A'!$D$60:$II$104,$B43,186)*JZ43=1,IF(AND($E43=2,TG43=0),1000000,INDEX('計算A'!GG$110:GG$114,$F43+1)+IF(AND($E43=1,TG43=0),1000,0)),1000000))</f>
        <v/>
      </c>
      <c r="ACO43">
        <f>IF($B43=0,1000000,IF(INDEX('計算A'!$D$60:$II$104,$B43,187)*KA43=1,IF(AND($E43=2,TH43=0),1000000,INDEX('計算A'!GH$110:GH$114,$F43+1)+IF(AND($E43=1,TH43=0),1000,0)),1000000))</f>
        <v/>
      </c>
      <c r="ACP43">
        <f>IF($B43=0,1000000,IF(INDEX('計算A'!$D$60:$II$104,$B43,188)*KB43=1,IF(AND($E43=2,TI43=0),1000000,INDEX('計算A'!GI$110:GI$114,$F43+1)+IF(AND($E43=1,TI43=0),1000,0)),1000000))</f>
        <v/>
      </c>
      <c r="ACQ43">
        <f>IF($B43=0,1000000,IF(INDEX('計算A'!$D$60:$II$104,$B43,189)*KC43=1,IF(AND($E43=2,TJ43=0),1000000,INDEX('計算A'!GJ$110:GJ$114,$F43+1)+IF(AND($E43=1,TJ43=0),1000,0)),1000000))</f>
        <v/>
      </c>
      <c r="ACR43">
        <f>IF($B43=0,1000000,IF(INDEX('計算A'!$D$60:$II$104,$B43,190)*KD43=1,IF(AND($E43=2,TK43=0),1000000,INDEX('計算A'!GK$110:GK$114,$F43+1)+IF(AND($E43=1,TK43=0),1000,0)),1000000))</f>
        <v/>
      </c>
      <c r="ACS43">
        <f>IF($B43=0,1000000,IF(INDEX('計算A'!$D$60:$II$104,$B43,191)*KE43=1,IF(AND($E43=2,TL43=0),1000000,INDEX('計算A'!GL$110:GL$114,$F43+1)+IF(AND($E43=1,TL43=0),1000,0)),1000000))</f>
        <v/>
      </c>
      <c r="ACT43">
        <f>IF($B43=0,1000000,IF(INDEX('計算A'!$D$60:$II$104,$B43,192)*KF43=1,IF(AND($E43=2,TM43=0),1000000,INDEX('計算A'!GM$110:GM$114,$F43+1)+IF(AND($E43=1,TM43=0),1000,0)),1000000))</f>
        <v/>
      </c>
      <c r="ACU43">
        <f>IF($B43=0,1000000,IF(INDEX('計算A'!$D$60:$II$104,$B43,193)*KG43=1,IF(AND($E43=2,TN43=0),1000000,INDEX('計算A'!GN$110:GN$114,$F43+1)+IF(AND($E43=1,TN43=0),1000,0)),1000000))</f>
        <v/>
      </c>
      <c r="ACV43">
        <f>IF($B43=0,1000000,IF(INDEX('計算A'!$D$60:$II$104,$B43,194)*KH43=1,IF(AND($E43=2,TO43=0),1000000,INDEX('計算A'!GO$110:GO$114,$F43+1)+IF(AND($E43=1,TO43=0),1000,0)),1000000))</f>
        <v/>
      </c>
      <c r="ACW43">
        <f>IF($B43=0,1000000,IF(INDEX('計算A'!$D$60:$II$104,$B43,195)*KI43=1,IF(AND($E43=2,TP43=0),1000000,INDEX('計算A'!GP$110:GP$114,$F43+1)+IF(AND($E43=1,TP43=0),1000,0)),1000000))</f>
        <v/>
      </c>
      <c r="ACX43">
        <f>IF($B43=0,1000000,IF(INDEX('計算A'!$D$60:$II$104,$B43,196)*KJ43=1,IF(AND($E43=2,TQ43=0),1000000,INDEX('計算A'!GQ$110:GQ$114,$F43+1)+IF(AND($E43=1,TQ43=0),1000,0)),1000000))</f>
        <v/>
      </c>
      <c r="ACY43">
        <f>IF($B43=0,1000000,IF(INDEX('計算A'!$D$60:$II$104,$B43,197)*KK43=1,IF(AND($E43=2,TR43=0),1000000,INDEX('計算A'!GR$110:GR$114,$F43+1)+IF(AND($E43=1,TR43=0),1000,0)),1000000))</f>
        <v/>
      </c>
      <c r="ACZ43">
        <f>IF($B43=0,1000000,IF(INDEX('計算A'!$D$60:$II$104,$B43,198)*KL43=1,IF(AND($E43=2,TS43=0),1000000,INDEX('計算A'!GS$110:GS$114,$F43+1)+IF(AND($E43=1,TS43=0),1000,0)),1000000))</f>
        <v/>
      </c>
      <c r="ADA43">
        <f>IF($B43=0,1000000,IF(INDEX('計算A'!$D$60:$II$104,$B43,199)*KM43=1,IF(AND($E43=2,TT43=0),1000000,INDEX('計算A'!GT$110:GT$114,$F43+1)+IF(AND($E43=1,TT43=0),1000,0)),1000000))</f>
        <v/>
      </c>
      <c r="ADB43">
        <f>IF($B43=0,1000000,IF(INDEX('計算A'!$D$60:$II$104,$B43,200)*KN43=1,IF(AND($E43=2,TU43=0),1000000,INDEX('計算A'!GU$110:GU$114,$F43+1)+IF(AND($E43=1,TU43=0),1000,0)),1000000))</f>
        <v/>
      </c>
      <c r="ADC43">
        <f>IF($B43=0,1000000,IF(INDEX('計算A'!$D$60:$II$104,$B43,201)*KO43=1,IF(AND($E43=2,TV43=0),1000000,INDEX('計算A'!GV$110:GV$114,$F43+1)+IF(AND($E43=1,TV43=0),1000,0)),1000000))</f>
        <v/>
      </c>
      <c r="ADD43">
        <f>IF($B43=0,1000000,IF(INDEX('計算A'!$D$60:$II$104,$B43,202)*KP43=1,IF(AND($E43=2,TW43=0),1000000,INDEX('計算A'!GW$110:GW$114,$F43+1)+IF(AND($E43=1,TW43=0),1000,0)),1000000))</f>
        <v/>
      </c>
      <c r="ADE43">
        <f>IF($B43=0,1000000,IF(INDEX('計算A'!$D$60:$II$104,$B43,203)*KQ43=1,IF(AND($E43=2,TX43=0),1000000,INDEX('計算A'!GX$110:GX$114,$F43+1)+IF(AND($E43=1,TX43=0),1000,0)),1000000))</f>
        <v/>
      </c>
      <c r="ADF43">
        <f>IF($B43=0,1000000,IF(INDEX('計算A'!$D$60:$II$104,$B43,204)*KR43=1,IF(AND($E43=2,TY43=0),1000000,INDEX('計算A'!GY$110:GY$114,$F43+1)+IF(AND($E43=1,TY43=0),1000,0)),1000000))</f>
        <v/>
      </c>
      <c r="ADG43">
        <f>IF($B43=0,1000000,IF(INDEX('計算A'!$D$60:$II$104,$B43,205)*KS43=1,IF(AND($E43=2,TZ43=0),1000000,INDEX('計算A'!GZ$110:GZ$114,$F43+1)+IF(AND($E43=1,TZ43=0),1000,0)),1000000))</f>
        <v/>
      </c>
      <c r="ADH43">
        <f>IF($B43=0,1000000,IF(INDEX('計算A'!$D$60:$II$104,$B43,206)*KT43=1,IF(AND($E43=2,UA43=0),1000000,INDEX('計算A'!HA$110:HA$114,$F43+1)+IF(AND($E43=1,UA43=0),1000,0)),1000000))</f>
        <v/>
      </c>
      <c r="ADI43">
        <f>IF($B43=0,1000000,IF(INDEX('計算A'!$D$60:$II$104,$B43,207)*KU43=1,IF(AND($E43=2,UB43=0),1000000,INDEX('計算A'!HB$110:HB$114,$F43+1)+IF(AND($E43=1,UB43=0),1000,0)),1000000))</f>
        <v/>
      </c>
      <c r="ADJ43">
        <f>IF($B43=0,1000000,IF(INDEX('計算A'!$D$60:$II$104,$B43,208)*KV43=1,IF(AND($E43=2,UC43=0),1000000,INDEX('計算A'!HC$110:HC$114,$F43+1)+IF(AND($E43=1,UC43=0),1000,0)),1000000))</f>
        <v/>
      </c>
      <c r="ADK43">
        <f>IF($B43=0,1000000,IF(INDEX('計算A'!$D$60:$II$104,$B43,209)*KW43=1,IF(AND($E43=2,UD43=0),1000000,INDEX('計算A'!HD$110:HD$114,$F43+1)+IF(AND($E43=1,UD43=0),1000,0)),1000000))</f>
        <v/>
      </c>
      <c r="ADL43">
        <f>IF($B43=0,1000000,IF(INDEX('計算A'!$D$60:$II$104,$B43,210)*KX43=1,IF(AND($E43=2,UE43=0),1000000,INDEX('計算A'!HE$110:HE$114,$F43+1)+IF(AND($E43=1,UE43=0),1000,0)),1000000))</f>
        <v/>
      </c>
      <c r="ADM43">
        <f>IF($B43=0,1000000,IF(INDEX('計算A'!$D$60:$II$104,$B43,211)*KY43=1,IF(AND($E43=2,UF43=0),1000000,INDEX('計算A'!HF$110:HF$114,$F43+1)+IF(AND($E43=1,UF43=0),1000,0)),1000000))</f>
        <v/>
      </c>
      <c r="ADN43">
        <f>IF($B43=0,1000000,IF(INDEX('計算A'!$D$60:$II$104,$B43,212)*KZ43=1,IF(AND($E43=2,UG43=0),1000000,INDEX('計算A'!HG$110:HG$114,$F43+1)+IF(AND($E43=1,UG43=0),1000,0)),1000000))</f>
        <v/>
      </c>
      <c r="ADO43">
        <f>IF($B43=0,1000000,IF(INDEX('計算A'!$D$60:$II$104,$B43,213)*LA43=1,IF(AND($E43=2,UH43=0),1000000,INDEX('計算A'!HH$110:HH$114,$F43+1)+IF(AND($E43=1,UH43=0),1000,0)),1000000))</f>
        <v/>
      </c>
      <c r="ADP43">
        <f>IF($B43=0,1000000,IF(INDEX('計算A'!$D$60:$II$104,$B43,214)*LB43=1,IF(AND($E43=2,UI43=0),1000000,INDEX('計算A'!HI$110:HI$114,$F43+1)+IF(AND($E43=1,UI43=0),1000,0)),1000000))</f>
        <v/>
      </c>
      <c r="ADQ43">
        <f>IF($B43=0,1000000,IF(INDEX('計算A'!$D$60:$II$104,$B43,215)*LC43=1,IF(AND($E43=2,UJ43=0),1000000,INDEX('計算A'!HJ$110:HJ$114,$F43+1)+IF(AND($E43=1,UJ43=0),1000,0)),1000000))</f>
        <v/>
      </c>
      <c r="ADR43">
        <f>IF($B43=0,1000000,IF(INDEX('計算A'!$D$60:$II$104,$B43,216)*LD43=1,IF(AND($E43=2,UK43=0),1000000,INDEX('計算A'!HK$110:HK$114,$F43+1)+IF(AND($E43=1,UK43=0),1000,0)),1000000))</f>
        <v/>
      </c>
      <c r="ADS43">
        <f>IF($B43=0,1000000,IF(INDEX('計算A'!$D$60:$II$104,$B43,217)*LE43=1,IF(AND($E43=2,UL43=0),1000000,INDEX('計算A'!HL$110:HL$114,$F43+1)+IF(AND($E43=1,UL43=0),1000,0)),1000000))</f>
        <v/>
      </c>
      <c r="ADT43">
        <f>IF($B43=0,1000000,IF(INDEX('計算A'!$D$60:$II$104,$B43,218)*LF43=1,IF(AND($E43=2,UM43=0),1000000,INDEX('計算A'!HM$110:HM$114,$F43+1)+IF(AND($E43=1,UM43=0),1000,0)),1000000))</f>
        <v/>
      </c>
      <c r="ADU43">
        <f>IF($B43=0,1000000,IF(INDEX('計算A'!$D$60:$II$104,$B43,219)*LG43=1,IF(AND($E43=2,UN43=0),1000000,INDEX('計算A'!HN$110:HN$114,$F43+1)+IF(AND($E43=1,UN43=0),1000,0)),1000000))</f>
        <v/>
      </c>
      <c r="ADV43">
        <f>IF($B43=0,1000000,IF(INDEX('計算A'!$D$60:$II$104,$B43,220)*LH43=1,IF(AND($E43=2,UO43=0),1000000,INDEX('計算A'!HO$110:HO$114,$F43+1)+IF(AND($E43=1,UO43=0),1000,0)),1000000))</f>
        <v/>
      </c>
      <c r="ADW43">
        <f>IF($B43=0,1000000,IF(INDEX('計算A'!$D$60:$II$104,$B43,221)*LI43=1,IF(AND($E43=2,UP43=0),1000000,INDEX('計算A'!HP$110:HP$114,$F43+1)+IF(AND($E43=1,UP43=0),1000,0)),1000000))</f>
        <v/>
      </c>
      <c r="ADX43">
        <f>IF($B43=0,1000000,IF(INDEX('計算A'!$D$60:$II$104,$B43,222)*LJ43=1,IF(AND($E43=2,UQ43=0),1000000,INDEX('計算A'!HQ$110:HQ$114,$F43+1)+IF(AND($E43=1,UQ43=0),1000,0)),1000000))</f>
        <v/>
      </c>
      <c r="ADY43">
        <f>IF($B43=0,1000000,IF(INDEX('計算A'!$D$60:$II$104,$B43,223)*LK43=1,IF(AND($E43=2,UR43=0),1000000,INDEX('計算A'!HR$110:HR$114,$F43+1)+IF(AND($E43=1,UR43=0),1000,0)),1000000))</f>
        <v/>
      </c>
      <c r="ADZ43">
        <f>IF($B43=0,1000000,IF(INDEX('計算A'!$D$60:$II$104,$B43,224)*LL43=1,IF(AND($E43=2,US43=0),1000000,INDEX('計算A'!HS$110:HS$114,$F43+1)+IF(AND($E43=1,US43=0),1000,0)),1000000))</f>
        <v/>
      </c>
      <c r="AEA43">
        <f>IF($B43=0,1000000,IF(INDEX('計算A'!$D$60:$II$104,$B43,225)*LM43=1,IF(AND($E43=2,UT43=0),1000000,INDEX('計算A'!HT$110:HT$114,$F43+1)+IF(AND($E43=1,UT43=0),1000,0)),1000000))</f>
        <v/>
      </c>
      <c r="AEB43">
        <f>IF($B43=0,1000000,IF(INDEX('計算A'!$D$60:$II$104,$B43,226)*LN43=1,IF(AND($E43=2,UU43=0),1000000,INDEX('計算A'!HU$110:HU$114,$F43+1)+IF(AND($E43=1,UU43=0),1000,0)),1000000))</f>
        <v/>
      </c>
      <c r="AEC43">
        <f>IF($B43=0,1000000,IF(INDEX('計算A'!$D$60:$II$104,$B43,227)*LO43=1,IF(AND($E43=2,UV43=0),1000000,INDEX('計算A'!HV$110:HV$114,$F43+1)+IF(AND($E43=1,UV43=0),1000,0)),1000000))</f>
        <v/>
      </c>
      <c r="AED43">
        <f>IF($B43=0,1000000,IF(INDEX('計算A'!$D$60:$II$104,$B43,228)*LP43=1,IF(AND($E43=2,UW43=0),1000000,INDEX('計算A'!HW$110:HW$114,$F43+1)+IF(AND($E43=1,UW43=0),1000,0)),1000000))</f>
        <v/>
      </c>
      <c r="AEE43">
        <f>IF($B43=0,1000000,IF(INDEX('計算A'!$D$60:$II$104,$B43,229)*LQ43=1,IF(AND($E43=2,UX43=0),1000000,INDEX('計算A'!HX$110:HX$114,$F43+1)+IF(AND($E43=1,UX43=0),1000,0)),1000000))</f>
        <v/>
      </c>
      <c r="AEF43">
        <f>IF($B43=0,1000000,IF(INDEX('計算A'!$D$60:$II$104,$B43,230)*LR43=1,IF(AND($E43=2,UY43=0),1000000,INDEX('計算A'!HY$110:HY$114,$F43+1)+IF(AND($E43=1,UY43=0),1000,0)),1000000))</f>
        <v/>
      </c>
      <c r="AEG43">
        <f>IF($B43=0,1000000,IF(INDEX('計算A'!$D$60:$II$104,$B43,231)*LS43=1,IF(AND($E43=2,UZ43=0),1000000,INDEX('計算A'!HZ$110:HZ$114,$F43+1)+IF(AND($E43=1,UZ43=0),1000,0)),1000000))</f>
        <v/>
      </c>
      <c r="AEH43">
        <f>IF($B43=0,1000000,IF(INDEX('計算A'!$D$60:$II$104,$B43,232)*LT43=1,IF(AND($E43=2,VA43=0),1000000,INDEX('計算A'!IA$110:IA$114,$F43+1)+IF(AND($E43=1,VA43=0),1000,0)),1000000))</f>
        <v/>
      </c>
      <c r="AEI43">
        <f>IF($B43=0,1000000,IF(INDEX('計算A'!$D$60:$II$104,$B43,233)*LU43=1,IF(AND($E43=2,VB43=0),1000000,INDEX('計算A'!IB$110:IB$114,$F43+1)+IF(AND($E43=1,VB43=0),1000,0)),1000000))</f>
        <v/>
      </c>
      <c r="AEJ43">
        <f>IF($B43=0,1000000,IF(INDEX('計算A'!$D$60:$II$104,$B43,234)*LV43=1,IF(AND($E43=2,VC43=0),1000000,INDEX('計算A'!IC$110:IC$114,$F43+1)+IF(AND($E43=1,VC43=0),1000,0)),1000000))</f>
        <v/>
      </c>
      <c r="AEK43">
        <f>IF($B43=0,1000000,IF(INDEX('計算A'!$D$60:$II$104,$B43,235)*LW43=1,IF(AND($E43=2,VD43=0),1000000,INDEX('計算A'!ID$110:ID$114,$F43+1)+IF(AND($E43=1,VD43=0),1000,0)),1000000))</f>
        <v/>
      </c>
      <c r="AEL43">
        <f>IF($B43=0,1000000,IF(INDEX('計算A'!$D$60:$II$104,$B43,236)*LX43=1,IF(AND($E43=2,VE43=0),1000000,INDEX('計算A'!IE$110:IE$114,$F43+1)+IF(AND($E43=1,VE43=0),1000,0)),1000000))</f>
        <v/>
      </c>
      <c r="AEM43">
        <f>IF($B43=0,1000000,IF(INDEX('計算A'!$D$60:$II$104,$B43,237)*LY43=1,IF(AND($E43=2,VF43=0),1000000,INDEX('計算A'!IF$110:IF$114,$F43+1)+IF(AND($E43=1,VF43=0),1000,0)),1000000))</f>
        <v/>
      </c>
      <c r="AEN43">
        <f>IF($B43=0,1000000,IF(INDEX('計算A'!$D$60:$II$104,$B43,238)*LZ43=1,IF(AND($E43=2,VG43=0),1000000,INDEX('計算A'!IG$110:IG$114,$F43+1)+IF(AND($E43=1,VG43=0),1000,0)),1000000))</f>
        <v/>
      </c>
      <c r="AEO43">
        <f>IF($B43=0,1000000,IF(INDEX('計算A'!$D$60:$II$104,$B43,239)*MA43=1,IF(AND($E43=2,VH43=0),1000000,INDEX('計算A'!IH$110:IH$114,$F43+1)+IF(AND($E43=1,VH43=0),1000,0)),1000000))</f>
        <v/>
      </c>
      <c r="AEP43">
        <f>IF($B43=0,1000000,IF(INDEX('計算A'!$D$60:$II$104,$B43,240)*MB43=1,IF(AND($E43=2,VI43=0),1000000,INDEX('計算A'!II$110:II$114,$F43+1)+IF(AND($E43=1,VI43=0),1000,0)),1000000))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IF($B44=0,1000000,IF(INDEX('計算A'!$D$60:$II$104,$B44,1)*CW44=1,IF(AND($E44=2,MD44=0),1000000,INDEX('計算A'!D$110:D$114,$F44+1)+IF(AND($E44=1,MD44=0),1000,0)),1000000))</f>
        <v/>
      </c>
      <c r="VL44">
        <f>IF($B44=0,1000000,IF(INDEX('計算A'!$D$60:$II$104,$B44,2)*CX44=1,IF(AND($E44=2,ME44=0),1000000,INDEX('計算A'!E$110:E$114,$F44+1)+IF(AND($E44=1,ME44=0),1000,0)),1000000))</f>
        <v/>
      </c>
      <c r="VM44">
        <f>IF($B44=0,1000000,IF(INDEX('計算A'!$D$60:$II$104,$B44,3)*CY44=1,IF(AND($E44=2,MF44=0),1000000,INDEX('計算A'!F$110:F$114,$F44+1)+IF(AND($E44=1,MF44=0),1000,0)),1000000))</f>
        <v/>
      </c>
      <c r="VN44">
        <f>IF($B44=0,1000000,IF(INDEX('計算A'!$D$60:$II$104,$B44,4)*CZ44=1,IF(AND($E44=2,MG44=0),1000000,INDEX('計算A'!G$110:G$114,$F44+1)+IF(AND($E44=1,MG44=0),1000,0)),1000000))</f>
        <v/>
      </c>
      <c r="VO44">
        <f>IF($B44=0,1000000,IF(INDEX('計算A'!$D$60:$II$104,$B44,5)*DA44=1,IF(AND($E44=2,MH44=0),1000000,INDEX('計算A'!H$110:H$114,$F44+1)+IF(AND($E44=1,MH44=0),1000,0)),1000000))</f>
        <v/>
      </c>
      <c r="VP44">
        <f>IF($B44=0,1000000,IF(INDEX('計算A'!$D$60:$II$104,$B44,6)*DB44=1,IF(AND($E44=2,MI44=0),1000000,INDEX('計算A'!I$110:I$114,$F44+1)+IF(AND($E44=1,MI44=0),1000,0)),1000000))</f>
        <v/>
      </c>
      <c r="VQ44">
        <f>IF($B44=0,1000000,IF(INDEX('計算A'!$D$60:$II$104,$B44,7)*DC44=1,IF(AND($E44=2,MJ44=0),1000000,INDEX('計算A'!J$110:J$114,$F44+1)+IF(AND($E44=1,MJ44=0),1000,0)),1000000))</f>
        <v/>
      </c>
      <c r="VR44">
        <f>IF($B44=0,1000000,IF(INDEX('計算A'!$D$60:$II$104,$B44,8)*DD44=1,IF(AND($E44=2,MK44=0),1000000,INDEX('計算A'!K$110:K$114,$F44+1)+IF(AND($E44=1,MK44=0),1000,0)),1000000))</f>
        <v/>
      </c>
      <c r="VS44">
        <f>IF($B44=0,1000000,IF(INDEX('計算A'!$D$60:$II$104,$B44,9)*DE44=1,IF(AND($E44=2,ML44=0),1000000,INDEX('計算A'!L$110:L$114,$F44+1)+IF(AND($E44=1,ML44=0),1000,0)),1000000))</f>
        <v/>
      </c>
      <c r="VT44">
        <f>IF($B44=0,1000000,IF(INDEX('計算A'!$D$60:$II$104,$B44,10)*DF44=1,IF(AND($E44=2,MM44=0),1000000,INDEX('計算A'!M$110:M$114,$F44+1)+IF(AND($E44=1,MM44=0),1000,0)),1000000))</f>
        <v/>
      </c>
      <c r="VU44">
        <f>IF($B44=0,1000000,IF(INDEX('計算A'!$D$60:$II$104,$B44,11)*DG44=1,IF(AND($E44=2,MN44=0),1000000,INDEX('計算A'!N$110:N$114,$F44+1)+IF(AND($E44=1,MN44=0),1000,0)),1000000))</f>
        <v/>
      </c>
      <c r="VV44">
        <f>IF($B44=0,1000000,IF(INDEX('計算A'!$D$60:$II$104,$B44,12)*DH44=1,IF(AND($E44=2,MO44=0),1000000,INDEX('計算A'!O$110:O$114,$F44+1)+IF(AND($E44=1,MO44=0),1000,0)),1000000))</f>
        <v/>
      </c>
      <c r="VW44">
        <f>IF($B44=0,1000000,IF(INDEX('計算A'!$D$60:$II$104,$B44,13)*DI44=1,IF(AND($E44=2,MP44=0),1000000,INDEX('計算A'!P$110:P$114,$F44+1)+IF(AND($E44=1,MP44=0),1000,0)),1000000))</f>
        <v/>
      </c>
      <c r="VX44">
        <f>IF($B44=0,1000000,IF(INDEX('計算A'!$D$60:$II$104,$B44,14)*DJ44=1,IF(AND($E44=2,MQ44=0),1000000,INDEX('計算A'!Q$110:Q$114,$F44+1)+IF(AND($E44=1,MQ44=0),1000,0)),1000000))</f>
        <v/>
      </c>
      <c r="VY44">
        <f>IF($B44=0,1000000,IF(INDEX('計算A'!$D$60:$II$104,$B44,15)*DK44=1,IF(AND($E44=2,MR44=0),1000000,INDEX('計算A'!R$110:R$114,$F44+1)+IF(AND($E44=1,MR44=0),1000,0)),1000000))</f>
        <v/>
      </c>
      <c r="VZ44">
        <f>IF($B44=0,1000000,IF(INDEX('計算A'!$D$60:$II$104,$B44,16)*DL44=1,IF(AND($E44=2,MS44=0),1000000,INDEX('計算A'!S$110:S$114,$F44+1)+IF(AND($E44=1,MS44=0),1000,0)),1000000))</f>
        <v/>
      </c>
      <c r="WA44">
        <f>IF($B44=0,1000000,IF(INDEX('計算A'!$D$60:$II$104,$B44,17)*DM44=1,IF(AND($E44=2,MT44=0),1000000,INDEX('計算A'!T$110:T$114,$F44+1)+IF(AND($E44=1,MT44=0),1000,0)),1000000))</f>
        <v/>
      </c>
      <c r="WB44">
        <f>IF($B44=0,1000000,IF(INDEX('計算A'!$D$60:$II$104,$B44,18)*DN44=1,IF(AND($E44=2,MU44=0),1000000,INDEX('計算A'!U$110:U$114,$F44+1)+IF(AND($E44=1,MU44=0),1000,0)),1000000))</f>
        <v/>
      </c>
      <c r="WC44">
        <f>IF($B44=0,1000000,IF(INDEX('計算A'!$D$60:$II$104,$B44,19)*DO44=1,IF(AND($E44=2,MV44=0),1000000,INDEX('計算A'!V$110:V$114,$F44+1)+IF(AND($E44=1,MV44=0),1000,0)),1000000))</f>
        <v/>
      </c>
      <c r="WD44">
        <f>IF($B44=0,1000000,IF(INDEX('計算A'!$D$60:$II$104,$B44,20)*DP44=1,IF(AND($E44=2,MW44=0),1000000,INDEX('計算A'!W$110:W$114,$F44+1)+IF(AND($E44=1,MW44=0),1000,0)),1000000))</f>
        <v/>
      </c>
      <c r="WE44">
        <f>IF($B44=0,1000000,IF(INDEX('計算A'!$D$60:$II$104,$B44,21)*DQ44=1,IF(AND($E44=2,MX44=0),1000000,INDEX('計算A'!X$110:X$114,$F44+1)+IF(AND($E44=1,MX44=0),1000,0)),1000000))</f>
        <v/>
      </c>
      <c r="WF44">
        <f>IF($B44=0,1000000,IF(INDEX('計算A'!$D$60:$II$104,$B44,22)*DR44=1,IF(AND($E44=2,MY44=0),1000000,INDEX('計算A'!Y$110:Y$114,$F44+1)+IF(AND($E44=1,MY44=0),1000,0)),1000000))</f>
        <v/>
      </c>
      <c r="WG44">
        <f>IF($B44=0,1000000,IF(INDEX('計算A'!$D$60:$II$104,$B44,23)*DS44=1,IF(AND($E44=2,MZ44=0),1000000,INDEX('計算A'!Z$110:Z$114,$F44+1)+IF(AND($E44=1,MZ44=0),1000,0)),1000000))</f>
        <v/>
      </c>
      <c r="WH44">
        <f>IF($B44=0,1000000,IF(INDEX('計算A'!$D$60:$II$104,$B44,24)*DT44=1,IF(AND($E44=2,NA44=0),1000000,INDEX('計算A'!AA$110:AA$114,$F44+1)+IF(AND($E44=1,NA44=0),1000,0)),1000000))</f>
        <v/>
      </c>
      <c r="WI44">
        <f>IF($B44=0,1000000,IF(INDEX('計算A'!$D$60:$II$104,$B44,25)*DU44=1,IF(AND($E44=2,NB44=0),1000000,INDEX('計算A'!AB$110:AB$114,$F44+1)+IF(AND($E44=1,NB44=0),1000,0)),1000000))</f>
        <v/>
      </c>
      <c r="WJ44">
        <f>IF($B44=0,1000000,IF(INDEX('計算A'!$D$60:$II$104,$B44,26)*DV44=1,IF(AND($E44=2,NC44=0),1000000,INDEX('計算A'!AC$110:AC$114,$F44+1)+IF(AND($E44=1,NC44=0),1000,0)),1000000))</f>
        <v/>
      </c>
      <c r="WK44">
        <f>IF($B44=0,1000000,IF(INDEX('計算A'!$D$60:$II$104,$B44,27)*DW44=1,IF(AND($E44=2,ND44=0),1000000,INDEX('計算A'!AD$110:AD$114,$F44+1)+IF(AND($E44=1,ND44=0),1000,0)),1000000))</f>
        <v/>
      </c>
      <c r="WL44">
        <f>IF($B44=0,1000000,IF(INDEX('計算A'!$D$60:$II$104,$B44,28)*DX44=1,IF(AND($E44=2,NE44=0),1000000,INDEX('計算A'!AE$110:AE$114,$F44+1)+IF(AND($E44=1,NE44=0),1000,0)),1000000))</f>
        <v/>
      </c>
      <c r="WM44">
        <f>IF($B44=0,1000000,IF(INDEX('計算A'!$D$60:$II$104,$B44,29)*DY44=1,IF(AND($E44=2,NF44=0),1000000,INDEX('計算A'!AF$110:AF$114,$F44+1)+IF(AND($E44=1,NF44=0),1000,0)),1000000))</f>
        <v/>
      </c>
      <c r="WN44">
        <f>IF($B44=0,1000000,IF(INDEX('計算A'!$D$60:$II$104,$B44,30)*DZ44=1,IF(AND($E44=2,NG44=0),1000000,INDEX('計算A'!AG$110:AG$114,$F44+1)+IF(AND($E44=1,NG44=0),1000,0)),1000000))</f>
        <v/>
      </c>
      <c r="WO44">
        <f>IF($B44=0,1000000,IF(INDEX('計算A'!$D$60:$II$104,$B44,31)*EA44=1,IF(AND($E44=2,NH44=0),1000000,INDEX('計算A'!AH$110:AH$114,$F44+1)+IF(AND($E44=1,NH44=0),1000,0)),1000000))</f>
        <v/>
      </c>
      <c r="WP44">
        <f>IF($B44=0,1000000,IF(INDEX('計算A'!$D$60:$II$104,$B44,32)*EB44=1,IF(AND($E44=2,NI44=0),1000000,INDEX('計算A'!AI$110:AI$114,$F44+1)+IF(AND($E44=1,NI44=0),1000,0)),1000000))</f>
        <v/>
      </c>
      <c r="WQ44">
        <f>IF($B44=0,1000000,IF(INDEX('計算A'!$D$60:$II$104,$B44,33)*EC44=1,IF(AND($E44=2,NJ44=0),1000000,INDEX('計算A'!AJ$110:AJ$114,$F44+1)+IF(AND($E44=1,NJ44=0),1000,0)),1000000))</f>
        <v/>
      </c>
      <c r="WR44">
        <f>IF($B44=0,1000000,IF(INDEX('計算A'!$D$60:$II$104,$B44,34)*ED44=1,IF(AND($E44=2,NK44=0),1000000,INDEX('計算A'!AK$110:AK$114,$F44+1)+IF(AND($E44=1,NK44=0),1000,0)),1000000))</f>
        <v/>
      </c>
      <c r="WS44">
        <f>IF($B44=0,1000000,IF(INDEX('計算A'!$D$60:$II$104,$B44,35)*EE44=1,IF(AND($E44=2,NL44=0),1000000,INDEX('計算A'!AL$110:AL$114,$F44+1)+IF(AND($E44=1,NL44=0),1000,0)),1000000))</f>
        <v/>
      </c>
      <c r="WT44">
        <f>IF($B44=0,1000000,IF(INDEX('計算A'!$D$60:$II$104,$B44,36)*EF44=1,IF(AND($E44=2,NM44=0),1000000,INDEX('計算A'!AM$110:AM$114,$F44+1)+IF(AND($E44=1,NM44=0),1000,0)),1000000))</f>
        <v/>
      </c>
      <c r="WU44">
        <f>IF($B44=0,1000000,IF(INDEX('計算A'!$D$60:$II$104,$B44,37)*EG44=1,IF(AND($E44=2,NN44=0),1000000,INDEX('計算A'!AN$110:AN$114,$F44+1)+IF(AND($E44=1,NN44=0),1000,0)),1000000))</f>
        <v/>
      </c>
      <c r="WV44">
        <f>IF($B44=0,1000000,IF(INDEX('計算A'!$D$60:$II$104,$B44,38)*EH44=1,IF(AND($E44=2,NO44=0),1000000,INDEX('計算A'!AO$110:AO$114,$F44+1)+IF(AND($E44=1,NO44=0),1000,0)),1000000))</f>
        <v/>
      </c>
      <c r="WW44">
        <f>IF($B44=0,1000000,IF(INDEX('計算A'!$D$60:$II$104,$B44,39)*EI44=1,IF(AND($E44=2,NP44=0),1000000,INDEX('計算A'!AP$110:AP$114,$F44+1)+IF(AND($E44=1,NP44=0),1000,0)),1000000))</f>
        <v/>
      </c>
      <c r="WX44">
        <f>IF($B44=0,1000000,IF(INDEX('計算A'!$D$60:$II$104,$B44,40)*EJ44=1,IF(AND($E44=2,NQ44=0),1000000,INDEX('計算A'!AQ$110:AQ$114,$F44+1)+IF(AND($E44=1,NQ44=0),1000,0)),1000000))</f>
        <v/>
      </c>
      <c r="WY44">
        <f>IF($B44=0,1000000,IF(INDEX('計算A'!$D$60:$II$104,$B44,41)*EK44=1,IF(AND($E44=2,NR44=0),1000000,INDEX('計算A'!AR$110:AR$114,$F44+1)+IF(AND($E44=1,NR44=0),1000,0)),1000000))</f>
        <v/>
      </c>
      <c r="WZ44">
        <f>IF($B44=0,1000000,IF(INDEX('計算A'!$D$60:$II$104,$B44,42)*EL44=1,IF(AND($E44=2,NS44=0),1000000,INDEX('計算A'!AS$110:AS$114,$F44+1)+IF(AND($E44=1,NS44=0),1000,0)),1000000))</f>
        <v/>
      </c>
      <c r="XA44">
        <f>IF($B44=0,1000000,IF(INDEX('計算A'!$D$60:$II$104,$B44,43)*EM44=1,IF(AND($E44=2,NT44=0),1000000,INDEX('計算A'!AT$110:AT$114,$F44+1)+IF(AND($E44=1,NT44=0),1000,0)),1000000))</f>
        <v/>
      </c>
      <c r="XB44">
        <f>IF($B44=0,1000000,IF(INDEX('計算A'!$D$60:$II$104,$B44,44)*EN44=1,IF(AND($E44=2,NU44=0),1000000,INDEX('計算A'!AU$110:AU$114,$F44+1)+IF(AND($E44=1,NU44=0),1000,0)),1000000))</f>
        <v/>
      </c>
      <c r="XC44">
        <f>IF($B44=0,1000000,IF(INDEX('計算A'!$D$60:$II$104,$B44,45)*EO44=1,IF(AND($E44=2,NV44=0),1000000,INDEX('計算A'!AV$110:AV$114,$F44+1)+IF(AND($E44=1,NV44=0),1000,0)),1000000))</f>
        <v/>
      </c>
      <c r="XD44">
        <f>IF($B44=0,1000000,IF(INDEX('計算A'!$D$60:$II$104,$B44,46)*EP44=1,IF(AND($E44=2,NW44=0),1000000,INDEX('計算A'!AW$110:AW$114,$F44+1)+IF(AND($E44=1,NW44=0),1000,0)),1000000))</f>
        <v/>
      </c>
      <c r="XE44">
        <f>IF($B44=0,1000000,IF(INDEX('計算A'!$D$60:$II$104,$B44,47)*EQ44=1,IF(AND($E44=2,NX44=0),1000000,INDEX('計算A'!AX$110:AX$114,$F44+1)+IF(AND($E44=1,NX44=0),1000,0)),1000000))</f>
        <v/>
      </c>
      <c r="XF44">
        <f>IF($B44=0,1000000,IF(INDEX('計算A'!$D$60:$II$104,$B44,48)*ER44=1,IF(AND($E44=2,NY44=0),1000000,INDEX('計算A'!AY$110:AY$114,$F44+1)+IF(AND($E44=1,NY44=0),1000,0)),1000000))</f>
        <v/>
      </c>
      <c r="XG44">
        <f>IF($B44=0,1000000,IF(INDEX('計算A'!$D$60:$II$104,$B44,49)*ES44=1,IF(AND($E44=2,NZ44=0),1000000,INDEX('計算A'!AZ$110:AZ$114,$F44+1)+IF(AND($E44=1,NZ44=0),1000,0)),1000000))</f>
        <v/>
      </c>
      <c r="XH44">
        <f>IF($B44=0,1000000,IF(INDEX('計算A'!$D$60:$II$104,$B44,50)*ET44=1,IF(AND($E44=2,OA44=0),1000000,INDEX('計算A'!BA$110:BA$114,$F44+1)+IF(AND($E44=1,OA44=0),1000,0)),1000000))</f>
        <v/>
      </c>
      <c r="XI44">
        <f>IF($B44=0,1000000,IF(INDEX('計算A'!$D$60:$II$104,$B44,51)*EU44=1,IF(AND($E44=2,OB44=0),1000000,INDEX('計算A'!BB$110:BB$114,$F44+1)+IF(AND($E44=1,OB44=0),1000,0)),1000000))</f>
        <v/>
      </c>
      <c r="XJ44">
        <f>IF($B44=0,1000000,IF(INDEX('計算A'!$D$60:$II$104,$B44,52)*EV44=1,IF(AND($E44=2,OC44=0),1000000,INDEX('計算A'!BC$110:BC$114,$F44+1)+IF(AND($E44=1,OC44=0),1000,0)),1000000))</f>
        <v/>
      </c>
      <c r="XK44">
        <f>IF($B44=0,1000000,IF(INDEX('計算A'!$D$60:$II$104,$B44,53)*EW44=1,IF(AND($E44=2,OD44=0),1000000,INDEX('計算A'!BD$110:BD$114,$F44+1)+IF(AND($E44=1,OD44=0),1000,0)),1000000))</f>
        <v/>
      </c>
      <c r="XL44">
        <f>IF($B44=0,1000000,IF(INDEX('計算A'!$D$60:$II$104,$B44,54)*EX44=1,IF(AND($E44=2,OE44=0),1000000,INDEX('計算A'!BE$110:BE$114,$F44+1)+IF(AND($E44=1,OE44=0),1000,0)),1000000))</f>
        <v/>
      </c>
      <c r="XM44">
        <f>IF($B44=0,1000000,IF(INDEX('計算A'!$D$60:$II$104,$B44,55)*EY44=1,IF(AND($E44=2,OF44=0),1000000,INDEX('計算A'!BF$110:BF$114,$F44+1)+IF(AND($E44=1,OF44=0),1000,0)),1000000))</f>
        <v/>
      </c>
      <c r="XN44">
        <f>IF($B44=0,1000000,IF(INDEX('計算A'!$D$60:$II$104,$B44,56)*EZ44=1,IF(AND($E44=2,OG44=0),1000000,INDEX('計算A'!BG$110:BG$114,$F44+1)+IF(AND($E44=1,OG44=0),1000,0)),1000000))</f>
        <v/>
      </c>
      <c r="XO44">
        <f>IF($B44=0,1000000,IF(INDEX('計算A'!$D$60:$II$104,$B44,57)*FA44=1,IF(AND($E44=2,OH44=0),1000000,INDEX('計算A'!BH$110:BH$114,$F44+1)+IF(AND($E44=1,OH44=0),1000,0)),1000000))</f>
        <v/>
      </c>
      <c r="XP44">
        <f>IF($B44=0,1000000,IF(INDEX('計算A'!$D$60:$II$104,$B44,58)*FB44=1,IF(AND($E44=2,OI44=0),1000000,INDEX('計算A'!BI$110:BI$114,$F44+1)+IF(AND($E44=1,OI44=0),1000,0)),1000000))</f>
        <v/>
      </c>
      <c r="XQ44">
        <f>IF($B44=0,1000000,IF(INDEX('計算A'!$D$60:$II$104,$B44,59)*FC44=1,IF(AND($E44=2,OJ44=0),1000000,INDEX('計算A'!BJ$110:BJ$114,$F44+1)+IF(AND($E44=1,OJ44=0),1000,0)),1000000))</f>
        <v/>
      </c>
      <c r="XR44">
        <f>IF($B44=0,1000000,IF(INDEX('計算A'!$D$60:$II$104,$B44,60)*FD44=1,IF(AND($E44=2,OK44=0),1000000,INDEX('計算A'!BK$110:BK$114,$F44+1)+IF(AND($E44=1,OK44=0),1000,0)),1000000))</f>
        <v/>
      </c>
      <c r="XS44">
        <f>IF($B44=0,1000000,IF(INDEX('計算A'!$D$60:$II$104,$B44,61)*FE44=1,IF(AND($E44=2,OL44=0),1000000,INDEX('計算A'!BL$110:BL$114,$F44+1)+IF(AND($E44=1,OL44=0),1000,0)),1000000))</f>
        <v/>
      </c>
      <c r="XT44">
        <f>IF($B44=0,1000000,IF(INDEX('計算A'!$D$60:$II$104,$B44,62)*FF44=1,IF(AND($E44=2,OM44=0),1000000,INDEX('計算A'!BM$110:BM$114,$F44+1)+IF(AND($E44=1,OM44=0),1000,0)),1000000))</f>
        <v/>
      </c>
      <c r="XU44">
        <f>IF($B44=0,1000000,IF(INDEX('計算A'!$D$60:$II$104,$B44,63)*FG44=1,IF(AND($E44=2,ON44=0),1000000,INDEX('計算A'!BN$110:BN$114,$F44+1)+IF(AND($E44=1,ON44=0),1000,0)),1000000))</f>
        <v/>
      </c>
      <c r="XV44">
        <f>IF($B44=0,1000000,IF(INDEX('計算A'!$D$60:$II$104,$B44,64)*FH44=1,IF(AND($E44=2,OO44=0),1000000,INDEX('計算A'!BO$110:BO$114,$F44+1)+IF(AND($E44=1,OO44=0),1000,0)),1000000))</f>
        <v/>
      </c>
      <c r="XW44">
        <f>IF($B44=0,1000000,IF(INDEX('計算A'!$D$60:$II$104,$B44,65)*FI44=1,IF(AND($E44=2,OP44=0),1000000,INDEX('計算A'!BP$110:BP$114,$F44+1)+IF(AND($E44=1,OP44=0),1000,0)),1000000))</f>
        <v/>
      </c>
      <c r="XX44">
        <f>IF($B44=0,1000000,IF(INDEX('計算A'!$D$60:$II$104,$B44,66)*FJ44=1,IF(AND($E44=2,OQ44=0),1000000,INDEX('計算A'!BQ$110:BQ$114,$F44+1)+IF(AND($E44=1,OQ44=0),1000,0)),1000000))</f>
        <v/>
      </c>
      <c r="XY44">
        <f>IF($B44=0,1000000,IF(INDEX('計算A'!$D$60:$II$104,$B44,67)*FK44=1,IF(AND($E44=2,OR44=0),1000000,INDEX('計算A'!BR$110:BR$114,$F44+1)+IF(AND($E44=1,OR44=0),1000,0)),1000000))</f>
        <v/>
      </c>
      <c r="XZ44">
        <f>IF($B44=0,1000000,IF(INDEX('計算A'!$D$60:$II$104,$B44,68)*FL44=1,IF(AND($E44=2,OS44=0),1000000,INDEX('計算A'!BS$110:BS$114,$F44+1)+IF(AND($E44=1,OS44=0),1000,0)),1000000))</f>
        <v/>
      </c>
      <c r="YA44">
        <f>IF($B44=0,1000000,IF(INDEX('計算A'!$D$60:$II$104,$B44,69)*FM44=1,IF(AND($E44=2,OT44=0),1000000,INDEX('計算A'!BT$110:BT$114,$F44+1)+IF(AND($E44=1,OT44=0),1000,0)),1000000))</f>
        <v/>
      </c>
      <c r="YB44">
        <f>IF($B44=0,1000000,IF(INDEX('計算A'!$D$60:$II$104,$B44,70)*FN44=1,IF(AND($E44=2,OU44=0),1000000,INDEX('計算A'!BU$110:BU$114,$F44+1)+IF(AND($E44=1,OU44=0),1000,0)),1000000))</f>
        <v/>
      </c>
      <c r="YC44">
        <f>IF($B44=0,1000000,IF(INDEX('計算A'!$D$60:$II$104,$B44,71)*FO44=1,IF(AND($E44=2,OV44=0),1000000,INDEX('計算A'!BV$110:BV$114,$F44+1)+IF(AND($E44=1,OV44=0),1000,0)),1000000))</f>
        <v/>
      </c>
      <c r="YD44">
        <f>IF($B44=0,1000000,IF(INDEX('計算A'!$D$60:$II$104,$B44,72)*FP44=1,IF(AND($E44=2,OW44=0),1000000,INDEX('計算A'!BW$110:BW$114,$F44+1)+IF(AND($E44=1,OW44=0),1000,0)),1000000))</f>
        <v/>
      </c>
      <c r="YE44">
        <f>IF($B44=0,1000000,IF(INDEX('計算A'!$D$60:$II$104,$B44,73)*FQ44=1,IF(AND($E44=2,OX44=0),1000000,INDEX('計算A'!BX$110:BX$114,$F44+1)+IF(AND($E44=1,OX44=0),1000,0)),1000000))</f>
        <v/>
      </c>
      <c r="YF44">
        <f>IF($B44=0,1000000,IF(INDEX('計算A'!$D$60:$II$104,$B44,74)*FR44=1,IF(AND($E44=2,OY44=0),1000000,INDEX('計算A'!BY$110:BY$114,$F44+1)+IF(AND($E44=1,OY44=0),1000,0)),1000000))</f>
        <v/>
      </c>
      <c r="YG44">
        <f>IF($B44=0,1000000,IF(INDEX('計算A'!$D$60:$II$104,$B44,75)*FS44=1,IF(AND($E44=2,OZ44=0),1000000,INDEX('計算A'!BZ$110:BZ$114,$F44+1)+IF(AND($E44=1,OZ44=0),1000,0)),1000000))</f>
        <v/>
      </c>
      <c r="YH44">
        <f>IF($B44=0,1000000,IF(INDEX('計算A'!$D$60:$II$104,$B44,76)*FT44=1,IF(AND($E44=2,PA44=0),1000000,INDEX('計算A'!CA$110:CA$114,$F44+1)+IF(AND($E44=1,PA44=0),1000,0)),1000000))</f>
        <v/>
      </c>
      <c r="YI44">
        <f>IF($B44=0,1000000,IF(INDEX('計算A'!$D$60:$II$104,$B44,77)*FU44=1,IF(AND($E44=2,PB44=0),1000000,INDEX('計算A'!CB$110:CB$114,$F44+1)+IF(AND($E44=1,PB44=0),1000,0)),1000000))</f>
        <v/>
      </c>
      <c r="YJ44">
        <f>IF($B44=0,1000000,IF(INDEX('計算A'!$D$60:$II$104,$B44,78)*FV44=1,IF(AND($E44=2,PC44=0),1000000,INDEX('計算A'!CC$110:CC$114,$F44+1)+IF(AND($E44=1,PC44=0),1000,0)),1000000))</f>
        <v/>
      </c>
      <c r="YK44">
        <f>IF($B44=0,1000000,IF(INDEX('計算A'!$D$60:$II$104,$B44,79)*FW44=1,IF(AND($E44=2,PD44=0),1000000,INDEX('計算A'!CD$110:CD$114,$F44+1)+IF(AND($E44=1,PD44=0),1000,0)),1000000))</f>
        <v/>
      </c>
      <c r="YL44">
        <f>IF($B44=0,1000000,IF(INDEX('計算A'!$D$60:$II$104,$B44,80)*FX44=1,IF(AND($E44=2,PE44=0),1000000,INDEX('計算A'!CE$110:CE$114,$F44+1)+IF(AND($E44=1,PE44=0),1000,0)),1000000))</f>
        <v/>
      </c>
      <c r="YM44">
        <f>IF($B44=0,1000000,IF(INDEX('計算A'!$D$60:$II$104,$B44,81)*FY44=1,IF(AND($E44=2,PF44=0),1000000,INDEX('計算A'!CF$110:CF$114,$F44+1)+IF(AND($E44=1,PF44=0),1000,0)),1000000))</f>
        <v/>
      </c>
      <c r="YN44">
        <f>IF($B44=0,1000000,IF(INDEX('計算A'!$D$60:$II$104,$B44,82)*FZ44=1,IF(AND($E44=2,PG44=0),1000000,INDEX('計算A'!CG$110:CG$114,$F44+1)+IF(AND($E44=1,PG44=0),1000,0)),1000000))</f>
        <v/>
      </c>
      <c r="YO44">
        <f>IF($B44=0,1000000,IF(INDEX('計算A'!$D$60:$II$104,$B44,83)*GA44=1,IF(AND($E44=2,PH44=0),1000000,INDEX('計算A'!CH$110:CH$114,$F44+1)+IF(AND($E44=1,PH44=0),1000,0)),1000000))</f>
        <v/>
      </c>
      <c r="YP44">
        <f>IF($B44=0,1000000,IF(INDEX('計算A'!$D$60:$II$104,$B44,84)*GB44=1,IF(AND($E44=2,PI44=0),1000000,INDEX('計算A'!CI$110:CI$114,$F44+1)+IF(AND($E44=1,PI44=0),1000,0)),1000000))</f>
        <v/>
      </c>
      <c r="YQ44">
        <f>IF($B44=0,1000000,IF(INDEX('計算A'!$D$60:$II$104,$B44,85)*GC44=1,IF(AND($E44=2,PJ44=0),1000000,INDEX('計算A'!CJ$110:CJ$114,$F44+1)+IF(AND($E44=1,PJ44=0),1000,0)),1000000))</f>
        <v/>
      </c>
      <c r="YR44">
        <f>IF($B44=0,1000000,IF(INDEX('計算A'!$D$60:$II$104,$B44,86)*GD44=1,IF(AND($E44=2,PK44=0),1000000,INDEX('計算A'!CK$110:CK$114,$F44+1)+IF(AND($E44=1,PK44=0),1000,0)),1000000))</f>
        <v/>
      </c>
      <c r="YS44">
        <f>IF($B44=0,1000000,IF(INDEX('計算A'!$D$60:$II$104,$B44,87)*GE44=1,IF(AND($E44=2,PL44=0),1000000,INDEX('計算A'!CL$110:CL$114,$F44+1)+IF(AND($E44=1,PL44=0),1000,0)),1000000))</f>
        <v/>
      </c>
      <c r="YT44">
        <f>IF($B44=0,1000000,IF(INDEX('計算A'!$D$60:$II$104,$B44,88)*GF44=1,IF(AND($E44=2,PM44=0),1000000,INDEX('計算A'!CM$110:CM$114,$F44+1)+IF(AND($E44=1,PM44=0),1000,0)),1000000))</f>
        <v/>
      </c>
      <c r="YU44">
        <f>IF($B44=0,1000000,IF(INDEX('計算A'!$D$60:$II$104,$B44,89)*GG44=1,IF(AND($E44=2,PN44=0),1000000,INDEX('計算A'!CN$110:CN$114,$F44+1)+IF(AND($E44=1,PN44=0),1000,0)),1000000))</f>
        <v/>
      </c>
      <c r="YV44">
        <f>IF($B44=0,1000000,IF(INDEX('計算A'!$D$60:$II$104,$B44,90)*GH44=1,IF(AND($E44=2,PO44=0),1000000,INDEX('計算A'!CO$110:CO$114,$F44+1)+IF(AND($E44=1,PO44=0),1000,0)),1000000))</f>
        <v/>
      </c>
      <c r="YW44">
        <f>IF($B44=0,1000000,IF(INDEX('計算A'!$D$60:$II$104,$B44,91)*GI44=1,IF(AND($E44=2,PP44=0),1000000,INDEX('計算A'!CP$110:CP$114,$F44+1)+IF(AND($E44=1,PP44=0),1000,0)),1000000))</f>
        <v/>
      </c>
      <c r="YX44">
        <f>IF($B44=0,1000000,IF(INDEX('計算A'!$D$60:$II$104,$B44,92)*GJ44=1,IF(AND($E44=2,PQ44=0),1000000,INDEX('計算A'!CQ$110:CQ$114,$F44+1)+IF(AND($E44=1,PQ44=0),1000,0)),1000000))</f>
        <v/>
      </c>
      <c r="YY44">
        <f>IF($B44=0,1000000,IF(INDEX('計算A'!$D$60:$II$104,$B44,93)*GK44=1,IF(AND($E44=2,PR44=0),1000000,INDEX('計算A'!CR$110:CR$114,$F44+1)+IF(AND($E44=1,PR44=0),1000,0)),1000000))</f>
        <v/>
      </c>
      <c r="YZ44">
        <f>IF($B44=0,1000000,IF(INDEX('計算A'!$D$60:$II$104,$B44,94)*GL44=1,IF(AND($E44=2,PS44=0),1000000,INDEX('計算A'!CS$110:CS$114,$F44+1)+IF(AND($E44=1,PS44=0),1000,0)),1000000))</f>
        <v/>
      </c>
      <c r="ZA44">
        <f>IF($B44=0,1000000,IF(INDEX('計算A'!$D$60:$II$104,$B44,95)*GM44=1,IF(AND($E44=2,PT44=0),1000000,INDEX('計算A'!CT$110:CT$114,$F44+1)+IF(AND($E44=1,PT44=0),1000,0)),1000000))</f>
        <v/>
      </c>
      <c r="ZB44">
        <f>IF($B44=0,1000000,IF(INDEX('計算A'!$D$60:$II$104,$B44,96)*GN44=1,IF(AND($E44=2,PU44=0),1000000,INDEX('計算A'!CU$110:CU$114,$F44+1)+IF(AND($E44=1,PU44=0),1000,0)),1000000))</f>
        <v/>
      </c>
      <c r="ZC44">
        <f>IF($B44=0,1000000,IF(INDEX('計算A'!$D$60:$II$104,$B44,97)*GO44=1,IF(AND($E44=2,PV44=0),1000000,INDEX('計算A'!CV$110:CV$114,$F44+1)+IF(AND($E44=1,PV44=0),1000,0)),1000000))</f>
        <v/>
      </c>
      <c r="ZD44">
        <f>IF($B44=0,1000000,IF(INDEX('計算A'!$D$60:$II$104,$B44,98)*GP44=1,IF(AND($E44=2,PW44=0),1000000,INDEX('計算A'!CW$110:CW$114,$F44+1)+IF(AND($E44=1,PW44=0),1000,0)),1000000))</f>
        <v/>
      </c>
      <c r="ZE44">
        <f>IF($B44=0,1000000,IF(INDEX('計算A'!$D$60:$II$104,$B44,99)*GQ44=1,IF(AND($E44=2,PX44=0),1000000,INDEX('計算A'!CX$110:CX$114,$F44+1)+IF(AND($E44=1,PX44=0),1000,0)),1000000))</f>
        <v/>
      </c>
      <c r="ZF44">
        <f>IF($B44=0,1000000,IF(INDEX('計算A'!$D$60:$II$104,$B44,100)*GR44=1,IF(AND($E44=2,PY44=0),1000000,INDEX('計算A'!CY$110:CY$114,$F44+1)+IF(AND($E44=1,PY44=0),1000,0)),1000000))</f>
        <v/>
      </c>
      <c r="ZG44">
        <f>IF($B44=0,1000000,IF(INDEX('計算A'!$D$60:$II$104,$B44,101)*GS44=1,IF(AND($E44=2,PZ44=0),1000000,INDEX('計算A'!CZ$110:CZ$114,$F44+1)+IF(AND($E44=1,PZ44=0),1000,0)),1000000))</f>
        <v/>
      </c>
      <c r="ZH44">
        <f>IF($B44=0,1000000,IF(INDEX('計算A'!$D$60:$II$104,$B44,102)*GT44=1,IF(AND($E44=2,QA44=0),1000000,INDEX('計算A'!DA$110:DA$114,$F44+1)+IF(AND($E44=1,QA44=0),1000,0)),1000000))</f>
        <v/>
      </c>
      <c r="ZI44">
        <f>IF($B44=0,1000000,IF(INDEX('計算A'!$D$60:$II$104,$B44,103)*GU44=1,IF(AND($E44=2,QB44=0),1000000,INDEX('計算A'!DB$110:DB$114,$F44+1)+IF(AND($E44=1,QB44=0),1000,0)),1000000))</f>
        <v/>
      </c>
      <c r="ZJ44">
        <f>IF($B44=0,1000000,IF(INDEX('計算A'!$D$60:$II$104,$B44,104)*GV44=1,IF(AND($E44=2,QC44=0),1000000,INDEX('計算A'!DC$110:DC$114,$F44+1)+IF(AND($E44=1,QC44=0),1000,0)),1000000))</f>
        <v/>
      </c>
      <c r="ZK44">
        <f>IF($B44=0,1000000,IF(INDEX('計算A'!$D$60:$II$104,$B44,105)*GW44=1,IF(AND($E44=2,QD44=0),1000000,INDEX('計算A'!DD$110:DD$114,$F44+1)+IF(AND($E44=1,QD44=0),1000,0)),1000000))</f>
        <v/>
      </c>
      <c r="ZL44">
        <f>IF($B44=0,1000000,IF(INDEX('計算A'!$D$60:$II$104,$B44,106)*GX44=1,IF(AND($E44=2,QE44=0),1000000,INDEX('計算A'!DE$110:DE$114,$F44+1)+IF(AND($E44=1,QE44=0),1000,0)),1000000))</f>
        <v/>
      </c>
      <c r="ZM44">
        <f>IF($B44=0,1000000,IF(INDEX('計算A'!$D$60:$II$104,$B44,107)*GY44=1,IF(AND($E44=2,QF44=0),1000000,INDEX('計算A'!DF$110:DF$114,$F44+1)+IF(AND($E44=1,QF44=0),1000,0)),1000000))</f>
        <v/>
      </c>
      <c r="ZN44">
        <f>IF($B44=0,1000000,IF(INDEX('計算A'!$D$60:$II$104,$B44,108)*GZ44=1,IF(AND($E44=2,QG44=0),1000000,INDEX('計算A'!DG$110:DG$114,$F44+1)+IF(AND($E44=1,QG44=0),1000,0)),1000000))</f>
        <v/>
      </c>
      <c r="ZO44">
        <f>IF($B44=0,1000000,IF(INDEX('計算A'!$D$60:$II$104,$B44,109)*HA44=1,IF(AND($E44=2,QH44=0),1000000,INDEX('計算A'!DH$110:DH$114,$F44+1)+IF(AND($E44=1,QH44=0),1000,0)),1000000))</f>
        <v/>
      </c>
      <c r="ZP44">
        <f>IF($B44=0,1000000,IF(INDEX('計算A'!$D$60:$II$104,$B44,110)*HB44=1,IF(AND($E44=2,QI44=0),1000000,INDEX('計算A'!DI$110:DI$114,$F44+1)+IF(AND($E44=1,QI44=0),1000,0)),1000000))</f>
        <v/>
      </c>
      <c r="ZQ44">
        <f>IF($B44=0,1000000,IF(INDEX('計算A'!$D$60:$II$104,$B44,111)*HC44=1,IF(AND($E44=2,QJ44=0),1000000,INDEX('計算A'!DJ$110:DJ$114,$F44+1)+IF(AND($E44=1,QJ44=0),1000,0)),1000000))</f>
        <v/>
      </c>
      <c r="ZR44">
        <f>IF($B44=0,1000000,IF(INDEX('計算A'!$D$60:$II$104,$B44,112)*HD44=1,IF(AND($E44=2,QK44=0),1000000,INDEX('計算A'!DK$110:DK$114,$F44+1)+IF(AND($E44=1,QK44=0),1000,0)),1000000))</f>
        <v/>
      </c>
      <c r="ZS44">
        <f>IF($B44=0,1000000,IF(INDEX('計算A'!$D$60:$II$104,$B44,113)*HE44=1,IF(AND($E44=2,QL44=0),1000000,INDEX('計算A'!DL$110:DL$114,$F44+1)+IF(AND($E44=1,QL44=0),1000,0)),1000000))</f>
        <v/>
      </c>
      <c r="ZT44">
        <f>IF($B44=0,1000000,IF(INDEX('計算A'!$D$60:$II$104,$B44,114)*HF44=1,IF(AND($E44=2,QM44=0),1000000,INDEX('計算A'!DM$110:DM$114,$F44+1)+IF(AND($E44=1,QM44=0),1000,0)),1000000))</f>
        <v/>
      </c>
      <c r="ZU44">
        <f>IF($B44=0,1000000,IF(INDEX('計算A'!$D$60:$II$104,$B44,115)*HG44=1,IF(AND($E44=2,QN44=0),1000000,INDEX('計算A'!DN$110:DN$114,$F44+1)+IF(AND($E44=1,QN44=0),1000,0)),1000000))</f>
        <v/>
      </c>
      <c r="ZV44">
        <f>IF($B44=0,1000000,IF(INDEX('計算A'!$D$60:$II$104,$B44,116)*HH44=1,IF(AND($E44=2,QO44=0),1000000,INDEX('計算A'!DO$110:DO$114,$F44+1)+IF(AND($E44=1,QO44=0),1000,0)),1000000))</f>
        <v/>
      </c>
      <c r="ZW44">
        <f>IF($B44=0,1000000,IF(INDEX('計算A'!$D$60:$II$104,$B44,117)*HI44=1,IF(AND($E44=2,QP44=0),1000000,INDEX('計算A'!DP$110:DP$114,$F44+1)+IF(AND($E44=1,QP44=0),1000,0)),1000000))</f>
        <v/>
      </c>
      <c r="ZX44">
        <f>IF($B44=0,1000000,IF(INDEX('計算A'!$D$60:$II$104,$B44,118)*HJ44=1,IF(AND($E44=2,QQ44=0),1000000,INDEX('計算A'!DQ$110:DQ$114,$F44+1)+IF(AND($E44=1,QQ44=0),1000,0)),1000000))</f>
        <v/>
      </c>
      <c r="ZY44">
        <f>IF($B44=0,1000000,IF(INDEX('計算A'!$D$60:$II$104,$B44,119)*HK44=1,IF(AND($E44=2,QR44=0),1000000,INDEX('計算A'!DR$110:DR$114,$F44+1)+IF(AND($E44=1,QR44=0),1000,0)),1000000))</f>
        <v/>
      </c>
      <c r="ZZ44">
        <f>IF($B44=0,1000000,IF(INDEX('計算A'!$D$60:$II$104,$B44,120)*HL44=1,IF(AND($E44=2,QS44=0),1000000,INDEX('計算A'!DS$110:DS$114,$F44+1)+IF(AND($E44=1,QS44=0),1000,0)),1000000))</f>
        <v/>
      </c>
      <c r="AAA44">
        <f>IF($B44=0,1000000,IF(INDEX('計算A'!$D$60:$II$104,$B44,121)*HM44=1,IF(AND($E44=2,QT44=0),1000000,INDEX('計算A'!DT$110:DT$114,$F44+1)+IF(AND($E44=1,QT44=0),1000,0)),1000000))</f>
        <v/>
      </c>
      <c r="AAB44">
        <f>IF($B44=0,1000000,IF(INDEX('計算A'!$D$60:$II$104,$B44,122)*HN44=1,IF(AND($E44=2,QU44=0),1000000,INDEX('計算A'!DU$110:DU$114,$F44+1)+IF(AND($E44=1,QU44=0),1000,0)),1000000))</f>
        <v/>
      </c>
      <c r="AAC44">
        <f>IF($B44=0,1000000,IF(INDEX('計算A'!$D$60:$II$104,$B44,123)*HO44=1,IF(AND($E44=2,QV44=0),1000000,INDEX('計算A'!DV$110:DV$114,$F44+1)+IF(AND($E44=1,QV44=0),1000,0)),1000000))</f>
        <v/>
      </c>
      <c r="AAD44">
        <f>IF($B44=0,1000000,IF(INDEX('計算A'!$D$60:$II$104,$B44,124)*HP44=1,IF(AND($E44=2,QW44=0),1000000,INDEX('計算A'!DW$110:DW$114,$F44+1)+IF(AND($E44=1,QW44=0),1000,0)),1000000))</f>
        <v/>
      </c>
      <c r="AAE44">
        <f>IF($B44=0,1000000,IF(INDEX('計算A'!$D$60:$II$104,$B44,125)*HQ44=1,IF(AND($E44=2,QX44=0),1000000,INDEX('計算A'!DX$110:DX$114,$F44+1)+IF(AND($E44=1,QX44=0),1000,0)),1000000))</f>
        <v/>
      </c>
      <c r="AAF44">
        <f>IF($B44=0,1000000,IF(INDEX('計算A'!$D$60:$II$104,$B44,126)*HR44=1,IF(AND($E44=2,QY44=0),1000000,INDEX('計算A'!DY$110:DY$114,$F44+1)+IF(AND($E44=1,QY44=0),1000,0)),1000000))</f>
        <v/>
      </c>
      <c r="AAG44">
        <f>IF($B44=0,1000000,IF(INDEX('計算A'!$D$60:$II$104,$B44,127)*HS44=1,IF(AND($E44=2,QZ44=0),1000000,INDEX('計算A'!DZ$110:DZ$114,$F44+1)+IF(AND($E44=1,QZ44=0),1000,0)),1000000))</f>
        <v/>
      </c>
      <c r="AAH44">
        <f>IF($B44=0,1000000,IF(INDEX('計算A'!$D$60:$II$104,$B44,128)*HT44=1,IF(AND($E44=2,RA44=0),1000000,INDEX('計算A'!EA$110:EA$114,$F44+1)+IF(AND($E44=1,RA44=0),1000,0)),1000000))</f>
        <v/>
      </c>
      <c r="AAI44">
        <f>IF($B44=0,1000000,IF(INDEX('計算A'!$D$60:$II$104,$B44,129)*HU44=1,IF(AND($E44=2,RB44=0),1000000,INDEX('計算A'!EB$110:EB$114,$F44+1)+IF(AND($E44=1,RB44=0),1000,0)),1000000))</f>
        <v/>
      </c>
      <c r="AAJ44">
        <f>IF($B44=0,1000000,IF(INDEX('計算A'!$D$60:$II$104,$B44,130)*HV44=1,IF(AND($E44=2,RC44=0),1000000,INDEX('計算A'!EC$110:EC$114,$F44+1)+IF(AND($E44=1,RC44=0),1000,0)),1000000))</f>
        <v/>
      </c>
      <c r="AAK44">
        <f>IF($B44=0,1000000,IF(INDEX('計算A'!$D$60:$II$104,$B44,131)*HW44=1,IF(AND($E44=2,RD44=0),1000000,INDEX('計算A'!ED$110:ED$114,$F44+1)+IF(AND($E44=1,RD44=0),1000,0)),1000000))</f>
        <v/>
      </c>
      <c r="AAL44">
        <f>IF($B44=0,1000000,IF(INDEX('計算A'!$D$60:$II$104,$B44,132)*HX44=1,IF(AND($E44=2,RE44=0),1000000,INDEX('計算A'!EE$110:EE$114,$F44+1)+IF(AND($E44=1,RE44=0),1000,0)),1000000))</f>
        <v/>
      </c>
      <c r="AAM44">
        <f>IF($B44=0,1000000,IF(INDEX('計算A'!$D$60:$II$104,$B44,133)*HY44=1,IF(AND($E44=2,RF44=0),1000000,INDEX('計算A'!EF$110:EF$114,$F44+1)+IF(AND($E44=1,RF44=0),1000,0)),1000000))</f>
        <v/>
      </c>
      <c r="AAN44">
        <f>IF($B44=0,1000000,IF(INDEX('計算A'!$D$60:$II$104,$B44,134)*HZ44=1,IF(AND($E44=2,RG44=0),1000000,INDEX('計算A'!EG$110:EG$114,$F44+1)+IF(AND($E44=1,RG44=0),1000,0)),1000000))</f>
        <v/>
      </c>
      <c r="AAO44">
        <f>IF($B44=0,1000000,IF(INDEX('計算A'!$D$60:$II$104,$B44,135)*IA44=1,IF(AND($E44=2,RH44=0),1000000,INDEX('計算A'!EH$110:EH$114,$F44+1)+IF(AND($E44=1,RH44=0),1000,0)),1000000))</f>
        <v/>
      </c>
      <c r="AAP44">
        <f>IF($B44=0,1000000,IF(INDEX('計算A'!$D$60:$II$104,$B44,136)*IB44=1,IF(AND($E44=2,RI44=0),1000000,INDEX('計算A'!EI$110:EI$114,$F44+1)+IF(AND($E44=1,RI44=0),1000,0)),1000000))</f>
        <v/>
      </c>
      <c r="AAQ44">
        <f>IF($B44=0,1000000,IF(INDEX('計算A'!$D$60:$II$104,$B44,137)*IC44=1,IF(AND($E44=2,RJ44=0),1000000,INDEX('計算A'!EJ$110:EJ$114,$F44+1)+IF(AND($E44=1,RJ44=0),1000,0)),1000000))</f>
        <v/>
      </c>
      <c r="AAR44">
        <f>IF($B44=0,1000000,IF(INDEX('計算A'!$D$60:$II$104,$B44,138)*ID44=1,IF(AND($E44=2,RK44=0),1000000,INDEX('計算A'!EK$110:EK$114,$F44+1)+IF(AND($E44=1,RK44=0),1000,0)),1000000))</f>
        <v/>
      </c>
      <c r="AAS44">
        <f>IF($B44=0,1000000,IF(INDEX('計算A'!$D$60:$II$104,$B44,139)*IE44=1,IF(AND($E44=2,RL44=0),1000000,INDEX('計算A'!EL$110:EL$114,$F44+1)+IF(AND($E44=1,RL44=0),1000,0)),1000000))</f>
        <v/>
      </c>
      <c r="AAT44">
        <f>IF($B44=0,1000000,IF(INDEX('計算A'!$D$60:$II$104,$B44,140)*IF44=1,IF(AND($E44=2,RM44=0),1000000,INDEX('計算A'!EM$110:EM$114,$F44+1)+IF(AND($E44=1,RM44=0),1000,0)),1000000))</f>
        <v/>
      </c>
      <c r="AAU44">
        <f>IF($B44=0,1000000,IF(INDEX('計算A'!$D$60:$II$104,$B44,141)*IG44=1,IF(AND($E44=2,RN44=0),1000000,INDEX('計算A'!EN$110:EN$114,$F44+1)+IF(AND($E44=1,RN44=0),1000,0)),1000000))</f>
        <v/>
      </c>
      <c r="AAV44">
        <f>IF($B44=0,1000000,IF(INDEX('計算A'!$D$60:$II$104,$B44,142)*IH44=1,IF(AND($E44=2,RO44=0),1000000,INDEX('計算A'!EO$110:EO$114,$F44+1)+IF(AND($E44=1,RO44=0),1000,0)),1000000))</f>
        <v/>
      </c>
      <c r="AAW44">
        <f>IF($B44=0,1000000,IF(INDEX('計算A'!$D$60:$II$104,$B44,143)*II44=1,IF(AND($E44=2,RP44=0),1000000,INDEX('計算A'!EP$110:EP$114,$F44+1)+IF(AND($E44=1,RP44=0),1000,0)),1000000))</f>
        <v/>
      </c>
      <c r="AAX44">
        <f>IF($B44=0,1000000,IF(INDEX('計算A'!$D$60:$II$104,$B44,144)*IJ44=1,IF(AND($E44=2,RQ44=0),1000000,INDEX('計算A'!EQ$110:EQ$114,$F44+1)+IF(AND($E44=1,RQ44=0),1000,0)),1000000))</f>
        <v/>
      </c>
      <c r="AAY44">
        <f>IF($B44=0,1000000,IF(INDEX('計算A'!$D$60:$II$104,$B44,145)*IK44=1,IF(AND($E44=2,RR44=0),1000000,INDEX('計算A'!ER$110:ER$114,$F44+1)+IF(AND($E44=1,RR44=0),1000,0)),1000000))</f>
        <v/>
      </c>
      <c r="AAZ44">
        <f>IF($B44=0,1000000,IF(INDEX('計算A'!$D$60:$II$104,$B44,146)*IL44=1,IF(AND($E44=2,RS44=0),1000000,INDEX('計算A'!ES$110:ES$114,$F44+1)+IF(AND($E44=1,RS44=0),1000,0)),1000000))</f>
        <v/>
      </c>
      <c r="ABA44">
        <f>IF($B44=0,1000000,IF(INDEX('計算A'!$D$60:$II$104,$B44,147)*IM44=1,IF(AND($E44=2,RT44=0),1000000,INDEX('計算A'!ET$110:ET$114,$F44+1)+IF(AND($E44=1,RT44=0),1000,0)),1000000))</f>
        <v/>
      </c>
      <c r="ABB44">
        <f>IF($B44=0,1000000,IF(INDEX('計算A'!$D$60:$II$104,$B44,148)*IN44=1,IF(AND($E44=2,RU44=0),1000000,INDEX('計算A'!EU$110:EU$114,$F44+1)+IF(AND($E44=1,RU44=0),1000,0)),1000000))</f>
        <v/>
      </c>
      <c r="ABC44">
        <f>IF($B44=0,1000000,IF(INDEX('計算A'!$D$60:$II$104,$B44,149)*IO44=1,IF(AND($E44=2,RV44=0),1000000,INDEX('計算A'!EV$110:EV$114,$F44+1)+IF(AND($E44=1,RV44=0),1000,0)),1000000))</f>
        <v/>
      </c>
      <c r="ABD44">
        <f>IF($B44=0,1000000,IF(INDEX('計算A'!$D$60:$II$104,$B44,150)*IP44=1,IF(AND($E44=2,RW44=0),1000000,INDEX('計算A'!EW$110:EW$114,$F44+1)+IF(AND($E44=1,RW44=0),1000,0)),1000000))</f>
        <v/>
      </c>
      <c r="ABE44">
        <f>IF($B44=0,1000000,IF(INDEX('計算A'!$D$60:$II$104,$B44,151)*IQ44=1,IF(AND($E44=2,RX44=0),1000000,INDEX('計算A'!EX$110:EX$114,$F44+1)+IF(AND($E44=1,RX44=0),1000,0)),1000000))</f>
        <v/>
      </c>
      <c r="ABF44">
        <f>IF($B44=0,1000000,IF(INDEX('計算A'!$D$60:$II$104,$B44,152)*IR44=1,IF(AND($E44=2,RY44=0),1000000,INDEX('計算A'!EY$110:EY$114,$F44+1)+IF(AND($E44=1,RY44=0),1000,0)),1000000))</f>
        <v/>
      </c>
      <c r="ABG44">
        <f>IF($B44=0,1000000,IF(INDEX('計算A'!$D$60:$II$104,$B44,153)*IS44=1,IF(AND($E44=2,RZ44=0),1000000,INDEX('計算A'!EZ$110:EZ$114,$F44+1)+IF(AND($E44=1,RZ44=0),1000,0)),1000000))</f>
        <v/>
      </c>
      <c r="ABH44">
        <f>IF($B44=0,1000000,IF(INDEX('計算A'!$D$60:$II$104,$B44,154)*IT44=1,IF(AND($E44=2,SA44=0),1000000,INDEX('計算A'!FA$110:FA$114,$F44+1)+IF(AND($E44=1,SA44=0),1000,0)),1000000))</f>
        <v/>
      </c>
      <c r="ABI44">
        <f>IF($B44=0,1000000,IF(INDEX('計算A'!$D$60:$II$104,$B44,155)*IU44=1,IF(AND($E44=2,SB44=0),1000000,INDEX('計算A'!FB$110:FB$114,$F44+1)+IF(AND($E44=1,SB44=0),1000,0)),1000000))</f>
        <v/>
      </c>
      <c r="ABJ44">
        <f>IF($B44=0,1000000,IF(INDEX('計算A'!$D$60:$II$104,$B44,156)*IV44=1,IF(AND($E44=2,SC44=0),1000000,INDEX('計算A'!FC$110:FC$114,$F44+1)+IF(AND($E44=1,SC44=0),1000,0)),1000000))</f>
        <v/>
      </c>
      <c r="ABK44">
        <f>IF($B44=0,1000000,IF(INDEX('計算A'!$D$60:$II$104,$B44,157)*IW44=1,IF(AND($E44=2,SD44=0),1000000,INDEX('計算A'!FD$110:FD$114,$F44+1)+IF(AND($E44=1,SD44=0),1000,0)),1000000))</f>
        <v/>
      </c>
      <c r="ABL44">
        <f>IF($B44=0,1000000,IF(INDEX('計算A'!$D$60:$II$104,$B44,158)*IX44=1,IF(AND($E44=2,SE44=0),1000000,INDEX('計算A'!FE$110:FE$114,$F44+1)+IF(AND($E44=1,SE44=0),1000,0)),1000000))</f>
        <v/>
      </c>
      <c r="ABM44">
        <f>IF($B44=0,1000000,IF(INDEX('計算A'!$D$60:$II$104,$B44,159)*IY44=1,IF(AND($E44=2,SF44=0),1000000,INDEX('計算A'!FF$110:FF$114,$F44+1)+IF(AND($E44=1,SF44=0),1000,0)),1000000))</f>
        <v/>
      </c>
      <c r="ABN44">
        <f>IF($B44=0,1000000,IF(INDEX('計算A'!$D$60:$II$104,$B44,160)*IZ44=1,IF(AND($E44=2,SG44=0),1000000,INDEX('計算A'!FG$110:FG$114,$F44+1)+IF(AND($E44=1,SG44=0),1000,0)),1000000))</f>
        <v/>
      </c>
      <c r="ABO44">
        <f>IF($B44=0,1000000,IF(INDEX('計算A'!$D$60:$II$104,$B44,161)*JA44=1,IF(AND($E44=2,SH44=0),1000000,INDEX('計算A'!FH$110:FH$114,$F44+1)+IF(AND($E44=1,SH44=0),1000,0)),1000000))</f>
        <v/>
      </c>
      <c r="ABP44">
        <f>IF($B44=0,1000000,IF(INDEX('計算A'!$D$60:$II$104,$B44,162)*JB44=1,IF(AND($E44=2,SI44=0),1000000,INDEX('計算A'!FI$110:FI$114,$F44+1)+IF(AND($E44=1,SI44=0),1000,0)),1000000))</f>
        <v/>
      </c>
      <c r="ABQ44">
        <f>IF($B44=0,1000000,IF(INDEX('計算A'!$D$60:$II$104,$B44,163)*JC44=1,IF(AND($E44=2,SJ44=0),1000000,INDEX('計算A'!FJ$110:FJ$114,$F44+1)+IF(AND($E44=1,SJ44=0),1000,0)),1000000))</f>
        <v/>
      </c>
      <c r="ABR44">
        <f>IF($B44=0,1000000,IF(INDEX('計算A'!$D$60:$II$104,$B44,164)*JD44=1,IF(AND($E44=2,SK44=0),1000000,INDEX('計算A'!FK$110:FK$114,$F44+1)+IF(AND($E44=1,SK44=0),1000,0)),1000000))</f>
        <v/>
      </c>
      <c r="ABS44">
        <f>IF($B44=0,1000000,IF(INDEX('計算A'!$D$60:$II$104,$B44,165)*JE44=1,IF(AND($E44=2,SL44=0),1000000,INDEX('計算A'!FL$110:FL$114,$F44+1)+IF(AND($E44=1,SL44=0),1000,0)),1000000))</f>
        <v/>
      </c>
      <c r="ABT44">
        <f>IF($B44=0,1000000,IF(INDEX('計算A'!$D$60:$II$104,$B44,166)*JF44=1,IF(AND($E44=2,SM44=0),1000000,INDEX('計算A'!FM$110:FM$114,$F44+1)+IF(AND($E44=1,SM44=0),1000,0)),1000000))</f>
        <v/>
      </c>
      <c r="ABU44">
        <f>IF($B44=0,1000000,IF(INDEX('計算A'!$D$60:$II$104,$B44,167)*JG44=1,IF(AND($E44=2,SN44=0),1000000,INDEX('計算A'!FN$110:FN$114,$F44+1)+IF(AND($E44=1,SN44=0),1000,0)),1000000))</f>
        <v/>
      </c>
      <c r="ABV44">
        <f>IF($B44=0,1000000,IF(INDEX('計算A'!$D$60:$II$104,$B44,168)*JH44=1,IF(AND($E44=2,SO44=0),1000000,INDEX('計算A'!FO$110:FO$114,$F44+1)+IF(AND($E44=1,SO44=0),1000,0)),1000000))</f>
        <v/>
      </c>
      <c r="ABW44">
        <f>IF($B44=0,1000000,IF(INDEX('計算A'!$D$60:$II$104,$B44,169)*JI44=1,IF(AND($E44=2,SP44=0),1000000,INDEX('計算A'!FP$110:FP$114,$F44+1)+IF(AND($E44=1,SP44=0),1000,0)),1000000))</f>
        <v/>
      </c>
      <c r="ABX44">
        <f>IF($B44=0,1000000,IF(INDEX('計算A'!$D$60:$II$104,$B44,170)*JJ44=1,IF(AND($E44=2,SQ44=0),1000000,INDEX('計算A'!FQ$110:FQ$114,$F44+1)+IF(AND($E44=1,SQ44=0),1000,0)),1000000))</f>
        <v/>
      </c>
      <c r="ABY44">
        <f>IF($B44=0,1000000,IF(INDEX('計算A'!$D$60:$II$104,$B44,171)*JK44=1,IF(AND($E44=2,SR44=0),1000000,INDEX('計算A'!FR$110:FR$114,$F44+1)+IF(AND($E44=1,SR44=0),1000,0)),1000000))</f>
        <v/>
      </c>
      <c r="ABZ44">
        <f>IF($B44=0,1000000,IF(INDEX('計算A'!$D$60:$II$104,$B44,172)*JL44=1,IF(AND($E44=2,SS44=0),1000000,INDEX('計算A'!FS$110:FS$114,$F44+1)+IF(AND($E44=1,SS44=0),1000,0)),1000000))</f>
        <v/>
      </c>
      <c r="ACA44">
        <f>IF($B44=0,1000000,IF(INDEX('計算A'!$D$60:$II$104,$B44,173)*JM44=1,IF(AND($E44=2,ST44=0),1000000,INDEX('計算A'!FT$110:FT$114,$F44+1)+IF(AND($E44=1,ST44=0),1000,0)),1000000))</f>
        <v/>
      </c>
      <c r="ACB44">
        <f>IF($B44=0,1000000,IF(INDEX('計算A'!$D$60:$II$104,$B44,174)*JN44=1,IF(AND($E44=2,SU44=0),1000000,INDEX('計算A'!FU$110:FU$114,$F44+1)+IF(AND($E44=1,SU44=0),1000,0)),1000000))</f>
        <v/>
      </c>
      <c r="ACC44">
        <f>IF($B44=0,1000000,IF(INDEX('計算A'!$D$60:$II$104,$B44,175)*JO44=1,IF(AND($E44=2,SV44=0),1000000,INDEX('計算A'!FV$110:FV$114,$F44+1)+IF(AND($E44=1,SV44=0),1000,0)),1000000))</f>
        <v/>
      </c>
      <c r="ACD44">
        <f>IF($B44=0,1000000,IF(INDEX('計算A'!$D$60:$II$104,$B44,176)*JP44=1,IF(AND($E44=2,SW44=0),1000000,INDEX('計算A'!FW$110:FW$114,$F44+1)+IF(AND($E44=1,SW44=0),1000,0)),1000000))</f>
        <v/>
      </c>
      <c r="ACE44">
        <f>IF($B44=0,1000000,IF(INDEX('計算A'!$D$60:$II$104,$B44,177)*JQ44=1,IF(AND($E44=2,SX44=0),1000000,INDEX('計算A'!FX$110:FX$114,$F44+1)+IF(AND($E44=1,SX44=0),1000,0)),1000000))</f>
        <v/>
      </c>
      <c r="ACF44">
        <f>IF($B44=0,1000000,IF(INDEX('計算A'!$D$60:$II$104,$B44,178)*JR44=1,IF(AND($E44=2,SY44=0),1000000,INDEX('計算A'!FY$110:FY$114,$F44+1)+IF(AND($E44=1,SY44=0),1000,0)),1000000))</f>
        <v/>
      </c>
      <c r="ACG44">
        <f>IF($B44=0,1000000,IF(INDEX('計算A'!$D$60:$II$104,$B44,179)*JS44=1,IF(AND($E44=2,SZ44=0),1000000,INDEX('計算A'!FZ$110:FZ$114,$F44+1)+IF(AND($E44=1,SZ44=0),1000,0)),1000000))</f>
        <v/>
      </c>
      <c r="ACH44">
        <f>IF($B44=0,1000000,IF(INDEX('計算A'!$D$60:$II$104,$B44,180)*JT44=1,IF(AND($E44=2,TA44=0),1000000,INDEX('計算A'!GA$110:GA$114,$F44+1)+IF(AND($E44=1,TA44=0),1000,0)),1000000))</f>
        <v/>
      </c>
      <c r="ACI44">
        <f>IF($B44=0,1000000,IF(INDEX('計算A'!$D$60:$II$104,$B44,181)*JU44=1,IF(AND($E44=2,TB44=0),1000000,INDEX('計算A'!GB$110:GB$114,$F44+1)+IF(AND($E44=1,TB44=0),1000,0)),1000000))</f>
        <v/>
      </c>
      <c r="ACJ44">
        <f>IF($B44=0,1000000,IF(INDEX('計算A'!$D$60:$II$104,$B44,182)*JV44=1,IF(AND($E44=2,TC44=0),1000000,INDEX('計算A'!GC$110:GC$114,$F44+1)+IF(AND($E44=1,TC44=0),1000,0)),1000000))</f>
        <v/>
      </c>
      <c r="ACK44">
        <f>IF($B44=0,1000000,IF(INDEX('計算A'!$D$60:$II$104,$B44,183)*JW44=1,IF(AND($E44=2,TD44=0),1000000,INDEX('計算A'!GD$110:GD$114,$F44+1)+IF(AND($E44=1,TD44=0),1000,0)),1000000))</f>
        <v/>
      </c>
      <c r="ACL44">
        <f>IF($B44=0,1000000,IF(INDEX('計算A'!$D$60:$II$104,$B44,184)*JX44=1,IF(AND($E44=2,TE44=0),1000000,INDEX('計算A'!GE$110:GE$114,$F44+1)+IF(AND($E44=1,TE44=0),1000,0)),1000000))</f>
        <v/>
      </c>
      <c r="ACM44">
        <f>IF($B44=0,1000000,IF(INDEX('計算A'!$D$60:$II$104,$B44,185)*JY44=1,IF(AND($E44=2,TF44=0),1000000,INDEX('計算A'!GF$110:GF$114,$F44+1)+IF(AND($E44=1,TF44=0),1000,0)),1000000))</f>
        <v/>
      </c>
      <c r="ACN44">
        <f>IF($B44=0,1000000,IF(INDEX('計算A'!$D$60:$II$104,$B44,186)*JZ44=1,IF(AND($E44=2,TG44=0),1000000,INDEX('計算A'!GG$110:GG$114,$F44+1)+IF(AND($E44=1,TG44=0),1000,0)),1000000))</f>
        <v/>
      </c>
      <c r="ACO44">
        <f>IF($B44=0,1000000,IF(INDEX('計算A'!$D$60:$II$104,$B44,187)*KA44=1,IF(AND($E44=2,TH44=0),1000000,INDEX('計算A'!GH$110:GH$114,$F44+1)+IF(AND($E44=1,TH44=0),1000,0)),1000000))</f>
        <v/>
      </c>
      <c r="ACP44">
        <f>IF($B44=0,1000000,IF(INDEX('計算A'!$D$60:$II$104,$B44,188)*KB44=1,IF(AND($E44=2,TI44=0),1000000,INDEX('計算A'!GI$110:GI$114,$F44+1)+IF(AND($E44=1,TI44=0),1000,0)),1000000))</f>
        <v/>
      </c>
      <c r="ACQ44">
        <f>IF($B44=0,1000000,IF(INDEX('計算A'!$D$60:$II$104,$B44,189)*KC44=1,IF(AND($E44=2,TJ44=0),1000000,INDEX('計算A'!GJ$110:GJ$114,$F44+1)+IF(AND($E44=1,TJ44=0),1000,0)),1000000))</f>
        <v/>
      </c>
      <c r="ACR44">
        <f>IF($B44=0,1000000,IF(INDEX('計算A'!$D$60:$II$104,$B44,190)*KD44=1,IF(AND($E44=2,TK44=0),1000000,INDEX('計算A'!GK$110:GK$114,$F44+1)+IF(AND($E44=1,TK44=0),1000,0)),1000000))</f>
        <v/>
      </c>
      <c r="ACS44">
        <f>IF($B44=0,1000000,IF(INDEX('計算A'!$D$60:$II$104,$B44,191)*KE44=1,IF(AND($E44=2,TL44=0),1000000,INDEX('計算A'!GL$110:GL$114,$F44+1)+IF(AND($E44=1,TL44=0),1000,0)),1000000))</f>
        <v/>
      </c>
      <c r="ACT44">
        <f>IF($B44=0,1000000,IF(INDEX('計算A'!$D$60:$II$104,$B44,192)*KF44=1,IF(AND($E44=2,TM44=0),1000000,INDEX('計算A'!GM$110:GM$114,$F44+1)+IF(AND($E44=1,TM44=0),1000,0)),1000000))</f>
        <v/>
      </c>
      <c r="ACU44">
        <f>IF($B44=0,1000000,IF(INDEX('計算A'!$D$60:$II$104,$B44,193)*KG44=1,IF(AND($E44=2,TN44=0),1000000,INDEX('計算A'!GN$110:GN$114,$F44+1)+IF(AND($E44=1,TN44=0),1000,0)),1000000))</f>
        <v/>
      </c>
      <c r="ACV44">
        <f>IF($B44=0,1000000,IF(INDEX('計算A'!$D$60:$II$104,$B44,194)*KH44=1,IF(AND($E44=2,TO44=0),1000000,INDEX('計算A'!GO$110:GO$114,$F44+1)+IF(AND($E44=1,TO44=0),1000,0)),1000000))</f>
        <v/>
      </c>
      <c r="ACW44">
        <f>IF($B44=0,1000000,IF(INDEX('計算A'!$D$60:$II$104,$B44,195)*KI44=1,IF(AND($E44=2,TP44=0),1000000,INDEX('計算A'!GP$110:GP$114,$F44+1)+IF(AND($E44=1,TP44=0),1000,0)),1000000))</f>
        <v/>
      </c>
      <c r="ACX44">
        <f>IF($B44=0,1000000,IF(INDEX('計算A'!$D$60:$II$104,$B44,196)*KJ44=1,IF(AND($E44=2,TQ44=0),1000000,INDEX('計算A'!GQ$110:GQ$114,$F44+1)+IF(AND($E44=1,TQ44=0),1000,0)),1000000))</f>
        <v/>
      </c>
      <c r="ACY44">
        <f>IF($B44=0,1000000,IF(INDEX('計算A'!$D$60:$II$104,$B44,197)*KK44=1,IF(AND($E44=2,TR44=0),1000000,INDEX('計算A'!GR$110:GR$114,$F44+1)+IF(AND($E44=1,TR44=0),1000,0)),1000000))</f>
        <v/>
      </c>
      <c r="ACZ44">
        <f>IF($B44=0,1000000,IF(INDEX('計算A'!$D$60:$II$104,$B44,198)*KL44=1,IF(AND($E44=2,TS44=0),1000000,INDEX('計算A'!GS$110:GS$114,$F44+1)+IF(AND($E44=1,TS44=0),1000,0)),1000000))</f>
        <v/>
      </c>
      <c r="ADA44">
        <f>IF($B44=0,1000000,IF(INDEX('計算A'!$D$60:$II$104,$B44,199)*KM44=1,IF(AND($E44=2,TT44=0),1000000,INDEX('計算A'!GT$110:GT$114,$F44+1)+IF(AND($E44=1,TT44=0),1000,0)),1000000))</f>
        <v/>
      </c>
      <c r="ADB44">
        <f>IF($B44=0,1000000,IF(INDEX('計算A'!$D$60:$II$104,$B44,200)*KN44=1,IF(AND($E44=2,TU44=0),1000000,INDEX('計算A'!GU$110:GU$114,$F44+1)+IF(AND($E44=1,TU44=0),1000,0)),1000000))</f>
        <v/>
      </c>
      <c r="ADC44">
        <f>IF($B44=0,1000000,IF(INDEX('計算A'!$D$60:$II$104,$B44,201)*KO44=1,IF(AND($E44=2,TV44=0),1000000,INDEX('計算A'!GV$110:GV$114,$F44+1)+IF(AND($E44=1,TV44=0),1000,0)),1000000))</f>
        <v/>
      </c>
      <c r="ADD44">
        <f>IF($B44=0,1000000,IF(INDEX('計算A'!$D$60:$II$104,$B44,202)*KP44=1,IF(AND($E44=2,TW44=0),1000000,INDEX('計算A'!GW$110:GW$114,$F44+1)+IF(AND($E44=1,TW44=0),1000,0)),1000000))</f>
        <v/>
      </c>
      <c r="ADE44">
        <f>IF($B44=0,1000000,IF(INDEX('計算A'!$D$60:$II$104,$B44,203)*KQ44=1,IF(AND($E44=2,TX44=0),1000000,INDEX('計算A'!GX$110:GX$114,$F44+1)+IF(AND($E44=1,TX44=0),1000,0)),1000000))</f>
        <v/>
      </c>
      <c r="ADF44">
        <f>IF($B44=0,1000000,IF(INDEX('計算A'!$D$60:$II$104,$B44,204)*KR44=1,IF(AND($E44=2,TY44=0),1000000,INDEX('計算A'!GY$110:GY$114,$F44+1)+IF(AND($E44=1,TY44=0),1000,0)),1000000))</f>
        <v/>
      </c>
      <c r="ADG44">
        <f>IF($B44=0,1000000,IF(INDEX('計算A'!$D$60:$II$104,$B44,205)*KS44=1,IF(AND($E44=2,TZ44=0),1000000,INDEX('計算A'!GZ$110:GZ$114,$F44+1)+IF(AND($E44=1,TZ44=0),1000,0)),1000000))</f>
        <v/>
      </c>
      <c r="ADH44">
        <f>IF($B44=0,1000000,IF(INDEX('計算A'!$D$60:$II$104,$B44,206)*KT44=1,IF(AND($E44=2,UA44=0),1000000,INDEX('計算A'!HA$110:HA$114,$F44+1)+IF(AND($E44=1,UA44=0),1000,0)),1000000))</f>
        <v/>
      </c>
      <c r="ADI44">
        <f>IF($B44=0,1000000,IF(INDEX('計算A'!$D$60:$II$104,$B44,207)*KU44=1,IF(AND($E44=2,UB44=0),1000000,INDEX('計算A'!HB$110:HB$114,$F44+1)+IF(AND($E44=1,UB44=0),1000,0)),1000000))</f>
        <v/>
      </c>
      <c r="ADJ44">
        <f>IF($B44=0,1000000,IF(INDEX('計算A'!$D$60:$II$104,$B44,208)*KV44=1,IF(AND($E44=2,UC44=0),1000000,INDEX('計算A'!HC$110:HC$114,$F44+1)+IF(AND($E44=1,UC44=0),1000,0)),1000000))</f>
        <v/>
      </c>
      <c r="ADK44">
        <f>IF($B44=0,1000000,IF(INDEX('計算A'!$D$60:$II$104,$B44,209)*KW44=1,IF(AND($E44=2,UD44=0),1000000,INDEX('計算A'!HD$110:HD$114,$F44+1)+IF(AND($E44=1,UD44=0),1000,0)),1000000))</f>
        <v/>
      </c>
      <c r="ADL44">
        <f>IF($B44=0,1000000,IF(INDEX('計算A'!$D$60:$II$104,$B44,210)*KX44=1,IF(AND($E44=2,UE44=0),1000000,INDEX('計算A'!HE$110:HE$114,$F44+1)+IF(AND($E44=1,UE44=0),1000,0)),1000000))</f>
        <v/>
      </c>
      <c r="ADM44">
        <f>IF($B44=0,1000000,IF(INDEX('計算A'!$D$60:$II$104,$B44,211)*KY44=1,IF(AND($E44=2,UF44=0),1000000,INDEX('計算A'!HF$110:HF$114,$F44+1)+IF(AND($E44=1,UF44=0),1000,0)),1000000))</f>
        <v/>
      </c>
      <c r="ADN44">
        <f>IF($B44=0,1000000,IF(INDEX('計算A'!$D$60:$II$104,$B44,212)*KZ44=1,IF(AND($E44=2,UG44=0),1000000,INDEX('計算A'!HG$110:HG$114,$F44+1)+IF(AND($E44=1,UG44=0),1000,0)),1000000))</f>
        <v/>
      </c>
      <c r="ADO44">
        <f>IF($B44=0,1000000,IF(INDEX('計算A'!$D$60:$II$104,$B44,213)*LA44=1,IF(AND($E44=2,UH44=0),1000000,INDEX('計算A'!HH$110:HH$114,$F44+1)+IF(AND($E44=1,UH44=0),1000,0)),1000000))</f>
        <v/>
      </c>
      <c r="ADP44">
        <f>IF($B44=0,1000000,IF(INDEX('計算A'!$D$60:$II$104,$B44,214)*LB44=1,IF(AND($E44=2,UI44=0),1000000,INDEX('計算A'!HI$110:HI$114,$F44+1)+IF(AND($E44=1,UI44=0),1000,0)),1000000))</f>
        <v/>
      </c>
      <c r="ADQ44">
        <f>IF($B44=0,1000000,IF(INDEX('計算A'!$D$60:$II$104,$B44,215)*LC44=1,IF(AND($E44=2,UJ44=0),1000000,INDEX('計算A'!HJ$110:HJ$114,$F44+1)+IF(AND($E44=1,UJ44=0),1000,0)),1000000))</f>
        <v/>
      </c>
      <c r="ADR44">
        <f>IF($B44=0,1000000,IF(INDEX('計算A'!$D$60:$II$104,$B44,216)*LD44=1,IF(AND($E44=2,UK44=0),1000000,INDEX('計算A'!HK$110:HK$114,$F44+1)+IF(AND($E44=1,UK44=0),1000,0)),1000000))</f>
        <v/>
      </c>
      <c r="ADS44">
        <f>IF($B44=0,1000000,IF(INDEX('計算A'!$D$60:$II$104,$B44,217)*LE44=1,IF(AND($E44=2,UL44=0),1000000,INDEX('計算A'!HL$110:HL$114,$F44+1)+IF(AND($E44=1,UL44=0),1000,0)),1000000))</f>
        <v/>
      </c>
      <c r="ADT44">
        <f>IF($B44=0,1000000,IF(INDEX('計算A'!$D$60:$II$104,$B44,218)*LF44=1,IF(AND($E44=2,UM44=0),1000000,INDEX('計算A'!HM$110:HM$114,$F44+1)+IF(AND($E44=1,UM44=0),1000,0)),1000000))</f>
        <v/>
      </c>
      <c r="ADU44">
        <f>IF($B44=0,1000000,IF(INDEX('計算A'!$D$60:$II$104,$B44,219)*LG44=1,IF(AND($E44=2,UN44=0),1000000,INDEX('計算A'!HN$110:HN$114,$F44+1)+IF(AND($E44=1,UN44=0),1000,0)),1000000))</f>
        <v/>
      </c>
      <c r="ADV44">
        <f>IF($B44=0,1000000,IF(INDEX('計算A'!$D$60:$II$104,$B44,220)*LH44=1,IF(AND($E44=2,UO44=0),1000000,INDEX('計算A'!HO$110:HO$114,$F44+1)+IF(AND($E44=1,UO44=0),1000,0)),1000000))</f>
        <v/>
      </c>
      <c r="ADW44">
        <f>IF($B44=0,1000000,IF(INDEX('計算A'!$D$60:$II$104,$B44,221)*LI44=1,IF(AND($E44=2,UP44=0),1000000,INDEX('計算A'!HP$110:HP$114,$F44+1)+IF(AND($E44=1,UP44=0),1000,0)),1000000))</f>
        <v/>
      </c>
      <c r="ADX44">
        <f>IF($B44=0,1000000,IF(INDEX('計算A'!$D$60:$II$104,$B44,222)*LJ44=1,IF(AND($E44=2,UQ44=0),1000000,INDEX('計算A'!HQ$110:HQ$114,$F44+1)+IF(AND($E44=1,UQ44=0),1000,0)),1000000))</f>
        <v/>
      </c>
      <c r="ADY44">
        <f>IF($B44=0,1000000,IF(INDEX('計算A'!$D$60:$II$104,$B44,223)*LK44=1,IF(AND($E44=2,UR44=0),1000000,INDEX('計算A'!HR$110:HR$114,$F44+1)+IF(AND($E44=1,UR44=0),1000,0)),1000000))</f>
        <v/>
      </c>
      <c r="ADZ44">
        <f>IF($B44=0,1000000,IF(INDEX('計算A'!$D$60:$II$104,$B44,224)*LL44=1,IF(AND($E44=2,US44=0),1000000,INDEX('計算A'!HS$110:HS$114,$F44+1)+IF(AND($E44=1,US44=0),1000,0)),1000000))</f>
        <v/>
      </c>
      <c r="AEA44">
        <f>IF($B44=0,1000000,IF(INDEX('計算A'!$D$60:$II$104,$B44,225)*LM44=1,IF(AND($E44=2,UT44=0),1000000,INDEX('計算A'!HT$110:HT$114,$F44+1)+IF(AND($E44=1,UT44=0),1000,0)),1000000))</f>
        <v/>
      </c>
      <c r="AEB44">
        <f>IF($B44=0,1000000,IF(INDEX('計算A'!$D$60:$II$104,$B44,226)*LN44=1,IF(AND($E44=2,UU44=0),1000000,INDEX('計算A'!HU$110:HU$114,$F44+1)+IF(AND($E44=1,UU44=0),1000,0)),1000000))</f>
        <v/>
      </c>
      <c r="AEC44">
        <f>IF($B44=0,1000000,IF(INDEX('計算A'!$D$60:$II$104,$B44,227)*LO44=1,IF(AND($E44=2,UV44=0),1000000,INDEX('計算A'!HV$110:HV$114,$F44+1)+IF(AND($E44=1,UV44=0),1000,0)),1000000))</f>
        <v/>
      </c>
      <c r="AED44">
        <f>IF($B44=0,1000000,IF(INDEX('計算A'!$D$60:$II$104,$B44,228)*LP44=1,IF(AND($E44=2,UW44=0),1000000,INDEX('計算A'!HW$110:HW$114,$F44+1)+IF(AND($E44=1,UW44=0),1000,0)),1000000))</f>
        <v/>
      </c>
      <c r="AEE44">
        <f>IF($B44=0,1000000,IF(INDEX('計算A'!$D$60:$II$104,$B44,229)*LQ44=1,IF(AND($E44=2,UX44=0),1000000,INDEX('計算A'!HX$110:HX$114,$F44+1)+IF(AND($E44=1,UX44=0),1000,0)),1000000))</f>
        <v/>
      </c>
      <c r="AEF44">
        <f>IF($B44=0,1000000,IF(INDEX('計算A'!$D$60:$II$104,$B44,230)*LR44=1,IF(AND($E44=2,UY44=0),1000000,INDEX('計算A'!HY$110:HY$114,$F44+1)+IF(AND($E44=1,UY44=0),1000,0)),1000000))</f>
        <v/>
      </c>
      <c r="AEG44">
        <f>IF($B44=0,1000000,IF(INDEX('計算A'!$D$60:$II$104,$B44,231)*LS44=1,IF(AND($E44=2,UZ44=0),1000000,INDEX('計算A'!HZ$110:HZ$114,$F44+1)+IF(AND($E44=1,UZ44=0),1000,0)),1000000))</f>
        <v/>
      </c>
      <c r="AEH44">
        <f>IF($B44=0,1000000,IF(INDEX('計算A'!$D$60:$II$104,$B44,232)*LT44=1,IF(AND($E44=2,VA44=0),1000000,INDEX('計算A'!IA$110:IA$114,$F44+1)+IF(AND($E44=1,VA44=0),1000,0)),1000000))</f>
        <v/>
      </c>
      <c r="AEI44">
        <f>IF($B44=0,1000000,IF(INDEX('計算A'!$D$60:$II$104,$B44,233)*LU44=1,IF(AND($E44=2,VB44=0),1000000,INDEX('計算A'!IB$110:IB$114,$F44+1)+IF(AND($E44=1,VB44=0),1000,0)),1000000))</f>
        <v/>
      </c>
      <c r="AEJ44">
        <f>IF($B44=0,1000000,IF(INDEX('計算A'!$D$60:$II$104,$B44,234)*LV44=1,IF(AND($E44=2,VC44=0),1000000,INDEX('計算A'!IC$110:IC$114,$F44+1)+IF(AND($E44=1,VC44=0),1000,0)),1000000))</f>
        <v/>
      </c>
      <c r="AEK44">
        <f>IF($B44=0,1000000,IF(INDEX('計算A'!$D$60:$II$104,$B44,235)*LW44=1,IF(AND($E44=2,VD44=0),1000000,INDEX('計算A'!ID$110:ID$114,$F44+1)+IF(AND($E44=1,VD44=0),1000,0)),1000000))</f>
        <v/>
      </c>
      <c r="AEL44">
        <f>IF($B44=0,1000000,IF(INDEX('計算A'!$D$60:$II$104,$B44,236)*LX44=1,IF(AND($E44=2,VE44=0),1000000,INDEX('計算A'!IE$110:IE$114,$F44+1)+IF(AND($E44=1,VE44=0),1000,0)),1000000))</f>
        <v/>
      </c>
      <c r="AEM44">
        <f>IF($B44=0,1000000,IF(INDEX('計算A'!$D$60:$II$104,$B44,237)*LY44=1,IF(AND($E44=2,VF44=0),1000000,INDEX('計算A'!IF$110:IF$114,$F44+1)+IF(AND($E44=1,VF44=0),1000,0)),1000000))</f>
        <v/>
      </c>
      <c r="AEN44">
        <f>IF($B44=0,1000000,IF(INDEX('計算A'!$D$60:$II$104,$B44,238)*LZ44=1,IF(AND($E44=2,VG44=0),1000000,INDEX('計算A'!IG$110:IG$114,$F44+1)+IF(AND($E44=1,VG44=0),1000,0)),1000000))</f>
        <v/>
      </c>
      <c r="AEO44">
        <f>IF($B44=0,1000000,IF(INDEX('計算A'!$D$60:$II$104,$B44,239)*MA44=1,IF(AND($E44=2,VH44=0),1000000,INDEX('計算A'!IH$110:IH$114,$F44+1)+IF(AND($E44=1,VH44=0),1000,0)),1000000))</f>
        <v/>
      </c>
      <c r="AEP44">
        <f>IF($B44=0,1000000,IF(INDEX('計算A'!$D$60:$II$104,$B44,240)*MB44=1,IF(AND($E44=2,VI44=0),1000000,INDEX('計算A'!II$110:II$114,$F44+1)+IF(AND($E44=1,VI44=0),1000,0)),1000000))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IF($B45=0,1000000,IF(INDEX('計算A'!$D$60:$II$104,$B45,1)*CW45=1,IF(AND($E45=2,MD45=0),1000000,INDEX('計算A'!D$110:D$114,$F45+1)+IF(AND($E45=1,MD45=0),1000,0)),1000000))</f>
        <v/>
      </c>
      <c r="VL45">
        <f>IF($B45=0,1000000,IF(INDEX('計算A'!$D$60:$II$104,$B45,2)*CX45=1,IF(AND($E45=2,ME45=0),1000000,INDEX('計算A'!E$110:E$114,$F45+1)+IF(AND($E45=1,ME45=0),1000,0)),1000000))</f>
        <v/>
      </c>
      <c r="VM45">
        <f>IF($B45=0,1000000,IF(INDEX('計算A'!$D$60:$II$104,$B45,3)*CY45=1,IF(AND($E45=2,MF45=0),1000000,INDEX('計算A'!F$110:F$114,$F45+1)+IF(AND($E45=1,MF45=0),1000,0)),1000000))</f>
        <v/>
      </c>
      <c r="VN45">
        <f>IF($B45=0,1000000,IF(INDEX('計算A'!$D$60:$II$104,$B45,4)*CZ45=1,IF(AND($E45=2,MG45=0),1000000,INDEX('計算A'!G$110:G$114,$F45+1)+IF(AND($E45=1,MG45=0),1000,0)),1000000))</f>
        <v/>
      </c>
      <c r="VO45">
        <f>IF($B45=0,1000000,IF(INDEX('計算A'!$D$60:$II$104,$B45,5)*DA45=1,IF(AND($E45=2,MH45=0),1000000,INDEX('計算A'!H$110:H$114,$F45+1)+IF(AND($E45=1,MH45=0),1000,0)),1000000))</f>
        <v/>
      </c>
      <c r="VP45">
        <f>IF($B45=0,1000000,IF(INDEX('計算A'!$D$60:$II$104,$B45,6)*DB45=1,IF(AND($E45=2,MI45=0),1000000,INDEX('計算A'!I$110:I$114,$F45+1)+IF(AND($E45=1,MI45=0),1000,0)),1000000))</f>
        <v/>
      </c>
      <c r="VQ45">
        <f>IF($B45=0,1000000,IF(INDEX('計算A'!$D$60:$II$104,$B45,7)*DC45=1,IF(AND($E45=2,MJ45=0),1000000,INDEX('計算A'!J$110:J$114,$F45+1)+IF(AND($E45=1,MJ45=0),1000,0)),1000000))</f>
        <v/>
      </c>
      <c r="VR45">
        <f>IF($B45=0,1000000,IF(INDEX('計算A'!$D$60:$II$104,$B45,8)*DD45=1,IF(AND($E45=2,MK45=0),1000000,INDEX('計算A'!K$110:K$114,$F45+1)+IF(AND($E45=1,MK45=0),1000,0)),1000000))</f>
        <v/>
      </c>
      <c r="VS45">
        <f>IF($B45=0,1000000,IF(INDEX('計算A'!$D$60:$II$104,$B45,9)*DE45=1,IF(AND($E45=2,ML45=0),1000000,INDEX('計算A'!L$110:L$114,$F45+1)+IF(AND($E45=1,ML45=0),1000,0)),1000000))</f>
        <v/>
      </c>
      <c r="VT45">
        <f>IF($B45=0,1000000,IF(INDEX('計算A'!$D$60:$II$104,$B45,10)*DF45=1,IF(AND($E45=2,MM45=0),1000000,INDEX('計算A'!M$110:M$114,$F45+1)+IF(AND($E45=1,MM45=0),1000,0)),1000000))</f>
        <v/>
      </c>
      <c r="VU45">
        <f>IF($B45=0,1000000,IF(INDEX('計算A'!$D$60:$II$104,$B45,11)*DG45=1,IF(AND($E45=2,MN45=0),1000000,INDEX('計算A'!N$110:N$114,$F45+1)+IF(AND($E45=1,MN45=0),1000,0)),1000000))</f>
        <v/>
      </c>
      <c r="VV45">
        <f>IF($B45=0,1000000,IF(INDEX('計算A'!$D$60:$II$104,$B45,12)*DH45=1,IF(AND($E45=2,MO45=0),1000000,INDEX('計算A'!O$110:O$114,$F45+1)+IF(AND($E45=1,MO45=0),1000,0)),1000000))</f>
        <v/>
      </c>
      <c r="VW45">
        <f>IF($B45=0,1000000,IF(INDEX('計算A'!$D$60:$II$104,$B45,13)*DI45=1,IF(AND($E45=2,MP45=0),1000000,INDEX('計算A'!P$110:P$114,$F45+1)+IF(AND($E45=1,MP45=0),1000,0)),1000000))</f>
        <v/>
      </c>
      <c r="VX45">
        <f>IF($B45=0,1000000,IF(INDEX('計算A'!$D$60:$II$104,$B45,14)*DJ45=1,IF(AND($E45=2,MQ45=0),1000000,INDEX('計算A'!Q$110:Q$114,$F45+1)+IF(AND($E45=1,MQ45=0),1000,0)),1000000))</f>
        <v/>
      </c>
      <c r="VY45">
        <f>IF($B45=0,1000000,IF(INDEX('計算A'!$D$60:$II$104,$B45,15)*DK45=1,IF(AND($E45=2,MR45=0),1000000,INDEX('計算A'!R$110:R$114,$F45+1)+IF(AND($E45=1,MR45=0),1000,0)),1000000))</f>
        <v/>
      </c>
      <c r="VZ45">
        <f>IF($B45=0,1000000,IF(INDEX('計算A'!$D$60:$II$104,$B45,16)*DL45=1,IF(AND($E45=2,MS45=0),1000000,INDEX('計算A'!S$110:S$114,$F45+1)+IF(AND($E45=1,MS45=0),1000,0)),1000000))</f>
        <v/>
      </c>
      <c r="WA45">
        <f>IF($B45=0,1000000,IF(INDEX('計算A'!$D$60:$II$104,$B45,17)*DM45=1,IF(AND($E45=2,MT45=0),1000000,INDEX('計算A'!T$110:T$114,$F45+1)+IF(AND($E45=1,MT45=0),1000,0)),1000000))</f>
        <v/>
      </c>
      <c r="WB45">
        <f>IF($B45=0,1000000,IF(INDEX('計算A'!$D$60:$II$104,$B45,18)*DN45=1,IF(AND($E45=2,MU45=0),1000000,INDEX('計算A'!U$110:U$114,$F45+1)+IF(AND($E45=1,MU45=0),1000,0)),1000000))</f>
        <v/>
      </c>
      <c r="WC45">
        <f>IF($B45=0,1000000,IF(INDEX('計算A'!$D$60:$II$104,$B45,19)*DO45=1,IF(AND($E45=2,MV45=0),1000000,INDEX('計算A'!V$110:V$114,$F45+1)+IF(AND($E45=1,MV45=0),1000,0)),1000000))</f>
        <v/>
      </c>
      <c r="WD45">
        <f>IF($B45=0,1000000,IF(INDEX('計算A'!$D$60:$II$104,$B45,20)*DP45=1,IF(AND($E45=2,MW45=0),1000000,INDEX('計算A'!W$110:W$114,$F45+1)+IF(AND($E45=1,MW45=0),1000,0)),1000000))</f>
        <v/>
      </c>
      <c r="WE45">
        <f>IF($B45=0,1000000,IF(INDEX('計算A'!$D$60:$II$104,$B45,21)*DQ45=1,IF(AND($E45=2,MX45=0),1000000,INDEX('計算A'!X$110:X$114,$F45+1)+IF(AND($E45=1,MX45=0),1000,0)),1000000))</f>
        <v/>
      </c>
      <c r="WF45">
        <f>IF($B45=0,1000000,IF(INDEX('計算A'!$D$60:$II$104,$B45,22)*DR45=1,IF(AND($E45=2,MY45=0),1000000,INDEX('計算A'!Y$110:Y$114,$F45+1)+IF(AND($E45=1,MY45=0),1000,0)),1000000))</f>
        <v/>
      </c>
      <c r="WG45">
        <f>IF($B45=0,1000000,IF(INDEX('計算A'!$D$60:$II$104,$B45,23)*DS45=1,IF(AND($E45=2,MZ45=0),1000000,INDEX('計算A'!Z$110:Z$114,$F45+1)+IF(AND($E45=1,MZ45=0),1000,0)),1000000))</f>
        <v/>
      </c>
      <c r="WH45">
        <f>IF($B45=0,1000000,IF(INDEX('計算A'!$D$60:$II$104,$B45,24)*DT45=1,IF(AND($E45=2,NA45=0),1000000,INDEX('計算A'!AA$110:AA$114,$F45+1)+IF(AND($E45=1,NA45=0),1000,0)),1000000))</f>
        <v/>
      </c>
      <c r="WI45">
        <f>IF($B45=0,1000000,IF(INDEX('計算A'!$D$60:$II$104,$B45,25)*DU45=1,IF(AND($E45=2,NB45=0),1000000,INDEX('計算A'!AB$110:AB$114,$F45+1)+IF(AND($E45=1,NB45=0),1000,0)),1000000))</f>
        <v/>
      </c>
      <c r="WJ45">
        <f>IF($B45=0,1000000,IF(INDEX('計算A'!$D$60:$II$104,$B45,26)*DV45=1,IF(AND($E45=2,NC45=0),1000000,INDEX('計算A'!AC$110:AC$114,$F45+1)+IF(AND($E45=1,NC45=0),1000,0)),1000000))</f>
        <v/>
      </c>
      <c r="WK45">
        <f>IF($B45=0,1000000,IF(INDEX('計算A'!$D$60:$II$104,$B45,27)*DW45=1,IF(AND($E45=2,ND45=0),1000000,INDEX('計算A'!AD$110:AD$114,$F45+1)+IF(AND($E45=1,ND45=0),1000,0)),1000000))</f>
        <v/>
      </c>
      <c r="WL45">
        <f>IF($B45=0,1000000,IF(INDEX('計算A'!$D$60:$II$104,$B45,28)*DX45=1,IF(AND($E45=2,NE45=0),1000000,INDEX('計算A'!AE$110:AE$114,$F45+1)+IF(AND($E45=1,NE45=0),1000,0)),1000000))</f>
        <v/>
      </c>
      <c r="WM45">
        <f>IF($B45=0,1000000,IF(INDEX('計算A'!$D$60:$II$104,$B45,29)*DY45=1,IF(AND($E45=2,NF45=0),1000000,INDEX('計算A'!AF$110:AF$114,$F45+1)+IF(AND($E45=1,NF45=0),1000,0)),1000000))</f>
        <v/>
      </c>
      <c r="WN45">
        <f>IF($B45=0,1000000,IF(INDEX('計算A'!$D$60:$II$104,$B45,30)*DZ45=1,IF(AND($E45=2,NG45=0),1000000,INDEX('計算A'!AG$110:AG$114,$F45+1)+IF(AND($E45=1,NG45=0),1000,0)),1000000))</f>
        <v/>
      </c>
      <c r="WO45">
        <f>IF($B45=0,1000000,IF(INDEX('計算A'!$D$60:$II$104,$B45,31)*EA45=1,IF(AND($E45=2,NH45=0),1000000,INDEX('計算A'!AH$110:AH$114,$F45+1)+IF(AND($E45=1,NH45=0),1000,0)),1000000))</f>
        <v/>
      </c>
      <c r="WP45">
        <f>IF($B45=0,1000000,IF(INDEX('計算A'!$D$60:$II$104,$B45,32)*EB45=1,IF(AND($E45=2,NI45=0),1000000,INDEX('計算A'!AI$110:AI$114,$F45+1)+IF(AND($E45=1,NI45=0),1000,0)),1000000))</f>
        <v/>
      </c>
      <c r="WQ45">
        <f>IF($B45=0,1000000,IF(INDEX('計算A'!$D$60:$II$104,$B45,33)*EC45=1,IF(AND($E45=2,NJ45=0),1000000,INDEX('計算A'!AJ$110:AJ$114,$F45+1)+IF(AND($E45=1,NJ45=0),1000,0)),1000000))</f>
        <v/>
      </c>
      <c r="WR45">
        <f>IF($B45=0,1000000,IF(INDEX('計算A'!$D$60:$II$104,$B45,34)*ED45=1,IF(AND($E45=2,NK45=0),1000000,INDEX('計算A'!AK$110:AK$114,$F45+1)+IF(AND($E45=1,NK45=0),1000,0)),1000000))</f>
        <v/>
      </c>
      <c r="WS45">
        <f>IF($B45=0,1000000,IF(INDEX('計算A'!$D$60:$II$104,$B45,35)*EE45=1,IF(AND($E45=2,NL45=0),1000000,INDEX('計算A'!AL$110:AL$114,$F45+1)+IF(AND($E45=1,NL45=0),1000,0)),1000000))</f>
        <v/>
      </c>
      <c r="WT45">
        <f>IF($B45=0,1000000,IF(INDEX('計算A'!$D$60:$II$104,$B45,36)*EF45=1,IF(AND($E45=2,NM45=0),1000000,INDEX('計算A'!AM$110:AM$114,$F45+1)+IF(AND($E45=1,NM45=0),1000,0)),1000000))</f>
        <v/>
      </c>
      <c r="WU45">
        <f>IF($B45=0,1000000,IF(INDEX('計算A'!$D$60:$II$104,$B45,37)*EG45=1,IF(AND($E45=2,NN45=0),1000000,INDEX('計算A'!AN$110:AN$114,$F45+1)+IF(AND($E45=1,NN45=0),1000,0)),1000000))</f>
        <v/>
      </c>
      <c r="WV45">
        <f>IF($B45=0,1000000,IF(INDEX('計算A'!$D$60:$II$104,$B45,38)*EH45=1,IF(AND($E45=2,NO45=0),1000000,INDEX('計算A'!AO$110:AO$114,$F45+1)+IF(AND($E45=1,NO45=0),1000,0)),1000000))</f>
        <v/>
      </c>
      <c r="WW45">
        <f>IF($B45=0,1000000,IF(INDEX('計算A'!$D$60:$II$104,$B45,39)*EI45=1,IF(AND($E45=2,NP45=0),1000000,INDEX('計算A'!AP$110:AP$114,$F45+1)+IF(AND($E45=1,NP45=0),1000,0)),1000000))</f>
        <v/>
      </c>
      <c r="WX45">
        <f>IF($B45=0,1000000,IF(INDEX('計算A'!$D$60:$II$104,$B45,40)*EJ45=1,IF(AND($E45=2,NQ45=0),1000000,INDEX('計算A'!AQ$110:AQ$114,$F45+1)+IF(AND($E45=1,NQ45=0),1000,0)),1000000))</f>
        <v/>
      </c>
      <c r="WY45">
        <f>IF($B45=0,1000000,IF(INDEX('計算A'!$D$60:$II$104,$B45,41)*EK45=1,IF(AND($E45=2,NR45=0),1000000,INDEX('計算A'!AR$110:AR$114,$F45+1)+IF(AND($E45=1,NR45=0),1000,0)),1000000))</f>
        <v/>
      </c>
      <c r="WZ45">
        <f>IF($B45=0,1000000,IF(INDEX('計算A'!$D$60:$II$104,$B45,42)*EL45=1,IF(AND($E45=2,NS45=0),1000000,INDEX('計算A'!AS$110:AS$114,$F45+1)+IF(AND($E45=1,NS45=0),1000,0)),1000000))</f>
        <v/>
      </c>
      <c r="XA45">
        <f>IF($B45=0,1000000,IF(INDEX('計算A'!$D$60:$II$104,$B45,43)*EM45=1,IF(AND($E45=2,NT45=0),1000000,INDEX('計算A'!AT$110:AT$114,$F45+1)+IF(AND($E45=1,NT45=0),1000,0)),1000000))</f>
        <v/>
      </c>
      <c r="XB45">
        <f>IF($B45=0,1000000,IF(INDEX('計算A'!$D$60:$II$104,$B45,44)*EN45=1,IF(AND($E45=2,NU45=0),1000000,INDEX('計算A'!AU$110:AU$114,$F45+1)+IF(AND($E45=1,NU45=0),1000,0)),1000000))</f>
        <v/>
      </c>
      <c r="XC45">
        <f>IF($B45=0,1000000,IF(INDEX('計算A'!$D$60:$II$104,$B45,45)*EO45=1,IF(AND($E45=2,NV45=0),1000000,INDEX('計算A'!AV$110:AV$114,$F45+1)+IF(AND($E45=1,NV45=0),1000,0)),1000000))</f>
        <v/>
      </c>
      <c r="XD45">
        <f>IF($B45=0,1000000,IF(INDEX('計算A'!$D$60:$II$104,$B45,46)*EP45=1,IF(AND($E45=2,NW45=0),1000000,INDEX('計算A'!AW$110:AW$114,$F45+1)+IF(AND($E45=1,NW45=0),1000,0)),1000000))</f>
        <v/>
      </c>
      <c r="XE45">
        <f>IF($B45=0,1000000,IF(INDEX('計算A'!$D$60:$II$104,$B45,47)*EQ45=1,IF(AND($E45=2,NX45=0),1000000,INDEX('計算A'!AX$110:AX$114,$F45+1)+IF(AND($E45=1,NX45=0),1000,0)),1000000))</f>
        <v/>
      </c>
      <c r="XF45">
        <f>IF($B45=0,1000000,IF(INDEX('計算A'!$D$60:$II$104,$B45,48)*ER45=1,IF(AND($E45=2,NY45=0),1000000,INDEX('計算A'!AY$110:AY$114,$F45+1)+IF(AND($E45=1,NY45=0),1000,0)),1000000))</f>
        <v/>
      </c>
      <c r="XG45">
        <f>IF($B45=0,1000000,IF(INDEX('計算A'!$D$60:$II$104,$B45,49)*ES45=1,IF(AND($E45=2,NZ45=0),1000000,INDEX('計算A'!AZ$110:AZ$114,$F45+1)+IF(AND($E45=1,NZ45=0),1000,0)),1000000))</f>
        <v/>
      </c>
      <c r="XH45">
        <f>IF($B45=0,1000000,IF(INDEX('計算A'!$D$60:$II$104,$B45,50)*ET45=1,IF(AND($E45=2,OA45=0),1000000,INDEX('計算A'!BA$110:BA$114,$F45+1)+IF(AND($E45=1,OA45=0),1000,0)),1000000))</f>
        <v/>
      </c>
      <c r="XI45">
        <f>IF($B45=0,1000000,IF(INDEX('計算A'!$D$60:$II$104,$B45,51)*EU45=1,IF(AND($E45=2,OB45=0),1000000,INDEX('計算A'!BB$110:BB$114,$F45+1)+IF(AND($E45=1,OB45=0),1000,0)),1000000))</f>
        <v/>
      </c>
      <c r="XJ45">
        <f>IF($B45=0,1000000,IF(INDEX('計算A'!$D$60:$II$104,$B45,52)*EV45=1,IF(AND($E45=2,OC45=0),1000000,INDEX('計算A'!BC$110:BC$114,$F45+1)+IF(AND($E45=1,OC45=0),1000,0)),1000000))</f>
        <v/>
      </c>
      <c r="XK45">
        <f>IF($B45=0,1000000,IF(INDEX('計算A'!$D$60:$II$104,$B45,53)*EW45=1,IF(AND($E45=2,OD45=0),1000000,INDEX('計算A'!BD$110:BD$114,$F45+1)+IF(AND($E45=1,OD45=0),1000,0)),1000000))</f>
        <v/>
      </c>
      <c r="XL45">
        <f>IF($B45=0,1000000,IF(INDEX('計算A'!$D$60:$II$104,$B45,54)*EX45=1,IF(AND($E45=2,OE45=0),1000000,INDEX('計算A'!BE$110:BE$114,$F45+1)+IF(AND($E45=1,OE45=0),1000,0)),1000000))</f>
        <v/>
      </c>
      <c r="XM45">
        <f>IF($B45=0,1000000,IF(INDEX('計算A'!$D$60:$II$104,$B45,55)*EY45=1,IF(AND($E45=2,OF45=0),1000000,INDEX('計算A'!BF$110:BF$114,$F45+1)+IF(AND($E45=1,OF45=0),1000,0)),1000000))</f>
        <v/>
      </c>
      <c r="XN45">
        <f>IF($B45=0,1000000,IF(INDEX('計算A'!$D$60:$II$104,$B45,56)*EZ45=1,IF(AND($E45=2,OG45=0),1000000,INDEX('計算A'!BG$110:BG$114,$F45+1)+IF(AND($E45=1,OG45=0),1000,0)),1000000))</f>
        <v/>
      </c>
      <c r="XO45">
        <f>IF($B45=0,1000000,IF(INDEX('計算A'!$D$60:$II$104,$B45,57)*FA45=1,IF(AND($E45=2,OH45=0),1000000,INDEX('計算A'!BH$110:BH$114,$F45+1)+IF(AND($E45=1,OH45=0),1000,0)),1000000))</f>
        <v/>
      </c>
      <c r="XP45">
        <f>IF($B45=0,1000000,IF(INDEX('計算A'!$D$60:$II$104,$B45,58)*FB45=1,IF(AND($E45=2,OI45=0),1000000,INDEX('計算A'!BI$110:BI$114,$F45+1)+IF(AND($E45=1,OI45=0),1000,0)),1000000))</f>
        <v/>
      </c>
      <c r="XQ45">
        <f>IF($B45=0,1000000,IF(INDEX('計算A'!$D$60:$II$104,$B45,59)*FC45=1,IF(AND($E45=2,OJ45=0),1000000,INDEX('計算A'!BJ$110:BJ$114,$F45+1)+IF(AND($E45=1,OJ45=0),1000,0)),1000000))</f>
        <v/>
      </c>
      <c r="XR45">
        <f>IF($B45=0,1000000,IF(INDEX('計算A'!$D$60:$II$104,$B45,60)*FD45=1,IF(AND($E45=2,OK45=0),1000000,INDEX('計算A'!BK$110:BK$114,$F45+1)+IF(AND($E45=1,OK45=0),1000,0)),1000000))</f>
        <v/>
      </c>
      <c r="XS45">
        <f>IF($B45=0,1000000,IF(INDEX('計算A'!$D$60:$II$104,$B45,61)*FE45=1,IF(AND($E45=2,OL45=0),1000000,INDEX('計算A'!BL$110:BL$114,$F45+1)+IF(AND($E45=1,OL45=0),1000,0)),1000000))</f>
        <v/>
      </c>
      <c r="XT45">
        <f>IF($B45=0,1000000,IF(INDEX('計算A'!$D$60:$II$104,$B45,62)*FF45=1,IF(AND($E45=2,OM45=0),1000000,INDEX('計算A'!BM$110:BM$114,$F45+1)+IF(AND($E45=1,OM45=0),1000,0)),1000000))</f>
        <v/>
      </c>
      <c r="XU45">
        <f>IF($B45=0,1000000,IF(INDEX('計算A'!$D$60:$II$104,$B45,63)*FG45=1,IF(AND($E45=2,ON45=0),1000000,INDEX('計算A'!BN$110:BN$114,$F45+1)+IF(AND($E45=1,ON45=0),1000,0)),1000000))</f>
        <v/>
      </c>
      <c r="XV45">
        <f>IF($B45=0,1000000,IF(INDEX('計算A'!$D$60:$II$104,$B45,64)*FH45=1,IF(AND($E45=2,OO45=0),1000000,INDEX('計算A'!BO$110:BO$114,$F45+1)+IF(AND($E45=1,OO45=0),1000,0)),1000000))</f>
        <v/>
      </c>
      <c r="XW45">
        <f>IF($B45=0,1000000,IF(INDEX('計算A'!$D$60:$II$104,$B45,65)*FI45=1,IF(AND($E45=2,OP45=0),1000000,INDEX('計算A'!BP$110:BP$114,$F45+1)+IF(AND($E45=1,OP45=0),1000,0)),1000000))</f>
        <v/>
      </c>
      <c r="XX45">
        <f>IF($B45=0,1000000,IF(INDEX('計算A'!$D$60:$II$104,$B45,66)*FJ45=1,IF(AND($E45=2,OQ45=0),1000000,INDEX('計算A'!BQ$110:BQ$114,$F45+1)+IF(AND($E45=1,OQ45=0),1000,0)),1000000))</f>
        <v/>
      </c>
      <c r="XY45">
        <f>IF($B45=0,1000000,IF(INDEX('計算A'!$D$60:$II$104,$B45,67)*FK45=1,IF(AND($E45=2,OR45=0),1000000,INDEX('計算A'!BR$110:BR$114,$F45+1)+IF(AND($E45=1,OR45=0),1000,0)),1000000))</f>
        <v/>
      </c>
      <c r="XZ45">
        <f>IF($B45=0,1000000,IF(INDEX('計算A'!$D$60:$II$104,$B45,68)*FL45=1,IF(AND($E45=2,OS45=0),1000000,INDEX('計算A'!BS$110:BS$114,$F45+1)+IF(AND($E45=1,OS45=0),1000,0)),1000000))</f>
        <v/>
      </c>
      <c r="YA45">
        <f>IF($B45=0,1000000,IF(INDEX('計算A'!$D$60:$II$104,$B45,69)*FM45=1,IF(AND($E45=2,OT45=0),1000000,INDEX('計算A'!BT$110:BT$114,$F45+1)+IF(AND($E45=1,OT45=0),1000,0)),1000000))</f>
        <v/>
      </c>
      <c r="YB45">
        <f>IF($B45=0,1000000,IF(INDEX('計算A'!$D$60:$II$104,$B45,70)*FN45=1,IF(AND($E45=2,OU45=0),1000000,INDEX('計算A'!BU$110:BU$114,$F45+1)+IF(AND($E45=1,OU45=0),1000,0)),1000000))</f>
        <v/>
      </c>
      <c r="YC45">
        <f>IF($B45=0,1000000,IF(INDEX('計算A'!$D$60:$II$104,$B45,71)*FO45=1,IF(AND($E45=2,OV45=0),1000000,INDEX('計算A'!BV$110:BV$114,$F45+1)+IF(AND($E45=1,OV45=0),1000,0)),1000000))</f>
        <v/>
      </c>
      <c r="YD45">
        <f>IF($B45=0,1000000,IF(INDEX('計算A'!$D$60:$II$104,$B45,72)*FP45=1,IF(AND($E45=2,OW45=0),1000000,INDEX('計算A'!BW$110:BW$114,$F45+1)+IF(AND($E45=1,OW45=0),1000,0)),1000000))</f>
        <v/>
      </c>
      <c r="YE45">
        <f>IF($B45=0,1000000,IF(INDEX('計算A'!$D$60:$II$104,$B45,73)*FQ45=1,IF(AND($E45=2,OX45=0),1000000,INDEX('計算A'!BX$110:BX$114,$F45+1)+IF(AND($E45=1,OX45=0),1000,0)),1000000))</f>
        <v/>
      </c>
      <c r="YF45">
        <f>IF($B45=0,1000000,IF(INDEX('計算A'!$D$60:$II$104,$B45,74)*FR45=1,IF(AND($E45=2,OY45=0),1000000,INDEX('計算A'!BY$110:BY$114,$F45+1)+IF(AND($E45=1,OY45=0),1000,0)),1000000))</f>
        <v/>
      </c>
      <c r="YG45">
        <f>IF($B45=0,1000000,IF(INDEX('計算A'!$D$60:$II$104,$B45,75)*FS45=1,IF(AND($E45=2,OZ45=0),1000000,INDEX('計算A'!BZ$110:BZ$114,$F45+1)+IF(AND($E45=1,OZ45=0),1000,0)),1000000))</f>
        <v/>
      </c>
      <c r="YH45">
        <f>IF($B45=0,1000000,IF(INDEX('計算A'!$D$60:$II$104,$B45,76)*FT45=1,IF(AND($E45=2,PA45=0),1000000,INDEX('計算A'!CA$110:CA$114,$F45+1)+IF(AND($E45=1,PA45=0),1000,0)),1000000))</f>
        <v/>
      </c>
      <c r="YI45">
        <f>IF($B45=0,1000000,IF(INDEX('計算A'!$D$60:$II$104,$B45,77)*FU45=1,IF(AND($E45=2,PB45=0),1000000,INDEX('計算A'!CB$110:CB$114,$F45+1)+IF(AND($E45=1,PB45=0),1000,0)),1000000))</f>
        <v/>
      </c>
      <c r="YJ45">
        <f>IF($B45=0,1000000,IF(INDEX('計算A'!$D$60:$II$104,$B45,78)*FV45=1,IF(AND($E45=2,PC45=0),1000000,INDEX('計算A'!CC$110:CC$114,$F45+1)+IF(AND($E45=1,PC45=0),1000,0)),1000000))</f>
        <v/>
      </c>
      <c r="YK45">
        <f>IF($B45=0,1000000,IF(INDEX('計算A'!$D$60:$II$104,$B45,79)*FW45=1,IF(AND($E45=2,PD45=0),1000000,INDEX('計算A'!CD$110:CD$114,$F45+1)+IF(AND($E45=1,PD45=0),1000,0)),1000000))</f>
        <v/>
      </c>
      <c r="YL45">
        <f>IF($B45=0,1000000,IF(INDEX('計算A'!$D$60:$II$104,$B45,80)*FX45=1,IF(AND($E45=2,PE45=0),1000000,INDEX('計算A'!CE$110:CE$114,$F45+1)+IF(AND($E45=1,PE45=0),1000,0)),1000000))</f>
        <v/>
      </c>
      <c r="YM45">
        <f>IF($B45=0,1000000,IF(INDEX('計算A'!$D$60:$II$104,$B45,81)*FY45=1,IF(AND($E45=2,PF45=0),1000000,INDEX('計算A'!CF$110:CF$114,$F45+1)+IF(AND($E45=1,PF45=0),1000,0)),1000000))</f>
        <v/>
      </c>
      <c r="YN45">
        <f>IF($B45=0,1000000,IF(INDEX('計算A'!$D$60:$II$104,$B45,82)*FZ45=1,IF(AND($E45=2,PG45=0),1000000,INDEX('計算A'!CG$110:CG$114,$F45+1)+IF(AND($E45=1,PG45=0),1000,0)),1000000))</f>
        <v/>
      </c>
      <c r="YO45">
        <f>IF($B45=0,1000000,IF(INDEX('計算A'!$D$60:$II$104,$B45,83)*GA45=1,IF(AND($E45=2,PH45=0),1000000,INDEX('計算A'!CH$110:CH$114,$F45+1)+IF(AND($E45=1,PH45=0),1000,0)),1000000))</f>
        <v/>
      </c>
      <c r="YP45">
        <f>IF($B45=0,1000000,IF(INDEX('計算A'!$D$60:$II$104,$B45,84)*GB45=1,IF(AND($E45=2,PI45=0),1000000,INDEX('計算A'!CI$110:CI$114,$F45+1)+IF(AND($E45=1,PI45=0),1000,0)),1000000))</f>
        <v/>
      </c>
      <c r="YQ45">
        <f>IF($B45=0,1000000,IF(INDEX('計算A'!$D$60:$II$104,$B45,85)*GC45=1,IF(AND($E45=2,PJ45=0),1000000,INDEX('計算A'!CJ$110:CJ$114,$F45+1)+IF(AND($E45=1,PJ45=0),1000,0)),1000000))</f>
        <v/>
      </c>
      <c r="YR45">
        <f>IF($B45=0,1000000,IF(INDEX('計算A'!$D$60:$II$104,$B45,86)*GD45=1,IF(AND($E45=2,PK45=0),1000000,INDEX('計算A'!CK$110:CK$114,$F45+1)+IF(AND($E45=1,PK45=0),1000,0)),1000000))</f>
        <v/>
      </c>
      <c r="YS45">
        <f>IF($B45=0,1000000,IF(INDEX('計算A'!$D$60:$II$104,$B45,87)*GE45=1,IF(AND($E45=2,PL45=0),1000000,INDEX('計算A'!CL$110:CL$114,$F45+1)+IF(AND($E45=1,PL45=0),1000,0)),1000000))</f>
        <v/>
      </c>
      <c r="YT45">
        <f>IF($B45=0,1000000,IF(INDEX('計算A'!$D$60:$II$104,$B45,88)*GF45=1,IF(AND($E45=2,PM45=0),1000000,INDEX('計算A'!CM$110:CM$114,$F45+1)+IF(AND($E45=1,PM45=0),1000,0)),1000000))</f>
        <v/>
      </c>
      <c r="YU45">
        <f>IF($B45=0,1000000,IF(INDEX('計算A'!$D$60:$II$104,$B45,89)*GG45=1,IF(AND($E45=2,PN45=0),1000000,INDEX('計算A'!CN$110:CN$114,$F45+1)+IF(AND($E45=1,PN45=0),1000,0)),1000000))</f>
        <v/>
      </c>
      <c r="YV45">
        <f>IF($B45=0,1000000,IF(INDEX('計算A'!$D$60:$II$104,$B45,90)*GH45=1,IF(AND($E45=2,PO45=0),1000000,INDEX('計算A'!CO$110:CO$114,$F45+1)+IF(AND($E45=1,PO45=0),1000,0)),1000000))</f>
        <v/>
      </c>
      <c r="YW45">
        <f>IF($B45=0,1000000,IF(INDEX('計算A'!$D$60:$II$104,$B45,91)*GI45=1,IF(AND($E45=2,PP45=0),1000000,INDEX('計算A'!CP$110:CP$114,$F45+1)+IF(AND($E45=1,PP45=0),1000,0)),1000000))</f>
        <v/>
      </c>
      <c r="YX45">
        <f>IF($B45=0,1000000,IF(INDEX('計算A'!$D$60:$II$104,$B45,92)*GJ45=1,IF(AND($E45=2,PQ45=0),1000000,INDEX('計算A'!CQ$110:CQ$114,$F45+1)+IF(AND($E45=1,PQ45=0),1000,0)),1000000))</f>
        <v/>
      </c>
      <c r="YY45">
        <f>IF($B45=0,1000000,IF(INDEX('計算A'!$D$60:$II$104,$B45,93)*GK45=1,IF(AND($E45=2,PR45=0),1000000,INDEX('計算A'!CR$110:CR$114,$F45+1)+IF(AND($E45=1,PR45=0),1000,0)),1000000))</f>
        <v/>
      </c>
      <c r="YZ45">
        <f>IF($B45=0,1000000,IF(INDEX('計算A'!$D$60:$II$104,$B45,94)*GL45=1,IF(AND($E45=2,PS45=0),1000000,INDEX('計算A'!CS$110:CS$114,$F45+1)+IF(AND($E45=1,PS45=0),1000,0)),1000000))</f>
        <v/>
      </c>
      <c r="ZA45">
        <f>IF($B45=0,1000000,IF(INDEX('計算A'!$D$60:$II$104,$B45,95)*GM45=1,IF(AND($E45=2,PT45=0),1000000,INDEX('計算A'!CT$110:CT$114,$F45+1)+IF(AND($E45=1,PT45=0),1000,0)),1000000))</f>
        <v/>
      </c>
      <c r="ZB45">
        <f>IF($B45=0,1000000,IF(INDEX('計算A'!$D$60:$II$104,$B45,96)*GN45=1,IF(AND($E45=2,PU45=0),1000000,INDEX('計算A'!CU$110:CU$114,$F45+1)+IF(AND($E45=1,PU45=0),1000,0)),1000000))</f>
        <v/>
      </c>
      <c r="ZC45">
        <f>IF($B45=0,1000000,IF(INDEX('計算A'!$D$60:$II$104,$B45,97)*GO45=1,IF(AND($E45=2,PV45=0),1000000,INDEX('計算A'!CV$110:CV$114,$F45+1)+IF(AND($E45=1,PV45=0),1000,0)),1000000))</f>
        <v/>
      </c>
      <c r="ZD45">
        <f>IF($B45=0,1000000,IF(INDEX('計算A'!$D$60:$II$104,$B45,98)*GP45=1,IF(AND($E45=2,PW45=0),1000000,INDEX('計算A'!CW$110:CW$114,$F45+1)+IF(AND($E45=1,PW45=0),1000,0)),1000000))</f>
        <v/>
      </c>
      <c r="ZE45">
        <f>IF($B45=0,1000000,IF(INDEX('計算A'!$D$60:$II$104,$B45,99)*GQ45=1,IF(AND($E45=2,PX45=0),1000000,INDEX('計算A'!CX$110:CX$114,$F45+1)+IF(AND($E45=1,PX45=0),1000,0)),1000000))</f>
        <v/>
      </c>
      <c r="ZF45">
        <f>IF($B45=0,1000000,IF(INDEX('計算A'!$D$60:$II$104,$B45,100)*GR45=1,IF(AND($E45=2,PY45=0),1000000,INDEX('計算A'!CY$110:CY$114,$F45+1)+IF(AND($E45=1,PY45=0),1000,0)),1000000))</f>
        <v/>
      </c>
      <c r="ZG45">
        <f>IF($B45=0,1000000,IF(INDEX('計算A'!$D$60:$II$104,$B45,101)*GS45=1,IF(AND($E45=2,PZ45=0),1000000,INDEX('計算A'!CZ$110:CZ$114,$F45+1)+IF(AND($E45=1,PZ45=0),1000,0)),1000000))</f>
        <v/>
      </c>
      <c r="ZH45">
        <f>IF($B45=0,1000000,IF(INDEX('計算A'!$D$60:$II$104,$B45,102)*GT45=1,IF(AND($E45=2,QA45=0),1000000,INDEX('計算A'!DA$110:DA$114,$F45+1)+IF(AND($E45=1,QA45=0),1000,0)),1000000))</f>
        <v/>
      </c>
      <c r="ZI45">
        <f>IF($B45=0,1000000,IF(INDEX('計算A'!$D$60:$II$104,$B45,103)*GU45=1,IF(AND($E45=2,QB45=0),1000000,INDEX('計算A'!DB$110:DB$114,$F45+1)+IF(AND($E45=1,QB45=0),1000,0)),1000000))</f>
        <v/>
      </c>
      <c r="ZJ45">
        <f>IF($B45=0,1000000,IF(INDEX('計算A'!$D$60:$II$104,$B45,104)*GV45=1,IF(AND($E45=2,QC45=0),1000000,INDEX('計算A'!DC$110:DC$114,$F45+1)+IF(AND($E45=1,QC45=0),1000,0)),1000000))</f>
        <v/>
      </c>
      <c r="ZK45">
        <f>IF($B45=0,1000000,IF(INDEX('計算A'!$D$60:$II$104,$B45,105)*GW45=1,IF(AND($E45=2,QD45=0),1000000,INDEX('計算A'!DD$110:DD$114,$F45+1)+IF(AND($E45=1,QD45=0),1000,0)),1000000))</f>
        <v/>
      </c>
      <c r="ZL45">
        <f>IF($B45=0,1000000,IF(INDEX('計算A'!$D$60:$II$104,$B45,106)*GX45=1,IF(AND($E45=2,QE45=0),1000000,INDEX('計算A'!DE$110:DE$114,$F45+1)+IF(AND($E45=1,QE45=0),1000,0)),1000000))</f>
        <v/>
      </c>
      <c r="ZM45">
        <f>IF($B45=0,1000000,IF(INDEX('計算A'!$D$60:$II$104,$B45,107)*GY45=1,IF(AND($E45=2,QF45=0),1000000,INDEX('計算A'!DF$110:DF$114,$F45+1)+IF(AND($E45=1,QF45=0),1000,0)),1000000))</f>
        <v/>
      </c>
      <c r="ZN45">
        <f>IF($B45=0,1000000,IF(INDEX('計算A'!$D$60:$II$104,$B45,108)*GZ45=1,IF(AND($E45=2,QG45=0),1000000,INDEX('計算A'!DG$110:DG$114,$F45+1)+IF(AND($E45=1,QG45=0),1000,0)),1000000))</f>
        <v/>
      </c>
      <c r="ZO45">
        <f>IF($B45=0,1000000,IF(INDEX('計算A'!$D$60:$II$104,$B45,109)*HA45=1,IF(AND($E45=2,QH45=0),1000000,INDEX('計算A'!DH$110:DH$114,$F45+1)+IF(AND($E45=1,QH45=0),1000,0)),1000000))</f>
        <v/>
      </c>
      <c r="ZP45">
        <f>IF($B45=0,1000000,IF(INDEX('計算A'!$D$60:$II$104,$B45,110)*HB45=1,IF(AND($E45=2,QI45=0),1000000,INDEX('計算A'!DI$110:DI$114,$F45+1)+IF(AND($E45=1,QI45=0),1000,0)),1000000))</f>
        <v/>
      </c>
      <c r="ZQ45">
        <f>IF($B45=0,1000000,IF(INDEX('計算A'!$D$60:$II$104,$B45,111)*HC45=1,IF(AND($E45=2,QJ45=0),1000000,INDEX('計算A'!DJ$110:DJ$114,$F45+1)+IF(AND($E45=1,QJ45=0),1000,0)),1000000))</f>
        <v/>
      </c>
      <c r="ZR45">
        <f>IF($B45=0,1000000,IF(INDEX('計算A'!$D$60:$II$104,$B45,112)*HD45=1,IF(AND($E45=2,QK45=0),1000000,INDEX('計算A'!DK$110:DK$114,$F45+1)+IF(AND($E45=1,QK45=0),1000,0)),1000000))</f>
        <v/>
      </c>
      <c r="ZS45">
        <f>IF($B45=0,1000000,IF(INDEX('計算A'!$D$60:$II$104,$B45,113)*HE45=1,IF(AND($E45=2,QL45=0),1000000,INDEX('計算A'!DL$110:DL$114,$F45+1)+IF(AND($E45=1,QL45=0),1000,0)),1000000))</f>
        <v/>
      </c>
      <c r="ZT45">
        <f>IF($B45=0,1000000,IF(INDEX('計算A'!$D$60:$II$104,$B45,114)*HF45=1,IF(AND($E45=2,QM45=0),1000000,INDEX('計算A'!DM$110:DM$114,$F45+1)+IF(AND($E45=1,QM45=0),1000,0)),1000000))</f>
        <v/>
      </c>
      <c r="ZU45">
        <f>IF($B45=0,1000000,IF(INDEX('計算A'!$D$60:$II$104,$B45,115)*HG45=1,IF(AND($E45=2,QN45=0),1000000,INDEX('計算A'!DN$110:DN$114,$F45+1)+IF(AND($E45=1,QN45=0),1000,0)),1000000))</f>
        <v/>
      </c>
      <c r="ZV45">
        <f>IF($B45=0,1000000,IF(INDEX('計算A'!$D$60:$II$104,$B45,116)*HH45=1,IF(AND($E45=2,QO45=0),1000000,INDEX('計算A'!DO$110:DO$114,$F45+1)+IF(AND($E45=1,QO45=0),1000,0)),1000000))</f>
        <v/>
      </c>
      <c r="ZW45">
        <f>IF($B45=0,1000000,IF(INDEX('計算A'!$D$60:$II$104,$B45,117)*HI45=1,IF(AND($E45=2,QP45=0),1000000,INDEX('計算A'!DP$110:DP$114,$F45+1)+IF(AND($E45=1,QP45=0),1000,0)),1000000))</f>
        <v/>
      </c>
      <c r="ZX45">
        <f>IF($B45=0,1000000,IF(INDEX('計算A'!$D$60:$II$104,$B45,118)*HJ45=1,IF(AND($E45=2,QQ45=0),1000000,INDEX('計算A'!DQ$110:DQ$114,$F45+1)+IF(AND($E45=1,QQ45=0),1000,0)),1000000))</f>
        <v/>
      </c>
      <c r="ZY45">
        <f>IF($B45=0,1000000,IF(INDEX('計算A'!$D$60:$II$104,$B45,119)*HK45=1,IF(AND($E45=2,QR45=0),1000000,INDEX('計算A'!DR$110:DR$114,$F45+1)+IF(AND($E45=1,QR45=0),1000,0)),1000000))</f>
        <v/>
      </c>
      <c r="ZZ45">
        <f>IF($B45=0,1000000,IF(INDEX('計算A'!$D$60:$II$104,$B45,120)*HL45=1,IF(AND($E45=2,QS45=0),1000000,INDEX('計算A'!DS$110:DS$114,$F45+1)+IF(AND($E45=1,QS45=0),1000,0)),1000000))</f>
        <v/>
      </c>
      <c r="AAA45">
        <f>IF($B45=0,1000000,IF(INDEX('計算A'!$D$60:$II$104,$B45,121)*HM45=1,IF(AND($E45=2,QT45=0),1000000,INDEX('計算A'!DT$110:DT$114,$F45+1)+IF(AND($E45=1,QT45=0),1000,0)),1000000))</f>
        <v/>
      </c>
      <c r="AAB45">
        <f>IF($B45=0,1000000,IF(INDEX('計算A'!$D$60:$II$104,$B45,122)*HN45=1,IF(AND($E45=2,QU45=0),1000000,INDEX('計算A'!DU$110:DU$114,$F45+1)+IF(AND($E45=1,QU45=0),1000,0)),1000000))</f>
        <v/>
      </c>
      <c r="AAC45">
        <f>IF($B45=0,1000000,IF(INDEX('計算A'!$D$60:$II$104,$B45,123)*HO45=1,IF(AND($E45=2,QV45=0),1000000,INDEX('計算A'!DV$110:DV$114,$F45+1)+IF(AND($E45=1,QV45=0),1000,0)),1000000))</f>
        <v/>
      </c>
      <c r="AAD45">
        <f>IF($B45=0,1000000,IF(INDEX('計算A'!$D$60:$II$104,$B45,124)*HP45=1,IF(AND($E45=2,QW45=0),1000000,INDEX('計算A'!DW$110:DW$114,$F45+1)+IF(AND($E45=1,QW45=0),1000,0)),1000000))</f>
        <v/>
      </c>
      <c r="AAE45">
        <f>IF($B45=0,1000000,IF(INDEX('計算A'!$D$60:$II$104,$B45,125)*HQ45=1,IF(AND($E45=2,QX45=0),1000000,INDEX('計算A'!DX$110:DX$114,$F45+1)+IF(AND($E45=1,QX45=0),1000,0)),1000000))</f>
        <v/>
      </c>
      <c r="AAF45">
        <f>IF($B45=0,1000000,IF(INDEX('計算A'!$D$60:$II$104,$B45,126)*HR45=1,IF(AND($E45=2,QY45=0),1000000,INDEX('計算A'!DY$110:DY$114,$F45+1)+IF(AND($E45=1,QY45=0),1000,0)),1000000))</f>
        <v/>
      </c>
      <c r="AAG45">
        <f>IF($B45=0,1000000,IF(INDEX('計算A'!$D$60:$II$104,$B45,127)*HS45=1,IF(AND($E45=2,QZ45=0),1000000,INDEX('計算A'!DZ$110:DZ$114,$F45+1)+IF(AND($E45=1,QZ45=0),1000,0)),1000000))</f>
        <v/>
      </c>
      <c r="AAH45">
        <f>IF($B45=0,1000000,IF(INDEX('計算A'!$D$60:$II$104,$B45,128)*HT45=1,IF(AND($E45=2,RA45=0),1000000,INDEX('計算A'!EA$110:EA$114,$F45+1)+IF(AND($E45=1,RA45=0),1000,0)),1000000))</f>
        <v/>
      </c>
      <c r="AAI45">
        <f>IF($B45=0,1000000,IF(INDEX('計算A'!$D$60:$II$104,$B45,129)*HU45=1,IF(AND($E45=2,RB45=0),1000000,INDEX('計算A'!EB$110:EB$114,$F45+1)+IF(AND($E45=1,RB45=0),1000,0)),1000000))</f>
        <v/>
      </c>
      <c r="AAJ45">
        <f>IF($B45=0,1000000,IF(INDEX('計算A'!$D$60:$II$104,$B45,130)*HV45=1,IF(AND($E45=2,RC45=0),1000000,INDEX('計算A'!EC$110:EC$114,$F45+1)+IF(AND($E45=1,RC45=0),1000,0)),1000000))</f>
        <v/>
      </c>
      <c r="AAK45">
        <f>IF($B45=0,1000000,IF(INDEX('計算A'!$D$60:$II$104,$B45,131)*HW45=1,IF(AND($E45=2,RD45=0),1000000,INDEX('計算A'!ED$110:ED$114,$F45+1)+IF(AND($E45=1,RD45=0),1000,0)),1000000))</f>
        <v/>
      </c>
      <c r="AAL45">
        <f>IF($B45=0,1000000,IF(INDEX('計算A'!$D$60:$II$104,$B45,132)*HX45=1,IF(AND($E45=2,RE45=0),1000000,INDEX('計算A'!EE$110:EE$114,$F45+1)+IF(AND($E45=1,RE45=0),1000,0)),1000000))</f>
        <v/>
      </c>
      <c r="AAM45">
        <f>IF($B45=0,1000000,IF(INDEX('計算A'!$D$60:$II$104,$B45,133)*HY45=1,IF(AND($E45=2,RF45=0),1000000,INDEX('計算A'!EF$110:EF$114,$F45+1)+IF(AND($E45=1,RF45=0),1000,0)),1000000))</f>
        <v/>
      </c>
      <c r="AAN45">
        <f>IF($B45=0,1000000,IF(INDEX('計算A'!$D$60:$II$104,$B45,134)*HZ45=1,IF(AND($E45=2,RG45=0),1000000,INDEX('計算A'!EG$110:EG$114,$F45+1)+IF(AND($E45=1,RG45=0),1000,0)),1000000))</f>
        <v/>
      </c>
      <c r="AAO45">
        <f>IF($B45=0,1000000,IF(INDEX('計算A'!$D$60:$II$104,$B45,135)*IA45=1,IF(AND($E45=2,RH45=0),1000000,INDEX('計算A'!EH$110:EH$114,$F45+1)+IF(AND($E45=1,RH45=0),1000,0)),1000000))</f>
        <v/>
      </c>
      <c r="AAP45">
        <f>IF($B45=0,1000000,IF(INDEX('計算A'!$D$60:$II$104,$B45,136)*IB45=1,IF(AND($E45=2,RI45=0),1000000,INDEX('計算A'!EI$110:EI$114,$F45+1)+IF(AND($E45=1,RI45=0),1000,0)),1000000))</f>
        <v/>
      </c>
      <c r="AAQ45">
        <f>IF($B45=0,1000000,IF(INDEX('計算A'!$D$60:$II$104,$B45,137)*IC45=1,IF(AND($E45=2,RJ45=0),1000000,INDEX('計算A'!EJ$110:EJ$114,$F45+1)+IF(AND($E45=1,RJ45=0),1000,0)),1000000))</f>
        <v/>
      </c>
      <c r="AAR45">
        <f>IF($B45=0,1000000,IF(INDEX('計算A'!$D$60:$II$104,$B45,138)*ID45=1,IF(AND($E45=2,RK45=0),1000000,INDEX('計算A'!EK$110:EK$114,$F45+1)+IF(AND($E45=1,RK45=0),1000,0)),1000000))</f>
        <v/>
      </c>
      <c r="AAS45">
        <f>IF($B45=0,1000000,IF(INDEX('計算A'!$D$60:$II$104,$B45,139)*IE45=1,IF(AND($E45=2,RL45=0),1000000,INDEX('計算A'!EL$110:EL$114,$F45+1)+IF(AND($E45=1,RL45=0),1000,0)),1000000))</f>
        <v/>
      </c>
      <c r="AAT45">
        <f>IF($B45=0,1000000,IF(INDEX('計算A'!$D$60:$II$104,$B45,140)*IF45=1,IF(AND($E45=2,RM45=0),1000000,INDEX('計算A'!EM$110:EM$114,$F45+1)+IF(AND($E45=1,RM45=0),1000,0)),1000000))</f>
        <v/>
      </c>
      <c r="AAU45">
        <f>IF($B45=0,1000000,IF(INDEX('計算A'!$D$60:$II$104,$B45,141)*IG45=1,IF(AND($E45=2,RN45=0),1000000,INDEX('計算A'!EN$110:EN$114,$F45+1)+IF(AND($E45=1,RN45=0),1000,0)),1000000))</f>
        <v/>
      </c>
      <c r="AAV45">
        <f>IF($B45=0,1000000,IF(INDEX('計算A'!$D$60:$II$104,$B45,142)*IH45=1,IF(AND($E45=2,RO45=0),1000000,INDEX('計算A'!EO$110:EO$114,$F45+1)+IF(AND($E45=1,RO45=0),1000,0)),1000000))</f>
        <v/>
      </c>
      <c r="AAW45">
        <f>IF($B45=0,1000000,IF(INDEX('計算A'!$D$60:$II$104,$B45,143)*II45=1,IF(AND($E45=2,RP45=0),1000000,INDEX('計算A'!EP$110:EP$114,$F45+1)+IF(AND($E45=1,RP45=0),1000,0)),1000000))</f>
        <v/>
      </c>
      <c r="AAX45">
        <f>IF($B45=0,1000000,IF(INDEX('計算A'!$D$60:$II$104,$B45,144)*IJ45=1,IF(AND($E45=2,RQ45=0),1000000,INDEX('計算A'!EQ$110:EQ$114,$F45+1)+IF(AND($E45=1,RQ45=0),1000,0)),1000000))</f>
        <v/>
      </c>
      <c r="AAY45">
        <f>IF($B45=0,1000000,IF(INDEX('計算A'!$D$60:$II$104,$B45,145)*IK45=1,IF(AND($E45=2,RR45=0),1000000,INDEX('計算A'!ER$110:ER$114,$F45+1)+IF(AND($E45=1,RR45=0),1000,0)),1000000))</f>
        <v/>
      </c>
      <c r="AAZ45">
        <f>IF($B45=0,1000000,IF(INDEX('計算A'!$D$60:$II$104,$B45,146)*IL45=1,IF(AND($E45=2,RS45=0),1000000,INDEX('計算A'!ES$110:ES$114,$F45+1)+IF(AND($E45=1,RS45=0),1000,0)),1000000))</f>
        <v/>
      </c>
      <c r="ABA45">
        <f>IF($B45=0,1000000,IF(INDEX('計算A'!$D$60:$II$104,$B45,147)*IM45=1,IF(AND($E45=2,RT45=0),1000000,INDEX('計算A'!ET$110:ET$114,$F45+1)+IF(AND($E45=1,RT45=0),1000,0)),1000000))</f>
        <v/>
      </c>
      <c r="ABB45">
        <f>IF($B45=0,1000000,IF(INDEX('計算A'!$D$60:$II$104,$B45,148)*IN45=1,IF(AND($E45=2,RU45=0),1000000,INDEX('計算A'!EU$110:EU$114,$F45+1)+IF(AND($E45=1,RU45=0),1000,0)),1000000))</f>
        <v/>
      </c>
      <c r="ABC45">
        <f>IF($B45=0,1000000,IF(INDEX('計算A'!$D$60:$II$104,$B45,149)*IO45=1,IF(AND($E45=2,RV45=0),1000000,INDEX('計算A'!EV$110:EV$114,$F45+1)+IF(AND($E45=1,RV45=0),1000,0)),1000000))</f>
        <v/>
      </c>
      <c r="ABD45">
        <f>IF($B45=0,1000000,IF(INDEX('計算A'!$D$60:$II$104,$B45,150)*IP45=1,IF(AND($E45=2,RW45=0),1000000,INDEX('計算A'!EW$110:EW$114,$F45+1)+IF(AND($E45=1,RW45=0),1000,0)),1000000))</f>
        <v/>
      </c>
      <c r="ABE45">
        <f>IF($B45=0,1000000,IF(INDEX('計算A'!$D$60:$II$104,$B45,151)*IQ45=1,IF(AND($E45=2,RX45=0),1000000,INDEX('計算A'!EX$110:EX$114,$F45+1)+IF(AND($E45=1,RX45=0),1000,0)),1000000))</f>
        <v/>
      </c>
      <c r="ABF45">
        <f>IF($B45=0,1000000,IF(INDEX('計算A'!$D$60:$II$104,$B45,152)*IR45=1,IF(AND($E45=2,RY45=0),1000000,INDEX('計算A'!EY$110:EY$114,$F45+1)+IF(AND($E45=1,RY45=0),1000,0)),1000000))</f>
        <v/>
      </c>
      <c r="ABG45">
        <f>IF($B45=0,1000000,IF(INDEX('計算A'!$D$60:$II$104,$B45,153)*IS45=1,IF(AND($E45=2,RZ45=0),1000000,INDEX('計算A'!EZ$110:EZ$114,$F45+1)+IF(AND($E45=1,RZ45=0),1000,0)),1000000))</f>
        <v/>
      </c>
      <c r="ABH45">
        <f>IF($B45=0,1000000,IF(INDEX('計算A'!$D$60:$II$104,$B45,154)*IT45=1,IF(AND($E45=2,SA45=0),1000000,INDEX('計算A'!FA$110:FA$114,$F45+1)+IF(AND($E45=1,SA45=0),1000,0)),1000000))</f>
        <v/>
      </c>
      <c r="ABI45">
        <f>IF($B45=0,1000000,IF(INDEX('計算A'!$D$60:$II$104,$B45,155)*IU45=1,IF(AND($E45=2,SB45=0),1000000,INDEX('計算A'!FB$110:FB$114,$F45+1)+IF(AND($E45=1,SB45=0),1000,0)),1000000))</f>
        <v/>
      </c>
      <c r="ABJ45">
        <f>IF($B45=0,1000000,IF(INDEX('計算A'!$D$60:$II$104,$B45,156)*IV45=1,IF(AND($E45=2,SC45=0),1000000,INDEX('計算A'!FC$110:FC$114,$F45+1)+IF(AND($E45=1,SC45=0),1000,0)),1000000))</f>
        <v/>
      </c>
      <c r="ABK45">
        <f>IF($B45=0,1000000,IF(INDEX('計算A'!$D$60:$II$104,$B45,157)*IW45=1,IF(AND($E45=2,SD45=0),1000000,INDEX('計算A'!FD$110:FD$114,$F45+1)+IF(AND($E45=1,SD45=0),1000,0)),1000000))</f>
        <v/>
      </c>
      <c r="ABL45">
        <f>IF($B45=0,1000000,IF(INDEX('計算A'!$D$60:$II$104,$B45,158)*IX45=1,IF(AND($E45=2,SE45=0),1000000,INDEX('計算A'!FE$110:FE$114,$F45+1)+IF(AND($E45=1,SE45=0),1000,0)),1000000))</f>
        <v/>
      </c>
      <c r="ABM45">
        <f>IF($B45=0,1000000,IF(INDEX('計算A'!$D$60:$II$104,$B45,159)*IY45=1,IF(AND($E45=2,SF45=0),1000000,INDEX('計算A'!FF$110:FF$114,$F45+1)+IF(AND($E45=1,SF45=0),1000,0)),1000000))</f>
        <v/>
      </c>
      <c r="ABN45">
        <f>IF($B45=0,1000000,IF(INDEX('計算A'!$D$60:$II$104,$B45,160)*IZ45=1,IF(AND($E45=2,SG45=0),1000000,INDEX('計算A'!FG$110:FG$114,$F45+1)+IF(AND($E45=1,SG45=0),1000,0)),1000000))</f>
        <v/>
      </c>
      <c r="ABO45">
        <f>IF($B45=0,1000000,IF(INDEX('計算A'!$D$60:$II$104,$B45,161)*JA45=1,IF(AND($E45=2,SH45=0),1000000,INDEX('計算A'!FH$110:FH$114,$F45+1)+IF(AND($E45=1,SH45=0),1000,0)),1000000))</f>
        <v/>
      </c>
      <c r="ABP45">
        <f>IF($B45=0,1000000,IF(INDEX('計算A'!$D$60:$II$104,$B45,162)*JB45=1,IF(AND($E45=2,SI45=0),1000000,INDEX('計算A'!FI$110:FI$114,$F45+1)+IF(AND($E45=1,SI45=0),1000,0)),1000000))</f>
        <v/>
      </c>
      <c r="ABQ45">
        <f>IF($B45=0,1000000,IF(INDEX('計算A'!$D$60:$II$104,$B45,163)*JC45=1,IF(AND($E45=2,SJ45=0),1000000,INDEX('計算A'!FJ$110:FJ$114,$F45+1)+IF(AND($E45=1,SJ45=0),1000,0)),1000000))</f>
        <v/>
      </c>
      <c r="ABR45">
        <f>IF($B45=0,1000000,IF(INDEX('計算A'!$D$60:$II$104,$B45,164)*JD45=1,IF(AND($E45=2,SK45=0),1000000,INDEX('計算A'!FK$110:FK$114,$F45+1)+IF(AND($E45=1,SK45=0),1000,0)),1000000))</f>
        <v/>
      </c>
      <c r="ABS45">
        <f>IF($B45=0,1000000,IF(INDEX('計算A'!$D$60:$II$104,$B45,165)*JE45=1,IF(AND($E45=2,SL45=0),1000000,INDEX('計算A'!FL$110:FL$114,$F45+1)+IF(AND($E45=1,SL45=0),1000,0)),1000000))</f>
        <v/>
      </c>
      <c r="ABT45">
        <f>IF($B45=0,1000000,IF(INDEX('計算A'!$D$60:$II$104,$B45,166)*JF45=1,IF(AND($E45=2,SM45=0),1000000,INDEX('計算A'!FM$110:FM$114,$F45+1)+IF(AND($E45=1,SM45=0),1000,0)),1000000))</f>
        <v/>
      </c>
      <c r="ABU45">
        <f>IF($B45=0,1000000,IF(INDEX('計算A'!$D$60:$II$104,$B45,167)*JG45=1,IF(AND($E45=2,SN45=0),1000000,INDEX('計算A'!FN$110:FN$114,$F45+1)+IF(AND($E45=1,SN45=0),1000,0)),1000000))</f>
        <v/>
      </c>
      <c r="ABV45">
        <f>IF($B45=0,1000000,IF(INDEX('計算A'!$D$60:$II$104,$B45,168)*JH45=1,IF(AND($E45=2,SO45=0),1000000,INDEX('計算A'!FO$110:FO$114,$F45+1)+IF(AND($E45=1,SO45=0),1000,0)),1000000))</f>
        <v/>
      </c>
      <c r="ABW45">
        <f>IF($B45=0,1000000,IF(INDEX('計算A'!$D$60:$II$104,$B45,169)*JI45=1,IF(AND($E45=2,SP45=0),1000000,INDEX('計算A'!FP$110:FP$114,$F45+1)+IF(AND($E45=1,SP45=0),1000,0)),1000000))</f>
        <v/>
      </c>
      <c r="ABX45">
        <f>IF($B45=0,1000000,IF(INDEX('計算A'!$D$60:$II$104,$B45,170)*JJ45=1,IF(AND($E45=2,SQ45=0),1000000,INDEX('計算A'!FQ$110:FQ$114,$F45+1)+IF(AND($E45=1,SQ45=0),1000,0)),1000000))</f>
        <v/>
      </c>
      <c r="ABY45">
        <f>IF($B45=0,1000000,IF(INDEX('計算A'!$D$60:$II$104,$B45,171)*JK45=1,IF(AND($E45=2,SR45=0),1000000,INDEX('計算A'!FR$110:FR$114,$F45+1)+IF(AND($E45=1,SR45=0),1000,0)),1000000))</f>
        <v/>
      </c>
      <c r="ABZ45">
        <f>IF($B45=0,1000000,IF(INDEX('計算A'!$D$60:$II$104,$B45,172)*JL45=1,IF(AND($E45=2,SS45=0),1000000,INDEX('計算A'!FS$110:FS$114,$F45+1)+IF(AND($E45=1,SS45=0),1000,0)),1000000))</f>
        <v/>
      </c>
      <c r="ACA45">
        <f>IF($B45=0,1000000,IF(INDEX('計算A'!$D$60:$II$104,$B45,173)*JM45=1,IF(AND($E45=2,ST45=0),1000000,INDEX('計算A'!FT$110:FT$114,$F45+1)+IF(AND($E45=1,ST45=0),1000,0)),1000000))</f>
        <v/>
      </c>
      <c r="ACB45">
        <f>IF($B45=0,1000000,IF(INDEX('計算A'!$D$60:$II$104,$B45,174)*JN45=1,IF(AND($E45=2,SU45=0),1000000,INDEX('計算A'!FU$110:FU$114,$F45+1)+IF(AND($E45=1,SU45=0),1000,0)),1000000))</f>
        <v/>
      </c>
      <c r="ACC45">
        <f>IF($B45=0,1000000,IF(INDEX('計算A'!$D$60:$II$104,$B45,175)*JO45=1,IF(AND($E45=2,SV45=0),1000000,INDEX('計算A'!FV$110:FV$114,$F45+1)+IF(AND($E45=1,SV45=0),1000,0)),1000000))</f>
        <v/>
      </c>
      <c r="ACD45">
        <f>IF($B45=0,1000000,IF(INDEX('計算A'!$D$60:$II$104,$B45,176)*JP45=1,IF(AND($E45=2,SW45=0),1000000,INDEX('計算A'!FW$110:FW$114,$F45+1)+IF(AND($E45=1,SW45=0),1000,0)),1000000))</f>
        <v/>
      </c>
      <c r="ACE45">
        <f>IF($B45=0,1000000,IF(INDEX('計算A'!$D$60:$II$104,$B45,177)*JQ45=1,IF(AND($E45=2,SX45=0),1000000,INDEX('計算A'!FX$110:FX$114,$F45+1)+IF(AND($E45=1,SX45=0),1000,0)),1000000))</f>
        <v/>
      </c>
      <c r="ACF45">
        <f>IF($B45=0,1000000,IF(INDEX('計算A'!$D$60:$II$104,$B45,178)*JR45=1,IF(AND($E45=2,SY45=0),1000000,INDEX('計算A'!FY$110:FY$114,$F45+1)+IF(AND($E45=1,SY45=0),1000,0)),1000000))</f>
        <v/>
      </c>
      <c r="ACG45">
        <f>IF($B45=0,1000000,IF(INDEX('計算A'!$D$60:$II$104,$B45,179)*JS45=1,IF(AND($E45=2,SZ45=0),1000000,INDEX('計算A'!FZ$110:FZ$114,$F45+1)+IF(AND($E45=1,SZ45=0),1000,0)),1000000))</f>
        <v/>
      </c>
      <c r="ACH45">
        <f>IF($B45=0,1000000,IF(INDEX('計算A'!$D$60:$II$104,$B45,180)*JT45=1,IF(AND($E45=2,TA45=0),1000000,INDEX('計算A'!GA$110:GA$114,$F45+1)+IF(AND($E45=1,TA45=0),1000,0)),1000000))</f>
        <v/>
      </c>
      <c r="ACI45">
        <f>IF($B45=0,1000000,IF(INDEX('計算A'!$D$60:$II$104,$B45,181)*JU45=1,IF(AND($E45=2,TB45=0),1000000,INDEX('計算A'!GB$110:GB$114,$F45+1)+IF(AND($E45=1,TB45=0),1000,0)),1000000))</f>
        <v/>
      </c>
      <c r="ACJ45">
        <f>IF($B45=0,1000000,IF(INDEX('計算A'!$D$60:$II$104,$B45,182)*JV45=1,IF(AND($E45=2,TC45=0),1000000,INDEX('計算A'!GC$110:GC$114,$F45+1)+IF(AND($E45=1,TC45=0),1000,0)),1000000))</f>
        <v/>
      </c>
      <c r="ACK45">
        <f>IF($B45=0,1000000,IF(INDEX('計算A'!$D$60:$II$104,$B45,183)*JW45=1,IF(AND($E45=2,TD45=0),1000000,INDEX('計算A'!GD$110:GD$114,$F45+1)+IF(AND($E45=1,TD45=0),1000,0)),1000000))</f>
        <v/>
      </c>
      <c r="ACL45">
        <f>IF($B45=0,1000000,IF(INDEX('計算A'!$D$60:$II$104,$B45,184)*JX45=1,IF(AND($E45=2,TE45=0),1000000,INDEX('計算A'!GE$110:GE$114,$F45+1)+IF(AND($E45=1,TE45=0),1000,0)),1000000))</f>
        <v/>
      </c>
      <c r="ACM45">
        <f>IF($B45=0,1000000,IF(INDEX('計算A'!$D$60:$II$104,$B45,185)*JY45=1,IF(AND($E45=2,TF45=0),1000000,INDEX('計算A'!GF$110:GF$114,$F45+1)+IF(AND($E45=1,TF45=0),1000,0)),1000000))</f>
        <v/>
      </c>
      <c r="ACN45">
        <f>IF($B45=0,1000000,IF(INDEX('計算A'!$D$60:$II$104,$B45,186)*JZ45=1,IF(AND($E45=2,TG45=0),1000000,INDEX('計算A'!GG$110:GG$114,$F45+1)+IF(AND($E45=1,TG45=0),1000,0)),1000000))</f>
        <v/>
      </c>
      <c r="ACO45">
        <f>IF($B45=0,1000000,IF(INDEX('計算A'!$D$60:$II$104,$B45,187)*KA45=1,IF(AND($E45=2,TH45=0),1000000,INDEX('計算A'!GH$110:GH$114,$F45+1)+IF(AND($E45=1,TH45=0),1000,0)),1000000))</f>
        <v/>
      </c>
      <c r="ACP45">
        <f>IF($B45=0,1000000,IF(INDEX('計算A'!$D$60:$II$104,$B45,188)*KB45=1,IF(AND($E45=2,TI45=0),1000000,INDEX('計算A'!GI$110:GI$114,$F45+1)+IF(AND($E45=1,TI45=0),1000,0)),1000000))</f>
        <v/>
      </c>
      <c r="ACQ45">
        <f>IF($B45=0,1000000,IF(INDEX('計算A'!$D$60:$II$104,$B45,189)*KC45=1,IF(AND($E45=2,TJ45=0),1000000,INDEX('計算A'!GJ$110:GJ$114,$F45+1)+IF(AND($E45=1,TJ45=0),1000,0)),1000000))</f>
        <v/>
      </c>
      <c r="ACR45">
        <f>IF($B45=0,1000000,IF(INDEX('計算A'!$D$60:$II$104,$B45,190)*KD45=1,IF(AND($E45=2,TK45=0),1000000,INDEX('計算A'!GK$110:GK$114,$F45+1)+IF(AND($E45=1,TK45=0),1000,0)),1000000))</f>
        <v/>
      </c>
      <c r="ACS45">
        <f>IF($B45=0,1000000,IF(INDEX('計算A'!$D$60:$II$104,$B45,191)*KE45=1,IF(AND($E45=2,TL45=0),1000000,INDEX('計算A'!GL$110:GL$114,$F45+1)+IF(AND($E45=1,TL45=0),1000,0)),1000000))</f>
        <v/>
      </c>
      <c r="ACT45">
        <f>IF($B45=0,1000000,IF(INDEX('計算A'!$D$60:$II$104,$B45,192)*KF45=1,IF(AND($E45=2,TM45=0),1000000,INDEX('計算A'!GM$110:GM$114,$F45+1)+IF(AND($E45=1,TM45=0),1000,0)),1000000))</f>
        <v/>
      </c>
      <c r="ACU45">
        <f>IF($B45=0,1000000,IF(INDEX('計算A'!$D$60:$II$104,$B45,193)*KG45=1,IF(AND($E45=2,TN45=0),1000000,INDEX('計算A'!GN$110:GN$114,$F45+1)+IF(AND($E45=1,TN45=0),1000,0)),1000000))</f>
        <v/>
      </c>
      <c r="ACV45">
        <f>IF($B45=0,1000000,IF(INDEX('計算A'!$D$60:$II$104,$B45,194)*KH45=1,IF(AND($E45=2,TO45=0),1000000,INDEX('計算A'!GO$110:GO$114,$F45+1)+IF(AND($E45=1,TO45=0),1000,0)),1000000))</f>
        <v/>
      </c>
      <c r="ACW45">
        <f>IF($B45=0,1000000,IF(INDEX('計算A'!$D$60:$II$104,$B45,195)*KI45=1,IF(AND($E45=2,TP45=0),1000000,INDEX('計算A'!GP$110:GP$114,$F45+1)+IF(AND($E45=1,TP45=0),1000,0)),1000000))</f>
        <v/>
      </c>
      <c r="ACX45">
        <f>IF($B45=0,1000000,IF(INDEX('計算A'!$D$60:$II$104,$B45,196)*KJ45=1,IF(AND($E45=2,TQ45=0),1000000,INDEX('計算A'!GQ$110:GQ$114,$F45+1)+IF(AND($E45=1,TQ45=0),1000,0)),1000000))</f>
        <v/>
      </c>
      <c r="ACY45">
        <f>IF($B45=0,1000000,IF(INDEX('計算A'!$D$60:$II$104,$B45,197)*KK45=1,IF(AND($E45=2,TR45=0),1000000,INDEX('計算A'!GR$110:GR$114,$F45+1)+IF(AND($E45=1,TR45=0),1000,0)),1000000))</f>
        <v/>
      </c>
      <c r="ACZ45">
        <f>IF($B45=0,1000000,IF(INDEX('計算A'!$D$60:$II$104,$B45,198)*KL45=1,IF(AND($E45=2,TS45=0),1000000,INDEX('計算A'!GS$110:GS$114,$F45+1)+IF(AND($E45=1,TS45=0),1000,0)),1000000))</f>
        <v/>
      </c>
      <c r="ADA45">
        <f>IF($B45=0,1000000,IF(INDEX('計算A'!$D$60:$II$104,$B45,199)*KM45=1,IF(AND($E45=2,TT45=0),1000000,INDEX('計算A'!GT$110:GT$114,$F45+1)+IF(AND($E45=1,TT45=0),1000,0)),1000000))</f>
        <v/>
      </c>
      <c r="ADB45">
        <f>IF($B45=0,1000000,IF(INDEX('計算A'!$D$60:$II$104,$B45,200)*KN45=1,IF(AND($E45=2,TU45=0),1000000,INDEX('計算A'!GU$110:GU$114,$F45+1)+IF(AND($E45=1,TU45=0),1000,0)),1000000))</f>
        <v/>
      </c>
      <c r="ADC45">
        <f>IF($B45=0,1000000,IF(INDEX('計算A'!$D$60:$II$104,$B45,201)*KO45=1,IF(AND($E45=2,TV45=0),1000000,INDEX('計算A'!GV$110:GV$114,$F45+1)+IF(AND($E45=1,TV45=0),1000,0)),1000000))</f>
        <v/>
      </c>
      <c r="ADD45">
        <f>IF($B45=0,1000000,IF(INDEX('計算A'!$D$60:$II$104,$B45,202)*KP45=1,IF(AND($E45=2,TW45=0),1000000,INDEX('計算A'!GW$110:GW$114,$F45+1)+IF(AND($E45=1,TW45=0),1000,0)),1000000))</f>
        <v/>
      </c>
      <c r="ADE45">
        <f>IF($B45=0,1000000,IF(INDEX('計算A'!$D$60:$II$104,$B45,203)*KQ45=1,IF(AND($E45=2,TX45=0),1000000,INDEX('計算A'!GX$110:GX$114,$F45+1)+IF(AND($E45=1,TX45=0),1000,0)),1000000))</f>
        <v/>
      </c>
      <c r="ADF45">
        <f>IF($B45=0,1000000,IF(INDEX('計算A'!$D$60:$II$104,$B45,204)*KR45=1,IF(AND($E45=2,TY45=0),1000000,INDEX('計算A'!GY$110:GY$114,$F45+1)+IF(AND($E45=1,TY45=0),1000,0)),1000000))</f>
        <v/>
      </c>
      <c r="ADG45">
        <f>IF($B45=0,1000000,IF(INDEX('計算A'!$D$60:$II$104,$B45,205)*KS45=1,IF(AND($E45=2,TZ45=0),1000000,INDEX('計算A'!GZ$110:GZ$114,$F45+1)+IF(AND($E45=1,TZ45=0),1000,0)),1000000))</f>
        <v/>
      </c>
      <c r="ADH45">
        <f>IF($B45=0,1000000,IF(INDEX('計算A'!$D$60:$II$104,$B45,206)*KT45=1,IF(AND($E45=2,UA45=0),1000000,INDEX('計算A'!HA$110:HA$114,$F45+1)+IF(AND($E45=1,UA45=0),1000,0)),1000000))</f>
        <v/>
      </c>
      <c r="ADI45">
        <f>IF($B45=0,1000000,IF(INDEX('計算A'!$D$60:$II$104,$B45,207)*KU45=1,IF(AND($E45=2,UB45=0),1000000,INDEX('計算A'!HB$110:HB$114,$F45+1)+IF(AND($E45=1,UB45=0),1000,0)),1000000))</f>
        <v/>
      </c>
      <c r="ADJ45">
        <f>IF($B45=0,1000000,IF(INDEX('計算A'!$D$60:$II$104,$B45,208)*KV45=1,IF(AND($E45=2,UC45=0),1000000,INDEX('計算A'!HC$110:HC$114,$F45+1)+IF(AND($E45=1,UC45=0),1000,0)),1000000))</f>
        <v/>
      </c>
      <c r="ADK45">
        <f>IF($B45=0,1000000,IF(INDEX('計算A'!$D$60:$II$104,$B45,209)*KW45=1,IF(AND($E45=2,UD45=0),1000000,INDEX('計算A'!HD$110:HD$114,$F45+1)+IF(AND($E45=1,UD45=0),1000,0)),1000000))</f>
        <v/>
      </c>
      <c r="ADL45">
        <f>IF($B45=0,1000000,IF(INDEX('計算A'!$D$60:$II$104,$B45,210)*KX45=1,IF(AND($E45=2,UE45=0),1000000,INDEX('計算A'!HE$110:HE$114,$F45+1)+IF(AND($E45=1,UE45=0),1000,0)),1000000))</f>
        <v/>
      </c>
      <c r="ADM45">
        <f>IF($B45=0,1000000,IF(INDEX('計算A'!$D$60:$II$104,$B45,211)*KY45=1,IF(AND($E45=2,UF45=0),1000000,INDEX('計算A'!HF$110:HF$114,$F45+1)+IF(AND($E45=1,UF45=0),1000,0)),1000000))</f>
        <v/>
      </c>
      <c r="ADN45">
        <f>IF($B45=0,1000000,IF(INDEX('計算A'!$D$60:$II$104,$B45,212)*KZ45=1,IF(AND($E45=2,UG45=0),1000000,INDEX('計算A'!HG$110:HG$114,$F45+1)+IF(AND($E45=1,UG45=0),1000,0)),1000000))</f>
        <v/>
      </c>
      <c r="ADO45">
        <f>IF($B45=0,1000000,IF(INDEX('計算A'!$D$60:$II$104,$B45,213)*LA45=1,IF(AND($E45=2,UH45=0),1000000,INDEX('計算A'!HH$110:HH$114,$F45+1)+IF(AND($E45=1,UH45=0),1000,0)),1000000))</f>
        <v/>
      </c>
      <c r="ADP45">
        <f>IF($B45=0,1000000,IF(INDEX('計算A'!$D$60:$II$104,$B45,214)*LB45=1,IF(AND($E45=2,UI45=0),1000000,INDEX('計算A'!HI$110:HI$114,$F45+1)+IF(AND($E45=1,UI45=0),1000,0)),1000000))</f>
        <v/>
      </c>
      <c r="ADQ45">
        <f>IF($B45=0,1000000,IF(INDEX('計算A'!$D$60:$II$104,$B45,215)*LC45=1,IF(AND($E45=2,UJ45=0),1000000,INDEX('計算A'!HJ$110:HJ$114,$F45+1)+IF(AND($E45=1,UJ45=0),1000,0)),1000000))</f>
        <v/>
      </c>
      <c r="ADR45">
        <f>IF($B45=0,1000000,IF(INDEX('計算A'!$D$60:$II$104,$B45,216)*LD45=1,IF(AND($E45=2,UK45=0),1000000,INDEX('計算A'!HK$110:HK$114,$F45+1)+IF(AND($E45=1,UK45=0),1000,0)),1000000))</f>
        <v/>
      </c>
      <c r="ADS45">
        <f>IF($B45=0,1000000,IF(INDEX('計算A'!$D$60:$II$104,$B45,217)*LE45=1,IF(AND($E45=2,UL45=0),1000000,INDEX('計算A'!HL$110:HL$114,$F45+1)+IF(AND($E45=1,UL45=0),1000,0)),1000000))</f>
        <v/>
      </c>
      <c r="ADT45">
        <f>IF($B45=0,1000000,IF(INDEX('計算A'!$D$60:$II$104,$B45,218)*LF45=1,IF(AND($E45=2,UM45=0),1000000,INDEX('計算A'!HM$110:HM$114,$F45+1)+IF(AND($E45=1,UM45=0),1000,0)),1000000))</f>
        <v/>
      </c>
      <c r="ADU45">
        <f>IF($B45=0,1000000,IF(INDEX('計算A'!$D$60:$II$104,$B45,219)*LG45=1,IF(AND($E45=2,UN45=0),1000000,INDEX('計算A'!HN$110:HN$114,$F45+1)+IF(AND($E45=1,UN45=0),1000,0)),1000000))</f>
        <v/>
      </c>
      <c r="ADV45">
        <f>IF($B45=0,1000000,IF(INDEX('計算A'!$D$60:$II$104,$B45,220)*LH45=1,IF(AND($E45=2,UO45=0),1000000,INDEX('計算A'!HO$110:HO$114,$F45+1)+IF(AND($E45=1,UO45=0),1000,0)),1000000))</f>
        <v/>
      </c>
      <c r="ADW45">
        <f>IF($B45=0,1000000,IF(INDEX('計算A'!$D$60:$II$104,$B45,221)*LI45=1,IF(AND($E45=2,UP45=0),1000000,INDEX('計算A'!HP$110:HP$114,$F45+1)+IF(AND($E45=1,UP45=0),1000,0)),1000000))</f>
        <v/>
      </c>
      <c r="ADX45">
        <f>IF($B45=0,1000000,IF(INDEX('計算A'!$D$60:$II$104,$B45,222)*LJ45=1,IF(AND($E45=2,UQ45=0),1000000,INDEX('計算A'!HQ$110:HQ$114,$F45+1)+IF(AND($E45=1,UQ45=0),1000,0)),1000000))</f>
        <v/>
      </c>
      <c r="ADY45">
        <f>IF($B45=0,1000000,IF(INDEX('計算A'!$D$60:$II$104,$B45,223)*LK45=1,IF(AND($E45=2,UR45=0),1000000,INDEX('計算A'!HR$110:HR$114,$F45+1)+IF(AND($E45=1,UR45=0),1000,0)),1000000))</f>
        <v/>
      </c>
      <c r="ADZ45">
        <f>IF($B45=0,1000000,IF(INDEX('計算A'!$D$60:$II$104,$B45,224)*LL45=1,IF(AND($E45=2,US45=0),1000000,INDEX('計算A'!HS$110:HS$114,$F45+1)+IF(AND($E45=1,US45=0),1000,0)),1000000))</f>
        <v/>
      </c>
      <c r="AEA45">
        <f>IF($B45=0,1000000,IF(INDEX('計算A'!$D$60:$II$104,$B45,225)*LM45=1,IF(AND($E45=2,UT45=0),1000000,INDEX('計算A'!HT$110:HT$114,$F45+1)+IF(AND($E45=1,UT45=0),1000,0)),1000000))</f>
        <v/>
      </c>
      <c r="AEB45">
        <f>IF($B45=0,1000000,IF(INDEX('計算A'!$D$60:$II$104,$B45,226)*LN45=1,IF(AND($E45=2,UU45=0),1000000,INDEX('計算A'!HU$110:HU$114,$F45+1)+IF(AND($E45=1,UU45=0),1000,0)),1000000))</f>
        <v/>
      </c>
      <c r="AEC45">
        <f>IF($B45=0,1000000,IF(INDEX('計算A'!$D$60:$II$104,$B45,227)*LO45=1,IF(AND($E45=2,UV45=0),1000000,INDEX('計算A'!HV$110:HV$114,$F45+1)+IF(AND($E45=1,UV45=0),1000,0)),1000000))</f>
        <v/>
      </c>
      <c r="AED45">
        <f>IF($B45=0,1000000,IF(INDEX('計算A'!$D$60:$II$104,$B45,228)*LP45=1,IF(AND($E45=2,UW45=0),1000000,INDEX('計算A'!HW$110:HW$114,$F45+1)+IF(AND($E45=1,UW45=0),1000,0)),1000000))</f>
        <v/>
      </c>
      <c r="AEE45">
        <f>IF($B45=0,1000000,IF(INDEX('計算A'!$D$60:$II$104,$B45,229)*LQ45=1,IF(AND($E45=2,UX45=0),1000000,INDEX('計算A'!HX$110:HX$114,$F45+1)+IF(AND($E45=1,UX45=0),1000,0)),1000000))</f>
        <v/>
      </c>
      <c r="AEF45">
        <f>IF($B45=0,1000000,IF(INDEX('計算A'!$D$60:$II$104,$B45,230)*LR45=1,IF(AND($E45=2,UY45=0),1000000,INDEX('計算A'!HY$110:HY$114,$F45+1)+IF(AND($E45=1,UY45=0),1000,0)),1000000))</f>
        <v/>
      </c>
      <c r="AEG45">
        <f>IF($B45=0,1000000,IF(INDEX('計算A'!$D$60:$II$104,$B45,231)*LS45=1,IF(AND($E45=2,UZ45=0),1000000,INDEX('計算A'!HZ$110:HZ$114,$F45+1)+IF(AND($E45=1,UZ45=0),1000,0)),1000000))</f>
        <v/>
      </c>
      <c r="AEH45">
        <f>IF($B45=0,1000000,IF(INDEX('計算A'!$D$60:$II$104,$B45,232)*LT45=1,IF(AND($E45=2,VA45=0),1000000,INDEX('計算A'!IA$110:IA$114,$F45+1)+IF(AND($E45=1,VA45=0),1000,0)),1000000))</f>
        <v/>
      </c>
      <c r="AEI45">
        <f>IF($B45=0,1000000,IF(INDEX('計算A'!$D$60:$II$104,$B45,233)*LU45=1,IF(AND($E45=2,VB45=0),1000000,INDEX('計算A'!IB$110:IB$114,$F45+1)+IF(AND($E45=1,VB45=0),1000,0)),1000000))</f>
        <v/>
      </c>
      <c r="AEJ45">
        <f>IF($B45=0,1000000,IF(INDEX('計算A'!$D$60:$II$104,$B45,234)*LV45=1,IF(AND($E45=2,VC45=0),1000000,INDEX('計算A'!IC$110:IC$114,$F45+1)+IF(AND($E45=1,VC45=0),1000,0)),1000000))</f>
        <v/>
      </c>
      <c r="AEK45">
        <f>IF($B45=0,1000000,IF(INDEX('計算A'!$D$60:$II$104,$B45,235)*LW45=1,IF(AND($E45=2,VD45=0),1000000,INDEX('計算A'!ID$110:ID$114,$F45+1)+IF(AND($E45=1,VD45=0),1000,0)),1000000))</f>
        <v/>
      </c>
      <c r="AEL45">
        <f>IF($B45=0,1000000,IF(INDEX('計算A'!$D$60:$II$104,$B45,236)*LX45=1,IF(AND($E45=2,VE45=0),1000000,INDEX('計算A'!IE$110:IE$114,$F45+1)+IF(AND($E45=1,VE45=0),1000,0)),1000000))</f>
        <v/>
      </c>
      <c r="AEM45">
        <f>IF($B45=0,1000000,IF(INDEX('計算A'!$D$60:$II$104,$B45,237)*LY45=1,IF(AND($E45=2,VF45=0),1000000,INDEX('計算A'!IF$110:IF$114,$F45+1)+IF(AND($E45=1,VF45=0),1000,0)),1000000))</f>
        <v/>
      </c>
      <c r="AEN45">
        <f>IF($B45=0,1000000,IF(INDEX('計算A'!$D$60:$II$104,$B45,238)*LZ45=1,IF(AND($E45=2,VG45=0),1000000,INDEX('計算A'!IG$110:IG$114,$F45+1)+IF(AND($E45=1,VG45=0),1000,0)),1000000))</f>
        <v/>
      </c>
      <c r="AEO45">
        <f>IF($B45=0,1000000,IF(INDEX('計算A'!$D$60:$II$104,$B45,239)*MA45=1,IF(AND($E45=2,VH45=0),1000000,INDEX('計算A'!IH$110:IH$114,$F45+1)+IF(AND($E45=1,VH45=0),1000,0)),1000000))</f>
        <v/>
      </c>
      <c r="AEP45">
        <f>IF($B45=0,1000000,IF(INDEX('計算A'!$D$60:$II$104,$B45,240)*MB45=1,IF(AND($E45=2,VI45=0),1000000,INDEX('計算A'!II$110:II$114,$F45+1)+IF(AND($E45=1,VI45=0),1000,0)),1000000))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IF($B46=0,1000000,IF(INDEX('計算A'!$D$60:$II$104,$B46,1)*CW46=1,IF(AND($E46=2,MD46=0),1000000,INDEX('計算A'!D$110:D$114,$F46+1)+IF(AND($E46=1,MD46=0),1000,0)),1000000))</f>
        <v/>
      </c>
      <c r="VL46">
        <f>IF($B46=0,1000000,IF(INDEX('計算A'!$D$60:$II$104,$B46,2)*CX46=1,IF(AND($E46=2,ME46=0),1000000,INDEX('計算A'!E$110:E$114,$F46+1)+IF(AND($E46=1,ME46=0),1000,0)),1000000))</f>
        <v/>
      </c>
      <c r="VM46">
        <f>IF($B46=0,1000000,IF(INDEX('計算A'!$D$60:$II$104,$B46,3)*CY46=1,IF(AND($E46=2,MF46=0),1000000,INDEX('計算A'!F$110:F$114,$F46+1)+IF(AND($E46=1,MF46=0),1000,0)),1000000))</f>
        <v/>
      </c>
      <c r="VN46">
        <f>IF($B46=0,1000000,IF(INDEX('計算A'!$D$60:$II$104,$B46,4)*CZ46=1,IF(AND($E46=2,MG46=0),1000000,INDEX('計算A'!G$110:G$114,$F46+1)+IF(AND($E46=1,MG46=0),1000,0)),1000000))</f>
        <v/>
      </c>
      <c r="VO46">
        <f>IF($B46=0,1000000,IF(INDEX('計算A'!$D$60:$II$104,$B46,5)*DA46=1,IF(AND($E46=2,MH46=0),1000000,INDEX('計算A'!H$110:H$114,$F46+1)+IF(AND($E46=1,MH46=0),1000,0)),1000000))</f>
        <v/>
      </c>
      <c r="VP46">
        <f>IF($B46=0,1000000,IF(INDEX('計算A'!$D$60:$II$104,$B46,6)*DB46=1,IF(AND($E46=2,MI46=0),1000000,INDEX('計算A'!I$110:I$114,$F46+1)+IF(AND($E46=1,MI46=0),1000,0)),1000000))</f>
        <v/>
      </c>
      <c r="VQ46">
        <f>IF($B46=0,1000000,IF(INDEX('計算A'!$D$60:$II$104,$B46,7)*DC46=1,IF(AND($E46=2,MJ46=0),1000000,INDEX('計算A'!J$110:J$114,$F46+1)+IF(AND($E46=1,MJ46=0),1000,0)),1000000))</f>
        <v/>
      </c>
      <c r="VR46">
        <f>IF($B46=0,1000000,IF(INDEX('計算A'!$D$60:$II$104,$B46,8)*DD46=1,IF(AND($E46=2,MK46=0),1000000,INDEX('計算A'!K$110:K$114,$F46+1)+IF(AND($E46=1,MK46=0),1000,0)),1000000))</f>
        <v/>
      </c>
      <c r="VS46">
        <f>IF($B46=0,1000000,IF(INDEX('計算A'!$D$60:$II$104,$B46,9)*DE46=1,IF(AND($E46=2,ML46=0),1000000,INDEX('計算A'!L$110:L$114,$F46+1)+IF(AND($E46=1,ML46=0),1000,0)),1000000))</f>
        <v/>
      </c>
      <c r="VT46">
        <f>IF($B46=0,1000000,IF(INDEX('計算A'!$D$60:$II$104,$B46,10)*DF46=1,IF(AND($E46=2,MM46=0),1000000,INDEX('計算A'!M$110:M$114,$F46+1)+IF(AND($E46=1,MM46=0),1000,0)),1000000))</f>
        <v/>
      </c>
      <c r="VU46">
        <f>IF($B46=0,1000000,IF(INDEX('計算A'!$D$60:$II$104,$B46,11)*DG46=1,IF(AND($E46=2,MN46=0),1000000,INDEX('計算A'!N$110:N$114,$F46+1)+IF(AND($E46=1,MN46=0),1000,0)),1000000))</f>
        <v/>
      </c>
      <c r="VV46">
        <f>IF($B46=0,1000000,IF(INDEX('計算A'!$D$60:$II$104,$B46,12)*DH46=1,IF(AND($E46=2,MO46=0),1000000,INDEX('計算A'!O$110:O$114,$F46+1)+IF(AND($E46=1,MO46=0),1000,0)),1000000))</f>
        <v/>
      </c>
      <c r="VW46">
        <f>IF($B46=0,1000000,IF(INDEX('計算A'!$D$60:$II$104,$B46,13)*DI46=1,IF(AND($E46=2,MP46=0),1000000,INDEX('計算A'!P$110:P$114,$F46+1)+IF(AND($E46=1,MP46=0),1000,0)),1000000))</f>
        <v/>
      </c>
      <c r="VX46">
        <f>IF($B46=0,1000000,IF(INDEX('計算A'!$D$60:$II$104,$B46,14)*DJ46=1,IF(AND($E46=2,MQ46=0),1000000,INDEX('計算A'!Q$110:Q$114,$F46+1)+IF(AND($E46=1,MQ46=0),1000,0)),1000000))</f>
        <v/>
      </c>
      <c r="VY46">
        <f>IF($B46=0,1000000,IF(INDEX('計算A'!$D$60:$II$104,$B46,15)*DK46=1,IF(AND($E46=2,MR46=0),1000000,INDEX('計算A'!R$110:R$114,$F46+1)+IF(AND($E46=1,MR46=0),1000,0)),1000000))</f>
        <v/>
      </c>
      <c r="VZ46">
        <f>IF($B46=0,1000000,IF(INDEX('計算A'!$D$60:$II$104,$B46,16)*DL46=1,IF(AND($E46=2,MS46=0),1000000,INDEX('計算A'!S$110:S$114,$F46+1)+IF(AND($E46=1,MS46=0),1000,0)),1000000))</f>
        <v/>
      </c>
      <c r="WA46">
        <f>IF($B46=0,1000000,IF(INDEX('計算A'!$D$60:$II$104,$B46,17)*DM46=1,IF(AND($E46=2,MT46=0),1000000,INDEX('計算A'!T$110:T$114,$F46+1)+IF(AND($E46=1,MT46=0),1000,0)),1000000))</f>
        <v/>
      </c>
      <c r="WB46">
        <f>IF($B46=0,1000000,IF(INDEX('計算A'!$D$60:$II$104,$B46,18)*DN46=1,IF(AND($E46=2,MU46=0),1000000,INDEX('計算A'!U$110:U$114,$F46+1)+IF(AND($E46=1,MU46=0),1000,0)),1000000))</f>
        <v/>
      </c>
      <c r="WC46">
        <f>IF($B46=0,1000000,IF(INDEX('計算A'!$D$60:$II$104,$B46,19)*DO46=1,IF(AND($E46=2,MV46=0),1000000,INDEX('計算A'!V$110:V$114,$F46+1)+IF(AND($E46=1,MV46=0),1000,0)),1000000))</f>
        <v/>
      </c>
      <c r="WD46">
        <f>IF($B46=0,1000000,IF(INDEX('計算A'!$D$60:$II$104,$B46,20)*DP46=1,IF(AND($E46=2,MW46=0),1000000,INDEX('計算A'!W$110:W$114,$F46+1)+IF(AND($E46=1,MW46=0),1000,0)),1000000))</f>
        <v/>
      </c>
      <c r="WE46">
        <f>IF($B46=0,1000000,IF(INDEX('計算A'!$D$60:$II$104,$B46,21)*DQ46=1,IF(AND($E46=2,MX46=0),1000000,INDEX('計算A'!X$110:X$114,$F46+1)+IF(AND($E46=1,MX46=0),1000,0)),1000000))</f>
        <v/>
      </c>
      <c r="WF46">
        <f>IF($B46=0,1000000,IF(INDEX('計算A'!$D$60:$II$104,$B46,22)*DR46=1,IF(AND($E46=2,MY46=0),1000000,INDEX('計算A'!Y$110:Y$114,$F46+1)+IF(AND($E46=1,MY46=0),1000,0)),1000000))</f>
        <v/>
      </c>
      <c r="WG46">
        <f>IF($B46=0,1000000,IF(INDEX('計算A'!$D$60:$II$104,$B46,23)*DS46=1,IF(AND($E46=2,MZ46=0),1000000,INDEX('計算A'!Z$110:Z$114,$F46+1)+IF(AND($E46=1,MZ46=0),1000,0)),1000000))</f>
        <v/>
      </c>
      <c r="WH46">
        <f>IF($B46=0,1000000,IF(INDEX('計算A'!$D$60:$II$104,$B46,24)*DT46=1,IF(AND($E46=2,NA46=0),1000000,INDEX('計算A'!AA$110:AA$114,$F46+1)+IF(AND($E46=1,NA46=0),1000,0)),1000000))</f>
        <v/>
      </c>
      <c r="WI46">
        <f>IF($B46=0,1000000,IF(INDEX('計算A'!$D$60:$II$104,$B46,25)*DU46=1,IF(AND($E46=2,NB46=0),1000000,INDEX('計算A'!AB$110:AB$114,$F46+1)+IF(AND($E46=1,NB46=0),1000,0)),1000000))</f>
        <v/>
      </c>
      <c r="WJ46">
        <f>IF($B46=0,1000000,IF(INDEX('計算A'!$D$60:$II$104,$B46,26)*DV46=1,IF(AND($E46=2,NC46=0),1000000,INDEX('計算A'!AC$110:AC$114,$F46+1)+IF(AND($E46=1,NC46=0),1000,0)),1000000))</f>
        <v/>
      </c>
      <c r="WK46">
        <f>IF($B46=0,1000000,IF(INDEX('計算A'!$D$60:$II$104,$B46,27)*DW46=1,IF(AND($E46=2,ND46=0),1000000,INDEX('計算A'!AD$110:AD$114,$F46+1)+IF(AND($E46=1,ND46=0),1000,0)),1000000))</f>
        <v/>
      </c>
      <c r="WL46">
        <f>IF($B46=0,1000000,IF(INDEX('計算A'!$D$60:$II$104,$B46,28)*DX46=1,IF(AND($E46=2,NE46=0),1000000,INDEX('計算A'!AE$110:AE$114,$F46+1)+IF(AND($E46=1,NE46=0),1000,0)),1000000))</f>
        <v/>
      </c>
      <c r="WM46">
        <f>IF($B46=0,1000000,IF(INDEX('計算A'!$D$60:$II$104,$B46,29)*DY46=1,IF(AND($E46=2,NF46=0),1000000,INDEX('計算A'!AF$110:AF$114,$F46+1)+IF(AND($E46=1,NF46=0),1000,0)),1000000))</f>
        <v/>
      </c>
      <c r="WN46">
        <f>IF($B46=0,1000000,IF(INDEX('計算A'!$D$60:$II$104,$B46,30)*DZ46=1,IF(AND($E46=2,NG46=0),1000000,INDEX('計算A'!AG$110:AG$114,$F46+1)+IF(AND($E46=1,NG46=0),1000,0)),1000000))</f>
        <v/>
      </c>
      <c r="WO46">
        <f>IF($B46=0,1000000,IF(INDEX('計算A'!$D$60:$II$104,$B46,31)*EA46=1,IF(AND($E46=2,NH46=0),1000000,INDEX('計算A'!AH$110:AH$114,$F46+1)+IF(AND($E46=1,NH46=0),1000,0)),1000000))</f>
        <v/>
      </c>
      <c r="WP46">
        <f>IF($B46=0,1000000,IF(INDEX('計算A'!$D$60:$II$104,$B46,32)*EB46=1,IF(AND($E46=2,NI46=0),1000000,INDEX('計算A'!AI$110:AI$114,$F46+1)+IF(AND($E46=1,NI46=0),1000,0)),1000000))</f>
        <v/>
      </c>
      <c r="WQ46">
        <f>IF($B46=0,1000000,IF(INDEX('計算A'!$D$60:$II$104,$B46,33)*EC46=1,IF(AND($E46=2,NJ46=0),1000000,INDEX('計算A'!AJ$110:AJ$114,$F46+1)+IF(AND($E46=1,NJ46=0),1000,0)),1000000))</f>
        <v/>
      </c>
      <c r="WR46">
        <f>IF($B46=0,1000000,IF(INDEX('計算A'!$D$60:$II$104,$B46,34)*ED46=1,IF(AND($E46=2,NK46=0),1000000,INDEX('計算A'!AK$110:AK$114,$F46+1)+IF(AND($E46=1,NK46=0),1000,0)),1000000))</f>
        <v/>
      </c>
      <c r="WS46">
        <f>IF($B46=0,1000000,IF(INDEX('計算A'!$D$60:$II$104,$B46,35)*EE46=1,IF(AND($E46=2,NL46=0),1000000,INDEX('計算A'!AL$110:AL$114,$F46+1)+IF(AND($E46=1,NL46=0),1000,0)),1000000))</f>
        <v/>
      </c>
      <c r="WT46">
        <f>IF($B46=0,1000000,IF(INDEX('計算A'!$D$60:$II$104,$B46,36)*EF46=1,IF(AND($E46=2,NM46=0),1000000,INDEX('計算A'!AM$110:AM$114,$F46+1)+IF(AND($E46=1,NM46=0),1000,0)),1000000))</f>
        <v/>
      </c>
      <c r="WU46">
        <f>IF($B46=0,1000000,IF(INDEX('計算A'!$D$60:$II$104,$B46,37)*EG46=1,IF(AND($E46=2,NN46=0),1000000,INDEX('計算A'!AN$110:AN$114,$F46+1)+IF(AND($E46=1,NN46=0),1000,0)),1000000))</f>
        <v/>
      </c>
      <c r="WV46">
        <f>IF($B46=0,1000000,IF(INDEX('計算A'!$D$60:$II$104,$B46,38)*EH46=1,IF(AND($E46=2,NO46=0),1000000,INDEX('計算A'!AO$110:AO$114,$F46+1)+IF(AND($E46=1,NO46=0),1000,0)),1000000))</f>
        <v/>
      </c>
      <c r="WW46">
        <f>IF($B46=0,1000000,IF(INDEX('計算A'!$D$60:$II$104,$B46,39)*EI46=1,IF(AND($E46=2,NP46=0),1000000,INDEX('計算A'!AP$110:AP$114,$F46+1)+IF(AND($E46=1,NP46=0),1000,0)),1000000))</f>
        <v/>
      </c>
      <c r="WX46">
        <f>IF($B46=0,1000000,IF(INDEX('計算A'!$D$60:$II$104,$B46,40)*EJ46=1,IF(AND($E46=2,NQ46=0),1000000,INDEX('計算A'!AQ$110:AQ$114,$F46+1)+IF(AND($E46=1,NQ46=0),1000,0)),1000000))</f>
        <v/>
      </c>
      <c r="WY46">
        <f>IF($B46=0,1000000,IF(INDEX('計算A'!$D$60:$II$104,$B46,41)*EK46=1,IF(AND($E46=2,NR46=0),1000000,INDEX('計算A'!AR$110:AR$114,$F46+1)+IF(AND($E46=1,NR46=0),1000,0)),1000000))</f>
        <v/>
      </c>
      <c r="WZ46">
        <f>IF($B46=0,1000000,IF(INDEX('計算A'!$D$60:$II$104,$B46,42)*EL46=1,IF(AND($E46=2,NS46=0),1000000,INDEX('計算A'!AS$110:AS$114,$F46+1)+IF(AND($E46=1,NS46=0),1000,0)),1000000))</f>
        <v/>
      </c>
      <c r="XA46">
        <f>IF($B46=0,1000000,IF(INDEX('計算A'!$D$60:$II$104,$B46,43)*EM46=1,IF(AND($E46=2,NT46=0),1000000,INDEX('計算A'!AT$110:AT$114,$F46+1)+IF(AND($E46=1,NT46=0),1000,0)),1000000))</f>
        <v/>
      </c>
      <c r="XB46">
        <f>IF($B46=0,1000000,IF(INDEX('計算A'!$D$60:$II$104,$B46,44)*EN46=1,IF(AND($E46=2,NU46=0),1000000,INDEX('計算A'!AU$110:AU$114,$F46+1)+IF(AND($E46=1,NU46=0),1000,0)),1000000))</f>
        <v/>
      </c>
      <c r="XC46">
        <f>IF($B46=0,1000000,IF(INDEX('計算A'!$D$60:$II$104,$B46,45)*EO46=1,IF(AND($E46=2,NV46=0),1000000,INDEX('計算A'!AV$110:AV$114,$F46+1)+IF(AND($E46=1,NV46=0),1000,0)),1000000))</f>
        <v/>
      </c>
      <c r="XD46">
        <f>IF($B46=0,1000000,IF(INDEX('計算A'!$D$60:$II$104,$B46,46)*EP46=1,IF(AND($E46=2,NW46=0),1000000,INDEX('計算A'!AW$110:AW$114,$F46+1)+IF(AND($E46=1,NW46=0),1000,0)),1000000))</f>
        <v/>
      </c>
      <c r="XE46">
        <f>IF($B46=0,1000000,IF(INDEX('計算A'!$D$60:$II$104,$B46,47)*EQ46=1,IF(AND($E46=2,NX46=0),1000000,INDEX('計算A'!AX$110:AX$114,$F46+1)+IF(AND($E46=1,NX46=0),1000,0)),1000000))</f>
        <v/>
      </c>
      <c r="XF46">
        <f>IF($B46=0,1000000,IF(INDEX('計算A'!$D$60:$II$104,$B46,48)*ER46=1,IF(AND($E46=2,NY46=0),1000000,INDEX('計算A'!AY$110:AY$114,$F46+1)+IF(AND($E46=1,NY46=0),1000,0)),1000000))</f>
        <v/>
      </c>
      <c r="XG46">
        <f>IF($B46=0,1000000,IF(INDEX('計算A'!$D$60:$II$104,$B46,49)*ES46=1,IF(AND($E46=2,NZ46=0),1000000,INDEX('計算A'!AZ$110:AZ$114,$F46+1)+IF(AND($E46=1,NZ46=0),1000,0)),1000000))</f>
        <v/>
      </c>
      <c r="XH46">
        <f>IF($B46=0,1000000,IF(INDEX('計算A'!$D$60:$II$104,$B46,50)*ET46=1,IF(AND($E46=2,OA46=0),1000000,INDEX('計算A'!BA$110:BA$114,$F46+1)+IF(AND($E46=1,OA46=0),1000,0)),1000000))</f>
        <v/>
      </c>
      <c r="XI46">
        <f>IF($B46=0,1000000,IF(INDEX('計算A'!$D$60:$II$104,$B46,51)*EU46=1,IF(AND($E46=2,OB46=0),1000000,INDEX('計算A'!BB$110:BB$114,$F46+1)+IF(AND($E46=1,OB46=0),1000,0)),1000000))</f>
        <v/>
      </c>
      <c r="XJ46">
        <f>IF($B46=0,1000000,IF(INDEX('計算A'!$D$60:$II$104,$B46,52)*EV46=1,IF(AND($E46=2,OC46=0),1000000,INDEX('計算A'!BC$110:BC$114,$F46+1)+IF(AND($E46=1,OC46=0),1000,0)),1000000))</f>
        <v/>
      </c>
      <c r="XK46">
        <f>IF($B46=0,1000000,IF(INDEX('計算A'!$D$60:$II$104,$B46,53)*EW46=1,IF(AND($E46=2,OD46=0),1000000,INDEX('計算A'!BD$110:BD$114,$F46+1)+IF(AND($E46=1,OD46=0),1000,0)),1000000))</f>
        <v/>
      </c>
      <c r="XL46">
        <f>IF($B46=0,1000000,IF(INDEX('計算A'!$D$60:$II$104,$B46,54)*EX46=1,IF(AND($E46=2,OE46=0),1000000,INDEX('計算A'!BE$110:BE$114,$F46+1)+IF(AND($E46=1,OE46=0),1000,0)),1000000))</f>
        <v/>
      </c>
      <c r="XM46">
        <f>IF($B46=0,1000000,IF(INDEX('計算A'!$D$60:$II$104,$B46,55)*EY46=1,IF(AND($E46=2,OF46=0),1000000,INDEX('計算A'!BF$110:BF$114,$F46+1)+IF(AND($E46=1,OF46=0),1000,0)),1000000))</f>
        <v/>
      </c>
      <c r="XN46">
        <f>IF($B46=0,1000000,IF(INDEX('計算A'!$D$60:$II$104,$B46,56)*EZ46=1,IF(AND($E46=2,OG46=0),1000000,INDEX('計算A'!BG$110:BG$114,$F46+1)+IF(AND($E46=1,OG46=0),1000,0)),1000000))</f>
        <v/>
      </c>
      <c r="XO46">
        <f>IF($B46=0,1000000,IF(INDEX('計算A'!$D$60:$II$104,$B46,57)*FA46=1,IF(AND($E46=2,OH46=0),1000000,INDEX('計算A'!BH$110:BH$114,$F46+1)+IF(AND($E46=1,OH46=0),1000,0)),1000000))</f>
        <v/>
      </c>
      <c r="XP46">
        <f>IF($B46=0,1000000,IF(INDEX('計算A'!$D$60:$II$104,$B46,58)*FB46=1,IF(AND($E46=2,OI46=0),1000000,INDEX('計算A'!BI$110:BI$114,$F46+1)+IF(AND($E46=1,OI46=0),1000,0)),1000000))</f>
        <v/>
      </c>
      <c r="XQ46">
        <f>IF($B46=0,1000000,IF(INDEX('計算A'!$D$60:$II$104,$B46,59)*FC46=1,IF(AND($E46=2,OJ46=0),1000000,INDEX('計算A'!BJ$110:BJ$114,$F46+1)+IF(AND($E46=1,OJ46=0),1000,0)),1000000))</f>
        <v/>
      </c>
      <c r="XR46">
        <f>IF($B46=0,1000000,IF(INDEX('計算A'!$D$60:$II$104,$B46,60)*FD46=1,IF(AND($E46=2,OK46=0),1000000,INDEX('計算A'!BK$110:BK$114,$F46+1)+IF(AND($E46=1,OK46=0),1000,0)),1000000))</f>
        <v/>
      </c>
      <c r="XS46">
        <f>IF($B46=0,1000000,IF(INDEX('計算A'!$D$60:$II$104,$B46,61)*FE46=1,IF(AND($E46=2,OL46=0),1000000,INDEX('計算A'!BL$110:BL$114,$F46+1)+IF(AND($E46=1,OL46=0),1000,0)),1000000))</f>
        <v/>
      </c>
      <c r="XT46">
        <f>IF($B46=0,1000000,IF(INDEX('計算A'!$D$60:$II$104,$B46,62)*FF46=1,IF(AND($E46=2,OM46=0),1000000,INDEX('計算A'!BM$110:BM$114,$F46+1)+IF(AND($E46=1,OM46=0),1000,0)),1000000))</f>
        <v/>
      </c>
      <c r="XU46">
        <f>IF($B46=0,1000000,IF(INDEX('計算A'!$D$60:$II$104,$B46,63)*FG46=1,IF(AND($E46=2,ON46=0),1000000,INDEX('計算A'!BN$110:BN$114,$F46+1)+IF(AND($E46=1,ON46=0),1000,0)),1000000))</f>
        <v/>
      </c>
      <c r="XV46">
        <f>IF($B46=0,1000000,IF(INDEX('計算A'!$D$60:$II$104,$B46,64)*FH46=1,IF(AND($E46=2,OO46=0),1000000,INDEX('計算A'!BO$110:BO$114,$F46+1)+IF(AND($E46=1,OO46=0),1000,0)),1000000))</f>
        <v/>
      </c>
      <c r="XW46">
        <f>IF($B46=0,1000000,IF(INDEX('計算A'!$D$60:$II$104,$B46,65)*FI46=1,IF(AND($E46=2,OP46=0),1000000,INDEX('計算A'!BP$110:BP$114,$F46+1)+IF(AND($E46=1,OP46=0),1000,0)),1000000))</f>
        <v/>
      </c>
      <c r="XX46">
        <f>IF($B46=0,1000000,IF(INDEX('計算A'!$D$60:$II$104,$B46,66)*FJ46=1,IF(AND($E46=2,OQ46=0),1000000,INDEX('計算A'!BQ$110:BQ$114,$F46+1)+IF(AND($E46=1,OQ46=0),1000,0)),1000000))</f>
        <v/>
      </c>
      <c r="XY46">
        <f>IF($B46=0,1000000,IF(INDEX('計算A'!$D$60:$II$104,$B46,67)*FK46=1,IF(AND($E46=2,OR46=0),1000000,INDEX('計算A'!BR$110:BR$114,$F46+1)+IF(AND($E46=1,OR46=0),1000,0)),1000000))</f>
        <v/>
      </c>
      <c r="XZ46">
        <f>IF($B46=0,1000000,IF(INDEX('計算A'!$D$60:$II$104,$B46,68)*FL46=1,IF(AND($E46=2,OS46=0),1000000,INDEX('計算A'!BS$110:BS$114,$F46+1)+IF(AND($E46=1,OS46=0),1000,0)),1000000))</f>
        <v/>
      </c>
      <c r="YA46">
        <f>IF($B46=0,1000000,IF(INDEX('計算A'!$D$60:$II$104,$B46,69)*FM46=1,IF(AND($E46=2,OT46=0),1000000,INDEX('計算A'!BT$110:BT$114,$F46+1)+IF(AND($E46=1,OT46=0),1000,0)),1000000))</f>
        <v/>
      </c>
      <c r="YB46">
        <f>IF($B46=0,1000000,IF(INDEX('計算A'!$D$60:$II$104,$B46,70)*FN46=1,IF(AND($E46=2,OU46=0),1000000,INDEX('計算A'!BU$110:BU$114,$F46+1)+IF(AND($E46=1,OU46=0),1000,0)),1000000))</f>
        <v/>
      </c>
      <c r="YC46">
        <f>IF($B46=0,1000000,IF(INDEX('計算A'!$D$60:$II$104,$B46,71)*FO46=1,IF(AND($E46=2,OV46=0),1000000,INDEX('計算A'!BV$110:BV$114,$F46+1)+IF(AND($E46=1,OV46=0),1000,0)),1000000))</f>
        <v/>
      </c>
      <c r="YD46">
        <f>IF($B46=0,1000000,IF(INDEX('計算A'!$D$60:$II$104,$B46,72)*FP46=1,IF(AND($E46=2,OW46=0),1000000,INDEX('計算A'!BW$110:BW$114,$F46+1)+IF(AND($E46=1,OW46=0),1000,0)),1000000))</f>
        <v/>
      </c>
      <c r="YE46">
        <f>IF($B46=0,1000000,IF(INDEX('計算A'!$D$60:$II$104,$B46,73)*FQ46=1,IF(AND($E46=2,OX46=0),1000000,INDEX('計算A'!BX$110:BX$114,$F46+1)+IF(AND($E46=1,OX46=0),1000,0)),1000000))</f>
        <v/>
      </c>
      <c r="YF46">
        <f>IF($B46=0,1000000,IF(INDEX('計算A'!$D$60:$II$104,$B46,74)*FR46=1,IF(AND($E46=2,OY46=0),1000000,INDEX('計算A'!BY$110:BY$114,$F46+1)+IF(AND($E46=1,OY46=0),1000,0)),1000000))</f>
        <v/>
      </c>
      <c r="YG46">
        <f>IF($B46=0,1000000,IF(INDEX('計算A'!$D$60:$II$104,$B46,75)*FS46=1,IF(AND($E46=2,OZ46=0),1000000,INDEX('計算A'!BZ$110:BZ$114,$F46+1)+IF(AND($E46=1,OZ46=0),1000,0)),1000000))</f>
        <v/>
      </c>
      <c r="YH46">
        <f>IF($B46=0,1000000,IF(INDEX('計算A'!$D$60:$II$104,$B46,76)*FT46=1,IF(AND($E46=2,PA46=0),1000000,INDEX('計算A'!CA$110:CA$114,$F46+1)+IF(AND($E46=1,PA46=0),1000,0)),1000000))</f>
        <v/>
      </c>
      <c r="YI46">
        <f>IF($B46=0,1000000,IF(INDEX('計算A'!$D$60:$II$104,$B46,77)*FU46=1,IF(AND($E46=2,PB46=0),1000000,INDEX('計算A'!CB$110:CB$114,$F46+1)+IF(AND($E46=1,PB46=0),1000,0)),1000000))</f>
        <v/>
      </c>
      <c r="YJ46">
        <f>IF($B46=0,1000000,IF(INDEX('計算A'!$D$60:$II$104,$B46,78)*FV46=1,IF(AND($E46=2,PC46=0),1000000,INDEX('計算A'!CC$110:CC$114,$F46+1)+IF(AND($E46=1,PC46=0),1000,0)),1000000))</f>
        <v/>
      </c>
      <c r="YK46">
        <f>IF($B46=0,1000000,IF(INDEX('計算A'!$D$60:$II$104,$B46,79)*FW46=1,IF(AND($E46=2,PD46=0),1000000,INDEX('計算A'!CD$110:CD$114,$F46+1)+IF(AND($E46=1,PD46=0),1000,0)),1000000))</f>
        <v/>
      </c>
      <c r="YL46">
        <f>IF($B46=0,1000000,IF(INDEX('計算A'!$D$60:$II$104,$B46,80)*FX46=1,IF(AND($E46=2,PE46=0),1000000,INDEX('計算A'!CE$110:CE$114,$F46+1)+IF(AND($E46=1,PE46=0),1000,0)),1000000))</f>
        <v/>
      </c>
      <c r="YM46">
        <f>IF($B46=0,1000000,IF(INDEX('計算A'!$D$60:$II$104,$B46,81)*FY46=1,IF(AND($E46=2,PF46=0),1000000,INDEX('計算A'!CF$110:CF$114,$F46+1)+IF(AND($E46=1,PF46=0),1000,0)),1000000))</f>
        <v/>
      </c>
      <c r="YN46">
        <f>IF($B46=0,1000000,IF(INDEX('計算A'!$D$60:$II$104,$B46,82)*FZ46=1,IF(AND($E46=2,PG46=0),1000000,INDEX('計算A'!CG$110:CG$114,$F46+1)+IF(AND($E46=1,PG46=0),1000,0)),1000000))</f>
        <v/>
      </c>
      <c r="YO46">
        <f>IF($B46=0,1000000,IF(INDEX('計算A'!$D$60:$II$104,$B46,83)*GA46=1,IF(AND($E46=2,PH46=0),1000000,INDEX('計算A'!CH$110:CH$114,$F46+1)+IF(AND($E46=1,PH46=0),1000,0)),1000000))</f>
        <v/>
      </c>
      <c r="YP46">
        <f>IF($B46=0,1000000,IF(INDEX('計算A'!$D$60:$II$104,$B46,84)*GB46=1,IF(AND($E46=2,PI46=0),1000000,INDEX('計算A'!CI$110:CI$114,$F46+1)+IF(AND($E46=1,PI46=0),1000,0)),1000000))</f>
        <v/>
      </c>
      <c r="YQ46">
        <f>IF($B46=0,1000000,IF(INDEX('計算A'!$D$60:$II$104,$B46,85)*GC46=1,IF(AND($E46=2,PJ46=0),1000000,INDEX('計算A'!CJ$110:CJ$114,$F46+1)+IF(AND($E46=1,PJ46=0),1000,0)),1000000))</f>
        <v/>
      </c>
      <c r="YR46">
        <f>IF($B46=0,1000000,IF(INDEX('計算A'!$D$60:$II$104,$B46,86)*GD46=1,IF(AND($E46=2,PK46=0),1000000,INDEX('計算A'!CK$110:CK$114,$F46+1)+IF(AND($E46=1,PK46=0),1000,0)),1000000))</f>
        <v/>
      </c>
      <c r="YS46">
        <f>IF($B46=0,1000000,IF(INDEX('計算A'!$D$60:$II$104,$B46,87)*GE46=1,IF(AND($E46=2,PL46=0),1000000,INDEX('計算A'!CL$110:CL$114,$F46+1)+IF(AND($E46=1,PL46=0),1000,0)),1000000))</f>
        <v/>
      </c>
      <c r="YT46">
        <f>IF($B46=0,1000000,IF(INDEX('計算A'!$D$60:$II$104,$B46,88)*GF46=1,IF(AND($E46=2,PM46=0),1000000,INDEX('計算A'!CM$110:CM$114,$F46+1)+IF(AND($E46=1,PM46=0),1000,0)),1000000))</f>
        <v/>
      </c>
      <c r="YU46">
        <f>IF($B46=0,1000000,IF(INDEX('計算A'!$D$60:$II$104,$B46,89)*GG46=1,IF(AND($E46=2,PN46=0),1000000,INDEX('計算A'!CN$110:CN$114,$F46+1)+IF(AND($E46=1,PN46=0),1000,0)),1000000))</f>
        <v/>
      </c>
      <c r="YV46">
        <f>IF($B46=0,1000000,IF(INDEX('計算A'!$D$60:$II$104,$B46,90)*GH46=1,IF(AND($E46=2,PO46=0),1000000,INDEX('計算A'!CO$110:CO$114,$F46+1)+IF(AND($E46=1,PO46=0),1000,0)),1000000))</f>
        <v/>
      </c>
      <c r="YW46">
        <f>IF($B46=0,1000000,IF(INDEX('計算A'!$D$60:$II$104,$B46,91)*GI46=1,IF(AND($E46=2,PP46=0),1000000,INDEX('計算A'!CP$110:CP$114,$F46+1)+IF(AND($E46=1,PP46=0),1000,0)),1000000))</f>
        <v/>
      </c>
      <c r="YX46">
        <f>IF($B46=0,1000000,IF(INDEX('計算A'!$D$60:$II$104,$B46,92)*GJ46=1,IF(AND($E46=2,PQ46=0),1000000,INDEX('計算A'!CQ$110:CQ$114,$F46+1)+IF(AND($E46=1,PQ46=0),1000,0)),1000000))</f>
        <v/>
      </c>
      <c r="YY46">
        <f>IF($B46=0,1000000,IF(INDEX('計算A'!$D$60:$II$104,$B46,93)*GK46=1,IF(AND($E46=2,PR46=0),1000000,INDEX('計算A'!CR$110:CR$114,$F46+1)+IF(AND($E46=1,PR46=0),1000,0)),1000000))</f>
        <v/>
      </c>
      <c r="YZ46">
        <f>IF($B46=0,1000000,IF(INDEX('計算A'!$D$60:$II$104,$B46,94)*GL46=1,IF(AND($E46=2,PS46=0),1000000,INDEX('計算A'!CS$110:CS$114,$F46+1)+IF(AND($E46=1,PS46=0),1000,0)),1000000))</f>
        <v/>
      </c>
      <c r="ZA46">
        <f>IF($B46=0,1000000,IF(INDEX('計算A'!$D$60:$II$104,$B46,95)*GM46=1,IF(AND($E46=2,PT46=0),1000000,INDEX('計算A'!CT$110:CT$114,$F46+1)+IF(AND($E46=1,PT46=0),1000,0)),1000000))</f>
        <v/>
      </c>
      <c r="ZB46">
        <f>IF($B46=0,1000000,IF(INDEX('計算A'!$D$60:$II$104,$B46,96)*GN46=1,IF(AND($E46=2,PU46=0),1000000,INDEX('計算A'!CU$110:CU$114,$F46+1)+IF(AND($E46=1,PU46=0),1000,0)),1000000))</f>
        <v/>
      </c>
      <c r="ZC46">
        <f>IF($B46=0,1000000,IF(INDEX('計算A'!$D$60:$II$104,$B46,97)*GO46=1,IF(AND($E46=2,PV46=0),1000000,INDEX('計算A'!CV$110:CV$114,$F46+1)+IF(AND($E46=1,PV46=0),1000,0)),1000000))</f>
        <v/>
      </c>
      <c r="ZD46">
        <f>IF($B46=0,1000000,IF(INDEX('計算A'!$D$60:$II$104,$B46,98)*GP46=1,IF(AND($E46=2,PW46=0),1000000,INDEX('計算A'!CW$110:CW$114,$F46+1)+IF(AND($E46=1,PW46=0),1000,0)),1000000))</f>
        <v/>
      </c>
      <c r="ZE46">
        <f>IF($B46=0,1000000,IF(INDEX('計算A'!$D$60:$II$104,$B46,99)*GQ46=1,IF(AND($E46=2,PX46=0),1000000,INDEX('計算A'!CX$110:CX$114,$F46+1)+IF(AND($E46=1,PX46=0),1000,0)),1000000))</f>
        <v/>
      </c>
      <c r="ZF46">
        <f>IF($B46=0,1000000,IF(INDEX('計算A'!$D$60:$II$104,$B46,100)*GR46=1,IF(AND($E46=2,PY46=0),1000000,INDEX('計算A'!CY$110:CY$114,$F46+1)+IF(AND($E46=1,PY46=0),1000,0)),1000000))</f>
        <v/>
      </c>
      <c r="ZG46">
        <f>IF($B46=0,1000000,IF(INDEX('計算A'!$D$60:$II$104,$B46,101)*GS46=1,IF(AND($E46=2,PZ46=0),1000000,INDEX('計算A'!CZ$110:CZ$114,$F46+1)+IF(AND($E46=1,PZ46=0),1000,0)),1000000))</f>
        <v/>
      </c>
      <c r="ZH46">
        <f>IF($B46=0,1000000,IF(INDEX('計算A'!$D$60:$II$104,$B46,102)*GT46=1,IF(AND($E46=2,QA46=0),1000000,INDEX('計算A'!DA$110:DA$114,$F46+1)+IF(AND($E46=1,QA46=0),1000,0)),1000000))</f>
        <v/>
      </c>
      <c r="ZI46">
        <f>IF($B46=0,1000000,IF(INDEX('計算A'!$D$60:$II$104,$B46,103)*GU46=1,IF(AND($E46=2,QB46=0),1000000,INDEX('計算A'!DB$110:DB$114,$F46+1)+IF(AND($E46=1,QB46=0),1000,0)),1000000))</f>
        <v/>
      </c>
      <c r="ZJ46">
        <f>IF($B46=0,1000000,IF(INDEX('計算A'!$D$60:$II$104,$B46,104)*GV46=1,IF(AND($E46=2,QC46=0),1000000,INDEX('計算A'!DC$110:DC$114,$F46+1)+IF(AND($E46=1,QC46=0),1000,0)),1000000))</f>
        <v/>
      </c>
      <c r="ZK46">
        <f>IF($B46=0,1000000,IF(INDEX('計算A'!$D$60:$II$104,$B46,105)*GW46=1,IF(AND($E46=2,QD46=0),1000000,INDEX('計算A'!DD$110:DD$114,$F46+1)+IF(AND($E46=1,QD46=0),1000,0)),1000000))</f>
        <v/>
      </c>
      <c r="ZL46">
        <f>IF($B46=0,1000000,IF(INDEX('計算A'!$D$60:$II$104,$B46,106)*GX46=1,IF(AND($E46=2,QE46=0),1000000,INDEX('計算A'!DE$110:DE$114,$F46+1)+IF(AND($E46=1,QE46=0),1000,0)),1000000))</f>
        <v/>
      </c>
      <c r="ZM46">
        <f>IF($B46=0,1000000,IF(INDEX('計算A'!$D$60:$II$104,$B46,107)*GY46=1,IF(AND($E46=2,QF46=0),1000000,INDEX('計算A'!DF$110:DF$114,$F46+1)+IF(AND($E46=1,QF46=0),1000,0)),1000000))</f>
        <v/>
      </c>
      <c r="ZN46">
        <f>IF($B46=0,1000000,IF(INDEX('計算A'!$D$60:$II$104,$B46,108)*GZ46=1,IF(AND($E46=2,QG46=0),1000000,INDEX('計算A'!DG$110:DG$114,$F46+1)+IF(AND($E46=1,QG46=0),1000,0)),1000000))</f>
        <v/>
      </c>
      <c r="ZO46">
        <f>IF($B46=0,1000000,IF(INDEX('計算A'!$D$60:$II$104,$B46,109)*HA46=1,IF(AND($E46=2,QH46=0),1000000,INDEX('計算A'!DH$110:DH$114,$F46+1)+IF(AND($E46=1,QH46=0),1000,0)),1000000))</f>
        <v/>
      </c>
      <c r="ZP46">
        <f>IF($B46=0,1000000,IF(INDEX('計算A'!$D$60:$II$104,$B46,110)*HB46=1,IF(AND($E46=2,QI46=0),1000000,INDEX('計算A'!DI$110:DI$114,$F46+1)+IF(AND($E46=1,QI46=0),1000,0)),1000000))</f>
        <v/>
      </c>
      <c r="ZQ46">
        <f>IF($B46=0,1000000,IF(INDEX('計算A'!$D$60:$II$104,$B46,111)*HC46=1,IF(AND($E46=2,QJ46=0),1000000,INDEX('計算A'!DJ$110:DJ$114,$F46+1)+IF(AND($E46=1,QJ46=0),1000,0)),1000000))</f>
        <v/>
      </c>
      <c r="ZR46">
        <f>IF($B46=0,1000000,IF(INDEX('計算A'!$D$60:$II$104,$B46,112)*HD46=1,IF(AND($E46=2,QK46=0),1000000,INDEX('計算A'!DK$110:DK$114,$F46+1)+IF(AND($E46=1,QK46=0),1000,0)),1000000))</f>
        <v/>
      </c>
      <c r="ZS46">
        <f>IF($B46=0,1000000,IF(INDEX('計算A'!$D$60:$II$104,$B46,113)*HE46=1,IF(AND($E46=2,QL46=0),1000000,INDEX('計算A'!DL$110:DL$114,$F46+1)+IF(AND($E46=1,QL46=0),1000,0)),1000000))</f>
        <v/>
      </c>
      <c r="ZT46">
        <f>IF($B46=0,1000000,IF(INDEX('計算A'!$D$60:$II$104,$B46,114)*HF46=1,IF(AND($E46=2,QM46=0),1000000,INDEX('計算A'!DM$110:DM$114,$F46+1)+IF(AND($E46=1,QM46=0),1000,0)),1000000))</f>
        <v/>
      </c>
      <c r="ZU46">
        <f>IF($B46=0,1000000,IF(INDEX('計算A'!$D$60:$II$104,$B46,115)*HG46=1,IF(AND($E46=2,QN46=0),1000000,INDEX('計算A'!DN$110:DN$114,$F46+1)+IF(AND($E46=1,QN46=0),1000,0)),1000000))</f>
        <v/>
      </c>
      <c r="ZV46">
        <f>IF($B46=0,1000000,IF(INDEX('計算A'!$D$60:$II$104,$B46,116)*HH46=1,IF(AND($E46=2,QO46=0),1000000,INDEX('計算A'!DO$110:DO$114,$F46+1)+IF(AND($E46=1,QO46=0),1000,0)),1000000))</f>
        <v/>
      </c>
      <c r="ZW46">
        <f>IF($B46=0,1000000,IF(INDEX('計算A'!$D$60:$II$104,$B46,117)*HI46=1,IF(AND($E46=2,QP46=0),1000000,INDEX('計算A'!DP$110:DP$114,$F46+1)+IF(AND($E46=1,QP46=0),1000,0)),1000000))</f>
        <v/>
      </c>
      <c r="ZX46">
        <f>IF($B46=0,1000000,IF(INDEX('計算A'!$D$60:$II$104,$B46,118)*HJ46=1,IF(AND($E46=2,QQ46=0),1000000,INDEX('計算A'!DQ$110:DQ$114,$F46+1)+IF(AND($E46=1,QQ46=0),1000,0)),1000000))</f>
        <v/>
      </c>
      <c r="ZY46">
        <f>IF($B46=0,1000000,IF(INDEX('計算A'!$D$60:$II$104,$B46,119)*HK46=1,IF(AND($E46=2,QR46=0),1000000,INDEX('計算A'!DR$110:DR$114,$F46+1)+IF(AND($E46=1,QR46=0),1000,0)),1000000))</f>
        <v/>
      </c>
      <c r="ZZ46">
        <f>IF($B46=0,1000000,IF(INDEX('計算A'!$D$60:$II$104,$B46,120)*HL46=1,IF(AND($E46=2,QS46=0),1000000,INDEX('計算A'!DS$110:DS$114,$F46+1)+IF(AND($E46=1,QS46=0),1000,0)),1000000))</f>
        <v/>
      </c>
      <c r="AAA46">
        <f>IF($B46=0,1000000,IF(INDEX('計算A'!$D$60:$II$104,$B46,121)*HM46=1,IF(AND($E46=2,QT46=0),1000000,INDEX('計算A'!DT$110:DT$114,$F46+1)+IF(AND($E46=1,QT46=0),1000,0)),1000000))</f>
        <v/>
      </c>
      <c r="AAB46">
        <f>IF($B46=0,1000000,IF(INDEX('計算A'!$D$60:$II$104,$B46,122)*HN46=1,IF(AND($E46=2,QU46=0),1000000,INDEX('計算A'!DU$110:DU$114,$F46+1)+IF(AND($E46=1,QU46=0),1000,0)),1000000))</f>
        <v/>
      </c>
      <c r="AAC46">
        <f>IF($B46=0,1000000,IF(INDEX('計算A'!$D$60:$II$104,$B46,123)*HO46=1,IF(AND($E46=2,QV46=0),1000000,INDEX('計算A'!DV$110:DV$114,$F46+1)+IF(AND($E46=1,QV46=0),1000,0)),1000000))</f>
        <v/>
      </c>
      <c r="AAD46">
        <f>IF($B46=0,1000000,IF(INDEX('計算A'!$D$60:$II$104,$B46,124)*HP46=1,IF(AND($E46=2,QW46=0),1000000,INDEX('計算A'!DW$110:DW$114,$F46+1)+IF(AND($E46=1,QW46=0),1000,0)),1000000))</f>
        <v/>
      </c>
      <c r="AAE46">
        <f>IF($B46=0,1000000,IF(INDEX('計算A'!$D$60:$II$104,$B46,125)*HQ46=1,IF(AND($E46=2,QX46=0),1000000,INDEX('計算A'!DX$110:DX$114,$F46+1)+IF(AND($E46=1,QX46=0),1000,0)),1000000))</f>
        <v/>
      </c>
      <c r="AAF46">
        <f>IF($B46=0,1000000,IF(INDEX('計算A'!$D$60:$II$104,$B46,126)*HR46=1,IF(AND($E46=2,QY46=0),1000000,INDEX('計算A'!DY$110:DY$114,$F46+1)+IF(AND($E46=1,QY46=0),1000,0)),1000000))</f>
        <v/>
      </c>
      <c r="AAG46">
        <f>IF($B46=0,1000000,IF(INDEX('計算A'!$D$60:$II$104,$B46,127)*HS46=1,IF(AND($E46=2,QZ46=0),1000000,INDEX('計算A'!DZ$110:DZ$114,$F46+1)+IF(AND($E46=1,QZ46=0),1000,0)),1000000))</f>
        <v/>
      </c>
      <c r="AAH46">
        <f>IF($B46=0,1000000,IF(INDEX('計算A'!$D$60:$II$104,$B46,128)*HT46=1,IF(AND($E46=2,RA46=0),1000000,INDEX('計算A'!EA$110:EA$114,$F46+1)+IF(AND($E46=1,RA46=0),1000,0)),1000000))</f>
        <v/>
      </c>
      <c r="AAI46">
        <f>IF($B46=0,1000000,IF(INDEX('計算A'!$D$60:$II$104,$B46,129)*HU46=1,IF(AND($E46=2,RB46=0),1000000,INDEX('計算A'!EB$110:EB$114,$F46+1)+IF(AND($E46=1,RB46=0),1000,0)),1000000))</f>
        <v/>
      </c>
      <c r="AAJ46">
        <f>IF($B46=0,1000000,IF(INDEX('計算A'!$D$60:$II$104,$B46,130)*HV46=1,IF(AND($E46=2,RC46=0),1000000,INDEX('計算A'!EC$110:EC$114,$F46+1)+IF(AND($E46=1,RC46=0),1000,0)),1000000))</f>
        <v/>
      </c>
      <c r="AAK46">
        <f>IF($B46=0,1000000,IF(INDEX('計算A'!$D$60:$II$104,$B46,131)*HW46=1,IF(AND($E46=2,RD46=0),1000000,INDEX('計算A'!ED$110:ED$114,$F46+1)+IF(AND($E46=1,RD46=0),1000,0)),1000000))</f>
        <v/>
      </c>
      <c r="AAL46">
        <f>IF($B46=0,1000000,IF(INDEX('計算A'!$D$60:$II$104,$B46,132)*HX46=1,IF(AND($E46=2,RE46=0),1000000,INDEX('計算A'!EE$110:EE$114,$F46+1)+IF(AND($E46=1,RE46=0),1000,0)),1000000))</f>
        <v/>
      </c>
      <c r="AAM46">
        <f>IF($B46=0,1000000,IF(INDEX('計算A'!$D$60:$II$104,$B46,133)*HY46=1,IF(AND($E46=2,RF46=0),1000000,INDEX('計算A'!EF$110:EF$114,$F46+1)+IF(AND($E46=1,RF46=0),1000,0)),1000000))</f>
        <v/>
      </c>
      <c r="AAN46">
        <f>IF($B46=0,1000000,IF(INDEX('計算A'!$D$60:$II$104,$B46,134)*HZ46=1,IF(AND($E46=2,RG46=0),1000000,INDEX('計算A'!EG$110:EG$114,$F46+1)+IF(AND($E46=1,RG46=0),1000,0)),1000000))</f>
        <v/>
      </c>
      <c r="AAO46">
        <f>IF($B46=0,1000000,IF(INDEX('計算A'!$D$60:$II$104,$B46,135)*IA46=1,IF(AND($E46=2,RH46=0),1000000,INDEX('計算A'!EH$110:EH$114,$F46+1)+IF(AND($E46=1,RH46=0),1000,0)),1000000))</f>
        <v/>
      </c>
      <c r="AAP46">
        <f>IF($B46=0,1000000,IF(INDEX('計算A'!$D$60:$II$104,$B46,136)*IB46=1,IF(AND($E46=2,RI46=0),1000000,INDEX('計算A'!EI$110:EI$114,$F46+1)+IF(AND($E46=1,RI46=0),1000,0)),1000000))</f>
        <v/>
      </c>
      <c r="AAQ46">
        <f>IF($B46=0,1000000,IF(INDEX('計算A'!$D$60:$II$104,$B46,137)*IC46=1,IF(AND($E46=2,RJ46=0),1000000,INDEX('計算A'!EJ$110:EJ$114,$F46+1)+IF(AND($E46=1,RJ46=0),1000,0)),1000000))</f>
        <v/>
      </c>
      <c r="AAR46">
        <f>IF($B46=0,1000000,IF(INDEX('計算A'!$D$60:$II$104,$B46,138)*ID46=1,IF(AND($E46=2,RK46=0),1000000,INDEX('計算A'!EK$110:EK$114,$F46+1)+IF(AND($E46=1,RK46=0),1000,0)),1000000))</f>
        <v/>
      </c>
      <c r="AAS46">
        <f>IF($B46=0,1000000,IF(INDEX('計算A'!$D$60:$II$104,$B46,139)*IE46=1,IF(AND($E46=2,RL46=0),1000000,INDEX('計算A'!EL$110:EL$114,$F46+1)+IF(AND($E46=1,RL46=0),1000,0)),1000000))</f>
        <v/>
      </c>
      <c r="AAT46">
        <f>IF($B46=0,1000000,IF(INDEX('計算A'!$D$60:$II$104,$B46,140)*IF46=1,IF(AND($E46=2,RM46=0),1000000,INDEX('計算A'!EM$110:EM$114,$F46+1)+IF(AND($E46=1,RM46=0),1000,0)),1000000))</f>
        <v/>
      </c>
      <c r="AAU46">
        <f>IF($B46=0,1000000,IF(INDEX('計算A'!$D$60:$II$104,$B46,141)*IG46=1,IF(AND($E46=2,RN46=0),1000000,INDEX('計算A'!EN$110:EN$114,$F46+1)+IF(AND($E46=1,RN46=0),1000,0)),1000000))</f>
        <v/>
      </c>
      <c r="AAV46">
        <f>IF($B46=0,1000000,IF(INDEX('計算A'!$D$60:$II$104,$B46,142)*IH46=1,IF(AND($E46=2,RO46=0),1000000,INDEX('計算A'!EO$110:EO$114,$F46+1)+IF(AND($E46=1,RO46=0),1000,0)),1000000))</f>
        <v/>
      </c>
      <c r="AAW46">
        <f>IF($B46=0,1000000,IF(INDEX('計算A'!$D$60:$II$104,$B46,143)*II46=1,IF(AND($E46=2,RP46=0),1000000,INDEX('計算A'!EP$110:EP$114,$F46+1)+IF(AND($E46=1,RP46=0),1000,0)),1000000))</f>
        <v/>
      </c>
      <c r="AAX46">
        <f>IF($B46=0,1000000,IF(INDEX('計算A'!$D$60:$II$104,$B46,144)*IJ46=1,IF(AND($E46=2,RQ46=0),1000000,INDEX('計算A'!EQ$110:EQ$114,$F46+1)+IF(AND($E46=1,RQ46=0),1000,0)),1000000))</f>
        <v/>
      </c>
      <c r="AAY46">
        <f>IF($B46=0,1000000,IF(INDEX('計算A'!$D$60:$II$104,$B46,145)*IK46=1,IF(AND($E46=2,RR46=0),1000000,INDEX('計算A'!ER$110:ER$114,$F46+1)+IF(AND($E46=1,RR46=0),1000,0)),1000000))</f>
        <v/>
      </c>
      <c r="AAZ46">
        <f>IF($B46=0,1000000,IF(INDEX('計算A'!$D$60:$II$104,$B46,146)*IL46=1,IF(AND($E46=2,RS46=0),1000000,INDEX('計算A'!ES$110:ES$114,$F46+1)+IF(AND($E46=1,RS46=0),1000,0)),1000000))</f>
        <v/>
      </c>
      <c r="ABA46">
        <f>IF($B46=0,1000000,IF(INDEX('計算A'!$D$60:$II$104,$B46,147)*IM46=1,IF(AND($E46=2,RT46=0),1000000,INDEX('計算A'!ET$110:ET$114,$F46+1)+IF(AND($E46=1,RT46=0),1000,0)),1000000))</f>
        <v/>
      </c>
      <c r="ABB46">
        <f>IF($B46=0,1000000,IF(INDEX('計算A'!$D$60:$II$104,$B46,148)*IN46=1,IF(AND($E46=2,RU46=0),1000000,INDEX('計算A'!EU$110:EU$114,$F46+1)+IF(AND($E46=1,RU46=0),1000,0)),1000000))</f>
        <v/>
      </c>
      <c r="ABC46">
        <f>IF($B46=0,1000000,IF(INDEX('計算A'!$D$60:$II$104,$B46,149)*IO46=1,IF(AND($E46=2,RV46=0),1000000,INDEX('計算A'!EV$110:EV$114,$F46+1)+IF(AND($E46=1,RV46=0),1000,0)),1000000))</f>
        <v/>
      </c>
      <c r="ABD46">
        <f>IF($B46=0,1000000,IF(INDEX('計算A'!$D$60:$II$104,$B46,150)*IP46=1,IF(AND($E46=2,RW46=0),1000000,INDEX('計算A'!EW$110:EW$114,$F46+1)+IF(AND($E46=1,RW46=0),1000,0)),1000000))</f>
        <v/>
      </c>
      <c r="ABE46">
        <f>IF($B46=0,1000000,IF(INDEX('計算A'!$D$60:$II$104,$B46,151)*IQ46=1,IF(AND($E46=2,RX46=0),1000000,INDEX('計算A'!EX$110:EX$114,$F46+1)+IF(AND($E46=1,RX46=0),1000,0)),1000000))</f>
        <v/>
      </c>
      <c r="ABF46">
        <f>IF($B46=0,1000000,IF(INDEX('計算A'!$D$60:$II$104,$B46,152)*IR46=1,IF(AND($E46=2,RY46=0),1000000,INDEX('計算A'!EY$110:EY$114,$F46+1)+IF(AND($E46=1,RY46=0),1000,0)),1000000))</f>
        <v/>
      </c>
      <c r="ABG46">
        <f>IF($B46=0,1000000,IF(INDEX('計算A'!$D$60:$II$104,$B46,153)*IS46=1,IF(AND($E46=2,RZ46=0),1000000,INDEX('計算A'!EZ$110:EZ$114,$F46+1)+IF(AND($E46=1,RZ46=0),1000,0)),1000000))</f>
        <v/>
      </c>
      <c r="ABH46">
        <f>IF($B46=0,1000000,IF(INDEX('計算A'!$D$60:$II$104,$B46,154)*IT46=1,IF(AND($E46=2,SA46=0),1000000,INDEX('計算A'!FA$110:FA$114,$F46+1)+IF(AND($E46=1,SA46=0),1000,0)),1000000))</f>
        <v/>
      </c>
      <c r="ABI46">
        <f>IF($B46=0,1000000,IF(INDEX('計算A'!$D$60:$II$104,$B46,155)*IU46=1,IF(AND($E46=2,SB46=0),1000000,INDEX('計算A'!FB$110:FB$114,$F46+1)+IF(AND($E46=1,SB46=0),1000,0)),1000000))</f>
        <v/>
      </c>
      <c r="ABJ46">
        <f>IF($B46=0,1000000,IF(INDEX('計算A'!$D$60:$II$104,$B46,156)*IV46=1,IF(AND($E46=2,SC46=0),1000000,INDEX('計算A'!FC$110:FC$114,$F46+1)+IF(AND($E46=1,SC46=0),1000,0)),1000000))</f>
        <v/>
      </c>
      <c r="ABK46">
        <f>IF($B46=0,1000000,IF(INDEX('計算A'!$D$60:$II$104,$B46,157)*IW46=1,IF(AND($E46=2,SD46=0),1000000,INDEX('計算A'!FD$110:FD$114,$F46+1)+IF(AND($E46=1,SD46=0),1000,0)),1000000))</f>
        <v/>
      </c>
      <c r="ABL46">
        <f>IF($B46=0,1000000,IF(INDEX('計算A'!$D$60:$II$104,$B46,158)*IX46=1,IF(AND($E46=2,SE46=0),1000000,INDEX('計算A'!FE$110:FE$114,$F46+1)+IF(AND($E46=1,SE46=0),1000,0)),1000000))</f>
        <v/>
      </c>
      <c r="ABM46">
        <f>IF($B46=0,1000000,IF(INDEX('計算A'!$D$60:$II$104,$B46,159)*IY46=1,IF(AND($E46=2,SF46=0),1000000,INDEX('計算A'!FF$110:FF$114,$F46+1)+IF(AND($E46=1,SF46=0),1000,0)),1000000))</f>
        <v/>
      </c>
      <c r="ABN46">
        <f>IF($B46=0,1000000,IF(INDEX('計算A'!$D$60:$II$104,$B46,160)*IZ46=1,IF(AND($E46=2,SG46=0),1000000,INDEX('計算A'!FG$110:FG$114,$F46+1)+IF(AND($E46=1,SG46=0),1000,0)),1000000))</f>
        <v/>
      </c>
      <c r="ABO46">
        <f>IF($B46=0,1000000,IF(INDEX('計算A'!$D$60:$II$104,$B46,161)*JA46=1,IF(AND($E46=2,SH46=0),1000000,INDEX('計算A'!FH$110:FH$114,$F46+1)+IF(AND($E46=1,SH46=0),1000,0)),1000000))</f>
        <v/>
      </c>
      <c r="ABP46">
        <f>IF($B46=0,1000000,IF(INDEX('計算A'!$D$60:$II$104,$B46,162)*JB46=1,IF(AND($E46=2,SI46=0),1000000,INDEX('計算A'!FI$110:FI$114,$F46+1)+IF(AND($E46=1,SI46=0),1000,0)),1000000))</f>
        <v/>
      </c>
      <c r="ABQ46">
        <f>IF($B46=0,1000000,IF(INDEX('計算A'!$D$60:$II$104,$B46,163)*JC46=1,IF(AND($E46=2,SJ46=0),1000000,INDEX('計算A'!FJ$110:FJ$114,$F46+1)+IF(AND($E46=1,SJ46=0),1000,0)),1000000))</f>
        <v/>
      </c>
      <c r="ABR46">
        <f>IF($B46=0,1000000,IF(INDEX('計算A'!$D$60:$II$104,$B46,164)*JD46=1,IF(AND($E46=2,SK46=0),1000000,INDEX('計算A'!FK$110:FK$114,$F46+1)+IF(AND($E46=1,SK46=0),1000,0)),1000000))</f>
        <v/>
      </c>
      <c r="ABS46">
        <f>IF($B46=0,1000000,IF(INDEX('計算A'!$D$60:$II$104,$B46,165)*JE46=1,IF(AND($E46=2,SL46=0),1000000,INDEX('計算A'!FL$110:FL$114,$F46+1)+IF(AND($E46=1,SL46=0),1000,0)),1000000))</f>
        <v/>
      </c>
      <c r="ABT46">
        <f>IF($B46=0,1000000,IF(INDEX('計算A'!$D$60:$II$104,$B46,166)*JF46=1,IF(AND($E46=2,SM46=0),1000000,INDEX('計算A'!FM$110:FM$114,$F46+1)+IF(AND($E46=1,SM46=0),1000,0)),1000000))</f>
        <v/>
      </c>
      <c r="ABU46">
        <f>IF($B46=0,1000000,IF(INDEX('計算A'!$D$60:$II$104,$B46,167)*JG46=1,IF(AND($E46=2,SN46=0),1000000,INDEX('計算A'!FN$110:FN$114,$F46+1)+IF(AND($E46=1,SN46=0),1000,0)),1000000))</f>
        <v/>
      </c>
      <c r="ABV46">
        <f>IF($B46=0,1000000,IF(INDEX('計算A'!$D$60:$II$104,$B46,168)*JH46=1,IF(AND($E46=2,SO46=0),1000000,INDEX('計算A'!FO$110:FO$114,$F46+1)+IF(AND($E46=1,SO46=0),1000,0)),1000000))</f>
        <v/>
      </c>
      <c r="ABW46">
        <f>IF($B46=0,1000000,IF(INDEX('計算A'!$D$60:$II$104,$B46,169)*JI46=1,IF(AND($E46=2,SP46=0),1000000,INDEX('計算A'!FP$110:FP$114,$F46+1)+IF(AND($E46=1,SP46=0),1000,0)),1000000))</f>
        <v/>
      </c>
      <c r="ABX46">
        <f>IF($B46=0,1000000,IF(INDEX('計算A'!$D$60:$II$104,$B46,170)*JJ46=1,IF(AND($E46=2,SQ46=0),1000000,INDEX('計算A'!FQ$110:FQ$114,$F46+1)+IF(AND($E46=1,SQ46=0),1000,0)),1000000))</f>
        <v/>
      </c>
      <c r="ABY46">
        <f>IF($B46=0,1000000,IF(INDEX('計算A'!$D$60:$II$104,$B46,171)*JK46=1,IF(AND($E46=2,SR46=0),1000000,INDEX('計算A'!FR$110:FR$114,$F46+1)+IF(AND($E46=1,SR46=0),1000,0)),1000000))</f>
        <v/>
      </c>
      <c r="ABZ46">
        <f>IF($B46=0,1000000,IF(INDEX('計算A'!$D$60:$II$104,$B46,172)*JL46=1,IF(AND($E46=2,SS46=0),1000000,INDEX('計算A'!FS$110:FS$114,$F46+1)+IF(AND($E46=1,SS46=0),1000,0)),1000000))</f>
        <v/>
      </c>
      <c r="ACA46">
        <f>IF($B46=0,1000000,IF(INDEX('計算A'!$D$60:$II$104,$B46,173)*JM46=1,IF(AND($E46=2,ST46=0),1000000,INDEX('計算A'!FT$110:FT$114,$F46+1)+IF(AND($E46=1,ST46=0),1000,0)),1000000))</f>
        <v/>
      </c>
      <c r="ACB46">
        <f>IF($B46=0,1000000,IF(INDEX('計算A'!$D$60:$II$104,$B46,174)*JN46=1,IF(AND($E46=2,SU46=0),1000000,INDEX('計算A'!FU$110:FU$114,$F46+1)+IF(AND($E46=1,SU46=0),1000,0)),1000000))</f>
        <v/>
      </c>
      <c r="ACC46">
        <f>IF($B46=0,1000000,IF(INDEX('計算A'!$D$60:$II$104,$B46,175)*JO46=1,IF(AND($E46=2,SV46=0),1000000,INDEX('計算A'!FV$110:FV$114,$F46+1)+IF(AND($E46=1,SV46=0),1000,0)),1000000))</f>
        <v/>
      </c>
      <c r="ACD46">
        <f>IF($B46=0,1000000,IF(INDEX('計算A'!$D$60:$II$104,$B46,176)*JP46=1,IF(AND($E46=2,SW46=0),1000000,INDEX('計算A'!FW$110:FW$114,$F46+1)+IF(AND($E46=1,SW46=0),1000,0)),1000000))</f>
        <v/>
      </c>
      <c r="ACE46">
        <f>IF($B46=0,1000000,IF(INDEX('計算A'!$D$60:$II$104,$B46,177)*JQ46=1,IF(AND($E46=2,SX46=0),1000000,INDEX('計算A'!FX$110:FX$114,$F46+1)+IF(AND($E46=1,SX46=0),1000,0)),1000000))</f>
        <v/>
      </c>
      <c r="ACF46">
        <f>IF($B46=0,1000000,IF(INDEX('計算A'!$D$60:$II$104,$B46,178)*JR46=1,IF(AND($E46=2,SY46=0),1000000,INDEX('計算A'!FY$110:FY$114,$F46+1)+IF(AND($E46=1,SY46=0),1000,0)),1000000))</f>
        <v/>
      </c>
      <c r="ACG46">
        <f>IF($B46=0,1000000,IF(INDEX('計算A'!$D$60:$II$104,$B46,179)*JS46=1,IF(AND($E46=2,SZ46=0),1000000,INDEX('計算A'!FZ$110:FZ$114,$F46+1)+IF(AND($E46=1,SZ46=0),1000,0)),1000000))</f>
        <v/>
      </c>
      <c r="ACH46">
        <f>IF($B46=0,1000000,IF(INDEX('計算A'!$D$60:$II$104,$B46,180)*JT46=1,IF(AND($E46=2,TA46=0),1000000,INDEX('計算A'!GA$110:GA$114,$F46+1)+IF(AND($E46=1,TA46=0),1000,0)),1000000))</f>
        <v/>
      </c>
      <c r="ACI46">
        <f>IF($B46=0,1000000,IF(INDEX('計算A'!$D$60:$II$104,$B46,181)*JU46=1,IF(AND($E46=2,TB46=0),1000000,INDEX('計算A'!GB$110:GB$114,$F46+1)+IF(AND($E46=1,TB46=0),1000,0)),1000000))</f>
        <v/>
      </c>
      <c r="ACJ46">
        <f>IF($B46=0,1000000,IF(INDEX('計算A'!$D$60:$II$104,$B46,182)*JV46=1,IF(AND($E46=2,TC46=0),1000000,INDEX('計算A'!GC$110:GC$114,$F46+1)+IF(AND($E46=1,TC46=0),1000,0)),1000000))</f>
        <v/>
      </c>
      <c r="ACK46">
        <f>IF($B46=0,1000000,IF(INDEX('計算A'!$D$60:$II$104,$B46,183)*JW46=1,IF(AND($E46=2,TD46=0),1000000,INDEX('計算A'!GD$110:GD$114,$F46+1)+IF(AND($E46=1,TD46=0),1000,0)),1000000))</f>
        <v/>
      </c>
      <c r="ACL46">
        <f>IF($B46=0,1000000,IF(INDEX('計算A'!$D$60:$II$104,$B46,184)*JX46=1,IF(AND($E46=2,TE46=0),1000000,INDEX('計算A'!GE$110:GE$114,$F46+1)+IF(AND($E46=1,TE46=0),1000,0)),1000000))</f>
        <v/>
      </c>
      <c r="ACM46">
        <f>IF($B46=0,1000000,IF(INDEX('計算A'!$D$60:$II$104,$B46,185)*JY46=1,IF(AND($E46=2,TF46=0),1000000,INDEX('計算A'!GF$110:GF$114,$F46+1)+IF(AND($E46=1,TF46=0),1000,0)),1000000))</f>
        <v/>
      </c>
      <c r="ACN46">
        <f>IF($B46=0,1000000,IF(INDEX('計算A'!$D$60:$II$104,$B46,186)*JZ46=1,IF(AND($E46=2,TG46=0),1000000,INDEX('計算A'!GG$110:GG$114,$F46+1)+IF(AND($E46=1,TG46=0),1000,0)),1000000))</f>
        <v/>
      </c>
      <c r="ACO46">
        <f>IF($B46=0,1000000,IF(INDEX('計算A'!$D$60:$II$104,$B46,187)*KA46=1,IF(AND($E46=2,TH46=0),1000000,INDEX('計算A'!GH$110:GH$114,$F46+1)+IF(AND($E46=1,TH46=0),1000,0)),1000000))</f>
        <v/>
      </c>
      <c r="ACP46">
        <f>IF($B46=0,1000000,IF(INDEX('計算A'!$D$60:$II$104,$B46,188)*KB46=1,IF(AND($E46=2,TI46=0),1000000,INDEX('計算A'!GI$110:GI$114,$F46+1)+IF(AND($E46=1,TI46=0),1000,0)),1000000))</f>
        <v/>
      </c>
      <c r="ACQ46">
        <f>IF($B46=0,1000000,IF(INDEX('計算A'!$D$60:$II$104,$B46,189)*KC46=1,IF(AND($E46=2,TJ46=0),1000000,INDEX('計算A'!GJ$110:GJ$114,$F46+1)+IF(AND($E46=1,TJ46=0),1000,0)),1000000))</f>
        <v/>
      </c>
      <c r="ACR46">
        <f>IF($B46=0,1000000,IF(INDEX('計算A'!$D$60:$II$104,$B46,190)*KD46=1,IF(AND($E46=2,TK46=0),1000000,INDEX('計算A'!GK$110:GK$114,$F46+1)+IF(AND($E46=1,TK46=0),1000,0)),1000000))</f>
        <v/>
      </c>
      <c r="ACS46">
        <f>IF($B46=0,1000000,IF(INDEX('計算A'!$D$60:$II$104,$B46,191)*KE46=1,IF(AND($E46=2,TL46=0),1000000,INDEX('計算A'!GL$110:GL$114,$F46+1)+IF(AND($E46=1,TL46=0),1000,0)),1000000))</f>
        <v/>
      </c>
      <c r="ACT46">
        <f>IF($B46=0,1000000,IF(INDEX('計算A'!$D$60:$II$104,$B46,192)*KF46=1,IF(AND($E46=2,TM46=0),1000000,INDEX('計算A'!GM$110:GM$114,$F46+1)+IF(AND($E46=1,TM46=0),1000,0)),1000000))</f>
        <v/>
      </c>
      <c r="ACU46">
        <f>IF($B46=0,1000000,IF(INDEX('計算A'!$D$60:$II$104,$B46,193)*KG46=1,IF(AND($E46=2,TN46=0),1000000,INDEX('計算A'!GN$110:GN$114,$F46+1)+IF(AND($E46=1,TN46=0),1000,0)),1000000))</f>
        <v/>
      </c>
      <c r="ACV46">
        <f>IF($B46=0,1000000,IF(INDEX('計算A'!$D$60:$II$104,$B46,194)*KH46=1,IF(AND($E46=2,TO46=0),1000000,INDEX('計算A'!GO$110:GO$114,$F46+1)+IF(AND($E46=1,TO46=0),1000,0)),1000000))</f>
        <v/>
      </c>
      <c r="ACW46">
        <f>IF($B46=0,1000000,IF(INDEX('計算A'!$D$60:$II$104,$B46,195)*KI46=1,IF(AND($E46=2,TP46=0),1000000,INDEX('計算A'!GP$110:GP$114,$F46+1)+IF(AND($E46=1,TP46=0),1000,0)),1000000))</f>
        <v/>
      </c>
      <c r="ACX46">
        <f>IF($B46=0,1000000,IF(INDEX('計算A'!$D$60:$II$104,$B46,196)*KJ46=1,IF(AND($E46=2,TQ46=0),1000000,INDEX('計算A'!GQ$110:GQ$114,$F46+1)+IF(AND($E46=1,TQ46=0),1000,0)),1000000))</f>
        <v/>
      </c>
      <c r="ACY46">
        <f>IF($B46=0,1000000,IF(INDEX('計算A'!$D$60:$II$104,$B46,197)*KK46=1,IF(AND($E46=2,TR46=0),1000000,INDEX('計算A'!GR$110:GR$114,$F46+1)+IF(AND($E46=1,TR46=0),1000,0)),1000000))</f>
        <v/>
      </c>
      <c r="ACZ46">
        <f>IF($B46=0,1000000,IF(INDEX('計算A'!$D$60:$II$104,$B46,198)*KL46=1,IF(AND($E46=2,TS46=0),1000000,INDEX('計算A'!GS$110:GS$114,$F46+1)+IF(AND($E46=1,TS46=0),1000,0)),1000000))</f>
        <v/>
      </c>
      <c r="ADA46">
        <f>IF($B46=0,1000000,IF(INDEX('計算A'!$D$60:$II$104,$B46,199)*KM46=1,IF(AND($E46=2,TT46=0),1000000,INDEX('計算A'!GT$110:GT$114,$F46+1)+IF(AND($E46=1,TT46=0),1000,0)),1000000))</f>
        <v/>
      </c>
      <c r="ADB46">
        <f>IF($B46=0,1000000,IF(INDEX('計算A'!$D$60:$II$104,$B46,200)*KN46=1,IF(AND($E46=2,TU46=0),1000000,INDEX('計算A'!GU$110:GU$114,$F46+1)+IF(AND($E46=1,TU46=0),1000,0)),1000000))</f>
        <v/>
      </c>
      <c r="ADC46">
        <f>IF($B46=0,1000000,IF(INDEX('計算A'!$D$60:$II$104,$B46,201)*KO46=1,IF(AND($E46=2,TV46=0),1000000,INDEX('計算A'!GV$110:GV$114,$F46+1)+IF(AND($E46=1,TV46=0),1000,0)),1000000))</f>
        <v/>
      </c>
      <c r="ADD46">
        <f>IF($B46=0,1000000,IF(INDEX('計算A'!$D$60:$II$104,$B46,202)*KP46=1,IF(AND($E46=2,TW46=0),1000000,INDEX('計算A'!GW$110:GW$114,$F46+1)+IF(AND($E46=1,TW46=0),1000,0)),1000000))</f>
        <v/>
      </c>
      <c r="ADE46">
        <f>IF($B46=0,1000000,IF(INDEX('計算A'!$D$60:$II$104,$B46,203)*KQ46=1,IF(AND($E46=2,TX46=0),1000000,INDEX('計算A'!GX$110:GX$114,$F46+1)+IF(AND($E46=1,TX46=0),1000,0)),1000000))</f>
        <v/>
      </c>
      <c r="ADF46">
        <f>IF($B46=0,1000000,IF(INDEX('計算A'!$D$60:$II$104,$B46,204)*KR46=1,IF(AND($E46=2,TY46=0),1000000,INDEX('計算A'!GY$110:GY$114,$F46+1)+IF(AND($E46=1,TY46=0),1000,0)),1000000))</f>
        <v/>
      </c>
      <c r="ADG46">
        <f>IF($B46=0,1000000,IF(INDEX('計算A'!$D$60:$II$104,$B46,205)*KS46=1,IF(AND($E46=2,TZ46=0),1000000,INDEX('計算A'!GZ$110:GZ$114,$F46+1)+IF(AND($E46=1,TZ46=0),1000,0)),1000000))</f>
        <v/>
      </c>
      <c r="ADH46">
        <f>IF($B46=0,1000000,IF(INDEX('計算A'!$D$60:$II$104,$B46,206)*KT46=1,IF(AND($E46=2,UA46=0),1000000,INDEX('計算A'!HA$110:HA$114,$F46+1)+IF(AND($E46=1,UA46=0),1000,0)),1000000))</f>
        <v/>
      </c>
      <c r="ADI46">
        <f>IF($B46=0,1000000,IF(INDEX('計算A'!$D$60:$II$104,$B46,207)*KU46=1,IF(AND($E46=2,UB46=0),1000000,INDEX('計算A'!HB$110:HB$114,$F46+1)+IF(AND($E46=1,UB46=0),1000,0)),1000000))</f>
        <v/>
      </c>
      <c r="ADJ46">
        <f>IF($B46=0,1000000,IF(INDEX('計算A'!$D$60:$II$104,$B46,208)*KV46=1,IF(AND($E46=2,UC46=0),1000000,INDEX('計算A'!HC$110:HC$114,$F46+1)+IF(AND($E46=1,UC46=0),1000,0)),1000000))</f>
        <v/>
      </c>
      <c r="ADK46">
        <f>IF($B46=0,1000000,IF(INDEX('計算A'!$D$60:$II$104,$B46,209)*KW46=1,IF(AND($E46=2,UD46=0),1000000,INDEX('計算A'!HD$110:HD$114,$F46+1)+IF(AND($E46=1,UD46=0),1000,0)),1000000))</f>
        <v/>
      </c>
      <c r="ADL46">
        <f>IF($B46=0,1000000,IF(INDEX('計算A'!$D$60:$II$104,$B46,210)*KX46=1,IF(AND($E46=2,UE46=0),1000000,INDEX('計算A'!HE$110:HE$114,$F46+1)+IF(AND($E46=1,UE46=0),1000,0)),1000000))</f>
        <v/>
      </c>
      <c r="ADM46">
        <f>IF($B46=0,1000000,IF(INDEX('計算A'!$D$60:$II$104,$B46,211)*KY46=1,IF(AND($E46=2,UF46=0),1000000,INDEX('計算A'!HF$110:HF$114,$F46+1)+IF(AND($E46=1,UF46=0),1000,0)),1000000))</f>
        <v/>
      </c>
      <c r="ADN46">
        <f>IF($B46=0,1000000,IF(INDEX('計算A'!$D$60:$II$104,$B46,212)*KZ46=1,IF(AND($E46=2,UG46=0),1000000,INDEX('計算A'!HG$110:HG$114,$F46+1)+IF(AND($E46=1,UG46=0),1000,0)),1000000))</f>
        <v/>
      </c>
      <c r="ADO46">
        <f>IF($B46=0,1000000,IF(INDEX('計算A'!$D$60:$II$104,$B46,213)*LA46=1,IF(AND($E46=2,UH46=0),1000000,INDEX('計算A'!HH$110:HH$114,$F46+1)+IF(AND($E46=1,UH46=0),1000,0)),1000000))</f>
        <v/>
      </c>
      <c r="ADP46">
        <f>IF($B46=0,1000000,IF(INDEX('計算A'!$D$60:$II$104,$B46,214)*LB46=1,IF(AND($E46=2,UI46=0),1000000,INDEX('計算A'!HI$110:HI$114,$F46+1)+IF(AND($E46=1,UI46=0),1000,0)),1000000))</f>
        <v/>
      </c>
      <c r="ADQ46">
        <f>IF($B46=0,1000000,IF(INDEX('計算A'!$D$60:$II$104,$B46,215)*LC46=1,IF(AND($E46=2,UJ46=0),1000000,INDEX('計算A'!HJ$110:HJ$114,$F46+1)+IF(AND($E46=1,UJ46=0),1000,0)),1000000))</f>
        <v/>
      </c>
      <c r="ADR46">
        <f>IF($B46=0,1000000,IF(INDEX('計算A'!$D$60:$II$104,$B46,216)*LD46=1,IF(AND($E46=2,UK46=0),1000000,INDEX('計算A'!HK$110:HK$114,$F46+1)+IF(AND($E46=1,UK46=0),1000,0)),1000000))</f>
        <v/>
      </c>
      <c r="ADS46">
        <f>IF($B46=0,1000000,IF(INDEX('計算A'!$D$60:$II$104,$B46,217)*LE46=1,IF(AND($E46=2,UL46=0),1000000,INDEX('計算A'!HL$110:HL$114,$F46+1)+IF(AND($E46=1,UL46=0),1000,0)),1000000))</f>
        <v/>
      </c>
      <c r="ADT46">
        <f>IF($B46=0,1000000,IF(INDEX('計算A'!$D$60:$II$104,$B46,218)*LF46=1,IF(AND($E46=2,UM46=0),1000000,INDEX('計算A'!HM$110:HM$114,$F46+1)+IF(AND($E46=1,UM46=0),1000,0)),1000000))</f>
        <v/>
      </c>
      <c r="ADU46">
        <f>IF($B46=0,1000000,IF(INDEX('計算A'!$D$60:$II$104,$B46,219)*LG46=1,IF(AND($E46=2,UN46=0),1000000,INDEX('計算A'!HN$110:HN$114,$F46+1)+IF(AND($E46=1,UN46=0),1000,0)),1000000))</f>
        <v/>
      </c>
      <c r="ADV46">
        <f>IF($B46=0,1000000,IF(INDEX('計算A'!$D$60:$II$104,$B46,220)*LH46=1,IF(AND($E46=2,UO46=0),1000000,INDEX('計算A'!HO$110:HO$114,$F46+1)+IF(AND($E46=1,UO46=0),1000,0)),1000000))</f>
        <v/>
      </c>
      <c r="ADW46">
        <f>IF($B46=0,1000000,IF(INDEX('計算A'!$D$60:$II$104,$B46,221)*LI46=1,IF(AND($E46=2,UP46=0),1000000,INDEX('計算A'!HP$110:HP$114,$F46+1)+IF(AND($E46=1,UP46=0),1000,0)),1000000))</f>
        <v/>
      </c>
      <c r="ADX46">
        <f>IF($B46=0,1000000,IF(INDEX('計算A'!$D$60:$II$104,$B46,222)*LJ46=1,IF(AND($E46=2,UQ46=0),1000000,INDEX('計算A'!HQ$110:HQ$114,$F46+1)+IF(AND($E46=1,UQ46=0),1000,0)),1000000))</f>
        <v/>
      </c>
      <c r="ADY46">
        <f>IF($B46=0,1000000,IF(INDEX('計算A'!$D$60:$II$104,$B46,223)*LK46=1,IF(AND($E46=2,UR46=0),1000000,INDEX('計算A'!HR$110:HR$114,$F46+1)+IF(AND($E46=1,UR46=0),1000,0)),1000000))</f>
        <v/>
      </c>
      <c r="ADZ46">
        <f>IF($B46=0,1000000,IF(INDEX('計算A'!$D$60:$II$104,$B46,224)*LL46=1,IF(AND($E46=2,US46=0),1000000,INDEX('計算A'!HS$110:HS$114,$F46+1)+IF(AND($E46=1,US46=0),1000,0)),1000000))</f>
        <v/>
      </c>
      <c r="AEA46">
        <f>IF($B46=0,1000000,IF(INDEX('計算A'!$D$60:$II$104,$B46,225)*LM46=1,IF(AND($E46=2,UT46=0),1000000,INDEX('計算A'!HT$110:HT$114,$F46+1)+IF(AND($E46=1,UT46=0),1000,0)),1000000))</f>
        <v/>
      </c>
      <c r="AEB46">
        <f>IF($B46=0,1000000,IF(INDEX('計算A'!$D$60:$II$104,$B46,226)*LN46=1,IF(AND($E46=2,UU46=0),1000000,INDEX('計算A'!HU$110:HU$114,$F46+1)+IF(AND($E46=1,UU46=0),1000,0)),1000000))</f>
        <v/>
      </c>
      <c r="AEC46">
        <f>IF($B46=0,1000000,IF(INDEX('計算A'!$D$60:$II$104,$B46,227)*LO46=1,IF(AND($E46=2,UV46=0),1000000,INDEX('計算A'!HV$110:HV$114,$F46+1)+IF(AND($E46=1,UV46=0),1000,0)),1000000))</f>
        <v/>
      </c>
      <c r="AED46">
        <f>IF($B46=0,1000000,IF(INDEX('計算A'!$D$60:$II$104,$B46,228)*LP46=1,IF(AND($E46=2,UW46=0),1000000,INDEX('計算A'!HW$110:HW$114,$F46+1)+IF(AND($E46=1,UW46=0),1000,0)),1000000))</f>
        <v/>
      </c>
      <c r="AEE46">
        <f>IF($B46=0,1000000,IF(INDEX('計算A'!$D$60:$II$104,$B46,229)*LQ46=1,IF(AND($E46=2,UX46=0),1000000,INDEX('計算A'!HX$110:HX$114,$F46+1)+IF(AND($E46=1,UX46=0),1000,0)),1000000))</f>
        <v/>
      </c>
      <c r="AEF46">
        <f>IF($B46=0,1000000,IF(INDEX('計算A'!$D$60:$II$104,$B46,230)*LR46=1,IF(AND($E46=2,UY46=0),1000000,INDEX('計算A'!HY$110:HY$114,$F46+1)+IF(AND($E46=1,UY46=0),1000,0)),1000000))</f>
        <v/>
      </c>
      <c r="AEG46">
        <f>IF($B46=0,1000000,IF(INDEX('計算A'!$D$60:$II$104,$B46,231)*LS46=1,IF(AND($E46=2,UZ46=0),1000000,INDEX('計算A'!HZ$110:HZ$114,$F46+1)+IF(AND($E46=1,UZ46=0),1000,0)),1000000))</f>
        <v/>
      </c>
      <c r="AEH46">
        <f>IF($B46=0,1000000,IF(INDEX('計算A'!$D$60:$II$104,$B46,232)*LT46=1,IF(AND($E46=2,VA46=0),1000000,INDEX('計算A'!IA$110:IA$114,$F46+1)+IF(AND($E46=1,VA46=0),1000,0)),1000000))</f>
        <v/>
      </c>
      <c r="AEI46">
        <f>IF($B46=0,1000000,IF(INDEX('計算A'!$D$60:$II$104,$B46,233)*LU46=1,IF(AND($E46=2,VB46=0),1000000,INDEX('計算A'!IB$110:IB$114,$F46+1)+IF(AND($E46=1,VB46=0),1000,0)),1000000))</f>
        <v/>
      </c>
      <c r="AEJ46">
        <f>IF($B46=0,1000000,IF(INDEX('計算A'!$D$60:$II$104,$B46,234)*LV46=1,IF(AND($E46=2,VC46=0),1000000,INDEX('計算A'!IC$110:IC$114,$F46+1)+IF(AND($E46=1,VC46=0),1000,0)),1000000))</f>
        <v/>
      </c>
      <c r="AEK46">
        <f>IF($B46=0,1000000,IF(INDEX('計算A'!$D$60:$II$104,$B46,235)*LW46=1,IF(AND($E46=2,VD46=0),1000000,INDEX('計算A'!ID$110:ID$114,$F46+1)+IF(AND($E46=1,VD46=0),1000,0)),1000000))</f>
        <v/>
      </c>
      <c r="AEL46">
        <f>IF($B46=0,1000000,IF(INDEX('計算A'!$D$60:$II$104,$B46,236)*LX46=1,IF(AND($E46=2,VE46=0),1000000,INDEX('計算A'!IE$110:IE$114,$F46+1)+IF(AND($E46=1,VE46=0),1000,0)),1000000))</f>
        <v/>
      </c>
      <c r="AEM46">
        <f>IF($B46=0,1000000,IF(INDEX('計算A'!$D$60:$II$104,$B46,237)*LY46=1,IF(AND($E46=2,VF46=0),1000000,INDEX('計算A'!IF$110:IF$114,$F46+1)+IF(AND($E46=1,VF46=0),1000,0)),1000000))</f>
        <v/>
      </c>
      <c r="AEN46">
        <f>IF($B46=0,1000000,IF(INDEX('計算A'!$D$60:$II$104,$B46,238)*LZ46=1,IF(AND($E46=2,VG46=0),1000000,INDEX('計算A'!IG$110:IG$114,$F46+1)+IF(AND($E46=1,VG46=0),1000,0)),1000000))</f>
        <v/>
      </c>
      <c r="AEO46">
        <f>IF($B46=0,1000000,IF(INDEX('計算A'!$D$60:$II$104,$B46,239)*MA46=1,IF(AND($E46=2,VH46=0),1000000,INDEX('計算A'!IH$110:IH$114,$F46+1)+IF(AND($E46=1,VH46=0),1000,0)),1000000))</f>
        <v/>
      </c>
      <c r="AEP46">
        <f>IF($B46=0,1000000,IF(INDEX('計算A'!$D$60:$II$104,$B46,240)*MB46=1,IF(AND($E46=2,VI46=0),1000000,INDEX('計算A'!II$110:II$114,$F46+1)+IF(AND($E46=1,VI46=0),1000,0)),1000000))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IF($B47=0,1000000,IF(INDEX('計算A'!$D$60:$II$104,$B47,1)*CW47=1,IF(AND($E47=2,MD47=0),1000000,INDEX('計算A'!D$110:D$114,$F47+1)+IF(AND($E47=1,MD47=0),1000,0)),1000000))</f>
        <v/>
      </c>
      <c r="VL47">
        <f>IF($B47=0,1000000,IF(INDEX('計算A'!$D$60:$II$104,$B47,2)*CX47=1,IF(AND($E47=2,ME47=0),1000000,INDEX('計算A'!E$110:E$114,$F47+1)+IF(AND($E47=1,ME47=0),1000,0)),1000000))</f>
        <v/>
      </c>
      <c r="VM47">
        <f>IF($B47=0,1000000,IF(INDEX('計算A'!$D$60:$II$104,$B47,3)*CY47=1,IF(AND($E47=2,MF47=0),1000000,INDEX('計算A'!F$110:F$114,$F47+1)+IF(AND($E47=1,MF47=0),1000,0)),1000000))</f>
        <v/>
      </c>
      <c r="VN47">
        <f>IF($B47=0,1000000,IF(INDEX('計算A'!$D$60:$II$104,$B47,4)*CZ47=1,IF(AND($E47=2,MG47=0),1000000,INDEX('計算A'!G$110:G$114,$F47+1)+IF(AND($E47=1,MG47=0),1000,0)),1000000))</f>
        <v/>
      </c>
      <c r="VO47">
        <f>IF($B47=0,1000000,IF(INDEX('計算A'!$D$60:$II$104,$B47,5)*DA47=1,IF(AND($E47=2,MH47=0),1000000,INDEX('計算A'!H$110:H$114,$F47+1)+IF(AND($E47=1,MH47=0),1000,0)),1000000))</f>
        <v/>
      </c>
      <c r="VP47">
        <f>IF($B47=0,1000000,IF(INDEX('計算A'!$D$60:$II$104,$B47,6)*DB47=1,IF(AND($E47=2,MI47=0),1000000,INDEX('計算A'!I$110:I$114,$F47+1)+IF(AND($E47=1,MI47=0),1000,0)),1000000))</f>
        <v/>
      </c>
      <c r="VQ47">
        <f>IF($B47=0,1000000,IF(INDEX('計算A'!$D$60:$II$104,$B47,7)*DC47=1,IF(AND($E47=2,MJ47=0),1000000,INDEX('計算A'!J$110:J$114,$F47+1)+IF(AND($E47=1,MJ47=0),1000,0)),1000000))</f>
        <v/>
      </c>
      <c r="VR47">
        <f>IF($B47=0,1000000,IF(INDEX('計算A'!$D$60:$II$104,$B47,8)*DD47=1,IF(AND($E47=2,MK47=0),1000000,INDEX('計算A'!K$110:K$114,$F47+1)+IF(AND($E47=1,MK47=0),1000,0)),1000000))</f>
        <v/>
      </c>
      <c r="VS47">
        <f>IF($B47=0,1000000,IF(INDEX('計算A'!$D$60:$II$104,$B47,9)*DE47=1,IF(AND($E47=2,ML47=0),1000000,INDEX('計算A'!L$110:L$114,$F47+1)+IF(AND($E47=1,ML47=0),1000,0)),1000000))</f>
        <v/>
      </c>
      <c r="VT47">
        <f>IF($B47=0,1000000,IF(INDEX('計算A'!$D$60:$II$104,$B47,10)*DF47=1,IF(AND($E47=2,MM47=0),1000000,INDEX('計算A'!M$110:M$114,$F47+1)+IF(AND($E47=1,MM47=0),1000,0)),1000000))</f>
        <v/>
      </c>
      <c r="VU47">
        <f>IF($B47=0,1000000,IF(INDEX('計算A'!$D$60:$II$104,$B47,11)*DG47=1,IF(AND($E47=2,MN47=0),1000000,INDEX('計算A'!N$110:N$114,$F47+1)+IF(AND($E47=1,MN47=0),1000,0)),1000000))</f>
        <v/>
      </c>
      <c r="VV47">
        <f>IF($B47=0,1000000,IF(INDEX('計算A'!$D$60:$II$104,$B47,12)*DH47=1,IF(AND($E47=2,MO47=0),1000000,INDEX('計算A'!O$110:O$114,$F47+1)+IF(AND($E47=1,MO47=0),1000,0)),1000000))</f>
        <v/>
      </c>
      <c r="VW47">
        <f>IF($B47=0,1000000,IF(INDEX('計算A'!$D$60:$II$104,$B47,13)*DI47=1,IF(AND($E47=2,MP47=0),1000000,INDEX('計算A'!P$110:P$114,$F47+1)+IF(AND($E47=1,MP47=0),1000,0)),1000000))</f>
        <v/>
      </c>
      <c r="VX47">
        <f>IF($B47=0,1000000,IF(INDEX('計算A'!$D$60:$II$104,$B47,14)*DJ47=1,IF(AND($E47=2,MQ47=0),1000000,INDEX('計算A'!Q$110:Q$114,$F47+1)+IF(AND($E47=1,MQ47=0),1000,0)),1000000))</f>
        <v/>
      </c>
      <c r="VY47">
        <f>IF($B47=0,1000000,IF(INDEX('計算A'!$D$60:$II$104,$B47,15)*DK47=1,IF(AND($E47=2,MR47=0),1000000,INDEX('計算A'!R$110:R$114,$F47+1)+IF(AND($E47=1,MR47=0),1000,0)),1000000))</f>
        <v/>
      </c>
      <c r="VZ47">
        <f>IF($B47=0,1000000,IF(INDEX('計算A'!$D$60:$II$104,$B47,16)*DL47=1,IF(AND($E47=2,MS47=0),1000000,INDEX('計算A'!S$110:S$114,$F47+1)+IF(AND($E47=1,MS47=0),1000,0)),1000000))</f>
        <v/>
      </c>
      <c r="WA47">
        <f>IF($B47=0,1000000,IF(INDEX('計算A'!$D$60:$II$104,$B47,17)*DM47=1,IF(AND($E47=2,MT47=0),1000000,INDEX('計算A'!T$110:T$114,$F47+1)+IF(AND($E47=1,MT47=0),1000,0)),1000000))</f>
        <v/>
      </c>
      <c r="WB47">
        <f>IF($B47=0,1000000,IF(INDEX('計算A'!$D$60:$II$104,$B47,18)*DN47=1,IF(AND($E47=2,MU47=0),1000000,INDEX('計算A'!U$110:U$114,$F47+1)+IF(AND($E47=1,MU47=0),1000,0)),1000000))</f>
        <v/>
      </c>
      <c r="WC47">
        <f>IF($B47=0,1000000,IF(INDEX('計算A'!$D$60:$II$104,$B47,19)*DO47=1,IF(AND($E47=2,MV47=0),1000000,INDEX('計算A'!V$110:V$114,$F47+1)+IF(AND($E47=1,MV47=0),1000,0)),1000000))</f>
        <v/>
      </c>
      <c r="WD47">
        <f>IF($B47=0,1000000,IF(INDEX('計算A'!$D$60:$II$104,$B47,20)*DP47=1,IF(AND($E47=2,MW47=0),1000000,INDEX('計算A'!W$110:W$114,$F47+1)+IF(AND($E47=1,MW47=0),1000,0)),1000000))</f>
        <v/>
      </c>
      <c r="WE47">
        <f>IF($B47=0,1000000,IF(INDEX('計算A'!$D$60:$II$104,$B47,21)*DQ47=1,IF(AND($E47=2,MX47=0),1000000,INDEX('計算A'!X$110:X$114,$F47+1)+IF(AND($E47=1,MX47=0),1000,0)),1000000))</f>
        <v/>
      </c>
      <c r="WF47">
        <f>IF($B47=0,1000000,IF(INDEX('計算A'!$D$60:$II$104,$B47,22)*DR47=1,IF(AND($E47=2,MY47=0),1000000,INDEX('計算A'!Y$110:Y$114,$F47+1)+IF(AND($E47=1,MY47=0),1000,0)),1000000))</f>
        <v/>
      </c>
      <c r="WG47">
        <f>IF($B47=0,1000000,IF(INDEX('計算A'!$D$60:$II$104,$B47,23)*DS47=1,IF(AND($E47=2,MZ47=0),1000000,INDEX('計算A'!Z$110:Z$114,$F47+1)+IF(AND($E47=1,MZ47=0),1000,0)),1000000))</f>
        <v/>
      </c>
      <c r="WH47">
        <f>IF($B47=0,1000000,IF(INDEX('計算A'!$D$60:$II$104,$B47,24)*DT47=1,IF(AND($E47=2,NA47=0),1000000,INDEX('計算A'!AA$110:AA$114,$F47+1)+IF(AND($E47=1,NA47=0),1000,0)),1000000))</f>
        <v/>
      </c>
      <c r="WI47">
        <f>IF($B47=0,1000000,IF(INDEX('計算A'!$D$60:$II$104,$B47,25)*DU47=1,IF(AND($E47=2,NB47=0),1000000,INDEX('計算A'!AB$110:AB$114,$F47+1)+IF(AND($E47=1,NB47=0),1000,0)),1000000))</f>
        <v/>
      </c>
      <c r="WJ47">
        <f>IF($B47=0,1000000,IF(INDEX('計算A'!$D$60:$II$104,$B47,26)*DV47=1,IF(AND($E47=2,NC47=0),1000000,INDEX('計算A'!AC$110:AC$114,$F47+1)+IF(AND($E47=1,NC47=0),1000,0)),1000000))</f>
        <v/>
      </c>
      <c r="WK47">
        <f>IF($B47=0,1000000,IF(INDEX('計算A'!$D$60:$II$104,$B47,27)*DW47=1,IF(AND($E47=2,ND47=0),1000000,INDEX('計算A'!AD$110:AD$114,$F47+1)+IF(AND($E47=1,ND47=0),1000,0)),1000000))</f>
        <v/>
      </c>
      <c r="WL47">
        <f>IF($B47=0,1000000,IF(INDEX('計算A'!$D$60:$II$104,$B47,28)*DX47=1,IF(AND($E47=2,NE47=0),1000000,INDEX('計算A'!AE$110:AE$114,$F47+1)+IF(AND($E47=1,NE47=0),1000,0)),1000000))</f>
        <v/>
      </c>
      <c r="WM47">
        <f>IF($B47=0,1000000,IF(INDEX('計算A'!$D$60:$II$104,$B47,29)*DY47=1,IF(AND($E47=2,NF47=0),1000000,INDEX('計算A'!AF$110:AF$114,$F47+1)+IF(AND($E47=1,NF47=0),1000,0)),1000000))</f>
        <v/>
      </c>
      <c r="WN47">
        <f>IF($B47=0,1000000,IF(INDEX('計算A'!$D$60:$II$104,$B47,30)*DZ47=1,IF(AND($E47=2,NG47=0),1000000,INDEX('計算A'!AG$110:AG$114,$F47+1)+IF(AND($E47=1,NG47=0),1000,0)),1000000))</f>
        <v/>
      </c>
      <c r="WO47">
        <f>IF($B47=0,1000000,IF(INDEX('計算A'!$D$60:$II$104,$B47,31)*EA47=1,IF(AND($E47=2,NH47=0),1000000,INDEX('計算A'!AH$110:AH$114,$F47+1)+IF(AND($E47=1,NH47=0),1000,0)),1000000))</f>
        <v/>
      </c>
      <c r="WP47">
        <f>IF($B47=0,1000000,IF(INDEX('計算A'!$D$60:$II$104,$B47,32)*EB47=1,IF(AND($E47=2,NI47=0),1000000,INDEX('計算A'!AI$110:AI$114,$F47+1)+IF(AND($E47=1,NI47=0),1000,0)),1000000))</f>
        <v/>
      </c>
      <c r="WQ47">
        <f>IF($B47=0,1000000,IF(INDEX('計算A'!$D$60:$II$104,$B47,33)*EC47=1,IF(AND($E47=2,NJ47=0),1000000,INDEX('計算A'!AJ$110:AJ$114,$F47+1)+IF(AND($E47=1,NJ47=0),1000,0)),1000000))</f>
        <v/>
      </c>
      <c r="WR47">
        <f>IF($B47=0,1000000,IF(INDEX('計算A'!$D$60:$II$104,$B47,34)*ED47=1,IF(AND($E47=2,NK47=0),1000000,INDEX('計算A'!AK$110:AK$114,$F47+1)+IF(AND($E47=1,NK47=0),1000,0)),1000000))</f>
        <v/>
      </c>
      <c r="WS47">
        <f>IF($B47=0,1000000,IF(INDEX('計算A'!$D$60:$II$104,$B47,35)*EE47=1,IF(AND($E47=2,NL47=0),1000000,INDEX('計算A'!AL$110:AL$114,$F47+1)+IF(AND($E47=1,NL47=0),1000,0)),1000000))</f>
        <v/>
      </c>
      <c r="WT47">
        <f>IF($B47=0,1000000,IF(INDEX('計算A'!$D$60:$II$104,$B47,36)*EF47=1,IF(AND($E47=2,NM47=0),1000000,INDEX('計算A'!AM$110:AM$114,$F47+1)+IF(AND($E47=1,NM47=0),1000,0)),1000000))</f>
        <v/>
      </c>
      <c r="WU47">
        <f>IF($B47=0,1000000,IF(INDEX('計算A'!$D$60:$II$104,$B47,37)*EG47=1,IF(AND($E47=2,NN47=0),1000000,INDEX('計算A'!AN$110:AN$114,$F47+1)+IF(AND($E47=1,NN47=0),1000,0)),1000000))</f>
        <v/>
      </c>
      <c r="WV47">
        <f>IF($B47=0,1000000,IF(INDEX('計算A'!$D$60:$II$104,$B47,38)*EH47=1,IF(AND($E47=2,NO47=0),1000000,INDEX('計算A'!AO$110:AO$114,$F47+1)+IF(AND($E47=1,NO47=0),1000,0)),1000000))</f>
        <v/>
      </c>
      <c r="WW47">
        <f>IF($B47=0,1000000,IF(INDEX('計算A'!$D$60:$II$104,$B47,39)*EI47=1,IF(AND($E47=2,NP47=0),1000000,INDEX('計算A'!AP$110:AP$114,$F47+1)+IF(AND($E47=1,NP47=0),1000,0)),1000000))</f>
        <v/>
      </c>
      <c r="WX47">
        <f>IF($B47=0,1000000,IF(INDEX('計算A'!$D$60:$II$104,$B47,40)*EJ47=1,IF(AND($E47=2,NQ47=0),1000000,INDEX('計算A'!AQ$110:AQ$114,$F47+1)+IF(AND($E47=1,NQ47=0),1000,0)),1000000))</f>
        <v/>
      </c>
      <c r="WY47">
        <f>IF($B47=0,1000000,IF(INDEX('計算A'!$D$60:$II$104,$B47,41)*EK47=1,IF(AND($E47=2,NR47=0),1000000,INDEX('計算A'!AR$110:AR$114,$F47+1)+IF(AND($E47=1,NR47=0),1000,0)),1000000))</f>
        <v/>
      </c>
      <c r="WZ47">
        <f>IF($B47=0,1000000,IF(INDEX('計算A'!$D$60:$II$104,$B47,42)*EL47=1,IF(AND($E47=2,NS47=0),1000000,INDEX('計算A'!AS$110:AS$114,$F47+1)+IF(AND($E47=1,NS47=0),1000,0)),1000000))</f>
        <v/>
      </c>
      <c r="XA47">
        <f>IF($B47=0,1000000,IF(INDEX('計算A'!$D$60:$II$104,$B47,43)*EM47=1,IF(AND($E47=2,NT47=0),1000000,INDEX('計算A'!AT$110:AT$114,$F47+1)+IF(AND($E47=1,NT47=0),1000,0)),1000000))</f>
        <v/>
      </c>
      <c r="XB47">
        <f>IF($B47=0,1000000,IF(INDEX('計算A'!$D$60:$II$104,$B47,44)*EN47=1,IF(AND($E47=2,NU47=0),1000000,INDEX('計算A'!AU$110:AU$114,$F47+1)+IF(AND($E47=1,NU47=0),1000,0)),1000000))</f>
        <v/>
      </c>
      <c r="XC47">
        <f>IF($B47=0,1000000,IF(INDEX('計算A'!$D$60:$II$104,$B47,45)*EO47=1,IF(AND($E47=2,NV47=0),1000000,INDEX('計算A'!AV$110:AV$114,$F47+1)+IF(AND($E47=1,NV47=0),1000,0)),1000000))</f>
        <v/>
      </c>
      <c r="XD47">
        <f>IF($B47=0,1000000,IF(INDEX('計算A'!$D$60:$II$104,$B47,46)*EP47=1,IF(AND($E47=2,NW47=0),1000000,INDEX('計算A'!AW$110:AW$114,$F47+1)+IF(AND($E47=1,NW47=0),1000,0)),1000000))</f>
        <v/>
      </c>
      <c r="XE47">
        <f>IF($B47=0,1000000,IF(INDEX('計算A'!$D$60:$II$104,$B47,47)*EQ47=1,IF(AND($E47=2,NX47=0),1000000,INDEX('計算A'!AX$110:AX$114,$F47+1)+IF(AND($E47=1,NX47=0),1000,0)),1000000))</f>
        <v/>
      </c>
      <c r="XF47">
        <f>IF($B47=0,1000000,IF(INDEX('計算A'!$D$60:$II$104,$B47,48)*ER47=1,IF(AND($E47=2,NY47=0),1000000,INDEX('計算A'!AY$110:AY$114,$F47+1)+IF(AND($E47=1,NY47=0),1000,0)),1000000))</f>
        <v/>
      </c>
      <c r="XG47">
        <f>IF($B47=0,1000000,IF(INDEX('計算A'!$D$60:$II$104,$B47,49)*ES47=1,IF(AND($E47=2,NZ47=0),1000000,INDEX('計算A'!AZ$110:AZ$114,$F47+1)+IF(AND($E47=1,NZ47=0),1000,0)),1000000))</f>
        <v/>
      </c>
      <c r="XH47">
        <f>IF($B47=0,1000000,IF(INDEX('計算A'!$D$60:$II$104,$B47,50)*ET47=1,IF(AND($E47=2,OA47=0),1000000,INDEX('計算A'!BA$110:BA$114,$F47+1)+IF(AND($E47=1,OA47=0),1000,0)),1000000))</f>
        <v/>
      </c>
      <c r="XI47">
        <f>IF($B47=0,1000000,IF(INDEX('計算A'!$D$60:$II$104,$B47,51)*EU47=1,IF(AND($E47=2,OB47=0),1000000,INDEX('計算A'!BB$110:BB$114,$F47+1)+IF(AND($E47=1,OB47=0),1000,0)),1000000))</f>
        <v/>
      </c>
      <c r="XJ47">
        <f>IF($B47=0,1000000,IF(INDEX('計算A'!$D$60:$II$104,$B47,52)*EV47=1,IF(AND($E47=2,OC47=0),1000000,INDEX('計算A'!BC$110:BC$114,$F47+1)+IF(AND($E47=1,OC47=0),1000,0)),1000000))</f>
        <v/>
      </c>
      <c r="XK47">
        <f>IF($B47=0,1000000,IF(INDEX('計算A'!$D$60:$II$104,$B47,53)*EW47=1,IF(AND($E47=2,OD47=0),1000000,INDEX('計算A'!BD$110:BD$114,$F47+1)+IF(AND($E47=1,OD47=0),1000,0)),1000000))</f>
        <v/>
      </c>
      <c r="XL47">
        <f>IF($B47=0,1000000,IF(INDEX('計算A'!$D$60:$II$104,$B47,54)*EX47=1,IF(AND($E47=2,OE47=0),1000000,INDEX('計算A'!BE$110:BE$114,$F47+1)+IF(AND($E47=1,OE47=0),1000,0)),1000000))</f>
        <v/>
      </c>
      <c r="XM47">
        <f>IF($B47=0,1000000,IF(INDEX('計算A'!$D$60:$II$104,$B47,55)*EY47=1,IF(AND($E47=2,OF47=0),1000000,INDEX('計算A'!BF$110:BF$114,$F47+1)+IF(AND($E47=1,OF47=0),1000,0)),1000000))</f>
        <v/>
      </c>
      <c r="XN47">
        <f>IF($B47=0,1000000,IF(INDEX('計算A'!$D$60:$II$104,$B47,56)*EZ47=1,IF(AND($E47=2,OG47=0),1000000,INDEX('計算A'!BG$110:BG$114,$F47+1)+IF(AND($E47=1,OG47=0),1000,0)),1000000))</f>
        <v/>
      </c>
      <c r="XO47">
        <f>IF($B47=0,1000000,IF(INDEX('計算A'!$D$60:$II$104,$B47,57)*FA47=1,IF(AND($E47=2,OH47=0),1000000,INDEX('計算A'!BH$110:BH$114,$F47+1)+IF(AND($E47=1,OH47=0),1000,0)),1000000))</f>
        <v/>
      </c>
      <c r="XP47">
        <f>IF($B47=0,1000000,IF(INDEX('計算A'!$D$60:$II$104,$B47,58)*FB47=1,IF(AND($E47=2,OI47=0),1000000,INDEX('計算A'!BI$110:BI$114,$F47+1)+IF(AND($E47=1,OI47=0),1000,0)),1000000))</f>
        <v/>
      </c>
      <c r="XQ47">
        <f>IF($B47=0,1000000,IF(INDEX('計算A'!$D$60:$II$104,$B47,59)*FC47=1,IF(AND($E47=2,OJ47=0),1000000,INDEX('計算A'!BJ$110:BJ$114,$F47+1)+IF(AND($E47=1,OJ47=0),1000,0)),1000000))</f>
        <v/>
      </c>
      <c r="XR47">
        <f>IF($B47=0,1000000,IF(INDEX('計算A'!$D$60:$II$104,$B47,60)*FD47=1,IF(AND($E47=2,OK47=0),1000000,INDEX('計算A'!BK$110:BK$114,$F47+1)+IF(AND($E47=1,OK47=0),1000,0)),1000000))</f>
        <v/>
      </c>
      <c r="XS47">
        <f>IF($B47=0,1000000,IF(INDEX('計算A'!$D$60:$II$104,$B47,61)*FE47=1,IF(AND($E47=2,OL47=0),1000000,INDEX('計算A'!BL$110:BL$114,$F47+1)+IF(AND($E47=1,OL47=0),1000,0)),1000000))</f>
        <v/>
      </c>
      <c r="XT47">
        <f>IF($B47=0,1000000,IF(INDEX('計算A'!$D$60:$II$104,$B47,62)*FF47=1,IF(AND($E47=2,OM47=0),1000000,INDEX('計算A'!BM$110:BM$114,$F47+1)+IF(AND($E47=1,OM47=0),1000,0)),1000000))</f>
        <v/>
      </c>
      <c r="XU47">
        <f>IF($B47=0,1000000,IF(INDEX('計算A'!$D$60:$II$104,$B47,63)*FG47=1,IF(AND($E47=2,ON47=0),1000000,INDEX('計算A'!BN$110:BN$114,$F47+1)+IF(AND($E47=1,ON47=0),1000,0)),1000000))</f>
        <v/>
      </c>
      <c r="XV47">
        <f>IF($B47=0,1000000,IF(INDEX('計算A'!$D$60:$II$104,$B47,64)*FH47=1,IF(AND($E47=2,OO47=0),1000000,INDEX('計算A'!BO$110:BO$114,$F47+1)+IF(AND($E47=1,OO47=0),1000,0)),1000000))</f>
        <v/>
      </c>
      <c r="XW47">
        <f>IF($B47=0,1000000,IF(INDEX('計算A'!$D$60:$II$104,$B47,65)*FI47=1,IF(AND($E47=2,OP47=0),1000000,INDEX('計算A'!BP$110:BP$114,$F47+1)+IF(AND($E47=1,OP47=0),1000,0)),1000000))</f>
        <v/>
      </c>
      <c r="XX47">
        <f>IF($B47=0,1000000,IF(INDEX('計算A'!$D$60:$II$104,$B47,66)*FJ47=1,IF(AND($E47=2,OQ47=0),1000000,INDEX('計算A'!BQ$110:BQ$114,$F47+1)+IF(AND($E47=1,OQ47=0),1000,0)),1000000))</f>
        <v/>
      </c>
      <c r="XY47">
        <f>IF($B47=0,1000000,IF(INDEX('計算A'!$D$60:$II$104,$B47,67)*FK47=1,IF(AND($E47=2,OR47=0),1000000,INDEX('計算A'!BR$110:BR$114,$F47+1)+IF(AND($E47=1,OR47=0),1000,0)),1000000))</f>
        <v/>
      </c>
      <c r="XZ47">
        <f>IF($B47=0,1000000,IF(INDEX('計算A'!$D$60:$II$104,$B47,68)*FL47=1,IF(AND($E47=2,OS47=0),1000000,INDEX('計算A'!BS$110:BS$114,$F47+1)+IF(AND($E47=1,OS47=0),1000,0)),1000000))</f>
        <v/>
      </c>
      <c r="YA47">
        <f>IF($B47=0,1000000,IF(INDEX('計算A'!$D$60:$II$104,$B47,69)*FM47=1,IF(AND($E47=2,OT47=0),1000000,INDEX('計算A'!BT$110:BT$114,$F47+1)+IF(AND($E47=1,OT47=0),1000,0)),1000000))</f>
        <v/>
      </c>
      <c r="YB47">
        <f>IF($B47=0,1000000,IF(INDEX('計算A'!$D$60:$II$104,$B47,70)*FN47=1,IF(AND($E47=2,OU47=0),1000000,INDEX('計算A'!BU$110:BU$114,$F47+1)+IF(AND($E47=1,OU47=0),1000,0)),1000000))</f>
        <v/>
      </c>
      <c r="YC47">
        <f>IF($B47=0,1000000,IF(INDEX('計算A'!$D$60:$II$104,$B47,71)*FO47=1,IF(AND($E47=2,OV47=0),1000000,INDEX('計算A'!BV$110:BV$114,$F47+1)+IF(AND($E47=1,OV47=0),1000,0)),1000000))</f>
        <v/>
      </c>
      <c r="YD47">
        <f>IF($B47=0,1000000,IF(INDEX('計算A'!$D$60:$II$104,$B47,72)*FP47=1,IF(AND($E47=2,OW47=0),1000000,INDEX('計算A'!BW$110:BW$114,$F47+1)+IF(AND($E47=1,OW47=0),1000,0)),1000000))</f>
        <v/>
      </c>
      <c r="YE47">
        <f>IF($B47=0,1000000,IF(INDEX('計算A'!$D$60:$II$104,$B47,73)*FQ47=1,IF(AND($E47=2,OX47=0),1000000,INDEX('計算A'!BX$110:BX$114,$F47+1)+IF(AND($E47=1,OX47=0),1000,0)),1000000))</f>
        <v/>
      </c>
      <c r="YF47">
        <f>IF($B47=0,1000000,IF(INDEX('計算A'!$D$60:$II$104,$B47,74)*FR47=1,IF(AND($E47=2,OY47=0),1000000,INDEX('計算A'!BY$110:BY$114,$F47+1)+IF(AND($E47=1,OY47=0),1000,0)),1000000))</f>
        <v/>
      </c>
      <c r="YG47">
        <f>IF($B47=0,1000000,IF(INDEX('計算A'!$D$60:$II$104,$B47,75)*FS47=1,IF(AND($E47=2,OZ47=0),1000000,INDEX('計算A'!BZ$110:BZ$114,$F47+1)+IF(AND($E47=1,OZ47=0),1000,0)),1000000))</f>
        <v/>
      </c>
      <c r="YH47">
        <f>IF($B47=0,1000000,IF(INDEX('計算A'!$D$60:$II$104,$B47,76)*FT47=1,IF(AND($E47=2,PA47=0),1000000,INDEX('計算A'!CA$110:CA$114,$F47+1)+IF(AND($E47=1,PA47=0),1000,0)),1000000))</f>
        <v/>
      </c>
      <c r="YI47">
        <f>IF($B47=0,1000000,IF(INDEX('計算A'!$D$60:$II$104,$B47,77)*FU47=1,IF(AND($E47=2,PB47=0),1000000,INDEX('計算A'!CB$110:CB$114,$F47+1)+IF(AND($E47=1,PB47=0),1000,0)),1000000))</f>
        <v/>
      </c>
      <c r="YJ47">
        <f>IF($B47=0,1000000,IF(INDEX('計算A'!$D$60:$II$104,$B47,78)*FV47=1,IF(AND($E47=2,PC47=0),1000000,INDEX('計算A'!CC$110:CC$114,$F47+1)+IF(AND($E47=1,PC47=0),1000,0)),1000000))</f>
        <v/>
      </c>
      <c r="YK47">
        <f>IF($B47=0,1000000,IF(INDEX('計算A'!$D$60:$II$104,$B47,79)*FW47=1,IF(AND($E47=2,PD47=0),1000000,INDEX('計算A'!CD$110:CD$114,$F47+1)+IF(AND($E47=1,PD47=0),1000,0)),1000000))</f>
        <v/>
      </c>
      <c r="YL47">
        <f>IF($B47=0,1000000,IF(INDEX('計算A'!$D$60:$II$104,$B47,80)*FX47=1,IF(AND($E47=2,PE47=0),1000000,INDEX('計算A'!CE$110:CE$114,$F47+1)+IF(AND($E47=1,PE47=0),1000,0)),1000000))</f>
        <v/>
      </c>
      <c r="YM47">
        <f>IF($B47=0,1000000,IF(INDEX('計算A'!$D$60:$II$104,$B47,81)*FY47=1,IF(AND($E47=2,PF47=0),1000000,INDEX('計算A'!CF$110:CF$114,$F47+1)+IF(AND($E47=1,PF47=0),1000,0)),1000000))</f>
        <v/>
      </c>
      <c r="YN47">
        <f>IF($B47=0,1000000,IF(INDEX('計算A'!$D$60:$II$104,$B47,82)*FZ47=1,IF(AND($E47=2,PG47=0),1000000,INDEX('計算A'!CG$110:CG$114,$F47+1)+IF(AND($E47=1,PG47=0),1000,0)),1000000))</f>
        <v/>
      </c>
      <c r="YO47">
        <f>IF($B47=0,1000000,IF(INDEX('計算A'!$D$60:$II$104,$B47,83)*GA47=1,IF(AND($E47=2,PH47=0),1000000,INDEX('計算A'!CH$110:CH$114,$F47+1)+IF(AND($E47=1,PH47=0),1000,0)),1000000))</f>
        <v/>
      </c>
      <c r="YP47">
        <f>IF($B47=0,1000000,IF(INDEX('計算A'!$D$60:$II$104,$B47,84)*GB47=1,IF(AND($E47=2,PI47=0),1000000,INDEX('計算A'!CI$110:CI$114,$F47+1)+IF(AND($E47=1,PI47=0),1000,0)),1000000))</f>
        <v/>
      </c>
      <c r="YQ47">
        <f>IF($B47=0,1000000,IF(INDEX('計算A'!$D$60:$II$104,$B47,85)*GC47=1,IF(AND($E47=2,PJ47=0),1000000,INDEX('計算A'!CJ$110:CJ$114,$F47+1)+IF(AND($E47=1,PJ47=0),1000,0)),1000000))</f>
        <v/>
      </c>
      <c r="YR47">
        <f>IF($B47=0,1000000,IF(INDEX('計算A'!$D$60:$II$104,$B47,86)*GD47=1,IF(AND($E47=2,PK47=0),1000000,INDEX('計算A'!CK$110:CK$114,$F47+1)+IF(AND($E47=1,PK47=0),1000,0)),1000000))</f>
        <v/>
      </c>
      <c r="YS47">
        <f>IF($B47=0,1000000,IF(INDEX('計算A'!$D$60:$II$104,$B47,87)*GE47=1,IF(AND($E47=2,PL47=0),1000000,INDEX('計算A'!CL$110:CL$114,$F47+1)+IF(AND($E47=1,PL47=0),1000,0)),1000000))</f>
        <v/>
      </c>
      <c r="YT47">
        <f>IF($B47=0,1000000,IF(INDEX('計算A'!$D$60:$II$104,$B47,88)*GF47=1,IF(AND($E47=2,PM47=0),1000000,INDEX('計算A'!CM$110:CM$114,$F47+1)+IF(AND($E47=1,PM47=0),1000,0)),1000000))</f>
        <v/>
      </c>
      <c r="YU47">
        <f>IF($B47=0,1000000,IF(INDEX('計算A'!$D$60:$II$104,$B47,89)*GG47=1,IF(AND($E47=2,PN47=0),1000000,INDEX('計算A'!CN$110:CN$114,$F47+1)+IF(AND($E47=1,PN47=0),1000,0)),1000000))</f>
        <v/>
      </c>
      <c r="YV47">
        <f>IF($B47=0,1000000,IF(INDEX('計算A'!$D$60:$II$104,$B47,90)*GH47=1,IF(AND($E47=2,PO47=0),1000000,INDEX('計算A'!CO$110:CO$114,$F47+1)+IF(AND($E47=1,PO47=0),1000,0)),1000000))</f>
        <v/>
      </c>
      <c r="YW47">
        <f>IF($B47=0,1000000,IF(INDEX('計算A'!$D$60:$II$104,$B47,91)*GI47=1,IF(AND($E47=2,PP47=0),1000000,INDEX('計算A'!CP$110:CP$114,$F47+1)+IF(AND($E47=1,PP47=0),1000,0)),1000000))</f>
        <v/>
      </c>
      <c r="YX47">
        <f>IF($B47=0,1000000,IF(INDEX('計算A'!$D$60:$II$104,$B47,92)*GJ47=1,IF(AND($E47=2,PQ47=0),1000000,INDEX('計算A'!CQ$110:CQ$114,$F47+1)+IF(AND($E47=1,PQ47=0),1000,0)),1000000))</f>
        <v/>
      </c>
      <c r="YY47">
        <f>IF($B47=0,1000000,IF(INDEX('計算A'!$D$60:$II$104,$B47,93)*GK47=1,IF(AND($E47=2,PR47=0),1000000,INDEX('計算A'!CR$110:CR$114,$F47+1)+IF(AND($E47=1,PR47=0),1000,0)),1000000))</f>
        <v/>
      </c>
      <c r="YZ47">
        <f>IF($B47=0,1000000,IF(INDEX('計算A'!$D$60:$II$104,$B47,94)*GL47=1,IF(AND($E47=2,PS47=0),1000000,INDEX('計算A'!CS$110:CS$114,$F47+1)+IF(AND($E47=1,PS47=0),1000,0)),1000000))</f>
        <v/>
      </c>
      <c r="ZA47">
        <f>IF($B47=0,1000000,IF(INDEX('計算A'!$D$60:$II$104,$B47,95)*GM47=1,IF(AND($E47=2,PT47=0),1000000,INDEX('計算A'!CT$110:CT$114,$F47+1)+IF(AND($E47=1,PT47=0),1000,0)),1000000))</f>
        <v/>
      </c>
      <c r="ZB47">
        <f>IF($B47=0,1000000,IF(INDEX('計算A'!$D$60:$II$104,$B47,96)*GN47=1,IF(AND($E47=2,PU47=0),1000000,INDEX('計算A'!CU$110:CU$114,$F47+1)+IF(AND($E47=1,PU47=0),1000,0)),1000000))</f>
        <v/>
      </c>
      <c r="ZC47">
        <f>IF($B47=0,1000000,IF(INDEX('計算A'!$D$60:$II$104,$B47,97)*GO47=1,IF(AND($E47=2,PV47=0),1000000,INDEX('計算A'!CV$110:CV$114,$F47+1)+IF(AND($E47=1,PV47=0),1000,0)),1000000))</f>
        <v/>
      </c>
      <c r="ZD47">
        <f>IF($B47=0,1000000,IF(INDEX('計算A'!$D$60:$II$104,$B47,98)*GP47=1,IF(AND($E47=2,PW47=0),1000000,INDEX('計算A'!CW$110:CW$114,$F47+1)+IF(AND($E47=1,PW47=0),1000,0)),1000000))</f>
        <v/>
      </c>
      <c r="ZE47">
        <f>IF($B47=0,1000000,IF(INDEX('計算A'!$D$60:$II$104,$B47,99)*GQ47=1,IF(AND($E47=2,PX47=0),1000000,INDEX('計算A'!CX$110:CX$114,$F47+1)+IF(AND($E47=1,PX47=0),1000,0)),1000000))</f>
        <v/>
      </c>
      <c r="ZF47">
        <f>IF($B47=0,1000000,IF(INDEX('計算A'!$D$60:$II$104,$B47,100)*GR47=1,IF(AND($E47=2,PY47=0),1000000,INDEX('計算A'!CY$110:CY$114,$F47+1)+IF(AND($E47=1,PY47=0),1000,0)),1000000))</f>
        <v/>
      </c>
      <c r="ZG47">
        <f>IF($B47=0,1000000,IF(INDEX('計算A'!$D$60:$II$104,$B47,101)*GS47=1,IF(AND($E47=2,PZ47=0),1000000,INDEX('計算A'!CZ$110:CZ$114,$F47+1)+IF(AND($E47=1,PZ47=0),1000,0)),1000000))</f>
        <v/>
      </c>
      <c r="ZH47">
        <f>IF($B47=0,1000000,IF(INDEX('計算A'!$D$60:$II$104,$B47,102)*GT47=1,IF(AND($E47=2,QA47=0),1000000,INDEX('計算A'!DA$110:DA$114,$F47+1)+IF(AND($E47=1,QA47=0),1000,0)),1000000))</f>
        <v/>
      </c>
      <c r="ZI47">
        <f>IF($B47=0,1000000,IF(INDEX('計算A'!$D$60:$II$104,$B47,103)*GU47=1,IF(AND($E47=2,QB47=0),1000000,INDEX('計算A'!DB$110:DB$114,$F47+1)+IF(AND($E47=1,QB47=0),1000,0)),1000000))</f>
        <v/>
      </c>
      <c r="ZJ47">
        <f>IF($B47=0,1000000,IF(INDEX('計算A'!$D$60:$II$104,$B47,104)*GV47=1,IF(AND($E47=2,QC47=0),1000000,INDEX('計算A'!DC$110:DC$114,$F47+1)+IF(AND($E47=1,QC47=0),1000,0)),1000000))</f>
        <v/>
      </c>
      <c r="ZK47">
        <f>IF($B47=0,1000000,IF(INDEX('計算A'!$D$60:$II$104,$B47,105)*GW47=1,IF(AND($E47=2,QD47=0),1000000,INDEX('計算A'!DD$110:DD$114,$F47+1)+IF(AND($E47=1,QD47=0),1000,0)),1000000))</f>
        <v/>
      </c>
      <c r="ZL47">
        <f>IF($B47=0,1000000,IF(INDEX('計算A'!$D$60:$II$104,$B47,106)*GX47=1,IF(AND($E47=2,QE47=0),1000000,INDEX('計算A'!DE$110:DE$114,$F47+1)+IF(AND($E47=1,QE47=0),1000,0)),1000000))</f>
        <v/>
      </c>
      <c r="ZM47">
        <f>IF($B47=0,1000000,IF(INDEX('計算A'!$D$60:$II$104,$B47,107)*GY47=1,IF(AND($E47=2,QF47=0),1000000,INDEX('計算A'!DF$110:DF$114,$F47+1)+IF(AND($E47=1,QF47=0),1000,0)),1000000))</f>
        <v/>
      </c>
      <c r="ZN47">
        <f>IF($B47=0,1000000,IF(INDEX('計算A'!$D$60:$II$104,$B47,108)*GZ47=1,IF(AND($E47=2,QG47=0),1000000,INDEX('計算A'!DG$110:DG$114,$F47+1)+IF(AND($E47=1,QG47=0),1000,0)),1000000))</f>
        <v/>
      </c>
      <c r="ZO47">
        <f>IF($B47=0,1000000,IF(INDEX('計算A'!$D$60:$II$104,$B47,109)*HA47=1,IF(AND($E47=2,QH47=0),1000000,INDEX('計算A'!DH$110:DH$114,$F47+1)+IF(AND($E47=1,QH47=0),1000,0)),1000000))</f>
        <v/>
      </c>
      <c r="ZP47">
        <f>IF($B47=0,1000000,IF(INDEX('計算A'!$D$60:$II$104,$B47,110)*HB47=1,IF(AND($E47=2,QI47=0),1000000,INDEX('計算A'!DI$110:DI$114,$F47+1)+IF(AND($E47=1,QI47=0),1000,0)),1000000))</f>
        <v/>
      </c>
      <c r="ZQ47">
        <f>IF($B47=0,1000000,IF(INDEX('計算A'!$D$60:$II$104,$B47,111)*HC47=1,IF(AND($E47=2,QJ47=0),1000000,INDEX('計算A'!DJ$110:DJ$114,$F47+1)+IF(AND($E47=1,QJ47=0),1000,0)),1000000))</f>
        <v/>
      </c>
      <c r="ZR47">
        <f>IF($B47=0,1000000,IF(INDEX('計算A'!$D$60:$II$104,$B47,112)*HD47=1,IF(AND($E47=2,QK47=0),1000000,INDEX('計算A'!DK$110:DK$114,$F47+1)+IF(AND($E47=1,QK47=0),1000,0)),1000000))</f>
        <v/>
      </c>
      <c r="ZS47">
        <f>IF($B47=0,1000000,IF(INDEX('計算A'!$D$60:$II$104,$B47,113)*HE47=1,IF(AND($E47=2,QL47=0),1000000,INDEX('計算A'!DL$110:DL$114,$F47+1)+IF(AND($E47=1,QL47=0),1000,0)),1000000))</f>
        <v/>
      </c>
      <c r="ZT47">
        <f>IF($B47=0,1000000,IF(INDEX('計算A'!$D$60:$II$104,$B47,114)*HF47=1,IF(AND($E47=2,QM47=0),1000000,INDEX('計算A'!DM$110:DM$114,$F47+1)+IF(AND($E47=1,QM47=0),1000,0)),1000000))</f>
        <v/>
      </c>
      <c r="ZU47">
        <f>IF($B47=0,1000000,IF(INDEX('計算A'!$D$60:$II$104,$B47,115)*HG47=1,IF(AND($E47=2,QN47=0),1000000,INDEX('計算A'!DN$110:DN$114,$F47+1)+IF(AND($E47=1,QN47=0),1000,0)),1000000))</f>
        <v/>
      </c>
      <c r="ZV47">
        <f>IF($B47=0,1000000,IF(INDEX('計算A'!$D$60:$II$104,$B47,116)*HH47=1,IF(AND($E47=2,QO47=0),1000000,INDEX('計算A'!DO$110:DO$114,$F47+1)+IF(AND($E47=1,QO47=0),1000,0)),1000000))</f>
        <v/>
      </c>
      <c r="ZW47">
        <f>IF($B47=0,1000000,IF(INDEX('計算A'!$D$60:$II$104,$B47,117)*HI47=1,IF(AND($E47=2,QP47=0),1000000,INDEX('計算A'!DP$110:DP$114,$F47+1)+IF(AND($E47=1,QP47=0),1000,0)),1000000))</f>
        <v/>
      </c>
      <c r="ZX47">
        <f>IF($B47=0,1000000,IF(INDEX('計算A'!$D$60:$II$104,$B47,118)*HJ47=1,IF(AND($E47=2,QQ47=0),1000000,INDEX('計算A'!DQ$110:DQ$114,$F47+1)+IF(AND($E47=1,QQ47=0),1000,0)),1000000))</f>
        <v/>
      </c>
      <c r="ZY47">
        <f>IF($B47=0,1000000,IF(INDEX('計算A'!$D$60:$II$104,$B47,119)*HK47=1,IF(AND($E47=2,QR47=0),1000000,INDEX('計算A'!DR$110:DR$114,$F47+1)+IF(AND($E47=1,QR47=0),1000,0)),1000000))</f>
        <v/>
      </c>
      <c r="ZZ47">
        <f>IF($B47=0,1000000,IF(INDEX('計算A'!$D$60:$II$104,$B47,120)*HL47=1,IF(AND($E47=2,QS47=0),1000000,INDEX('計算A'!DS$110:DS$114,$F47+1)+IF(AND($E47=1,QS47=0),1000,0)),1000000))</f>
        <v/>
      </c>
      <c r="AAA47">
        <f>IF($B47=0,1000000,IF(INDEX('計算A'!$D$60:$II$104,$B47,121)*HM47=1,IF(AND($E47=2,QT47=0),1000000,INDEX('計算A'!DT$110:DT$114,$F47+1)+IF(AND($E47=1,QT47=0),1000,0)),1000000))</f>
        <v/>
      </c>
      <c r="AAB47">
        <f>IF($B47=0,1000000,IF(INDEX('計算A'!$D$60:$II$104,$B47,122)*HN47=1,IF(AND($E47=2,QU47=0),1000000,INDEX('計算A'!DU$110:DU$114,$F47+1)+IF(AND($E47=1,QU47=0),1000,0)),1000000))</f>
        <v/>
      </c>
      <c r="AAC47">
        <f>IF($B47=0,1000000,IF(INDEX('計算A'!$D$60:$II$104,$B47,123)*HO47=1,IF(AND($E47=2,QV47=0),1000000,INDEX('計算A'!DV$110:DV$114,$F47+1)+IF(AND($E47=1,QV47=0),1000,0)),1000000))</f>
        <v/>
      </c>
      <c r="AAD47">
        <f>IF($B47=0,1000000,IF(INDEX('計算A'!$D$60:$II$104,$B47,124)*HP47=1,IF(AND($E47=2,QW47=0),1000000,INDEX('計算A'!DW$110:DW$114,$F47+1)+IF(AND($E47=1,QW47=0),1000,0)),1000000))</f>
        <v/>
      </c>
      <c r="AAE47">
        <f>IF($B47=0,1000000,IF(INDEX('計算A'!$D$60:$II$104,$B47,125)*HQ47=1,IF(AND($E47=2,QX47=0),1000000,INDEX('計算A'!DX$110:DX$114,$F47+1)+IF(AND($E47=1,QX47=0),1000,0)),1000000))</f>
        <v/>
      </c>
      <c r="AAF47">
        <f>IF($B47=0,1000000,IF(INDEX('計算A'!$D$60:$II$104,$B47,126)*HR47=1,IF(AND($E47=2,QY47=0),1000000,INDEX('計算A'!DY$110:DY$114,$F47+1)+IF(AND($E47=1,QY47=0),1000,0)),1000000))</f>
        <v/>
      </c>
      <c r="AAG47">
        <f>IF($B47=0,1000000,IF(INDEX('計算A'!$D$60:$II$104,$B47,127)*HS47=1,IF(AND($E47=2,QZ47=0),1000000,INDEX('計算A'!DZ$110:DZ$114,$F47+1)+IF(AND($E47=1,QZ47=0),1000,0)),1000000))</f>
        <v/>
      </c>
      <c r="AAH47">
        <f>IF($B47=0,1000000,IF(INDEX('計算A'!$D$60:$II$104,$B47,128)*HT47=1,IF(AND($E47=2,RA47=0),1000000,INDEX('計算A'!EA$110:EA$114,$F47+1)+IF(AND($E47=1,RA47=0),1000,0)),1000000))</f>
        <v/>
      </c>
      <c r="AAI47">
        <f>IF($B47=0,1000000,IF(INDEX('計算A'!$D$60:$II$104,$B47,129)*HU47=1,IF(AND($E47=2,RB47=0),1000000,INDEX('計算A'!EB$110:EB$114,$F47+1)+IF(AND($E47=1,RB47=0),1000,0)),1000000))</f>
        <v/>
      </c>
      <c r="AAJ47">
        <f>IF($B47=0,1000000,IF(INDEX('計算A'!$D$60:$II$104,$B47,130)*HV47=1,IF(AND($E47=2,RC47=0),1000000,INDEX('計算A'!EC$110:EC$114,$F47+1)+IF(AND($E47=1,RC47=0),1000,0)),1000000))</f>
        <v/>
      </c>
      <c r="AAK47">
        <f>IF($B47=0,1000000,IF(INDEX('計算A'!$D$60:$II$104,$B47,131)*HW47=1,IF(AND($E47=2,RD47=0),1000000,INDEX('計算A'!ED$110:ED$114,$F47+1)+IF(AND($E47=1,RD47=0),1000,0)),1000000))</f>
        <v/>
      </c>
      <c r="AAL47">
        <f>IF($B47=0,1000000,IF(INDEX('計算A'!$D$60:$II$104,$B47,132)*HX47=1,IF(AND($E47=2,RE47=0),1000000,INDEX('計算A'!EE$110:EE$114,$F47+1)+IF(AND($E47=1,RE47=0),1000,0)),1000000))</f>
        <v/>
      </c>
      <c r="AAM47">
        <f>IF($B47=0,1000000,IF(INDEX('計算A'!$D$60:$II$104,$B47,133)*HY47=1,IF(AND($E47=2,RF47=0),1000000,INDEX('計算A'!EF$110:EF$114,$F47+1)+IF(AND($E47=1,RF47=0),1000,0)),1000000))</f>
        <v/>
      </c>
      <c r="AAN47">
        <f>IF($B47=0,1000000,IF(INDEX('計算A'!$D$60:$II$104,$B47,134)*HZ47=1,IF(AND($E47=2,RG47=0),1000000,INDEX('計算A'!EG$110:EG$114,$F47+1)+IF(AND($E47=1,RG47=0),1000,0)),1000000))</f>
        <v/>
      </c>
      <c r="AAO47">
        <f>IF($B47=0,1000000,IF(INDEX('計算A'!$D$60:$II$104,$B47,135)*IA47=1,IF(AND($E47=2,RH47=0),1000000,INDEX('計算A'!EH$110:EH$114,$F47+1)+IF(AND($E47=1,RH47=0),1000,0)),1000000))</f>
        <v/>
      </c>
      <c r="AAP47">
        <f>IF($B47=0,1000000,IF(INDEX('計算A'!$D$60:$II$104,$B47,136)*IB47=1,IF(AND($E47=2,RI47=0),1000000,INDEX('計算A'!EI$110:EI$114,$F47+1)+IF(AND($E47=1,RI47=0),1000,0)),1000000))</f>
        <v/>
      </c>
      <c r="AAQ47">
        <f>IF($B47=0,1000000,IF(INDEX('計算A'!$D$60:$II$104,$B47,137)*IC47=1,IF(AND($E47=2,RJ47=0),1000000,INDEX('計算A'!EJ$110:EJ$114,$F47+1)+IF(AND($E47=1,RJ47=0),1000,0)),1000000))</f>
        <v/>
      </c>
      <c r="AAR47">
        <f>IF($B47=0,1000000,IF(INDEX('計算A'!$D$60:$II$104,$B47,138)*ID47=1,IF(AND($E47=2,RK47=0),1000000,INDEX('計算A'!EK$110:EK$114,$F47+1)+IF(AND($E47=1,RK47=0),1000,0)),1000000))</f>
        <v/>
      </c>
      <c r="AAS47">
        <f>IF($B47=0,1000000,IF(INDEX('計算A'!$D$60:$II$104,$B47,139)*IE47=1,IF(AND($E47=2,RL47=0),1000000,INDEX('計算A'!EL$110:EL$114,$F47+1)+IF(AND($E47=1,RL47=0),1000,0)),1000000))</f>
        <v/>
      </c>
      <c r="AAT47">
        <f>IF($B47=0,1000000,IF(INDEX('計算A'!$D$60:$II$104,$B47,140)*IF47=1,IF(AND($E47=2,RM47=0),1000000,INDEX('計算A'!EM$110:EM$114,$F47+1)+IF(AND($E47=1,RM47=0),1000,0)),1000000))</f>
        <v/>
      </c>
      <c r="AAU47">
        <f>IF($B47=0,1000000,IF(INDEX('計算A'!$D$60:$II$104,$B47,141)*IG47=1,IF(AND($E47=2,RN47=0),1000000,INDEX('計算A'!EN$110:EN$114,$F47+1)+IF(AND($E47=1,RN47=0),1000,0)),1000000))</f>
        <v/>
      </c>
      <c r="AAV47">
        <f>IF($B47=0,1000000,IF(INDEX('計算A'!$D$60:$II$104,$B47,142)*IH47=1,IF(AND($E47=2,RO47=0),1000000,INDEX('計算A'!EO$110:EO$114,$F47+1)+IF(AND($E47=1,RO47=0),1000,0)),1000000))</f>
        <v/>
      </c>
      <c r="AAW47">
        <f>IF($B47=0,1000000,IF(INDEX('計算A'!$D$60:$II$104,$B47,143)*II47=1,IF(AND($E47=2,RP47=0),1000000,INDEX('計算A'!EP$110:EP$114,$F47+1)+IF(AND($E47=1,RP47=0),1000,0)),1000000))</f>
        <v/>
      </c>
      <c r="AAX47">
        <f>IF($B47=0,1000000,IF(INDEX('計算A'!$D$60:$II$104,$B47,144)*IJ47=1,IF(AND($E47=2,RQ47=0),1000000,INDEX('計算A'!EQ$110:EQ$114,$F47+1)+IF(AND($E47=1,RQ47=0),1000,0)),1000000))</f>
        <v/>
      </c>
      <c r="AAY47">
        <f>IF($B47=0,1000000,IF(INDEX('計算A'!$D$60:$II$104,$B47,145)*IK47=1,IF(AND($E47=2,RR47=0),1000000,INDEX('計算A'!ER$110:ER$114,$F47+1)+IF(AND($E47=1,RR47=0),1000,0)),1000000))</f>
        <v/>
      </c>
      <c r="AAZ47">
        <f>IF($B47=0,1000000,IF(INDEX('計算A'!$D$60:$II$104,$B47,146)*IL47=1,IF(AND($E47=2,RS47=0),1000000,INDEX('計算A'!ES$110:ES$114,$F47+1)+IF(AND($E47=1,RS47=0),1000,0)),1000000))</f>
        <v/>
      </c>
      <c r="ABA47">
        <f>IF($B47=0,1000000,IF(INDEX('計算A'!$D$60:$II$104,$B47,147)*IM47=1,IF(AND($E47=2,RT47=0),1000000,INDEX('計算A'!ET$110:ET$114,$F47+1)+IF(AND($E47=1,RT47=0),1000,0)),1000000))</f>
        <v/>
      </c>
      <c r="ABB47">
        <f>IF($B47=0,1000000,IF(INDEX('計算A'!$D$60:$II$104,$B47,148)*IN47=1,IF(AND($E47=2,RU47=0),1000000,INDEX('計算A'!EU$110:EU$114,$F47+1)+IF(AND($E47=1,RU47=0),1000,0)),1000000))</f>
        <v/>
      </c>
      <c r="ABC47">
        <f>IF($B47=0,1000000,IF(INDEX('計算A'!$D$60:$II$104,$B47,149)*IO47=1,IF(AND($E47=2,RV47=0),1000000,INDEX('計算A'!EV$110:EV$114,$F47+1)+IF(AND($E47=1,RV47=0),1000,0)),1000000))</f>
        <v/>
      </c>
      <c r="ABD47">
        <f>IF($B47=0,1000000,IF(INDEX('計算A'!$D$60:$II$104,$B47,150)*IP47=1,IF(AND($E47=2,RW47=0),1000000,INDEX('計算A'!EW$110:EW$114,$F47+1)+IF(AND($E47=1,RW47=0),1000,0)),1000000))</f>
        <v/>
      </c>
      <c r="ABE47">
        <f>IF($B47=0,1000000,IF(INDEX('計算A'!$D$60:$II$104,$B47,151)*IQ47=1,IF(AND($E47=2,RX47=0),1000000,INDEX('計算A'!EX$110:EX$114,$F47+1)+IF(AND($E47=1,RX47=0),1000,0)),1000000))</f>
        <v/>
      </c>
      <c r="ABF47">
        <f>IF($B47=0,1000000,IF(INDEX('計算A'!$D$60:$II$104,$B47,152)*IR47=1,IF(AND($E47=2,RY47=0),1000000,INDEX('計算A'!EY$110:EY$114,$F47+1)+IF(AND($E47=1,RY47=0),1000,0)),1000000))</f>
        <v/>
      </c>
      <c r="ABG47">
        <f>IF($B47=0,1000000,IF(INDEX('計算A'!$D$60:$II$104,$B47,153)*IS47=1,IF(AND($E47=2,RZ47=0),1000000,INDEX('計算A'!EZ$110:EZ$114,$F47+1)+IF(AND($E47=1,RZ47=0),1000,0)),1000000))</f>
        <v/>
      </c>
      <c r="ABH47">
        <f>IF($B47=0,1000000,IF(INDEX('計算A'!$D$60:$II$104,$B47,154)*IT47=1,IF(AND($E47=2,SA47=0),1000000,INDEX('計算A'!FA$110:FA$114,$F47+1)+IF(AND($E47=1,SA47=0),1000,0)),1000000))</f>
        <v/>
      </c>
      <c r="ABI47">
        <f>IF($B47=0,1000000,IF(INDEX('計算A'!$D$60:$II$104,$B47,155)*IU47=1,IF(AND($E47=2,SB47=0),1000000,INDEX('計算A'!FB$110:FB$114,$F47+1)+IF(AND($E47=1,SB47=0),1000,0)),1000000))</f>
        <v/>
      </c>
      <c r="ABJ47">
        <f>IF($B47=0,1000000,IF(INDEX('計算A'!$D$60:$II$104,$B47,156)*IV47=1,IF(AND($E47=2,SC47=0),1000000,INDEX('計算A'!FC$110:FC$114,$F47+1)+IF(AND($E47=1,SC47=0),1000,0)),1000000))</f>
        <v/>
      </c>
      <c r="ABK47">
        <f>IF($B47=0,1000000,IF(INDEX('計算A'!$D$60:$II$104,$B47,157)*IW47=1,IF(AND($E47=2,SD47=0),1000000,INDEX('計算A'!FD$110:FD$114,$F47+1)+IF(AND($E47=1,SD47=0),1000,0)),1000000))</f>
        <v/>
      </c>
      <c r="ABL47">
        <f>IF($B47=0,1000000,IF(INDEX('計算A'!$D$60:$II$104,$B47,158)*IX47=1,IF(AND($E47=2,SE47=0),1000000,INDEX('計算A'!FE$110:FE$114,$F47+1)+IF(AND($E47=1,SE47=0),1000,0)),1000000))</f>
        <v/>
      </c>
      <c r="ABM47">
        <f>IF($B47=0,1000000,IF(INDEX('計算A'!$D$60:$II$104,$B47,159)*IY47=1,IF(AND($E47=2,SF47=0),1000000,INDEX('計算A'!FF$110:FF$114,$F47+1)+IF(AND($E47=1,SF47=0),1000,0)),1000000))</f>
        <v/>
      </c>
      <c r="ABN47">
        <f>IF($B47=0,1000000,IF(INDEX('計算A'!$D$60:$II$104,$B47,160)*IZ47=1,IF(AND($E47=2,SG47=0),1000000,INDEX('計算A'!FG$110:FG$114,$F47+1)+IF(AND($E47=1,SG47=0),1000,0)),1000000))</f>
        <v/>
      </c>
      <c r="ABO47">
        <f>IF($B47=0,1000000,IF(INDEX('計算A'!$D$60:$II$104,$B47,161)*JA47=1,IF(AND($E47=2,SH47=0),1000000,INDEX('計算A'!FH$110:FH$114,$F47+1)+IF(AND($E47=1,SH47=0),1000,0)),1000000))</f>
        <v/>
      </c>
      <c r="ABP47">
        <f>IF($B47=0,1000000,IF(INDEX('計算A'!$D$60:$II$104,$B47,162)*JB47=1,IF(AND($E47=2,SI47=0),1000000,INDEX('計算A'!FI$110:FI$114,$F47+1)+IF(AND($E47=1,SI47=0),1000,0)),1000000))</f>
        <v/>
      </c>
      <c r="ABQ47">
        <f>IF($B47=0,1000000,IF(INDEX('計算A'!$D$60:$II$104,$B47,163)*JC47=1,IF(AND($E47=2,SJ47=0),1000000,INDEX('計算A'!FJ$110:FJ$114,$F47+1)+IF(AND($E47=1,SJ47=0),1000,0)),1000000))</f>
        <v/>
      </c>
      <c r="ABR47">
        <f>IF($B47=0,1000000,IF(INDEX('計算A'!$D$60:$II$104,$B47,164)*JD47=1,IF(AND($E47=2,SK47=0),1000000,INDEX('計算A'!FK$110:FK$114,$F47+1)+IF(AND($E47=1,SK47=0),1000,0)),1000000))</f>
        <v/>
      </c>
      <c r="ABS47">
        <f>IF($B47=0,1000000,IF(INDEX('計算A'!$D$60:$II$104,$B47,165)*JE47=1,IF(AND($E47=2,SL47=0),1000000,INDEX('計算A'!FL$110:FL$114,$F47+1)+IF(AND($E47=1,SL47=0),1000,0)),1000000))</f>
        <v/>
      </c>
      <c r="ABT47">
        <f>IF($B47=0,1000000,IF(INDEX('計算A'!$D$60:$II$104,$B47,166)*JF47=1,IF(AND($E47=2,SM47=0),1000000,INDEX('計算A'!FM$110:FM$114,$F47+1)+IF(AND($E47=1,SM47=0),1000,0)),1000000))</f>
        <v/>
      </c>
      <c r="ABU47">
        <f>IF($B47=0,1000000,IF(INDEX('計算A'!$D$60:$II$104,$B47,167)*JG47=1,IF(AND($E47=2,SN47=0),1000000,INDEX('計算A'!FN$110:FN$114,$F47+1)+IF(AND($E47=1,SN47=0),1000,0)),1000000))</f>
        <v/>
      </c>
      <c r="ABV47">
        <f>IF($B47=0,1000000,IF(INDEX('計算A'!$D$60:$II$104,$B47,168)*JH47=1,IF(AND($E47=2,SO47=0),1000000,INDEX('計算A'!FO$110:FO$114,$F47+1)+IF(AND($E47=1,SO47=0),1000,0)),1000000))</f>
        <v/>
      </c>
      <c r="ABW47">
        <f>IF($B47=0,1000000,IF(INDEX('計算A'!$D$60:$II$104,$B47,169)*JI47=1,IF(AND($E47=2,SP47=0),1000000,INDEX('計算A'!FP$110:FP$114,$F47+1)+IF(AND($E47=1,SP47=0),1000,0)),1000000))</f>
        <v/>
      </c>
      <c r="ABX47">
        <f>IF($B47=0,1000000,IF(INDEX('計算A'!$D$60:$II$104,$B47,170)*JJ47=1,IF(AND($E47=2,SQ47=0),1000000,INDEX('計算A'!FQ$110:FQ$114,$F47+1)+IF(AND($E47=1,SQ47=0),1000,0)),1000000))</f>
        <v/>
      </c>
      <c r="ABY47">
        <f>IF($B47=0,1000000,IF(INDEX('計算A'!$D$60:$II$104,$B47,171)*JK47=1,IF(AND($E47=2,SR47=0),1000000,INDEX('計算A'!FR$110:FR$114,$F47+1)+IF(AND($E47=1,SR47=0),1000,0)),1000000))</f>
        <v/>
      </c>
      <c r="ABZ47">
        <f>IF($B47=0,1000000,IF(INDEX('計算A'!$D$60:$II$104,$B47,172)*JL47=1,IF(AND($E47=2,SS47=0),1000000,INDEX('計算A'!FS$110:FS$114,$F47+1)+IF(AND($E47=1,SS47=0),1000,0)),1000000))</f>
        <v/>
      </c>
      <c r="ACA47">
        <f>IF($B47=0,1000000,IF(INDEX('計算A'!$D$60:$II$104,$B47,173)*JM47=1,IF(AND($E47=2,ST47=0),1000000,INDEX('計算A'!FT$110:FT$114,$F47+1)+IF(AND($E47=1,ST47=0),1000,0)),1000000))</f>
        <v/>
      </c>
      <c r="ACB47">
        <f>IF($B47=0,1000000,IF(INDEX('計算A'!$D$60:$II$104,$B47,174)*JN47=1,IF(AND($E47=2,SU47=0),1000000,INDEX('計算A'!FU$110:FU$114,$F47+1)+IF(AND($E47=1,SU47=0),1000,0)),1000000))</f>
        <v/>
      </c>
      <c r="ACC47">
        <f>IF($B47=0,1000000,IF(INDEX('計算A'!$D$60:$II$104,$B47,175)*JO47=1,IF(AND($E47=2,SV47=0),1000000,INDEX('計算A'!FV$110:FV$114,$F47+1)+IF(AND($E47=1,SV47=0),1000,0)),1000000))</f>
        <v/>
      </c>
      <c r="ACD47">
        <f>IF($B47=0,1000000,IF(INDEX('計算A'!$D$60:$II$104,$B47,176)*JP47=1,IF(AND($E47=2,SW47=0),1000000,INDEX('計算A'!FW$110:FW$114,$F47+1)+IF(AND($E47=1,SW47=0),1000,0)),1000000))</f>
        <v/>
      </c>
      <c r="ACE47">
        <f>IF($B47=0,1000000,IF(INDEX('計算A'!$D$60:$II$104,$B47,177)*JQ47=1,IF(AND($E47=2,SX47=0),1000000,INDEX('計算A'!FX$110:FX$114,$F47+1)+IF(AND($E47=1,SX47=0),1000,0)),1000000))</f>
        <v/>
      </c>
      <c r="ACF47">
        <f>IF($B47=0,1000000,IF(INDEX('計算A'!$D$60:$II$104,$B47,178)*JR47=1,IF(AND($E47=2,SY47=0),1000000,INDEX('計算A'!FY$110:FY$114,$F47+1)+IF(AND($E47=1,SY47=0),1000,0)),1000000))</f>
        <v/>
      </c>
      <c r="ACG47">
        <f>IF($B47=0,1000000,IF(INDEX('計算A'!$D$60:$II$104,$B47,179)*JS47=1,IF(AND($E47=2,SZ47=0),1000000,INDEX('計算A'!FZ$110:FZ$114,$F47+1)+IF(AND($E47=1,SZ47=0),1000,0)),1000000))</f>
        <v/>
      </c>
      <c r="ACH47">
        <f>IF($B47=0,1000000,IF(INDEX('計算A'!$D$60:$II$104,$B47,180)*JT47=1,IF(AND($E47=2,TA47=0),1000000,INDEX('計算A'!GA$110:GA$114,$F47+1)+IF(AND($E47=1,TA47=0),1000,0)),1000000))</f>
        <v/>
      </c>
      <c r="ACI47">
        <f>IF($B47=0,1000000,IF(INDEX('計算A'!$D$60:$II$104,$B47,181)*JU47=1,IF(AND($E47=2,TB47=0),1000000,INDEX('計算A'!GB$110:GB$114,$F47+1)+IF(AND($E47=1,TB47=0),1000,0)),1000000))</f>
        <v/>
      </c>
      <c r="ACJ47">
        <f>IF($B47=0,1000000,IF(INDEX('計算A'!$D$60:$II$104,$B47,182)*JV47=1,IF(AND($E47=2,TC47=0),1000000,INDEX('計算A'!GC$110:GC$114,$F47+1)+IF(AND($E47=1,TC47=0),1000,0)),1000000))</f>
        <v/>
      </c>
      <c r="ACK47">
        <f>IF($B47=0,1000000,IF(INDEX('計算A'!$D$60:$II$104,$B47,183)*JW47=1,IF(AND($E47=2,TD47=0),1000000,INDEX('計算A'!GD$110:GD$114,$F47+1)+IF(AND($E47=1,TD47=0),1000,0)),1000000))</f>
        <v/>
      </c>
      <c r="ACL47">
        <f>IF($B47=0,1000000,IF(INDEX('計算A'!$D$60:$II$104,$B47,184)*JX47=1,IF(AND($E47=2,TE47=0),1000000,INDEX('計算A'!GE$110:GE$114,$F47+1)+IF(AND($E47=1,TE47=0),1000,0)),1000000))</f>
        <v/>
      </c>
      <c r="ACM47">
        <f>IF($B47=0,1000000,IF(INDEX('計算A'!$D$60:$II$104,$B47,185)*JY47=1,IF(AND($E47=2,TF47=0),1000000,INDEX('計算A'!GF$110:GF$114,$F47+1)+IF(AND($E47=1,TF47=0),1000,0)),1000000))</f>
        <v/>
      </c>
      <c r="ACN47">
        <f>IF($B47=0,1000000,IF(INDEX('計算A'!$D$60:$II$104,$B47,186)*JZ47=1,IF(AND($E47=2,TG47=0),1000000,INDEX('計算A'!GG$110:GG$114,$F47+1)+IF(AND($E47=1,TG47=0),1000,0)),1000000))</f>
        <v/>
      </c>
      <c r="ACO47">
        <f>IF($B47=0,1000000,IF(INDEX('計算A'!$D$60:$II$104,$B47,187)*KA47=1,IF(AND($E47=2,TH47=0),1000000,INDEX('計算A'!GH$110:GH$114,$F47+1)+IF(AND($E47=1,TH47=0),1000,0)),1000000))</f>
        <v/>
      </c>
      <c r="ACP47">
        <f>IF($B47=0,1000000,IF(INDEX('計算A'!$D$60:$II$104,$B47,188)*KB47=1,IF(AND($E47=2,TI47=0),1000000,INDEX('計算A'!GI$110:GI$114,$F47+1)+IF(AND($E47=1,TI47=0),1000,0)),1000000))</f>
        <v/>
      </c>
      <c r="ACQ47">
        <f>IF($B47=0,1000000,IF(INDEX('計算A'!$D$60:$II$104,$B47,189)*KC47=1,IF(AND($E47=2,TJ47=0),1000000,INDEX('計算A'!GJ$110:GJ$114,$F47+1)+IF(AND($E47=1,TJ47=0),1000,0)),1000000))</f>
        <v/>
      </c>
      <c r="ACR47">
        <f>IF($B47=0,1000000,IF(INDEX('計算A'!$D$60:$II$104,$B47,190)*KD47=1,IF(AND($E47=2,TK47=0),1000000,INDEX('計算A'!GK$110:GK$114,$F47+1)+IF(AND($E47=1,TK47=0),1000,0)),1000000))</f>
        <v/>
      </c>
      <c r="ACS47">
        <f>IF($B47=0,1000000,IF(INDEX('計算A'!$D$60:$II$104,$B47,191)*KE47=1,IF(AND($E47=2,TL47=0),1000000,INDEX('計算A'!GL$110:GL$114,$F47+1)+IF(AND($E47=1,TL47=0),1000,0)),1000000))</f>
        <v/>
      </c>
      <c r="ACT47">
        <f>IF($B47=0,1000000,IF(INDEX('計算A'!$D$60:$II$104,$B47,192)*KF47=1,IF(AND($E47=2,TM47=0),1000000,INDEX('計算A'!GM$110:GM$114,$F47+1)+IF(AND($E47=1,TM47=0),1000,0)),1000000))</f>
        <v/>
      </c>
      <c r="ACU47">
        <f>IF($B47=0,1000000,IF(INDEX('計算A'!$D$60:$II$104,$B47,193)*KG47=1,IF(AND($E47=2,TN47=0),1000000,INDEX('計算A'!GN$110:GN$114,$F47+1)+IF(AND($E47=1,TN47=0),1000,0)),1000000))</f>
        <v/>
      </c>
      <c r="ACV47">
        <f>IF($B47=0,1000000,IF(INDEX('計算A'!$D$60:$II$104,$B47,194)*KH47=1,IF(AND($E47=2,TO47=0),1000000,INDEX('計算A'!GO$110:GO$114,$F47+1)+IF(AND($E47=1,TO47=0),1000,0)),1000000))</f>
        <v/>
      </c>
      <c r="ACW47">
        <f>IF($B47=0,1000000,IF(INDEX('計算A'!$D$60:$II$104,$B47,195)*KI47=1,IF(AND($E47=2,TP47=0),1000000,INDEX('計算A'!GP$110:GP$114,$F47+1)+IF(AND($E47=1,TP47=0),1000,0)),1000000))</f>
        <v/>
      </c>
      <c r="ACX47">
        <f>IF($B47=0,1000000,IF(INDEX('計算A'!$D$60:$II$104,$B47,196)*KJ47=1,IF(AND($E47=2,TQ47=0),1000000,INDEX('計算A'!GQ$110:GQ$114,$F47+1)+IF(AND($E47=1,TQ47=0),1000,0)),1000000))</f>
        <v/>
      </c>
      <c r="ACY47">
        <f>IF($B47=0,1000000,IF(INDEX('計算A'!$D$60:$II$104,$B47,197)*KK47=1,IF(AND($E47=2,TR47=0),1000000,INDEX('計算A'!GR$110:GR$114,$F47+1)+IF(AND($E47=1,TR47=0),1000,0)),1000000))</f>
        <v/>
      </c>
      <c r="ACZ47">
        <f>IF($B47=0,1000000,IF(INDEX('計算A'!$D$60:$II$104,$B47,198)*KL47=1,IF(AND($E47=2,TS47=0),1000000,INDEX('計算A'!GS$110:GS$114,$F47+1)+IF(AND($E47=1,TS47=0),1000,0)),1000000))</f>
        <v/>
      </c>
      <c r="ADA47">
        <f>IF($B47=0,1000000,IF(INDEX('計算A'!$D$60:$II$104,$B47,199)*KM47=1,IF(AND($E47=2,TT47=0),1000000,INDEX('計算A'!GT$110:GT$114,$F47+1)+IF(AND($E47=1,TT47=0),1000,0)),1000000))</f>
        <v/>
      </c>
      <c r="ADB47">
        <f>IF($B47=0,1000000,IF(INDEX('計算A'!$D$60:$II$104,$B47,200)*KN47=1,IF(AND($E47=2,TU47=0),1000000,INDEX('計算A'!GU$110:GU$114,$F47+1)+IF(AND($E47=1,TU47=0),1000,0)),1000000))</f>
        <v/>
      </c>
      <c r="ADC47">
        <f>IF($B47=0,1000000,IF(INDEX('計算A'!$D$60:$II$104,$B47,201)*KO47=1,IF(AND($E47=2,TV47=0),1000000,INDEX('計算A'!GV$110:GV$114,$F47+1)+IF(AND($E47=1,TV47=0),1000,0)),1000000))</f>
        <v/>
      </c>
      <c r="ADD47">
        <f>IF($B47=0,1000000,IF(INDEX('計算A'!$D$60:$II$104,$B47,202)*KP47=1,IF(AND($E47=2,TW47=0),1000000,INDEX('計算A'!GW$110:GW$114,$F47+1)+IF(AND($E47=1,TW47=0),1000,0)),1000000))</f>
        <v/>
      </c>
      <c r="ADE47">
        <f>IF($B47=0,1000000,IF(INDEX('計算A'!$D$60:$II$104,$B47,203)*KQ47=1,IF(AND($E47=2,TX47=0),1000000,INDEX('計算A'!GX$110:GX$114,$F47+1)+IF(AND($E47=1,TX47=0),1000,0)),1000000))</f>
        <v/>
      </c>
      <c r="ADF47">
        <f>IF($B47=0,1000000,IF(INDEX('計算A'!$D$60:$II$104,$B47,204)*KR47=1,IF(AND($E47=2,TY47=0),1000000,INDEX('計算A'!GY$110:GY$114,$F47+1)+IF(AND($E47=1,TY47=0),1000,0)),1000000))</f>
        <v/>
      </c>
      <c r="ADG47">
        <f>IF($B47=0,1000000,IF(INDEX('計算A'!$D$60:$II$104,$B47,205)*KS47=1,IF(AND($E47=2,TZ47=0),1000000,INDEX('計算A'!GZ$110:GZ$114,$F47+1)+IF(AND($E47=1,TZ47=0),1000,0)),1000000))</f>
        <v/>
      </c>
      <c r="ADH47">
        <f>IF($B47=0,1000000,IF(INDEX('計算A'!$D$60:$II$104,$B47,206)*KT47=1,IF(AND($E47=2,UA47=0),1000000,INDEX('計算A'!HA$110:HA$114,$F47+1)+IF(AND($E47=1,UA47=0),1000,0)),1000000))</f>
        <v/>
      </c>
      <c r="ADI47">
        <f>IF($B47=0,1000000,IF(INDEX('計算A'!$D$60:$II$104,$B47,207)*KU47=1,IF(AND($E47=2,UB47=0),1000000,INDEX('計算A'!HB$110:HB$114,$F47+1)+IF(AND($E47=1,UB47=0),1000,0)),1000000))</f>
        <v/>
      </c>
      <c r="ADJ47">
        <f>IF($B47=0,1000000,IF(INDEX('計算A'!$D$60:$II$104,$B47,208)*KV47=1,IF(AND($E47=2,UC47=0),1000000,INDEX('計算A'!HC$110:HC$114,$F47+1)+IF(AND($E47=1,UC47=0),1000,0)),1000000))</f>
        <v/>
      </c>
      <c r="ADK47">
        <f>IF($B47=0,1000000,IF(INDEX('計算A'!$D$60:$II$104,$B47,209)*KW47=1,IF(AND($E47=2,UD47=0),1000000,INDEX('計算A'!HD$110:HD$114,$F47+1)+IF(AND($E47=1,UD47=0),1000,0)),1000000))</f>
        <v/>
      </c>
      <c r="ADL47">
        <f>IF($B47=0,1000000,IF(INDEX('計算A'!$D$60:$II$104,$B47,210)*KX47=1,IF(AND($E47=2,UE47=0),1000000,INDEX('計算A'!HE$110:HE$114,$F47+1)+IF(AND($E47=1,UE47=0),1000,0)),1000000))</f>
        <v/>
      </c>
      <c r="ADM47">
        <f>IF($B47=0,1000000,IF(INDEX('計算A'!$D$60:$II$104,$B47,211)*KY47=1,IF(AND($E47=2,UF47=0),1000000,INDEX('計算A'!HF$110:HF$114,$F47+1)+IF(AND($E47=1,UF47=0),1000,0)),1000000))</f>
        <v/>
      </c>
      <c r="ADN47">
        <f>IF($B47=0,1000000,IF(INDEX('計算A'!$D$60:$II$104,$B47,212)*KZ47=1,IF(AND($E47=2,UG47=0),1000000,INDEX('計算A'!HG$110:HG$114,$F47+1)+IF(AND($E47=1,UG47=0),1000,0)),1000000))</f>
        <v/>
      </c>
      <c r="ADO47">
        <f>IF($B47=0,1000000,IF(INDEX('計算A'!$D$60:$II$104,$B47,213)*LA47=1,IF(AND($E47=2,UH47=0),1000000,INDEX('計算A'!HH$110:HH$114,$F47+1)+IF(AND($E47=1,UH47=0),1000,0)),1000000))</f>
        <v/>
      </c>
      <c r="ADP47">
        <f>IF($B47=0,1000000,IF(INDEX('計算A'!$D$60:$II$104,$B47,214)*LB47=1,IF(AND($E47=2,UI47=0),1000000,INDEX('計算A'!HI$110:HI$114,$F47+1)+IF(AND($E47=1,UI47=0),1000,0)),1000000))</f>
        <v/>
      </c>
      <c r="ADQ47">
        <f>IF($B47=0,1000000,IF(INDEX('計算A'!$D$60:$II$104,$B47,215)*LC47=1,IF(AND($E47=2,UJ47=0),1000000,INDEX('計算A'!HJ$110:HJ$114,$F47+1)+IF(AND($E47=1,UJ47=0),1000,0)),1000000))</f>
        <v/>
      </c>
      <c r="ADR47">
        <f>IF($B47=0,1000000,IF(INDEX('計算A'!$D$60:$II$104,$B47,216)*LD47=1,IF(AND($E47=2,UK47=0),1000000,INDEX('計算A'!HK$110:HK$114,$F47+1)+IF(AND($E47=1,UK47=0),1000,0)),1000000))</f>
        <v/>
      </c>
      <c r="ADS47">
        <f>IF($B47=0,1000000,IF(INDEX('計算A'!$D$60:$II$104,$B47,217)*LE47=1,IF(AND($E47=2,UL47=0),1000000,INDEX('計算A'!HL$110:HL$114,$F47+1)+IF(AND($E47=1,UL47=0),1000,0)),1000000))</f>
        <v/>
      </c>
      <c r="ADT47">
        <f>IF($B47=0,1000000,IF(INDEX('計算A'!$D$60:$II$104,$B47,218)*LF47=1,IF(AND($E47=2,UM47=0),1000000,INDEX('計算A'!HM$110:HM$114,$F47+1)+IF(AND($E47=1,UM47=0),1000,0)),1000000))</f>
        <v/>
      </c>
      <c r="ADU47">
        <f>IF($B47=0,1000000,IF(INDEX('計算A'!$D$60:$II$104,$B47,219)*LG47=1,IF(AND($E47=2,UN47=0),1000000,INDEX('計算A'!HN$110:HN$114,$F47+1)+IF(AND($E47=1,UN47=0),1000,0)),1000000))</f>
        <v/>
      </c>
      <c r="ADV47">
        <f>IF($B47=0,1000000,IF(INDEX('計算A'!$D$60:$II$104,$B47,220)*LH47=1,IF(AND($E47=2,UO47=0),1000000,INDEX('計算A'!HO$110:HO$114,$F47+1)+IF(AND($E47=1,UO47=0),1000,0)),1000000))</f>
        <v/>
      </c>
      <c r="ADW47">
        <f>IF($B47=0,1000000,IF(INDEX('計算A'!$D$60:$II$104,$B47,221)*LI47=1,IF(AND($E47=2,UP47=0),1000000,INDEX('計算A'!HP$110:HP$114,$F47+1)+IF(AND($E47=1,UP47=0),1000,0)),1000000))</f>
        <v/>
      </c>
      <c r="ADX47">
        <f>IF($B47=0,1000000,IF(INDEX('計算A'!$D$60:$II$104,$B47,222)*LJ47=1,IF(AND($E47=2,UQ47=0),1000000,INDEX('計算A'!HQ$110:HQ$114,$F47+1)+IF(AND($E47=1,UQ47=0),1000,0)),1000000))</f>
        <v/>
      </c>
      <c r="ADY47">
        <f>IF($B47=0,1000000,IF(INDEX('計算A'!$D$60:$II$104,$B47,223)*LK47=1,IF(AND($E47=2,UR47=0),1000000,INDEX('計算A'!HR$110:HR$114,$F47+1)+IF(AND($E47=1,UR47=0),1000,0)),1000000))</f>
        <v/>
      </c>
      <c r="ADZ47">
        <f>IF($B47=0,1000000,IF(INDEX('計算A'!$D$60:$II$104,$B47,224)*LL47=1,IF(AND($E47=2,US47=0),1000000,INDEX('計算A'!HS$110:HS$114,$F47+1)+IF(AND($E47=1,US47=0),1000,0)),1000000))</f>
        <v/>
      </c>
      <c r="AEA47">
        <f>IF($B47=0,1000000,IF(INDEX('計算A'!$D$60:$II$104,$B47,225)*LM47=1,IF(AND($E47=2,UT47=0),1000000,INDEX('計算A'!HT$110:HT$114,$F47+1)+IF(AND($E47=1,UT47=0),1000,0)),1000000))</f>
        <v/>
      </c>
      <c r="AEB47">
        <f>IF($B47=0,1000000,IF(INDEX('計算A'!$D$60:$II$104,$B47,226)*LN47=1,IF(AND($E47=2,UU47=0),1000000,INDEX('計算A'!HU$110:HU$114,$F47+1)+IF(AND($E47=1,UU47=0),1000,0)),1000000))</f>
        <v/>
      </c>
      <c r="AEC47">
        <f>IF($B47=0,1000000,IF(INDEX('計算A'!$D$60:$II$104,$B47,227)*LO47=1,IF(AND($E47=2,UV47=0),1000000,INDEX('計算A'!HV$110:HV$114,$F47+1)+IF(AND($E47=1,UV47=0),1000,0)),1000000))</f>
        <v/>
      </c>
      <c r="AED47">
        <f>IF($B47=0,1000000,IF(INDEX('計算A'!$D$60:$II$104,$B47,228)*LP47=1,IF(AND($E47=2,UW47=0),1000000,INDEX('計算A'!HW$110:HW$114,$F47+1)+IF(AND($E47=1,UW47=0),1000,0)),1000000))</f>
        <v/>
      </c>
      <c r="AEE47">
        <f>IF($B47=0,1000000,IF(INDEX('計算A'!$D$60:$II$104,$B47,229)*LQ47=1,IF(AND($E47=2,UX47=0),1000000,INDEX('計算A'!HX$110:HX$114,$F47+1)+IF(AND($E47=1,UX47=0),1000,0)),1000000))</f>
        <v/>
      </c>
      <c r="AEF47">
        <f>IF($B47=0,1000000,IF(INDEX('計算A'!$D$60:$II$104,$B47,230)*LR47=1,IF(AND($E47=2,UY47=0),1000000,INDEX('計算A'!HY$110:HY$114,$F47+1)+IF(AND($E47=1,UY47=0),1000,0)),1000000))</f>
        <v/>
      </c>
      <c r="AEG47">
        <f>IF($B47=0,1000000,IF(INDEX('計算A'!$D$60:$II$104,$B47,231)*LS47=1,IF(AND($E47=2,UZ47=0),1000000,INDEX('計算A'!HZ$110:HZ$114,$F47+1)+IF(AND($E47=1,UZ47=0),1000,0)),1000000))</f>
        <v/>
      </c>
      <c r="AEH47">
        <f>IF($B47=0,1000000,IF(INDEX('計算A'!$D$60:$II$104,$B47,232)*LT47=1,IF(AND($E47=2,VA47=0),1000000,INDEX('計算A'!IA$110:IA$114,$F47+1)+IF(AND($E47=1,VA47=0),1000,0)),1000000))</f>
        <v/>
      </c>
      <c r="AEI47">
        <f>IF($B47=0,1000000,IF(INDEX('計算A'!$D$60:$II$104,$B47,233)*LU47=1,IF(AND($E47=2,VB47=0),1000000,INDEX('計算A'!IB$110:IB$114,$F47+1)+IF(AND($E47=1,VB47=0),1000,0)),1000000))</f>
        <v/>
      </c>
      <c r="AEJ47">
        <f>IF($B47=0,1000000,IF(INDEX('計算A'!$D$60:$II$104,$B47,234)*LV47=1,IF(AND($E47=2,VC47=0),1000000,INDEX('計算A'!IC$110:IC$114,$F47+1)+IF(AND($E47=1,VC47=0),1000,0)),1000000))</f>
        <v/>
      </c>
      <c r="AEK47">
        <f>IF($B47=0,1000000,IF(INDEX('計算A'!$D$60:$II$104,$B47,235)*LW47=1,IF(AND($E47=2,VD47=0),1000000,INDEX('計算A'!ID$110:ID$114,$F47+1)+IF(AND($E47=1,VD47=0),1000,0)),1000000))</f>
        <v/>
      </c>
      <c r="AEL47">
        <f>IF($B47=0,1000000,IF(INDEX('計算A'!$D$60:$II$104,$B47,236)*LX47=1,IF(AND($E47=2,VE47=0),1000000,INDEX('計算A'!IE$110:IE$114,$F47+1)+IF(AND($E47=1,VE47=0),1000,0)),1000000))</f>
        <v/>
      </c>
      <c r="AEM47">
        <f>IF($B47=0,1000000,IF(INDEX('計算A'!$D$60:$II$104,$B47,237)*LY47=1,IF(AND($E47=2,VF47=0),1000000,INDEX('計算A'!IF$110:IF$114,$F47+1)+IF(AND($E47=1,VF47=0),1000,0)),1000000))</f>
        <v/>
      </c>
      <c r="AEN47">
        <f>IF($B47=0,1000000,IF(INDEX('計算A'!$D$60:$II$104,$B47,238)*LZ47=1,IF(AND($E47=2,VG47=0),1000000,INDEX('計算A'!IG$110:IG$114,$F47+1)+IF(AND($E47=1,VG47=0),1000,0)),1000000))</f>
        <v/>
      </c>
      <c r="AEO47">
        <f>IF($B47=0,1000000,IF(INDEX('計算A'!$D$60:$II$104,$B47,239)*MA47=1,IF(AND($E47=2,VH47=0),1000000,INDEX('計算A'!IH$110:IH$114,$F47+1)+IF(AND($E47=1,VH47=0),1000,0)),1000000))</f>
        <v/>
      </c>
      <c r="AEP47">
        <f>IF($B47=0,1000000,IF(INDEX('計算A'!$D$60:$II$104,$B47,240)*MB47=1,IF(AND($E47=2,VI47=0),1000000,INDEX('計算A'!II$110:II$114,$F47+1)+IF(AND($E47=1,VI47=0),1000,0)),1000000))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FA47"/>
  <sheetViews>
    <sheetView showGridLines="0" workbookViewId="0">
      <selection activeCell="A1" sqref="A1"/>
    </sheetView>
  </sheetViews>
  <sheetFormatPr baseColWidth="8" defaultRowHeight="15"/>
  <sheetData>
    <row r="1">
      <c r="A1" s="69"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c r="AER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c r="AER2" t="n">
        <v>1</v>
      </c>
      <c r="AES2" t="n">
        <v>2</v>
      </c>
      <c r="AET2" t="n">
        <v>3</v>
      </c>
      <c r="AEU2" t="n">
        <v>4</v>
      </c>
      <c r="AEV2" t="n">
        <v>5</v>
      </c>
      <c r="AEW2" t="n">
        <v>6</v>
      </c>
      <c r="AEX2" t="n">
        <v>7</v>
      </c>
      <c r="AEY2" t="n">
        <v>8</v>
      </c>
      <c r="AEZ2" t="n">
        <v>9</v>
      </c>
      <c r="AFA2" t="n">
        <v>10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F($F3&gt;0,INDEX('計算A'!D$110:D$114,$F3+1)+IF(AND($E3=1,MD3=0),1000,0),MIN(AER3,20)*400+(IF('計算A'!D$106=1,1-CX3,0))*150+11+'計算A'!D$5*100000+IF(AND($E3=1,MD3=0),50000,0))),1000000))</f>
        <v/>
      </c>
      <c r="VL3">
        <f>IF($B3=0,1000000,IF(INDEX('計算A'!$D$60:$II$104,$B3,2)*CX3=1,IF(AND($E3=2,ME3=0),1000000,IF($F3&gt;0,INDEX('計算A'!E$110:E$114,$F3+1)+IF(AND($E3=1,ME3=0),1000,0),MIN(AER3,20)*400+(IF('計算A'!D$106=1,1-CW3,0)+IF('計算A'!E$106=1,1-CY3,0))*150+21+'計算A'!E$5*100000+IF(AND($E3=1,ME3=0),50000,0))),1000000))</f>
        <v/>
      </c>
      <c r="VM3">
        <f>IF($B3=0,1000000,IF(INDEX('計算A'!$D$60:$II$104,$B3,3)*CY3=1,IF(AND($E3=2,MF3=0),1000000,IF($F3&gt;0,INDEX('計算A'!F$110:F$114,$F3+1)+IF(AND($E3=1,MF3=0),1000,0),MIN(AER3,20)*400+(IF('計算A'!E$106=1,1-CX3,0)+IF('計算A'!F$106=1,1-CZ3,0))*150+31+'計算A'!F$5*100000+IF(AND($E3=1,MF3=0),50000,0))),1000000))</f>
        <v/>
      </c>
      <c r="VN3">
        <f>IF($B3=0,1000000,IF(INDEX('計算A'!$D$60:$II$104,$B3,4)*CZ3=1,IF(AND($E3=2,MG3=0),1000000,IF($F3&gt;0,INDEX('計算A'!G$110:G$114,$F3+1)+IF(AND($E3=1,MG3=0),1000,0),MIN(AER3,20)*400+(IF('計算A'!F$106=1,1-CY3,0)+IF('計算A'!G$106=1,1-DA3,0))*150+41+'計算A'!G$5*100000+IF(AND($E3=1,MG3=0),50000,0))),1000000))</f>
        <v/>
      </c>
      <c r="VO3">
        <f>IF($B3=0,1000000,IF(INDEX('計算A'!$D$60:$II$104,$B3,5)*DA3=1,IF(AND($E3=2,MH3=0),1000000,IF($F3&gt;0,INDEX('計算A'!H$110:H$114,$F3+1)+IF(AND($E3=1,MH3=0),1000,0),MIN(AER3,20)*400+(IF('計算A'!G$106=1,1-CZ3,0)+IF('計算A'!H$106=1,1-DB3,0))*150+51+'計算A'!H$5*100000+IF(AND($E3=1,MH3=0),50000,0))),1000000))</f>
        <v/>
      </c>
      <c r="VP3">
        <f>IF($B3=0,1000000,IF(INDEX('計算A'!$D$60:$II$104,$B3,6)*DB3=1,IF(AND($E3=2,MI3=0),1000000,IF($F3&gt;0,INDEX('計算A'!I$110:I$114,$F3+1)+IF(AND($E3=1,MI3=0),1000,0),MIN(AER3,20)*400+(IF('計算A'!H$106=1,1-DA3,0)+IF('計算A'!I$106=1,1-DC3,0))*150+61+'計算A'!I$5*100000+IF(AND($E3=1,MI3=0),50000,0))),1000000))</f>
        <v/>
      </c>
      <c r="VQ3">
        <f>IF($B3=0,1000000,IF(INDEX('計算A'!$D$60:$II$104,$B3,7)*DC3=1,IF(AND($E3=2,MJ3=0),1000000,IF($F3&gt;0,INDEX('計算A'!J$110:J$114,$F3+1)+IF(AND($E3=1,MJ3=0),1000,0),MIN(AER3,20)*400+(IF('計算A'!I$106=1,1-DB3,0)+IF('計算A'!J$106=1,1-DD3,0))*150+71+'計算A'!J$5*100000+IF(AND($E3=1,MJ3=0),50000,0))),1000000))</f>
        <v/>
      </c>
      <c r="VR3">
        <f>IF($B3=0,1000000,IF(INDEX('計算A'!$D$60:$II$104,$B3,8)*DD3=1,IF(AND($E3=2,MK3=0),1000000,IF($F3&gt;0,INDEX('計算A'!K$110:K$114,$F3+1)+IF(AND($E3=1,MK3=0),1000,0),MIN(AER3,20)*400+(IF('計算A'!J$106=1,1-DC3,0)+IF('計算A'!K$106=1,1-DE3,0))*150+81+'計算A'!K$5*100000+IF(AND($E3=1,MK3=0),50000,0))),1000000))</f>
        <v/>
      </c>
      <c r="VS3">
        <f>IF($B3=0,1000000,IF(INDEX('計算A'!$D$60:$II$104,$B3,9)*DE3=1,IF(AND($E3=2,ML3=0),1000000,IF($F3&gt;0,INDEX('計算A'!L$110:L$114,$F3+1)+IF(AND($E3=1,ML3=0),1000,0),MIN(AER3,20)*400+(IF('計算A'!K$106=1,1-DD3,0)+IF('計算A'!L$106=1,1-DF3,0))*150+91+'計算A'!L$5*100000+IF(AND($E3=1,ML3=0),50000,0))),1000000))</f>
        <v/>
      </c>
      <c r="VT3">
        <f>IF($B3=0,1000000,IF(INDEX('計算A'!$D$60:$II$104,$B3,10)*DF3=1,IF(AND($E3=2,MM3=0),1000000,IF($F3&gt;0,INDEX('計算A'!M$110:M$114,$F3+1)+IF(AND($E3=1,MM3=0),1000,0),MIN(AER3,20)*400+(IF('計算A'!L$106=1,1-DE3,0)+IF('計算A'!M$106=1,1-DG3,0))*150+101+'計算A'!M$5*100000+IF(AND($E3=1,MM3=0),50000,0))),1000000))</f>
        <v/>
      </c>
      <c r="VU3">
        <f>IF($B3=0,1000000,IF(INDEX('計算A'!$D$60:$II$104,$B3,11)*DG3=1,IF(AND($E3=2,MN3=0),1000000,IF($F3&gt;0,INDEX('計算A'!N$110:N$114,$F3+1)+IF(AND($E3=1,MN3=0),1000,0),MIN(AER3,20)*400+(IF('計算A'!M$106=1,1-DF3,0)+IF('計算A'!N$106=1,1-DH3,0))*150+111+'計算A'!N$5*100000+IF(AND($E3=1,MN3=0),50000,0))),1000000))</f>
        <v/>
      </c>
      <c r="VV3">
        <f>IF($B3=0,1000000,IF(INDEX('計算A'!$D$60:$II$104,$B3,12)*DH3=1,IF(AND($E3=2,MO3=0),1000000,IF($F3&gt;0,INDEX('計算A'!O$110:O$114,$F3+1)+IF(AND($E3=1,MO3=0),1000,0),MIN(AER3,20)*400+(IF('計算A'!N$106=1,1-DG3,0)+IF('計算A'!O$106=1,1-DI3,0))*150+121+'計算A'!O$5*100000+IF(AND($E3=1,MO3=0),50000,0))),1000000))</f>
        <v/>
      </c>
      <c r="VW3">
        <f>IF($B3=0,1000000,IF(INDEX('計算A'!$D$60:$II$104,$B3,13)*DI3=1,IF(AND($E3=2,MP3=0),1000000,IF($F3&gt;0,INDEX('計算A'!P$110:P$114,$F3+1)+IF(AND($E3=1,MP3=0),1000,0),MIN(AER3,20)*400+(IF('計算A'!O$106=1,1-DH3,0)+IF('計算A'!P$106=1,1-DJ3,0))*150+131+'計算A'!P$5*100000+IF(AND($E3=1,MP3=0),50000,0))),1000000))</f>
        <v/>
      </c>
      <c r="VX3">
        <f>IF($B3=0,1000000,IF(INDEX('計算A'!$D$60:$II$104,$B3,14)*DJ3=1,IF(AND($E3=2,MQ3=0),1000000,IF($F3&gt;0,INDEX('計算A'!Q$110:Q$114,$F3+1)+IF(AND($E3=1,MQ3=0),1000,0),MIN(AER3,20)*400+(IF('計算A'!P$106=1,1-DI3,0)+IF('計算A'!Q$106=1,1-DK3,0))*150+141+'計算A'!Q$5*100000+IF(AND($E3=1,MQ3=0),50000,0))),1000000))</f>
        <v/>
      </c>
      <c r="VY3">
        <f>IF($B3=0,1000000,IF(INDEX('計算A'!$D$60:$II$104,$B3,15)*DK3=1,IF(AND($E3=2,MR3=0),1000000,IF($F3&gt;0,INDEX('計算A'!R$110:R$114,$F3+1)+IF(AND($E3=1,MR3=0),1000,0),MIN(AER3,20)*400+(IF('計算A'!Q$106=1,1-DJ3,0)+IF('計算A'!R$106=1,1-DL3,0))*150+151+'計算A'!R$5*100000+IF(AND($E3=1,MR3=0),50000,0))),1000000))</f>
        <v/>
      </c>
      <c r="VZ3">
        <f>IF($B3=0,1000000,IF(INDEX('計算A'!$D$60:$II$104,$B3,16)*DL3=1,IF(AND($E3=2,MS3=0),1000000,IF($F3&gt;0,INDEX('計算A'!S$110:S$114,$F3+1)+IF(AND($E3=1,MS3=0),1000,0),MIN(AER3,20)*400+(IF('計算A'!R$106=1,1-DK3,0)+IF('計算A'!S$106=1,1-DM3,0))*150+161+'計算A'!S$5*100000+IF(AND($E3=1,MS3=0),50000,0))),1000000))</f>
        <v/>
      </c>
      <c r="WA3">
        <f>IF($B3=0,1000000,IF(INDEX('計算A'!$D$60:$II$104,$B3,17)*DM3=1,IF(AND($E3=2,MT3=0),1000000,IF($F3&gt;0,INDEX('計算A'!T$110:T$114,$F3+1)+IF(AND($E3=1,MT3=0),1000,0),MIN(AER3,20)*400+(IF('計算A'!S$106=1,1-DL3,0)+IF('計算A'!T$106=1,1-DN3,0))*150+171+'計算A'!T$5*100000+IF(AND($E3=1,MT3=0),50000,0))),1000000))</f>
        <v/>
      </c>
      <c r="WB3">
        <f>IF($B3=0,1000000,IF(INDEX('計算A'!$D$60:$II$104,$B3,18)*DN3=1,IF(AND($E3=2,MU3=0),1000000,IF($F3&gt;0,INDEX('計算A'!U$110:U$114,$F3+1)+IF(AND($E3=1,MU3=0),1000,0),MIN(AER3,20)*400+(IF('計算A'!T$106=1,1-DM3,0)+IF('計算A'!U$106=1,1-DO3,0))*150+181+'計算A'!U$5*100000+IF(AND($E3=1,MU3=0),50000,0))),1000000))</f>
        <v/>
      </c>
      <c r="WC3">
        <f>IF($B3=0,1000000,IF(INDEX('計算A'!$D$60:$II$104,$B3,19)*DO3=1,IF(AND($E3=2,MV3=0),1000000,IF($F3&gt;0,INDEX('計算A'!V$110:V$114,$F3+1)+IF(AND($E3=1,MV3=0),1000,0),MIN(AER3,20)*400+(IF('計算A'!U$106=1,1-DN3,0)+IF('計算A'!V$106=1,1-DP3,0))*150+191+'計算A'!V$5*100000+IF(AND($E3=1,MV3=0),50000,0))),1000000))</f>
        <v/>
      </c>
      <c r="WD3">
        <f>IF($B3=0,1000000,IF(INDEX('計算A'!$D$60:$II$104,$B3,20)*DP3=1,IF(AND($E3=2,MW3=0),1000000,IF($F3&gt;0,INDEX('計算A'!W$110:W$114,$F3+1)+IF(AND($E3=1,MW3=0),1000,0),MIN(AER3,20)*400+(IF('計算A'!V$106=1,1-DO3,0)+IF('計算A'!W$106=1,1-DQ3,0))*150+201+'計算A'!W$5*100000+IF(AND($E3=1,MW3=0),50000,0))),1000000))</f>
        <v/>
      </c>
      <c r="WE3">
        <f>IF($B3=0,1000000,IF(INDEX('計算A'!$D$60:$II$104,$B3,21)*DQ3=1,IF(AND($E3=2,MX3=0),1000000,IF($F3&gt;0,INDEX('計算A'!X$110:X$114,$F3+1)+IF(AND($E3=1,MX3=0),1000,0),MIN(AER3,20)*400+(IF('計算A'!W$106=1,1-DP3,0)+IF('計算A'!X$106=1,1-DR3,0))*150+211+'計算A'!X$5*100000+IF(AND($E3=1,MX3=0),50000,0))),1000000))</f>
        <v/>
      </c>
      <c r="WF3">
        <f>IF($B3=0,1000000,IF(INDEX('計算A'!$D$60:$II$104,$B3,22)*DR3=1,IF(AND($E3=2,MY3=0),1000000,IF($F3&gt;0,INDEX('計算A'!Y$110:Y$114,$F3+1)+IF(AND($E3=1,MY3=0),1000,0),MIN(AER3,20)*400+(IF('計算A'!X$106=1,1-DQ3,0)+IF('計算A'!Y$106=1,1-DS3,0))*150+221+'計算A'!Y$5*100000+IF(AND($E3=1,MY3=0),50000,0))),1000000))</f>
        <v/>
      </c>
      <c r="WG3">
        <f>IF($B3=0,1000000,IF(INDEX('計算A'!$D$60:$II$104,$B3,23)*DS3=1,IF(AND($E3=2,MZ3=0),1000000,IF($F3&gt;0,INDEX('計算A'!Z$110:Z$114,$F3+1)+IF(AND($E3=1,MZ3=0),1000,0),MIN(AER3,20)*400+(IF('計算A'!Y$106=1,1-DR3,0)+IF('計算A'!Z$106=1,1-DT3,0))*150+231+'計算A'!Z$5*100000+IF(AND($E3=1,MZ3=0),50000,0))),1000000))</f>
        <v/>
      </c>
      <c r="WH3">
        <f>IF($B3=0,1000000,IF(INDEX('計算A'!$D$60:$II$104,$B3,24)*DT3=1,IF(AND($E3=2,NA3=0),1000000,IF($F3&gt;0,INDEX('計算A'!AA$110:AA$114,$F3+1)+IF(AND($E3=1,NA3=0),1000,0),MIN(AER3,20)*400+(IF('計算A'!Z$106=1,1-DS3,0))*150+241+'計算A'!AA$5*100000+IF(AND($E3=1,NA3=0),50000,0))),1000000))</f>
        <v/>
      </c>
      <c r="WI3">
        <f>IF($B3=0,1000000,IF(INDEX('計算A'!$D$60:$II$104,$B3,25)*DU3=1,IF(AND($E3=2,NB3=0),1000000,IF($F3&gt;0,INDEX('計算A'!AB$110:AB$114,$F3+1)+IF(AND($E3=1,NB3=0),1000,0),MIN(AES3,20)*400+(IF('計算A'!AB$106=1,1-DV3,0))*150+12+'計算A'!AB$5*100000+IF(AND($E3=1,NB3=0),50000,0))),1000000))</f>
        <v/>
      </c>
      <c r="WJ3">
        <f>IF($B3=0,1000000,IF(INDEX('計算A'!$D$60:$II$104,$B3,26)*DV3=1,IF(AND($E3=2,NC3=0),1000000,IF($F3&gt;0,INDEX('計算A'!AC$110:AC$114,$F3+1)+IF(AND($E3=1,NC3=0),1000,0),MIN(AES3,20)*400+(IF('計算A'!AB$106=1,1-DU3,0)+IF('計算A'!AC$106=1,1-DW3,0))*150+22+'計算A'!AC$5*100000+IF(AND($E3=1,NC3=0),50000,0))),1000000))</f>
        <v/>
      </c>
      <c r="WK3">
        <f>IF($B3=0,1000000,IF(INDEX('計算A'!$D$60:$II$104,$B3,27)*DW3=1,IF(AND($E3=2,ND3=0),1000000,IF($F3&gt;0,INDEX('計算A'!AD$110:AD$114,$F3+1)+IF(AND($E3=1,ND3=0),1000,0),MIN(AES3,20)*400+(IF('計算A'!AC$106=1,1-DV3,0)+IF('計算A'!AD$106=1,1-DX3,0))*150+32+'計算A'!AD$5*100000+IF(AND($E3=1,ND3=0),50000,0))),1000000))</f>
        <v/>
      </c>
      <c r="WL3">
        <f>IF($B3=0,1000000,IF(INDEX('計算A'!$D$60:$II$104,$B3,28)*DX3=1,IF(AND($E3=2,NE3=0),1000000,IF($F3&gt;0,INDEX('計算A'!AE$110:AE$114,$F3+1)+IF(AND($E3=1,NE3=0),1000,0),MIN(AES3,20)*400+(IF('計算A'!AD$106=1,1-DW3,0)+IF('計算A'!AE$106=1,1-DY3,0))*150+42+'計算A'!AE$5*100000+IF(AND($E3=1,NE3=0),50000,0))),1000000))</f>
        <v/>
      </c>
      <c r="WM3">
        <f>IF($B3=0,1000000,IF(INDEX('計算A'!$D$60:$II$104,$B3,29)*DY3=1,IF(AND($E3=2,NF3=0),1000000,IF($F3&gt;0,INDEX('計算A'!AF$110:AF$114,$F3+1)+IF(AND($E3=1,NF3=0),1000,0),MIN(AES3,20)*400+(IF('計算A'!AE$106=1,1-DX3,0)+IF('計算A'!AF$106=1,1-DZ3,0))*150+52+'計算A'!AF$5*100000+IF(AND($E3=1,NF3=0),50000,0))),1000000))</f>
        <v/>
      </c>
      <c r="WN3">
        <f>IF($B3=0,1000000,IF(INDEX('計算A'!$D$60:$II$104,$B3,30)*DZ3=1,IF(AND($E3=2,NG3=0),1000000,IF($F3&gt;0,INDEX('計算A'!AG$110:AG$114,$F3+1)+IF(AND($E3=1,NG3=0),1000,0),MIN(AES3,20)*400+(IF('計算A'!AF$106=1,1-DY3,0)+IF('計算A'!AG$106=1,1-EA3,0))*150+62+'計算A'!AG$5*100000+IF(AND($E3=1,NG3=0),50000,0))),1000000))</f>
        <v/>
      </c>
      <c r="WO3">
        <f>IF($B3=0,1000000,IF(INDEX('計算A'!$D$60:$II$104,$B3,31)*EA3=1,IF(AND($E3=2,NH3=0),1000000,IF($F3&gt;0,INDEX('計算A'!AH$110:AH$114,$F3+1)+IF(AND($E3=1,NH3=0),1000,0),MIN(AES3,20)*400+(IF('計算A'!AG$106=1,1-DZ3,0)+IF('計算A'!AH$106=1,1-EB3,0))*150+72+'計算A'!AH$5*100000+IF(AND($E3=1,NH3=0),50000,0))),1000000))</f>
        <v/>
      </c>
      <c r="WP3">
        <f>IF($B3=0,1000000,IF(INDEX('計算A'!$D$60:$II$104,$B3,32)*EB3=1,IF(AND($E3=2,NI3=0),1000000,IF($F3&gt;0,INDEX('計算A'!AI$110:AI$114,$F3+1)+IF(AND($E3=1,NI3=0),1000,0),MIN(AES3,20)*400+(IF('計算A'!AH$106=1,1-EA3,0)+IF('計算A'!AI$106=1,1-EC3,0))*150+82+'計算A'!AI$5*100000+IF(AND($E3=1,NI3=0),50000,0))),1000000))</f>
        <v/>
      </c>
      <c r="WQ3">
        <f>IF($B3=0,1000000,IF(INDEX('計算A'!$D$60:$II$104,$B3,33)*EC3=1,IF(AND($E3=2,NJ3=0),1000000,IF($F3&gt;0,INDEX('計算A'!AJ$110:AJ$114,$F3+1)+IF(AND($E3=1,NJ3=0),1000,0),MIN(AES3,20)*400+(IF('計算A'!AI$106=1,1-EB3,0)+IF('計算A'!AJ$106=1,1-ED3,0))*150+92+'計算A'!AJ$5*100000+IF(AND($E3=1,NJ3=0),50000,0))),1000000))</f>
        <v/>
      </c>
      <c r="WR3">
        <f>IF($B3=0,1000000,IF(INDEX('計算A'!$D$60:$II$104,$B3,34)*ED3=1,IF(AND($E3=2,NK3=0),1000000,IF($F3&gt;0,INDEX('計算A'!AK$110:AK$114,$F3+1)+IF(AND($E3=1,NK3=0),1000,0),MIN(AES3,20)*400+(IF('計算A'!AJ$106=1,1-EC3,0)+IF('計算A'!AK$106=1,1-EE3,0))*150+102+'計算A'!AK$5*100000+IF(AND($E3=1,NK3=0),50000,0))),1000000))</f>
        <v/>
      </c>
      <c r="WS3">
        <f>IF($B3=0,1000000,IF(INDEX('計算A'!$D$60:$II$104,$B3,35)*EE3=1,IF(AND($E3=2,NL3=0),1000000,IF($F3&gt;0,INDEX('計算A'!AL$110:AL$114,$F3+1)+IF(AND($E3=1,NL3=0),1000,0),MIN(AES3,20)*400+(IF('計算A'!AK$106=1,1-ED3,0)+IF('計算A'!AL$106=1,1-EF3,0))*150+112+'計算A'!AL$5*100000+IF(AND($E3=1,NL3=0),50000,0))),1000000))</f>
        <v/>
      </c>
      <c r="WT3">
        <f>IF($B3=0,1000000,IF(INDEX('計算A'!$D$60:$II$104,$B3,36)*EF3=1,IF(AND($E3=2,NM3=0),1000000,IF($F3&gt;0,INDEX('計算A'!AM$110:AM$114,$F3+1)+IF(AND($E3=1,NM3=0),1000,0),MIN(AES3,20)*400+(IF('計算A'!AL$106=1,1-EE3,0)+IF('計算A'!AM$106=1,1-EG3,0))*150+122+'計算A'!AM$5*100000+IF(AND($E3=1,NM3=0),50000,0))),1000000))</f>
        <v/>
      </c>
      <c r="WU3">
        <f>IF($B3=0,1000000,IF(INDEX('計算A'!$D$60:$II$104,$B3,37)*EG3=1,IF(AND($E3=2,NN3=0),1000000,IF($F3&gt;0,INDEX('計算A'!AN$110:AN$114,$F3+1)+IF(AND($E3=1,NN3=0),1000,0),MIN(AES3,20)*400+(IF('計算A'!AM$106=1,1-EF3,0)+IF('計算A'!AN$106=1,1-EH3,0))*150+132+'計算A'!AN$5*100000+IF(AND($E3=1,NN3=0),50000,0))),1000000))</f>
        <v/>
      </c>
      <c r="WV3">
        <f>IF($B3=0,1000000,IF(INDEX('計算A'!$D$60:$II$104,$B3,38)*EH3=1,IF(AND($E3=2,NO3=0),1000000,IF($F3&gt;0,INDEX('計算A'!AO$110:AO$114,$F3+1)+IF(AND($E3=1,NO3=0),1000,0),MIN(AES3,20)*400+(IF('計算A'!AN$106=1,1-EG3,0)+IF('計算A'!AO$106=1,1-EI3,0))*150+142+'計算A'!AO$5*100000+IF(AND($E3=1,NO3=0),50000,0))),1000000))</f>
        <v/>
      </c>
      <c r="WW3">
        <f>IF($B3=0,1000000,IF(INDEX('計算A'!$D$60:$II$104,$B3,39)*EI3=1,IF(AND($E3=2,NP3=0),1000000,IF($F3&gt;0,INDEX('計算A'!AP$110:AP$114,$F3+1)+IF(AND($E3=1,NP3=0),1000,0),MIN(AES3,20)*400+(IF('計算A'!AO$106=1,1-EH3,0)+IF('計算A'!AP$106=1,1-EJ3,0))*150+152+'計算A'!AP$5*100000+IF(AND($E3=1,NP3=0),50000,0))),1000000))</f>
        <v/>
      </c>
      <c r="WX3">
        <f>IF($B3=0,1000000,IF(INDEX('計算A'!$D$60:$II$104,$B3,40)*EJ3=1,IF(AND($E3=2,NQ3=0),1000000,IF($F3&gt;0,INDEX('計算A'!AQ$110:AQ$114,$F3+1)+IF(AND($E3=1,NQ3=0),1000,0),MIN(AES3,20)*400+(IF('計算A'!AP$106=1,1-EI3,0)+IF('計算A'!AQ$106=1,1-EK3,0))*150+162+'計算A'!AQ$5*100000+IF(AND($E3=1,NQ3=0),50000,0))),1000000))</f>
        <v/>
      </c>
      <c r="WY3">
        <f>IF($B3=0,1000000,IF(INDEX('計算A'!$D$60:$II$104,$B3,41)*EK3=1,IF(AND($E3=2,NR3=0),1000000,IF($F3&gt;0,INDEX('計算A'!AR$110:AR$114,$F3+1)+IF(AND($E3=1,NR3=0),1000,0),MIN(AES3,20)*400+(IF('計算A'!AQ$106=1,1-EJ3,0)+IF('計算A'!AR$106=1,1-EL3,0))*150+172+'計算A'!AR$5*100000+IF(AND($E3=1,NR3=0),50000,0))),1000000))</f>
        <v/>
      </c>
      <c r="WZ3">
        <f>IF($B3=0,1000000,IF(INDEX('計算A'!$D$60:$II$104,$B3,42)*EL3=1,IF(AND($E3=2,NS3=0),1000000,IF($F3&gt;0,INDEX('計算A'!AS$110:AS$114,$F3+1)+IF(AND($E3=1,NS3=0),1000,0),MIN(AES3,20)*400+(IF('計算A'!AR$106=1,1-EK3,0)+IF('計算A'!AS$106=1,1-EM3,0))*150+182+'計算A'!AS$5*100000+IF(AND($E3=1,NS3=0),50000,0))),1000000))</f>
        <v/>
      </c>
      <c r="XA3">
        <f>IF($B3=0,1000000,IF(INDEX('計算A'!$D$60:$II$104,$B3,43)*EM3=1,IF(AND($E3=2,NT3=0),1000000,IF($F3&gt;0,INDEX('計算A'!AT$110:AT$114,$F3+1)+IF(AND($E3=1,NT3=0),1000,0),MIN(AES3,20)*400+(IF('計算A'!AS$106=1,1-EL3,0)+IF('計算A'!AT$106=1,1-EN3,0))*150+192+'計算A'!AT$5*100000+IF(AND($E3=1,NT3=0),50000,0))),1000000))</f>
        <v/>
      </c>
      <c r="XB3">
        <f>IF($B3=0,1000000,IF(INDEX('計算A'!$D$60:$II$104,$B3,44)*EN3=1,IF(AND($E3=2,NU3=0),1000000,IF($F3&gt;0,INDEX('計算A'!AU$110:AU$114,$F3+1)+IF(AND($E3=1,NU3=0),1000,0),MIN(AES3,20)*400+(IF('計算A'!AT$106=1,1-EM3,0)+IF('計算A'!AU$106=1,1-EO3,0))*150+202+'計算A'!AU$5*100000+IF(AND($E3=1,NU3=0),50000,0))),1000000))</f>
        <v/>
      </c>
      <c r="XC3">
        <f>IF($B3=0,1000000,IF(INDEX('計算A'!$D$60:$II$104,$B3,45)*EO3=1,IF(AND($E3=2,NV3=0),1000000,IF($F3&gt;0,INDEX('計算A'!AV$110:AV$114,$F3+1)+IF(AND($E3=1,NV3=0),1000,0),MIN(AES3,20)*400+(IF('計算A'!AU$106=1,1-EN3,0)+IF('計算A'!AV$106=1,1-EP3,0))*150+212+'計算A'!AV$5*100000+IF(AND($E3=1,NV3=0),50000,0))),1000000))</f>
        <v/>
      </c>
      <c r="XD3">
        <f>IF($B3=0,1000000,IF(INDEX('計算A'!$D$60:$II$104,$B3,46)*EP3=1,IF(AND($E3=2,NW3=0),1000000,IF($F3&gt;0,INDEX('計算A'!AW$110:AW$114,$F3+1)+IF(AND($E3=1,NW3=0),1000,0),MIN(AES3,20)*400+(IF('計算A'!AV$106=1,1-EO3,0)+IF('計算A'!AW$106=1,1-EQ3,0))*150+222+'計算A'!AW$5*100000+IF(AND($E3=1,NW3=0),50000,0))),1000000))</f>
        <v/>
      </c>
      <c r="XE3">
        <f>IF($B3=0,1000000,IF(INDEX('計算A'!$D$60:$II$104,$B3,47)*EQ3=1,IF(AND($E3=2,NX3=0),1000000,IF($F3&gt;0,INDEX('計算A'!AX$110:AX$114,$F3+1)+IF(AND($E3=1,NX3=0),1000,0),MIN(AES3,20)*400+(IF('計算A'!AW$106=1,1-EP3,0)+IF('計算A'!AX$106=1,1-ER3,0))*150+232+'計算A'!AX$5*100000+IF(AND($E3=1,NX3=0),50000,0))),1000000))</f>
        <v/>
      </c>
      <c r="XF3">
        <f>IF($B3=0,1000000,IF(INDEX('計算A'!$D$60:$II$104,$B3,48)*ER3=1,IF(AND($E3=2,NY3=0),1000000,IF($F3&gt;0,INDEX('計算A'!AY$110:AY$114,$F3+1)+IF(AND($E3=1,NY3=0),1000,0),MIN(AES3,20)*400+(IF('計算A'!AX$106=1,1-EQ3,0))*150+242+'計算A'!AY$5*100000+IF(AND($E3=1,NY3=0),50000,0))),1000000))</f>
        <v/>
      </c>
      <c r="XG3">
        <f>IF($B3=0,1000000,IF(INDEX('計算A'!$D$60:$II$104,$B3,49)*ES3=1,IF(AND($E3=2,NZ3=0),1000000,IF($F3&gt;0,INDEX('計算A'!AZ$110:AZ$114,$F3+1)+IF(AND($E3=1,NZ3=0),1000,0),MIN(AET3,20)*400+(IF('計算A'!AZ$106=1,1-ET3,0))*150+13+'計算A'!AZ$5*100000+IF(AND($E3=1,NZ3=0),50000,0))),1000000))</f>
        <v/>
      </c>
      <c r="XH3">
        <f>IF($B3=0,1000000,IF(INDEX('計算A'!$D$60:$II$104,$B3,50)*ET3=1,IF(AND($E3=2,OA3=0),1000000,IF($F3&gt;0,INDEX('計算A'!BA$110:BA$114,$F3+1)+IF(AND($E3=1,OA3=0),1000,0),MIN(AET3,20)*400+(IF('計算A'!AZ$106=1,1-ES3,0)+IF('計算A'!BA$106=1,1-EU3,0))*150+23+'計算A'!BA$5*100000+IF(AND($E3=1,OA3=0),50000,0))),1000000))</f>
        <v/>
      </c>
      <c r="XI3">
        <f>IF($B3=0,1000000,IF(INDEX('計算A'!$D$60:$II$104,$B3,51)*EU3=1,IF(AND($E3=2,OB3=0),1000000,IF($F3&gt;0,INDEX('計算A'!BB$110:BB$114,$F3+1)+IF(AND($E3=1,OB3=0),1000,0),MIN(AET3,20)*400+(IF('計算A'!BA$106=1,1-ET3,0)+IF('計算A'!BB$106=1,1-EV3,0))*150+33+'計算A'!BB$5*100000+IF(AND($E3=1,OB3=0),50000,0))),1000000))</f>
        <v/>
      </c>
      <c r="XJ3">
        <f>IF($B3=0,1000000,IF(INDEX('計算A'!$D$60:$II$104,$B3,52)*EV3=1,IF(AND($E3=2,OC3=0),1000000,IF($F3&gt;0,INDEX('計算A'!BC$110:BC$114,$F3+1)+IF(AND($E3=1,OC3=0),1000,0),MIN(AET3,20)*400+(IF('計算A'!BB$106=1,1-EU3,0)+IF('計算A'!BC$106=1,1-EW3,0))*150+43+'計算A'!BC$5*100000+IF(AND($E3=1,OC3=0),50000,0))),1000000))</f>
        <v/>
      </c>
      <c r="XK3">
        <f>IF($B3=0,1000000,IF(INDEX('計算A'!$D$60:$II$104,$B3,53)*EW3=1,IF(AND($E3=2,OD3=0),1000000,IF($F3&gt;0,INDEX('計算A'!BD$110:BD$114,$F3+1)+IF(AND($E3=1,OD3=0),1000,0),MIN(AET3,20)*400+(IF('計算A'!BC$106=1,1-EV3,0)+IF('計算A'!BD$106=1,1-EX3,0))*150+53+'計算A'!BD$5*100000+IF(AND($E3=1,OD3=0),50000,0))),1000000))</f>
        <v/>
      </c>
      <c r="XL3">
        <f>IF($B3=0,1000000,IF(INDEX('計算A'!$D$60:$II$104,$B3,54)*EX3=1,IF(AND($E3=2,OE3=0),1000000,IF($F3&gt;0,INDEX('計算A'!BE$110:BE$114,$F3+1)+IF(AND($E3=1,OE3=0),1000,0),MIN(AET3,20)*400+(IF('計算A'!BD$106=1,1-EW3,0)+IF('計算A'!BE$106=1,1-EY3,0))*150+63+'計算A'!BE$5*100000+IF(AND($E3=1,OE3=0),50000,0))),1000000))</f>
        <v/>
      </c>
      <c r="XM3">
        <f>IF($B3=0,1000000,IF(INDEX('計算A'!$D$60:$II$104,$B3,55)*EY3=1,IF(AND($E3=2,OF3=0),1000000,IF($F3&gt;0,INDEX('計算A'!BF$110:BF$114,$F3+1)+IF(AND($E3=1,OF3=0),1000,0),MIN(AET3,20)*400+(IF('計算A'!BE$106=1,1-EX3,0)+IF('計算A'!BF$106=1,1-EZ3,0))*150+73+'計算A'!BF$5*100000+IF(AND($E3=1,OF3=0),50000,0))),1000000))</f>
        <v/>
      </c>
      <c r="XN3">
        <f>IF($B3=0,1000000,IF(INDEX('計算A'!$D$60:$II$104,$B3,56)*EZ3=1,IF(AND($E3=2,OG3=0),1000000,IF($F3&gt;0,INDEX('計算A'!BG$110:BG$114,$F3+1)+IF(AND($E3=1,OG3=0),1000,0),MIN(AET3,20)*400+(IF('計算A'!BF$106=1,1-EY3,0)+IF('計算A'!BG$106=1,1-FA3,0))*150+83+'計算A'!BG$5*100000+IF(AND($E3=1,OG3=0),50000,0))),1000000))</f>
        <v/>
      </c>
      <c r="XO3">
        <f>IF($B3=0,1000000,IF(INDEX('計算A'!$D$60:$II$104,$B3,57)*FA3=1,IF(AND($E3=2,OH3=0),1000000,IF($F3&gt;0,INDEX('計算A'!BH$110:BH$114,$F3+1)+IF(AND($E3=1,OH3=0),1000,0),MIN(AET3,20)*400+(IF('計算A'!BG$106=1,1-EZ3,0)+IF('計算A'!BH$106=1,1-FB3,0))*150+93+'計算A'!BH$5*100000+IF(AND($E3=1,OH3=0),50000,0))),1000000))</f>
        <v/>
      </c>
      <c r="XP3">
        <f>IF($B3=0,1000000,IF(INDEX('計算A'!$D$60:$II$104,$B3,58)*FB3=1,IF(AND($E3=2,OI3=0),1000000,IF($F3&gt;0,INDEX('計算A'!BI$110:BI$114,$F3+1)+IF(AND($E3=1,OI3=0),1000,0),MIN(AET3,20)*400+(IF('計算A'!BH$106=1,1-FA3,0)+IF('計算A'!BI$106=1,1-FC3,0))*150+103+'計算A'!BI$5*100000+IF(AND($E3=1,OI3=0),50000,0))),1000000))</f>
        <v/>
      </c>
      <c r="XQ3">
        <f>IF($B3=0,1000000,IF(INDEX('計算A'!$D$60:$II$104,$B3,59)*FC3=1,IF(AND($E3=2,OJ3=0),1000000,IF($F3&gt;0,INDEX('計算A'!BJ$110:BJ$114,$F3+1)+IF(AND($E3=1,OJ3=0),1000,0),MIN(AET3,20)*400+(IF('計算A'!BI$106=1,1-FB3,0)+IF('計算A'!BJ$106=1,1-FD3,0))*150+113+'計算A'!BJ$5*100000+IF(AND($E3=1,OJ3=0),50000,0))),1000000))</f>
        <v/>
      </c>
      <c r="XR3">
        <f>IF($B3=0,1000000,IF(INDEX('計算A'!$D$60:$II$104,$B3,60)*FD3=1,IF(AND($E3=2,OK3=0),1000000,IF($F3&gt;0,INDEX('計算A'!BK$110:BK$114,$F3+1)+IF(AND($E3=1,OK3=0),1000,0),MIN(AET3,20)*400+(IF('計算A'!BJ$106=1,1-FC3,0)+IF('計算A'!BK$106=1,1-FE3,0))*150+123+'計算A'!BK$5*100000+IF(AND($E3=1,OK3=0),50000,0))),1000000))</f>
        <v/>
      </c>
      <c r="XS3">
        <f>IF($B3=0,1000000,IF(INDEX('計算A'!$D$60:$II$104,$B3,61)*FE3=1,IF(AND($E3=2,OL3=0),1000000,IF($F3&gt;0,INDEX('計算A'!BL$110:BL$114,$F3+1)+IF(AND($E3=1,OL3=0),1000,0),MIN(AET3,20)*400+(IF('計算A'!BK$106=1,1-FD3,0)+IF('計算A'!BL$106=1,1-FF3,0))*150+133+'計算A'!BL$5*100000+IF(AND($E3=1,OL3=0),50000,0))),1000000))</f>
        <v/>
      </c>
      <c r="XT3">
        <f>IF($B3=0,1000000,IF(INDEX('計算A'!$D$60:$II$104,$B3,62)*FF3=1,IF(AND($E3=2,OM3=0),1000000,IF($F3&gt;0,INDEX('計算A'!BM$110:BM$114,$F3+1)+IF(AND($E3=1,OM3=0),1000,0),MIN(AET3,20)*400+(IF('計算A'!BL$106=1,1-FE3,0)+IF('計算A'!BM$106=1,1-FG3,0))*150+143+'計算A'!BM$5*100000+IF(AND($E3=1,OM3=0),50000,0))),1000000))</f>
        <v/>
      </c>
      <c r="XU3">
        <f>IF($B3=0,1000000,IF(INDEX('計算A'!$D$60:$II$104,$B3,63)*FG3=1,IF(AND($E3=2,ON3=0),1000000,IF($F3&gt;0,INDEX('計算A'!BN$110:BN$114,$F3+1)+IF(AND($E3=1,ON3=0),1000,0),MIN(AET3,20)*400+(IF('計算A'!BM$106=1,1-FF3,0)+IF('計算A'!BN$106=1,1-FH3,0))*150+153+'計算A'!BN$5*100000+IF(AND($E3=1,ON3=0),50000,0))),1000000))</f>
        <v/>
      </c>
      <c r="XV3">
        <f>IF($B3=0,1000000,IF(INDEX('計算A'!$D$60:$II$104,$B3,64)*FH3=1,IF(AND($E3=2,OO3=0),1000000,IF($F3&gt;0,INDEX('計算A'!BO$110:BO$114,$F3+1)+IF(AND($E3=1,OO3=0),1000,0),MIN(AET3,20)*400+(IF('計算A'!BN$106=1,1-FG3,0)+IF('計算A'!BO$106=1,1-FI3,0))*150+163+'計算A'!BO$5*100000+IF(AND($E3=1,OO3=0),50000,0))),1000000))</f>
        <v/>
      </c>
      <c r="XW3">
        <f>IF($B3=0,1000000,IF(INDEX('計算A'!$D$60:$II$104,$B3,65)*FI3=1,IF(AND($E3=2,OP3=0),1000000,IF($F3&gt;0,INDEX('計算A'!BP$110:BP$114,$F3+1)+IF(AND($E3=1,OP3=0),1000,0),MIN(AET3,20)*400+(IF('計算A'!BO$106=1,1-FH3,0)+IF('計算A'!BP$106=1,1-FJ3,0))*150+173+'計算A'!BP$5*100000+IF(AND($E3=1,OP3=0),50000,0))),1000000))</f>
        <v/>
      </c>
      <c r="XX3">
        <f>IF($B3=0,1000000,IF(INDEX('計算A'!$D$60:$II$104,$B3,66)*FJ3=1,IF(AND($E3=2,OQ3=0),1000000,IF($F3&gt;0,INDEX('計算A'!BQ$110:BQ$114,$F3+1)+IF(AND($E3=1,OQ3=0),1000,0),MIN(AET3,20)*400+(IF('計算A'!BP$106=1,1-FI3,0)+IF('計算A'!BQ$106=1,1-FK3,0))*150+183+'計算A'!BQ$5*100000+IF(AND($E3=1,OQ3=0),50000,0))),1000000))</f>
        <v/>
      </c>
      <c r="XY3">
        <f>IF($B3=0,1000000,IF(INDEX('計算A'!$D$60:$II$104,$B3,67)*FK3=1,IF(AND($E3=2,OR3=0),1000000,IF($F3&gt;0,INDEX('計算A'!BR$110:BR$114,$F3+1)+IF(AND($E3=1,OR3=0),1000,0),MIN(AET3,20)*400+(IF('計算A'!BQ$106=1,1-FJ3,0)+IF('計算A'!BR$106=1,1-FL3,0))*150+193+'計算A'!BR$5*100000+IF(AND($E3=1,OR3=0),50000,0))),1000000))</f>
        <v/>
      </c>
      <c r="XZ3">
        <f>IF($B3=0,1000000,IF(INDEX('計算A'!$D$60:$II$104,$B3,68)*FL3=1,IF(AND($E3=2,OS3=0),1000000,IF($F3&gt;0,INDEX('計算A'!BS$110:BS$114,$F3+1)+IF(AND($E3=1,OS3=0),1000,0),MIN(AET3,20)*400+(IF('計算A'!BR$106=1,1-FK3,0)+IF('計算A'!BS$106=1,1-FM3,0))*150+203+'計算A'!BS$5*100000+IF(AND($E3=1,OS3=0),50000,0))),1000000))</f>
        <v/>
      </c>
      <c r="YA3">
        <f>IF($B3=0,1000000,IF(INDEX('計算A'!$D$60:$II$104,$B3,69)*FM3=1,IF(AND($E3=2,OT3=0),1000000,IF($F3&gt;0,INDEX('計算A'!BT$110:BT$114,$F3+1)+IF(AND($E3=1,OT3=0),1000,0),MIN(AET3,20)*400+(IF('計算A'!BS$106=1,1-FL3,0)+IF('計算A'!BT$106=1,1-FN3,0))*150+213+'計算A'!BT$5*100000+IF(AND($E3=1,OT3=0),50000,0))),1000000))</f>
        <v/>
      </c>
      <c r="YB3">
        <f>IF($B3=0,1000000,IF(INDEX('計算A'!$D$60:$II$104,$B3,70)*FN3=1,IF(AND($E3=2,OU3=0),1000000,IF($F3&gt;0,INDEX('計算A'!BU$110:BU$114,$F3+1)+IF(AND($E3=1,OU3=0),1000,0),MIN(AET3,20)*400+(IF('計算A'!BT$106=1,1-FM3,0)+IF('計算A'!BU$106=1,1-FO3,0))*150+223+'計算A'!BU$5*100000+IF(AND($E3=1,OU3=0),50000,0))),1000000))</f>
        <v/>
      </c>
      <c r="YC3">
        <f>IF($B3=0,1000000,IF(INDEX('計算A'!$D$60:$II$104,$B3,71)*FO3=1,IF(AND($E3=2,OV3=0),1000000,IF($F3&gt;0,INDEX('計算A'!BV$110:BV$114,$F3+1)+IF(AND($E3=1,OV3=0),1000,0),MIN(AET3,20)*400+(IF('計算A'!BU$106=1,1-FN3,0)+IF('計算A'!BV$106=1,1-FP3,0))*150+233+'計算A'!BV$5*100000+IF(AND($E3=1,OV3=0),50000,0))),1000000))</f>
        <v/>
      </c>
      <c r="YD3">
        <f>IF($B3=0,1000000,IF(INDEX('計算A'!$D$60:$II$104,$B3,72)*FP3=1,IF(AND($E3=2,OW3=0),1000000,IF($F3&gt;0,INDEX('計算A'!BW$110:BW$114,$F3+1)+IF(AND($E3=1,OW3=0),1000,0),MIN(AET3,20)*400+(IF('計算A'!BV$106=1,1-FO3,0))*150+243+'計算A'!BW$5*100000+IF(AND($E3=1,OW3=0),50000,0))),1000000))</f>
        <v/>
      </c>
      <c r="YE3">
        <f>IF($B3=0,1000000,IF(INDEX('計算A'!$D$60:$II$104,$B3,73)*FQ3=1,IF(AND($E3=2,OX3=0),1000000,IF($F3&gt;0,INDEX('計算A'!BX$110:BX$114,$F3+1)+IF(AND($E3=1,OX3=0),1000,0),MIN(AEU3,20)*400+(IF('計算A'!BX$106=1,1-FR3,0))*150+14+'計算A'!BX$5*100000+IF(AND($E3=1,OX3=0),50000,0))),1000000))</f>
        <v/>
      </c>
      <c r="YF3">
        <f>IF($B3=0,1000000,IF(INDEX('計算A'!$D$60:$II$104,$B3,74)*FR3=1,IF(AND($E3=2,OY3=0),1000000,IF($F3&gt;0,INDEX('計算A'!BY$110:BY$114,$F3+1)+IF(AND($E3=1,OY3=0),1000,0),MIN(AEU3,20)*400+(IF('計算A'!BX$106=1,1-FQ3,0)+IF('計算A'!BY$106=1,1-FS3,0))*150+24+'計算A'!BY$5*100000+IF(AND($E3=1,OY3=0),50000,0))),1000000))</f>
        <v/>
      </c>
      <c r="YG3">
        <f>IF($B3=0,1000000,IF(INDEX('計算A'!$D$60:$II$104,$B3,75)*FS3=1,IF(AND($E3=2,OZ3=0),1000000,IF($F3&gt;0,INDEX('計算A'!BZ$110:BZ$114,$F3+1)+IF(AND($E3=1,OZ3=0),1000,0),MIN(AEU3,20)*400+(IF('計算A'!BY$106=1,1-FR3,0)+IF('計算A'!BZ$106=1,1-FT3,0))*150+34+'計算A'!BZ$5*100000+IF(AND($E3=1,OZ3=0),50000,0))),1000000))</f>
        <v/>
      </c>
      <c r="YH3">
        <f>IF($B3=0,1000000,IF(INDEX('計算A'!$D$60:$II$104,$B3,76)*FT3=1,IF(AND($E3=2,PA3=0),1000000,IF($F3&gt;0,INDEX('計算A'!CA$110:CA$114,$F3+1)+IF(AND($E3=1,PA3=0),1000,0),MIN(AEU3,20)*400+(IF('計算A'!BZ$106=1,1-FS3,0)+IF('計算A'!CA$106=1,1-FU3,0))*150+44+'計算A'!CA$5*100000+IF(AND($E3=1,PA3=0),50000,0))),1000000))</f>
        <v/>
      </c>
      <c r="YI3">
        <f>IF($B3=0,1000000,IF(INDEX('計算A'!$D$60:$II$104,$B3,77)*FU3=1,IF(AND($E3=2,PB3=0),1000000,IF($F3&gt;0,INDEX('計算A'!CB$110:CB$114,$F3+1)+IF(AND($E3=1,PB3=0),1000,0),MIN(AEU3,20)*400+(IF('計算A'!CA$106=1,1-FT3,0)+IF('計算A'!CB$106=1,1-FV3,0))*150+54+'計算A'!CB$5*100000+IF(AND($E3=1,PB3=0),50000,0))),1000000))</f>
        <v/>
      </c>
      <c r="YJ3">
        <f>IF($B3=0,1000000,IF(INDEX('計算A'!$D$60:$II$104,$B3,78)*FV3=1,IF(AND($E3=2,PC3=0),1000000,IF($F3&gt;0,INDEX('計算A'!CC$110:CC$114,$F3+1)+IF(AND($E3=1,PC3=0),1000,0),MIN(AEU3,20)*400+(IF('計算A'!CB$106=1,1-FU3,0)+IF('計算A'!CC$106=1,1-FW3,0))*150+64+'計算A'!CC$5*100000+IF(AND($E3=1,PC3=0),50000,0))),1000000))</f>
        <v/>
      </c>
      <c r="YK3">
        <f>IF($B3=0,1000000,IF(INDEX('計算A'!$D$60:$II$104,$B3,79)*FW3=1,IF(AND($E3=2,PD3=0),1000000,IF($F3&gt;0,INDEX('計算A'!CD$110:CD$114,$F3+1)+IF(AND($E3=1,PD3=0),1000,0),MIN(AEU3,20)*400+(IF('計算A'!CC$106=1,1-FV3,0)+IF('計算A'!CD$106=1,1-FX3,0))*150+74+'計算A'!CD$5*100000+IF(AND($E3=1,PD3=0),50000,0))),1000000))</f>
        <v/>
      </c>
      <c r="YL3">
        <f>IF($B3=0,1000000,IF(INDEX('計算A'!$D$60:$II$104,$B3,80)*FX3=1,IF(AND($E3=2,PE3=0),1000000,IF($F3&gt;0,INDEX('計算A'!CE$110:CE$114,$F3+1)+IF(AND($E3=1,PE3=0),1000,0),MIN(AEU3,20)*400+(IF('計算A'!CD$106=1,1-FW3,0)+IF('計算A'!CE$106=1,1-FY3,0))*150+84+'計算A'!CE$5*100000+IF(AND($E3=1,PE3=0),50000,0))),1000000))</f>
        <v/>
      </c>
      <c r="YM3">
        <f>IF($B3=0,1000000,IF(INDEX('計算A'!$D$60:$II$104,$B3,81)*FY3=1,IF(AND($E3=2,PF3=0),1000000,IF($F3&gt;0,INDEX('計算A'!CF$110:CF$114,$F3+1)+IF(AND($E3=1,PF3=0),1000,0),MIN(AEU3,20)*400+(IF('計算A'!CE$106=1,1-FX3,0)+IF('計算A'!CF$106=1,1-FZ3,0))*150+94+'計算A'!CF$5*100000+IF(AND($E3=1,PF3=0),50000,0))),1000000))</f>
        <v/>
      </c>
      <c r="YN3">
        <f>IF($B3=0,1000000,IF(INDEX('計算A'!$D$60:$II$104,$B3,82)*FZ3=1,IF(AND($E3=2,PG3=0),1000000,IF($F3&gt;0,INDEX('計算A'!CG$110:CG$114,$F3+1)+IF(AND($E3=1,PG3=0),1000,0),MIN(AEU3,20)*400+(IF('計算A'!CF$106=1,1-FY3,0)+IF('計算A'!CG$106=1,1-GA3,0))*150+104+'計算A'!CG$5*100000+IF(AND($E3=1,PG3=0),50000,0))),1000000))</f>
        <v/>
      </c>
      <c r="YO3">
        <f>IF($B3=0,1000000,IF(INDEX('計算A'!$D$60:$II$104,$B3,83)*GA3=1,IF(AND($E3=2,PH3=0),1000000,IF($F3&gt;0,INDEX('計算A'!CH$110:CH$114,$F3+1)+IF(AND($E3=1,PH3=0),1000,0),MIN(AEU3,20)*400+(IF('計算A'!CG$106=1,1-FZ3,0)+IF('計算A'!CH$106=1,1-GB3,0))*150+114+'計算A'!CH$5*100000+IF(AND($E3=1,PH3=0),50000,0))),1000000))</f>
        <v/>
      </c>
      <c r="YP3">
        <f>IF($B3=0,1000000,IF(INDEX('計算A'!$D$60:$II$104,$B3,84)*GB3=1,IF(AND($E3=2,PI3=0),1000000,IF($F3&gt;0,INDEX('計算A'!CI$110:CI$114,$F3+1)+IF(AND($E3=1,PI3=0),1000,0),MIN(AEU3,20)*400+(IF('計算A'!CH$106=1,1-GA3,0)+IF('計算A'!CI$106=1,1-GC3,0))*150+124+'計算A'!CI$5*100000+IF(AND($E3=1,PI3=0),50000,0))),1000000))</f>
        <v/>
      </c>
      <c r="YQ3">
        <f>IF($B3=0,1000000,IF(INDEX('計算A'!$D$60:$II$104,$B3,85)*GC3=1,IF(AND($E3=2,PJ3=0),1000000,IF($F3&gt;0,INDEX('計算A'!CJ$110:CJ$114,$F3+1)+IF(AND($E3=1,PJ3=0),1000,0),MIN(AEU3,20)*400+(IF('計算A'!CI$106=1,1-GB3,0)+IF('計算A'!CJ$106=1,1-GD3,0))*150+134+'計算A'!CJ$5*100000+IF(AND($E3=1,PJ3=0),50000,0))),1000000))</f>
        <v/>
      </c>
      <c r="YR3">
        <f>IF($B3=0,1000000,IF(INDEX('計算A'!$D$60:$II$104,$B3,86)*GD3=1,IF(AND($E3=2,PK3=0),1000000,IF($F3&gt;0,INDEX('計算A'!CK$110:CK$114,$F3+1)+IF(AND($E3=1,PK3=0),1000,0),MIN(AEU3,20)*400+(IF('計算A'!CJ$106=1,1-GC3,0)+IF('計算A'!CK$106=1,1-GE3,0))*150+144+'計算A'!CK$5*100000+IF(AND($E3=1,PK3=0),50000,0))),1000000))</f>
        <v/>
      </c>
      <c r="YS3">
        <f>IF($B3=0,1000000,IF(INDEX('計算A'!$D$60:$II$104,$B3,87)*GE3=1,IF(AND($E3=2,PL3=0),1000000,IF($F3&gt;0,INDEX('計算A'!CL$110:CL$114,$F3+1)+IF(AND($E3=1,PL3=0),1000,0),MIN(AEU3,20)*400+(IF('計算A'!CK$106=1,1-GD3,0)+IF('計算A'!CL$106=1,1-GF3,0))*150+154+'計算A'!CL$5*100000+IF(AND($E3=1,PL3=0),50000,0))),1000000))</f>
        <v/>
      </c>
      <c r="YT3">
        <f>IF($B3=0,1000000,IF(INDEX('計算A'!$D$60:$II$104,$B3,88)*GF3=1,IF(AND($E3=2,PM3=0),1000000,IF($F3&gt;0,INDEX('計算A'!CM$110:CM$114,$F3+1)+IF(AND($E3=1,PM3=0),1000,0),MIN(AEU3,20)*400+(IF('計算A'!CL$106=1,1-GE3,0)+IF('計算A'!CM$106=1,1-GG3,0))*150+164+'計算A'!CM$5*100000+IF(AND($E3=1,PM3=0),50000,0))),1000000))</f>
        <v/>
      </c>
      <c r="YU3">
        <f>IF($B3=0,1000000,IF(INDEX('計算A'!$D$60:$II$104,$B3,89)*GG3=1,IF(AND($E3=2,PN3=0),1000000,IF($F3&gt;0,INDEX('計算A'!CN$110:CN$114,$F3+1)+IF(AND($E3=1,PN3=0),1000,0),MIN(AEU3,20)*400+(IF('計算A'!CM$106=1,1-GF3,0)+IF('計算A'!CN$106=1,1-GH3,0))*150+174+'計算A'!CN$5*100000+IF(AND($E3=1,PN3=0),50000,0))),1000000))</f>
        <v/>
      </c>
      <c r="YV3">
        <f>IF($B3=0,1000000,IF(INDEX('計算A'!$D$60:$II$104,$B3,90)*GH3=1,IF(AND($E3=2,PO3=0),1000000,IF($F3&gt;0,INDEX('計算A'!CO$110:CO$114,$F3+1)+IF(AND($E3=1,PO3=0),1000,0),MIN(AEU3,20)*400+(IF('計算A'!CN$106=1,1-GG3,0)+IF('計算A'!CO$106=1,1-GI3,0))*150+184+'計算A'!CO$5*100000+IF(AND($E3=1,PO3=0),50000,0))),1000000))</f>
        <v/>
      </c>
      <c r="YW3">
        <f>IF($B3=0,1000000,IF(INDEX('計算A'!$D$60:$II$104,$B3,91)*GI3=1,IF(AND($E3=2,PP3=0),1000000,IF($F3&gt;0,INDEX('計算A'!CP$110:CP$114,$F3+1)+IF(AND($E3=1,PP3=0),1000,0),MIN(AEU3,20)*400+(IF('計算A'!CO$106=1,1-GH3,0)+IF('計算A'!CP$106=1,1-GJ3,0))*150+194+'計算A'!CP$5*100000+IF(AND($E3=1,PP3=0),50000,0))),1000000))</f>
        <v/>
      </c>
      <c r="YX3">
        <f>IF($B3=0,1000000,IF(INDEX('計算A'!$D$60:$II$104,$B3,92)*GJ3=1,IF(AND($E3=2,PQ3=0),1000000,IF($F3&gt;0,INDEX('計算A'!CQ$110:CQ$114,$F3+1)+IF(AND($E3=1,PQ3=0),1000,0),MIN(AEU3,20)*400+(IF('計算A'!CP$106=1,1-GI3,0)+IF('計算A'!CQ$106=1,1-GK3,0))*150+204+'計算A'!CQ$5*100000+IF(AND($E3=1,PQ3=0),50000,0))),1000000))</f>
        <v/>
      </c>
      <c r="YY3">
        <f>IF($B3=0,1000000,IF(INDEX('計算A'!$D$60:$II$104,$B3,93)*GK3=1,IF(AND($E3=2,PR3=0),1000000,IF($F3&gt;0,INDEX('計算A'!CR$110:CR$114,$F3+1)+IF(AND($E3=1,PR3=0),1000,0),MIN(AEU3,20)*400+(IF('計算A'!CQ$106=1,1-GJ3,0)+IF('計算A'!CR$106=1,1-GL3,0))*150+214+'計算A'!CR$5*100000+IF(AND($E3=1,PR3=0),50000,0))),1000000))</f>
        <v/>
      </c>
      <c r="YZ3">
        <f>IF($B3=0,1000000,IF(INDEX('計算A'!$D$60:$II$104,$B3,94)*GL3=1,IF(AND($E3=2,PS3=0),1000000,IF($F3&gt;0,INDEX('計算A'!CS$110:CS$114,$F3+1)+IF(AND($E3=1,PS3=0),1000,0),MIN(AEU3,20)*400+(IF('計算A'!CR$106=1,1-GK3,0)+IF('計算A'!CS$106=1,1-GM3,0))*150+224+'計算A'!CS$5*100000+IF(AND($E3=1,PS3=0),50000,0))),1000000))</f>
        <v/>
      </c>
      <c r="ZA3">
        <f>IF($B3=0,1000000,IF(INDEX('計算A'!$D$60:$II$104,$B3,95)*GM3=1,IF(AND($E3=2,PT3=0),1000000,IF($F3&gt;0,INDEX('計算A'!CT$110:CT$114,$F3+1)+IF(AND($E3=1,PT3=0),1000,0),MIN(AEU3,20)*400+(IF('計算A'!CS$106=1,1-GL3,0)+IF('計算A'!CT$106=1,1-GN3,0))*150+234+'計算A'!CT$5*100000+IF(AND($E3=1,PT3=0),50000,0))),1000000))</f>
        <v/>
      </c>
      <c r="ZB3">
        <f>IF($B3=0,1000000,IF(INDEX('計算A'!$D$60:$II$104,$B3,96)*GN3=1,IF(AND($E3=2,PU3=0),1000000,IF($F3&gt;0,INDEX('計算A'!CU$110:CU$114,$F3+1)+IF(AND($E3=1,PU3=0),1000,0),MIN(AEU3,20)*400+(IF('計算A'!CT$106=1,1-GM3,0))*150+244+'計算A'!CU$5*100000+IF(AND($E3=1,PU3=0),50000,0))),1000000))</f>
        <v/>
      </c>
      <c r="ZC3">
        <f>IF($B3=0,1000000,IF(INDEX('計算A'!$D$60:$II$104,$B3,97)*GO3=1,IF(AND($E3=2,PV3=0),1000000,IF($F3&gt;0,INDEX('計算A'!CV$110:CV$114,$F3+1)+IF(AND($E3=1,PV3=0),1000,0),MIN(AEV3,20)*400+(IF('計算A'!CV$106=1,1-GP3,0))*150+15+'計算A'!CV$5*100000+IF(AND($E3=1,PV3=0),50000,0))),1000000))</f>
        <v/>
      </c>
      <c r="ZD3">
        <f>IF($B3=0,1000000,IF(INDEX('計算A'!$D$60:$II$104,$B3,98)*GP3=1,IF(AND($E3=2,PW3=0),1000000,IF($F3&gt;0,INDEX('計算A'!CW$110:CW$114,$F3+1)+IF(AND($E3=1,PW3=0),1000,0),MIN(AEV3,20)*400+(IF('計算A'!CV$106=1,1-GO3,0)+IF('計算A'!CW$106=1,1-GQ3,0))*150+25+'計算A'!CW$5*100000+IF(AND($E3=1,PW3=0),50000,0))),1000000))</f>
        <v/>
      </c>
      <c r="ZE3">
        <f>IF($B3=0,1000000,IF(INDEX('計算A'!$D$60:$II$104,$B3,99)*GQ3=1,IF(AND($E3=2,PX3=0),1000000,IF($F3&gt;0,INDEX('計算A'!CX$110:CX$114,$F3+1)+IF(AND($E3=1,PX3=0),1000,0),MIN(AEV3,20)*400+(IF('計算A'!CW$106=1,1-GP3,0)+IF('計算A'!CX$106=1,1-GR3,0))*150+35+'計算A'!CX$5*100000+IF(AND($E3=1,PX3=0),50000,0))),1000000))</f>
        <v/>
      </c>
      <c r="ZF3">
        <f>IF($B3=0,1000000,IF(INDEX('計算A'!$D$60:$II$104,$B3,100)*GR3=1,IF(AND($E3=2,PY3=0),1000000,IF($F3&gt;0,INDEX('計算A'!CY$110:CY$114,$F3+1)+IF(AND($E3=1,PY3=0),1000,0),MIN(AEV3,20)*400+(IF('計算A'!CX$106=1,1-GQ3,0)+IF('計算A'!CY$106=1,1-GS3,0))*150+45+'計算A'!CY$5*100000+IF(AND($E3=1,PY3=0),50000,0))),1000000))</f>
        <v/>
      </c>
      <c r="ZG3">
        <f>IF($B3=0,1000000,IF(INDEX('計算A'!$D$60:$II$104,$B3,101)*GS3=1,IF(AND($E3=2,PZ3=0),1000000,IF($F3&gt;0,INDEX('計算A'!CZ$110:CZ$114,$F3+1)+IF(AND($E3=1,PZ3=0),1000,0),MIN(AEV3,20)*400+(IF('計算A'!CY$106=1,1-GR3,0)+IF('計算A'!CZ$106=1,1-GT3,0))*150+55+'計算A'!CZ$5*100000+IF(AND($E3=1,PZ3=0),50000,0))),1000000))</f>
        <v/>
      </c>
      <c r="ZH3">
        <f>IF($B3=0,1000000,IF(INDEX('計算A'!$D$60:$II$104,$B3,102)*GT3=1,IF(AND($E3=2,QA3=0),1000000,IF($F3&gt;0,INDEX('計算A'!DA$110:DA$114,$F3+1)+IF(AND($E3=1,QA3=0),1000,0),MIN(AEV3,20)*400+(IF('計算A'!CZ$106=1,1-GS3,0)+IF('計算A'!DA$106=1,1-GU3,0))*150+65+'計算A'!DA$5*100000+IF(AND($E3=1,QA3=0),50000,0))),1000000))</f>
        <v/>
      </c>
      <c r="ZI3">
        <f>IF($B3=0,1000000,IF(INDEX('計算A'!$D$60:$II$104,$B3,103)*GU3=1,IF(AND($E3=2,QB3=0),1000000,IF($F3&gt;0,INDEX('計算A'!DB$110:DB$114,$F3+1)+IF(AND($E3=1,QB3=0),1000,0),MIN(AEV3,20)*400+(IF('計算A'!DA$106=1,1-GT3,0)+IF('計算A'!DB$106=1,1-GV3,0))*150+75+'計算A'!DB$5*100000+IF(AND($E3=1,QB3=0),50000,0))),1000000))</f>
        <v/>
      </c>
      <c r="ZJ3">
        <f>IF($B3=0,1000000,IF(INDEX('計算A'!$D$60:$II$104,$B3,104)*GV3=1,IF(AND($E3=2,QC3=0),1000000,IF($F3&gt;0,INDEX('計算A'!DC$110:DC$114,$F3+1)+IF(AND($E3=1,QC3=0),1000,0),MIN(AEV3,20)*400+(IF('計算A'!DB$106=1,1-GU3,0)+IF('計算A'!DC$106=1,1-GW3,0))*150+85+'計算A'!DC$5*100000+IF(AND($E3=1,QC3=0),50000,0))),1000000))</f>
        <v/>
      </c>
      <c r="ZK3">
        <f>IF($B3=0,1000000,IF(INDEX('計算A'!$D$60:$II$104,$B3,105)*GW3=1,IF(AND($E3=2,QD3=0),1000000,IF($F3&gt;0,INDEX('計算A'!DD$110:DD$114,$F3+1)+IF(AND($E3=1,QD3=0),1000,0),MIN(AEV3,20)*400+(IF('計算A'!DC$106=1,1-GV3,0)+IF('計算A'!DD$106=1,1-GX3,0))*150+95+'計算A'!DD$5*100000+IF(AND($E3=1,QD3=0),50000,0))),1000000))</f>
        <v/>
      </c>
      <c r="ZL3">
        <f>IF($B3=0,1000000,IF(INDEX('計算A'!$D$60:$II$104,$B3,106)*GX3=1,IF(AND($E3=2,QE3=0),1000000,IF($F3&gt;0,INDEX('計算A'!DE$110:DE$114,$F3+1)+IF(AND($E3=1,QE3=0),1000,0),MIN(AEV3,20)*400+(IF('計算A'!DD$106=1,1-GW3,0)+IF('計算A'!DE$106=1,1-GY3,0))*150+105+'計算A'!DE$5*100000+IF(AND($E3=1,QE3=0),50000,0))),1000000))</f>
        <v/>
      </c>
      <c r="ZM3">
        <f>IF($B3=0,1000000,IF(INDEX('計算A'!$D$60:$II$104,$B3,107)*GY3=1,IF(AND($E3=2,QF3=0),1000000,IF($F3&gt;0,INDEX('計算A'!DF$110:DF$114,$F3+1)+IF(AND($E3=1,QF3=0),1000,0),MIN(AEV3,20)*400+(IF('計算A'!DE$106=1,1-GX3,0)+IF('計算A'!DF$106=1,1-GZ3,0))*150+115+'計算A'!DF$5*100000+IF(AND($E3=1,QF3=0),50000,0))),1000000))</f>
        <v/>
      </c>
      <c r="ZN3">
        <f>IF($B3=0,1000000,IF(INDEX('計算A'!$D$60:$II$104,$B3,108)*GZ3=1,IF(AND($E3=2,QG3=0),1000000,IF($F3&gt;0,INDEX('計算A'!DG$110:DG$114,$F3+1)+IF(AND($E3=1,QG3=0),1000,0),MIN(AEV3,20)*400+(IF('計算A'!DF$106=1,1-GY3,0)+IF('計算A'!DG$106=1,1-HA3,0))*150+125+'計算A'!DG$5*100000+IF(AND($E3=1,QG3=0),50000,0))),1000000))</f>
        <v/>
      </c>
      <c r="ZO3">
        <f>IF($B3=0,1000000,IF(INDEX('計算A'!$D$60:$II$104,$B3,109)*HA3=1,IF(AND($E3=2,QH3=0),1000000,IF($F3&gt;0,INDEX('計算A'!DH$110:DH$114,$F3+1)+IF(AND($E3=1,QH3=0),1000,0),MIN(AEV3,20)*400+(IF('計算A'!DG$106=1,1-GZ3,0)+IF('計算A'!DH$106=1,1-HB3,0))*150+135+'計算A'!DH$5*100000+IF(AND($E3=1,QH3=0),50000,0))),1000000))</f>
        <v/>
      </c>
      <c r="ZP3">
        <f>IF($B3=0,1000000,IF(INDEX('計算A'!$D$60:$II$104,$B3,110)*HB3=1,IF(AND($E3=2,QI3=0),1000000,IF($F3&gt;0,INDEX('計算A'!DI$110:DI$114,$F3+1)+IF(AND($E3=1,QI3=0),1000,0),MIN(AEV3,20)*400+(IF('計算A'!DH$106=1,1-HA3,0)+IF('計算A'!DI$106=1,1-HC3,0))*150+145+'計算A'!DI$5*100000+IF(AND($E3=1,QI3=0),50000,0))),1000000))</f>
        <v/>
      </c>
      <c r="ZQ3">
        <f>IF($B3=0,1000000,IF(INDEX('計算A'!$D$60:$II$104,$B3,111)*HC3=1,IF(AND($E3=2,QJ3=0),1000000,IF($F3&gt;0,INDEX('計算A'!DJ$110:DJ$114,$F3+1)+IF(AND($E3=1,QJ3=0),1000,0),MIN(AEV3,20)*400+(IF('計算A'!DI$106=1,1-HB3,0)+IF('計算A'!DJ$106=1,1-HD3,0))*150+155+'計算A'!DJ$5*100000+IF(AND($E3=1,QJ3=0),50000,0))),1000000))</f>
        <v/>
      </c>
      <c r="ZR3">
        <f>IF($B3=0,1000000,IF(INDEX('計算A'!$D$60:$II$104,$B3,112)*HD3=1,IF(AND($E3=2,QK3=0),1000000,IF($F3&gt;0,INDEX('計算A'!DK$110:DK$114,$F3+1)+IF(AND($E3=1,QK3=0),1000,0),MIN(AEV3,20)*400+(IF('計算A'!DJ$106=1,1-HC3,0)+IF('計算A'!DK$106=1,1-HE3,0))*150+165+'計算A'!DK$5*100000+IF(AND($E3=1,QK3=0),50000,0))),1000000))</f>
        <v/>
      </c>
      <c r="ZS3">
        <f>IF($B3=0,1000000,IF(INDEX('計算A'!$D$60:$II$104,$B3,113)*HE3=1,IF(AND($E3=2,QL3=0),1000000,IF($F3&gt;0,INDEX('計算A'!DL$110:DL$114,$F3+1)+IF(AND($E3=1,QL3=0),1000,0),MIN(AEV3,20)*400+(IF('計算A'!DK$106=1,1-HD3,0)+IF('計算A'!DL$106=1,1-HF3,0))*150+175+'計算A'!DL$5*100000+IF(AND($E3=1,QL3=0),50000,0))),1000000))</f>
        <v/>
      </c>
      <c r="ZT3">
        <f>IF($B3=0,1000000,IF(INDEX('計算A'!$D$60:$II$104,$B3,114)*HF3=1,IF(AND($E3=2,QM3=0),1000000,IF($F3&gt;0,INDEX('計算A'!DM$110:DM$114,$F3+1)+IF(AND($E3=1,QM3=0),1000,0),MIN(AEV3,20)*400+(IF('計算A'!DL$106=1,1-HE3,0)+IF('計算A'!DM$106=1,1-HG3,0))*150+185+'計算A'!DM$5*100000+IF(AND($E3=1,QM3=0),50000,0))),1000000))</f>
        <v/>
      </c>
      <c r="ZU3">
        <f>IF($B3=0,1000000,IF(INDEX('計算A'!$D$60:$II$104,$B3,115)*HG3=1,IF(AND($E3=2,QN3=0),1000000,IF($F3&gt;0,INDEX('計算A'!DN$110:DN$114,$F3+1)+IF(AND($E3=1,QN3=0),1000,0),MIN(AEV3,20)*400+(IF('計算A'!DM$106=1,1-HF3,0)+IF('計算A'!DN$106=1,1-HH3,0))*150+195+'計算A'!DN$5*100000+IF(AND($E3=1,QN3=0),50000,0))),1000000))</f>
        <v/>
      </c>
      <c r="ZV3">
        <f>IF($B3=0,1000000,IF(INDEX('計算A'!$D$60:$II$104,$B3,116)*HH3=1,IF(AND($E3=2,QO3=0),1000000,IF($F3&gt;0,INDEX('計算A'!DO$110:DO$114,$F3+1)+IF(AND($E3=1,QO3=0),1000,0),MIN(AEV3,20)*400+(IF('計算A'!DN$106=1,1-HG3,0)+IF('計算A'!DO$106=1,1-HI3,0))*150+205+'計算A'!DO$5*100000+IF(AND($E3=1,QO3=0),50000,0))),1000000))</f>
        <v/>
      </c>
      <c r="ZW3">
        <f>IF($B3=0,1000000,IF(INDEX('計算A'!$D$60:$II$104,$B3,117)*HI3=1,IF(AND($E3=2,QP3=0),1000000,IF($F3&gt;0,INDEX('計算A'!DP$110:DP$114,$F3+1)+IF(AND($E3=1,QP3=0),1000,0),MIN(AEV3,20)*400+(IF('計算A'!DO$106=1,1-HH3,0)+IF('計算A'!DP$106=1,1-HJ3,0))*150+215+'計算A'!DP$5*100000+IF(AND($E3=1,QP3=0),50000,0))),1000000))</f>
        <v/>
      </c>
      <c r="ZX3">
        <f>IF($B3=0,1000000,IF(INDEX('計算A'!$D$60:$II$104,$B3,118)*HJ3=1,IF(AND($E3=2,QQ3=0),1000000,IF($F3&gt;0,INDEX('計算A'!DQ$110:DQ$114,$F3+1)+IF(AND($E3=1,QQ3=0),1000,0),MIN(AEV3,20)*400+(IF('計算A'!DP$106=1,1-HI3,0)+IF('計算A'!DQ$106=1,1-HK3,0))*150+225+'計算A'!DQ$5*100000+IF(AND($E3=1,QQ3=0),50000,0))),1000000))</f>
        <v/>
      </c>
      <c r="ZY3">
        <f>IF($B3=0,1000000,IF(INDEX('計算A'!$D$60:$II$104,$B3,119)*HK3=1,IF(AND($E3=2,QR3=0),1000000,IF($F3&gt;0,INDEX('計算A'!DR$110:DR$114,$F3+1)+IF(AND($E3=1,QR3=0),1000,0),MIN(AEV3,20)*400+(IF('計算A'!DQ$106=1,1-HJ3,0)+IF('計算A'!DR$106=1,1-HL3,0))*150+235+'計算A'!DR$5*100000+IF(AND($E3=1,QR3=0),50000,0))),1000000))</f>
        <v/>
      </c>
      <c r="ZZ3">
        <f>IF($B3=0,1000000,IF(INDEX('計算A'!$D$60:$II$104,$B3,120)*HL3=1,IF(AND($E3=2,QS3=0),1000000,IF($F3&gt;0,INDEX('計算A'!DS$110:DS$114,$F3+1)+IF(AND($E3=1,QS3=0),1000,0),MIN(AEV3,20)*400+(IF('計算A'!DR$106=1,1-HK3,0))*150+245+'計算A'!DS$5*100000+IF(AND($E3=1,QS3=0),50000,0))),1000000))</f>
        <v/>
      </c>
      <c r="AAA3">
        <f>IF($B3=0,1000000,IF(INDEX('計算A'!$D$60:$II$104,$B3,121)*HM3=1,IF(AND($E3=2,QT3=0),1000000,IF($F3&gt;0,INDEX('計算A'!DT$110:DT$114,$F3+1)+IF(AND($E3=1,QT3=0),1000,0),MIN(AEW3,20)*400+(IF('計算A'!DT$106=1,1-HN3,0))*150+16+'計算A'!DT$5*100000+IF(AND($E3=1,QT3=0),50000,0))),1000000))</f>
        <v/>
      </c>
      <c r="AAB3">
        <f>IF($B3=0,1000000,IF(INDEX('計算A'!$D$60:$II$104,$B3,122)*HN3=1,IF(AND($E3=2,QU3=0),1000000,IF($F3&gt;0,INDEX('計算A'!DU$110:DU$114,$F3+1)+IF(AND($E3=1,QU3=0),1000,0),MIN(AEW3,20)*400+(IF('計算A'!DT$106=1,1-HM3,0)+IF('計算A'!DU$106=1,1-HO3,0))*150+26+'計算A'!DU$5*100000+IF(AND($E3=1,QU3=0),50000,0))),1000000))</f>
        <v/>
      </c>
      <c r="AAC3">
        <f>IF($B3=0,1000000,IF(INDEX('計算A'!$D$60:$II$104,$B3,123)*HO3=1,IF(AND($E3=2,QV3=0),1000000,IF($F3&gt;0,INDEX('計算A'!DV$110:DV$114,$F3+1)+IF(AND($E3=1,QV3=0),1000,0),MIN(AEW3,20)*400+(IF('計算A'!DU$106=1,1-HN3,0)+IF('計算A'!DV$106=1,1-HP3,0))*150+36+'計算A'!DV$5*100000+IF(AND($E3=1,QV3=0),50000,0))),1000000))</f>
        <v/>
      </c>
      <c r="AAD3">
        <f>IF($B3=0,1000000,IF(INDEX('計算A'!$D$60:$II$104,$B3,124)*HP3=1,IF(AND($E3=2,QW3=0),1000000,IF($F3&gt;0,INDEX('計算A'!DW$110:DW$114,$F3+1)+IF(AND($E3=1,QW3=0),1000,0),MIN(AEW3,20)*400+(IF('計算A'!DV$106=1,1-HO3,0)+IF('計算A'!DW$106=1,1-HQ3,0))*150+46+'計算A'!DW$5*100000+IF(AND($E3=1,QW3=0),50000,0))),1000000))</f>
        <v/>
      </c>
      <c r="AAE3">
        <f>IF($B3=0,1000000,IF(INDEX('計算A'!$D$60:$II$104,$B3,125)*HQ3=1,IF(AND($E3=2,QX3=0),1000000,IF($F3&gt;0,INDEX('計算A'!DX$110:DX$114,$F3+1)+IF(AND($E3=1,QX3=0),1000,0),MIN(AEW3,20)*400+(IF('計算A'!DW$106=1,1-HP3,0)+IF('計算A'!DX$106=1,1-HR3,0))*150+56+'計算A'!DX$5*100000+IF(AND($E3=1,QX3=0),50000,0))),1000000))</f>
        <v/>
      </c>
      <c r="AAF3">
        <f>IF($B3=0,1000000,IF(INDEX('計算A'!$D$60:$II$104,$B3,126)*HR3=1,IF(AND($E3=2,QY3=0),1000000,IF($F3&gt;0,INDEX('計算A'!DY$110:DY$114,$F3+1)+IF(AND($E3=1,QY3=0),1000,0),MIN(AEW3,20)*400+(IF('計算A'!DX$106=1,1-HQ3,0)+IF('計算A'!DY$106=1,1-HS3,0))*150+66+'計算A'!DY$5*100000+IF(AND($E3=1,QY3=0),50000,0))),1000000))</f>
        <v/>
      </c>
      <c r="AAG3">
        <f>IF($B3=0,1000000,IF(INDEX('計算A'!$D$60:$II$104,$B3,127)*HS3=1,IF(AND($E3=2,QZ3=0),1000000,IF($F3&gt;0,INDEX('計算A'!DZ$110:DZ$114,$F3+1)+IF(AND($E3=1,QZ3=0),1000,0),MIN(AEW3,20)*400+(IF('計算A'!DY$106=1,1-HR3,0)+IF('計算A'!DZ$106=1,1-HT3,0))*150+76+'計算A'!DZ$5*100000+IF(AND($E3=1,QZ3=0),50000,0))),1000000))</f>
        <v/>
      </c>
      <c r="AAH3">
        <f>IF($B3=0,1000000,IF(INDEX('計算A'!$D$60:$II$104,$B3,128)*HT3=1,IF(AND($E3=2,RA3=0),1000000,IF($F3&gt;0,INDEX('計算A'!EA$110:EA$114,$F3+1)+IF(AND($E3=1,RA3=0),1000,0),MIN(AEW3,20)*400+(IF('計算A'!DZ$106=1,1-HS3,0)+IF('計算A'!EA$106=1,1-HU3,0))*150+86+'計算A'!EA$5*100000+IF(AND($E3=1,RA3=0),50000,0))),1000000))</f>
        <v/>
      </c>
      <c r="AAI3">
        <f>IF($B3=0,1000000,IF(INDEX('計算A'!$D$60:$II$104,$B3,129)*HU3=1,IF(AND($E3=2,RB3=0),1000000,IF($F3&gt;0,INDEX('計算A'!EB$110:EB$114,$F3+1)+IF(AND($E3=1,RB3=0),1000,0),MIN(AEW3,20)*400+(IF('計算A'!EA$106=1,1-HT3,0)+IF('計算A'!EB$106=1,1-HV3,0))*150+96+'計算A'!EB$5*100000+IF(AND($E3=1,RB3=0),50000,0))),1000000))</f>
        <v/>
      </c>
      <c r="AAJ3">
        <f>IF($B3=0,1000000,IF(INDEX('計算A'!$D$60:$II$104,$B3,130)*HV3=1,IF(AND($E3=2,RC3=0),1000000,IF($F3&gt;0,INDEX('計算A'!EC$110:EC$114,$F3+1)+IF(AND($E3=1,RC3=0),1000,0),MIN(AEW3,20)*400+(IF('計算A'!EB$106=1,1-HU3,0)+IF('計算A'!EC$106=1,1-HW3,0))*150+106+'計算A'!EC$5*100000+IF(AND($E3=1,RC3=0),50000,0))),1000000))</f>
        <v/>
      </c>
      <c r="AAK3">
        <f>IF($B3=0,1000000,IF(INDEX('計算A'!$D$60:$II$104,$B3,131)*HW3=1,IF(AND($E3=2,RD3=0),1000000,IF($F3&gt;0,INDEX('計算A'!ED$110:ED$114,$F3+1)+IF(AND($E3=1,RD3=0),1000,0),MIN(AEW3,20)*400+(IF('計算A'!EC$106=1,1-HV3,0)+IF('計算A'!ED$106=1,1-HX3,0))*150+116+'計算A'!ED$5*100000+IF(AND($E3=1,RD3=0),50000,0))),1000000))</f>
        <v/>
      </c>
      <c r="AAL3">
        <f>IF($B3=0,1000000,IF(INDEX('計算A'!$D$60:$II$104,$B3,132)*HX3=1,IF(AND($E3=2,RE3=0),1000000,IF($F3&gt;0,INDEX('計算A'!EE$110:EE$114,$F3+1)+IF(AND($E3=1,RE3=0),1000,0),MIN(AEW3,20)*400+(IF('計算A'!ED$106=1,1-HW3,0)+IF('計算A'!EE$106=1,1-HY3,0))*150+126+'計算A'!EE$5*100000+IF(AND($E3=1,RE3=0),50000,0))),1000000))</f>
        <v/>
      </c>
      <c r="AAM3">
        <f>IF($B3=0,1000000,IF(INDEX('計算A'!$D$60:$II$104,$B3,133)*HY3=1,IF(AND($E3=2,RF3=0),1000000,IF($F3&gt;0,INDEX('計算A'!EF$110:EF$114,$F3+1)+IF(AND($E3=1,RF3=0),1000,0),MIN(AEW3,20)*400+(IF('計算A'!EE$106=1,1-HX3,0)+IF('計算A'!EF$106=1,1-HZ3,0))*150+136+'計算A'!EF$5*100000+IF(AND($E3=1,RF3=0),50000,0))),1000000))</f>
        <v/>
      </c>
      <c r="AAN3">
        <f>IF($B3=0,1000000,IF(INDEX('計算A'!$D$60:$II$104,$B3,134)*HZ3=1,IF(AND($E3=2,RG3=0),1000000,IF($F3&gt;0,INDEX('計算A'!EG$110:EG$114,$F3+1)+IF(AND($E3=1,RG3=0),1000,0),MIN(AEW3,20)*400+(IF('計算A'!EF$106=1,1-HY3,0)+IF('計算A'!EG$106=1,1-IA3,0))*150+146+'計算A'!EG$5*100000+IF(AND($E3=1,RG3=0),50000,0))),1000000))</f>
        <v/>
      </c>
      <c r="AAO3">
        <f>IF($B3=0,1000000,IF(INDEX('計算A'!$D$60:$II$104,$B3,135)*IA3=1,IF(AND($E3=2,RH3=0),1000000,IF($F3&gt;0,INDEX('計算A'!EH$110:EH$114,$F3+1)+IF(AND($E3=1,RH3=0),1000,0),MIN(AEW3,20)*400+(IF('計算A'!EG$106=1,1-HZ3,0)+IF('計算A'!EH$106=1,1-IB3,0))*150+156+'計算A'!EH$5*100000+IF(AND($E3=1,RH3=0),50000,0))),1000000))</f>
        <v/>
      </c>
      <c r="AAP3">
        <f>IF($B3=0,1000000,IF(INDEX('計算A'!$D$60:$II$104,$B3,136)*IB3=1,IF(AND($E3=2,RI3=0),1000000,IF($F3&gt;0,INDEX('計算A'!EI$110:EI$114,$F3+1)+IF(AND($E3=1,RI3=0),1000,0),MIN(AEW3,20)*400+(IF('計算A'!EH$106=1,1-IA3,0)+IF('計算A'!EI$106=1,1-IC3,0))*150+166+'計算A'!EI$5*100000+IF(AND($E3=1,RI3=0),50000,0))),1000000))</f>
        <v/>
      </c>
      <c r="AAQ3">
        <f>IF($B3=0,1000000,IF(INDEX('計算A'!$D$60:$II$104,$B3,137)*IC3=1,IF(AND($E3=2,RJ3=0),1000000,IF($F3&gt;0,INDEX('計算A'!EJ$110:EJ$114,$F3+1)+IF(AND($E3=1,RJ3=0),1000,0),MIN(AEW3,20)*400+(IF('計算A'!EI$106=1,1-IB3,0)+IF('計算A'!EJ$106=1,1-ID3,0))*150+176+'計算A'!EJ$5*100000+IF(AND($E3=1,RJ3=0),50000,0))),1000000))</f>
        <v/>
      </c>
      <c r="AAR3">
        <f>IF($B3=0,1000000,IF(INDEX('計算A'!$D$60:$II$104,$B3,138)*ID3=1,IF(AND($E3=2,RK3=0),1000000,IF($F3&gt;0,INDEX('計算A'!EK$110:EK$114,$F3+1)+IF(AND($E3=1,RK3=0),1000,0),MIN(AEW3,20)*400+(IF('計算A'!EJ$106=1,1-IC3,0)+IF('計算A'!EK$106=1,1-IE3,0))*150+186+'計算A'!EK$5*100000+IF(AND($E3=1,RK3=0),50000,0))),1000000))</f>
        <v/>
      </c>
      <c r="AAS3">
        <f>IF($B3=0,1000000,IF(INDEX('計算A'!$D$60:$II$104,$B3,139)*IE3=1,IF(AND($E3=2,RL3=0),1000000,IF($F3&gt;0,INDEX('計算A'!EL$110:EL$114,$F3+1)+IF(AND($E3=1,RL3=0),1000,0),MIN(AEW3,20)*400+(IF('計算A'!EK$106=1,1-ID3,0)+IF('計算A'!EL$106=1,1-IF3,0))*150+196+'計算A'!EL$5*100000+IF(AND($E3=1,RL3=0),50000,0))),1000000))</f>
        <v/>
      </c>
      <c r="AAT3">
        <f>IF($B3=0,1000000,IF(INDEX('計算A'!$D$60:$II$104,$B3,140)*IF3=1,IF(AND($E3=2,RM3=0),1000000,IF($F3&gt;0,INDEX('計算A'!EM$110:EM$114,$F3+1)+IF(AND($E3=1,RM3=0),1000,0),MIN(AEW3,20)*400+(IF('計算A'!EL$106=1,1-IE3,0)+IF('計算A'!EM$106=1,1-IG3,0))*150+206+'計算A'!EM$5*100000+IF(AND($E3=1,RM3=0),50000,0))),1000000))</f>
        <v/>
      </c>
      <c r="AAU3">
        <f>IF($B3=0,1000000,IF(INDEX('計算A'!$D$60:$II$104,$B3,141)*IG3=1,IF(AND($E3=2,RN3=0),1000000,IF($F3&gt;0,INDEX('計算A'!EN$110:EN$114,$F3+1)+IF(AND($E3=1,RN3=0),1000,0),MIN(AEW3,20)*400+(IF('計算A'!EM$106=1,1-IF3,0)+IF('計算A'!EN$106=1,1-IH3,0))*150+216+'計算A'!EN$5*100000+IF(AND($E3=1,RN3=0),50000,0))),1000000))</f>
        <v/>
      </c>
      <c r="AAV3">
        <f>IF($B3=0,1000000,IF(INDEX('計算A'!$D$60:$II$104,$B3,142)*IH3=1,IF(AND($E3=2,RO3=0),1000000,IF($F3&gt;0,INDEX('計算A'!EO$110:EO$114,$F3+1)+IF(AND($E3=1,RO3=0),1000,0),MIN(AEW3,20)*400+(IF('計算A'!EN$106=1,1-IG3,0)+IF('計算A'!EO$106=1,1-II3,0))*150+226+'計算A'!EO$5*100000+IF(AND($E3=1,RO3=0),50000,0))),1000000))</f>
        <v/>
      </c>
      <c r="AAW3">
        <f>IF($B3=0,1000000,IF(INDEX('計算A'!$D$60:$II$104,$B3,143)*II3=1,IF(AND($E3=2,RP3=0),1000000,IF($F3&gt;0,INDEX('計算A'!EP$110:EP$114,$F3+1)+IF(AND($E3=1,RP3=0),1000,0),MIN(AEW3,20)*400+(IF('計算A'!EO$106=1,1-IH3,0)+IF('計算A'!EP$106=1,1-IJ3,0))*150+236+'計算A'!EP$5*100000+IF(AND($E3=1,RP3=0),50000,0))),1000000))</f>
        <v/>
      </c>
      <c r="AAX3">
        <f>IF($B3=0,1000000,IF(INDEX('計算A'!$D$60:$II$104,$B3,144)*IJ3=1,IF(AND($E3=2,RQ3=0),1000000,IF($F3&gt;0,INDEX('計算A'!EQ$110:EQ$114,$F3+1)+IF(AND($E3=1,RQ3=0),1000,0),MIN(AEW3,20)*400+(IF('計算A'!EP$106=1,1-II3,0))*150+246+'計算A'!EQ$5*100000+IF(AND($E3=1,RQ3=0),50000,0))),1000000))</f>
        <v/>
      </c>
      <c r="AAY3">
        <f>IF($B3=0,1000000,IF(INDEX('計算A'!$D$60:$II$104,$B3,145)*IK3=1,IF(AND($E3=2,RR3=0),1000000,IF($F3&gt;0,INDEX('計算A'!ER$110:ER$114,$F3+1)+IF(AND($E3=1,RR3=0),1000,0),MIN(AEX3,20)*400+(IF('計算A'!ER$106=1,1-IL3,0))*150+17+'計算A'!ER$5*100000+IF(AND($E3=1,RR3=0),50000,0))),1000000))</f>
        <v/>
      </c>
      <c r="AAZ3">
        <f>IF($B3=0,1000000,IF(INDEX('計算A'!$D$60:$II$104,$B3,146)*IL3=1,IF(AND($E3=2,RS3=0),1000000,IF($F3&gt;0,INDEX('計算A'!ES$110:ES$114,$F3+1)+IF(AND($E3=1,RS3=0),1000,0),MIN(AEX3,20)*400+(IF('計算A'!ER$106=1,1-IK3,0)+IF('計算A'!ES$106=1,1-IM3,0))*150+27+'計算A'!ES$5*100000+IF(AND($E3=1,RS3=0),50000,0))),1000000))</f>
        <v/>
      </c>
      <c r="ABA3">
        <f>IF($B3=0,1000000,IF(INDEX('計算A'!$D$60:$II$104,$B3,147)*IM3=1,IF(AND($E3=2,RT3=0),1000000,IF($F3&gt;0,INDEX('計算A'!ET$110:ET$114,$F3+1)+IF(AND($E3=1,RT3=0),1000,0),MIN(AEX3,20)*400+(IF('計算A'!ES$106=1,1-IL3,0)+IF('計算A'!ET$106=1,1-IN3,0))*150+37+'計算A'!ET$5*100000+IF(AND($E3=1,RT3=0),50000,0))),1000000))</f>
        <v/>
      </c>
      <c r="ABB3">
        <f>IF($B3=0,1000000,IF(INDEX('計算A'!$D$60:$II$104,$B3,148)*IN3=1,IF(AND($E3=2,RU3=0),1000000,IF($F3&gt;0,INDEX('計算A'!EU$110:EU$114,$F3+1)+IF(AND($E3=1,RU3=0),1000,0),MIN(AEX3,20)*400+(IF('計算A'!ET$106=1,1-IM3,0)+IF('計算A'!EU$106=1,1-IO3,0))*150+47+'計算A'!EU$5*100000+IF(AND($E3=1,RU3=0),50000,0))),1000000))</f>
        <v/>
      </c>
      <c r="ABC3">
        <f>IF($B3=0,1000000,IF(INDEX('計算A'!$D$60:$II$104,$B3,149)*IO3=1,IF(AND($E3=2,RV3=0),1000000,IF($F3&gt;0,INDEX('計算A'!EV$110:EV$114,$F3+1)+IF(AND($E3=1,RV3=0),1000,0),MIN(AEX3,20)*400+(IF('計算A'!EU$106=1,1-IN3,0)+IF('計算A'!EV$106=1,1-IP3,0))*150+57+'計算A'!EV$5*100000+IF(AND($E3=1,RV3=0),50000,0))),1000000))</f>
        <v/>
      </c>
      <c r="ABD3">
        <f>IF($B3=0,1000000,IF(INDEX('計算A'!$D$60:$II$104,$B3,150)*IP3=1,IF(AND($E3=2,RW3=0),1000000,IF($F3&gt;0,INDEX('計算A'!EW$110:EW$114,$F3+1)+IF(AND($E3=1,RW3=0),1000,0),MIN(AEX3,20)*400+(IF('計算A'!EV$106=1,1-IO3,0)+IF('計算A'!EW$106=1,1-IQ3,0))*150+67+'計算A'!EW$5*100000+IF(AND($E3=1,RW3=0),50000,0))),1000000))</f>
        <v/>
      </c>
      <c r="ABE3">
        <f>IF($B3=0,1000000,IF(INDEX('計算A'!$D$60:$II$104,$B3,151)*IQ3=1,IF(AND($E3=2,RX3=0),1000000,IF($F3&gt;0,INDEX('計算A'!EX$110:EX$114,$F3+1)+IF(AND($E3=1,RX3=0),1000,0),MIN(AEX3,20)*400+(IF('計算A'!EW$106=1,1-IP3,0)+IF('計算A'!EX$106=1,1-IR3,0))*150+77+'計算A'!EX$5*100000+IF(AND($E3=1,RX3=0),50000,0))),1000000))</f>
        <v/>
      </c>
      <c r="ABF3">
        <f>IF($B3=0,1000000,IF(INDEX('計算A'!$D$60:$II$104,$B3,152)*IR3=1,IF(AND($E3=2,RY3=0),1000000,IF($F3&gt;0,INDEX('計算A'!EY$110:EY$114,$F3+1)+IF(AND($E3=1,RY3=0),1000,0),MIN(AEX3,20)*400+(IF('計算A'!EX$106=1,1-IQ3,0)+IF('計算A'!EY$106=1,1-IS3,0))*150+87+'計算A'!EY$5*100000+IF(AND($E3=1,RY3=0),50000,0))),1000000))</f>
        <v/>
      </c>
      <c r="ABG3">
        <f>IF($B3=0,1000000,IF(INDEX('計算A'!$D$60:$II$104,$B3,153)*IS3=1,IF(AND($E3=2,RZ3=0),1000000,IF($F3&gt;0,INDEX('計算A'!EZ$110:EZ$114,$F3+1)+IF(AND($E3=1,RZ3=0),1000,0),MIN(AEX3,20)*400+(IF('計算A'!EY$106=1,1-IR3,0)+IF('計算A'!EZ$106=1,1-IT3,0))*150+97+'計算A'!EZ$5*100000+IF(AND($E3=1,RZ3=0),50000,0))),1000000))</f>
        <v/>
      </c>
      <c r="ABH3">
        <f>IF($B3=0,1000000,IF(INDEX('計算A'!$D$60:$II$104,$B3,154)*IT3=1,IF(AND($E3=2,SA3=0),1000000,IF($F3&gt;0,INDEX('計算A'!FA$110:FA$114,$F3+1)+IF(AND($E3=1,SA3=0),1000,0),MIN(AEX3,20)*400+(IF('計算A'!EZ$106=1,1-IS3,0)+IF('計算A'!FA$106=1,1-IU3,0))*150+107+'計算A'!FA$5*100000+IF(AND($E3=1,SA3=0),50000,0))),1000000))</f>
        <v/>
      </c>
      <c r="ABI3">
        <f>IF($B3=0,1000000,IF(INDEX('計算A'!$D$60:$II$104,$B3,155)*IU3=1,IF(AND($E3=2,SB3=0),1000000,IF($F3&gt;0,INDEX('計算A'!FB$110:FB$114,$F3+1)+IF(AND($E3=1,SB3=0),1000,0),MIN(AEX3,20)*400+(IF('計算A'!FA$106=1,1-IT3,0)+IF('計算A'!FB$106=1,1-IV3,0))*150+117+'計算A'!FB$5*100000+IF(AND($E3=1,SB3=0),50000,0))),1000000))</f>
        <v/>
      </c>
      <c r="ABJ3">
        <f>IF($B3=0,1000000,IF(INDEX('計算A'!$D$60:$II$104,$B3,156)*IV3=1,IF(AND($E3=2,SC3=0),1000000,IF($F3&gt;0,INDEX('計算A'!FC$110:FC$114,$F3+1)+IF(AND($E3=1,SC3=0),1000,0),MIN(AEX3,20)*400+(IF('計算A'!FB$106=1,1-IU3,0)+IF('計算A'!FC$106=1,1-IW3,0))*150+127+'計算A'!FC$5*100000+IF(AND($E3=1,SC3=0),50000,0))),1000000))</f>
        <v/>
      </c>
      <c r="ABK3">
        <f>IF($B3=0,1000000,IF(INDEX('計算A'!$D$60:$II$104,$B3,157)*IW3=1,IF(AND($E3=2,SD3=0),1000000,IF($F3&gt;0,INDEX('計算A'!FD$110:FD$114,$F3+1)+IF(AND($E3=1,SD3=0),1000,0),MIN(AEX3,20)*400+(IF('計算A'!FC$106=1,1-IV3,0)+IF('計算A'!FD$106=1,1-IX3,0))*150+137+'計算A'!FD$5*100000+IF(AND($E3=1,SD3=0),50000,0))),1000000))</f>
        <v/>
      </c>
      <c r="ABL3">
        <f>IF($B3=0,1000000,IF(INDEX('計算A'!$D$60:$II$104,$B3,158)*IX3=1,IF(AND($E3=2,SE3=0),1000000,IF($F3&gt;0,INDEX('計算A'!FE$110:FE$114,$F3+1)+IF(AND($E3=1,SE3=0),1000,0),MIN(AEX3,20)*400+(IF('計算A'!FD$106=1,1-IW3,0)+IF('計算A'!FE$106=1,1-IY3,0))*150+147+'計算A'!FE$5*100000+IF(AND($E3=1,SE3=0),50000,0))),1000000))</f>
        <v/>
      </c>
      <c r="ABM3">
        <f>IF($B3=0,1000000,IF(INDEX('計算A'!$D$60:$II$104,$B3,159)*IY3=1,IF(AND($E3=2,SF3=0),1000000,IF($F3&gt;0,INDEX('計算A'!FF$110:FF$114,$F3+1)+IF(AND($E3=1,SF3=0),1000,0),MIN(AEX3,20)*400+(IF('計算A'!FE$106=1,1-IX3,0)+IF('計算A'!FF$106=1,1-IZ3,0))*150+157+'計算A'!FF$5*100000+IF(AND($E3=1,SF3=0),50000,0))),1000000))</f>
        <v/>
      </c>
      <c r="ABN3">
        <f>IF($B3=0,1000000,IF(INDEX('計算A'!$D$60:$II$104,$B3,160)*IZ3=1,IF(AND($E3=2,SG3=0),1000000,IF($F3&gt;0,INDEX('計算A'!FG$110:FG$114,$F3+1)+IF(AND($E3=1,SG3=0),1000,0),MIN(AEX3,20)*400+(IF('計算A'!FF$106=1,1-IY3,0)+IF('計算A'!FG$106=1,1-JA3,0))*150+167+'計算A'!FG$5*100000+IF(AND($E3=1,SG3=0),50000,0))),1000000))</f>
        <v/>
      </c>
      <c r="ABO3">
        <f>IF($B3=0,1000000,IF(INDEX('計算A'!$D$60:$II$104,$B3,161)*JA3=1,IF(AND($E3=2,SH3=0),1000000,IF($F3&gt;0,INDEX('計算A'!FH$110:FH$114,$F3+1)+IF(AND($E3=1,SH3=0),1000,0),MIN(AEX3,20)*400+(IF('計算A'!FG$106=1,1-IZ3,0)+IF('計算A'!FH$106=1,1-JB3,0))*150+177+'計算A'!FH$5*100000+IF(AND($E3=1,SH3=0),50000,0))),1000000))</f>
        <v/>
      </c>
      <c r="ABP3">
        <f>IF($B3=0,1000000,IF(INDEX('計算A'!$D$60:$II$104,$B3,162)*JB3=1,IF(AND($E3=2,SI3=0),1000000,IF($F3&gt;0,INDEX('計算A'!FI$110:FI$114,$F3+1)+IF(AND($E3=1,SI3=0),1000,0),MIN(AEX3,20)*400+(IF('計算A'!FH$106=1,1-JA3,0)+IF('計算A'!FI$106=1,1-JC3,0))*150+187+'計算A'!FI$5*100000+IF(AND($E3=1,SI3=0),50000,0))),1000000))</f>
        <v/>
      </c>
      <c r="ABQ3">
        <f>IF($B3=0,1000000,IF(INDEX('計算A'!$D$60:$II$104,$B3,163)*JC3=1,IF(AND($E3=2,SJ3=0),1000000,IF($F3&gt;0,INDEX('計算A'!FJ$110:FJ$114,$F3+1)+IF(AND($E3=1,SJ3=0),1000,0),MIN(AEX3,20)*400+(IF('計算A'!FI$106=1,1-JB3,0)+IF('計算A'!FJ$106=1,1-JD3,0))*150+197+'計算A'!FJ$5*100000+IF(AND($E3=1,SJ3=0),50000,0))),1000000))</f>
        <v/>
      </c>
      <c r="ABR3">
        <f>IF($B3=0,1000000,IF(INDEX('計算A'!$D$60:$II$104,$B3,164)*JD3=1,IF(AND($E3=2,SK3=0),1000000,IF($F3&gt;0,INDEX('計算A'!FK$110:FK$114,$F3+1)+IF(AND($E3=1,SK3=0),1000,0),MIN(AEX3,20)*400+(IF('計算A'!FJ$106=1,1-JC3,0)+IF('計算A'!FK$106=1,1-JE3,0))*150+207+'計算A'!FK$5*100000+IF(AND($E3=1,SK3=0),50000,0))),1000000))</f>
        <v/>
      </c>
      <c r="ABS3">
        <f>IF($B3=0,1000000,IF(INDEX('計算A'!$D$60:$II$104,$B3,165)*JE3=1,IF(AND($E3=2,SL3=0),1000000,IF($F3&gt;0,INDEX('計算A'!FL$110:FL$114,$F3+1)+IF(AND($E3=1,SL3=0),1000,0),MIN(AEX3,20)*400+(IF('計算A'!FK$106=1,1-JD3,0)+IF('計算A'!FL$106=1,1-JF3,0))*150+217+'計算A'!FL$5*100000+IF(AND($E3=1,SL3=0),50000,0))),1000000))</f>
        <v/>
      </c>
      <c r="ABT3">
        <f>IF($B3=0,1000000,IF(INDEX('計算A'!$D$60:$II$104,$B3,166)*JF3=1,IF(AND($E3=2,SM3=0),1000000,IF($F3&gt;0,INDEX('計算A'!FM$110:FM$114,$F3+1)+IF(AND($E3=1,SM3=0),1000,0),MIN(AEX3,20)*400+(IF('計算A'!FL$106=1,1-JE3,0)+IF('計算A'!FM$106=1,1-JG3,0))*150+227+'計算A'!FM$5*100000+IF(AND($E3=1,SM3=0),50000,0))),1000000))</f>
        <v/>
      </c>
      <c r="ABU3">
        <f>IF($B3=0,1000000,IF(INDEX('計算A'!$D$60:$II$104,$B3,167)*JG3=1,IF(AND($E3=2,SN3=0),1000000,IF($F3&gt;0,INDEX('計算A'!FN$110:FN$114,$F3+1)+IF(AND($E3=1,SN3=0),1000,0),MIN(AEX3,20)*400+(IF('計算A'!FM$106=1,1-JF3,0)+IF('計算A'!FN$106=1,1-JH3,0))*150+237+'計算A'!FN$5*100000+IF(AND($E3=1,SN3=0),50000,0))),1000000))</f>
        <v/>
      </c>
      <c r="ABV3">
        <f>IF($B3=0,1000000,IF(INDEX('計算A'!$D$60:$II$104,$B3,168)*JH3=1,IF(AND($E3=2,SO3=0),1000000,IF($F3&gt;0,INDEX('計算A'!FO$110:FO$114,$F3+1)+IF(AND($E3=1,SO3=0),1000,0),MIN(AEX3,20)*400+(IF('計算A'!FN$106=1,1-JG3,0))*150+247+'計算A'!FO$5*100000+IF(AND($E3=1,SO3=0),50000,0))),1000000))</f>
        <v/>
      </c>
      <c r="ABW3">
        <f>IF($B3=0,1000000,IF(INDEX('計算A'!$D$60:$II$104,$B3,169)*JI3=1,IF(AND($E3=2,SP3=0),1000000,IF($F3&gt;0,INDEX('計算A'!FP$110:FP$114,$F3+1)+IF(AND($E3=1,SP3=0),1000,0),MIN(AEY3,20)*400+(IF('計算A'!FP$106=1,1-JJ3,0))*150+18+'計算A'!FP$5*100000+IF(AND($E3=1,SP3=0),50000,0))),1000000))</f>
        <v/>
      </c>
      <c r="ABX3">
        <f>IF($B3=0,1000000,IF(INDEX('計算A'!$D$60:$II$104,$B3,170)*JJ3=1,IF(AND($E3=2,SQ3=0),1000000,IF($F3&gt;0,INDEX('計算A'!FQ$110:FQ$114,$F3+1)+IF(AND($E3=1,SQ3=0),1000,0),MIN(AEY3,20)*400+(IF('計算A'!FP$106=1,1-JI3,0)+IF('計算A'!FQ$106=1,1-JK3,0))*150+28+'計算A'!FQ$5*100000+IF(AND($E3=1,SQ3=0),50000,0))),1000000))</f>
        <v/>
      </c>
      <c r="ABY3">
        <f>IF($B3=0,1000000,IF(INDEX('計算A'!$D$60:$II$104,$B3,171)*JK3=1,IF(AND($E3=2,SR3=0),1000000,IF($F3&gt;0,INDEX('計算A'!FR$110:FR$114,$F3+1)+IF(AND($E3=1,SR3=0),1000,0),MIN(AEY3,20)*400+(IF('計算A'!FQ$106=1,1-JJ3,0)+IF('計算A'!FR$106=1,1-JL3,0))*150+38+'計算A'!FR$5*100000+IF(AND($E3=1,SR3=0),50000,0))),1000000))</f>
        <v/>
      </c>
      <c r="ABZ3">
        <f>IF($B3=0,1000000,IF(INDEX('計算A'!$D$60:$II$104,$B3,172)*JL3=1,IF(AND($E3=2,SS3=0),1000000,IF($F3&gt;0,INDEX('計算A'!FS$110:FS$114,$F3+1)+IF(AND($E3=1,SS3=0),1000,0),MIN(AEY3,20)*400+(IF('計算A'!FR$106=1,1-JK3,0)+IF('計算A'!FS$106=1,1-JM3,0))*150+48+'計算A'!FS$5*100000+IF(AND($E3=1,SS3=0),50000,0))),1000000))</f>
        <v/>
      </c>
      <c r="ACA3">
        <f>IF($B3=0,1000000,IF(INDEX('計算A'!$D$60:$II$104,$B3,173)*JM3=1,IF(AND($E3=2,ST3=0),1000000,IF($F3&gt;0,INDEX('計算A'!FT$110:FT$114,$F3+1)+IF(AND($E3=1,ST3=0),1000,0),MIN(AEY3,20)*400+(IF('計算A'!FS$106=1,1-JL3,0)+IF('計算A'!FT$106=1,1-JN3,0))*150+58+'計算A'!FT$5*100000+IF(AND($E3=1,ST3=0),50000,0))),1000000))</f>
        <v/>
      </c>
      <c r="ACB3">
        <f>IF($B3=0,1000000,IF(INDEX('計算A'!$D$60:$II$104,$B3,174)*JN3=1,IF(AND($E3=2,SU3=0),1000000,IF($F3&gt;0,INDEX('計算A'!FU$110:FU$114,$F3+1)+IF(AND($E3=1,SU3=0),1000,0),MIN(AEY3,20)*400+(IF('計算A'!FT$106=1,1-JM3,0)+IF('計算A'!FU$106=1,1-JO3,0))*150+68+'計算A'!FU$5*100000+IF(AND($E3=1,SU3=0),50000,0))),1000000))</f>
        <v/>
      </c>
      <c r="ACC3">
        <f>IF($B3=0,1000000,IF(INDEX('計算A'!$D$60:$II$104,$B3,175)*JO3=1,IF(AND($E3=2,SV3=0),1000000,IF($F3&gt;0,INDEX('計算A'!FV$110:FV$114,$F3+1)+IF(AND($E3=1,SV3=0),1000,0),MIN(AEY3,20)*400+(IF('計算A'!FU$106=1,1-JN3,0)+IF('計算A'!FV$106=1,1-JP3,0))*150+78+'計算A'!FV$5*100000+IF(AND($E3=1,SV3=0),50000,0))),1000000))</f>
        <v/>
      </c>
      <c r="ACD3">
        <f>IF($B3=0,1000000,IF(INDEX('計算A'!$D$60:$II$104,$B3,176)*JP3=1,IF(AND($E3=2,SW3=0),1000000,IF($F3&gt;0,INDEX('計算A'!FW$110:FW$114,$F3+1)+IF(AND($E3=1,SW3=0),1000,0),MIN(AEY3,20)*400+(IF('計算A'!FV$106=1,1-JO3,0)+IF('計算A'!FW$106=1,1-JQ3,0))*150+88+'計算A'!FW$5*100000+IF(AND($E3=1,SW3=0),50000,0))),1000000))</f>
        <v/>
      </c>
      <c r="ACE3">
        <f>IF($B3=0,1000000,IF(INDEX('計算A'!$D$60:$II$104,$B3,177)*JQ3=1,IF(AND($E3=2,SX3=0),1000000,IF($F3&gt;0,INDEX('計算A'!FX$110:FX$114,$F3+1)+IF(AND($E3=1,SX3=0),1000,0),MIN(AEY3,20)*400+(IF('計算A'!FW$106=1,1-JP3,0)+IF('計算A'!FX$106=1,1-JR3,0))*150+98+'計算A'!FX$5*100000+IF(AND($E3=1,SX3=0),50000,0))),1000000))</f>
        <v/>
      </c>
      <c r="ACF3">
        <f>IF($B3=0,1000000,IF(INDEX('計算A'!$D$60:$II$104,$B3,178)*JR3=1,IF(AND($E3=2,SY3=0),1000000,IF($F3&gt;0,INDEX('計算A'!FY$110:FY$114,$F3+1)+IF(AND($E3=1,SY3=0),1000,0),MIN(AEY3,20)*400+(IF('計算A'!FX$106=1,1-JQ3,0)+IF('計算A'!FY$106=1,1-JS3,0))*150+108+'計算A'!FY$5*100000+IF(AND($E3=1,SY3=0),50000,0))),1000000))</f>
        <v/>
      </c>
      <c r="ACG3">
        <f>IF($B3=0,1000000,IF(INDEX('計算A'!$D$60:$II$104,$B3,179)*JS3=1,IF(AND($E3=2,SZ3=0),1000000,IF($F3&gt;0,INDEX('計算A'!FZ$110:FZ$114,$F3+1)+IF(AND($E3=1,SZ3=0),1000,0),MIN(AEY3,20)*400+(IF('計算A'!FY$106=1,1-JR3,0)+IF('計算A'!FZ$106=1,1-JT3,0))*150+118+'計算A'!FZ$5*100000+IF(AND($E3=1,SZ3=0),50000,0))),1000000))</f>
        <v/>
      </c>
      <c r="ACH3">
        <f>IF($B3=0,1000000,IF(INDEX('計算A'!$D$60:$II$104,$B3,180)*JT3=1,IF(AND($E3=2,TA3=0),1000000,IF($F3&gt;0,INDEX('計算A'!GA$110:GA$114,$F3+1)+IF(AND($E3=1,TA3=0),1000,0),MIN(AEY3,20)*400+(IF('計算A'!FZ$106=1,1-JS3,0)+IF('計算A'!GA$106=1,1-JU3,0))*150+128+'計算A'!GA$5*100000+IF(AND($E3=1,TA3=0),50000,0))),1000000))</f>
        <v/>
      </c>
      <c r="ACI3">
        <f>IF($B3=0,1000000,IF(INDEX('計算A'!$D$60:$II$104,$B3,181)*JU3=1,IF(AND($E3=2,TB3=0),1000000,IF($F3&gt;0,INDEX('計算A'!GB$110:GB$114,$F3+1)+IF(AND($E3=1,TB3=0),1000,0),MIN(AEY3,20)*400+(IF('計算A'!GA$106=1,1-JT3,0)+IF('計算A'!GB$106=1,1-JV3,0))*150+138+'計算A'!GB$5*100000+IF(AND($E3=1,TB3=0),50000,0))),1000000))</f>
        <v/>
      </c>
      <c r="ACJ3">
        <f>IF($B3=0,1000000,IF(INDEX('計算A'!$D$60:$II$104,$B3,182)*JV3=1,IF(AND($E3=2,TC3=0),1000000,IF($F3&gt;0,INDEX('計算A'!GC$110:GC$114,$F3+1)+IF(AND($E3=1,TC3=0),1000,0),MIN(AEY3,20)*400+(IF('計算A'!GB$106=1,1-JU3,0)+IF('計算A'!GC$106=1,1-JW3,0))*150+148+'計算A'!GC$5*100000+IF(AND($E3=1,TC3=0),50000,0))),1000000))</f>
        <v/>
      </c>
      <c r="ACK3">
        <f>IF($B3=0,1000000,IF(INDEX('計算A'!$D$60:$II$104,$B3,183)*JW3=1,IF(AND($E3=2,TD3=0),1000000,IF($F3&gt;0,INDEX('計算A'!GD$110:GD$114,$F3+1)+IF(AND($E3=1,TD3=0),1000,0),MIN(AEY3,20)*400+(IF('計算A'!GC$106=1,1-JV3,0)+IF('計算A'!GD$106=1,1-JX3,0))*150+158+'計算A'!GD$5*100000+IF(AND($E3=1,TD3=0),50000,0))),1000000))</f>
        <v/>
      </c>
      <c r="ACL3">
        <f>IF($B3=0,1000000,IF(INDEX('計算A'!$D$60:$II$104,$B3,184)*JX3=1,IF(AND($E3=2,TE3=0),1000000,IF($F3&gt;0,INDEX('計算A'!GE$110:GE$114,$F3+1)+IF(AND($E3=1,TE3=0),1000,0),MIN(AEY3,20)*400+(IF('計算A'!GD$106=1,1-JW3,0)+IF('計算A'!GE$106=1,1-JY3,0))*150+168+'計算A'!GE$5*100000+IF(AND($E3=1,TE3=0),50000,0))),1000000))</f>
        <v/>
      </c>
      <c r="ACM3">
        <f>IF($B3=0,1000000,IF(INDEX('計算A'!$D$60:$II$104,$B3,185)*JY3=1,IF(AND($E3=2,TF3=0),1000000,IF($F3&gt;0,INDEX('計算A'!GF$110:GF$114,$F3+1)+IF(AND($E3=1,TF3=0),1000,0),MIN(AEY3,20)*400+(IF('計算A'!GE$106=1,1-JX3,0)+IF('計算A'!GF$106=1,1-JZ3,0))*150+178+'計算A'!GF$5*100000+IF(AND($E3=1,TF3=0),50000,0))),1000000))</f>
        <v/>
      </c>
      <c r="ACN3">
        <f>IF($B3=0,1000000,IF(INDEX('計算A'!$D$60:$II$104,$B3,186)*JZ3=1,IF(AND($E3=2,TG3=0),1000000,IF($F3&gt;0,INDEX('計算A'!GG$110:GG$114,$F3+1)+IF(AND($E3=1,TG3=0),1000,0),MIN(AEY3,20)*400+(IF('計算A'!GF$106=1,1-JY3,0)+IF('計算A'!GG$106=1,1-KA3,0))*150+188+'計算A'!GG$5*100000+IF(AND($E3=1,TG3=0),50000,0))),1000000))</f>
        <v/>
      </c>
      <c r="ACO3">
        <f>IF($B3=0,1000000,IF(INDEX('計算A'!$D$60:$II$104,$B3,187)*KA3=1,IF(AND($E3=2,TH3=0),1000000,IF($F3&gt;0,INDEX('計算A'!GH$110:GH$114,$F3+1)+IF(AND($E3=1,TH3=0),1000,0),MIN(AEY3,20)*400+(IF('計算A'!GG$106=1,1-JZ3,0)+IF('計算A'!GH$106=1,1-KB3,0))*150+198+'計算A'!GH$5*100000+IF(AND($E3=1,TH3=0),50000,0))),1000000))</f>
        <v/>
      </c>
      <c r="ACP3">
        <f>IF($B3=0,1000000,IF(INDEX('計算A'!$D$60:$II$104,$B3,188)*KB3=1,IF(AND($E3=2,TI3=0),1000000,IF($F3&gt;0,INDEX('計算A'!GI$110:GI$114,$F3+1)+IF(AND($E3=1,TI3=0),1000,0),MIN(AEY3,20)*400+(IF('計算A'!GH$106=1,1-KA3,0)+IF('計算A'!GI$106=1,1-KC3,0))*150+208+'計算A'!GI$5*100000+IF(AND($E3=1,TI3=0),50000,0))),1000000))</f>
        <v/>
      </c>
      <c r="ACQ3">
        <f>IF($B3=0,1000000,IF(INDEX('計算A'!$D$60:$II$104,$B3,189)*KC3=1,IF(AND($E3=2,TJ3=0),1000000,IF($F3&gt;0,INDEX('計算A'!GJ$110:GJ$114,$F3+1)+IF(AND($E3=1,TJ3=0),1000,0),MIN(AEY3,20)*400+(IF('計算A'!GI$106=1,1-KB3,0)+IF('計算A'!GJ$106=1,1-KD3,0))*150+218+'計算A'!GJ$5*100000+IF(AND($E3=1,TJ3=0),50000,0))),1000000))</f>
        <v/>
      </c>
      <c r="ACR3">
        <f>IF($B3=0,1000000,IF(INDEX('計算A'!$D$60:$II$104,$B3,190)*KD3=1,IF(AND($E3=2,TK3=0),1000000,IF($F3&gt;0,INDEX('計算A'!GK$110:GK$114,$F3+1)+IF(AND($E3=1,TK3=0),1000,0),MIN(AEY3,20)*400+(IF('計算A'!GJ$106=1,1-KC3,0)+IF('計算A'!GK$106=1,1-KE3,0))*150+228+'計算A'!GK$5*100000+IF(AND($E3=1,TK3=0),50000,0))),1000000))</f>
        <v/>
      </c>
      <c r="ACS3">
        <f>IF($B3=0,1000000,IF(INDEX('計算A'!$D$60:$II$104,$B3,191)*KE3=1,IF(AND($E3=2,TL3=0),1000000,IF($F3&gt;0,INDEX('計算A'!GL$110:GL$114,$F3+1)+IF(AND($E3=1,TL3=0),1000,0),MIN(AEY3,20)*400+(IF('計算A'!GK$106=1,1-KD3,0)+IF('計算A'!GL$106=1,1-KF3,0))*150+238+'計算A'!GL$5*100000+IF(AND($E3=1,TL3=0),50000,0))),1000000))</f>
        <v/>
      </c>
      <c r="ACT3">
        <f>IF($B3=0,1000000,IF(INDEX('計算A'!$D$60:$II$104,$B3,192)*KF3=1,IF(AND($E3=2,TM3=0),1000000,IF($F3&gt;0,INDEX('計算A'!GM$110:GM$114,$F3+1)+IF(AND($E3=1,TM3=0),1000,0),MIN(AEY3,20)*400+(IF('計算A'!GL$106=1,1-KE3,0))*150+248+'計算A'!GM$5*100000+IF(AND($E3=1,TM3=0),50000,0))),1000000))</f>
        <v/>
      </c>
      <c r="ACU3">
        <f>IF($B3=0,1000000,IF(INDEX('計算A'!$D$60:$II$104,$B3,193)*KG3=1,IF(AND($E3=2,TN3=0),1000000,IF($F3&gt;0,INDEX('計算A'!GN$110:GN$114,$F3+1)+IF(AND($E3=1,TN3=0),1000,0),MIN(AEZ3,20)*400+(IF('計算A'!GN$106=1,1-KH3,0))*150+19+'計算A'!GN$5*100000+IF(AND($E3=1,TN3=0),50000,0))),1000000))</f>
        <v/>
      </c>
      <c r="ACV3">
        <f>IF($B3=0,1000000,IF(INDEX('計算A'!$D$60:$II$104,$B3,194)*KH3=1,IF(AND($E3=2,TO3=0),1000000,IF($F3&gt;0,INDEX('計算A'!GO$110:GO$114,$F3+1)+IF(AND($E3=1,TO3=0),1000,0),MIN(AEZ3,20)*400+(IF('計算A'!GN$106=1,1-KG3,0)+IF('計算A'!GO$106=1,1-KI3,0))*150+29+'計算A'!GO$5*100000+IF(AND($E3=1,TO3=0),50000,0))),1000000))</f>
        <v/>
      </c>
      <c r="ACW3">
        <f>IF($B3=0,1000000,IF(INDEX('計算A'!$D$60:$II$104,$B3,195)*KI3=1,IF(AND($E3=2,TP3=0),1000000,IF($F3&gt;0,INDEX('計算A'!GP$110:GP$114,$F3+1)+IF(AND($E3=1,TP3=0),1000,0),MIN(AEZ3,20)*400+(IF('計算A'!GO$106=1,1-KH3,0)+IF('計算A'!GP$106=1,1-KJ3,0))*150+39+'計算A'!GP$5*100000+IF(AND($E3=1,TP3=0),50000,0))),1000000))</f>
        <v/>
      </c>
      <c r="ACX3">
        <f>IF($B3=0,1000000,IF(INDEX('計算A'!$D$60:$II$104,$B3,196)*KJ3=1,IF(AND($E3=2,TQ3=0),1000000,IF($F3&gt;0,INDEX('計算A'!GQ$110:GQ$114,$F3+1)+IF(AND($E3=1,TQ3=0),1000,0),MIN(AEZ3,20)*400+(IF('計算A'!GP$106=1,1-KI3,0)+IF('計算A'!GQ$106=1,1-KK3,0))*150+49+'計算A'!GQ$5*100000+IF(AND($E3=1,TQ3=0),50000,0))),1000000))</f>
        <v/>
      </c>
      <c r="ACY3">
        <f>IF($B3=0,1000000,IF(INDEX('計算A'!$D$60:$II$104,$B3,197)*KK3=1,IF(AND($E3=2,TR3=0),1000000,IF($F3&gt;0,INDEX('計算A'!GR$110:GR$114,$F3+1)+IF(AND($E3=1,TR3=0),1000,0),MIN(AEZ3,20)*400+(IF('計算A'!GQ$106=1,1-KJ3,0)+IF('計算A'!GR$106=1,1-KL3,0))*150+59+'計算A'!GR$5*100000+IF(AND($E3=1,TR3=0),50000,0))),1000000))</f>
        <v/>
      </c>
      <c r="ACZ3">
        <f>IF($B3=0,1000000,IF(INDEX('計算A'!$D$60:$II$104,$B3,198)*KL3=1,IF(AND($E3=2,TS3=0),1000000,IF($F3&gt;0,INDEX('計算A'!GS$110:GS$114,$F3+1)+IF(AND($E3=1,TS3=0),1000,0),MIN(AEZ3,20)*400+(IF('計算A'!GR$106=1,1-KK3,0)+IF('計算A'!GS$106=1,1-KM3,0))*150+69+'計算A'!GS$5*100000+IF(AND($E3=1,TS3=0),50000,0))),1000000))</f>
        <v/>
      </c>
      <c r="ADA3">
        <f>IF($B3=0,1000000,IF(INDEX('計算A'!$D$60:$II$104,$B3,199)*KM3=1,IF(AND($E3=2,TT3=0),1000000,IF($F3&gt;0,INDEX('計算A'!GT$110:GT$114,$F3+1)+IF(AND($E3=1,TT3=0),1000,0),MIN(AEZ3,20)*400+(IF('計算A'!GS$106=1,1-KL3,0)+IF('計算A'!GT$106=1,1-KN3,0))*150+79+'計算A'!GT$5*100000+IF(AND($E3=1,TT3=0),50000,0))),1000000))</f>
        <v/>
      </c>
      <c r="ADB3">
        <f>IF($B3=0,1000000,IF(INDEX('計算A'!$D$60:$II$104,$B3,200)*KN3=1,IF(AND($E3=2,TU3=0),1000000,IF($F3&gt;0,INDEX('計算A'!GU$110:GU$114,$F3+1)+IF(AND($E3=1,TU3=0),1000,0),MIN(AEZ3,20)*400+(IF('計算A'!GT$106=1,1-KM3,0)+IF('計算A'!GU$106=1,1-KO3,0))*150+89+'計算A'!GU$5*100000+IF(AND($E3=1,TU3=0),50000,0))),1000000))</f>
        <v/>
      </c>
      <c r="ADC3">
        <f>IF($B3=0,1000000,IF(INDEX('計算A'!$D$60:$II$104,$B3,201)*KO3=1,IF(AND($E3=2,TV3=0),1000000,IF($F3&gt;0,INDEX('計算A'!GV$110:GV$114,$F3+1)+IF(AND($E3=1,TV3=0),1000,0),MIN(AEZ3,20)*400+(IF('計算A'!GU$106=1,1-KN3,0)+IF('計算A'!GV$106=1,1-KP3,0))*150+99+'計算A'!GV$5*100000+IF(AND($E3=1,TV3=0),50000,0))),1000000))</f>
        <v/>
      </c>
      <c r="ADD3">
        <f>IF($B3=0,1000000,IF(INDEX('計算A'!$D$60:$II$104,$B3,202)*KP3=1,IF(AND($E3=2,TW3=0),1000000,IF($F3&gt;0,INDEX('計算A'!GW$110:GW$114,$F3+1)+IF(AND($E3=1,TW3=0),1000,0),MIN(AEZ3,20)*400+(IF('計算A'!GV$106=1,1-KO3,0)+IF('計算A'!GW$106=1,1-KQ3,0))*150+109+'計算A'!GW$5*100000+IF(AND($E3=1,TW3=0),50000,0))),1000000))</f>
        <v/>
      </c>
      <c r="ADE3">
        <f>IF($B3=0,1000000,IF(INDEX('計算A'!$D$60:$II$104,$B3,203)*KQ3=1,IF(AND($E3=2,TX3=0),1000000,IF($F3&gt;0,INDEX('計算A'!GX$110:GX$114,$F3+1)+IF(AND($E3=1,TX3=0),1000,0),MIN(AEZ3,20)*400+(IF('計算A'!GW$106=1,1-KP3,0)+IF('計算A'!GX$106=1,1-KR3,0))*150+119+'計算A'!GX$5*100000+IF(AND($E3=1,TX3=0),50000,0))),1000000))</f>
        <v/>
      </c>
      <c r="ADF3">
        <f>IF($B3=0,1000000,IF(INDEX('計算A'!$D$60:$II$104,$B3,204)*KR3=1,IF(AND($E3=2,TY3=0),1000000,IF($F3&gt;0,INDEX('計算A'!GY$110:GY$114,$F3+1)+IF(AND($E3=1,TY3=0),1000,0),MIN(AEZ3,20)*400+(IF('計算A'!GX$106=1,1-KQ3,0)+IF('計算A'!GY$106=1,1-KS3,0))*150+129+'計算A'!GY$5*100000+IF(AND($E3=1,TY3=0),50000,0))),1000000))</f>
        <v/>
      </c>
      <c r="ADG3">
        <f>IF($B3=0,1000000,IF(INDEX('計算A'!$D$60:$II$104,$B3,205)*KS3=1,IF(AND($E3=2,TZ3=0),1000000,IF($F3&gt;0,INDEX('計算A'!GZ$110:GZ$114,$F3+1)+IF(AND($E3=1,TZ3=0),1000,0),MIN(AEZ3,20)*400+(IF('計算A'!GY$106=1,1-KR3,0)+IF('計算A'!GZ$106=1,1-KT3,0))*150+139+'計算A'!GZ$5*100000+IF(AND($E3=1,TZ3=0),50000,0))),1000000))</f>
        <v/>
      </c>
      <c r="ADH3">
        <f>IF($B3=0,1000000,IF(INDEX('計算A'!$D$60:$II$104,$B3,206)*KT3=1,IF(AND($E3=2,UA3=0),1000000,IF($F3&gt;0,INDEX('計算A'!HA$110:HA$114,$F3+1)+IF(AND($E3=1,UA3=0),1000,0),MIN(AEZ3,20)*400+(IF('計算A'!GZ$106=1,1-KS3,0)+IF('計算A'!HA$106=1,1-KU3,0))*150+149+'計算A'!HA$5*100000+IF(AND($E3=1,UA3=0),50000,0))),1000000))</f>
        <v/>
      </c>
      <c r="ADI3">
        <f>IF($B3=0,1000000,IF(INDEX('計算A'!$D$60:$II$104,$B3,207)*KU3=1,IF(AND($E3=2,UB3=0),1000000,IF($F3&gt;0,INDEX('計算A'!HB$110:HB$114,$F3+1)+IF(AND($E3=1,UB3=0),1000,0),MIN(AEZ3,20)*400+(IF('計算A'!HA$106=1,1-KT3,0)+IF('計算A'!HB$106=1,1-KV3,0))*150+159+'計算A'!HB$5*100000+IF(AND($E3=1,UB3=0),50000,0))),1000000))</f>
        <v/>
      </c>
      <c r="ADJ3">
        <f>IF($B3=0,1000000,IF(INDEX('計算A'!$D$60:$II$104,$B3,208)*KV3=1,IF(AND($E3=2,UC3=0),1000000,IF($F3&gt;0,INDEX('計算A'!HC$110:HC$114,$F3+1)+IF(AND($E3=1,UC3=0),1000,0),MIN(AEZ3,20)*400+(IF('計算A'!HB$106=1,1-KU3,0)+IF('計算A'!HC$106=1,1-KW3,0))*150+169+'計算A'!HC$5*100000+IF(AND($E3=1,UC3=0),50000,0))),1000000))</f>
        <v/>
      </c>
      <c r="ADK3">
        <f>IF($B3=0,1000000,IF(INDEX('計算A'!$D$60:$II$104,$B3,209)*KW3=1,IF(AND($E3=2,UD3=0),1000000,IF($F3&gt;0,INDEX('計算A'!HD$110:HD$114,$F3+1)+IF(AND($E3=1,UD3=0),1000,0),MIN(AEZ3,20)*400+(IF('計算A'!HC$106=1,1-KV3,0)+IF('計算A'!HD$106=1,1-KX3,0))*150+179+'計算A'!HD$5*100000+IF(AND($E3=1,UD3=0),50000,0))),1000000))</f>
        <v/>
      </c>
      <c r="ADL3">
        <f>IF($B3=0,1000000,IF(INDEX('計算A'!$D$60:$II$104,$B3,210)*KX3=1,IF(AND($E3=2,UE3=0),1000000,IF($F3&gt;0,INDEX('計算A'!HE$110:HE$114,$F3+1)+IF(AND($E3=1,UE3=0),1000,0),MIN(AEZ3,20)*400+(IF('計算A'!HD$106=1,1-KW3,0)+IF('計算A'!HE$106=1,1-KY3,0))*150+189+'計算A'!HE$5*100000+IF(AND($E3=1,UE3=0),50000,0))),1000000))</f>
        <v/>
      </c>
      <c r="ADM3">
        <f>IF($B3=0,1000000,IF(INDEX('計算A'!$D$60:$II$104,$B3,211)*KY3=1,IF(AND($E3=2,UF3=0),1000000,IF($F3&gt;0,INDEX('計算A'!HF$110:HF$114,$F3+1)+IF(AND($E3=1,UF3=0),1000,0),MIN(AEZ3,20)*400+(IF('計算A'!HE$106=1,1-KX3,0)+IF('計算A'!HF$106=1,1-KZ3,0))*150+199+'計算A'!HF$5*100000+IF(AND($E3=1,UF3=0),50000,0))),1000000))</f>
        <v/>
      </c>
      <c r="ADN3">
        <f>IF($B3=0,1000000,IF(INDEX('計算A'!$D$60:$II$104,$B3,212)*KZ3=1,IF(AND($E3=2,UG3=0),1000000,IF($F3&gt;0,INDEX('計算A'!HG$110:HG$114,$F3+1)+IF(AND($E3=1,UG3=0),1000,0),MIN(AEZ3,20)*400+(IF('計算A'!HF$106=1,1-KY3,0)+IF('計算A'!HG$106=1,1-LA3,0))*150+209+'計算A'!HG$5*100000+IF(AND($E3=1,UG3=0),50000,0))),1000000))</f>
        <v/>
      </c>
      <c r="ADO3">
        <f>IF($B3=0,1000000,IF(INDEX('計算A'!$D$60:$II$104,$B3,213)*LA3=1,IF(AND($E3=2,UH3=0),1000000,IF($F3&gt;0,INDEX('計算A'!HH$110:HH$114,$F3+1)+IF(AND($E3=1,UH3=0),1000,0),MIN(AEZ3,20)*400+(IF('計算A'!HG$106=1,1-KZ3,0)+IF('計算A'!HH$106=1,1-LB3,0))*150+219+'計算A'!HH$5*100000+IF(AND($E3=1,UH3=0),50000,0))),1000000))</f>
        <v/>
      </c>
      <c r="ADP3">
        <f>IF($B3=0,1000000,IF(INDEX('計算A'!$D$60:$II$104,$B3,214)*LB3=1,IF(AND($E3=2,UI3=0),1000000,IF($F3&gt;0,INDEX('計算A'!HI$110:HI$114,$F3+1)+IF(AND($E3=1,UI3=0),1000,0),MIN(AEZ3,20)*400+(IF('計算A'!HH$106=1,1-LA3,0)+IF('計算A'!HI$106=1,1-LC3,0))*150+229+'計算A'!HI$5*100000+IF(AND($E3=1,UI3=0),50000,0))),1000000))</f>
        <v/>
      </c>
      <c r="ADQ3">
        <f>IF($B3=0,1000000,IF(INDEX('計算A'!$D$60:$II$104,$B3,215)*LC3=1,IF(AND($E3=2,UJ3=0),1000000,IF($F3&gt;0,INDEX('計算A'!HJ$110:HJ$114,$F3+1)+IF(AND($E3=1,UJ3=0),1000,0),MIN(AEZ3,20)*400+(IF('計算A'!HI$106=1,1-LB3,0)+IF('計算A'!HJ$106=1,1-LD3,0))*150+239+'計算A'!HJ$5*100000+IF(AND($E3=1,UJ3=0),50000,0))),1000000))</f>
        <v/>
      </c>
      <c r="ADR3">
        <f>IF($B3=0,1000000,IF(INDEX('計算A'!$D$60:$II$104,$B3,216)*LD3=1,IF(AND($E3=2,UK3=0),1000000,IF($F3&gt;0,INDEX('計算A'!HK$110:HK$114,$F3+1)+IF(AND($E3=1,UK3=0),1000,0),MIN(AEZ3,20)*400+(IF('計算A'!HJ$106=1,1-LC3,0))*150+249+'計算A'!HK$5*100000+IF(AND($E3=1,UK3=0),50000,0))),1000000))</f>
        <v/>
      </c>
      <c r="ADS3">
        <f>IF($B3=0,1000000,IF(INDEX('計算A'!$D$60:$II$104,$B3,217)*LE3=1,IF(AND($E3=2,UL3=0),1000000,IF($F3&gt;0,INDEX('計算A'!HL$110:HL$114,$F3+1)+IF(AND($E3=1,UL3=0),1000,0),MIN(AFA3,20)*400+(IF('計算A'!HL$106=1,1-LF3,0))*150+20+'計算A'!HL$5*100000+IF(AND($E3=1,UL3=0),50000,0))),1000000))</f>
        <v/>
      </c>
      <c r="ADT3">
        <f>IF($B3=0,1000000,IF(INDEX('計算A'!$D$60:$II$104,$B3,218)*LF3=1,IF(AND($E3=2,UM3=0),1000000,IF($F3&gt;0,INDEX('計算A'!HM$110:HM$114,$F3+1)+IF(AND($E3=1,UM3=0),1000,0),MIN(AFA3,20)*400+(IF('計算A'!HL$106=1,1-LE3,0)+IF('計算A'!HM$106=1,1-LG3,0))*150+30+'計算A'!HM$5*100000+IF(AND($E3=1,UM3=0),50000,0))),1000000))</f>
        <v/>
      </c>
      <c r="ADU3">
        <f>IF($B3=0,1000000,IF(INDEX('計算A'!$D$60:$II$104,$B3,219)*LG3=1,IF(AND($E3=2,UN3=0),1000000,IF($F3&gt;0,INDEX('計算A'!HN$110:HN$114,$F3+1)+IF(AND($E3=1,UN3=0),1000,0),MIN(AFA3,20)*400+(IF('計算A'!HM$106=1,1-LF3,0)+IF('計算A'!HN$106=1,1-LH3,0))*150+40+'計算A'!HN$5*100000+IF(AND($E3=1,UN3=0),50000,0))),1000000))</f>
        <v/>
      </c>
      <c r="ADV3">
        <f>IF($B3=0,1000000,IF(INDEX('計算A'!$D$60:$II$104,$B3,220)*LH3=1,IF(AND($E3=2,UO3=0),1000000,IF($F3&gt;0,INDEX('計算A'!HO$110:HO$114,$F3+1)+IF(AND($E3=1,UO3=0),1000,0),MIN(AFA3,20)*400+(IF('計算A'!HN$106=1,1-LG3,0)+IF('計算A'!HO$106=1,1-LI3,0))*150+50+'計算A'!HO$5*100000+IF(AND($E3=1,UO3=0),50000,0))),1000000))</f>
        <v/>
      </c>
      <c r="ADW3">
        <f>IF($B3=0,1000000,IF(INDEX('計算A'!$D$60:$II$104,$B3,221)*LI3=1,IF(AND($E3=2,UP3=0),1000000,IF($F3&gt;0,INDEX('計算A'!HP$110:HP$114,$F3+1)+IF(AND($E3=1,UP3=0),1000,0),MIN(AFA3,20)*400+(IF('計算A'!HO$106=1,1-LH3,0)+IF('計算A'!HP$106=1,1-LJ3,0))*150+60+'計算A'!HP$5*100000+IF(AND($E3=1,UP3=0),50000,0))),1000000))</f>
        <v/>
      </c>
      <c r="ADX3">
        <f>IF($B3=0,1000000,IF(INDEX('計算A'!$D$60:$II$104,$B3,222)*LJ3=1,IF(AND($E3=2,UQ3=0),1000000,IF($F3&gt;0,INDEX('計算A'!HQ$110:HQ$114,$F3+1)+IF(AND($E3=1,UQ3=0),1000,0),MIN(AFA3,20)*400+(IF('計算A'!HP$106=1,1-LI3,0)+IF('計算A'!HQ$106=1,1-LK3,0))*150+70+'計算A'!HQ$5*100000+IF(AND($E3=1,UQ3=0),50000,0))),1000000))</f>
        <v/>
      </c>
      <c r="ADY3">
        <f>IF($B3=0,1000000,IF(INDEX('計算A'!$D$60:$II$104,$B3,223)*LK3=1,IF(AND($E3=2,UR3=0),1000000,IF($F3&gt;0,INDEX('計算A'!HR$110:HR$114,$F3+1)+IF(AND($E3=1,UR3=0),1000,0),MIN(AFA3,20)*400+(IF('計算A'!HQ$106=1,1-LJ3,0)+IF('計算A'!HR$106=1,1-LL3,0))*150+80+'計算A'!HR$5*100000+IF(AND($E3=1,UR3=0),50000,0))),1000000))</f>
        <v/>
      </c>
      <c r="ADZ3">
        <f>IF($B3=0,1000000,IF(INDEX('計算A'!$D$60:$II$104,$B3,224)*LL3=1,IF(AND($E3=2,US3=0),1000000,IF($F3&gt;0,INDEX('計算A'!HS$110:HS$114,$F3+1)+IF(AND($E3=1,US3=0),1000,0),MIN(AFA3,20)*400+(IF('計算A'!HR$106=1,1-LK3,0)+IF('計算A'!HS$106=1,1-LM3,0))*150+90+'計算A'!HS$5*100000+IF(AND($E3=1,US3=0),50000,0))),1000000))</f>
        <v/>
      </c>
      <c r="AEA3">
        <f>IF($B3=0,1000000,IF(INDEX('計算A'!$D$60:$II$104,$B3,225)*LM3=1,IF(AND($E3=2,UT3=0),1000000,IF($F3&gt;0,INDEX('計算A'!HT$110:HT$114,$F3+1)+IF(AND($E3=1,UT3=0),1000,0),MIN(AFA3,20)*400+(IF('計算A'!HS$106=1,1-LL3,0)+IF('計算A'!HT$106=1,1-LN3,0))*150+100+'計算A'!HT$5*100000+IF(AND($E3=1,UT3=0),50000,0))),1000000))</f>
        <v/>
      </c>
      <c r="AEB3">
        <f>IF($B3=0,1000000,IF(INDEX('計算A'!$D$60:$II$104,$B3,226)*LN3=1,IF(AND($E3=2,UU3=0),1000000,IF($F3&gt;0,INDEX('計算A'!HU$110:HU$114,$F3+1)+IF(AND($E3=1,UU3=0),1000,0),MIN(AFA3,20)*400+(IF('計算A'!HT$106=1,1-LM3,0)+IF('計算A'!HU$106=1,1-LO3,0))*150+110+'計算A'!HU$5*100000+IF(AND($E3=1,UU3=0),50000,0))),1000000))</f>
        <v/>
      </c>
      <c r="AEC3">
        <f>IF($B3=0,1000000,IF(INDEX('計算A'!$D$60:$II$104,$B3,227)*LO3=1,IF(AND($E3=2,UV3=0),1000000,IF($F3&gt;0,INDEX('計算A'!HV$110:HV$114,$F3+1)+IF(AND($E3=1,UV3=0),1000,0),MIN(AFA3,20)*400+(IF('計算A'!HU$106=1,1-LN3,0)+IF('計算A'!HV$106=1,1-LP3,0))*150+120+'計算A'!HV$5*100000+IF(AND($E3=1,UV3=0),50000,0))),1000000))</f>
        <v/>
      </c>
      <c r="AED3">
        <f>IF($B3=0,1000000,IF(INDEX('計算A'!$D$60:$II$104,$B3,228)*LP3=1,IF(AND($E3=2,UW3=0),1000000,IF($F3&gt;0,INDEX('計算A'!HW$110:HW$114,$F3+1)+IF(AND($E3=1,UW3=0),1000,0),MIN(AFA3,20)*400+(IF('計算A'!HV$106=1,1-LO3,0)+IF('計算A'!HW$106=1,1-LQ3,0))*150+130+'計算A'!HW$5*100000+IF(AND($E3=1,UW3=0),50000,0))),1000000))</f>
        <v/>
      </c>
      <c r="AEE3">
        <f>IF($B3=0,1000000,IF(INDEX('計算A'!$D$60:$II$104,$B3,229)*LQ3=1,IF(AND($E3=2,UX3=0),1000000,IF($F3&gt;0,INDEX('計算A'!HX$110:HX$114,$F3+1)+IF(AND($E3=1,UX3=0),1000,0),MIN(AFA3,20)*400+(IF('計算A'!HW$106=1,1-LP3,0)+IF('計算A'!HX$106=1,1-LR3,0))*150+140+'計算A'!HX$5*100000+IF(AND($E3=1,UX3=0),50000,0))),1000000))</f>
        <v/>
      </c>
      <c r="AEF3">
        <f>IF($B3=0,1000000,IF(INDEX('計算A'!$D$60:$II$104,$B3,230)*LR3=1,IF(AND($E3=2,UY3=0),1000000,IF($F3&gt;0,INDEX('計算A'!HY$110:HY$114,$F3+1)+IF(AND($E3=1,UY3=0),1000,0),MIN(AFA3,20)*400+(IF('計算A'!HX$106=1,1-LQ3,0)+IF('計算A'!HY$106=1,1-LS3,0))*150+150+'計算A'!HY$5*100000+IF(AND($E3=1,UY3=0),50000,0))),1000000))</f>
        <v/>
      </c>
      <c r="AEG3">
        <f>IF($B3=0,1000000,IF(INDEX('計算A'!$D$60:$II$104,$B3,231)*LS3=1,IF(AND($E3=2,UZ3=0),1000000,IF($F3&gt;0,INDEX('計算A'!HZ$110:HZ$114,$F3+1)+IF(AND($E3=1,UZ3=0),1000,0),MIN(AFA3,20)*400+(IF('計算A'!HY$106=1,1-LR3,0)+IF('計算A'!HZ$106=1,1-LT3,0))*150+160+'計算A'!HZ$5*100000+IF(AND($E3=1,UZ3=0),50000,0))),1000000))</f>
        <v/>
      </c>
      <c r="AEH3">
        <f>IF($B3=0,1000000,IF(INDEX('計算A'!$D$60:$II$104,$B3,232)*LT3=1,IF(AND($E3=2,VA3=0),1000000,IF($F3&gt;0,INDEX('計算A'!IA$110:IA$114,$F3+1)+IF(AND($E3=1,VA3=0),1000,0),MIN(AFA3,20)*400+(IF('計算A'!HZ$106=1,1-LS3,0)+IF('計算A'!IA$106=1,1-LU3,0))*150+170+'計算A'!IA$5*100000+IF(AND($E3=1,VA3=0),50000,0))),1000000))</f>
        <v/>
      </c>
      <c r="AEI3">
        <f>IF($B3=0,1000000,IF(INDEX('計算A'!$D$60:$II$104,$B3,233)*LU3=1,IF(AND($E3=2,VB3=0),1000000,IF($F3&gt;0,INDEX('計算A'!IB$110:IB$114,$F3+1)+IF(AND($E3=1,VB3=0),1000,0),MIN(AFA3,20)*400+(IF('計算A'!IA$106=1,1-LT3,0)+IF('計算A'!IB$106=1,1-LV3,0))*150+180+'計算A'!IB$5*100000+IF(AND($E3=1,VB3=0),50000,0))),1000000))</f>
        <v/>
      </c>
      <c r="AEJ3">
        <f>IF($B3=0,1000000,IF(INDEX('計算A'!$D$60:$II$104,$B3,234)*LV3=1,IF(AND($E3=2,VC3=0),1000000,IF($F3&gt;0,INDEX('計算A'!IC$110:IC$114,$F3+1)+IF(AND($E3=1,VC3=0),1000,0),MIN(AFA3,20)*400+(IF('計算A'!IB$106=1,1-LU3,0)+IF('計算A'!IC$106=1,1-LW3,0))*150+190+'計算A'!IC$5*100000+IF(AND($E3=1,VC3=0),50000,0))),1000000))</f>
        <v/>
      </c>
      <c r="AEK3">
        <f>IF($B3=0,1000000,IF(INDEX('計算A'!$D$60:$II$104,$B3,235)*LW3=1,IF(AND($E3=2,VD3=0),1000000,IF($F3&gt;0,INDEX('計算A'!ID$110:ID$114,$F3+1)+IF(AND($E3=1,VD3=0),1000,0),MIN(AFA3,20)*400+(IF('計算A'!IC$106=1,1-LV3,0)+IF('計算A'!ID$106=1,1-LX3,0))*150+200+'計算A'!ID$5*100000+IF(AND($E3=1,VD3=0),50000,0))),1000000))</f>
        <v/>
      </c>
      <c r="AEL3">
        <f>IF($B3=0,1000000,IF(INDEX('計算A'!$D$60:$II$104,$B3,236)*LX3=1,IF(AND($E3=2,VE3=0),1000000,IF($F3&gt;0,INDEX('計算A'!IE$110:IE$114,$F3+1)+IF(AND($E3=1,VE3=0),1000,0),MIN(AFA3,20)*400+(IF('計算A'!ID$106=1,1-LW3,0)+IF('計算A'!IE$106=1,1-LY3,0))*150+210+'計算A'!IE$5*100000+IF(AND($E3=1,VE3=0),50000,0))),1000000))</f>
        <v/>
      </c>
      <c r="AEM3">
        <f>IF($B3=0,1000000,IF(INDEX('計算A'!$D$60:$II$104,$B3,237)*LY3=1,IF(AND($E3=2,VF3=0),1000000,IF($F3&gt;0,INDEX('計算A'!IF$110:IF$114,$F3+1)+IF(AND($E3=1,VF3=0),1000,0),MIN(AFA3,20)*400+(IF('計算A'!IE$106=1,1-LX3,0)+IF('計算A'!IF$106=1,1-LZ3,0))*150+220+'計算A'!IF$5*100000+IF(AND($E3=1,VF3=0),50000,0))),1000000))</f>
        <v/>
      </c>
      <c r="AEN3">
        <f>IF($B3=0,1000000,IF(INDEX('計算A'!$D$60:$II$104,$B3,238)*LZ3=1,IF(AND($E3=2,VG3=0),1000000,IF($F3&gt;0,INDEX('計算A'!IG$110:IG$114,$F3+1)+IF(AND($E3=1,VG3=0),1000,0),MIN(AFA3,20)*400+(IF('計算A'!IF$106=1,1-LY3,0)+IF('計算A'!IG$106=1,1-MA3,0))*150+230+'計算A'!IG$5*100000+IF(AND($E3=1,VG3=0),50000,0))),1000000))</f>
        <v/>
      </c>
      <c r="AEO3">
        <f>IF($B3=0,1000000,IF(INDEX('計算A'!$D$60:$II$104,$B3,239)*MA3=1,IF(AND($E3=2,VH3=0),1000000,IF($F3&gt;0,INDEX('計算A'!IH$110:IH$114,$F3+1)+IF(AND($E3=1,VH3=0),1000,0),MIN(AFA3,20)*400+(IF('計算A'!IG$106=1,1-LZ3,0)+IF('計算A'!IH$106=1,1-MB3,0))*150+240+'計算A'!IH$5*100000+IF(AND($E3=1,VH3=0),50000,0))),1000000))</f>
        <v/>
      </c>
      <c r="AEP3">
        <f>IF($B3=0,1000000,IF(INDEX('計算A'!$D$60:$II$104,$B3,240)*MB3=1,IF(AND($E3=2,VI3=0),1000000,IF($F3&gt;0,INDEX('計算A'!II$110:II$114,$F3+1)+IF(AND($E3=1,VI3=0),1000,0),MIN(AFA3,20)*400+(IF('計算A'!IH$106=1,1-MA3,0))*150+250+'計算A'!II$5*100000+IF(AND($E3=1,VI3=0),50000,0))),1000000))</f>
        <v/>
      </c>
      <c r="AER3">
        <f>SUMPRODUCT(('計算A'!$D$2:$II$2=1)*'計算A'!$D$109:$II$109)</f>
        <v/>
      </c>
      <c r="AES3">
        <f>SUMPRODUCT(('計算A'!$D$2:$II$2=2)*'計算A'!$D$109:$II$109)</f>
        <v/>
      </c>
      <c r="AET3">
        <f>SUMPRODUCT(('計算A'!$D$2:$II$2=3)*'計算A'!$D$109:$II$109)</f>
        <v/>
      </c>
      <c r="AEU3">
        <f>SUMPRODUCT(('計算A'!$D$2:$II$2=4)*'計算A'!$D$109:$II$109)</f>
        <v/>
      </c>
      <c r="AEV3">
        <f>SUMPRODUCT(('計算A'!$D$2:$II$2=5)*'計算A'!$D$109:$II$109)</f>
        <v/>
      </c>
      <c r="AEW3">
        <f>SUMPRODUCT(('計算A'!$D$2:$II$2=6)*'計算A'!$D$109:$II$109)</f>
        <v/>
      </c>
      <c r="AEX3">
        <f>SUMPRODUCT(('計算A'!$D$2:$II$2=7)*'計算A'!$D$109:$II$109)</f>
        <v/>
      </c>
      <c r="AEY3">
        <f>SUMPRODUCT(('計算A'!$D$2:$II$2=8)*'計算A'!$D$109:$II$109)</f>
        <v/>
      </c>
      <c r="AEZ3">
        <f>SUMPRODUCT(('計算A'!$D$2:$II$2=9)*'計算A'!$D$109:$II$109)</f>
        <v/>
      </c>
      <c r="AFA3">
        <f>SUMPRODUCT(('計算A'!$D$2:$II$2=10)*'計算A'!$D$109:$II$109)</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F($F4&gt;0,INDEX('計算A'!D$110:D$114,$F4+1)+IF(AND($E4=1,MD4=0),1000,0),MIN(AER4,20)*400+(IF('計算A'!D$106=1,1-CX4,0))*150+11+'計算A'!D$5*100000+IF(AND($E4=1,MD4=0),50000,0))),1000000))</f>
        <v/>
      </c>
      <c r="VL4">
        <f>IF($B4=0,1000000,IF(INDEX('計算A'!$D$60:$II$104,$B4,2)*CX4=1,IF(AND($E4=2,ME4=0),1000000,IF($F4&gt;0,INDEX('計算A'!E$110:E$114,$F4+1)+IF(AND($E4=1,ME4=0),1000,0),MIN(AER4,20)*400+(IF('計算A'!D$106=1,1-CW4,0)+IF('計算A'!E$106=1,1-CY4,0))*150+21+'計算A'!E$5*100000+IF(AND($E4=1,ME4=0),50000,0))),1000000))</f>
        <v/>
      </c>
      <c r="VM4">
        <f>IF($B4=0,1000000,IF(INDEX('計算A'!$D$60:$II$104,$B4,3)*CY4=1,IF(AND($E4=2,MF4=0),1000000,IF($F4&gt;0,INDEX('計算A'!F$110:F$114,$F4+1)+IF(AND($E4=1,MF4=0),1000,0),MIN(AER4,20)*400+(IF('計算A'!E$106=1,1-CX4,0)+IF('計算A'!F$106=1,1-CZ4,0))*150+31+'計算A'!F$5*100000+IF(AND($E4=1,MF4=0),50000,0))),1000000))</f>
        <v/>
      </c>
      <c r="VN4">
        <f>IF($B4=0,1000000,IF(INDEX('計算A'!$D$60:$II$104,$B4,4)*CZ4=1,IF(AND($E4=2,MG4=0),1000000,IF($F4&gt;0,INDEX('計算A'!G$110:G$114,$F4+1)+IF(AND($E4=1,MG4=0),1000,0),MIN(AER4,20)*400+(IF('計算A'!F$106=1,1-CY4,0)+IF('計算A'!G$106=1,1-DA4,0))*150+41+'計算A'!G$5*100000+IF(AND($E4=1,MG4=0),50000,0))),1000000))</f>
        <v/>
      </c>
      <c r="VO4">
        <f>IF($B4=0,1000000,IF(INDEX('計算A'!$D$60:$II$104,$B4,5)*DA4=1,IF(AND($E4=2,MH4=0),1000000,IF($F4&gt;0,INDEX('計算A'!H$110:H$114,$F4+1)+IF(AND($E4=1,MH4=0),1000,0),MIN(AER4,20)*400+(IF('計算A'!G$106=1,1-CZ4,0)+IF('計算A'!H$106=1,1-DB4,0))*150+51+'計算A'!H$5*100000+IF(AND($E4=1,MH4=0),50000,0))),1000000))</f>
        <v/>
      </c>
      <c r="VP4">
        <f>IF($B4=0,1000000,IF(INDEX('計算A'!$D$60:$II$104,$B4,6)*DB4=1,IF(AND($E4=2,MI4=0),1000000,IF($F4&gt;0,INDEX('計算A'!I$110:I$114,$F4+1)+IF(AND($E4=1,MI4=0),1000,0),MIN(AER4,20)*400+(IF('計算A'!H$106=1,1-DA4,0)+IF('計算A'!I$106=1,1-DC4,0))*150+61+'計算A'!I$5*100000+IF(AND($E4=1,MI4=0),50000,0))),1000000))</f>
        <v/>
      </c>
      <c r="VQ4">
        <f>IF($B4=0,1000000,IF(INDEX('計算A'!$D$60:$II$104,$B4,7)*DC4=1,IF(AND($E4=2,MJ4=0),1000000,IF($F4&gt;0,INDEX('計算A'!J$110:J$114,$F4+1)+IF(AND($E4=1,MJ4=0),1000,0),MIN(AER4,20)*400+(IF('計算A'!I$106=1,1-DB4,0)+IF('計算A'!J$106=1,1-DD4,0))*150+71+'計算A'!J$5*100000+IF(AND($E4=1,MJ4=0),50000,0))),1000000))</f>
        <v/>
      </c>
      <c r="VR4">
        <f>IF($B4=0,1000000,IF(INDEX('計算A'!$D$60:$II$104,$B4,8)*DD4=1,IF(AND($E4=2,MK4=0),1000000,IF($F4&gt;0,INDEX('計算A'!K$110:K$114,$F4+1)+IF(AND($E4=1,MK4=0),1000,0),MIN(AER4,20)*400+(IF('計算A'!J$106=1,1-DC4,0)+IF('計算A'!K$106=1,1-DE4,0))*150+81+'計算A'!K$5*100000+IF(AND($E4=1,MK4=0),50000,0))),1000000))</f>
        <v/>
      </c>
      <c r="VS4">
        <f>IF($B4=0,1000000,IF(INDEX('計算A'!$D$60:$II$104,$B4,9)*DE4=1,IF(AND($E4=2,ML4=0),1000000,IF($F4&gt;0,INDEX('計算A'!L$110:L$114,$F4+1)+IF(AND($E4=1,ML4=0),1000,0),MIN(AER4,20)*400+(IF('計算A'!K$106=1,1-DD4,0)+IF('計算A'!L$106=1,1-DF4,0))*150+91+'計算A'!L$5*100000+IF(AND($E4=1,ML4=0),50000,0))),1000000))</f>
        <v/>
      </c>
      <c r="VT4">
        <f>IF($B4=0,1000000,IF(INDEX('計算A'!$D$60:$II$104,$B4,10)*DF4=1,IF(AND($E4=2,MM4=0),1000000,IF($F4&gt;0,INDEX('計算A'!M$110:M$114,$F4+1)+IF(AND($E4=1,MM4=0),1000,0),MIN(AER4,20)*400+(IF('計算A'!L$106=1,1-DE4,0)+IF('計算A'!M$106=1,1-DG4,0))*150+101+'計算A'!M$5*100000+IF(AND($E4=1,MM4=0),50000,0))),1000000))</f>
        <v/>
      </c>
      <c r="VU4">
        <f>IF($B4=0,1000000,IF(INDEX('計算A'!$D$60:$II$104,$B4,11)*DG4=1,IF(AND($E4=2,MN4=0),1000000,IF($F4&gt;0,INDEX('計算A'!N$110:N$114,$F4+1)+IF(AND($E4=1,MN4=0),1000,0),MIN(AER4,20)*400+(IF('計算A'!M$106=1,1-DF4,0)+IF('計算A'!N$106=1,1-DH4,0))*150+111+'計算A'!N$5*100000+IF(AND($E4=1,MN4=0),50000,0))),1000000))</f>
        <v/>
      </c>
      <c r="VV4">
        <f>IF($B4=0,1000000,IF(INDEX('計算A'!$D$60:$II$104,$B4,12)*DH4=1,IF(AND($E4=2,MO4=0),1000000,IF($F4&gt;0,INDEX('計算A'!O$110:O$114,$F4+1)+IF(AND($E4=1,MO4=0),1000,0),MIN(AER4,20)*400+(IF('計算A'!N$106=1,1-DG4,0)+IF('計算A'!O$106=1,1-DI4,0))*150+121+'計算A'!O$5*100000+IF(AND($E4=1,MO4=0),50000,0))),1000000))</f>
        <v/>
      </c>
      <c r="VW4">
        <f>IF($B4=0,1000000,IF(INDEX('計算A'!$D$60:$II$104,$B4,13)*DI4=1,IF(AND($E4=2,MP4=0),1000000,IF($F4&gt;0,INDEX('計算A'!P$110:P$114,$F4+1)+IF(AND($E4=1,MP4=0),1000,0),MIN(AER4,20)*400+(IF('計算A'!O$106=1,1-DH4,0)+IF('計算A'!P$106=1,1-DJ4,0))*150+131+'計算A'!P$5*100000+IF(AND($E4=1,MP4=0),50000,0))),1000000))</f>
        <v/>
      </c>
      <c r="VX4">
        <f>IF($B4=0,1000000,IF(INDEX('計算A'!$D$60:$II$104,$B4,14)*DJ4=1,IF(AND($E4=2,MQ4=0),1000000,IF($F4&gt;0,INDEX('計算A'!Q$110:Q$114,$F4+1)+IF(AND($E4=1,MQ4=0),1000,0),MIN(AER4,20)*400+(IF('計算A'!P$106=1,1-DI4,0)+IF('計算A'!Q$106=1,1-DK4,0))*150+141+'計算A'!Q$5*100000+IF(AND($E4=1,MQ4=0),50000,0))),1000000))</f>
        <v/>
      </c>
      <c r="VY4">
        <f>IF($B4=0,1000000,IF(INDEX('計算A'!$D$60:$II$104,$B4,15)*DK4=1,IF(AND($E4=2,MR4=0),1000000,IF($F4&gt;0,INDEX('計算A'!R$110:R$114,$F4+1)+IF(AND($E4=1,MR4=0),1000,0),MIN(AER4,20)*400+(IF('計算A'!Q$106=1,1-DJ4,0)+IF('計算A'!R$106=1,1-DL4,0))*150+151+'計算A'!R$5*100000+IF(AND($E4=1,MR4=0),50000,0))),1000000))</f>
        <v/>
      </c>
      <c r="VZ4">
        <f>IF($B4=0,1000000,IF(INDEX('計算A'!$D$60:$II$104,$B4,16)*DL4=1,IF(AND($E4=2,MS4=0),1000000,IF($F4&gt;0,INDEX('計算A'!S$110:S$114,$F4+1)+IF(AND($E4=1,MS4=0),1000,0),MIN(AER4,20)*400+(IF('計算A'!R$106=1,1-DK4,0)+IF('計算A'!S$106=1,1-DM4,0))*150+161+'計算A'!S$5*100000+IF(AND($E4=1,MS4=0),50000,0))),1000000))</f>
        <v/>
      </c>
      <c r="WA4">
        <f>IF($B4=0,1000000,IF(INDEX('計算A'!$D$60:$II$104,$B4,17)*DM4=1,IF(AND($E4=2,MT4=0),1000000,IF($F4&gt;0,INDEX('計算A'!T$110:T$114,$F4+1)+IF(AND($E4=1,MT4=0),1000,0),MIN(AER4,20)*400+(IF('計算A'!S$106=1,1-DL4,0)+IF('計算A'!T$106=1,1-DN4,0))*150+171+'計算A'!T$5*100000+IF(AND($E4=1,MT4=0),50000,0))),1000000))</f>
        <v/>
      </c>
      <c r="WB4">
        <f>IF($B4=0,1000000,IF(INDEX('計算A'!$D$60:$II$104,$B4,18)*DN4=1,IF(AND($E4=2,MU4=0),1000000,IF($F4&gt;0,INDEX('計算A'!U$110:U$114,$F4+1)+IF(AND($E4=1,MU4=0),1000,0),MIN(AER4,20)*400+(IF('計算A'!T$106=1,1-DM4,0)+IF('計算A'!U$106=1,1-DO4,0))*150+181+'計算A'!U$5*100000+IF(AND($E4=1,MU4=0),50000,0))),1000000))</f>
        <v/>
      </c>
      <c r="WC4">
        <f>IF($B4=0,1000000,IF(INDEX('計算A'!$D$60:$II$104,$B4,19)*DO4=1,IF(AND($E4=2,MV4=0),1000000,IF($F4&gt;0,INDEX('計算A'!V$110:V$114,$F4+1)+IF(AND($E4=1,MV4=0),1000,0),MIN(AER4,20)*400+(IF('計算A'!U$106=1,1-DN4,0)+IF('計算A'!V$106=1,1-DP4,0))*150+191+'計算A'!V$5*100000+IF(AND($E4=1,MV4=0),50000,0))),1000000))</f>
        <v/>
      </c>
      <c r="WD4">
        <f>IF($B4=0,1000000,IF(INDEX('計算A'!$D$60:$II$104,$B4,20)*DP4=1,IF(AND($E4=2,MW4=0),1000000,IF($F4&gt;0,INDEX('計算A'!W$110:W$114,$F4+1)+IF(AND($E4=1,MW4=0),1000,0),MIN(AER4,20)*400+(IF('計算A'!V$106=1,1-DO4,0)+IF('計算A'!W$106=1,1-DQ4,0))*150+201+'計算A'!W$5*100000+IF(AND($E4=1,MW4=0),50000,0))),1000000))</f>
        <v/>
      </c>
      <c r="WE4">
        <f>IF($B4=0,1000000,IF(INDEX('計算A'!$D$60:$II$104,$B4,21)*DQ4=1,IF(AND($E4=2,MX4=0),1000000,IF($F4&gt;0,INDEX('計算A'!X$110:X$114,$F4+1)+IF(AND($E4=1,MX4=0),1000,0),MIN(AER4,20)*400+(IF('計算A'!W$106=1,1-DP4,0)+IF('計算A'!X$106=1,1-DR4,0))*150+211+'計算A'!X$5*100000+IF(AND($E4=1,MX4=0),50000,0))),1000000))</f>
        <v/>
      </c>
      <c r="WF4">
        <f>IF($B4=0,1000000,IF(INDEX('計算A'!$D$60:$II$104,$B4,22)*DR4=1,IF(AND($E4=2,MY4=0),1000000,IF($F4&gt;0,INDEX('計算A'!Y$110:Y$114,$F4+1)+IF(AND($E4=1,MY4=0),1000,0),MIN(AER4,20)*400+(IF('計算A'!X$106=1,1-DQ4,0)+IF('計算A'!Y$106=1,1-DS4,0))*150+221+'計算A'!Y$5*100000+IF(AND($E4=1,MY4=0),50000,0))),1000000))</f>
        <v/>
      </c>
      <c r="WG4">
        <f>IF($B4=0,1000000,IF(INDEX('計算A'!$D$60:$II$104,$B4,23)*DS4=1,IF(AND($E4=2,MZ4=0),1000000,IF($F4&gt;0,INDEX('計算A'!Z$110:Z$114,$F4+1)+IF(AND($E4=1,MZ4=0),1000,0),MIN(AER4,20)*400+(IF('計算A'!Y$106=1,1-DR4,0)+IF('計算A'!Z$106=1,1-DT4,0))*150+231+'計算A'!Z$5*100000+IF(AND($E4=1,MZ4=0),50000,0))),1000000))</f>
        <v/>
      </c>
      <c r="WH4">
        <f>IF($B4=0,1000000,IF(INDEX('計算A'!$D$60:$II$104,$B4,24)*DT4=1,IF(AND($E4=2,NA4=0),1000000,IF($F4&gt;0,INDEX('計算A'!AA$110:AA$114,$F4+1)+IF(AND($E4=1,NA4=0),1000,0),MIN(AER4,20)*400+(IF('計算A'!Z$106=1,1-DS4,0))*150+241+'計算A'!AA$5*100000+IF(AND($E4=1,NA4=0),50000,0))),1000000))</f>
        <v/>
      </c>
      <c r="WI4">
        <f>IF($B4=0,1000000,IF(INDEX('計算A'!$D$60:$II$104,$B4,25)*DU4=1,IF(AND($E4=2,NB4=0),1000000,IF($F4&gt;0,INDEX('計算A'!AB$110:AB$114,$F4+1)+IF(AND($E4=1,NB4=0),1000,0),MIN(AES4,20)*400+(IF('計算A'!AB$106=1,1-DV4,0))*150+12+'計算A'!AB$5*100000+IF(AND($E4=1,NB4=0),50000,0))),1000000))</f>
        <v/>
      </c>
      <c r="WJ4">
        <f>IF($B4=0,1000000,IF(INDEX('計算A'!$D$60:$II$104,$B4,26)*DV4=1,IF(AND($E4=2,NC4=0),1000000,IF($F4&gt;0,INDEX('計算A'!AC$110:AC$114,$F4+1)+IF(AND($E4=1,NC4=0),1000,0),MIN(AES4,20)*400+(IF('計算A'!AB$106=1,1-DU4,0)+IF('計算A'!AC$106=1,1-DW4,0))*150+22+'計算A'!AC$5*100000+IF(AND($E4=1,NC4=0),50000,0))),1000000))</f>
        <v/>
      </c>
      <c r="WK4">
        <f>IF($B4=0,1000000,IF(INDEX('計算A'!$D$60:$II$104,$B4,27)*DW4=1,IF(AND($E4=2,ND4=0),1000000,IF($F4&gt;0,INDEX('計算A'!AD$110:AD$114,$F4+1)+IF(AND($E4=1,ND4=0),1000,0),MIN(AES4,20)*400+(IF('計算A'!AC$106=1,1-DV4,0)+IF('計算A'!AD$106=1,1-DX4,0))*150+32+'計算A'!AD$5*100000+IF(AND($E4=1,ND4=0),50000,0))),1000000))</f>
        <v/>
      </c>
      <c r="WL4">
        <f>IF($B4=0,1000000,IF(INDEX('計算A'!$D$60:$II$104,$B4,28)*DX4=1,IF(AND($E4=2,NE4=0),1000000,IF($F4&gt;0,INDEX('計算A'!AE$110:AE$114,$F4+1)+IF(AND($E4=1,NE4=0),1000,0),MIN(AES4,20)*400+(IF('計算A'!AD$106=1,1-DW4,0)+IF('計算A'!AE$106=1,1-DY4,0))*150+42+'計算A'!AE$5*100000+IF(AND($E4=1,NE4=0),50000,0))),1000000))</f>
        <v/>
      </c>
      <c r="WM4">
        <f>IF($B4=0,1000000,IF(INDEX('計算A'!$D$60:$II$104,$B4,29)*DY4=1,IF(AND($E4=2,NF4=0),1000000,IF($F4&gt;0,INDEX('計算A'!AF$110:AF$114,$F4+1)+IF(AND($E4=1,NF4=0),1000,0),MIN(AES4,20)*400+(IF('計算A'!AE$106=1,1-DX4,0)+IF('計算A'!AF$106=1,1-DZ4,0))*150+52+'計算A'!AF$5*100000+IF(AND($E4=1,NF4=0),50000,0))),1000000))</f>
        <v/>
      </c>
      <c r="WN4">
        <f>IF($B4=0,1000000,IF(INDEX('計算A'!$D$60:$II$104,$B4,30)*DZ4=1,IF(AND($E4=2,NG4=0),1000000,IF($F4&gt;0,INDEX('計算A'!AG$110:AG$114,$F4+1)+IF(AND($E4=1,NG4=0),1000,0),MIN(AES4,20)*400+(IF('計算A'!AF$106=1,1-DY4,0)+IF('計算A'!AG$106=1,1-EA4,0))*150+62+'計算A'!AG$5*100000+IF(AND($E4=1,NG4=0),50000,0))),1000000))</f>
        <v/>
      </c>
      <c r="WO4">
        <f>IF($B4=0,1000000,IF(INDEX('計算A'!$D$60:$II$104,$B4,31)*EA4=1,IF(AND($E4=2,NH4=0),1000000,IF($F4&gt;0,INDEX('計算A'!AH$110:AH$114,$F4+1)+IF(AND($E4=1,NH4=0),1000,0),MIN(AES4,20)*400+(IF('計算A'!AG$106=1,1-DZ4,0)+IF('計算A'!AH$106=1,1-EB4,0))*150+72+'計算A'!AH$5*100000+IF(AND($E4=1,NH4=0),50000,0))),1000000))</f>
        <v/>
      </c>
      <c r="WP4">
        <f>IF($B4=0,1000000,IF(INDEX('計算A'!$D$60:$II$104,$B4,32)*EB4=1,IF(AND($E4=2,NI4=0),1000000,IF($F4&gt;0,INDEX('計算A'!AI$110:AI$114,$F4+1)+IF(AND($E4=1,NI4=0),1000,0),MIN(AES4,20)*400+(IF('計算A'!AH$106=1,1-EA4,0)+IF('計算A'!AI$106=1,1-EC4,0))*150+82+'計算A'!AI$5*100000+IF(AND($E4=1,NI4=0),50000,0))),1000000))</f>
        <v/>
      </c>
      <c r="WQ4">
        <f>IF($B4=0,1000000,IF(INDEX('計算A'!$D$60:$II$104,$B4,33)*EC4=1,IF(AND($E4=2,NJ4=0),1000000,IF($F4&gt;0,INDEX('計算A'!AJ$110:AJ$114,$F4+1)+IF(AND($E4=1,NJ4=0),1000,0),MIN(AES4,20)*400+(IF('計算A'!AI$106=1,1-EB4,0)+IF('計算A'!AJ$106=1,1-ED4,0))*150+92+'計算A'!AJ$5*100000+IF(AND($E4=1,NJ4=0),50000,0))),1000000))</f>
        <v/>
      </c>
      <c r="WR4">
        <f>IF($B4=0,1000000,IF(INDEX('計算A'!$D$60:$II$104,$B4,34)*ED4=1,IF(AND($E4=2,NK4=0),1000000,IF($F4&gt;0,INDEX('計算A'!AK$110:AK$114,$F4+1)+IF(AND($E4=1,NK4=0),1000,0),MIN(AES4,20)*400+(IF('計算A'!AJ$106=1,1-EC4,0)+IF('計算A'!AK$106=1,1-EE4,0))*150+102+'計算A'!AK$5*100000+IF(AND($E4=1,NK4=0),50000,0))),1000000))</f>
        <v/>
      </c>
      <c r="WS4">
        <f>IF($B4=0,1000000,IF(INDEX('計算A'!$D$60:$II$104,$B4,35)*EE4=1,IF(AND($E4=2,NL4=0),1000000,IF($F4&gt;0,INDEX('計算A'!AL$110:AL$114,$F4+1)+IF(AND($E4=1,NL4=0),1000,0),MIN(AES4,20)*400+(IF('計算A'!AK$106=1,1-ED4,0)+IF('計算A'!AL$106=1,1-EF4,0))*150+112+'計算A'!AL$5*100000+IF(AND($E4=1,NL4=0),50000,0))),1000000))</f>
        <v/>
      </c>
      <c r="WT4">
        <f>IF($B4=0,1000000,IF(INDEX('計算A'!$D$60:$II$104,$B4,36)*EF4=1,IF(AND($E4=2,NM4=0),1000000,IF($F4&gt;0,INDEX('計算A'!AM$110:AM$114,$F4+1)+IF(AND($E4=1,NM4=0),1000,0),MIN(AES4,20)*400+(IF('計算A'!AL$106=1,1-EE4,0)+IF('計算A'!AM$106=1,1-EG4,0))*150+122+'計算A'!AM$5*100000+IF(AND($E4=1,NM4=0),50000,0))),1000000))</f>
        <v/>
      </c>
      <c r="WU4">
        <f>IF($B4=0,1000000,IF(INDEX('計算A'!$D$60:$II$104,$B4,37)*EG4=1,IF(AND($E4=2,NN4=0),1000000,IF($F4&gt;0,INDEX('計算A'!AN$110:AN$114,$F4+1)+IF(AND($E4=1,NN4=0),1000,0),MIN(AES4,20)*400+(IF('計算A'!AM$106=1,1-EF4,0)+IF('計算A'!AN$106=1,1-EH4,0))*150+132+'計算A'!AN$5*100000+IF(AND($E4=1,NN4=0),50000,0))),1000000))</f>
        <v/>
      </c>
      <c r="WV4">
        <f>IF($B4=0,1000000,IF(INDEX('計算A'!$D$60:$II$104,$B4,38)*EH4=1,IF(AND($E4=2,NO4=0),1000000,IF($F4&gt;0,INDEX('計算A'!AO$110:AO$114,$F4+1)+IF(AND($E4=1,NO4=0),1000,0),MIN(AES4,20)*400+(IF('計算A'!AN$106=1,1-EG4,0)+IF('計算A'!AO$106=1,1-EI4,0))*150+142+'計算A'!AO$5*100000+IF(AND($E4=1,NO4=0),50000,0))),1000000))</f>
        <v/>
      </c>
      <c r="WW4">
        <f>IF($B4=0,1000000,IF(INDEX('計算A'!$D$60:$II$104,$B4,39)*EI4=1,IF(AND($E4=2,NP4=0),1000000,IF($F4&gt;0,INDEX('計算A'!AP$110:AP$114,$F4+1)+IF(AND($E4=1,NP4=0),1000,0),MIN(AES4,20)*400+(IF('計算A'!AO$106=1,1-EH4,0)+IF('計算A'!AP$106=1,1-EJ4,0))*150+152+'計算A'!AP$5*100000+IF(AND($E4=1,NP4=0),50000,0))),1000000))</f>
        <v/>
      </c>
      <c r="WX4">
        <f>IF($B4=0,1000000,IF(INDEX('計算A'!$D$60:$II$104,$B4,40)*EJ4=1,IF(AND($E4=2,NQ4=0),1000000,IF($F4&gt;0,INDEX('計算A'!AQ$110:AQ$114,$F4+1)+IF(AND($E4=1,NQ4=0),1000,0),MIN(AES4,20)*400+(IF('計算A'!AP$106=1,1-EI4,0)+IF('計算A'!AQ$106=1,1-EK4,0))*150+162+'計算A'!AQ$5*100000+IF(AND($E4=1,NQ4=0),50000,0))),1000000))</f>
        <v/>
      </c>
      <c r="WY4">
        <f>IF($B4=0,1000000,IF(INDEX('計算A'!$D$60:$II$104,$B4,41)*EK4=1,IF(AND($E4=2,NR4=0),1000000,IF($F4&gt;0,INDEX('計算A'!AR$110:AR$114,$F4+1)+IF(AND($E4=1,NR4=0),1000,0),MIN(AES4,20)*400+(IF('計算A'!AQ$106=1,1-EJ4,0)+IF('計算A'!AR$106=1,1-EL4,0))*150+172+'計算A'!AR$5*100000+IF(AND($E4=1,NR4=0),50000,0))),1000000))</f>
        <v/>
      </c>
      <c r="WZ4">
        <f>IF($B4=0,1000000,IF(INDEX('計算A'!$D$60:$II$104,$B4,42)*EL4=1,IF(AND($E4=2,NS4=0),1000000,IF($F4&gt;0,INDEX('計算A'!AS$110:AS$114,$F4+1)+IF(AND($E4=1,NS4=0),1000,0),MIN(AES4,20)*400+(IF('計算A'!AR$106=1,1-EK4,0)+IF('計算A'!AS$106=1,1-EM4,0))*150+182+'計算A'!AS$5*100000+IF(AND($E4=1,NS4=0),50000,0))),1000000))</f>
        <v/>
      </c>
      <c r="XA4">
        <f>IF($B4=0,1000000,IF(INDEX('計算A'!$D$60:$II$104,$B4,43)*EM4=1,IF(AND($E4=2,NT4=0),1000000,IF($F4&gt;0,INDEX('計算A'!AT$110:AT$114,$F4+1)+IF(AND($E4=1,NT4=0),1000,0),MIN(AES4,20)*400+(IF('計算A'!AS$106=1,1-EL4,0)+IF('計算A'!AT$106=1,1-EN4,0))*150+192+'計算A'!AT$5*100000+IF(AND($E4=1,NT4=0),50000,0))),1000000))</f>
        <v/>
      </c>
      <c r="XB4">
        <f>IF($B4=0,1000000,IF(INDEX('計算A'!$D$60:$II$104,$B4,44)*EN4=1,IF(AND($E4=2,NU4=0),1000000,IF($F4&gt;0,INDEX('計算A'!AU$110:AU$114,$F4+1)+IF(AND($E4=1,NU4=0),1000,0),MIN(AES4,20)*400+(IF('計算A'!AT$106=1,1-EM4,0)+IF('計算A'!AU$106=1,1-EO4,0))*150+202+'計算A'!AU$5*100000+IF(AND($E4=1,NU4=0),50000,0))),1000000))</f>
        <v/>
      </c>
      <c r="XC4">
        <f>IF($B4=0,1000000,IF(INDEX('計算A'!$D$60:$II$104,$B4,45)*EO4=1,IF(AND($E4=2,NV4=0),1000000,IF($F4&gt;0,INDEX('計算A'!AV$110:AV$114,$F4+1)+IF(AND($E4=1,NV4=0),1000,0),MIN(AES4,20)*400+(IF('計算A'!AU$106=1,1-EN4,0)+IF('計算A'!AV$106=1,1-EP4,0))*150+212+'計算A'!AV$5*100000+IF(AND($E4=1,NV4=0),50000,0))),1000000))</f>
        <v/>
      </c>
      <c r="XD4">
        <f>IF($B4=0,1000000,IF(INDEX('計算A'!$D$60:$II$104,$B4,46)*EP4=1,IF(AND($E4=2,NW4=0),1000000,IF($F4&gt;0,INDEX('計算A'!AW$110:AW$114,$F4+1)+IF(AND($E4=1,NW4=0),1000,0),MIN(AES4,20)*400+(IF('計算A'!AV$106=1,1-EO4,0)+IF('計算A'!AW$106=1,1-EQ4,0))*150+222+'計算A'!AW$5*100000+IF(AND($E4=1,NW4=0),50000,0))),1000000))</f>
        <v/>
      </c>
      <c r="XE4">
        <f>IF($B4=0,1000000,IF(INDEX('計算A'!$D$60:$II$104,$B4,47)*EQ4=1,IF(AND($E4=2,NX4=0),1000000,IF($F4&gt;0,INDEX('計算A'!AX$110:AX$114,$F4+1)+IF(AND($E4=1,NX4=0),1000,0),MIN(AES4,20)*400+(IF('計算A'!AW$106=1,1-EP4,0)+IF('計算A'!AX$106=1,1-ER4,0))*150+232+'計算A'!AX$5*100000+IF(AND($E4=1,NX4=0),50000,0))),1000000))</f>
        <v/>
      </c>
      <c r="XF4">
        <f>IF($B4=0,1000000,IF(INDEX('計算A'!$D$60:$II$104,$B4,48)*ER4=1,IF(AND($E4=2,NY4=0),1000000,IF($F4&gt;0,INDEX('計算A'!AY$110:AY$114,$F4+1)+IF(AND($E4=1,NY4=0),1000,0),MIN(AES4,20)*400+(IF('計算A'!AX$106=1,1-EQ4,0))*150+242+'計算A'!AY$5*100000+IF(AND($E4=1,NY4=0),50000,0))),1000000))</f>
        <v/>
      </c>
      <c r="XG4">
        <f>IF($B4=0,1000000,IF(INDEX('計算A'!$D$60:$II$104,$B4,49)*ES4=1,IF(AND($E4=2,NZ4=0),1000000,IF($F4&gt;0,INDEX('計算A'!AZ$110:AZ$114,$F4+1)+IF(AND($E4=1,NZ4=0),1000,0),MIN(AET4,20)*400+(IF('計算A'!AZ$106=1,1-ET4,0))*150+13+'計算A'!AZ$5*100000+IF(AND($E4=1,NZ4=0),50000,0))),1000000))</f>
        <v/>
      </c>
      <c r="XH4">
        <f>IF($B4=0,1000000,IF(INDEX('計算A'!$D$60:$II$104,$B4,50)*ET4=1,IF(AND($E4=2,OA4=0),1000000,IF($F4&gt;0,INDEX('計算A'!BA$110:BA$114,$F4+1)+IF(AND($E4=1,OA4=0),1000,0),MIN(AET4,20)*400+(IF('計算A'!AZ$106=1,1-ES4,0)+IF('計算A'!BA$106=1,1-EU4,0))*150+23+'計算A'!BA$5*100000+IF(AND($E4=1,OA4=0),50000,0))),1000000))</f>
        <v/>
      </c>
      <c r="XI4">
        <f>IF($B4=0,1000000,IF(INDEX('計算A'!$D$60:$II$104,$B4,51)*EU4=1,IF(AND($E4=2,OB4=0),1000000,IF($F4&gt;0,INDEX('計算A'!BB$110:BB$114,$F4+1)+IF(AND($E4=1,OB4=0),1000,0),MIN(AET4,20)*400+(IF('計算A'!BA$106=1,1-ET4,0)+IF('計算A'!BB$106=1,1-EV4,0))*150+33+'計算A'!BB$5*100000+IF(AND($E4=1,OB4=0),50000,0))),1000000))</f>
        <v/>
      </c>
      <c r="XJ4">
        <f>IF($B4=0,1000000,IF(INDEX('計算A'!$D$60:$II$104,$B4,52)*EV4=1,IF(AND($E4=2,OC4=0),1000000,IF($F4&gt;0,INDEX('計算A'!BC$110:BC$114,$F4+1)+IF(AND($E4=1,OC4=0),1000,0),MIN(AET4,20)*400+(IF('計算A'!BB$106=1,1-EU4,0)+IF('計算A'!BC$106=1,1-EW4,0))*150+43+'計算A'!BC$5*100000+IF(AND($E4=1,OC4=0),50000,0))),1000000))</f>
        <v/>
      </c>
      <c r="XK4">
        <f>IF($B4=0,1000000,IF(INDEX('計算A'!$D$60:$II$104,$B4,53)*EW4=1,IF(AND($E4=2,OD4=0),1000000,IF($F4&gt;0,INDEX('計算A'!BD$110:BD$114,$F4+1)+IF(AND($E4=1,OD4=0),1000,0),MIN(AET4,20)*400+(IF('計算A'!BC$106=1,1-EV4,0)+IF('計算A'!BD$106=1,1-EX4,0))*150+53+'計算A'!BD$5*100000+IF(AND($E4=1,OD4=0),50000,0))),1000000))</f>
        <v/>
      </c>
      <c r="XL4">
        <f>IF($B4=0,1000000,IF(INDEX('計算A'!$D$60:$II$104,$B4,54)*EX4=1,IF(AND($E4=2,OE4=0),1000000,IF($F4&gt;0,INDEX('計算A'!BE$110:BE$114,$F4+1)+IF(AND($E4=1,OE4=0),1000,0),MIN(AET4,20)*400+(IF('計算A'!BD$106=1,1-EW4,0)+IF('計算A'!BE$106=1,1-EY4,0))*150+63+'計算A'!BE$5*100000+IF(AND($E4=1,OE4=0),50000,0))),1000000))</f>
        <v/>
      </c>
      <c r="XM4">
        <f>IF($B4=0,1000000,IF(INDEX('計算A'!$D$60:$II$104,$B4,55)*EY4=1,IF(AND($E4=2,OF4=0),1000000,IF($F4&gt;0,INDEX('計算A'!BF$110:BF$114,$F4+1)+IF(AND($E4=1,OF4=0),1000,0),MIN(AET4,20)*400+(IF('計算A'!BE$106=1,1-EX4,0)+IF('計算A'!BF$106=1,1-EZ4,0))*150+73+'計算A'!BF$5*100000+IF(AND($E4=1,OF4=0),50000,0))),1000000))</f>
        <v/>
      </c>
      <c r="XN4">
        <f>IF($B4=0,1000000,IF(INDEX('計算A'!$D$60:$II$104,$B4,56)*EZ4=1,IF(AND($E4=2,OG4=0),1000000,IF($F4&gt;0,INDEX('計算A'!BG$110:BG$114,$F4+1)+IF(AND($E4=1,OG4=0),1000,0),MIN(AET4,20)*400+(IF('計算A'!BF$106=1,1-EY4,0)+IF('計算A'!BG$106=1,1-FA4,0))*150+83+'計算A'!BG$5*100000+IF(AND($E4=1,OG4=0),50000,0))),1000000))</f>
        <v/>
      </c>
      <c r="XO4">
        <f>IF($B4=0,1000000,IF(INDEX('計算A'!$D$60:$II$104,$B4,57)*FA4=1,IF(AND($E4=2,OH4=0),1000000,IF($F4&gt;0,INDEX('計算A'!BH$110:BH$114,$F4+1)+IF(AND($E4=1,OH4=0),1000,0),MIN(AET4,20)*400+(IF('計算A'!BG$106=1,1-EZ4,0)+IF('計算A'!BH$106=1,1-FB4,0))*150+93+'計算A'!BH$5*100000+IF(AND($E4=1,OH4=0),50000,0))),1000000))</f>
        <v/>
      </c>
      <c r="XP4">
        <f>IF($B4=0,1000000,IF(INDEX('計算A'!$D$60:$II$104,$B4,58)*FB4=1,IF(AND($E4=2,OI4=0),1000000,IF($F4&gt;0,INDEX('計算A'!BI$110:BI$114,$F4+1)+IF(AND($E4=1,OI4=0),1000,0),MIN(AET4,20)*400+(IF('計算A'!BH$106=1,1-FA4,0)+IF('計算A'!BI$106=1,1-FC4,0))*150+103+'計算A'!BI$5*100000+IF(AND($E4=1,OI4=0),50000,0))),1000000))</f>
        <v/>
      </c>
      <c r="XQ4">
        <f>IF($B4=0,1000000,IF(INDEX('計算A'!$D$60:$II$104,$B4,59)*FC4=1,IF(AND($E4=2,OJ4=0),1000000,IF($F4&gt;0,INDEX('計算A'!BJ$110:BJ$114,$F4+1)+IF(AND($E4=1,OJ4=0),1000,0),MIN(AET4,20)*400+(IF('計算A'!BI$106=1,1-FB4,0)+IF('計算A'!BJ$106=1,1-FD4,0))*150+113+'計算A'!BJ$5*100000+IF(AND($E4=1,OJ4=0),50000,0))),1000000))</f>
        <v/>
      </c>
      <c r="XR4">
        <f>IF($B4=0,1000000,IF(INDEX('計算A'!$D$60:$II$104,$B4,60)*FD4=1,IF(AND($E4=2,OK4=0),1000000,IF($F4&gt;0,INDEX('計算A'!BK$110:BK$114,$F4+1)+IF(AND($E4=1,OK4=0),1000,0),MIN(AET4,20)*400+(IF('計算A'!BJ$106=1,1-FC4,0)+IF('計算A'!BK$106=1,1-FE4,0))*150+123+'計算A'!BK$5*100000+IF(AND($E4=1,OK4=0),50000,0))),1000000))</f>
        <v/>
      </c>
      <c r="XS4">
        <f>IF($B4=0,1000000,IF(INDEX('計算A'!$D$60:$II$104,$B4,61)*FE4=1,IF(AND($E4=2,OL4=0),1000000,IF($F4&gt;0,INDEX('計算A'!BL$110:BL$114,$F4+1)+IF(AND($E4=1,OL4=0),1000,0),MIN(AET4,20)*400+(IF('計算A'!BK$106=1,1-FD4,0)+IF('計算A'!BL$106=1,1-FF4,0))*150+133+'計算A'!BL$5*100000+IF(AND($E4=1,OL4=0),50000,0))),1000000))</f>
        <v/>
      </c>
      <c r="XT4">
        <f>IF($B4=0,1000000,IF(INDEX('計算A'!$D$60:$II$104,$B4,62)*FF4=1,IF(AND($E4=2,OM4=0),1000000,IF($F4&gt;0,INDEX('計算A'!BM$110:BM$114,$F4+1)+IF(AND($E4=1,OM4=0),1000,0),MIN(AET4,20)*400+(IF('計算A'!BL$106=1,1-FE4,0)+IF('計算A'!BM$106=1,1-FG4,0))*150+143+'計算A'!BM$5*100000+IF(AND($E4=1,OM4=0),50000,0))),1000000))</f>
        <v/>
      </c>
      <c r="XU4">
        <f>IF($B4=0,1000000,IF(INDEX('計算A'!$D$60:$II$104,$B4,63)*FG4=1,IF(AND($E4=2,ON4=0),1000000,IF($F4&gt;0,INDEX('計算A'!BN$110:BN$114,$F4+1)+IF(AND($E4=1,ON4=0),1000,0),MIN(AET4,20)*400+(IF('計算A'!BM$106=1,1-FF4,0)+IF('計算A'!BN$106=1,1-FH4,0))*150+153+'計算A'!BN$5*100000+IF(AND($E4=1,ON4=0),50000,0))),1000000))</f>
        <v/>
      </c>
      <c r="XV4">
        <f>IF($B4=0,1000000,IF(INDEX('計算A'!$D$60:$II$104,$B4,64)*FH4=1,IF(AND($E4=2,OO4=0),1000000,IF($F4&gt;0,INDEX('計算A'!BO$110:BO$114,$F4+1)+IF(AND($E4=1,OO4=0),1000,0),MIN(AET4,20)*400+(IF('計算A'!BN$106=1,1-FG4,0)+IF('計算A'!BO$106=1,1-FI4,0))*150+163+'計算A'!BO$5*100000+IF(AND($E4=1,OO4=0),50000,0))),1000000))</f>
        <v/>
      </c>
      <c r="XW4">
        <f>IF($B4=0,1000000,IF(INDEX('計算A'!$D$60:$II$104,$B4,65)*FI4=1,IF(AND($E4=2,OP4=0),1000000,IF($F4&gt;0,INDEX('計算A'!BP$110:BP$114,$F4+1)+IF(AND($E4=1,OP4=0),1000,0),MIN(AET4,20)*400+(IF('計算A'!BO$106=1,1-FH4,0)+IF('計算A'!BP$106=1,1-FJ4,0))*150+173+'計算A'!BP$5*100000+IF(AND($E4=1,OP4=0),50000,0))),1000000))</f>
        <v/>
      </c>
      <c r="XX4">
        <f>IF($B4=0,1000000,IF(INDEX('計算A'!$D$60:$II$104,$B4,66)*FJ4=1,IF(AND($E4=2,OQ4=0),1000000,IF($F4&gt;0,INDEX('計算A'!BQ$110:BQ$114,$F4+1)+IF(AND($E4=1,OQ4=0),1000,0),MIN(AET4,20)*400+(IF('計算A'!BP$106=1,1-FI4,0)+IF('計算A'!BQ$106=1,1-FK4,0))*150+183+'計算A'!BQ$5*100000+IF(AND($E4=1,OQ4=0),50000,0))),1000000))</f>
        <v/>
      </c>
      <c r="XY4">
        <f>IF($B4=0,1000000,IF(INDEX('計算A'!$D$60:$II$104,$B4,67)*FK4=1,IF(AND($E4=2,OR4=0),1000000,IF($F4&gt;0,INDEX('計算A'!BR$110:BR$114,$F4+1)+IF(AND($E4=1,OR4=0),1000,0),MIN(AET4,20)*400+(IF('計算A'!BQ$106=1,1-FJ4,0)+IF('計算A'!BR$106=1,1-FL4,0))*150+193+'計算A'!BR$5*100000+IF(AND($E4=1,OR4=0),50000,0))),1000000))</f>
        <v/>
      </c>
      <c r="XZ4">
        <f>IF($B4=0,1000000,IF(INDEX('計算A'!$D$60:$II$104,$B4,68)*FL4=1,IF(AND($E4=2,OS4=0),1000000,IF($F4&gt;0,INDEX('計算A'!BS$110:BS$114,$F4+1)+IF(AND($E4=1,OS4=0),1000,0),MIN(AET4,20)*400+(IF('計算A'!BR$106=1,1-FK4,0)+IF('計算A'!BS$106=1,1-FM4,0))*150+203+'計算A'!BS$5*100000+IF(AND($E4=1,OS4=0),50000,0))),1000000))</f>
        <v/>
      </c>
      <c r="YA4">
        <f>IF($B4=0,1000000,IF(INDEX('計算A'!$D$60:$II$104,$B4,69)*FM4=1,IF(AND($E4=2,OT4=0),1000000,IF($F4&gt;0,INDEX('計算A'!BT$110:BT$114,$F4+1)+IF(AND($E4=1,OT4=0),1000,0),MIN(AET4,20)*400+(IF('計算A'!BS$106=1,1-FL4,0)+IF('計算A'!BT$106=1,1-FN4,0))*150+213+'計算A'!BT$5*100000+IF(AND($E4=1,OT4=0),50000,0))),1000000))</f>
        <v/>
      </c>
      <c r="YB4">
        <f>IF($B4=0,1000000,IF(INDEX('計算A'!$D$60:$II$104,$B4,70)*FN4=1,IF(AND($E4=2,OU4=0),1000000,IF($F4&gt;0,INDEX('計算A'!BU$110:BU$114,$F4+1)+IF(AND($E4=1,OU4=0),1000,0),MIN(AET4,20)*400+(IF('計算A'!BT$106=1,1-FM4,0)+IF('計算A'!BU$106=1,1-FO4,0))*150+223+'計算A'!BU$5*100000+IF(AND($E4=1,OU4=0),50000,0))),1000000))</f>
        <v/>
      </c>
      <c r="YC4">
        <f>IF($B4=0,1000000,IF(INDEX('計算A'!$D$60:$II$104,$B4,71)*FO4=1,IF(AND($E4=2,OV4=0),1000000,IF($F4&gt;0,INDEX('計算A'!BV$110:BV$114,$F4+1)+IF(AND($E4=1,OV4=0),1000,0),MIN(AET4,20)*400+(IF('計算A'!BU$106=1,1-FN4,0)+IF('計算A'!BV$106=1,1-FP4,0))*150+233+'計算A'!BV$5*100000+IF(AND($E4=1,OV4=0),50000,0))),1000000))</f>
        <v/>
      </c>
      <c r="YD4">
        <f>IF($B4=0,1000000,IF(INDEX('計算A'!$D$60:$II$104,$B4,72)*FP4=1,IF(AND($E4=2,OW4=0),1000000,IF($F4&gt;0,INDEX('計算A'!BW$110:BW$114,$F4+1)+IF(AND($E4=1,OW4=0),1000,0),MIN(AET4,20)*400+(IF('計算A'!BV$106=1,1-FO4,0))*150+243+'計算A'!BW$5*100000+IF(AND($E4=1,OW4=0),50000,0))),1000000))</f>
        <v/>
      </c>
      <c r="YE4">
        <f>IF($B4=0,1000000,IF(INDEX('計算A'!$D$60:$II$104,$B4,73)*FQ4=1,IF(AND($E4=2,OX4=0),1000000,IF($F4&gt;0,INDEX('計算A'!BX$110:BX$114,$F4+1)+IF(AND($E4=1,OX4=0),1000,0),MIN(AEU4,20)*400+(IF('計算A'!BX$106=1,1-FR4,0))*150+14+'計算A'!BX$5*100000+IF(AND($E4=1,OX4=0),50000,0))),1000000))</f>
        <v/>
      </c>
      <c r="YF4">
        <f>IF($B4=0,1000000,IF(INDEX('計算A'!$D$60:$II$104,$B4,74)*FR4=1,IF(AND($E4=2,OY4=0),1000000,IF($F4&gt;0,INDEX('計算A'!BY$110:BY$114,$F4+1)+IF(AND($E4=1,OY4=0),1000,0),MIN(AEU4,20)*400+(IF('計算A'!BX$106=1,1-FQ4,0)+IF('計算A'!BY$106=1,1-FS4,0))*150+24+'計算A'!BY$5*100000+IF(AND($E4=1,OY4=0),50000,0))),1000000))</f>
        <v/>
      </c>
      <c r="YG4">
        <f>IF($B4=0,1000000,IF(INDEX('計算A'!$D$60:$II$104,$B4,75)*FS4=1,IF(AND($E4=2,OZ4=0),1000000,IF($F4&gt;0,INDEX('計算A'!BZ$110:BZ$114,$F4+1)+IF(AND($E4=1,OZ4=0),1000,0),MIN(AEU4,20)*400+(IF('計算A'!BY$106=1,1-FR4,0)+IF('計算A'!BZ$106=1,1-FT4,0))*150+34+'計算A'!BZ$5*100000+IF(AND($E4=1,OZ4=0),50000,0))),1000000))</f>
        <v/>
      </c>
      <c r="YH4">
        <f>IF($B4=0,1000000,IF(INDEX('計算A'!$D$60:$II$104,$B4,76)*FT4=1,IF(AND($E4=2,PA4=0),1000000,IF($F4&gt;0,INDEX('計算A'!CA$110:CA$114,$F4+1)+IF(AND($E4=1,PA4=0),1000,0),MIN(AEU4,20)*400+(IF('計算A'!BZ$106=1,1-FS4,0)+IF('計算A'!CA$106=1,1-FU4,0))*150+44+'計算A'!CA$5*100000+IF(AND($E4=1,PA4=0),50000,0))),1000000))</f>
        <v/>
      </c>
      <c r="YI4">
        <f>IF($B4=0,1000000,IF(INDEX('計算A'!$D$60:$II$104,$B4,77)*FU4=1,IF(AND($E4=2,PB4=0),1000000,IF($F4&gt;0,INDEX('計算A'!CB$110:CB$114,$F4+1)+IF(AND($E4=1,PB4=0),1000,0),MIN(AEU4,20)*400+(IF('計算A'!CA$106=1,1-FT4,0)+IF('計算A'!CB$106=1,1-FV4,0))*150+54+'計算A'!CB$5*100000+IF(AND($E4=1,PB4=0),50000,0))),1000000))</f>
        <v/>
      </c>
      <c r="YJ4">
        <f>IF($B4=0,1000000,IF(INDEX('計算A'!$D$60:$II$104,$B4,78)*FV4=1,IF(AND($E4=2,PC4=0),1000000,IF($F4&gt;0,INDEX('計算A'!CC$110:CC$114,$F4+1)+IF(AND($E4=1,PC4=0),1000,0),MIN(AEU4,20)*400+(IF('計算A'!CB$106=1,1-FU4,0)+IF('計算A'!CC$106=1,1-FW4,0))*150+64+'計算A'!CC$5*100000+IF(AND($E4=1,PC4=0),50000,0))),1000000))</f>
        <v/>
      </c>
      <c r="YK4">
        <f>IF($B4=0,1000000,IF(INDEX('計算A'!$D$60:$II$104,$B4,79)*FW4=1,IF(AND($E4=2,PD4=0),1000000,IF($F4&gt;0,INDEX('計算A'!CD$110:CD$114,$F4+1)+IF(AND($E4=1,PD4=0),1000,0),MIN(AEU4,20)*400+(IF('計算A'!CC$106=1,1-FV4,0)+IF('計算A'!CD$106=1,1-FX4,0))*150+74+'計算A'!CD$5*100000+IF(AND($E4=1,PD4=0),50000,0))),1000000))</f>
        <v/>
      </c>
      <c r="YL4">
        <f>IF($B4=0,1000000,IF(INDEX('計算A'!$D$60:$II$104,$B4,80)*FX4=1,IF(AND($E4=2,PE4=0),1000000,IF($F4&gt;0,INDEX('計算A'!CE$110:CE$114,$F4+1)+IF(AND($E4=1,PE4=0),1000,0),MIN(AEU4,20)*400+(IF('計算A'!CD$106=1,1-FW4,0)+IF('計算A'!CE$106=1,1-FY4,0))*150+84+'計算A'!CE$5*100000+IF(AND($E4=1,PE4=0),50000,0))),1000000))</f>
        <v/>
      </c>
      <c r="YM4">
        <f>IF($B4=0,1000000,IF(INDEX('計算A'!$D$60:$II$104,$B4,81)*FY4=1,IF(AND($E4=2,PF4=0),1000000,IF($F4&gt;0,INDEX('計算A'!CF$110:CF$114,$F4+1)+IF(AND($E4=1,PF4=0),1000,0),MIN(AEU4,20)*400+(IF('計算A'!CE$106=1,1-FX4,0)+IF('計算A'!CF$106=1,1-FZ4,0))*150+94+'計算A'!CF$5*100000+IF(AND($E4=1,PF4=0),50000,0))),1000000))</f>
        <v/>
      </c>
      <c r="YN4">
        <f>IF($B4=0,1000000,IF(INDEX('計算A'!$D$60:$II$104,$B4,82)*FZ4=1,IF(AND($E4=2,PG4=0),1000000,IF($F4&gt;0,INDEX('計算A'!CG$110:CG$114,$F4+1)+IF(AND($E4=1,PG4=0),1000,0),MIN(AEU4,20)*400+(IF('計算A'!CF$106=1,1-FY4,0)+IF('計算A'!CG$106=1,1-GA4,0))*150+104+'計算A'!CG$5*100000+IF(AND($E4=1,PG4=0),50000,0))),1000000))</f>
        <v/>
      </c>
      <c r="YO4">
        <f>IF($B4=0,1000000,IF(INDEX('計算A'!$D$60:$II$104,$B4,83)*GA4=1,IF(AND($E4=2,PH4=0),1000000,IF($F4&gt;0,INDEX('計算A'!CH$110:CH$114,$F4+1)+IF(AND($E4=1,PH4=0),1000,0),MIN(AEU4,20)*400+(IF('計算A'!CG$106=1,1-FZ4,0)+IF('計算A'!CH$106=1,1-GB4,0))*150+114+'計算A'!CH$5*100000+IF(AND($E4=1,PH4=0),50000,0))),1000000))</f>
        <v/>
      </c>
      <c r="YP4">
        <f>IF($B4=0,1000000,IF(INDEX('計算A'!$D$60:$II$104,$B4,84)*GB4=1,IF(AND($E4=2,PI4=0),1000000,IF($F4&gt;0,INDEX('計算A'!CI$110:CI$114,$F4+1)+IF(AND($E4=1,PI4=0),1000,0),MIN(AEU4,20)*400+(IF('計算A'!CH$106=1,1-GA4,0)+IF('計算A'!CI$106=1,1-GC4,0))*150+124+'計算A'!CI$5*100000+IF(AND($E4=1,PI4=0),50000,0))),1000000))</f>
        <v/>
      </c>
      <c r="YQ4">
        <f>IF($B4=0,1000000,IF(INDEX('計算A'!$D$60:$II$104,$B4,85)*GC4=1,IF(AND($E4=2,PJ4=0),1000000,IF($F4&gt;0,INDEX('計算A'!CJ$110:CJ$114,$F4+1)+IF(AND($E4=1,PJ4=0),1000,0),MIN(AEU4,20)*400+(IF('計算A'!CI$106=1,1-GB4,0)+IF('計算A'!CJ$106=1,1-GD4,0))*150+134+'計算A'!CJ$5*100000+IF(AND($E4=1,PJ4=0),50000,0))),1000000))</f>
        <v/>
      </c>
      <c r="YR4">
        <f>IF($B4=0,1000000,IF(INDEX('計算A'!$D$60:$II$104,$B4,86)*GD4=1,IF(AND($E4=2,PK4=0),1000000,IF($F4&gt;0,INDEX('計算A'!CK$110:CK$114,$F4+1)+IF(AND($E4=1,PK4=0),1000,0),MIN(AEU4,20)*400+(IF('計算A'!CJ$106=1,1-GC4,0)+IF('計算A'!CK$106=1,1-GE4,0))*150+144+'計算A'!CK$5*100000+IF(AND($E4=1,PK4=0),50000,0))),1000000))</f>
        <v/>
      </c>
      <c r="YS4">
        <f>IF($B4=0,1000000,IF(INDEX('計算A'!$D$60:$II$104,$B4,87)*GE4=1,IF(AND($E4=2,PL4=0),1000000,IF($F4&gt;0,INDEX('計算A'!CL$110:CL$114,$F4+1)+IF(AND($E4=1,PL4=0),1000,0),MIN(AEU4,20)*400+(IF('計算A'!CK$106=1,1-GD4,0)+IF('計算A'!CL$106=1,1-GF4,0))*150+154+'計算A'!CL$5*100000+IF(AND($E4=1,PL4=0),50000,0))),1000000))</f>
        <v/>
      </c>
      <c r="YT4">
        <f>IF($B4=0,1000000,IF(INDEX('計算A'!$D$60:$II$104,$B4,88)*GF4=1,IF(AND($E4=2,PM4=0),1000000,IF($F4&gt;0,INDEX('計算A'!CM$110:CM$114,$F4+1)+IF(AND($E4=1,PM4=0),1000,0),MIN(AEU4,20)*400+(IF('計算A'!CL$106=1,1-GE4,0)+IF('計算A'!CM$106=1,1-GG4,0))*150+164+'計算A'!CM$5*100000+IF(AND($E4=1,PM4=0),50000,0))),1000000))</f>
        <v/>
      </c>
      <c r="YU4">
        <f>IF($B4=0,1000000,IF(INDEX('計算A'!$D$60:$II$104,$B4,89)*GG4=1,IF(AND($E4=2,PN4=0),1000000,IF($F4&gt;0,INDEX('計算A'!CN$110:CN$114,$F4+1)+IF(AND($E4=1,PN4=0),1000,0),MIN(AEU4,20)*400+(IF('計算A'!CM$106=1,1-GF4,0)+IF('計算A'!CN$106=1,1-GH4,0))*150+174+'計算A'!CN$5*100000+IF(AND($E4=1,PN4=0),50000,0))),1000000))</f>
        <v/>
      </c>
      <c r="YV4">
        <f>IF($B4=0,1000000,IF(INDEX('計算A'!$D$60:$II$104,$B4,90)*GH4=1,IF(AND($E4=2,PO4=0),1000000,IF($F4&gt;0,INDEX('計算A'!CO$110:CO$114,$F4+1)+IF(AND($E4=1,PO4=0),1000,0),MIN(AEU4,20)*400+(IF('計算A'!CN$106=1,1-GG4,0)+IF('計算A'!CO$106=1,1-GI4,0))*150+184+'計算A'!CO$5*100000+IF(AND($E4=1,PO4=0),50000,0))),1000000))</f>
        <v/>
      </c>
      <c r="YW4">
        <f>IF($B4=0,1000000,IF(INDEX('計算A'!$D$60:$II$104,$B4,91)*GI4=1,IF(AND($E4=2,PP4=0),1000000,IF($F4&gt;0,INDEX('計算A'!CP$110:CP$114,$F4+1)+IF(AND($E4=1,PP4=0),1000,0),MIN(AEU4,20)*400+(IF('計算A'!CO$106=1,1-GH4,0)+IF('計算A'!CP$106=1,1-GJ4,0))*150+194+'計算A'!CP$5*100000+IF(AND($E4=1,PP4=0),50000,0))),1000000))</f>
        <v/>
      </c>
      <c r="YX4">
        <f>IF($B4=0,1000000,IF(INDEX('計算A'!$D$60:$II$104,$B4,92)*GJ4=1,IF(AND($E4=2,PQ4=0),1000000,IF($F4&gt;0,INDEX('計算A'!CQ$110:CQ$114,$F4+1)+IF(AND($E4=1,PQ4=0),1000,0),MIN(AEU4,20)*400+(IF('計算A'!CP$106=1,1-GI4,0)+IF('計算A'!CQ$106=1,1-GK4,0))*150+204+'計算A'!CQ$5*100000+IF(AND($E4=1,PQ4=0),50000,0))),1000000))</f>
        <v/>
      </c>
      <c r="YY4">
        <f>IF($B4=0,1000000,IF(INDEX('計算A'!$D$60:$II$104,$B4,93)*GK4=1,IF(AND($E4=2,PR4=0),1000000,IF($F4&gt;0,INDEX('計算A'!CR$110:CR$114,$F4+1)+IF(AND($E4=1,PR4=0),1000,0),MIN(AEU4,20)*400+(IF('計算A'!CQ$106=1,1-GJ4,0)+IF('計算A'!CR$106=1,1-GL4,0))*150+214+'計算A'!CR$5*100000+IF(AND($E4=1,PR4=0),50000,0))),1000000))</f>
        <v/>
      </c>
      <c r="YZ4">
        <f>IF($B4=0,1000000,IF(INDEX('計算A'!$D$60:$II$104,$B4,94)*GL4=1,IF(AND($E4=2,PS4=0),1000000,IF($F4&gt;0,INDEX('計算A'!CS$110:CS$114,$F4+1)+IF(AND($E4=1,PS4=0),1000,0),MIN(AEU4,20)*400+(IF('計算A'!CR$106=1,1-GK4,0)+IF('計算A'!CS$106=1,1-GM4,0))*150+224+'計算A'!CS$5*100000+IF(AND($E4=1,PS4=0),50000,0))),1000000))</f>
        <v/>
      </c>
      <c r="ZA4">
        <f>IF($B4=0,1000000,IF(INDEX('計算A'!$D$60:$II$104,$B4,95)*GM4=1,IF(AND($E4=2,PT4=0),1000000,IF($F4&gt;0,INDEX('計算A'!CT$110:CT$114,$F4+1)+IF(AND($E4=1,PT4=0),1000,0),MIN(AEU4,20)*400+(IF('計算A'!CS$106=1,1-GL4,0)+IF('計算A'!CT$106=1,1-GN4,0))*150+234+'計算A'!CT$5*100000+IF(AND($E4=1,PT4=0),50000,0))),1000000))</f>
        <v/>
      </c>
      <c r="ZB4">
        <f>IF($B4=0,1000000,IF(INDEX('計算A'!$D$60:$II$104,$B4,96)*GN4=1,IF(AND($E4=2,PU4=0),1000000,IF($F4&gt;0,INDEX('計算A'!CU$110:CU$114,$F4+1)+IF(AND($E4=1,PU4=0),1000,0),MIN(AEU4,20)*400+(IF('計算A'!CT$106=1,1-GM4,0))*150+244+'計算A'!CU$5*100000+IF(AND($E4=1,PU4=0),50000,0))),1000000))</f>
        <v/>
      </c>
      <c r="ZC4">
        <f>IF($B4=0,1000000,IF(INDEX('計算A'!$D$60:$II$104,$B4,97)*GO4=1,IF(AND($E4=2,PV4=0),1000000,IF($F4&gt;0,INDEX('計算A'!CV$110:CV$114,$F4+1)+IF(AND($E4=1,PV4=0),1000,0),MIN(AEV4,20)*400+(IF('計算A'!CV$106=1,1-GP4,0))*150+15+'計算A'!CV$5*100000+IF(AND($E4=1,PV4=0),50000,0))),1000000))</f>
        <v/>
      </c>
      <c r="ZD4">
        <f>IF($B4=0,1000000,IF(INDEX('計算A'!$D$60:$II$104,$B4,98)*GP4=1,IF(AND($E4=2,PW4=0),1000000,IF($F4&gt;0,INDEX('計算A'!CW$110:CW$114,$F4+1)+IF(AND($E4=1,PW4=0),1000,0),MIN(AEV4,20)*400+(IF('計算A'!CV$106=1,1-GO4,0)+IF('計算A'!CW$106=1,1-GQ4,0))*150+25+'計算A'!CW$5*100000+IF(AND($E4=1,PW4=0),50000,0))),1000000))</f>
        <v/>
      </c>
      <c r="ZE4">
        <f>IF($B4=0,1000000,IF(INDEX('計算A'!$D$60:$II$104,$B4,99)*GQ4=1,IF(AND($E4=2,PX4=0),1000000,IF($F4&gt;0,INDEX('計算A'!CX$110:CX$114,$F4+1)+IF(AND($E4=1,PX4=0),1000,0),MIN(AEV4,20)*400+(IF('計算A'!CW$106=1,1-GP4,0)+IF('計算A'!CX$106=1,1-GR4,0))*150+35+'計算A'!CX$5*100000+IF(AND($E4=1,PX4=0),50000,0))),1000000))</f>
        <v/>
      </c>
      <c r="ZF4">
        <f>IF($B4=0,1000000,IF(INDEX('計算A'!$D$60:$II$104,$B4,100)*GR4=1,IF(AND($E4=2,PY4=0),1000000,IF($F4&gt;0,INDEX('計算A'!CY$110:CY$114,$F4+1)+IF(AND($E4=1,PY4=0),1000,0),MIN(AEV4,20)*400+(IF('計算A'!CX$106=1,1-GQ4,0)+IF('計算A'!CY$106=1,1-GS4,0))*150+45+'計算A'!CY$5*100000+IF(AND($E4=1,PY4=0),50000,0))),1000000))</f>
        <v/>
      </c>
      <c r="ZG4">
        <f>IF($B4=0,1000000,IF(INDEX('計算A'!$D$60:$II$104,$B4,101)*GS4=1,IF(AND($E4=2,PZ4=0),1000000,IF($F4&gt;0,INDEX('計算A'!CZ$110:CZ$114,$F4+1)+IF(AND($E4=1,PZ4=0),1000,0),MIN(AEV4,20)*400+(IF('計算A'!CY$106=1,1-GR4,0)+IF('計算A'!CZ$106=1,1-GT4,0))*150+55+'計算A'!CZ$5*100000+IF(AND($E4=1,PZ4=0),50000,0))),1000000))</f>
        <v/>
      </c>
      <c r="ZH4">
        <f>IF($B4=0,1000000,IF(INDEX('計算A'!$D$60:$II$104,$B4,102)*GT4=1,IF(AND($E4=2,QA4=0),1000000,IF($F4&gt;0,INDEX('計算A'!DA$110:DA$114,$F4+1)+IF(AND($E4=1,QA4=0),1000,0),MIN(AEV4,20)*400+(IF('計算A'!CZ$106=1,1-GS4,0)+IF('計算A'!DA$106=1,1-GU4,0))*150+65+'計算A'!DA$5*100000+IF(AND($E4=1,QA4=0),50000,0))),1000000))</f>
        <v/>
      </c>
      <c r="ZI4">
        <f>IF($B4=0,1000000,IF(INDEX('計算A'!$D$60:$II$104,$B4,103)*GU4=1,IF(AND($E4=2,QB4=0),1000000,IF($F4&gt;0,INDEX('計算A'!DB$110:DB$114,$F4+1)+IF(AND($E4=1,QB4=0),1000,0),MIN(AEV4,20)*400+(IF('計算A'!DA$106=1,1-GT4,0)+IF('計算A'!DB$106=1,1-GV4,0))*150+75+'計算A'!DB$5*100000+IF(AND($E4=1,QB4=0),50000,0))),1000000))</f>
        <v/>
      </c>
      <c r="ZJ4">
        <f>IF($B4=0,1000000,IF(INDEX('計算A'!$D$60:$II$104,$B4,104)*GV4=1,IF(AND($E4=2,QC4=0),1000000,IF($F4&gt;0,INDEX('計算A'!DC$110:DC$114,$F4+1)+IF(AND($E4=1,QC4=0),1000,0),MIN(AEV4,20)*400+(IF('計算A'!DB$106=1,1-GU4,0)+IF('計算A'!DC$106=1,1-GW4,0))*150+85+'計算A'!DC$5*100000+IF(AND($E4=1,QC4=0),50000,0))),1000000))</f>
        <v/>
      </c>
      <c r="ZK4">
        <f>IF($B4=0,1000000,IF(INDEX('計算A'!$D$60:$II$104,$B4,105)*GW4=1,IF(AND($E4=2,QD4=0),1000000,IF($F4&gt;0,INDEX('計算A'!DD$110:DD$114,$F4+1)+IF(AND($E4=1,QD4=0),1000,0),MIN(AEV4,20)*400+(IF('計算A'!DC$106=1,1-GV4,0)+IF('計算A'!DD$106=1,1-GX4,0))*150+95+'計算A'!DD$5*100000+IF(AND($E4=1,QD4=0),50000,0))),1000000))</f>
        <v/>
      </c>
      <c r="ZL4">
        <f>IF($B4=0,1000000,IF(INDEX('計算A'!$D$60:$II$104,$B4,106)*GX4=1,IF(AND($E4=2,QE4=0),1000000,IF($F4&gt;0,INDEX('計算A'!DE$110:DE$114,$F4+1)+IF(AND($E4=1,QE4=0),1000,0),MIN(AEV4,20)*400+(IF('計算A'!DD$106=1,1-GW4,0)+IF('計算A'!DE$106=1,1-GY4,0))*150+105+'計算A'!DE$5*100000+IF(AND($E4=1,QE4=0),50000,0))),1000000))</f>
        <v/>
      </c>
      <c r="ZM4">
        <f>IF($B4=0,1000000,IF(INDEX('計算A'!$D$60:$II$104,$B4,107)*GY4=1,IF(AND($E4=2,QF4=0),1000000,IF($F4&gt;0,INDEX('計算A'!DF$110:DF$114,$F4+1)+IF(AND($E4=1,QF4=0),1000,0),MIN(AEV4,20)*400+(IF('計算A'!DE$106=1,1-GX4,0)+IF('計算A'!DF$106=1,1-GZ4,0))*150+115+'計算A'!DF$5*100000+IF(AND($E4=1,QF4=0),50000,0))),1000000))</f>
        <v/>
      </c>
      <c r="ZN4">
        <f>IF($B4=0,1000000,IF(INDEX('計算A'!$D$60:$II$104,$B4,108)*GZ4=1,IF(AND($E4=2,QG4=0),1000000,IF($F4&gt;0,INDEX('計算A'!DG$110:DG$114,$F4+1)+IF(AND($E4=1,QG4=0),1000,0),MIN(AEV4,20)*400+(IF('計算A'!DF$106=1,1-GY4,0)+IF('計算A'!DG$106=1,1-HA4,0))*150+125+'計算A'!DG$5*100000+IF(AND($E4=1,QG4=0),50000,0))),1000000))</f>
        <v/>
      </c>
      <c r="ZO4">
        <f>IF($B4=0,1000000,IF(INDEX('計算A'!$D$60:$II$104,$B4,109)*HA4=1,IF(AND($E4=2,QH4=0),1000000,IF($F4&gt;0,INDEX('計算A'!DH$110:DH$114,$F4+1)+IF(AND($E4=1,QH4=0),1000,0),MIN(AEV4,20)*400+(IF('計算A'!DG$106=1,1-GZ4,0)+IF('計算A'!DH$106=1,1-HB4,0))*150+135+'計算A'!DH$5*100000+IF(AND($E4=1,QH4=0),50000,0))),1000000))</f>
        <v/>
      </c>
      <c r="ZP4">
        <f>IF($B4=0,1000000,IF(INDEX('計算A'!$D$60:$II$104,$B4,110)*HB4=1,IF(AND($E4=2,QI4=0),1000000,IF($F4&gt;0,INDEX('計算A'!DI$110:DI$114,$F4+1)+IF(AND($E4=1,QI4=0),1000,0),MIN(AEV4,20)*400+(IF('計算A'!DH$106=1,1-HA4,0)+IF('計算A'!DI$106=1,1-HC4,0))*150+145+'計算A'!DI$5*100000+IF(AND($E4=1,QI4=0),50000,0))),1000000))</f>
        <v/>
      </c>
      <c r="ZQ4">
        <f>IF($B4=0,1000000,IF(INDEX('計算A'!$D$60:$II$104,$B4,111)*HC4=1,IF(AND($E4=2,QJ4=0),1000000,IF($F4&gt;0,INDEX('計算A'!DJ$110:DJ$114,$F4+1)+IF(AND($E4=1,QJ4=0),1000,0),MIN(AEV4,20)*400+(IF('計算A'!DI$106=1,1-HB4,0)+IF('計算A'!DJ$106=1,1-HD4,0))*150+155+'計算A'!DJ$5*100000+IF(AND($E4=1,QJ4=0),50000,0))),1000000))</f>
        <v/>
      </c>
      <c r="ZR4">
        <f>IF($B4=0,1000000,IF(INDEX('計算A'!$D$60:$II$104,$B4,112)*HD4=1,IF(AND($E4=2,QK4=0),1000000,IF($F4&gt;0,INDEX('計算A'!DK$110:DK$114,$F4+1)+IF(AND($E4=1,QK4=0),1000,0),MIN(AEV4,20)*400+(IF('計算A'!DJ$106=1,1-HC4,0)+IF('計算A'!DK$106=1,1-HE4,0))*150+165+'計算A'!DK$5*100000+IF(AND($E4=1,QK4=0),50000,0))),1000000))</f>
        <v/>
      </c>
      <c r="ZS4">
        <f>IF($B4=0,1000000,IF(INDEX('計算A'!$D$60:$II$104,$B4,113)*HE4=1,IF(AND($E4=2,QL4=0),1000000,IF($F4&gt;0,INDEX('計算A'!DL$110:DL$114,$F4+1)+IF(AND($E4=1,QL4=0),1000,0),MIN(AEV4,20)*400+(IF('計算A'!DK$106=1,1-HD4,0)+IF('計算A'!DL$106=1,1-HF4,0))*150+175+'計算A'!DL$5*100000+IF(AND($E4=1,QL4=0),50000,0))),1000000))</f>
        <v/>
      </c>
      <c r="ZT4">
        <f>IF($B4=0,1000000,IF(INDEX('計算A'!$D$60:$II$104,$B4,114)*HF4=1,IF(AND($E4=2,QM4=0),1000000,IF($F4&gt;0,INDEX('計算A'!DM$110:DM$114,$F4+1)+IF(AND($E4=1,QM4=0),1000,0),MIN(AEV4,20)*400+(IF('計算A'!DL$106=1,1-HE4,0)+IF('計算A'!DM$106=1,1-HG4,0))*150+185+'計算A'!DM$5*100000+IF(AND($E4=1,QM4=0),50000,0))),1000000))</f>
        <v/>
      </c>
      <c r="ZU4">
        <f>IF($B4=0,1000000,IF(INDEX('計算A'!$D$60:$II$104,$B4,115)*HG4=1,IF(AND($E4=2,QN4=0),1000000,IF($F4&gt;0,INDEX('計算A'!DN$110:DN$114,$F4+1)+IF(AND($E4=1,QN4=0),1000,0),MIN(AEV4,20)*400+(IF('計算A'!DM$106=1,1-HF4,0)+IF('計算A'!DN$106=1,1-HH4,0))*150+195+'計算A'!DN$5*100000+IF(AND($E4=1,QN4=0),50000,0))),1000000))</f>
        <v/>
      </c>
      <c r="ZV4">
        <f>IF($B4=0,1000000,IF(INDEX('計算A'!$D$60:$II$104,$B4,116)*HH4=1,IF(AND($E4=2,QO4=0),1000000,IF($F4&gt;0,INDEX('計算A'!DO$110:DO$114,$F4+1)+IF(AND($E4=1,QO4=0),1000,0),MIN(AEV4,20)*400+(IF('計算A'!DN$106=1,1-HG4,0)+IF('計算A'!DO$106=1,1-HI4,0))*150+205+'計算A'!DO$5*100000+IF(AND($E4=1,QO4=0),50000,0))),1000000))</f>
        <v/>
      </c>
      <c r="ZW4">
        <f>IF($B4=0,1000000,IF(INDEX('計算A'!$D$60:$II$104,$B4,117)*HI4=1,IF(AND($E4=2,QP4=0),1000000,IF($F4&gt;0,INDEX('計算A'!DP$110:DP$114,$F4+1)+IF(AND($E4=1,QP4=0),1000,0),MIN(AEV4,20)*400+(IF('計算A'!DO$106=1,1-HH4,0)+IF('計算A'!DP$106=1,1-HJ4,0))*150+215+'計算A'!DP$5*100000+IF(AND($E4=1,QP4=0),50000,0))),1000000))</f>
        <v/>
      </c>
      <c r="ZX4">
        <f>IF($B4=0,1000000,IF(INDEX('計算A'!$D$60:$II$104,$B4,118)*HJ4=1,IF(AND($E4=2,QQ4=0),1000000,IF($F4&gt;0,INDEX('計算A'!DQ$110:DQ$114,$F4+1)+IF(AND($E4=1,QQ4=0),1000,0),MIN(AEV4,20)*400+(IF('計算A'!DP$106=1,1-HI4,0)+IF('計算A'!DQ$106=1,1-HK4,0))*150+225+'計算A'!DQ$5*100000+IF(AND($E4=1,QQ4=0),50000,0))),1000000))</f>
        <v/>
      </c>
      <c r="ZY4">
        <f>IF($B4=0,1000000,IF(INDEX('計算A'!$D$60:$II$104,$B4,119)*HK4=1,IF(AND($E4=2,QR4=0),1000000,IF($F4&gt;0,INDEX('計算A'!DR$110:DR$114,$F4+1)+IF(AND($E4=1,QR4=0),1000,0),MIN(AEV4,20)*400+(IF('計算A'!DQ$106=1,1-HJ4,0)+IF('計算A'!DR$106=1,1-HL4,0))*150+235+'計算A'!DR$5*100000+IF(AND($E4=1,QR4=0),50000,0))),1000000))</f>
        <v/>
      </c>
      <c r="ZZ4">
        <f>IF($B4=0,1000000,IF(INDEX('計算A'!$D$60:$II$104,$B4,120)*HL4=1,IF(AND($E4=2,QS4=0),1000000,IF($F4&gt;0,INDEX('計算A'!DS$110:DS$114,$F4+1)+IF(AND($E4=1,QS4=0),1000,0),MIN(AEV4,20)*400+(IF('計算A'!DR$106=1,1-HK4,0))*150+245+'計算A'!DS$5*100000+IF(AND($E4=1,QS4=0),50000,0))),1000000))</f>
        <v/>
      </c>
      <c r="AAA4">
        <f>IF($B4=0,1000000,IF(INDEX('計算A'!$D$60:$II$104,$B4,121)*HM4=1,IF(AND($E4=2,QT4=0),1000000,IF($F4&gt;0,INDEX('計算A'!DT$110:DT$114,$F4+1)+IF(AND($E4=1,QT4=0),1000,0),MIN(AEW4,20)*400+(IF('計算A'!DT$106=1,1-HN4,0))*150+16+'計算A'!DT$5*100000+IF(AND($E4=1,QT4=0),50000,0))),1000000))</f>
        <v/>
      </c>
      <c r="AAB4">
        <f>IF($B4=0,1000000,IF(INDEX('計算A'!$D$60:$II$104,$B4,122)*HN4=1,IF(AND($E4=2,QU4=0),1000000,IF($F4&gt;0,INDEX('計算A'!DU$110:DU$114,$F4+1)+IF(AND($E4=1,QU4=0),1000,0),MIN(AEW4,20)*400+(IF('計算A'!DT$106=1,1-HM4,0)+IF('計算A'!DU$106=1,1-HO4,0))*150+26+'計算A'!DU$5*100000+IF(AND($E4=1,QU4=0),50000,0))),1000000))</f>
        <v/>
      </c>
      <c r="AAC4">
        <f>IF($B4=0,1000000,IF(INDEX('計算A'!$D$60:$II$104,$B4,123)*HO4=1,IF(AND($E4=2,QV4=0),1000000,IF($F4&gt;0,INDEX('計算A'!DV$110:DV$114,$F4+1)+IF(AND($E4=1,QV4=0),1000,0),MIN(AEW4,20)*400+(IF('計算A'!DU$106=1,1-HN4,0)+IF('計算A'!DV$106=1,1-HP4,0))*150+36+'計算A'!DV$5*100000+IF(AND($E4=1,QV4=0),50000,0))),1000000))</f>
        <v/>
      </c>
      <c r="AAD4">
        <f>IF($B4=0,1000000,IF(INDEX('計算A'!$D$60:$II$104,$B4,124)*HP4=1,IF(AND($E4=2,QW4=0),1000000,IF($F4&gt;0,INDEX('計算A'!DW$110:DW$114,$F4+1)+IF(AND($E4=1,QW4=0),1000,0),MIN(AEW4,20)*400+(IF('計算A'!DV$106=1,1-HO4,0)+IF('計算A'!DW$106=1,1-HQ4,0))*150+46+'計算A'!DW$5*100000+IF(AND($E4=1,QW4=0),50000,0))),1000000))</f>
        <v/>
      </c>
      <c r="AAE4">
        <f>IF($B4=0,1000000,IF(INDEX('計算A'!$D$60:$II$104,$B4,125)*HQ4=1,IF(AND($E4=2,QX4=0),1000000,IF($F4&gt;0,INDEX('計算A'!DX$110:DX$114,$F4+1)+IF(AND($E4=1,QX4=0),1000,0),MIN(AEW4,20)*400+(IF('計算A'!DW$106=1,1-HP4,0)+IF('計算A'!DX$106=1,1-HR4,0))*150+56+'計算A'!DX$5*100000+IF(AND($E4=1,QX4=0),50000,0))),1000000))</f>
        <v/>
      </c>
      <c r="AAF4">
        <f>IF($B4=0,1000000,IF(INDEX('計算A'!$D$60:$II$104,$B4,126)*HR4=1,IF(AND($E4=2,QY4=0),1000000,IF($F4&gt;0,INDEX('計算A'!DY$110:DY$114,$F4+1)+IF(AND($E4=1,QY4=0),1000,0),MIN(AEW4,20)*400+(IF('計算A'!DX$106=1,1-HQ4,0)+IF('計算A'!DY$106=1,1-HS4,0))*150+66+'計算A'!DY$5*100000+IF(AND($E4=1,QY4=0),50000,0))),1000000))</f>
        <v/>
      </c>
      <c r="AAG4">
        <f>IF($B4=0,1000000,IF(INDEX('計算A'!$D$60:$II$104,$B4,127)*HS4=1,IF(AND($E4=2,QZ4=0),1000000,IF($F4&gt;0,INDEX('計算A'!DZ$110:DZ$114,$F4+1)+IF(AND($E4=1,QZ4=0),1000,0),MIN(AEW4,20)*400+(IF('計算A'!DY$106=1,1-HR4,0)+IF('計算A'!DZ$106=1,1-HT4,0))*150+76+'計算A'!DZ$5*100000+IF(AND($E4=1,QZ4=0),50000,0))),1000000))</f>
        <v/>
      </c>
      <c r="AAH4">
        <f>IF($B4=0,1000000,IF(INDEX('計算A'!$D$60:$II$104,$B4,128)*HT4=1,IF(AND($E4=2,RA4=0),1000000,IF($F4&gt;0,INDEX('計算A'!EA$110:EA$114,$F4+1)+IF(AND($E4=1,RA4=0),1000,0),MIN(AEW4,20)*400+(IF('計算A'!DZ$106=1,1-HS4,0)+IF('計算A'!EA$106=1,1-HU4,0))*150+86+'計算A'!EA$5*100000+IF(AND($E4=1,RA4=0),50000,0))),1000000))</f>
        <v/>
      </c>
      <c r="AAI4">
        <f>IF($B4=0,1000000,IF(INDEX('計算A'!$D$60:$II$104,$B4,129)*HU4=1,IF(AND($E4=2,RB4=0),1000000,IF($F4&gt;0,INDEX('計算A'!EB$110:EB$114,$F4+1)+IF(AND($E4=1,RB4=0),1000,0),MIN(AEW4,20)*400+(IF('計算A'!EA$106=1,1-HT4,0)+IF('計算A'!EB$106=1,1-HV4,0))*150+96+'計算A'!EB$5*100000+IF(AND($E4=1,RB4=0),50000,0))),1000000))</f>
        <v/>
      </c>
      <c r="AAJ4">
        <f>IF($B4=0,1000000,IF(INDEX('計算A'!$D$60:$II$104,$B4,130)*HV4=1,IF(AND($E4=2,RC4=0),1000000,IF($F4&gt;0,INDEX('計算A'!EC$110:EC$114,$F4+1)+IF(AND($E4=1,RC4=0),1000,0),MIN(AEW4,20)*400+(IF('計算A'!EB$106=1,1-HU4,0)+IF('計算A'!EC$106=1,1-HW4,0))*150+106+'計算A'!EC$5*100000+IF(AND($E4=1,RC4=0),50000,0))),1000000))</f>
        <v/>
      </c>
      <c r="AAK4">
        <f>IF($B4=0,1000000,IF(INDEX('計算A'!$D$60:$II$104,$B4,131)*HW4=1,IF(AND($E4=2,RD4=0),1000000,IF($F4&gt;0,INDEX('計算A'!ED$110:ED$114,$F4+1)+IF(AND($E4=1,RD4=0),1000,0),MIN(AEW4,20)*400+(IF('計算A'!EC$106=1,1-HV4,0)+IF('計算A'!ED$106=1,1-HX4,0))*150+116+'計算A'!ED$5*100000+IF(AND($E4=1,RD4=0),50000,0))),1000000))</f>
        <v/>
      </c>
      <c r="AAL4">
        <f>IF($B4=0,1000000,IF(INDEX('計算A'!$D$60:$II$104,$B4,132)*HX4=1,IF(AND($E4=2,RE4=0),1000000,IF($F4&gt;0,INDEX('計算A'!EE$110:EE$114,$F4+1)+IF(AND($E4=1,RE4=0),1000,0),MIN(AEW4,20)*400+(IF('計算A'!ED$106=1,1-HW4,0)+IF('計算A'!EE$106=1,1-HY4,0))*150+126+'計算A'!EE$5*100000+IF(AND($E4=1,RE4=0),50000,0))),1000000))</f>
        <v/>
      </c>
      <c r="AAM4">
        <f>IF($B4=0,1000000,IF(INDEX('計算A'!$D$60:$II$104,$B4,133)*HY4=1,IF(AND($E4=2,RF4=0),1000000,IF($F4&gt;0,INDEX('計算A'!EF$110:EF$114,$F4+1)+IF(AND($E4=1,RF4=0),1000,0),MIN(AEW4,20)*400+(IF('計算A'!EE$106=1,1-HX4,0)+IF('計算A'!EF$106=1,1-HZ4,0))*150+136+'計算A'!EF$5*100000+IF(AND($E4=1,RF4=0),50000,0))),1000000))</f>
        <v/>
      </c>
      <c r="AAN4">
        <f>IF($B4=0,1000000,IF(INDEX('計算A'!$D$60:$II$104,$B4,134)*HZ4=1,IF(AND($E4=2,RG4=0),1000000,IF($F4&gt;0,INDEX('計算A'!EG$110:EG$114,$F4+1)+IF(AND($E4=1,RG4=0),1000,0),MIN(AEW4,20)*400+(IF('計算A'!EF$106=1,1-HY4,0)+IF('計算A'!EG$106=1,1-IA4,0))*150+146+'計算A'!EG$5*100000+IF(AND($E4=1,RG4=0),50000,0))),1000000))</f>
        <v/>
      </c>
      <c r="AAO4">
        <f>IF($B4=0,1000000,IF(INDEX('計算A'!$D$60:$II$104,$B4,135)*IA4=1,IF(AND($E4=2,RH4=0),1000000,IF($F4&gt;0,INDEX('計算A'!EH$110:EH$114,$F4+1)+IF(AND($E4=1,RH4=0),1000,0),MIN(AEW4,20)*400+(IF('計算A'!EG$106=1,1-HZ4,0)+IF('計算A'!EH$106=1,1-IB4,0))*150+156+'計算A'!EH$5*100000+IF(AND($E4=1,RH4=0),50000,0))),1000000))</f>
        <v/>
      </c>
      <c r="AAP4">
        <f>IF($B4=0,1000000,IF(INDEX('計算A'!$D$60:$II$104,$B4,136)*IB4=1,IF(AND($E4=2,RI4=0),1000000,IF($F4&gt;0,INDEX('計算A'!EI$110:EI$114,$F4+1)+IF(AND($E4=1,RI4=0),1000,0),MIN(AEW4,20)*400+(IF('計算A'!EH$106=1,1-IA4,0)+IF('計算A'!EI$106=1,1-IC4,0))*150+166+'計算A'!EI$5*100000+IF(AND($E4=1,RI4=0),50000,0))),1000000))</f>
        <v/>
      </c>
      <c r="AAQ4">
        <f>IF($B4=0,1000000,IF(INDEX('計算A'!$D$60:$II$104,$B4,137)*IC4=1,IF(AND($E4=2,RJ4=0),1000000,IF($F4&gt;0,INDEX('計算A'!EJ$110:EJ$114,$F4+1)+IF(AND($E4=1,RJ4=0),1000,0),MIN(AEW4,20)*400+(IF('計算A'!EI$106=1,1-IB4,0)+IF('計算A'!EJ$106=1,1-ID4,0))*150+176+'計算A'!EJ$5*100000+IF(AND($E4=1,RJ4=0),50000,0))),1000000))</f>
        <v/>
      </c>
      <c r="AAR4">
        <f>IF($B4=0,1000000,IF(INDEX('計算A'!$D$60:$II$104,$B4,138)*ID4=1,IF(AND($E4=2,RK4=0),1000000,IF($F4&gt;0,INDEX('計算A'!EK$110:EK$114,$F4+1)+IF(AND($E4=1,RK4=0),1000,0),MIN(AEW4,20)*400+(IF('計算A'!EJ$106=1,1-IC4,0)+IF('計算A'!EK$106=1,1-IE4,0))*150+186+'計算A'!EK$5*100000+IF(AND($E4=1,RK4=0),50000,0))),1000000))</f>
        <v/>
      </c>
      <c r="AAS4">
        <f>IF($B4=0,1000000,IF(INDEX('計算A'!$D$60:$II$104,$B4,139)*IE4=1,IF(AND($E4=2,RL4=0),1000000,IF($F4&gt;0,INDEX('計算A'!EL$110:EL$114,$F4+1)+IF(AND($E4=1,RL4=0),1000,0),MIN(AEW4,20)*400+(IF('計算A'!EK$106=1,1-ID4,0)+IF('計算A'!EL$106=1,1-IF4,0))*150+196+'計算A'!EL$5*100000+IF(AND($E4=1,RL4=0),50000,0))),1000000))</f>
        <v/>
      </c>
      <c r="AAT4">
        <f>IF($B4=0,1000000,IF(INDEX('計算A'!$D$60:$II$104,$B4,140)*IF4=1,IF(AND($E4=2,RM4=0),1000000,IF($F4&gt;0,INDEX('計算A'!EM$110:EM$114,$F4+1)+IF(AND($E4=1,RM4=0),1000,0),MIN(AEW4,20)*400+(IF('計算A'!EL$106=1,1-IE4,0)+IF('計算A'!EM$106=1,1-IG4,0))*150+206+'計算A'!EM$5*100000+IF(AND($E4=1,RM4=0),50000,0))),1000000))</f>
        <v/>
      </c>
      <c r="AAU4">
        <f>IF($B4=0,1000000,IF(INDEX('計算A'!$D$60:$II$104,$B4,141)*IG4=1,IF(AND($E4=2,RN4=0),1000000,IF($F4&gt;0,INDEX('計算A'!EN$110:EN$114,$F4+1)+IF(AND($E4=1,RN4=0),1000,0),MIN(AEW4,20)*400+(IF('計算A'!EM$106=1,1-IF4,0)+IF('計算A'!EN$106=1,1-IH4,0))*150+216+'計算A'!EN$5*100000+IF(AND($E4=1,RN4=0),50000,0))),1000000))</f>
        <v/>
      </c>
      <c r="AAV4">
        <f>IF($B4=0,1000000,IF(INDEX('計算A'!$D$60:$II$104,$B4,142)*IH4=1,IF(AND($E4=2,RO4=0),1000000,IF($F4&gt;0,INDEX('計算A'!EO$110:EO$114,$F4+1)+IF(AND($E4=1,RO4=0),1000,0),MIN(AEW4,20)*400+(IF('計算A'!EN$106=1,1-IG4,0)+IF('計算A'!EO$106=1,1-II4,0))*150+226+'計算A'!EO$5*100000+IF(AND($E4=1,RO4=0),50000,0))),1000000))</f>
        <v/>
      </c>
      <c r="AAW4">
        <f>IF($B4=0,1000000,IF(INDEX('計算A'!$D$60:$II$104,$B4,143)*II4=1,IF(AND($E4=2,RP4=0),1000000,IF($F4&gt;0,INDEX('計算A'!EP$110:EP$114,$F4+1)+IF(AND($E4=1,RP4=0),1000,0),MIN(AEW4,20)*400+(IF('計算A'!EO$106=1,1-IH4,0)+IF('計算A'!EP$106=1,1-IJ4,0))*150+236+'計算A'!EP$5*100000+IF(AND($E4=1,RP4=0),50000,0))),1000000))</f>
        <v/>
      </c>
      <c r="AAX4">
        <f>IF($B4=0,1000000,IF(INDEX('計算A'!$D$60:$II$104,$B4,144)*IJ4=1,IF(AND($E4=2,RQ4=0),1000000,IF($F4&gt;0,INDEX('計算A'!EQ$110:EQ$114,$F4+1)+IF(AND($E4=1,RQ4=0),1000,0),MIN(AEW4,20)*400+(IF('計算A'!EP$106=1,1-II4,0))*150+246+'計算A'!EQ$5*100000+IF(AND($E4=1,RQ4=0),50000,0))),1000000))</f>
        <v/>
      </c>
      <c r="AAY4">
        <f>IF($B4=0,1000000,IF(INDEX('計算A'!$D$60:$II$104,$B4,145)*IK4=1,IF(AND($E4=2,RR4=0),1000000,IF($F4&gt;0,INDEX('計算A'!ER$110:ER$114,$F4+1)+IF(AND($E4=1,RR4=0),1000,0),MIN(AEX4,20)*400+(IF('計算A'!ER$106=1,1-IL4,0))*150+17+'計算A'!ER$5*100000+IF(AND($E4=1,RR4=0),50000,0))),1000000))</f>
        <v/>
      </c>
      <c r="AAZ4">
        <f>IF($B4=0,1000000,IF(INDEX('計算A'!$D$60:$II$104,$B4,146)*IL4=1,IF(AND($E4=2,RS4=0),1000000,IF($F4&gt;0,INDEX('計算A'!ES$110:ES$114,$F4+1)+IF(AND($E4=1,RS4=0),1000,0),MIN(AEX4,20)*400+(IF('計算A'!ER$106=1,1-IK4,0)+IF('計算A'!ES$106=1,1-IM4,0))*150+27+'計算A'!ES$5*100000+IF(AND($E4=1,RS4=0),50000,0))),1000000))</f>
        <v/>
      </c>
      <c r="ABA4">
        <f>IF($B4=0,1000000,IF(INDEX('計算A'!$D$60:$II$104,$B4,147)*IM4=1,IF(AND($E4=2,RT4=0),1000000,IF($F4&gt;0,INDEX('計算A'!ET$110:ET$114,$F4+1)+IF(AND($E4=1,RT4=0),1000,0),MIN(AEX4,20)*400+(IF('計算A'!ES$106=1,1-IL4,0)+IF('計算A'!ET$106=1,1-IN4,0))*150+37+'計算A'!ET$5*100000+IF(AND($E4=1,RT4=0),50000,0))),1000000))</f>
        <v/>
      </c>
      <c r="ABB4">
        <f>IF($B4=0,1000000,IF(INDEX('計算A'!$D$60:$II$104,$B4,148)*IN4=1,IF(AND($E4=2,RU4=0),1000000,IF($F4&gt;0,INDEX('計算A'!EU$110:EU$114,$F4+1)+IF(AND($E4=1,RU4=0),1000,0),MIN(AEX4,20)*400+(IF('計算A'!ET$106=1,1-IM4,0)+IF('計算A'!EU$106=1,1-IO4,0))*150+47+'計算A'!EU$5*100000+IF(AND($E4=1,RU4=0),50000,0))),1000000))</f>
        <v/>
      </c>
      <c r="ABC4">
        <f>IF($B4=0,1000000,IF(INDEX('計算A'!$D$60:$II$104,$B4,149)*IO4=1,IF(AND($E4=2,RV4=0),1000000,IF($F4&gt;0,INDEX('計算A'!EV$110:EV$114,$F4+1)+IF(AND($E4=1,RV4=0),1000,0),MIN(AEX4,20)*400+(IF('計算A'!EU$106=1,1-IN4,0)+IF('計算A'!EV$106=1,1-IP4,0))*150+57+'計算A'!EV$5*100000+IF(AND($E4=1,RV4=0),50000,0))),1000000))</f>
        <v/>
      </c>
      <c r="ABD4">
        <f>IF($B4=0,1000000,IF(INDEX('計算A'!$D$60:$II$104,$B4,150)*IP4=1,IF(AND($E4=2,RW4=0),1000000,IF($F4&gt;0,INDEX('計算A'!EW$110:EW$114,$F4+1)+IF(AND($E4=1,RW4=0),1000,0),MIN(AEX4,20)*400+(IF('計算A'!EV$106=1,1-IO4,0)+IF('計算A'!EW$106=1,1-IQ4,0))*150+67+'計算A'!EW$5*100000+IF(AND($E4=1,RW4=0),50000,0))),1000000))</f>
        <v/>
      </c>
      <c r="ABE4">
        <f>IF($B4=0,1000000,IF(INDEX('計算A'!$D$60:$II$104,$B4,151)*IQ4=1,IF(AND($E4=2,RX4=0),1000000,IF($F4&gt;0,INDEX('計算A'!EX$110:EX$114,$F4+1)+IF(AND($E4=1,RX4=0),1000,0),MIN(AEX4,20)*400+(IF('計算A'!EW$106=1,1-IP4,0)+IF('計算A'!EX$106=1,1-IR4,0))*150+77+'計算A'!EX$5*100000+IF(AND($E4=1,RX4=0),50000,0))),1000000))</f>
        <v/>
      </c>
      <c r="ABF4">
        <f>IF($B4=0,1000000,IF(INDEX('計算A'!$D$60:$II$104,$B4,152)*IR4=1,IF(AND($E4=2,RY4=0),1000000,IF($F4&gt;0,INDEX('計算A'!EY$110:EY$114,$F4+1)+IF(AND($E4=1,RY4=0),1000,0),MIN(AEX4,20)*400+(IF('計算A'!EX$106=1,1-IQ4,0)+IF('計算A'!EY$106=1,1-IS4,0))*150+87+'計算A'!EY$5*100000+IF(AND($E4=1,RY4=0),50000,0))),1000000))</f>
        <v/>
      </c>
      <c r="ABG4">
        <f>IF($B4=0,1000000,IF(INDEX('計算A'!$D$60:$II$104,$B4,153)*IS4=1,IF(AND($E4=2,RZ4=0),1000000,IF($F4&gt;0,INDEX('計算A'!EZ$110:EZ$114,$F4+1)+IF(AND($E4=1,RZ4=0),1000,0),MIN(AEX4,20)*400+(IF('計算A'!EY$106=1,1-IR4,0)+IF('計算A'!EZ$106=1,1-IT4,0))*150+97+'計算A'!EZ$5*100000+IF(AND($E4=1,RZ4=0),50000,0))),1000000))</f>
        <v/>
      </c>
      <c r="ABH4">
        <f>IF($B4=0,1000000,IF(INDEX('計算A'!$D$60:$II$104,$B4,154)*IT4=1,IF(AND($E4=2,SA4=0),1000000,IF($F4&gt;0,INDEX('計算A'!FA$110:FA$114,$F4+1)+IF(AND($E4=1,SA4=0),1000,0),MIN(AEX4,20)*400+(IF('計算A'!EZ$106=1,1-IS4,0)+IF('計算A'!FA$106=1,1-IU4,0))*150+107+'計算A'!FA$5*100000+IF(AND($E4=1,SA4=0),50000,0))),1000000))</f>
        <v/>
      </c>
      <c r="ABI4">
        <f>IF($B4=0,1000000,IF(INDEX('計算A'!$D$60:$II$104,$B4,155)*IU4=1,IF(AND($E4=2,SB4=0),1000000,IF($F4&gt;0,INDEX('計算A'!FB$110:FB$114,$F4+1)+IF(AND($E4=1,SB4=0),1000,0),MIN(AEX4,20)*400+(IF('計算A'!FA$106=1,1-IT4,0)+IF('計算A'!FB$106=1,1-IV4,0))*150+117+'計算A'!FB$5*100000+IF(AND($E4=1,SB4=0),50000,0))),1000000))</f>
        <v/>
      </c>
      <c r="ABJ4">
        <f>IF($B4=0,1000000,IF(INDEX('計算A'!$D$60:$II$104,$B4,156)*IV4=1,IF(AND($E4=2,SC4=0),1000000,IF($F4&gt;0,INDEX('計算A'!FC$110:FC$114,$F4+1)+IF(AND($E4=1,SC4=0),1000,0),MIN(AEX4,20)*400+(IF('計算A'!FB$106=1,1-IU4,0)+IF('計算A'!FC$106=1,1-IW4,0))*150+127+'計算A'!FC$5*100000+IF(AND($E4=1,SC4=0),50000,0))),1000000))</f>
        <v/>
      </c>
      <c r="ABK4">
        <f>IF($B4=0,1000000,IF(INDEX('計算A'!$D$60:$II$104,$B4,157)*IW4=1,IF(AND($E4=2,SD4=0),1000000,IF($F4&gt;0,INDEX('計算A'!FD$110:FD$114,$F4+1)+IF(AND($E4=1,SD4=0),1000,0),MIN(AEX4,20)*400+(IF('計算A'!FC$106=1,1-IV4,0)+IF('計算A'!FD$106=1,1-IX4,0))*150+137+'計算A'!FD$5*100000+IF(AND($E4=1,SD4=0),50000,0))),1000000))</f>
        <v/>
      </c>
      <c r="ABL4">
        <f>IF($B4=0,1000000,IF(INDEX('計算A'!$D$60:$II$104,$B4,158)*IX4=1,IF(AND($E4=2,SE4=0),1000000,IF($F4&gt;0,INDEX('計算A'!FE$110:FE$114,$F4+1)+IF(AND($E4=1,SE4=0),1000,0),MIN(AEX4,20)*400+(IF('計算A'!FD$106=1,1-IW4,0)+IF('計算A'!FE$106=1,1-IY4,0))*150+147+'計算A'!FE$5*100000+IF(AND($E4=1,SE4=0),50000,0))),1000000))</f>
        <v/>
      </c>
      <c r="ABM4">
        <f>IF($B4=0,1000000,IF(INDEX('計算A'!$D$60:$II$104,$B4,159)*IY4=1,IF(AND($E4=2,SF4=0),1000000,IF($F4&gt;0,INDEX('計算A'!FF$110:FF$114,$F4+1)+IF(AND($E4=1,SF4=0),1000,0),MIN(AEX4,20)*400+(IF('計算A'!FE$106=1,1-IX4,0)+IF('計算A'!FF$106=1,1-IZ4,0))*150+157+'計算A'!FF$5*100000+IF(AND($E4=1,SF4=0),50000,0))),1000000))</f>
        <v/>
      </c>
      <c r="ABN4">
        <f>IF($B4=0,1000000,IF(INDEX('計算A'!$D$60:$II$104,$B4,160)*IZ4=1,IF(AND($E4=2,SG4=0),1000000,IF($F4&gt;0,INDEX('計算A'!FG$110:FG$114,$F4+1)+IF(AND($E4=1,SG4=0),1000,0),MIN(AEX4,20)*400+(IF('計算A'!FF$106=1,1-IY4,0)+IF('計算A'!FG$106=1,1-JA4,0))*150+167+'計算A'!FG$5*100000+IF(AND($E4=1,SG4=0),50000,0))),1000000))</f>
        <v/>
      </c>
      <c r="ABO4">
        <f>IF($B4=0,1000000,IF(INDEX('計算A'!$D$60:$II$104,$B4,161)*JA4=1,IF(AND($E4=2,SH4=0),1000000,IF($F4&gt;0,INDEX('計算A'!FH$110:FH$114,$F4+1)+IF(AND($E4=1,SH4=0),1000,0),MIN(AEX4,20)*400+(IF('計算A'!FG$106=1,1-IZ4,0)+IF('計算A'!FH$106=1,1-JB4,0))*150+177+'計算A'!FH$5*100000+IF(AND($E4=1,SH4=0),50000,0))),1000000))</f>
        <v/>
      </c>
      <c r="ABP4">
        <f>IF($B4=0,1000000,IF(INDEX('計算A'!$D$60:$II$104,$B4,162)*JB4=1,IF(AND($E4=2,SI4=0),1000000,IF($F4&gt;0,INDEX('計算A'!FI$110:FI$114,$F4+1)+IF(AND($E4=1,SI4=0),1000,0),MIN(AEX4,20)*400+(IF('計算A'!FH$106=1,1-JA4,0)+IF('計算A'!FI$106=1,1-JC4,0))*150+187+'計算A'!FI$5*100000+IF(AND($E4=1,SI4=0),50000,0))),1000000))</f>
        <v/>
      </c>
      <c r="ABQ4">
        <f>IF($B4=0,1000000,IF(INDEX('計算A'!$D$60:$II$104,$B4,163)*JC4=1,IF(AND($E4=2,SJ4=0),1000000,IF($F4&gt;0,INDEX('計算A'!FJ$110:FJ$114,$F4+1)+IF(AND($E4=1,SJ4=0),1000,0),MIN(AEX4,20)*400+(IF('計算A'!FI$106=1,1-JB4,0)+IF('計算A'!FJ$106=1,1-JD4,0))*150+197+'計算A'!FJ$5*100000+IF(AND($E4=1,SJ4=0),50000,0))),1000000))</f>
        <v/>
      </c>
      <c r="ABR4">
        <f>IF($B4=0,1000000,IF(INDEX('計算A'!$D$60:$II$104,$B4,164)*JD4=1,IF(AND($E4=2,SK4=0),1000000,IF($F4&gt;0,INDEX('計算A'!FK$110:FK$114,$F4+1)+IF(AND($E4=1,SK4=0),1000,0),MIN(AEX4,20)*400+(IF('計算A'!FJ$106=1,1-JC4,0)+IF('計算A'!FK$106=1,1-JE4,0))*150+207+'計算A'!FK$5*100000+IF(AND($E4=1,SK4=0),50000,0))),1000000))</f>
        <v/>
      </c>
      <c r="ABS4">
        <f>IF($B4=0,1000000,IF(INDEX('計算A'!$D$60:$II$104,$B4,165)*JE4=1,IF(AND($E4=2,SL4=0),1000000,IF($F4&gt;0,INDEX('計算A'!FL$110:FL$114,$F4+1)+IF(AND($E4=1,SL4=0),1000,0),MIN(AEX4,20)*400+(IF('計算A'!FK$106=1,1-JD4,0)+IF('計算A'!FL$106=1,1-JF4,0))*150+217+'計算A'!FL$5*100000+IF(AND($E4=1,SL4=0),50000,0))),1000000))</f>
        <v/>
      </c>
      <c r="ABT4">
        <f>IF($B4=0,1000000,IF(INDEX('計算A'!$D$60:$II$104,$B4,166)*JF4=1,IF(AND($E4=2,SM4=0),1000000,IF($F4&gt;0,INDEX('計算A'!FM$110:FM$114,$F4+1)+IF(AND($E4=1,SM4=0),1000,0),MIN(AEX4,20)*400+(IF('計算A'!FL$106=1,1-JE4,0)+IF('計算A'!FM$106=1,1-JG4,0))*150+227+'計算A'!FM$5*100000+IF(AND($E4=1,SM4=0),50000,0))),1000000))</f>
        <v/>
      </c>
      <c r="ABU4">
        <f>IF($B4=0,1000000,IF(INDEX('計算A'!$D$60:$II$104,$B4,167)*JG4=1,IF(AND($E4=2,SN4=0),1000000,IF($F4&gt;0,INDEX('計算A'!FN$110:FN$114,$F4+1)+IF(AND($E4=1,SN4=0),1000,0),MIN(AEX4,20)*400+(IF('計算A'!FM$106=1,1-JF4,0)+IF('計算A'!FN$106=1,1-JH4,0))*150+237+'計算A'!FN$5*100000+IF(AND($E4=1,SN4=0),50000,0))),1000000))</f>
        <v/>
      </c>
      <c r="ABV4">
        <f>IF($B4=0,1000000,IF(INDEX('計算A'!$D$60:$II$104,$B4,168)*JH4=1,IF(AND($E4=2,SO4=0),1000000,IF($F4&gt;0,INDEX('計算A'!FO$110:FO$114,$F4+1)+IF(AND($E4=1,SO4=0),1000,0),MIN(AEX4,20)*400+(IF('計算A'!FN$106=1,1-JG4,0))*150+247+'計算A'!FO$5*100000+IF(AND($E4=1,SO4=0),50000,0))),1000000))</f>
        <v/>
      </c>
      <c r="ABW4">
        <f>IF($B4=0,1000000,IF(INDEX('計算A'!$D$60:$II$104,$B4,169)*JI4=1,IF(AND($E4=2,SP4=0),1000000,IF($F4&gt;0,INDEX('計算A'!FP$110:FP$114,$F4+1)+IF(AND($E4=1,SP4=0),1000,0),MIN(AEY4,20)*400+(IF('計算A'!FP$106=1,1-JJ4,0))*150+18+'計算A'!FP$5*100000+IF(AND($E4=1,SP4=0),50000,0))),1000000))</f>
        <v/>
      </c>
      <c r="ABX4">
        <f>IF($B4=0,1000000,IF(INDEX('計算A'!$D$60:$II$104,$B4,170)*JJ4=1,IF(AND($E4=2,SQ4=0),1000000,IF($F4&gt;0,INDEX('計算A'!FQ$110:FQ$114,$F4+1)+IF(AND($E4=1,SQ4=0),1000,0),MIN(AEY4,20)*400+(IF('計算A'!FP$106=1,1-JI4,0)+IF('計算A'!FQ$106=1,1-JK4,0))*150+28+'計算A'!FQ$5*100000+IF(AND($E4=1,SQ4=0),50000,0))),1000000))</f>
        <v/>
      </c>
      <c r="ABY4">
        <f>IF($B4=0,1000000,IF(INDEX('計算A'!$D$60:$II$104,$B4,171)*JK4=1,IF(AND($E4=2,SR4=0),1000000,IF($F4&gt;0,INDEX('計算A'!FR$110:FR$114,$F4+1)+IF(AND($E4=1,SR4=0),1000,0),MIN(AEY4,20)*400+(IF('計算A'!FQ$106=1,1-JJ4,0)+IF('計算A'!FR$106=1,1-JL4,0))*150+38+'計算A'!FR$5*100000+IF(AND($E4=1,SR4=0),50000,0))),1000000))</f>
        <v/>
      </c>
      <c r="ABZ4">
        <f>IF($B4=0,1000000,IF(INDEX('計算A'!$D$60:$II$104,$B4,172)*JL4=1,IF(AND($E4=2,SS4=0),1000000,IF($F4&gt;0,INDEX('計算A'!FS$110:FS$114,$F4+1)+IF(AND($E4=1,SS4=0),1000,0),MIN(AEY4,20)*400+(IF('計算A'!FR$106=1,1-JK4,0)+IF('計算A'!FS$106=1,1-JM4,0))*150+48+'計算A'!FS$5*100000+IF(AND($E4=1,SS4=0),50000,0))),1000000))</f>
        <v/>
      </c>
      <c r="ACA4">
        <f>IF($B4=0,1000000,IF(INDEX('計算A'!$D$60:$II$104,$B4,173)*JM4=1,IF(AND($E4=2,ST4=0),1000000,IF($F4&gt;0,INDEX('計算A'!FT$110:FT$114,$F4+1)+IF(AND($E4=1,ST4=0),1000,0),MIN(AEY4,20)*400+(IF('計算A'!FS$106=1,1-JL4,0)+IF('計算A'!FT$106=1,1-JN4,0))*150+58+'計算A'!FT$5*100000+IF(AND($E4=1,ST4=0),50000,0))),1000000))</f>
        <v/>
      </c>
      <c r="ACB4">
        <f>IF($B4=0,1000000,IF(INDEX('計算A'!$D$60:$II$104,$B4,174)*JN4=1,IF(AND($E4=2,SU4=0),1000000,IF($F4&gt;0,INDEX('計算A'!FU$110:FU$114,$F4+1)+IF(AND($E4=1,SU4=0),1000,0),MIN(AEY4,20)*400+(IF('計算A'!FT$106=1,1-JM4,0)+IF('計算A'!FU$106=1,1-JO4,0))*150+68+'計算A'!FU$5*100000+IF(AND($E4=1,SU4=0),50000,0))),1000000))</f>
        <v/>
      </c>
      <c r="ACC4">
        <f>IF($B4=0,1000000,IF(INDEX('計算A'!$D$60:$II$104,$B4,175)*JO4=1,IF(AND($E4=2,SV4=0),1000000,IF($F4&gt;0,INDEX('計算A'!FV$110:FV$114,$F4+1)+IF(AND($E4=1,SV4=0),1000,0),MIN(AEY4,20)*400+(IF('計算A'!FU$106=1,1-JN4,0)+IF('計算A'!FV$106=1,1-JP4,0))*150+78+'計算A'!FV$5*100000+IF(AND($E4=1,SV4=0),50000,0))),1000000))</f>
        <v/>
      </c>
      <c r="ACD4">
        <f>IF($B4=0,1000000,IF(INDEX('計算A'!$D$60:$II$104,$B4,176)*JP4=1,IF(AND($E4=2,SW4=0),1000000,IF($F4&gt;0,INDEX('計算A'!FW$110:FW$114,$F4+1)+IF(AND($E4=1,SW4=0),1000,0),MIN(AEY4,20)*400+(IF('計算A'!FV$106=1,1-JO4,0)+IF('計算A'!FW$106=1,1-JQ4,0))*150+88+'計算A'!FW$5*100000+IF(AND($E4=1,SW4=0),50000,0))),1000000))</f>
        <v/>
      </c>
      <c r="ACE4">
        <f>IF($B4=0,1000000,IF(INDEX('計算A'!$D$60:$II$104,$B4,177)*JQ4=1,IF(AND($E4=2,SX4=0),1000000,IF($F4&gt;0,INDEX('計算A'!FX$110:FX$114,$F4+1)+IF(AND($E4=1,SX4=0),1000,0),MIN(AEY4,20)*400+(IF('計算A'!FW$106=1,1-JP4,0)+IF('計算A'!FX$106=1,1-JR4,0))*150+98+'計算A'!FX$5*100000+IF(AND($E4=1,SX4=0),50000,0))),1000000))</f>
        <v/>
      </c>
      <c r="ACF4">
        <f>IF($B4=0,1000000,IF(INDEX('計算A'!$D$60:$II$104,$B4,178)*JR4=1,IF(AND($E4=2,SY4=0),1000000,IF($F4&gt;0,INDEX('計算A'!FY$110:FY$114,$F4+1)+IF(AND($E4=1,SY4=0),1000,0),MIN(AEY4,20)*400+(IF('計算A'!FX$106=1,1-JQ4,0)+IF('計算A'!FY$106=1,1-JS4,0))*150+108+'計算A'!FY$5*100000+IF(AND($E4=1,SY4=0),50000,0))),1000000))</f>
        <v/>
      </c>
      <c r="ACG4">
        <f>IF($B4=0,1000000,IF(INDEX('計算A'!$D$60:$II$104,$B4,179)*JS4=1,IF(AND($E4=2,SZ4=0),1000000,IF($F4&gt;0,INDEX('計算A'!FZ$110:FZ$114,$F4+1)+IF(AND($E4=1,SZ4=0),1000,0),MIN(AEY4,20)*400+(IF('計算A'!FY$106=1,1-JR4,0)+IF('計算A'!FZ$106=1,1-JT4,0))*150+118+'計算A'!FZ$5*100000+IF(AND($E4=1,SZ4=0),50000,0))),1000000))</f>
        <v/>
      </c>
      <c r="ACH4">
        <f>IF($B4=0,1000000,IF(INDEX('計算A'!$D$60:$II$104,$B4,180)*JT4=1,IF(AND($E4=2,TA4=0),1000000,IF($F4&gt;0,INDEX('計算A'!GA$110:GA$114,$F4+1)+IF(AND($E4=1,TA4=0),1000,0),MIN(AEY4,20)*400+(IF('計算A'!FZ$106=1,1-JS4,0)+IF('計算A'!GA$106=1,1-JU4,0))*150+128+'計算A'!GA$5*100000+IF(AND($E4=1,TA4=0),50000,0))),1000000))</f>
        <v/>
      </c>
      <c r="ACI4">
        <f>IF($B4=0,1000000,IF(INDEX('計算A'!$D$60:$II$104,$B4,181)*JU4=1,IF(AND($E4=2,TB4=0),1000000,IF($F4&gt;0,INDEX('計算A'!GB$110:GB$114,$F4+1)+IF(AND($E4=1,TB4=0),1000,0),MIN(AEY4,20)*400+(IF('計算A'!GA$106=1,1-JT4,0)+IF('計算A'!GB$106=1,1-JV4,0))*150+138+'計算A'!GB$5*100000+IF(AND($E4=1,TB4=0),50000,0))),1000000))</f>
        <v/>
      </c>
      <c r="ACJ4">
        <f>IF($B4=0,1000000,IF(INDEX('計算A'!$D$60:$II$104,$B4,182)*JV4=1,IF(AND($E4=2,TC4=0),1000000,IF($F4&gt;0,INDEX('計算A'!GC$110:GC$114,$F4+1)+IF(AND($E4=1,TC4=0),1000,0),MIN(AEY4,20)*400+(IF('計算A'!GB$106=1,1-JU4,0)+IF('計算A'!GC$106=1,1-JW4,0))*150+148+'計算A'!GC$5*100000+IF(AND($E4=1,TC4=0),50000,0))),1000000))</f>
        <v/>
      </c>
      <c r="ACK4">
        <f>IF($B4=0,1000000,IF(INDEX('計算A'!$D$60:$II$104,$B4,183)*JW4=1,IF(AND($E4=2,TD4=0),1000000,IF($F4&gt;0,INDEX('計算A'!GD$110:GD$114,$F4+1)+IF(AND($E4=1,TD4=0),1000,0),MIN(AEY4,20)*400+(IF('計算A'!GC$106=1,1-JV4,0)+IF('計算A'!GD$106=1,1-JX4,0))*150+158+'計算A'!GD$5*100000+IF(AND($E4=1,TD4=0),50000,0))),1000000))</f>
        <v/>
      </c>
      <c r="ACL4">
        <f>IF($B4=0,1000000,IF(INDEX('計算A'!$D$60:$II$104,$B4,184)*JX4=1,IF(AND($E4=2,TE4=0),1000000,IF($F4&gt;0,INDEX('計算A'!GE$110:GE$114,$F4+1)+IF(AND($E4=1,TE4=0),1000,0),MIN(AEY4,20)*400+(IF('計算A'!GD$106=1,1-JW4,0)+IF('計算A'!GE$106=1,1-JY4,0))*150+168+'計算A'!GE$5*100000+IF(AND($E4=1,TE4=0),50000,0))),1000000))</f>
        <v/>
      </c>
      <c r="ACM4">
        <f>IF($B4=0,1000000,IF(INDEX('計算A'!$D$60:$II$104,$B4,185)*JY4=1,IF(AND($E4=2,TF4=0),1000000,IF($F4&gt;0,INDEX('計算A'!GF$110:GF$114,$F4+1)+IF(AND($E4=1,TF4=0),1000,0),MIN(AEY4,20)*400+(IF('計算A'!GE$106=1,1-JX4,0)+IF('計算A'!GF$106=1,1-JZ4,0))*150+178+'計算A'!GF$5*100000+IF(AND($E4=1,TF4=0),50000,0))),1000000))</f>
        <v/>
      </c>
      <c r="ACN4">
        <f>IF($B4=0,1000000,IF(INDEX('計算A'!$D$60:$II$104,$B4,186)*JZ4=1,IF(AND($E4=2,TG4=0),1000000,IF($F4&gt;0,INDEX('計算A'!GG$110:GG$114,$F4+1)+IF(AND($E4=1,TG4=0),1000,0),MIN(AEY4,20)*400+(IF('計算A'!GF$106=1,1-JY4,0)+IF('計算A'!GG$106=1,1-KA4,0))*150+188+'計算A'!GG$5*100000+IF(AND($E4=1,TG4=0),50000,0))),1000000))</f>
        <v/>
      </c>
      <c r="ACO4">
        <f>IF($B4=0,1000000,IF(INDEX('計算A'!$D$60:$II$104,$B4,187)*KA4=1,IF(AND($E4=2,TH4=0),1000000,IF($F4&gt;0,INDEX('計算A'!GH$110:GH$114,$F4+1)+IF(AND($E4=1,TH4=0),1000,0),MIN(AEY4,20)*400+(IF('計算A'!GG$106=1,1-JZ4,0)+IF('計算A'!GH$106=1,1-KB4,0))*150+198+'計算A'!GH$5*100000+IF(AND($E4=1,TH4=0),50000,0))),1000000))</f>
        <v/>
      </c>
      <c r="ACP4">
        <f>IF($B4=0,1000000,IF(INDEX('計算A'!$D$60:$II$104,$B4,188)*KB4=1,IF(AND($E4=2,TI4=0),1000000,IF($F4&gt;0,INDEX('計算A'!GI$110:GI$114,$F4+1)+IF(AND($E4=1,TI4=0),1000,0),MIN(AEY4,20)*400+(IF('計算A'!GH$106=1,1-KA4,0)+IF('計算A'!GI$106=1,1-KC4,0))*150+208+'計算A'!GI$5*100000+IF(AND($E4=1,TI4=0),50000,0))),1000000))</f>
        <v/>
      </c>
      <c r="ACQ4">
        <f>IF($B4=0,1000000,IF(INDEX('計算A'!$D$60:$II$104,$B4,189)*KC4=1,IF(AND($E4=2,TJ4=0),1000000,IF($F4&gt;0,INDEX('計算A'!GJ$110:GJ$114,$F4+1)+IF(AND($E4=1,TJ4=0),1000,0),MIN(AEY4,20)*400+(IF('計算A'!GI$106=1,1-KB4,0)+IF('計算A'!GJ$106=1,1-KD4,0))*150+218+'計算A'!GJ$5*100000+IF(AND($E4=1,TJ4=0),50000,0))),1000000))</f>
        <v/>
      </c>
      <c r="ACR4">
        <f>IF($B4=0,1000000,IF(INDEX('計算A'!$D$60:$II$104,$B4,190)*KD4=1,IF(AND($E4=2,TK4=0),1000000,IF($F4&gt;0,INDEX('計算A'!GK$110:GK$114,$F4+1)+IF(AND($E4=1,TK4=0),1000,0),MIN(AEY4,20)*400+(IF('計算A'!GJ$106=1,1-KC4,0)+IF('計算A'!GK$106=1,1-KE4,0))*150+228+'計算A'!GK$5*100000+IF(AND($E4=1,TK4=0),50000,0))),1000000))</f>
        <v/>
      </c>
      <c r="ACS4">
        <f>IF($B4=0,1000000,IF(INDEX('計算A'!$D$60:$II$104,$B4,191)*KE4=1,IF(AND($E4=2,TL4=0),1000000,IF($F4&gt;0,INDEX('計算A'!GL$110:GL$114,$F4+1)+IF(AND($E4=1,TL4=0),1000,0),MIN(AEY4,20)*400+(IF('計算A'!GK$106=1,1-KD4,0)+IF('計算A'!GL$106=1,1-KF4,0))*150+238+'計算A'!GL$5*100000+IF(AND($E4=1,TL4=0),50000,0))),1000000))</f>
        <v/>
      </c>
      <c r="ACT4">
        <f>IF($B4=0,1000000,IF(INDEX('計算A'!$D$60:$II$104,$B4,192)*KF4=1,IF(AND($E4=2,TM4=0),1000000,IF($F4&gt;0,INDEX('計算A'!GM$110:GM$114,$F4+1)+IF(AND($E4=1,TM4=0),1000,0),MIN(AEY4,20)*400+(IF('計算A'!GL$106=1,1-KE4,0))*150+248+'計算A'!GM$5*100000+IF(AND($E4=1,TM4=0),50000,0))),1000000))</f>
        <v/>
      </c>
      <c r="ACU4">
        <f>IF($B4=0,1000000,IF(INDEX('計算A'!$D$60:$II$104,$B4,193)*KG4=1,IF(AND($E4=2,TN4=0),1000000,IF($F4&gt;0,INDEX('計算A'!GN$110:GN$114,$F4+1)+IF(AND($E4=1,TN4=0),1000,0),MIN(AEZ4,20)*400+(IF('計算A'!GN$106=1,1-KH4,0))*150+19+'計算A'!GN$5*100000+IF(AND($E4=1,TN4=0),50000,0))),1000000))</f>
        <v/>
      </c>
      <c r="ACV4">
        <f>IF($B4=0,1000000,IF(INDEX('計算A'!$D$60:$II$104,$B4,194)*KH4=1,IF(AND($E4=2,TO4=0),1000000,IF($F4&gt;0,INDEX('計算A'!GO$110:GO$114,$F4+1)+IF(AND($E4=1,TO4=0),1000,0),MIN(AEZ4,20)*400+(IF('計算A'!GN$106=1,1-KG4,0)+IF('計算A'!GO$106=1,1-KI4,0))*150+29+'計算A'!GO$5*100000+IF(AND($E4=1,TO4=0),50000,0))),1000000))</f>
        <v/>
      </c>
      <c r="ACW4">
        <f>IF($B4=0,1000000,IF(INDEX('計算A'!$D$60:$II$104,$B4,195)*KI4=1,IF(AND($E4=2,TP4=0),1000000,IF($F4&gt;0,INDEX('計算A'!GP$110:GP$114,$F4+1)+IF(AND($E4=1,TP4=0),1000,0),MIN(AEZ4,20)*400+(IF('計算A'!GO$106=1,1-KH4,0)+IF('計算A'!GP$106=1,1-KJ4,0))*150+39+'計算A'!GP$5*100000+IF(AND($E4=1,TP4=0),50000,0))),1000000))</f>
        <v/>
      </c>
      <c r="ACX4">
        <f>IF($B4=0,1000000,IF(INDEX('計算A'!$D$60:$II$104,$B4,196)*KJ4=1,IF(AND($E4=2,TQ4=0),1000000,IF($F4&gt;0,INDEX('計算A'!GQ$110:GQ$114,$F4+1)+IF(AND($E4=1,TQ4=0),1000,0),MIN(AEZ4,20)*400+(IF('計算A'!GP$106=1,1-KI4,0)+IF('計算A'!GQ$106=1,1-KK4,0))*150+49+'計算A'!GQ$5*100000+IF(AND($E4=1,TQ4=0),50000,0))),1000000))</f>
        <v/>
      </c>
      <c r="ACY4">
        <f>IF($B4=0,1000000,IF(INDEX('計算A'!$D$60:$II$104,$B4,197)*KK4=1,IF(AND($E4=2,TR4=0),1000000,IF($F4&gt;0,INDEX('計算A'!GR$110:GR$114,$F4+1)+IF(AND($E4=1,TR4=0),1000,0),MIN(AEZ4,20)*400+(IF('計算A'!GQ$106=1,1-KJ4,0)+IF('計算A'!GR$106=1,1-KL4,0))*150+59+'計算A'!GR$5*100000+IF(AND($E4=1,TR4=0),50000,0))),1000000))</f>
        <v/>
      </c>
      <c r="ACZ4">
        <f>IF($B4=0,1000000,IF(INDEX('計算A'!$D$60:$II$104,$B4,198)*KL4=1,IF(AND($E4=2,TS4=0),1000000,IF($F4&gt;0,INDEX('計算A'!GS$110:GS$114,$F4+1)+IF(AND($E4=1,TS4=0),1000,0),MIN(AEZ4,20)*400+(IF('計算A'!GR$106=1,1-KK4,0)+IF('計算A'!GS$106=1,1-KM4,0))*150+69+'計算A'!GS$5*100000+IF(AND($E4=1,TS4=0),50000,0))),1000000))</f>
        <v/>
      </c>
      <c r="ADA4">
        <f>IF($B4=0,1000000,IF(INDEX('計算A'!$D$60:$II$104,$B4,199)*KM4=1,IF(AND($E4=2,TT4=0),1000000,IF($F4&gt;0,INDEX('計算A'!GT$110:GT$114,$F4+1)+IF(AND($E4=1,TT4=0),1000,0),MIN(AEZ4,20)*400+(IF('計算A'!GS$106=1,1-KL4,0)+IF('計算A'!GT$106=1,1-KN4,0))*150+79+'計算A'!GT$5*100000+IF(AND($E4=1,TT4=0),50000,0))),1000000))</f>
        <v/>
      </c>
      <c r="ADB4">
        <f>IF($B4=0,1000000,IF(INDEX('計算A'!$D$60:$II$104,$B4,200)*KN4=1,IF(AND($E4=2,TU4=0),1000000,IF($F4&gt;0,INDEX('計算A'!GU$110:GU$114,$F4+1)+IF(AND($E4=1,TU4=0),1000,0),MIN(AEZ4,20)*400+(IF('計算A'!GT$106=1,1-KM4,0)+IF('計算A'!GU$106=1,1-KO4,0))*150+89+'計算A'!GU$5*100000+IF(AND($E4=1,TU4=0),50000,0))),1000000))</f>
        <v/>
      </c>
      <c r="ADC4">
        <f>IF($B4=0,1000000,IF(INDEX('計算A'!$D$60:$II$104,$B4,201)*KO4=1,IF(AND($E4=2,TV4=0),1000000,IF($F4&gt;0,INDEX('計算A'!GV$110:GV$114,$F4+1)+IF(AND($E4=1,TV4=0),1000,0),MIN(AEZ4,20)*400+(IF('計算A'!GU$106=1,1-KN4,0)+IF('計算A'!GV$106=1,1-KP4,0))*150+99+'計算A'!GV$5*100000+IF(AND($E4=1,TV4=0),50000,0))),1000000))</f>
        <v/>
      </c>
      <c r="ADD4">
        <f>IF($B4=0,1000000,IF(INDEX('計算A'!$D$60:$II$104,$B4,202)*KP4=1,IF(AND($E4=2,TW4=0),1000000,IF($F4&gt;0,INDEX('計算A'!GW$110:GW$114,$F4+1)+IF(AND($E4=1,TW4=0),1000,0),MIN(AEZ4,20)*400+(IF('計算A'!GV$106=1,1-KO4,0)+IF('計算A'!GW$106=1,1-KQ4,0))*150+109+'計算A'!GW$5*100000+IF(AND($E4=1,TW4=0),50000,0))),1000000))</f>
        <v/>
      </c>
      <c r="ADE4">
        <f>IF($B4=0,1000000,IF(INDEX('計算A'!$D$60:$II$104,$B4,203)*KQ4=1,IF(AND($E4=2,TX4=0),1000000,IF($F4&gt;0,INDEX('計算A'!GX$110:GX$114,$F4+1)+IF(AND($E4=1,TX4=0),1000,0),MIN(AEZ4,20)*400+(IF('計算A'!GW$106=1,1-KP4,0)+IF('計算A'!GX$106=1,1-KR4,0))*150+119+'計算A'!GX$5*100000+IF(AND($E4=1,TX4=0),50000,0))),1000000))</f>
        <v/>
      </c>
      <c r="ADF4">
        <f>IF($B4=0,1000000,IF(INDEX('計算A'!$D$60:$II$104,$B4,204)*KR4=1,IF(AND($E4=2,TY4=0),1000000,IF($F4&gt;0,INDEX('計算A'!GY$110:GY$114,$F4+1)+IF(AND($E4=1,TY4=0),1000,0),MIN(AEZ4,20)*400+(IF('計算A'!GX$106=1,1-KQ4,0)+IF('計算A'!GY$106=1,1-KS4,0))*150+129+'計算A'!GY$5*100000+IF(AND($E4=1,TY4=0),50000,0))),1000000))</f>
        <v/>
      </c>
      <c r="ADG4">
        <f>IF($B4=0,1000000,IF(INDEX('計算A'!$D$60:$II$104,$B4,205)*KS4=1,IF(AND($E4=2,TZ4=0),1000000,IF($F4&gt;0,INDEX('計算A'!GZ$110:GZ$114,$F4+1)+IF(AND($E4=1,TZ4=0),1000,0),MIN(AEZ4,20)*400+(IF('計算A'!GY$106=1,1-KR4,0)+IF('計算A'!GZ$106=1,1-KT4,0))*150+139+'計算A'!GZ$5*100000+IF(AND($E4=1,TZ4=0),50000,0))),1000000))</f>
        <v/>
      </c>
      <c r="ADH4">
        <f>IF($B4=0,1000000,IF(INDEX('計算A'!$D$60:$II$104,$B4,206)*KT4=1,IF(AND($E4=2,UA4=0),1000000,IF($F4&gt;0,INDEX('計算A'!HA$110:HA$114,$F4+1)+IF(AND($E4=1,UA4=0),1000,0),MIN(AEZ4,20)*400+(IF('計算A'!GZ$106=1,1-KS4,0)+IF('計算A'!HA$106=1,1-KU4,0))*150+149+'計算A'!HA$5*100000+IF(AND($E4=1,UA4=0),50000,0))),1000000))</f>
        <v/>
      </c>
      <c r="ADI4">
        <f>IF($B4=0,1000000,IF(INDEX('計算A'!$D$60:$II$104,$B4,207)*KU4=1,IF(AND($E4=2,UB4=0),1000000,IF($F4&gt;0,INDEX('計算A'!HB$110:HB$114,$F4+1)+IF(AND($E4=1,UB4=0),1000,0),MIN(AEZ4,20)*400+(IF('計算A'!HA$106=1,1-KT4,0)+IF('計算A'!HB$106=1,1-KV4,0))*150+159+'計算A'!HB$5*100000+IF(AND($E4=1,UB4=0),50000,0))),1000000))</f>
        <v/>
      </c>
      <c r="ADJ4">
        <f>IF($B4=0,1000000,IF(INDEX('計算A'!$D$60:$II$104,$B4,208)*KV4=1,IF(AND($E4=2,UC4=0),1000000,IF($F4&gt;0,INDEX('計算A'!HC$110:HC$114,$F4+1)+IF(AND($E4=1,UC4=0),1000,0),MIN(AEZ4,20)*400+(IF('計算A'!HB$106=1,1-KU4,0)+IF('計算A'!HC$106=1,1-KW4,0))*150+169+'計算A'!HC$5*100000+IF(AND($E4=1,UC4=0),50000,0))),1000000))</f>
        <v/>
      </c>
      <c r="ADK4">
        <f>IF($B4=0,1000000,IF(INDEX('計算A'!$D$60:$II$104,$B4,209)*KW4=1,IF(AND($E4=2,UD4=0),1000000,IF($F4&gt;0,INDEX('計算A'!HD$110:HD$114,$F4+1)+IF(AND($E4=1,UD4=0),1000,0),MIN(AEZ4,20)*400+(IF('計算A'!HC$106=1,1-KV4,0)+IF('計算A'!HD$106=1,1-KX4,0))*150+179+'計算A'!HD$5*100000+IF(AND($E4=1,UD4=0),50000,0))),1000000))</f>
        <v/>
      </c>
      <c r="ADL4">
        <f>IF($B4=0,1000000,IF(INDEX('計算A'!$D$60:$II$104,$B4,210)*KX4=1,IF(AND($E4=2,UE4=0),1000000,IF($F4&gt;0,INDEX('計算A'!HE$110:HE$114,$F4+1)+IF(AND($E4=1,UE4=0),1000,0),MIN(AEZ4,20)*400+(IF('計算A'!HD$106=1,1-KW4,0)+IF('計算A'!HE$106=1,1-KY4,0))*150+189+'計算A'!HE$5*100000+IF(AND($E4=1,UE4=0),50000,0))),1000000))</f>
        <v/>
      </c>
      <c r="ADM4">
        <f>IF($B4=0,1000000,IF(INDEX('計算A'!$D$60:$II$104,$B4,211)*KY4=1,IF(AND($E4=2,UF4=0),1000000,IF($F4&gt;0,INDEX('計算A'!HF$110:HF$114,$F4+1)+IF(AND($E4=1,UF4=0),1000,0),MIN(AEZ4,20)*400+(IF('計算A'!HE$106=1,1-KX4,0)+IF('計算A'!HF$106=1,1-KZ4,0))*150+199+'計算A'!HF$5*100000+IF(AND($E4=1,UF4=0),50000,0))),1000000))</f>
        <v/>
      </c>
      <c r="ADN4">
        <f>IF($B4=0,1000000,IF(INDEX('計算A'!$D$60:$II$104,$B4,212)*KZ4=1,IF(AND($E4=2,UG4=0),1000000,IF($F4&gt;0,INDEX('計算A'!HG$110:HG$114,$F4+1)+IF(AND($E4=1,UG4=0),1000,0),MIN(AEZ4,20)*400+(IF('計算A'!HF$106=1,1-KY4,0)+IF('計算A'!HG$106=1,1-LA4,0))*150+209+'計算A'!HG$5*100000+IF(AND($E4=1,UG4=0),50000,0))),1000000))</f>
        <v/>
      </c>
      <c r="ADO4">
        <f>IF($B4=0,1000000,IF(INDEX('計算A'!$D$60:$II$104,$B4,213)*LA4=1,IF(AND($E4=2,UH4=0),1000000,IF($F4&gt;0,INDEX('計算A'!HH$110:HH$114,$F4+1)+IF(AND($E4=1,UH4=0),1000,0),MIN(AEZ4,20)*400+(IF('計算A'!HG$106=1,1-KZ4,0)+IF('計算A'!HH$106=1,1-LB4,0))*150+219+'計算A'!HH$5*100000+IF(AND($E4=1,UH4=0),50000,0))),1000000))</f>
        <v/>
      </c>
      <c r="ADP4">
        <f>IF($B4=0,1000000,IF(INDEX('計算A'!$D$60:$II$104,$B4,214)*LB4=1,IF(AND($E4=2,UI4=0),1000000,IF($F4&gt;0,INDEX('計算A'!HI$110:HI$114,$F4+1)+IF(AND($E4=1,UI4=0),1000,0),MIN(AEZ4,20)*400+(IF('計算A'!HH$106=1,1-LA4,0)+IF('計算A'!HI$106=1,1-LC4,0))*150+229+'計算A'!HI$5*100000+IF(AND($E4=1,UI4=0),50000,0))),1000000))</f>
        <v/>
      </c>
      <c r="ADQ4">
        <f>IF($B4=0,1000000,IF(INDEX('計算A'!$D$60:$II$104,$B4,215)*LC4=1,IF(AND($E4=2,UJ4=0),1000000,IF($F4&gt;0,INDEX('計算A'!HJ$110:HJ$114,$F4+1)+IF(AND($E4=1,UJ4=0),1000,0),MIN(AEZ4,20)*400+(IF('計算A'!HI$106=1,1-LB4,0)+IF('計算A'!HJ$106=1,1-LD4,0))*150+239+'計算A'!HJ$5*100000+IF(AND($E4=1,UJ4=0),50000,0))),1000000))</f>
        <v/>
      </c>
      <c r="ADR4">
        <f>IF($B4=0,1000000,IF(INDEX('計算A'!$D$60:$II$104,$B4,216)*LD4=1,IF(AND($E4=2,UK4=0),1000000,IF($F4&gt;0,INDEX('計算A'!HK$110:HK$114,$F4+1)+IF(AND($E4=1,UK4=0),1000,0),MIN(AEZ4,20)*400+(IF('計算A'!HJ$106=1,1-LC4,0))*150+249+'計算A'!HK$5*100000+IF(AND($E4=1,UK4=0),50000,0))),1000000))</f>
        <v/>
      </c>
      <c r="ADS4">
        <f>IF($B4=0,1000000,IF(INDEX('計算A'!$D$60:$II$104,$B4,217)*LE4=1,IF(AND($E4=2,UL4=0),1000000,IF($F4&gt;0,INDEX('計算A'!HL$110:HL$114,$F4+1)+IF(AND($E4=1,UL4=0),1000,0),MIN(AFA4,20)*400+(IF('計算A'!HL$106=1,1-LF4,0))*150+20+'計算A'!HL$5*100000+IF(AND($E4=1,UL4=0),50000,0))),1000000))</f>
        <v/>
      </c>
      <c r="ADT4">
        <f>IF($B4=0,1000000,IF(INDEX('計算A'!$D$60:$II$104,$B4,218)*LF4=1,IF(AND($E4=2,UM4=0),1000000,IF($F4&gt;0,INDEX('計算A'!HM$110:HM$114,$F4+1)+IF(AND($E4=1,UM4=0),1000,0),MIN(AFA4,20)*400+(IF('計算A'!HL$106=1,1-LE4,0)+IF('計算A'!HM$106=1,1-LG4,0))*150+30+'計算A'!HM$5*100000+IF(AND($E4=1,UM4=0),50000,0))),1000000))</f>
        <v/>
      </c>
      <c r="ADU4">
        <f>IF($B4=0,1000000,IF(INDEX('計算A'!$D$60:$II$104,$B4,219)*LG4=1,IF(AND($E4=2,UN4=0),1000000,IF($F4&gt;0,INDEX('計算A'!HN$110:HN$114,$F4+1)+IF(AND($E4=1,UN4=0),1000,0),MIN(AFA4,20)*400+(IF('計算A'!HM$106=1,1-LF4,0)+IF('計算A'!HN$106=1,1-LH4,0))*150+40+'計算A'!HN$5*100000+IF(AND($E4=1,UN4=0),50000,0))),1000000))</f>
        <v/>
      </c>
      <c r="ADV4">
        <f>IF($B4=0,1000000,IF(INDEX('計算A'!$D$60:$II$104,$B4,220)*LH4=1,IF(AND($E4=2,UO4=0),1000000,IF($F4&gt;0,INDEX('計算A'!HO$110:HO$114,$F4+1)+IF(AND($E4=1,UO4=0),1000,0),MIN(AFA4,20)*400+(IF('計算A'!HN$106=1,1-LG4,0)+IF('計算A'!HO$106=1,1-LI4,0))*150+50+'計算A'!HO$5*100000+IF(AND($E4=1,UO4=0),50000,0))),1000000))</f>
        <v/>
      </c>
      <c r="ADW4">
        <f>IF($B4=0,1000000,IF(INDEX('計算A'!$D$60:$II$104,$B4,221)*LI4=1,IF(AND($E4=2,UP4=0),1000000,IF($F4&gt;0,INDEX('計算A'!HP$110:HP$114,$F4+1)+IF(AND($E4=1,UP4=0),1000,0),MIN(AFA4,20)*400+(IF('計算A'!HO$106=1,1-LH4,0)+IF('計算A'!HP$106=1,1-LJ4,0))*150+60+'計算A'!HP$5*100000+IF(AND($E4=1,UP4=0),50000,0))),1000000))</f>
        <v/>
      </c>
      <c r="ADX4">
        <f>IF($B4=0,1000000,IF(INDEX('計算A'!$D$60:$II$104,$B4,222)*LJ4=1,IF(AND($E4=2,UQ4=0),1000000,IF($F4&gt;0,INDEX('計算A'!HQ$110:HQ$114,$F4+1)+IF(AND($E4=1,UQ4=0),1000,0),MIN(AFA4,20)*400+(IF('計算A'!HP$106=1,1-LI4,0)+IF('計算A'!HQ$106=1,1-LK4,0))*150+70+'計算A'!HQ$5*100000+IF(AND($E4=1,UQ4=0),50000,0))),1000000))</f>
        <v/>
      </c>
      <c r="ADY4">
        <f>IF($B4=0,1000000,IF(INDEX('計算A'!$D$60:$II$104,$B4,223)*LK4=1,IF(AND($E4=2,UR4=0),1000000,IF($F4&gt;0,INDEX('計算A'!HR$110:HR$114,$F4+1)+IF(AND($E4=1,UR4=0),1000,0),MIN(AFA4,20)*400+(IF('計算A'!HQ$106=1,1-LJ4,0)+IF('計算A'!HR$106=1,1-LL4,0))*150+80+'計算A'!HR$5*100000+IF(AND($E4=1,UR4=0),50000,0))),1000000))</f>
        <v/>
      </c>
      <c r="ADZ4">
        <f>IF($B4=0,1000000,IF(INDEX('計算A'!$D$60:$II$104,$B4,224)*LL4=1,IF(AND($E4=2,US4=0),1000000,IF($F4&gt;0,INDEX('計算A'!HS$110:HS$114,$F4+1)+IF(AND($E4=1,US4=0),1000,0),MIN(AFA4,20)*400+(IF('計算A'!HR$106=1,1-LK4,0)+IF('計算A'!HS$106=1,1-LM4,0))*150+90+'計算A'!HS$5*100000+IF(AND($E4=1,US4=0),50000,0))),1000000))</f>
        <v/>
      </c>
      <c r="AEA4">
        <f>IF($B4=0,1000000,IF(INDEX('計算A'!$D$60:$II$104,$B4,225)*LM4=1,IF(AND($E4=2,UT4=0),1000000,IF($F4&gt;0,INDEX('計算A'!HT$110:HT$114,$F4+1)+IF(AND($E4=1,UT4=0),1000,0),MIN(AFA4,20)*400+(IF('計算A'!HS$106=1,1-LL4,0)+IF('計算A'!HT$106=1,1-LN4,0))*150+100+'計算A'!HT$5*100000+IF(AND($E4=1,UT4=0),50000,0))),1000000))</f>
        <v/>
      </c>
      <c r="AEB4">
        <f>IF($B4=0,1000000,IF(INDEX('計算A'!$D$60:$II$104,$B4,226)*LN4=1,IF(AND($E4=2,UU4=0),1000000,IF($F4&gt;0,INDEX('計算A'!HU$110:HU$114,$F4+1)+IF(AND($E4=1,UU4=0),1000,0),MIN(AFA4,20)*400+(IF('計算A'!HT$106=1,1-LM4,0)+IF('計算A'!HU$106=1,1-LO4,0))*150+110+'計算A'!HU$5*100000+IF(AND($E4=1,UU4=0),50000,0))),1000000))</f>
        <v/>
      </c>
      <c r="AEC4">
        <f>IF($B4=0,1000000,IF(INDEX('計算A'!$D$60:$II$104,$B4,227)*LO4=1,IF(AND($E4=2,UV4=0),1000000,IF($F4&gt;0,INDEX('計算A'!HV$110:HV$114,$F4+1)+IF(AND($E4=1,UV4=0),1000,0),MIN(AFA4,20)*400+(IF('計算A'!HU$106=1,1-LN4,0)+IF('計算A'!HV$106=1,1-LP4,0))*150+120+'計算A'!HV$5*100000+IF(AND($E4=1,UV4=0),50000,0))),1000000))</f>
        <v/>
      </c>
      <c r="AED4">
        <f>IF($B4=0,1000000,IF(INDEX('計算A'!$D$60:$II$104,$B4,228)*LP4=1,IF(AND($E4=2,UW4=0),1000000,IF($F4&gt;0,INDEX('計算A'!HW$110:HW$114,$F4+1)+IF(AND($E4=1,UW4=0),1000,0),MIN(AFA4,20)*400+(IF('計算A'!HV$106=1,1-LO4,0)+IF('計算A'!HW$106=1,1-LQ4,0))*150+130+'計算A'!HW$5*100000+IF(AND($E4=1,UW4=0),50000,0))),1000000))</f>
        <v/>
      </c>
      <c r="AEE4">
        <f>IF($B4=0,1000000,IF(INDEX('計算A'!$D$60:$II$104,$B4,229)*LQ4=1,IF(AND($E4=2,UX4=0),1000000,IF($F4&gt;0,INDEX('計算A'!HX$110:HX$114,$F4+1)+IF(AND($E4=1,UX4=0),1000,0),MIN(AFA4,20)*400+(IF('計算A'!HW$106=1,1-LP4,0)+IF('計算A'!HX$106=1,1-LR4,0))*150+140+'計算A'!HX$5*100000+IF(AND($E4=1,UX4=0),50000,0))),1000000))</f>
        <v/>
      </c>
      <c r="AEF4">
        <f>IF($B4=0,1000000,IF(INDEX('計算A'!$D$60:$II$104,$B4,230)*LR4=1,IF(AND($E4=2,UY4=0),1000000,IF($F4&gt;0,INDEX('計算A'!HY$110:HY$114,$F4+1)+IF(AND($E4=1,UY4=0),1000,0),MIN(AFA4,20)*400+(IF('計算A'!HX$106=1,1-LQ4,0)+IF('計算A'!HY$106=1,1-LS4,0))*150+150+'計算A'!HY$5*100000+IF(AND($E4=1,UY4=0),50000,0))),1000000))</f>
        <v/>
      </c>
      <c r="AEG4">
        <f>IF($B4=0,1000000,IF(INDEX('計算A'!$D$60:$II$104,$B4,231)*LS4=1,IF(AND($E4=2,UZ4=0),1000000,IF($F4&gt;0,INDEX('計算A'!HZ$110:HZ$114,$F4+1)+IF(AND($E4=1,UZ4=0),1000,0),MIN(AFA4,20)*400+(IF('計算A'!HY$106=1,1-LR4,0)+IF('計算A'!HZ$106=1,1-LT4,0))*150+160+'計算A'!HZ$5*100000+IF(AND($E4=1,UZ4=0),50000,0))),1000000))</f>
        <v/>
      </c>
      <c r="AEH4">
        <f>IF($B4=0,1000000,IF(INDEX('計算A'!$D$60:$II$104,$B4,232)*LT4=1,IF(AND($E4=2,VA4=0),1000000,IF($F4&gt;0,INDEX('計算A'!IA$110:IA$114,$F4+1)+IF(AND($E4=1,VA4=0),1000,0),MIN(AFA4,20)*400+(IF('計算A'!HZ$106=1,1-LS4,0)+IF('計算A'!IA$106=1,1-LU4,0))*150+170+'計算A'!IA$5*100000+IF(AND($E4=1,VA4=0),50000,0))),1000000))</f>
        <v/>
      </c>
      <c r="AEI4">
        <f>IF($B4=0,1000000,IF(INDEX('計算A'!$D$60:$II$104,$B4,233)*LU4=1,IF(AND($E4=2,VB4=0),1000000,IF($F4&gt;0,INDEX('計算A'!IB$110:IB$114,$F4+1)+IF(AND($E4=1,VB4=0),1000,0),MIN(AFA4,20)*400+(IF('計算A'!IA$106=1,1-LT4,0)+IF('計算A'!IB$106=1,1-LV4,0))*150+180+'計算A'!IB$5*100000+IF(AND($E4=1,VB4=0),50000,0))),1000000))</f>
        <v/>
      </c>
      <c r="AEJ4">
        <f>IF($B4=0,1000000,IF(INDEX('計算A'!$D$60:$II$104,$B4,234)*LV4=1,IF(AND($E4=2,VC4=0),1000000,IF($F4&gt;0,INDEX('計算A'!IC$110:IC$114,$F4+1)+IF(AND($E4=1,VC4=0),1000,0),MIN(AFA4,20)*400+(IF('計算A'!IB$106=1,1-LU4,0)+IF('計算A'!IC$106=1,1-LW4,0))*150+190+'計算A'!IC$5*100000+IF(AND($E4=1,VC4=0),50000,0))),1000000))</f>
        <v/>
      </c>
      <c r="AEK4">
        <f>IF($B4=0,1000000,IF(INDEX('計算A'!$D$60:$II$104,$B4,235)*LW4=1,IF(AND($E4=2,VD4=0),1000000,IF($F4&gt;0,INDEX('計算A'!ID$110:ID$114,$F4+1)+IF(AND($E4=1,VD4=0),1000,0),MIN(AFA4,20)*400+(IF('計算A'!IC$106=1,1-LV4,0)+IF('計算A'!ID$106=1,1-LX4,0))*150+200+'計算A'!ID$5*100000+IF(AND($E4=1,VD4=0),50000,0))),1000000))</f>
        <v/>
      </c>
      <c r="AEL4">
        <f>IF($B4=0,1000000,IF(INDEX('計算A'!$D$60:$II$104,$B4,236)*LX4=1,IF(AND($E4=2,VE4=0),1000000,IF($F4&gt;0,INDEX('計算A'!IE$110:IE$114,$F4+1)+IF(AND($E4=1,VE4=0),1000,0),MIN(AFA4,20)*400+(IF('計算A'!ID$106=1,1-LW4,0)+IF('計算A'!IE$106=1,1-LY4,0))*150+210+'計算A'!IE$5*100000+IF(AND($E4=1,VE4=0),50000,0))),1000000))</f>
        <v/>
      </c>
      <c r="AEM4">
        <f>IF($B4=0,1000000,IF(INDEX('計算A'!$D$60:$II$104,$B4,237)*LY4=1,IF(AND($E4=2,VF4=0),1000000,IF($F4&gt;0,INDEX('計算A'!IF$110:IF$114,$F4+1)+IF(AND($E4=1,VF4=0),1000,0),MIN(AFA4,20)*400+(IF('計算A'!IE$106=1,1-LX4,0)+IF('計算A'!IF$106=1,1-LZ4,0))*150+220+'計算A'!IF$5*100000+IF(AND($E4=1,VF4=0),50000,0))),1000000))</f>
        <v/>
      </c>
      <c r="AEN4">
        <f>IF($B4=0,1000000,IF(INDEX('計算A'!$D$60:$II$104,$B4,238)*LZ4=1,IF(AND($E4=2,VG4=0),1000000,IF($F4&gt;0,INDEX('計算A'!IG$110:IG$114,$F4+1)+IF(AND($E4=1,VG4=0),1000,0),MIN(AFA4,20)*400+(IF('計算A'!IF$106=1,1-LY4,0)+IF('計算A'!IG$106=1,1-MA4,0))*150+230+'計算A'!IG$5*100000+IF(AND($E4=1,VG4=0),50000,0))),1000000))</f>
        <v/>
      </c>
      <c r="AEO4">
        <f>IF($B4=0,1000000,IF(INDEX('計算A'!$D$60:$II$104,$B4,239)*MA4=1,IF(AND($E4=2,VH4=0),1000000,IF($F4&gt;0,INDEX('計算A'!IH$110:IH$114,$F4+1)+IF(AND($E4=1,VH4=0),1000,0),MIN(AFA4,20)*400+(IF('計算A'!IG$106=1,1-LZ4,0)+IF('計算A'!IH$106=1,1-MB4,0))*150+240+'計算A'!IH$5*100000+IF(AND($E4=1,VH4=0),50000,0))),1000000))</f>
        <v/>
      </c>
      <c r="AEP4">
        <f>IF($B4=0,1000000,IF(INDEX('計算A'!$D$60:$II$104,$B4,240)*MB4=1,IF(AND($E4=2,VI4=0),1000000,IF($F4&gt;0,INDEX('計算A'!II$110:II$114,$F4+1)+IF(AND($E4=1,VI4=0),1000,0),MIN(AFA4,20)*400+(IF('計算A'!IH$106=1,1-MA4,0))*150+250+'計算A'!II$5*100000+IF(AND($E4=1,VI4=0),50000,0))),1000000))</f>
        <v/>
      </c>
      <c r="AER4">
        <f>AER3+IF($C3&gt;0,IF(INDEX('計算A'!$D$2:$II$2,$C3)=1,1,0),0)</f>
        <v/>
      </c>
      <c r="AES4">
        <f>AES3+IF($C3&gt;0,IF(INDEX('計算A'!$D$2:$II$2,$C3)=2,1,0),0)</f>
        <v/>
      </c>
      <c r="AET4">
        <f>AET3+IF($C3&gt;0,IF(INDEX('計算A'!$D$2:$II$2,$C3)=3,1,0),0)</f>
        <v/>
      </c>
      <c r="AEU4">
        <f>AEU3+IF($C3&gt;0,IF(INDEX('計算A'!$D$2:$II$2,$C3)=4,1,0),0)</f>
        <v/>
      </c>
      <c r="AEV4">
        <f>AEV3+IF($C3&gt;0,IF(INDEX('計算A'!$D$2:$II$2,$C3)=5,1,0),0)</f>
        <v/>
      </c>
      <c r="AEW4">
        <f>AEW3+IF($C3&gt;0,IF(INDEX('計算A'!$D$2:$II$2,$C3)=6,1,0),0)</f>
        <v/>
      </c>
      <c r="AEX4">
        <f>AEX3+IF($C3&gt;0,IF(INDEX('計算A'!$D$2:$II$2,$C3)=7,1,0),0)</f>
        <v/>
      </c>
      <c r="AEY4">
        <f>AEY3+IF($C3&gt;0,IF(INDEX('計算A'!$D$2:$II$2,$C3)=8,1,0),0)</f>
        <v/>
      </c>
      <c r="AEZ4">
        <f>AEZ3+IF($C3&gt;0,IF(INDEX('計算A'!$D$2:$II$2,$C3)=9,1,0),0)</f>
        <v/>
      </c>
      <c r="AFA4">
        <f>AFA3+IF($C3&gt;0,IF(INDEX('計算A'!$D$2:$II$2,$C3)=10,1,0),0)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F($F5&gt;0,INDEX('計算A'!D$110:D$114,$F5+1)+IF(AND($E5=1,MD5=0),1000,0),MIN(AER5,20)*400+(IF('計算A'!D$106=1,1-CX5,0))*150+11+'計算A'!D$5*100000+IF(AND($E5=1,MD5=0),50000,0))),1000000))</f>
        <v/>
      </c>
      <c r="VL5">
        <f>IF($B5=0,1000000,IF(INDEX('計算A'!$D$60:$II$104,$B5,2)*CX5=1,IF(AND($E5=2,ME5=0),1000000,IF($F5&gt;0,INDEX('計算A'!E$110:E$114,$F5+1)+IF(AND($E5=1,ME5=0),1000,0),MIN(AER5,20)*400+(IF('計算A'!D$106=1,1-CW5,0)+IF('計算A'!E$106=1,1-CY5,0))*150+21+'計算A'!E$5*100000+IF(AND($E5=1,ME5=0),50000,0))),1000000))</f>
        <v/>
      </c>
      <c r="VM5">
        <f>IF($B5=0,1000000,IF(INDEX('計算A'!$D$60:$II$104,$B5,3)*CY5=1,IF(AND($E5=2,MF5=0),1000000,IF($F5&gt;0,INDEX('計算A'!F$110:F$114,$F5+1)+IF(AND($E5=1,MF5=0),1000,0),MIN(AER5,20)*400+(IF('計算A'!E$106=1,1-CX5,0)+IF('計算A'!F$106=1,1-CZ5,0))*150+31+'計算A'!F$5*100000+IF(AND($E5=1,MF5=0),50000,0))),1000000))</f>
        <v/>
      </c>
      <c r="VN5">
        <f>IF($B5=0,1000000,IF(INDEX('計算A'!$D$60:$II$104,$B5,4)*CZ5=1,IF(AND($E5=2,MG5=0),1000000,IF($F5&gt;0,INDEX('計算A'!G$110:G$114,$F5+1)+IF(AND($E5=1,MG5=0),1000,0),MIN(AER5,20)*400+(IF('計算A'!F$106=1,1-CY5,0)+IF('計算A'!G$106=1,1-DA5,0))*150+41+'計算A'!G$5*100000+IF(AND($E5=1,MG5=0),50000,0))),1000000))</f>
        <v/>
      </c>
      <c r="VO5">
        <f>IF($B5=0,1000000,IF(INDEX('計算A'!$D$60:$II$104,$B5,5)*DA5=1,IF(AND($E5=2,MH5=0),1000000,IF($F5&gt;0,INDEX('計算A'!H$110:H$114,$F5+1)+IF(AND($E5=1,MH5=0),1000,0),MIN(AER5,20)*400+(IF('計算A'!G$106=1,1-CZ5,0)+IF('計算A'!H$106=1,1-DB5,0))*150+51+'計算A'!H$5*100000+IF(AND($E5=1,MH5=0),50000,0))),1000000))</f>
        <v/>
      </c>
      <c r="VP5">
        <f>IF($B5=0,1000000,IF(INDEX('計算A'!$D$60:$II$104,$B5,6)*DB5=1,IF(AND($E5=2,MI5=0),1000000,IF($F5&gt;0,INDEX('計算A'!I$110:I$114,$F5+1)+IF(AND($E5=1,MI5=0),1000,0),MIN(AER5,20)*400+(IF('計算A'!H$106=1,1-DA5,0)+IF('計算A'!I$106=1,1-DC5,0))*150+61+'計算A'!I$5*100000+IF(AND($E5=1,MI5=0),50000,0))),1000000))</f>
        <v/>
      </c>
      <c r="VQ5">
        <f>IF($B5=0,1000000,IF(INDEX('計算A'!$D$60:$II$104,$B5,7)*DC5=1,IF(AND($E5=2,MJ5=0),1000000,IF($F5&gt;0,INDEX('計算A'!J$110:J$114,$F5+1)+IF(AND($E5=1,MJ5=0),1000,0),MIN(AER5,20)*400+(IF('計算A'!I$106=1,1-DB5,0)+IF('計算A'!J$106=1,1-DD5,0))*150+71+'計算A'!J$5*100000+IF(AND($E5=1,MJ5=0),50000,0))),1000000))</f>
        <v/>
      </c>
      <c r="VR5">
        <f>IF($B5=0,1000000,IF(INDEX('計算A'!$D$60:$II$104,$B5,8)*DD5=1,IF(AND($E5=2,MK5=0),1000000,IF($F5&gt;0,INDEX('計算A'!K$110:K$114,$F5+1)+IF(AND($E5=1,MK5=0),1000,0),MIN(AER5,20)*400+(IF('計算A'!J$106=1,1-DC5,0)+IF('計算A'!K$106=1,1-DE5,0))*150+81+'計算A'!K$5*100000+IF(AND($E5=1,MK5=0),50000,0))),1000000))</f>
        <v/>
      </c>
      <c r="VS5">
        <f>IF($B5=0,1000000,IF(INDEX('計算A'!$D$60:$II$104,$B5,9)*DE5=1,IF(AND($E5=2,ML5=0),1000000,IF($F5&gt;0,INDEX('計算A'!L$110:L$114,$F5+1)+IF(AND($E5=1,ML5=0),1000,0),MIN(AER5,20)*400+(IF('計算A'!K$106=1,1-DD5,0)+IF('計算A'!L$106=1,1-DF5,0))*150+91+'計算A'!L$5*100000+IF(AND($E5=1,ML5=0),50000,0))),1000000))</f>
        <v/>
      </c>
      <c r="VT5">
        <f>IF($B5=0,1000000,IF(INDEX('計算A'!$D$60:$II$104,$B5,10)*DF5=1,IF(AND($E5=2,MM5=0),1000000,IF($F5&gt;0,INDEX('計算A'!M$110:M$114,$F5+1)+IF(AND($E5=1,MM5=0),1000,0),MIN(AER5,20)*400+(IF('計算A'!L$106=1,1-DE5,0)+IF('計算A'!M$106=1,1-DG5,0))*150+101+'計算A'!M$5*100000+IF(AND($E5=1,MM5=0),50000,0))),1000000))</f>
        <v/>
      </c>
      <c r="VU5">
        <f>IF($B5=0,1000000,IF(INDEX('計算A'!$D$60:$II$104,$B5,11)*DG5=1,IF(AND($E5=2,MN5=0),1000000,IF($F5&gt;0,INDEX('計算A'!N$110:N$114,$F5+1)+IF(AND($E5=1,MN5=0),1000,0),MIN(AER5,20)*400+(IF('計算A'!M$106=1,1-DF5,0)+IF('計算A'!N$106=1,1-DH5,0))*150+111+'計算A'!N$5*100000+IF(AND($E5=1,MN5=0),50000,0))),1000000))</f>
        <v/>
      </c>
      <c r="VV5">
        <f>IF($B5=0,1000000,IF(INDEX('計算A'!$D$60:$II$104,$B5,12)*DH5=1,IF(AND($E5=2,MO5=0),1000000,IF($F5&gt;0,INDEX('計算A'!O$110:O$114,$F5+1)+IF(AND($E5=1,MO5=0),1000,0),MIN(AER5,20)*400+(IF('計算A'!N$106=1,1-DG5,0)+IF('計算A'!O$106=1,1-DI5,0))*150+121+'計算A'!O$5*100000+IF(AND($E5=1,MO5=0),50000,0))),1000000))</f>
        <v/>
      </c>
      <c r="VW5">
        <f>IF($B5=0,1000000,IF(INDEX('計算A'!$D$60:$II$104,$B5,13)*DI5=1,IF(AND($E5=2,MP5=0),1000000,IF($F5&gt;0,INDEX('計算A'!P$110:P$114,$F5+1)+IF(AND($E5=1,MP5=0),1000,0),MIN(AER5,20)*400+(IF('計算A'!O$106=1,1-DH5,0)+IF('計算A'!P$106=1,1-DJ5,0))*150+131+'計算A'!P$5*100000+IF(AND($E5=1,MP5=0),50000,0))),1000000))</f>
        <v/>
      </c>
      <c r="VX5">
        <f>IF($B5=0,1000000,IF(INDEX('計算A'!$D$60:$II$104,$B5,14)*DJ5=1,IF(AND($E5=2,MQ5=0),1000000,IF($F5&gt;0,INDEX('計算A'!Q$110:Q$114,$F5+1)+IF(AND($E5=1,MQ5=0),1000,0),MIN(AER5,20)*400+(IF('計算A'!P$106=1,1-DI5,0)+IF('計算A'!Q$106=1,1-DK5,0))*150+141+'計算A'!Q$5*100000+IF(AND($E5=1,MQ5=0),50000,0))),1000000))</f>
        <v/>
      </c>
      <c r="VY5">
        <f>IF($B5=0,1000000,IF(INDEX('計算A'!$D$60:$II$104,$B5,15)*DK5=1,IF(AND($E5=2,MR5=0),1000000,IF($F5&gt;0,INDEX('計算A'!R$110:R$114,$F5+1)+IF(AND($E5=1,MR5=0),1000,0),MIN(AER5,20)*400+(IF('計算A'!Q$106=1,1-DJ5,0)+IF('計算A'!R$106=1,1-DL5,0))*150+151+'計算A'!R$5*100000+IF(AND($E5=1,MR5=0),50000,0))),1000000))</f>
        <v/>
      </c>
      <c r="VZ5">
        <f>IF($B5=0,1000000,IF(INDEX('計算A'!$D$60:$II$104,$B5,16)*DL5=1,IF(AND($E5=2,MS5=0),1000000,IF($F5&gt;0,INDEX('計算A'!S$110:S$114,$F5+1)+IF(AND($E5=1,MS5=0),1000,0),MIN(AER5,20)*400+(IF('計算A'!R$106=1,1-DK5,0)+IF('計算A'!S$106=1,1-DM5,0))*150+161+'計算A'!S$5*100000+IF(AND($E5=1,MS5=0),50000,0))),1000000))</f>
        <v/>
      </c>
      <c r="WA5">
        <f>IF($B5=0,1000000,IF(INDEX('計算A'!$D$60:$II$104,$B5,17)*DM5=1,IF(AND($E5=2,MT5=0),1000000,IF($F5&gt;0,INDEX('計算A'!T$110:T$114,$F5+1)+IF(AND($E5=1,MT5=0),1000,0),MIN(AER5,20)*400+(IF('計算A'!S$106=1,1-DL5,0)+IF('計算A'!T$106=1,1-DN5,0))*150+171+'計算A'!T$5*100000+IF(AND($E5=1,MT5=0),50000,0))),1000000))</f>
        <v/>
      </c>
      <c r="WB5">
        <f>IF($B5=0,1000000,IF(INDEX('計算A'!$D$60:$II$104,$B5,18)*DN5=1,IF(AND($E5=2,MU5=0),1000000,IF($F5&gt;0,INDEX('計算A'!U$110:U$114,$F5+1)+IF(AND($E5=1,MU5=0),1000,0),MIN(AER5,20)*400+(IF('計算A'!T$106=1,1-DM5,0)+IF('計算A'!U$106=1,1-DO5,0))*150+181+'計算A'!U$5*100000+IF(AND($E5=1,MU5=0),50000,0))),1000000))</f>
        <v/>
      </c>
      <c r="WC5">
        <f>IF($B5=0,1000000,IF(INDEX('計算A'!$D$60:$II$104,$B5,19)*DO5=1,IF(AND($E5=2,MV5=0),1000000,IF($F5&gt;0,INDEX('計算A'!V$110:V$114,$F5+1)+IF(AND($E5=1,MV5=0),1000,0),MIN(AER5,20)*400+(IF('計算A'!U$106=1,1-DN5,0)+IF('計算A'!V$106=1,1-DP5,0))*150+191+'計算A'!V$5*100000+IF(AND($E5=1,MV5=0),50000,0))),1000000))</f>
        <v/>
      </c>
      <c r="WD5">
        <f>IF($B5=0,1000000,IF(INDEX('計算A'!$D$60:$II$104,$B5,20)*DP5=1,IF(AND($E5=2,MW5=0),1000000,IF($F5&gt;0,INDEX('計算A'!W$110:W$114,$F5+1)+IF(AND($E5=1,MW5=0),1000,0),MIN(AER5,20)*400+(IF('計算A'!V$106=1,1-DO5,0)+IF('計算A'!W$106=1,1-DQ5,0))*150+201+'計算A'!W$5*100000+IF(AND($E5=1,MW5=0),50000,0))),1000000))</f>
        <v/>
      </c>
      <c r="WE5">
        <f>IF($B5=0,1000000,IF(INDEX('計算A'!$D$60:$II$104,$B5,21)*DQ5=1,IF(AND($E5=2,MX5=0),1000000,IF($F5&gt;0,INDEX('計算A'!X$110:X$114,$F5+1)+IF(AND($E5=1,MX5=0),1000,0),MIN(AER5,20)*400+(IF('計算A'!W$106=1,1-DP5,0)+IF('計算A'!X$106=1,1-DR5,0))*150+211+'計算A'!X$5*100000+IF(AND($E5=1,MX5=0),50000,0))),1000000))</f>
        <v/>
      </c>
      <c r="WF5">
        <f>IF($B5=0,1000000,IF(INDEX('計算A'!$D$60:$II$104,$B5,22)*DR5=1,IF(AND($E5=2,MY5=0),1000000,IF($F5&gt;0,INDEX('計算A'!Y$110:Y$114,$F5+1)+IF(AND($E5=1,MY5=0),1000,0),MIN(AER5,20)*400+(IF('計算A'!X$106=1,1-DQ5,0)+IF('計算A'!Y$106=1,1-DS5,0))*150+221+'計算A'!Y$5*100000+IF(AND($E5=1,MY5=0),50000,0))),1000000))</f>
        <v/>
      </c>
      <c r="WG5">
        <f>IF($B5=0,1000000,IF(INDEX('計算A'!$D$60:$II$104,$B5,23)*DS5=1,IF(AND($E5=2,MZ5=0),1000000,IF($F5&gt;0,INDEX('計算A'!Z$110:Z$114,$F5+1)+IF(AND($E5=1,MZ5=0),1000,0),MIN(AER5,20)*400+(IF('計算A'!Y$106=1,1-DR5,0)+IF('計算A'!Z$106=1,1-DT5,0))*150+231+'計算A'!Z$5*100000+IF(AND($E5=1,MZ5=0),50000,0))),1000000))</f>
        <v/>
      </c>
      <c r="WH5">
        <f>IF($B5=0,1000000,IF(INDEX('計算A'!$D$60:$II$104,$B5,24)*DT5=1,IF(AND($E5=2,NA5=0),1000000,IF($F5&gt;0,INDEX('計算A'!AA$110:AA$114,$F5+1)+IF(AND($E5=1,NA5=0),1000,0),MIN(AER5,20)*400+(IF('計算A'!Z$106=1,1-DS5,0))*150+241+'計算A'!AA$5*100000+IF(AND($E5=1,NA5=0),50000,0))),1000000))</f>
        <v/>
      </c>
      <c r="WI5">
        <f>IF($B5=0,1000000,IF(INDEX('計算A'!$D$60:$II$104,$B5,25)*DU5=1,IF(AND($E5=2,NB5=0),1000000,IF($F5&gt;0,INDEX('計算A'!AB$110:AB$114,$F5+1)+IF(AND($E5=1,NB5=0),1000,0),MIN(AES5,20)*400+(IF('計算A'!AB$106=1,1-DV5,0))*150+12+'計算A'!AB$5*100000+IF(AND($E5=1,NB5=0),50000,0))),1000000))</f>
        <v/>
      </c>
      <c r="WJ5">
        <f>IF($B5=0,1000000,IF(INDEX('計算A'!$D$60:$II$104,$B5,26)*DV5=1,IF(AND($E5=2,NC5=0),1000000,IF($F5&gt;0,INDEX('計算A'!AC$110:AC$114,$F5+1)+IF(AND($E5=1,NC5=0),1000,0),MIN(AES5,20)*400+(IF('計算A'!AB$106=1,1-DU5,0)+IF('計算A'!AC$106=1,1-DW5,0))*150+22+'計算A'!AC$5*100000+IF(AND($E5=1,NC5=0),50000,0))),1000000))</f>
        <v/>
      </c>
      <c r="WK5">
        <f>IF($B5=0,1000000,IF(INDEX('計算A'!$D$60:$II$104,$B5,27)*DW5=1,IF(AND($E5=2,ND5=0),1000000,IF($F5&gt;0,INDEX('計算A'!AD$110:AD$114,$F5+1)+IF(AND($E5=1,ND5=0),1000,0),MIN(AES5,20)*400+(IF('計算A'!AC$106=1,1-DV5,0)+IF('計算A'!AD$106=1,1-DX5,0))*150+32+'計算A'!AD$5*100000+IF(AND($E5=1,ND5=0),50000,0))),1000000))</f>
        <v/>
      </c>
      <c r="WL5">
        <f>IF($B5=0,1000000,IF(INDEX('計算A'!$D$60:$II$104,$B5,28)*DX5=1,IF(AND($E5=2,NE5=0),1000000,IF($F5&gt;0,INDEX('計算A'!AE$110:AE$114,$F5+1)+IF(AND($E5=1,NE5=0),1000,0),MIN(AES5,20)*400+(IF('計算A'!AD$106=1,1-DW5,0)+IF('計算A'!AE$106=1,1-DY5,0))*150+42+'計算A'!AE$5*100000+IF(AND($E5=1,NE5=0),50000,0))),1000000))</f>
        <v/>
      </c>
      <c r="WM5">
        <f>IF($B5=0,1000000,IF(INDEX('計算A'!$D$60:$II$104,$B5,29)*DY5=1,IF(AND($E5=2,NF5=0),1000000,IF($F5&gt;0,INDEX('計算A'!AF$110:AF$114,$F5+1)+IF(AND($E5=1,NF5=0),1000,0),MIN(AES5,20)*400+(IF('計算A'!AE$106=1,1-DX5,0)+IF('計算A'!AF$106=1,1-DZ5,0))*150+52+'計算A'!AF$5*100000+IF(AND($E5=1,NF5=0),50000,0))),1000000))</f>
        <v/>
      </c>
      <c r="WN5">
        <f>IF($B5=0,1000000,IF(INDEX('計算A'!$D$60:$II$104,$B5,30)*DZ5=1,IF(AND($E5=2,NG5=0),1000000,IF($F5&gt;0,INDEX('計算A'!AG$110:AG$114,$F5+1)+IF(AND($E5=1,NG5=0),1000,0),MIN(AES5,20)*400+(IF('計算A'!AF$106=1,1-DY5,0)+IF('計算A'!AG$106=1,1-EA5,0))*150+62+'計算A'!AG$5*100000+IF(AND($E5=1,NG5=0),50000,0))),1000000))</f>
        <v/>
      </c>
      <c r="WO5">
        <f>IF($B5=0,1000000,IF(INDEX('計算A'!$D$60:$II$104,$B5,31)*EA5=1,IF(AND($E5=2,NH5=0),1000000,IF($F5&gt;0,INDEX('計算A'!AH$110:AH$114,$F5+1)+IF(AND($E5=1,NH5=0),1000,0),MIN(AES5,20)*400+(IF('計算A'!AG$106=1,1-DZ5,0)+IF('計算A'!AH$106=1,1-EB5,0))*150+72+'計算A'!AH$5*100000+IF(AND($E5=1,NH5=0),50000,0))),1000000))</f>
        <v/>
      </c>
      <c r="WP5">
        <f>IF($B5=0,1000000,IF(INDEX('計算A'!$D$60:$II$104,$B5,32)*EB5=1,IF(AND($E5=2,NI5=0),1000000,IF($F5&gt;0,INDEX('計算A'!AI$110:AI$114,$F5+1)+IF(AND($E5=1,NI5=0),1000,0),MIN(AES5,20)*400+(IF('計算A'!AH$106=1,1-EA5,0)+IF('計算A'!AI$106=1,1-EC5,0))*150+82+'計算A'!AI$5*100000+IF(AND($E5=1,NI5=0),50000,0))),1000000))</f>
        <v/>
      </c>
      <c r="WQ5">
        <f>IF($B5=0,1000000,IF(INDEX('計算A'!$D$60:$II$104,$B5,33)*EC5=1,IF(AND($E5=2,NJ5=0),1000000,IF($F5&gt;0,INDEX('計算A'!AJ$110:AJ$114,$F5+1)+IF(AND($E5=1,NJ5=0),1000,0),MIN(AES5,20)*400+(IF('計算A'!AI$106=1,1-EB5,0)+IF('計算A'!AJ$106=1,1-ED5,0))*150+92+'計算A'!AJ$5*100000+IF(AND($E5=1,NJ5=0),50000,0))),1000000))</f>
        <v/>
      </c>
      <c r="WR5">
        <f>IF($B5=0,1000000,IF(INDEX('計算A'!$D$60:$II$104,$B5,34)*ED5=1,IF(AND($E5=2,NK5=0),1000000,IF($F5&gt;0,INDEX('計算A'!AK$110:AK$114,$F5+1)+IF(AND($E5=1,NK5=0),1000,0),MIN(AES5,20)*400+(IF('計算A'!AJ$106=1,1-EC5,0)+IF('計算A'!AK$106=1,1-EE5,0))*150+102+'計算A'!AK$5*100000+IF(AND($E5=1,NK5=0),50000,0))),1000000))</f>
        <v/>
      </c>
      <c r="WS5">
        <f>IF($B5=0,1000000,IF(INDEX('計算A'!$D$60:$II$104,$B5,35)*EE5=1,IF(AND($E5=2,NL5=0),1000000,IF($F5&gt;0,INDEX('計算A'!AL$110:AL$114,$F5+1)+IF(AND($E5=1,NL5=0),1000,0),MIN(AES5,20)*400+(IF('計算A'!AK$106=1,1-ED5,0)+IF('計算A'!AL$106=1,1-EF5,0))*150+112+'計算A'!AL$5*100000+IF(AND($E5=1,NL5=0),50000,0))),1000000))</f>
        <v/>
      </c>
      <c r="WT5">
        <f>IF($B5=0,1000000,IF(INDEX('計算A'!$D$60:$II$104,$B5,36)*EF5=1,IF(AND($E5=2,NM5=0),1000000,IF($F5&gt;0,INDEX('計算A'!AM$110:AM$114,$F5+1)+IF(AND($E5=1,NM5=0),1000,0),MIN(AES5,20)*400+(IF('計算A'!AL$106=1,1-EE5,0)+IF('計算A'!AM$106=1,1-EG5,0))*150+122+'計算A'!AM$5*100000+IF(AND($E5=1,NM5=0),50000,0))),1000000))</f>
        <v/>
      </c>
      <c r="WU5">
        <f>IF($B5=0,1000000,IF(INDEX('計算A'!$D$60:$II$104,$B5,37)*EG5=1,IF(AND($E5=2,NN5=0),1000000,IF($F5&gt;0,INDEX('計算A'!AN$110:AN$114,$F5+1)+IF(AND($E5=1,NN5=0),1000,0),MIN(AES5,20)*400+(IF('計算A'!AM$106=1,1-EF5,0)+IF('計算A'!AN$106=1,1-EH5,0))*150+132+'計算A'!AN$5*100000+IF(AND($E5=1,NN5=0),50000,0))),1000000))</f>
        <v/>
      </c>
      <c r="WV5">
        <f>IF($B5=0,1000000,IF(INDEX('計算A'!$D$60:$II$104,$B5,38)*EH5=1,IF(AND($E5=2,NO5=0),1000000,IF($F5&gt;0,INDEX('計算A'!AO$110:AO$114,$F5+1)+IF(AND($E5=1,NO5=0),1000,0),MIN(AES5,20)*400+(IF('計算A'!AN$106=1,1-EG5,0)+IF('計算A'!AO$106=1,1-EI5,0))*150+142+'計算A'!AO$5*100000+IF(AND($E5=1,NO5=0),50000,0))),1000000))</f>
        <v/>
      </c>
      <c r="WW5">
        <f>IF($B5=0,1000000,IF(INDEX('計算A'!$D$60:$II$104,$B5,39)*EI5=1,IF(AND($E5=2,NP5=0),1000000,IF($F5&gt;0,INDEX('計算A'!AP$110:AP$114,$F5+1)+IF(AND($E5=1,NP5=0),1000,0),MIN(AES5,20)*400+(IF('計算A'!AO$106=1,1-EH5,0)+IF('計算A'!AP$106=1,1-EJ5,0))*150+152+'計算A'!AP$5*100000+IF(AND($E5=1,NP5=0),50000,0))),1000000))</f>
        <v/>
      </c>
      <c r="WX5">
        <f>IF($B5=0,1000000,IF(INDEX('計算A'!$D$60:$II$104,$B5,40)*EJ5=1,IF(AND($E5=2,NQ5=0),1000000,IF($F5&gt;0,INDEX('計算A'!AQ$110:AQ$114,$F5+1)+IF(AND($E5=1,NQ5=0),1000,0),MIN(AES5,20)*400+(IF('計算A'!AP$106=1,1-EI5,0)+IF('計算A'!AQ$106=1,1-EK5,0))*150+162+'計算A'!AQ$5*100000+IF(AND($E5=1,NQ5=0),50000,0))),1000000))</f>
        <v/>
      </c>
      <c r="WY5">
        <f>IF($B5=0,1000000,IF(INDEX('計算A'!$D$60:$II$104,$B5,41)*EK5=1,IF(AND($E5=2,NR5=0),1000000,IF($F5&gt;0,INDEX('計算A'!AR$110:AR$114,$F5+1)+IF(AND($E5=1,NR5=0),1000,0),MIN(AES5,20)*400+(IF('計算A'!AQ$106=1,1-EJ5,0)+IF('計算A'!AR$106=1,1-EL5,0))*150+172+'計算A'!AR$5*100000+IF(AND($E5=1,NR5=0),50000,0))),1000000))</f>
        <v/>
      </c>
      <c r="WZ5">
        <f>IF($B5=0,1000000,IF(INDEX('計算A'!$D$60:$II$104,$B5,42)*EL5=1,IF(AND($E5=2,NS5=0),1000000,IF($F5&gt;0,INDEX('計算A'!AS$110:AS$114,$F5+1)+IF(AND($E5=1,NS5=0),1000,0),MIN(AES5,20)*400+(IF('計算A'!AR$106=1,1-EK5,0)+IF('計算A'!AS$106=1,1-EM5,0))*150+182+'計算A'!AS$5*100000+IF(AND($E5=1,NS5=0),50000,0))),1000000))</f>
        <v/>
      </c>
      <c r="XA5">
        <f>IF($B5=0,1000000,IF(INDEX('計算A'!$D$60:$II$104,$B5,43)*EM5=1,IF(AND($E5=2,NT5=0),1000000,IF($F5&gt;0,INDEX('計算A'!AT$110:AT$114,$F5+1)+IF(AND($E5=1,NT5=0),1000,0),MIN(AES5,20)*400+(IF('計算A'!AS$106=1,1-EL5,0)+IF('計算A'!AT$106=1,1-EN5,0))*150+192+'計算A'!AT$5*100000+IF(AND($E5=1,NT5=0),50000,0))),1000000))</f>
        <v/>
      </c>
      <c r="XB5">
        <f>IF($B5=0,1000000,IF(INDEX('計算A'!$D$60:$II$104,$B5,44)*EN5=1,IF(AND($E5=2,NU5=0),1000000,IF($F5&gt;0,INDEX('計算A'!AU$110:AU$114,$F5+1)+IF(AND($E5=1,NU5=0),1000,0),MIN(AES5,20)*400+(IF('計算A'!AT$106=1,1-EM5,0)+IF('計算A'!AU$106=1,1-EO5,0))*150+202+'計算A'!AU$5*100000+IF(AND($E5=1,NU5=0),50000,0))),1000000))</f>
        <v/>
      </c>
      <c r="XC5">
        <f>IF($B5=0,1000000,IF(INDEX('計算A'!$D$60:$II$104,$B5,45)*EO5=1,IF(AND($E5=2,NV5=0),1000000,IF($F5&gt;0,INDEX('計算A'!AV$110:AV$114,$F5+1)+IF(AND($E5=1,NV5=0),1000,0),MIN(AES5,20)*400+(IF('計算A'!AU$106=1,1-EN5,0)+IF('計算A'!AV$106=1,1-EP5,0))*150+212+'計算A'!AV$5*100000+IF(AND($E5=1,NV5=0),50000,0))),1000000))</f>
        <v/>
      </c>
      <c r="XD5">
        <f>IF($B5=0,1000000,IF(INDEX('計算A'!$D$60:$II$104,$B5,46)*EP5=1,IF(AND($E5=2,NW5=0),1000000,IF($F5&gt;0,INDEX('計算A'!AW$110:AW$114,$F5+1)+IF(AND($E5=1,NW5=0),1000,0),MIN(AES5,20)*400+(IF('計算A'!AV$106=1,1-EO5,0)+IF('計算A'!AW$106=1,1-EQ5,0))*150+222+'計算A'!AW$5*100000+IF(AND($E5=1,NW5=0),50000,0))),1000000))</f>
        <v/>
      </c>
      <c r="XE5">
        <f>IF($B5=0,1000000,IF(INDEX('計算A'!$D$60:$II$104,$B5,47)*EQ5=1,IF(AND($E5=2,NX5=0),1000000,IF($F5&gt;0,INDEX('計算A'!AX$110:AX$114,$F5+1)+IF(AND($E5=1,NX5=0),1000,0),MIN(AES5,20)*400+(IF('計算A'!AW$106=1,1-EP5,0)+IF('計算A'!AX$106=1,1-ER5,0))*150+232+'計算A'!AX$5*100000+IF(AND($E5=1,NX5=0),50000,0))),1000000))</f>
        <v/>
      </c>
      <c r="XF5">
        <f>IF($B5=0,1000000,IF(INDEX('計算A'!$D$60:$II$104,$B5,48)*ER5=1,IF(AND($E5=2,NY5=0),1000000,IF($F5&gt;0,INDEX('計算A'!AY$110:AY$114,$F5+1)+IF(AND($E5=1,NY5=0),1000,0),MIN(AES5,20)*400+(IF('計算A'!AX$106=1,1-EQ5,0))*150+242+'計算A'!AY$5*100000+IF(AND($E5=1,NY5=0),50000,0))),1000000))</f>
        <v/>
      </c>
      <c r="XG5">
        <f>IF($B5=0,1000000,IF(INDEX('計算A'!$D$60:$II$104,$B5,49)*ES5=1,IF(AND($E5=2,NZ5=0),1000000,IF($F5&gt;0,INDEX('計算A'!AZ$110:AZ$114,$F5+1)+IF(AND($E5=1,NZ5=0),1000,0),MIN(AET5,20)*400+(IF('計算A'!AZ$106=1,1-ET5,0))*150+13+'計算A'!AZ$5*100000+IF(AND($E5=1,NZ5=0),50000,0))),1000000))</f>
        <v/>
      </c>
      <c r="XH5">
        <f>IF($B5=0,1000000,IF(INDEX('計算A'!$D$60:$II$104,$B5,50)*ET5=1,IF(AND($E5=2,OA5=0),1000000,IF($F5&gt;0,INDEX('計算A'!BA$110:BA$114,$F5+1)+IF(AND($E5=1,OA5=0),1000,0),MIN(AET5,20)*400+(IF('計算A'!AZ$106=1,1-ES5,0)+IF('計算A'!BA$106=1,1-EU5,0))*150+23+'計算A'!BA$5*100000+IF(AND($E5=1,OA5=0),50000,0))),1000000))</f>
        <v/>
      </c>
      <c r="XI5">
        <f>IF($B5=0,1000000,IF(INDEX('計算A'!$D$60:$II$104,$B5,51)*EU5=1,IF(AND($E5=2,OB5=0),1000000,IF($F5&gt;0,INDEX('計算A'!BB$110:BB$114,$F5+1)+IF(AND($E5=1,OB5=0),1000,0),MIN(AET5,20)*400+(IF('計算A'!BA$106=1,1-ET5,0)+IF('計算A'!BB$106=1,1-EV5,0))*150+33+'計算A'!BB$5*100000+IF(AND($E5=1,OB5=0),50000,0))),1000000))</f>
        <v/>
      </c>
      <c r="XJ5">
        <f>IF($B5=0,1000000,IF(INDEX('計算A'!$D$60:$II$104,$B5,52)*EV5=1,IF(AND($E5=2,OC5=0),1000000,IF($F5&gt;0,INDEX('計算A'!BC$110:BC$114,$F5+1)+IF(AND($E5=1,OC5=0),1000,0),MIN(AET5,20)*400+(IF('計算A'!BB$106=1,1-EU5,0)+IF('計算A'!BC$106=1,1-EW5,0))*150+43+'計算A'!BC$5*100000+IF(AND($E5=1,OC5=0),50000,0))),1000000))</f>
        <v/>
      </c>
      <c r="XK5">
        <f>IF($B5=0,1000000,IF(INDEX('計算A'!$D$60:$II$104,$B5,53)*EW5=1,IF(AND($E5=2,OD5=0),1000000,IF($F5&gt;0,INDEX('計算A'!BD$110:BD$114,$F5+1)+IF(AND($E5=1,OD5=0),1000,0),MIN(AET5,20)*400+(IF('計算A'!BC$106=1,1-EV5,0)+IF('計算A'!BD$106=1,1-EX5,0))*150+53+'計算A'!BD$5*100000+IF(AND($E5=1,OD5=0),50000,0))),1000000))</f>
        <v/>
      </c>
      <c r="XL5">
        <f>IF($B5=0,1000000,IF(INDEX('計算A'!$D$60:$II$104,$B5,54)*EX5=1,IF(AND($E5=2,OE5=0),1000000,IF($F5&gt;0,INDEX('計算A'!BE$110:BE$114,$F5+1)+IF(AND($E5=1,OE5=0),1000,0),MIN(AET5,20)*400+(IF('計算A'!BD$106=1,1-EW5,0)+IF('計算A'!BE$106=1,1-EY5,0))*150+63+'計算A'!BE$5*100000+IF(AND($E5=1,OE5=0),50000,0))),1000000))</f>
        <v/>
      </c>
      <c r="XM5">
        <f>IF($B5=0,1000000,IF(INDEX('計算A'!$D$60:$II$104,$B5,55)*EY5=1,IF(AND($E5=2,OF5=0),1000000,IF($F5&gt;0,INDEX('計算A'!BF$110:BF$114,$F5+1)+IF(AND($E5=1,OF5=0),1000,0),MIN(AET5,20)*400+(IF('計算A'!BE$106=1,1-EX5,0)+IF('計算A'!BF$106=1,1-EZ5,0))*150+73+'計算A'!BF$5*100000+IF(AND($E5=1,OF5=0),50000,0))),1000000))</f>
        <v/>
      </c>
      <c r="XN5">
        <f>IF($B5=0,1000000,IF(INDEX('計算A'!$D$60:$II$104,$B5,56)*EZ5=1,IF(AND($E5=2,OG5=0),1000000,IF($F5&gt;0,INDEX('計算A'!BG$110:BG$114,$F5+1)+IF(AND($E5=1,OG5=0),1000,0),MIN(AET5,20)*400+(IF('計算A'!BF$106=1,1-EY5,0)+IF('計算A'!BG$106=1,1-FA5,0))*150+83+'計算A'!BG$5*100000+IF(AND($E5=1,OG5=0),50000,0))),1000000))</f>
        <v/>
      </c>
      <c r="XO5">
        <f>IF($B5=0,1000000,IF(INDEX('計算A'!$D$60:$II$104,$B5,57)*FA5=1,IF(AND($E5=2,OH5=0),1000000,IF($F5&gt;0,INDEX('計算A'!BH$110:BH$114,$F5+1)+IF(AND($E5=1,OH5=0),1000,0),MIN(AET5,20)*400+(IF('計算A'!BG$106=1,1-EZ5,0)+IF('計算A'!BH$106=1,1-FB5,0))*150+93+'計算A'!BH$5*100000+IF(AND($E5=1,OH5=0),50000,0))),1000000))</f>
        <v/>
      </c>
      <c r="XP5">
        <f>IF($B5=0,1000000,IF(INDEX('計算A'!$D$60:$II$104,$B5,58)*FB5=1,IF(AND($E5=2,OI5=0),1000000,IF($F5&gt;0,INDEX('計算A'!BI$110:BI$114,$F5+1)+IF(AND($E5=1,OI5=0),1000,0),MIN(AET5,20)*400+(IF('計算A'!BH$106=1,1-FA5,0)+IF('計算A'!BI$106=1,1-FC5,0))*150+103+'計算A'!BI$5*100000+IF(AND($E5=1,OI5=0),50000,0))),1000000))</f>
        <v/>
      </c>
      <c r="XQ5">
        <f>IF($B5=0,1000000,IF(INDEX('計算A'!$D$60:$II$104,$B5,59)*FC5=1,IF(AND($E5=2,OJ5=0),1000000,IF($F5&gt;0,INDEX('計算A'!BJ$110:BJ$114,$F5+1)+IF(AND($E5=1,OJ5=0),1000,0),MIN(AET5,20)*400+(IF('計算A'!BI$106=1,1-FB5,0)+IF('計算A'!BJ$106=1,1-FD5,0))*150+113+'計算A'!BJ$5*100000+IF(AND($E5=1,OJ5=0),50000,0))),1000000))</f>
        <v/>
      </c>
      <c r="XR5">
        <f>IF($B5=0,1000000,IF(INDEX('計算A'!$D$60:$II$104,$B5,60)*FD5=1,IF(AND($E5=2,OK5=0),1000000,IF($F5&gt;0,INDEX('計算A'!BK$110:BK$114,$F5+1)+IF(AND($E5=1,OK5=0),1000,0),MIN(AET5,20)*400+(IF('計算A'!BJ$106=1,1-FC5,0)+IF('計算A'!BK$106=1,1-FE5,0))*150+123+'計算A'!BK$5*100000+IF(AND($E5=1,OK5=0),50000,0))),1000000))</f>
        <v/>
      </c>
      <c r="XS5">
        <f>IF($B5=0,1000000,IF(INDEX('計算A'!$D$60:$II$104,$B5,61)*FE5=1,IF(AND($E5=2,OL5=0),1000000,IF($F5&gt;0,INDEX('計算A'!BL$110:BL$114,$F5+1)+IF(AND($E5=1,OL5=0),1000,0),MIN(AET5,20)*400+(IF('計算A'!BK$106=1,1-FD5,0)+IF('計算A'!BL$106=1,1-FF5,0))*150+133+'計算A'!BL$5*100000+IF(AND($E5=1,OL5=0),50000,0))),1000000))</f>
        <v/>
      </c>
      <c r="XT5">
        <f>IF($B5=0,1000000,IF(INDEX('計算A'!$D$60:$II$104,$B5,62)*FF5=1,IF(AND($E5=2,OM5=0),1000000,IF($F5&gt;0,INDEX('計算A'!BM$110:BM$114,$F5+1)+IF(AND($E5=1,OM5=0),1000,0),MIN(AET5,20)*400+(IF('計算A'!BL$106=1,1-FE5,0)+IF('計算A'!BM$106=1,1-FG5,0))*150+143+'計算A'!BM$5*100000+IF(AND($E5=1,OM5=0),50000,0))),1000000))</f>
        <v/>
      </c>
      <c r="XU5">
        <f>IF($B5=0,1000000,IF(INDEX('計算A'!$D$60:$II$104,$B5,63)*FG5=1,IF(AND($E5=2,ON5=0),1000000,IF($F5&gt;0,INDEX('計算A'!BN$110:BN$114,$F5+1)+IF(AND($E5=1,ON5=0),1000,0),MIN(AET5,20)*400+(IF('計算A'!BM$106=1,1-FF5,0)+IF('計算A'!BN$106=1,1-FH5,0))*150+153+'計算A'!BN$5*100000+IF(AND($E5=1,ON5=0),50000,0))),1000000))</f>
        <v/>
      </c>
      <c r="XV5">
        <f>IF($B5=0,1000000,IF(INDEX('計算A'!$D$60:$II$104,$B5,64)*FH5=1,IF(AND($E5=2,OO5=0),1000000,IF($F5&gt;0,INDEX('計算A'!BO$110:BO$114,$F5+1)+IF(AND($E5=1,OO5=0),1000,0),MIN(AET5,20)*400+(IF('計算A'!BN$106=1,1-FG5,0)+IF('計算A'!BO$106=1,1-FI5,0))*150+163+'計算A'!BO$5*100000+IF(AND($E5=1,OO5=0),50000,0))),1000000))</f>
        <v/>
      </c>
      <c r="XW5">
        <f>IF($B5=0,1000000,IF(INDEX('計算A'!$D$60:$II$104,$B5,65)*FI5=1,IF(AND($E5=2,OP5=0),1000000,IF($F5&gt;0,INDEX('計算A'!BP$110:BP$114,$F5+1)+IF(AND($E5=1,OP5=0),1000,0),MIN(AET5,20)*400+(IF('計算A'!BO$106=1,1-FH5,0)+IF('計算A'!BP$106=1,1-FJ5,0))*150+173+'計算A'!BP$5*100000+IF(AND($E5=1,OP5=0),50000,0))),1000000))</f>
        <v/>
      </c>
      <c r="XX5">
        <f>IF($B5=0,1000000,IF(INDEX('計算A'!$D$60:$II$104,$B5,66)*FJ5=1,IF(AND($E5=2,OQ5=0),1000000,IF($F5&gt;0,INDEX('計算A'!BQ$110:BQ$114,$F5+1)+IF(AND($E5=1,OQ5=0),1000,0),MIN(AET5,20)*400+(IF('計算A'!BP$106=1,1-FI5,0)+IF('計算A'!BQ$106=1,1-FK5,0))*150+183+'計算A'!BQ$5*100000+IF(AND($E5=1,OQ5=0),50000,0))),1000000))</f>
        <v/>
      </c>
      <c r="XY5">
        <f>IF($B5=0,1000000,IF(INDEX('計算A'!$D$60:$II$104,$B5,67)*FK5=1,IF(AND($E5=2,OR5=0),1000000,IF($F5&gt;0,INDEX('計算A'!BR$110:BR$114,$F5+1)+IF(AND($E5=1,OR5=0),1000,0),MIN(AET5,20)*400+(IF('計算A'!BQ$106=1,1-FJ5,0)+IF('計算A'!BR$106=1,1-FL5,0))*150+193+'計算A'!BR$5*100000+IF(AND($E5=1,OR5=0),50000,0))),1000000))</f>
        <v/>
      </c>
      <c r="XZ5">
        <f>IF($B5=0,1000000,IF(INDEX('計算A'!$D$60:$II$104,$B5,68)*FL5=1,IF(AND($E5=2,OS5=0),1000000,IF($F5&gt;0,INDEX('計算A'!BS$110:BS$114,$F5+1)+IF(AND($E5=1,OS5=0),1000,0),MIN(AET5,20)*400+(IF('計算A'!BR$106=1,1-FK5,0)+IF('計算A'!BS$106=1,1-FM5,0))*150+203+'計算A'!BS$5*100000+IF(AND($E5=1,OS5=0),50000,0))),1000000))</f>
        <v/>
      </c>
      <c r="YA5">
        <f>IF($B5=0,1000000,IF(INDEX('計算A'!$D$60:$II$104,$B5,69)*FM5=1,IF(AND($E5=2,OT5=0),1000000,IF($F5&gt;0,INDEX('計算A'!BT$110:BT$114,$F5+1)+IF(AND($E5=1,OT5=0),1000,0),MIN(AET5,20)*400+(IF('計算A'!BS$106=1,1-FL5,0)+IF('計算A'!BT$106=1,1-FN5,0))*150+213+'計算A'!BT$5*100000+IF(AND($E5=1,OT5=0),50000,0))),1000000))</f>
        <v/>
      </c>
      <c r="YB5">
        <f>IF($B5=0,1000000,IF(INDEX('計算A'!$D$60:$II$104,$B5,70)*FN5=1,IF(AND($E5=2,OU5=0),1000000,IF($F5&gt;0,INDEX('計算A'!BU$110:BU$114,$F5+1)+IF(AND($E5=1,OU5=0),1000,0),MIN(AET5,20)*400+(IF('計算A'!BT$106=1,1-FM5,0)+IF('計算A'!BU$106=1,1-FO5,0))*150+223+'計算A'!BU$5*100000+IF(AND($E5=1,OU5=0),50000,0))),1000000))</f>
        <v/>
      </c>
      <c r="YC5">
        <f>IF($B5=0,1000000,IF(INDEX('計算A'!$D$60:$II$104,$B5,71)*FO5=1,IF(AND($E5=2,OV5=0),1000000,IF($F5&gt;0,INDEX('計算A'!BV$110:BV$114,$F5+1)+IF(AND($E5=1,OV5=0),1000,0),MIN(AET5,20)*400+(IF('計算A'!BU$106=1,1-FN5,0)+IF('計算A'!BV$106=1,1-FP5,0))*150+233+'計算A'!BV$5*100000+IF(AND($E5=1,OV5=0),50000,0))),1000000))</f>
        <v/>
      </c>
      <c r="YD5">
        <f>IF($B5=0,1000000,IF(INDEX('計算A'!$D$60:$II$104,$B5,72)*FP5=1,IF(AND($E5=2,OW5=0),1000000,IF($F5&gt;0,INDEX('計算A'!BW$110:BW$114,$F5+1)+IF(AND($E5=1,OW5=0),1000,0),MIN(AET5,20)*400+(IF('計算A'!BV$106=1,1-FO5,0))*150+243+'計算A'!BW$5*100000+IF(AND($E5=1,OW5=0),50000,0))),1000000))</f>
        <v/>
      </c>
      <c r="YE5">
        <f>IF($B5=0,1000000,IF(INDEX('計算A'!$D$60:$II$104,$B5,73)*FQ5=1,IF(AND($E5=2,OX5=0),1000000,IF($F5&gt;0,INDEX('計算A'!BX$110:BX$114,$F5+1)+IF(AND($E5=1,OX5=0),1000,0),MIN(AEU5,20)*400+(IF('計算A'!BX$106=1,1-FR5,0))*150+14+'計算A'!BX$5*100000+IF(AND($E5=1,OX5=0),50000,0))),1000000))</f>
        <v/>
      </c>
      <c r="YF5">
        <f>IF($B5=0,1000000,IF(INDEX('計算A'!$D$60:$II$104,$B5,74)*FR5=1,IF(AND($E5=2,OY5=0),1000000,IF($F5&gt;0,INDEX('計算A'!BY$110:BY$114,$F5+1)+IF(AND($E5=1,OY5=0),1000,0),MIN(AEU5,20)*400+(IF('計算A'!BX$106=1,1-FQ5,0)+IF('計算A'!BY$106=1,1-FS5,0))*150+24+'計算A'!BY$5*100000+IF(AND($E5=1,OY5=0),50000,0))),1000000))</f>
        <v/>
      </c>
      <c r="YG5">
        <f>IF($B5=0,1000000,IF(INDEX('計算A'!$D$60:$II$104,$B5,75)*FS5=1,IF(AND($E5=2,OZ5=0),1000000,IF($F5&gt;0,INDEX('計算A'!BZ$110:BZ$114,$F5+1)+IF(AND($E5=1,OZ5=0),1000,0),MIN(AEU5,20)*400+(IF('計算A'!BY$106=1,1-FR5,0)+IF('計算A'!BZ$106=1,1-FT5,0))*150+34+'計算A'!BZ$5*100000+IF(AND($E5=1,OZ5=0),50000,0))),1000000))</f>
        <v/>
      </c>
      <c r="YH5">
        <f>IF($B5=0,1000000,IF(INDEX('計算A'!$D$60:$II$104,$B5,76)*FT5=1,IF(AND($E5=2,PA5=0),1000000,IF($F5&gt;0,INDEX('計算A'!CA$110:CA$114,$F5+1)+IF(AND($E5=1,PA5=0),1000,0),MIN(AEU5,20)*400+(IF('計算A'!BZ$106=1,1-FS5,0)+IF('計算A'!CA$106=1,1-FU5,0))*150+44+'計算A'!CA$5*100000+IF(AND($E5=1,PA5=0),50000,0))),1000000))</f>
        <v/>
      </c>
      <c r="YI5">
        <f>IF($B5=0,1000000,IF(INDEX('計算A'!$D$60:$II$104,$B5,77)*FU5=1,IF(AND($E5=2,PB5=0),1000000,IF($F5&gt;0,INDEX('計算A'!CB$110:CB$114,$F5+1)+IF(AND($E5=1,PB5=0),1000,0),MIN(AEU5,20)*400+(IF('計算A'!CA$106=1,1-FT5,0)+IF('計算A'!CB$106=1,1-FV5,0))*150+54+'計算A'!CB$5*100000+IF(AND($E5=1,PB5=0),50000,0))),1000000))</f>
        <v/>
      </c>
      <c r="YJ5">
        <f>IF($B5=0,1000000,IF(INDEX('計算A'!$D$60:$II$104,$B5,78)*FV5=1,IF(AND($E5=2,PC5=0),1000000,IF($F5&gt;0,INDEX('計算A'!CC$110:CC$114,$F5+1)+IF(AND($E5=1,PC5=0),1000,0),MIN(AEU5,20)*400+(IF('計算A'!CB$106=1,1-FU5,0)+IF('計算A'!CC$106=1,1-FW5,0))*150+64+'計算A'!CC$5*100000+IF(AND($E5=1,PC5=0),50000,0))),1000000))</f>
        <v/>
      </c>
      <c r="YK5">
        <f>IF($B5=0,1000000,IF(INDEX('計算A'!$D$60:$II$104,$B5,79)*FW5=1,IF(AND($E5=2,PD5=0),1000000,IF($F5&gt;0,INDEX('計算A'!CD$110:CD$114,$F5+1)+IF(AND($E5=1,PD5=0),1000,0),MIN(AEU5,20)*400+(IF('計算A'!CC$106=1,1-FV5,0)+IF('計算A'!CD$106=1,1-FX5,0))*150+74+'計算A'!CD$5*100000+IF(AND($E5=1,PD5=0),50000,0))),1000000))</f>
        <v/>
      </c>
      <c r="YL5">
        <f>IF($B5=0,1000000,IF(INDEX('計算A'!$D$60:$II$104,$B5,80)*FX5=1,IF(AND($E5=2,PE5=0),1000000,IF($F5&gt;0,INDEX('計算A'!CE$110:CE$114,$F5+1)+IF(AND($E5=1,PE5=0),1000,0),MIN(AEU5,20)*400+(IF('計算A'!CD$106=1,1-FW5,0)+IF('計算A'!CE$106=1,1-FY5,0))*150+84+'計算A'!CE$5*100000+IF(AND($E5=1,PE5=0),50000,0))),1000000))</f>
        <v/>
      </c>
      <c r="YM5">
        <f>IF($B5=0,1000000,IF(INDEX('計算A'!$D$60:$II$104,$B5,81)*FY5=1,IF(AND($E5=2,PF5=0),1000000,IF($F5&gt;0,INDEX('計算A'!CF$110:CF$114,$F5+1)+IF(AND($E5=1,PF5=0),1000,0),MIN(AEU5,20)*400+(IF('計算A'!CE$106=1,1-FX5,0)+IF('計算A'!CF$106=1,1-FZ5,0))*150+94+'計算A'!CF$5*100000+IF(AND($E5=1,PF5=0),50000,0))),1000000))</f>
        <v/>
      </c>
      <c r="YN5">
        <f>IF($B5=0,1000000,IF(INDEX('計算A'!$D$60:$II$104,$B5,82)*FZ5=1,IF(AND($E5=2,PG5=0),1000000,IF($F5&gt;0,INDEX('計算A'!CG$110:CG$114,$F5+1)+IF(AND($E5=1,PG5=0),1000,0),MIN(AEU5,20)*400+(IF('計算A'!CF$106=1,1-FY5,0)+IF('計算A'!CG$106=1,1-GA5,0))*150+104+'計算A'!CG$5*100000+IF(AND($E5=1,PG5=0),50000,0))),1000000))</f>
        <v/>
      </c>
      <c r="YO5">
        <f>IF($B5=0,1000000,IF(INDEX('計算A'!$D$60:$II$104,$B5,83)*GA5=1,IF(AND($E5=2,PH5=0),1000000,IF($F5&gt;0,INDEX('計算A'!CH$110:CH$114,$F5+1)+IF(AND($E5=1,PH5=0),1000,0),MIN(AEU5,20)*400+(IF('計算A'!CG$106=1,1-FZ5,0)+IF('計算A'!CH$106=1,1-GB5,0))*150+114+'計算A'!CH$5*100000+IF(AND($E5=1,PH5=0),50000,0))),1000000))</f>
        <v/>
      </c>
      <c r="YP5">
        <f>IF($B5=0,1000000,IF(INDEX('計算A'!$D$60:$II$104,$B5,84)*GB5=1,IF(AND($E5=2,PI5=0),1000000,IF($F5&gt;0,INDEX('計算A'!CI$110:CI$114,$F5+1)+IF(AND($E5=1,PI5=0),1000,0),MIN(AEU5,20)*400+(IF('計算A'!CH$106=1,1-GA5,0)+IF('計算A'!CI$106=1,1-GC5,0))*150+124+'計算A'!CI$5*100000+IF(AND($E5=1,PI5=0),50000,0))),1000000))</f>
        <v/>
      </c>
      <c r="YQ5">
        <f>IF($B5=0,1000000,IF(INDEX('計算A'!$D$60:$II$104,$B5,85)*GC5=1,IF(AND($E5=2,PJ5=0),1000000,IF($F5&gt;0,INDEX('計算A'!CJ$110:CJ$114,$F5+1)+IF(AND($E5=1,PJ5=0),1000,0),MIN(AEU5,20)*400+(IF('計算A'!CI$106=1,1-GB5,0)+IF('計算A'!CJ$106=1,1-GD5,0))*150+134+'計算A'!CJ$5*100000+IF(AND($E5=1,PJ5=0),50000,0))),1000000))</f>
        <v/>
      </c>
      <c r="YR5">
        <f>IF($B5=0,1000000,IF(INDEX('計算A'!$D$60:$II$104,$B5,86)*GD5=1,IF(AND($E5=2,PK5=0),1000000,IF($F5&gt;0,INDEX('計算A'!CK$110:CK$114,$F5+1)+IF(AND($E5=1,PK5=0),1000,0),MIN(AEU5,20)*400+(IF('計算A'!CJ$106=1,1-GC5,0)+IF('計算A'!CK$106=1,1-GE5,0))*150+144+'計算A'!CK$5*100000+IF(AND($E5=1,PK5=0),50000,0))),1000000))</f>
        <v/>
      </c>
      <c r="YS5">
        <f>IF($B5=0,1000000,IF(INDEX('計算A'!$D$60:$II$104,$B5,87)*GE5=1,IF(AND($E5=2,PL5=0),1000000,IF($F5&gt;0,INDEX('計算A'!CL$110:CL$114,$F5+1)+IF(AND($E5=1,PL5=0),1000,0),MIN(AEU5,20)*400+(IF('計算A'!CK$106=1,1-GD5,0)+IF('計算A'!CL$106=1,1-GF5,0))*150+154+'計算A'!CL$5*100000+IF(AND($E5=1,PL5=0),50000,0))),1000000))</f>
        <v/>
      </c>
      <c r="YT5">
        <f>IF($B5=0,1000000,IF(INDEX('計算A'!$D$60:$II$104,$B5,88)*GF5=1,IF(AND($E5=2,PM5=0),1000000,IF($F5&gt;0,INDEX('計算A'!CM$110:CM$114,$F5+1)+IF(AND($E5=1,PM5=0),1000,0),MIN(AEU5,20)*400+(IF('計算A'!CL$106=1,1-GE5,0)+IF('計算A'!CM$106=1,1-GG5,0))*150+164+'計算A'!CM$5*100000+IF(AND($E5=1,PM5=0),50000,0))),1000000))</f>
        <v/>
      </c>
      <c r="YU5">
        <f>IF($B5=0,1000000,IF(INDEX('計算A'!$D$60:$II$104,$B5,89)*GG5=1,IF(AND($E5=2,PN5=0),1000000,IF($F5&gt;0,INDEX('計算A'!CN$110:CN$114,$F5+1)+IF(AND($E5=1,PN5=0),1000,0),MIN(AEU5,20)*400+(IF('計算A'!CM$106=1,1-GF5,0)+IF('計算A'!CN$106=1,1-GH5,0))*150+174+'計算A'!CN$5*100000+IF(AND($E5=1,PN5=0),50000,0))),1000000))</f>
        <v/>
      </c>
      <c r="YV5">
        <f>IF($B5=0,1000000,IF(INDEX('計算A'!$D$60:$II$104,$B5,90)*GH5=1,IF(AND($E5=2,PO5=0),1000000,IF($F5&gt;0,INDEX('計算A'!CO$110:CO$114,$F5+1)+IF(AND($E5=1,PO5=0),1000,0),MIN(AEU5,20)*400+(IF('計算A'!CN$106=1,1-GG5,0)+IF('計算A'!CO$106=1,1-GI5,0))*150+184+'計算A'!CO$5*100000+IF(AND($E5=1,PO5=0),50000,0))),1000000))</f>
        <v/>
      </c>
      <c r="YW5">
        <f>IF($B5=0,1000000,IF(INDEX('計算A'!$D$60:$II$104,$B5,91)*GI5=1,IF(AND($E5=2,PP5=0),1000000,IF($F5&gt;0,INDEX('計算A'!CP$110:CP$114,$F5+1)+IF(AND($E5=1,PP5=0),1000,0),MIN(AEU5,20)*400+(IF('計算A'!CO$106=1,1-GH5,0)+IF('計算A'!CP$106=1,1-GJ5,0))*150+194+'計算A'!CP$5*100000+IF(AND($E5=1,PP5=0),50000,0))),1000000))</f>
        <v/>
      </c>
      <c r="YX5">
        <f>IF($B5=0,1000000,IF(INDEX('計算A'!$D$60:$II$104,$B5,92)*GJ5=1,IF(AND($E5=2,PQ5=0),1000000,IF($F5&gt;0,INDEX('計算A'!CQ$110:CQ$114,$F5+1)+IF(AND($E5=1,PQ5=0),1000,0),MIN(AEU5,20)*400+(IF('計算A'!CP$106=1,1-GI5,0)+IF('計算A'!CQ$106=1,1-GK5,0))*150+204+'計算A'!CQ$5*100000+IF(AND($E5=1,PQ5=0),50000,0))),1000000))</f>
        <v/>
      </c>
      <c r="YY5">
        <f>IF($B5=0,1000000,IF(INDEX('計算A'!$D$60:$II$104,$B5,93)*GK5=1,IF(AND($E5=2,PR5=0),1000000,IF($F5&gt;0,INDEX('計算A'!CR$110:CR$114,$F5+1)+IF(AND($E5=1,PR5=0),1000,0),MIN(AEU5,20)*400+(IF('計算A'!CQ$106=1,1-GJ5,0)+IF('計算A'!CR$106=1,1-GL5,0))*150+214+'計算A'!CR$5*100000+IF(AND($E5=1,PR5=0),50000,0))),1000000))</f>
        <v/>
      </c>
      <c r="YZ5">
        <f>IF($B5=0,1000000,IF(INDEX('計算A'!$D$60:$II$104,$B5,94)*GL5=1,IF(AND($E5=2,PS5=0),1000000,IF($F5&gt;0,INDEX('計算A'!CS$110:CS$114,$F5+1)+IF(AND($E5=1,PS5=0),1000,0),MIN(AEU5,20)*400+(IF('計算A'!CR$106=1,1-GK5,0)+IF('計算A'!CS$106=1,1-GM5,0))*150+224+'計算A'!CS$5*100000+IF(AND($E5=1,PS5=0),50000,0))),1000000))</f>
        <v/>
      </c>
      <c r="ZA5">
        <f>IF($B5=0,1000000,IF(INDEX('計算A'!$D$60:$II$104,$B5,95)*GM5=1,IF(AND($E5=2,PT5=0),1000000,IF($F5&gt;0,INDEX('計算A'!CT$110:CT$114,$F5+1)+IF(AND($E5=1,PT5=0),1000,0),MIN(AEU5,20)*400+(IF('計算A'!CS$106=1,1-GL5,0)+IF('計算A'!CT$106=1,1-GN5,0))*150+234+'計算A'!CT$5*100000+IF(AND($E5=1,PT5=0),50000,0))),1000000))</f>
        <v/>
      </c>
      <c r="ZB5">
        <f>IF($B5=0,1000000,IF(INDEX('計算A'!$D$60:$II$104,$B5,96)*GN5=1,IF(AND($E5=2,PU5=0),1000000,IF($F5&gt;0,INDEX('計算A'!CU$110:CU$114,$F5+1)+IF(AND($E5=1,PU5=0),1000,0),MIN(AEU5,20)*400+(IF('計算A'!CT$106=1,1-GM5,0))*150+244+'計算A'!CU$5*100000+IF(AND($E5=1,PU5=0),50000,0))),1000000))</f>
        <v/>
      </c>
      <c r="ZC5">
        <f>IF($B5=0,1000000,IF(INDEX('計算A'!$D$60:$II$104,$B5,97)*GO5=1,IF(AND($E5=2,PV5=0),1000000,IF($F5&gt;0,INDEX('計算A'!CV$110:CV$114,$F5+1)+IF(AND($E5=1,PV5=0),1000,0),MIN(AEV5,20)*400+(IF('計算A'!CV$106=1,1-GP5,0))*150+15+'計算A'!CV$5*100000+IF(AND($E5=1,PV5=0),50000,0))),1000000))</f>
        <v/>
      </c>
      <c r="ZD5">
        <f>IF($B5=0,1000000,IF(INDEX('計算A'!$D$60:$II$104,$B5,98)*GP5=1,IF(AND($E5=2,PW5=0),1000000,IF($F5&gt;0,INDEX('計算A'!CW$110:CW$114,$F5+1)+IF(AND($E5=1,PW5=0),1000,0),MIN(AEV5,20)*400+(IF('計算A'!CV$106=1,1-GO5,0)+IF('計算A'!CW$106=1,1-GQ5,0))*150+25+'計算A'!CW$5*100000+IF(AND($E5=1,PW5=0),50000,0))),1000000))</f>
        <v/>
      </c>
      <c r="ZE5">
        <f>IF($B5=0,1000000,IF(INDEX('計算A'!$D$60:$II$104,$B5,99)*GQ5=1,IF(AND($E5=2,PX5=0),1000000,IF($F5&gt;0,INDEX('計算A'!CX$110:CX$114,$F5+1)+IF(AND($E5=1,PX5=0),1000,0),MIN(AEV5,20)*400+(IF('計算A'!CW$106=1,1-GP5,0)+IF('計算A'!CX$106=1,1-GR5,0))*150+35+'計算A'!CX$5*100000+IF(AND($E5=1,PX5=0),50000,0))),1000000))</f>
        <v/>
      </c>
      <c r="ZF5">
        <f>IF($B5=0,1000000,IF(INDEX('計算A'!$D$60:$II$104,$B5,100)*GR5=1,IF(AND($E5=2,PY5=0),1000000,IF($F5&gt;0,INDEX('計算A'!CY$110:CY$114,$F5+1)+IF(AND($E5=1,PY5=0),1000,0),MIN(AEV5,20)*400+(IF('計算A'!CX$106=1,1-GQ5,0)+IF('計算A'!CY$106=1,1-GS5,0))*150+45+'計算A'!CY$5*100000+IF(AND($E5=1,PY5=0),50000,0))),1000000))</f>
        <v/>
      </c>
      <c r="ZG5">
        <f>IF($B5=0,1000000,IF(INDEX('計算A'!$D$60:$II$104,$B5,101)*GS5=1,IF(AND($E5=2,PZ5=0),1000000,IF($F5&gt;0,INDEX('計算A'!CZ$110:CZ$114,$F5+1)+IF(AND($E5=1,PZ5=0),1000,0),MIN(AEV5,20)*400+(IF('計算A'!CY$106=1,1-GR5,0)+IF('計算A'!CZ$106=1,1-GT5,0))*150+55+'計算A'!CZ$5*100000+IF(AND($E5=1,PZ5=0),50000,0))),1000000))</f>
        <v/>
      </c>
      <c r="ZH5">
        <f>IF($B5=0,1000000,IF(INDEX('計算A'!$D$60:$II$104,$B5,102)*GT5=1,IF(AND($E5=2,QA5=0),1000000,IF($F5&gt;0,INDEX('計算A'!DA$110:DA$114,$F5+1)+IF(AND($E5=1,QA5=0),1000,0),MIN(AEV5,20)*400+(IF('計算A'!CZ$106=1,1-GS5,0)+IF('計算A'!DA$106=1,1-GU5,0))*150+65+'計算A'!DA$5*100000+IF(AND($E5=1,QA5=0),50000,0))),1000000))</f>
        <v/>
      </c>
      <c r="ZI5">
        <f>IF($B5=0,1000000,IF(INDEX('計算A'!$D$60:$II$104,$B5,103)*GU5=1,IF(AND($E5=2,QB5=0),1000000,IF($F5&gt;0,INDEX('計算A'!DB$110:DB$114,$F5+1)+IF(AND($E5=1,QB5=0),1000,0),MIN(AEV5,20)*400+(IF('計算A'!DA$106=1,1-GT5,0)+IF('計算A'!DB$106=1,1-GV5,0))*150+75+'計算A'!DB$5*100000+IF(AND($E5=1,QB5=0),50000,0))),1000000))</f>
        <v/>
      </c>
      <c r="ZJ5">
        <f>IF($B5=0,1000000,IF(INDEX('計算A'!$D$60:$II$104,$B5,104)*GV5=1,IF(AND($E5=2,QC5=0),1000000,IF($F5&gt;0,INDEX('計算A'!DC$110:DC$114,$F5+1)+IF(AND($E5=1,QC5=0),1000,0),MIN(AEV5,20)*400+(IF('計算A'!DB$106=1,1-GU5,0)+IF('計算A'!DC$106=1,1-GW5,0))*150+85+'計算A'!DC$5*100000+IF(AND($E5=1,QC5=0),50000,0))),1000000))</f>
        <v/>
      </c>
      <c r="ZK5">
        <f>IF($B5=0,1000000,IF(INDEX('計算A'!$D$60:$II$104,$B5,105)*GW5=1,IF(AND($E5=2,QD5=0),1000000,IF($F5&gt;0,INDEX('計算A'!DD$110:DD$114,$F5+1)+IF(AND($E5=1,QD5=0),1000,0),MIN(AEV5,20)*400+(IF('計算A'!DC$106=1,1-GV5,0)+IF('計算A'!DD$106=1,1-GX5,0))*150+95+'計算A'!DD$5*100000+IF(AND($E5=1,QD5=0),50000,0))),1000000))</f>
        <v/>
      </c>
      <c r="ZL5">
        <f>IF($B5=0,1000000,IF(INDEX('計算A'!$D$60:$II$104,$B5,106)*GX5=1,IF(AND($E5=2,QE5=0),1000000,IF($F5&gt;0,INDEX('計算A'!DE$110:DE$114,$F5+1)+IF(AND($E5=1,QE5=0),1000,0),MIN(AEV5,20)*400+(IF('計算A'!DD$106=1,1-GW5,0)+IF('計算A'!DE$106=1,1-GY5,0))*150+105+'計算A'!DE$5*100000+IF(AND($E5=1,QE5=0),50000,0))),1000000))</f>
        <v/>
      </c>
      <c r="ZM5">
        <f>IF($B5=0,1000000,IF(INDEX('計算A'!$D$60:$II$104,$B5,107)*GY5=1,IF(AND($E5=2,QF5=0),1000000,IF($F5&gt;0,INDEX('計算A'!DF$110:DF$114,$F5+1)+IF(AND($E5=1,QF5=0),1000,0),MIN(AEV5,20)*400+(IF('計算A'!DE$106=1,1-GX5,0)+IF('計算A'!DF$106=1,1-GZ5,0))*150+115+'計算A'!DF$5*100000+IF(AND($E5=1,QF5=0),50000,0))),1000000))</f>
        <v/>
      </c>
      <c r="ZN5">
        <f>IF($B5=0,1000000,IF(INDEX('計算A'!$D$60:$II$104,$B5,108)*GZ5=1,IF(AND($E5=2,QG5=0),1000000,IF($F5&gt;0,INDEX('計算A'!DG$110:DG$114,$F5+1)+IF(AND($E5=1,QG5=0),1000,0),MIN(AEV5,20)*400+(IF('計算A'!DF$106=1,1-GY5,0)+IF('計算A'!DG$106=1,1-HA5,0))*150+125+'計算A'!DG$5*100000+IF(AND($E5=1,QG5=0),50000,0))),1000000))</f>
        <v/>
      </c>
      <c r="ZO5">
        <f>IF($B5=0,1000000,IF(INDEX('計算A'!$D$60:$II$104,$B5,109)*HA5=1,IF(AND($E5=2,QH5=0),1000000,IF($F5&gt;0,INDEX('計算A'!DH$110:DH$114,$F5+1)+IF(AND($E5=1,QH5=0),1000,0),MIN(AEV5,20)*400+(IF('計算A'!DG$106=1,1-GZ5,0)+IF('計算A'!DH$106=1,1-HB5,0))*150+135+'計算A'!DH$5*100000+IF(AND($E5=1,QH5=0),50000,0))),1000000))</f>
        <v/>
      </c>
      <c r="ZP5">
        <f>IF($B5=0,1000000,IF(INDEX('計算A'!$D$60:$II$104,$B5,110)*HB5=1,IF(AND($E5=2,QI5=0),1000000,IF($F5&gt;0,INDEX('計算A'!DI$110:DI$114,$F5+1)+IF(AND($E5=1,QI5=0),1000,0),MIN(AEV5,20)*400+(IF('計算A'!DH$106=1,1-HA5,0)+IF('計算A'!DI$106=1,1-HC5,0))*150+145+'計算A'!DI$5*100000+IF(AND($E5=1,QI5=0),50000,0))),1000000))</f>
        <v/>
      </c>
      <c r="ZQ5">
        <f>IF($B5=0,1000000,IF(INDEX('計算A'!$D$60:$II$104,$B5,111)*HC5=1,IF(AND($E5=2,QJ5=0),1000000,IF($F5&gt;0,INDEX('計算A'!DJ$110:DJ$114,$F5+1)+IF(AND($E5=1,QJ5=0),1000,0),MIN(AEV5,20)*400+(IF('計算A'!DI$106=1,1-HB5,0)+IF('計算A'!DJ$106=1,1-HD5,0))*150+155+'計算A'!DJ$5*100000+IF(AND($E5=1,QJ5=0),50000,0))),1000000))</f>
        <v/>
      </c>
      <c r="ZR5">
        <f>IF($B5=0,1000000,IF(INDEX('計算A'!$D$60:$II$104,$B5,112)*HD5=1,IF(AND($E5=2,QK5=0),1000000,IF($F5&gt;0,INDEX('計算A'!DK$110:DK$114,$F5+1)+IF(AND($E5=1,QK5=0),1000,0),MIN(AEV5,20)*400+(IF('計算A'!DJ$106=1,1-HC5,0)+IF('計算A'!DK$106=1,1-HE5,0))*150+165+'計算A'!DK$5*100000+IF(AND($E5=1,QK5=0),50000,0))),1000000))</f>
        <v/>
      </c>
      <c r="ZS5">
        <f>IF($B5=0,1000000,IF(INDEX('計算A'!$D$60:$II$104,$B5,113)*HE5=1,IF(AND($E5=2,QL5=0),1000000,IF($F5&gt;0,INDEX('計算A'!DL$110:DL$114,$F5+1)+IF(AND($E5=1,QL5=0),1000,0),MIN(AEV5,20)*400+(IF('計算A'!DK$106=1,1-HD5,0)+IF('計算A'!DL$106=1,1-HF5,0))*150+175+'計算A'!DL$5*100000+IF(AND($E5=1,QL5=0),50000,0))),1000000))</f>
        <v/>
      </c>
      <c r="ZT5">
        <f>IF($B5=0,1000000,IF(INDEX('計算A'!$D$60:$II$104,$B5,114)*HF5=1,IF(AND($E5=2,QM5=0),1000000,IF($F5&gt;0,INDEX('計算A'!DM$110:DM$114,$F5+1)+IF(AND($E5=1,QM5=0),1000,0),MIN(AEV5,20)*400+(IF('計算A'!DL$106=1,1-HE5,0)+IF('計算A'!DM$106=1,1-HG5,0))*150+185+'計算A'!DM$5*100000+IF(AND($E5=1,QM5=0),50000,0))),1000000))</f>
        <v/>
      </c>
      <c r="ZU5">
        <f>IF($B5=0,1000000,IF(INDEX('計算A'!$D$60:$II$104,$B5,115)*HG5=1,IF(AND($E5=2,QN5=0),1000000,IF($F5&gt;0,INDEX('計算A'!DN$110:DN$114,$F5+1)+IF(AND($E5=1,QN5=0),1000,0),MIN(AEV5,20)*400+(IF('計算A'!DM$106=1,1-HF5,0)+IF('計算A'!DN$106=1,1-HH5,0))*150+195+'計算A'!DN$5*100000+IF(AND($E5=1,QN5=0),50000,0))),1000000))</f>
        <v/>
      </c>
      <c r="ZV5">
        <f>IF($B5=0,1000000,IF(INDEX('計算A'!$D$60:$II$104,$B5,116)*HH5=1,IF(AND($E5=2,QO5=0),1000000,IF($F5&gt;0,INDEX('計算A'!DO$110:DO$114,$F5+1)+IF(AND($E5=1,QO5=0),1000,0),MIN(AEV5,20)*400+(IF('計算A'!DN$106=1,1-HG5,0)+IF('計算A'!DO$106=1,1-HI5,0))*150+205+'計算A'!DO$5*100000+IF(AND($E5=1,QO5=0),50000,0))),1000000))</f>
        <v/>
      </c>
      <c r="ZW5">
        <f>IF($B5=0,1000000,IF(INDEX('計算A'!$D$60:$II$104,$B5,117)*HI5=1,IF(AND($E5=2,QP5=0),1000000,IF($F5&gt;0,INDEX('計算A'!DP$110:DP$114,$F5+1)+IF(AND($E5=1,QP5=0),1000,0),MIN(AEV5,20)*400+(IF('計算A'!DO$106=1,1-HH5,0)+IF('計算A'!DP$106=1,1-HJ5,0))*150+215+'計算A'!DP$5*100000+IF(AND($E5=1,QP5=0),50000,0))),1000000))</f>
        <v/>
      </c>
      <c r="ZX5">
        <f>IF($B5=0,1000000,IF(INDEX('計算A'!$D$60:$II$104,$B5,118)*HJ5=1,IF(AND($E5=2,QQ5=0),1000000,IF($F5&gt;0,INDEX('計算A'!DQ$110:DQ$114,$F5+1)+IF(AND($E5=1,QQ5=0),1000,0),MIN(AEV5,20)*400+(IF('計算A'!DP$106=1,1-HI5,0)+IF('計算A'!DQ$106=1,1-HK5,0))*150+225+'計算A'!DQ$5*100000+IF(AND($E5=1,QQ5=0),50000,0))),1000000))</f>
        <v/>
      </c>
      <c r="ZY5">
        <f>IF($B5=0,1000000,IF(INDEX('計算A'!$D$60:$II$104,$B5,119)*HK5=1,IF(AND($E5=2,QR5=0),1000000,IF($F5&gt;0,INDEX('計算A'!DR$110:DR$114,$F5+1)+IF(AND($E5=1,QR5=0),1000,0),MIN(AEV5,20)*400+(IF('計算A'!DQ$106=1,1-HJ5,0)+IF('計算A'!DR$106=1,1-HL5,0))*150+235+'計算A'!DR$5*100000+IF(AND($E5=1,QR5=0),50000,0))),1000000))</f>
        <v/>
      </c>
      <c r="ZZ5">
        <f>IF($B5=0,1000000,IF(INDEX('計算A'!$D$60:$II$104,$B5,120)*HL5=1,IF(AND($E5=2,QS5=0),1000000,IF($F5&gt;0,INDEX('計算A'!DS$110:DS$114,$F5+1)+IF(AND($E5=1,QS5=0),1000,0),MIN(AEV5,20)*400+(IF('計算A'!DR$106=1,1-HK5,0))*150+245+'計算A'!DS$5*100000+IF(AND($E5=1,QS5=0),50000,0))),1000000))</f>
        <v/>
      </c>
      <c r="AAA5">
        <f>IF($B5=0,1000000,IF(INDEX('計算A'!$D$60:$II$104,$B5,121)*HM5=1,IF(AND($E5=2,QT5=0),1000000,IF($F5&gt;0,INDEX('計算A'!DT$110:DT$114,$F5+1)+IF(AND($E5=1,QT5=0),1000,0),MIN(AEW5,20)*400+(IF('計算A'!DT$106=1,1-HN5,0))*150+16+'計算A'!DT$5*100000+IF(AND($E5=1,QT5=0),50000,0))),1000000))</f>
        <v/>
      </c>
      <c r="AAB5">
        <f>IF($B5=0,1000000,IF(INDEX('計算A'!$D$60:$II$104,$B5,122)*HN5=1,IF(AND($E5=2,QU5=0),1000000,IF($F5&gt;0,INDEX('計算A'!DU$110:DU$114,$F5+1)+IF(AND($E5=1,QU5=0),1000,0),MIN(AEW5,20)*400+(IF('計算A'!DT$106=1,1-HM5,0)+IF('計算A'!DU$106=1,1-HO5,0))*150+26+'計算A'!DU$5*100000+IF(AND($E5=1,QU5=0),50000,0))),1000000))</f>
        <v/>
      </c>
      <c r="AAC5">
        <f>IF($B5=0,1000000,IF(INDEX('計算A'!$D$60:$II$104,$B5,123)*HO5=1,IF(AND($E5=2,QV5=0),1000000,IF($F5&gt;0,INDEX('計算A'!DV$110:DV$114,$F5+1)+IF(AND($E5=1,QV5=0),1000,0),MIN(AEW5,20)*400+(IF('計算A'!DU$106=1,1-HN5,0)+IF('計算A'!DV$106=1,1-HP5,0))*150+36+'計算A'!DV$5*100000+IF(AND($E5=1,QV5=0),50000,0))),1000000))</f>
        <v/>
      </c>
      <c r="AAD5">
        <f>IF($B5=0,1000000,IF(INDEX('計算A'!$D$60:$II$104,$B5,124)*HP5=1,IF(AND($E5=2,QW5=0),1000000,IF($F5&gt;0,INDEX('計算A'!DW$110:DW$114,$F5+1)+IF(AND($E5=1,QW5=0),1000,0),MIN(AEW5,20)*400+(IF('計算A'!DV$106=1,1-HO5,0)+IF('計算A'!DW$106=1,1-HQ5,0))*150+46+'計算A'!DW$5*100000+IF(AND($E5=1,QW5=0),50000,0))),1000000))</f>
        <v/>
      </c>
      <c r="AAE5">
        <f>IF($B5=0,1000000,IF(INDEX('計算A'!$D$60:$II$104,$B5,125)*HQ5=1,IF(AND($E5=2,QX5=0),1000000,IF($F5&gt;0,INDEX('計算A'!DX$110:DX$114,$F5+1)+IF(AND($E5=1,QX5=0),1000,0),MIN(AEW5,20)*400+(IF('計算A'!DW$106=1,1-HP5,0)+IF('計算A'!DX$106=1,1-HR5,0))*150+56+'計算A'!DX$5*100000+IF(AND($E5=1,QX5=0),50000,0))),1000000))</f>
        <v/>
      </c>
      <c r="AAF5">
        <f>IF($B5=0,1000000,IF(INDEX('計算A'!$D$60:$II$104,$B5,126)*HR5=1,IF(AND($E5=2,QY5=0),1000000,IF($F5&gt;0,INDEX('計算A'!DY$110:DY$114,$F5+1)+IF(AND($E5=1,QY5=0),1000,0),MIN(AEW5,20)*400+(IF('計算A'!DX$106=1,1-HQ5,0)+IF('計算A'!DY$106=1,1-HS5,0))*150+66+'計算A'!DY$5*100000+IF(AND($E5=1,QY5=0),50000,0))),1000000))</f>
        <v/>
      </c>
      <c r="AAG5">
        <f>IF($B5=0,1000000,IF(INDEX('計算A'!$D$60:$II$104,$B5,127)*HS5=1,IF(AND($E5=2,QZ5=0),1000000,IF($F5&gt;0,INDEX('計算A'!DZ$110:DZ$114,$F5+1)+IF(AND($E5=1,QZ5=0),1000,0),MIN(AEW5,20)*400+(IF('計算A'!DY$106=1,1-HR5,0)+IF('計算A'!DZ$106=1,1-HT5,0))*150+76+'計算A'!DZ$5*100000+IF(AND($E5=1,QZ5=0),50000,0))),1000000))</f>
        <v/>
      </c>
      <c r="AAH5">
        <f>IF($B5=0,1000000,IF(INDEX('計算A'!$D$60:$II$104,$B5,128)*HT5=1,IF(AND($E5=2,RA5=0),1000000,IF($F5&gt;0,INDEX('計算A'!EA$110:EA$114,$F5+1)+IF(AND($E5=1,RA5=0),1000,0),MIN(AEW5,20)*400+(IF('計算A'!DZ$106=1,1-HS5,0)+IF('計算A'!EA$106=1,1-HU5,0))*150+86+'計算A'!EA$5*100000+IF(AND($E5=1,RA5=0),50000,0))),1000000))</f>
        <v/>
      </c>
      <c r="AAI5">
        <f>IF($B5=0,1000000,IF(INDEX('計算A'!$D$60:$II$104,$B5,129)*HU5=1,IF(AND($E5=2,RB5=0),1000000,IF($F5&gt;0,INDEX('計算A'!EB$110:EB$114,$F5+1)+IF(AND($E5=1,RB5=0),1000,0),MIN(AEW5,20)*400+(IF('計算A'!EA$106=1,1-HT5,0)+IF('計算A'!EB$106=1,1-HV5,0))*150+96+'計算A'!EB$5*100000+IF(AND($E5=1,RB5=0),50000,0))),1000000))</f>
        <v/>
      </c>
      <c r="AAJ5">
        <f>IF($B5=0,1000000,IF(INDEX('計算A'!$D$60:$II$104,$B5,130)*HV5=1,IF(AND($E5=2,RC5=0),1000000,IF($F5&gt;0,INDEX('計算A'!EC$110:EC$114,$F5+1)+IF(AND($E5=1,RC5=0),1000,0),MIN(AEW5,20)*400+(IF('計算A'!EB$106=1,1-HU5,0)+IF('計算A'!EC$106=1,1-HW5,0))*150+106+'計算A'!EC$5*100000+IF(AND($E5=1,RC5=0),50000,0))),1000000))</f>
        <v/>
      </c>
      <c r="AAK5">
        <f>IF($B5=0,1000000,IF(INDEX('計算A'!$D$60:$II$104,$B5,131)*HW5=1,IF(AND($E5=2,RD5=0),1000000,IF($F5&gt;0,INDEX('計算A'!ED$110:ED$114,$F5+1)+IF(AND($E5=1,RD5=0),1000,0),MIN(AEW5,20)*400+(IF('計算A'!EC$106=1,1-HV5,0)+IF('計算A'!ED$106=1,1-HX5,0))*150+116+'計算A'!ED$5*100000+IF(AND($E5=1,RD5=0),50000,0))),1000000))</f>
        <v/>
      </c>
      <c r="AAL5">
        <f>IF($B5=0,1000000,IF(INDEX('計算A'!$D$60:$II$104,$B5,132)*HX5=1,IF(AND($E5=2,RE5=0),1000000,IF($F5&gt;0,INDEX('計算A'!EE$110:EE$114,$F5+1)+IF(AND($E5=1,RE5=0),1000,0),MIN(AEW5,20)*400+(IF('計算A'!ED$106=1,1-HW5,0)+IF('計算A'!EE$106=1,1-HY5,0))*150+126+'計算A'!EE$5*100000+IF(AND($E5=1,RE5=0),50000,0))),1000000))</f>
        <v/>
      </c>
      <c r="AAM5">
        <f>IF($B5=0,1000000,IF(INDEX('計算A'!$D$60:$II$104,$B5,133)*HY5=1,IF(AND($E5=2,RF5=0),1000000,IF($F5&gt;0,INDEX('計算A'!EF$110:EF$114,$F5+1)+IF(AND($E5=1,RF5=0),1000,0),MIN(AEW5,20)*400+(IF('計算A'!EE$106=1,1-HX5,0)+IF('計算A'!EF$106=1,1-HZ5,0))*150+136+'計算A'!EF$5*100000+IF(AND($E5=1,RF5=0),50000,0))),1000000))</f>
        <v/>
      </c>
      <c r="AAN5">
        <f>IF($B5=0,1000000,IF(INDEX('計算A'!$D$60:$II$104,$B5,134)*HZ5=1,IF(AND($E5=2,RG5=0),1000000,IF($F5&gt;0,INDEX('計算A'!EG$110:EG$114,$F5+1)+IF(AND($E5=1,RG5=0),1000,0),MIN(AEW5,20)*400+(IF('計算A'!EF$106=1,1-HY5,0)+IF('計算A'!EG$106=1,1-IA5,0))*150+146+'計算A'!EG$5*100000+IF(AND($E5=1,RG5=0),50000,0))),1000000))</f>
        <v/>
      </c>
      <c r="AAO5">
        <f>IF($B5=0,1000000,IF(INDEX('計算A'!$D$60:$II$104,$B5,135)*IA5=1,IF(AND($E5=2,RH5=0),1000000,IF($F5&gt;0,INDEX('計算A'!EH$110:EH$114,$F5+1)+IF(AND($E5=1,RH5=0),1000,0),MIN(AEW5,20)*400+(IF('計算A'!EG$106=1,1-HZ5,0)+IF('計算A'!EH$106=1,1-IB5,0))*150+156+'計算A'!EH$5*100000+IF(AND($E5=1,RH5=0),50000,0))),1000000))</f>
        <v/>
      </c>
      <c r="AAP5">
        <f>IF($B5=0,1000000,IF(INDEX('計算A'!$D$60:$II$104,$B5,136)*IB5=1,IF(AND($E5=2,RI5=0),1000000,IF($F5&gt;0,INDEX('計算A'!EI$110:EI$114,$F5+1)+IF(AND($E5=1,RI5=0),1000,0),MIN(AEW5,20)*400+(IF('計算A'!EH$106=1,1-IA5,0)+IF('計算A'!EI$106=1,1-IC5,0))*150+166+'計算A'!EI$5*100000+IF(AND($E5=1,RI5=0),50000,0))),1000000))</f>
        <v/>
      </c>
      <c r="AAQ5">
        <f>IF($B5=0,1000000,IF(INDEX('計算A'!$D$60:$II$104,$B5,137)*IC5=1,IF(AND($E5=2,RJ5=0),1000000,IF($F5&gt;0,INDEX('計算A'!EJ$110:EJ$114,$F5+1)+IF(AND($E5=1,RJ5=0),1000,0),MIN(AEW5,20)*400+(IF('計算A'!EI$106=1,1-IB5,0)+IF('計算A'!EJ$106=1,1-ID5,0))*150+176+'計算A'!EJ$5*100000+IF(AND($E5=1,RJ5=0),50000,0))),1000000))</f>
        <v/>
      </c>
      <c r="AAR5">
        <f>IF($B5=0,1000000,IF(INDEX('計算A'!$D$60:$II$104,$B5,138)*ID5=1,IF(AND($E5=2,RK5=0),1000000,IF($F5&gt;0,INDEX('計算A'!EK$110:EK$114,$F5+1)+IF(AND($E5=1,RK5=0),1000,0),MIN(AEW5,20)*400+(IF('計算A'!EJ$106=1,1-IC5,0)+IF('計算A'!EK$106=1,1-IE5,0))*150+186+'計算A'!EK$5*100000+IF(AND($E5=1,RK5=0),50000,0))),1000000))</f>
        <v/>
      </c>
      <c r="AAS5">
        <f>IF($B5=0,1000000,IF(INDEX('計算A'!$D$60:$II$104,$B5,139)*IE5=1,IF(AND($E5=2,RL5=0),1000000,IF($F5&gt;0,INDEX('計算A'!EL$110:EL$114,$F5+1)+IF(AND($E5=1,RL5=0),1000,0),MIN(AEW5,20)*400+(IF('計算A'!EK$106=1,1-ID5,0)+IF('計算A'!EL$106=1,1-IF5,0))*150+196+'計算A'!EL$5*100000+IF(AND($E5=1,RL5=0),50000,0))),1000000))</f>
        <v/>
      </c>
      <c r="AAT5">
        <f>IF($B5=0,1000000,IF(INDEX('計算A'!$D$60:$II$104,$B5,140)*IF5=1,IF(AND($E5=2,RM5=0),1000000,IF($F5&gt;0,INDEX('計算A'!EM$110:EM$114,$F5+1)+IF(AND($E5=1,RM5=0),1000,0),MIN(AEW5,20)*400+(IF('計算A'!EL$106=1,1-IE5,0)+IF('計算A'!EM$106=1,1-IG5,0))*150+206+'計算A'!EM$5*100000+IF(AND($E5=1,RM5=0),50000,0))),1000000))</f>
        <v/>
      </c>
      <c r="AAU5">
        <f>IF($B5=0,1000000,IF(INDEX('計算A'!$D$60:$II$104,$B5,141)*IG5=1,IF(AND($E5=2,RN5=0),1000000,IF($F5&gt;0,INDEX('計算A'!EN$110:EN$114,$F5+1)+IF(AND($E5=1,RN5=0),1000,0),MIN(AEW5,20)*400+(IF('計算A'!EM$106=1,1-IF5,0)+IF('計算A'!EN$106=1,1-IH5,0))*150+216+'計算A'!EN$5*100000+IF(AND($E5=1,RN5=0),50000,0))),1000000))</f>
        <v/>
      </c>
      <c r="AAV5">
        <f>IF($B5=0,1000000,IF(INDEX('計算A'!$D$60:$II$104,$B5,142)*IH5=1,IF(AND($E5=2,RO5=0),1000000,IF($F5&gt;0,INDEX('計算A'!EO$110:EO$114,$F5+1)+IF(AND($E5=1,RO5=0),1000,0),MIN(AEW5,20)*400+(IF('計算A'!EN$106=1,1-IG5,0)+IF('計算A'!EO$106=1,1-II5,0))*150+226+'計算A'!EO$5*100000+IF(AND($E5=1,RO5=0),50000,0))),1000000))</f>
        <v/>
      </c>
      <c r="AAW5">
        <f>IF($B5=0,1000000,IF(INDEX('計算A'!$D$60:$II$104,$B5,143)*II5=1,IF(AND($E5=2,RP5=0),1000000,IF($F5&gt;0,INDEX('計算A'!EP$110:EP$114,$F5+1)+IF(AND($E5=1,RP5=0),1000,0),MIN(AEW5,20)*400+(IF('計算A'!EO$106=1,1-IH5,0)+IF('計算A'!EP$106=1,1-IJ5,0))*150+236+'計算A'!EP$5*100000+IF(AND($E5=1,RP5=0),50000,0))),1000000))</f>
        <v/>
      </c>
      <c r="AAX5">
        <f>IF($B5=0,1000000,IF(INDEX('計算A'!$D$60:$II$104,$B5,144)*IJ5=1,IF(AND($E5=2,RQ5=0),1000000,IF($F5&gt;0,INDEX('計算A'!EQ$110:EQ$114,$F5+1)+IF(AND($E5=1,RQ5=0),1000,0),MIN(AEW5,20)*400+(IF('計算A'!EP$106=1,1-II5,0))*150+246+'計算A'!EQ$5*100000+IF(AND($E5=1,RQ5=0),50000,0))),1000000))</f>
        <v/>
      </c>
      <c r="AAY5">
        <f>IF($B5=0,1000000,IF(INDEX('計算A'!$D$60:$II$104,$B5,145)*IK5=1,IF(AND($E5=2,RR5=0),1000000,IF($F5&gt;0,INDEX('計算A'!ER$110:ER$114,$F5+1)+IF(AND($E5=1,RR5=0),1000,0),MIN(AEX5,20)*400+(IF('計算A'!ER$106=1,1-IL5,0))*150+17+'計算A'!ER$5*100000+IF(AND($E5=1,RR5=0),50000,0))),1000000))</f>
        <v/>
      </c>
      <c r="AAZ5">
        <f>IF($B5=0,1000000,IF(INDEX('計算A'!$D$60:$II$104,$B5,146)*IL5=1,IF(AND($E5=2,RS5=0),1000000,IF($F5&gt;0,INDEX('計算A'!ES$110:ES$114,$F5+1)+IF(AND($E5=1,RS5=0),1000,0),MIN(AEX5,20)*400+(IF('計算A'!ER$106=1,1-IK5,0)+IF('計算A'!ES$106=1,1-IM5,0))*150+27+'計算A'!ES$5*100000+IF(AND($E5=1,RS5=0),50000,0))),1000000))</f>
        <v/>
      </c>
      <c r="ABA5">
        <f>IF($B5=0,1000000,IF(INDEX('計算A'!$D$60:$II$104,$B5,147)*IM5=1,IF(AND($E5=2,RT5=0),1000000,IF($F5&gt;0,INDEX('計算A'!ET$110:ET$114,$F5+1)+IF(AND($E5=1,RT5=0),1000,0),MIN(AEX5,20)*400+(IF('計算A'!ES$106=1,1-IL5,0)+IF('計算A'!ET$106=1,1-IN5,0))*150+37+'計算A'!ET$5*100000+IF(AND($E5=1,RT5=0),50000,0))),1000000))</f>
        <v/>
      </c>
      <c r="ABB5">
        <f>IF($B5=0,1000000,IF(INDEX('計算A'!$D$60:$II$104,$B5,148)*IN5=1,IF(AND($E5=2,RU5=0),1000000,IF($F5&gt;0,INDEX('計算A'!EU$110:EU$114,$F5+1)+IF(AND($E5=1,RU5=0),1000,0),MIN(AEX5,20)*400+(IF('計算A'!ET$106=1,1-IM5,0)+IF('計算A'!EU$106=1,1-IO5,0))*150+47+'計算A'!EU$5*100000+IF(AND($E5=1,RU5=0),50000,0))),1000000))</f>
        <v/>
      </c>
      <c r="ABC5">
        <f>IF($B5=0,1000000,IF(INDEX('計算A'!$D$60:$II$104,$B5,149)*IO5=1,IF(AND($E5=2,RV5=0),1000000,IF($F5&gt;0,INDEX('計算A'!EV$110:EV$114,$F5+1)+IF(AND($E5=1,RV5=0),1000,0),MIN(AEX5,20)*400+(IF('計算A'!EU$106=1,1-IN5,0)+IF('計算A'!EV$106=1,1-IP5,0))*150+57+'計算A'!EV$5*100000+IF(AND($E5=1,RV5=0),50000,0))),1000000))</f>
        <v/>
      </c>
      <c r="ABD5">
        <f>IF($B5=0,1000000,IF(INDEX('計算A'!$D$60:$II$104,$B5,150)*IP5=1,IF(AND($E5=2,RW5=0),1000000,IF($F5&gt;0,INDEX('計算A'!EW$110:EW$114,$F5+1)+IF(AND($E5=1,RW5=0),1000,0),MIN(AEX5,20)*400+(IF('計算A'!EV$106=1,1-IO5,0)+IF('計算A'!EW$106=1,1-IQ5,0))*150+67+'計算A'!EW$5*100000+IF(AND($E5=1,RW5=0),50000,0))),1000000))</f>
        <v/>
      </c>
      <c r="ABE5">
        <f>IF($B5=0,1000000,IF(INDEX('計算A'!$D$60:$II$104,$B5,151)*IQ5=1,IF(AND($E5=2,RX5=0),1000000,IF($F5&gt;0,INDEX('計算A'!EX$110:EX$114,$F5+1)+IF(AND($E5=1,RX5=0),1000,0),MIN(AEX5,20)*400+(IF('計算A'!EW$106=1,1-IP5,0)+IF('計算A'!EX$106=1,1-IR5,0))*150+77+'計算A'!EX$5*100000+IF(AND($E5=1,RX5=0),50000,0))),1000000))</f>
        <v/>
      </c>
      <c r="ABF5">
        <f>IF($B5=0,1000000,IF(INDEX('計算A'!$D$60:$II$104,$B5,152)*IR5=1,IF(AND($E5=2,RY5=0),1000000,IF($F5&gt;0,INDEX('計算A'!EY$110:EY$114,$F5+1)+IF(AND($E5=1,RY5=0),1000,0),MIN(AEX5,20)*400+(IF('計算A'!EX$106=1,1-IQ5,0)+IF('計算A'!EY$106=1,1-IS5,0))*150+87+'計算A'!EY$5*100000+IF(AND($E5=1,RY5=0),50000,0))),1000000))</f>
        <v/>
      </c>
      <c r="ABG5">
        <f>IF($B5=0,1000000,IF(INDEX('計算A'!$D$60:$II$104,$B5,153)*IS5=1,IF(AND($E5=2,RZ5=0),1000000,IF($F5&gt;0,INDEX('計算A'!EZ$110:EZ$114,$F5+1)+IF(AND($E5=1,RZ5=0),1000,0),MIN(AEX5,20)*400+(IF('計算A'!EY$106=1,1-IR5,0)+IF('計算A'!EZ$106=1,1-IT5,0))*150+97+'計算A'!EZ$5*100000+IF(AND($E5=1,RZ5=0),50000,0))),1000000))</f>
        <v/>
      </c>
      <c r="ABH5">
        <f>IF($B5=0,1000000,IF(INDEX('計算A'!$D$60:$II$104,$B5,154)*IT5=1,IF(AND($E5=2,SA5=0),1000000,IF($F5&gt;0,INDEX('計算A'!FA$110:FA$114,$F5+1)+IF(AND($E5=1,SA5=0),1000,0),MIN(AEX5,20)*400+(IF('計算A'!EZ$106=1,1-IS5,0)+IF('計算A'!FA$106=1,1-IU5,0))*150+107+'計算A'!FA$5*100000+IF(AND($E5=1,SA5=0),50000,0))),1000000))</f>
        <v/>
      </c>
      <c r="ABI5">
        <f>IF($B5=0,1000000,IF(INDEX('計算A'!$D$60:$II$104,$B5,155)*IU5=1,IF(AND($E5=2,SB5=0),1000000,IF($F5&gt;0,INDEX('計算A'!FB$110:FB$114,$F5+1)+IF(AND($E5=1,SB5=0),1000,0),MIN(AEX5,20)*400+(IF('計算A'!FA$106=1,1-IT5,0)+IF('計算A'!FB$106=1,1-IV5,0))*150+117+'計算A'!FB$5*100000+IF(AND($E5=1,SB5=0),50000,0))),1000000))</f>
        <v/>
      </c>
      <c r="ABJ5">
        <f>IF($B5=0,1000000,IF(INDEX('計算A'!$D$60:$II$104,$B5,156)*IV5=1,IF(AND($E5=2,SC5=0),1000000,IF($F5&gt;0,INDEX('計算A'!FC$110:FC$114,$F5+1)+IF(AND($E5=1,SC5=0),1000,0),MIN(AEX5,20)*400+(IF('計算A'!FB$106=1,1-IU5,0)+IF('計算A'!FC$106=1,1-IW5,0))*150+127+'計算A'!FC$5*100000+IF(AND($E5=1,SC5=0),50000,0))),1000000))</f>
        <v/>
      </c>
      <c r="ABK5">
        <f>IF($B5=0,1000000,IF(INDEX('計算A'!$D$60:$II$104,$B5,157)*IW5=1,IF(AND($E5=2,SD5=0),1000000,IF($F5&gt;0,INDEX('計算A'!FD$110:FD$114,$F5+1)+IF(AND($E5=1,SD5=0),1000,0),MIN(AEX5,20)*400+(IF('計算A'!FC$106=1,1-IV5,0)+IF('計算A'!FD$106=1,1-IX5,0))*150+137+'計算A'!FD$5*100000+IF(AND($E5=1,SD5=0),50000,0))),1000000))</f>
        <v/>
      </c>
      <c r="ABL5">
        <f>IF($B5=0,1000000,IF(INDEX('計算A'!$D$60:$II$104,$B5,158)*IX5=1,IF(AND($E5=2,SE5=0),1000000,IF($F5&gt;0,INDEX('計算A'!FE$110:FE$114,$F5+1)+IF(AND($E5=1,SE5=0),1000,0),MIN(AEX5,20)*400+(IF('計算A'!FD$106=1,1-IW5,0)+IF('計算A'!FE$106=1,1-IY5,0))*150+147+'計算A'!FE$5*100000+IF(AND($E5=1,SE5=0),50000,0))),1000000))</f>
        <v/>
      </c>
      <c r="ABM5">
        <f>IF($B5=0,1000000,IF(INDEX('計算A'!$D$60:$II$104,$B5,159)*IY5=1,IF(AND($E5=2,SF5=0),1000000,IF($F5&gt;0,INDEX('計算A'!FF$110:FF$114,$F5+1)+IF(AND($E5=1,SF5=0),1000,0),MIN(AEX5,20)*400+(IF('計算A'!FE$106=1,1-IX5,0)+IF('計算A'!FF$106=1,1-IZ5,0))*150+157+'計算A'!FF$5*100000+IF(AND($E5=1,SF5=0),50000,0))),1000000))</f>
        <v/>
      </c>
      <c r="ABN5">
        <f>IF($B5=0,1000000,IF(INDEX('計算A'!$D$60:$II$104,$B5,160)*IZ5=1,IF(AND($E5=2,SG5=0),1000000,IF($F5&gt;0,INDEX('計算A'!FG$110:FG$114,$F5+1)+IF(AND($E5=1,SG5=0),1000,0),MIN(AEX5,20)*400+(IF('計算A'!FF$106=1,1-IY5,0)+IF('計算A'!FG$106=1,1-JA5,0))*150+167+'計算A'!FG$5*100000+IF(AND($E5=1,SG5=0),50000,0))),1000000))</f>
        <v/>
      </c>
      <c r="ABO5">
        <f>IF($B5=0,1000000,IF(INDEX('計算A'!$D$60:$II$104,$B5,161)*JA5=1,IF(AND($E5=2,SH5=0),1000000,IF($F5&gt;0,INDEX('計算A'!FH$110:FH$114,$F5+1)+IF(AND($E5=1,SH5=0),1000,0),MIN(AEX5,20)*400+(IF('計算A'!FG$106=1,1-IZ5,0)+IF('計算A'!FH$106=1,1-JB5,0))*150+177+'計算A'!FH$5*100000+IF(AND($E5=1,SH5=0),50000,0))),1000000))</f>
        <v/>
      </c>
      <c r="ABP5">
        <f>IF($B5=0,1000000,IF(INDEX('計算A'!$D$60:$II$104,$B5,162)*JB5=1,IF(AND($E5=2,SI5=0),1000000,IF($F5&gt;0,INDEX('計算A'!FI$110:FI$114,$F5+1)+IF(AND($E5=1,SI5=0),1000,0),MIN(AEX5,20)*400+(IF('計算A'!FH$106=1,1-JA5,0)+IF('計算A'!FI$106=1,1-JC5,0))*150+187+'計算A'!FI$5*100000+IF(AND($E5=1,SI5=0),50000,0))),1000000))</f>
        <v/>
      </c>
      <c r="ABQ5">
        <f>IF($B5=0,1000000,IF(INDEX('計算A'!$D$60:$II$104,$B5,163)*JC5=1,IF(AND($E5=2,SJ5=0),1000000,IF($F5&gt;0,INDEX('計算A'!FJ$110:FJ$114,$F5+1)+IF(AND($E5=1,SJ5=0),1000,0),MIN(AEX5,20)*400+(IF('計算A'!FI$106=1,1-JB5,0)+IF('計算A'!FJ$106=1,1-JD5,0))*150+197+'計算A'!FJ$5*100000+IF(AND($E5=1,SJ5=0),50000,0))),1000000))</f>
        <v/>
      </c>
      <c r="ABR5">
        <f>IF($B5=0,1000000,IF(INDEX('計算A'!$D$60:$II$104,$B5,164)*JD5=1,IF(AND($E5=2,SK5=0),1000000,IF($F5&gt;0,INDEX('計算A'!FK$110:FK$114,$F5+1)+IF(AND($E5=1,SK5=0),1000,0),MIN(AEX5,20)*400+(IF('計算A'!FJ$106=1,1-JC5,0)+IF('計算A'!FK$106=1,1-JE5,0))*150+207+'計算A'!FK$5*100000+IF(AND($E5=1,SK5=0),50000,0))),1000000))</f>
        <v/>
      </c>
      <c r="ABS5">
        <f>IF($B5=0,1000000,IF(INDEX('計算A'!$D$60:$II$104,$B5,165)*JE5=1,IF(AND($E5=2,SL5=0),1000000,IF($F5&gt;0,INDEX('計算A'!FL$110:FL$114,$F5+1)+IF(AND($E5=1,SL5=0),1000,0),MIN(AEX5,20)*400+(IF('計算A'!FK$106=1,1-JD5,0)+IF('計算A'!FL$106=1,1-JF5,0))*150+217+'計算A'!FL$5*100000+IF(AND($E5=1,SL5=0),50000,0))),1000000))</f>
        <v/>
      </c>
      <c r="ABT5">
        <f>IF($B5=0,1000000,IF(INDEX('計算A'!$D$60:$II$104,$B5,166)*JF5=1,IF(AND($E5=2,SM5=0),1000000,IF($F5&gt;0,INDEX('計算A'!FM$110:FM$114,$F5+1)+IF(AND($E5=1,SM5=0),1000,0),MIN(AEX5,20)*400+(IF('計算A'!FL$106=1,1-JE5,0)+IF('計算A'!FM$106=1,1-JG5,0))*150+227+'計算A'!FM$5*100000+IF(AND($E5=1,SM5=0),50000,0))),1000000))</f>
        <v/>
      </c>
      <c r="ABU5">
        <f>IF($B5=0,1000000,IF(INDEX('計算A'!$D$60:$II$104,$B5,167)*JG5=1,IF(AND($E5=2,SN5=0),1000000,IF($F5&gt;0,INDEX('計算A'!FN$110:FN$114,$F5+1)+IF(AND($E5=1,SN5=0),1000,0),MIN(AEX5,20)*400+(IF('計算A'!FM$106=1,1-JF5,0)+IF('計算A'!FN$106=1,1-JH5,0))*150+237+'計算A'!FN$5*100000+IF(AND($E5=1,SN5=0),50000,0))),1000000))</f>
        <v/>
      </c>
      <c r="ABV5">
        <f>IF($B5=0,1000000,IF(INDEX('計算A'!$D$60:$II$104,$B5,168)*JH5=1,IF(AND($E5=2,SO5=0),1000000,IF($F5&gt;0,INDEX('計算A'!FO$110:FO$114,$F5+1)+IF(AND($E5=1,SO5=0),1000,0),MIN(AEX5,20)*400+(IF('計算A'!FN$106=1,1-JG5,0))*150+247+'計算A'!FO$5*100000+IF(AND($E5=1,SO5=0),50000,0))),1000000))</f>
        <v/>
      </c>
      <c r="ABW5">
        <f>IF($B5=0,1000000,IF(INDEX('計算A'!$D$60:$II$104,$B5,169)*JI5=1,IF(AND($E5=2,SP5=0),1000000,IF($F5&gt;0,INDEX('計算A'!FP$110:FP$114,$F5+1)+IF(AND($E5=1,SP5=0),1000,0),MIN(AEY5,20)*400+(IF('計算A'!FP$106=1,1-JJ5,0))*150+18+'計算A'!FP$5*100000+IF(AND($E5=1,SP5=0),50000,0))),1000000))</f>
        <v/>
      </c>
      <c r="ABX5">
        <f>IF($B5=0,1000000,IF(INDEX('計算A'!$D$60:$II$104,$B5,170)*JJ5=1,IF(AND($E5=2,SQ5=0),1000000,IF($F5&gt;0,INDEX('計算A'!FQ$110:FQ$114,$F5+1)+IF(AND($E5=1,SQ5=0),1000,0),MIN(AEY5,20)*400+(IF('計算A'!FP$106=1,1-JI5,0)+IF('計算A'!FQ$106=1,1-JK5,0))*150+28+'計算A'!FQ$5*100000+IF(AND($E5=1,SQ5=0),50000,0))),1000000))</f>
        <v/>
      </c>
      <c r="ABY5">
        <f>IF($B5=0,1000000,IF(INDEX('計算A'!$D$60:$II$104,$B5,171)*JK5=1,IF(AND($E5=2,SR5=0),1000000,IF($F5&gt;0,INDEX('計算A'!FR$110:FR$114,$F5+1)+IF(AND($E5=1,SR5=0),1000,0),MIN(AEY5,20)*400+(IF('計算A'!FQ$106=1,1-JJ5,0)+IF('計算A'!FR$106=1,1-JL5,0))*150+38+'計算A'!FR$5*100000+IF(AND($E5=1,SR5=0),50000,0))),1000000))</f>
        <v/>
      </c>
      <c r="ABZ5">
        <f>IF($B5=0,1000000,IF(INDEX('計算A'!$D$60:$II$104,$B5,172)*JL5=1,IF(AND($E5=2,SS5=0),1000000,IF($F5&gt;0,INDEX('計算A'!FS$110:FS$114,$F5+1)+IF(AND($E5=1,SS5=0),1000,0),MIN(AEY5,20)*400+(IF('計算A'!FR$106=1,1-JK5,0)+IF('計算A'!FS$106=1,1-JM5,0))*150+48+'計算A'!FS$5*100000+IF(AND($E5=1,SS5=0),50000,0))),1000000))</f>
        <v/>
      </c>
      <c r="ACA5">
        <f>IF($B5=0,1000000,IF(INDEX('計算A'!$D$60:$II$104,$B5,173)*JM5=1,IF(AND($E5=2,ST5=0),1000000,IF($F5&gt;0,INDEX('計算A'!FT$110:FT$114,$F5+1)+IF(AND($E5=1,ST5=0),1000,0),MIN(AEY5,20)*400+(IF('計算A'!FS$106=1,1-JL5,0)+IF('計算A'!FT$106=1,1-JN5,0))*150+58+'計算A'!FT$5*100000+IF(AND($E5=1,ST5=0),50000,0))),1000000))</f>
        <v/>
      </c>
      <c r="ACB5">
        <f>IF($B5=0,1000000,IF(INDEX('計算A'!$D$60:$II$104,$B5,174)*JN5=1,IF(AND($E5=2,SU5=0),1000000,IF($F5&gt;0,INDEX('計算A'!FU$110:FU$114,$F5+1)+IF(AND($E5=1,SU5=0),1000,0),MIN(AEY5,20)*400+(IF('計算A'!FT$106=1,1-JM5,0)+IF('計算A'!FU$106=1,1-JO5,0))*150+68+'計算A'!FU$5*100000+IF(AND($E5=1,SU5=0),50000,0))),1000000))</f>
        <v/>
      </c>
      <c r="ACC5">
        <f>IF($B5=0,1000000,IF(INDEX('計算A'!$D$60:$II$104,$B5,175)*JO5=1,IF(AND($E5=2,SV5=0),1000000,IF($F5&gt;0,INDEX('計算A'!FV$110:FV$114,$F5+1)+IF(AND($E5=1,SV5=0),1000,0),MIN(AEY5,20)*400+(IF('計算A'!FU$106=1,1-JN5,0)+IF('計算A'!FV$106=1,1-JP5,0))*150+78+'計算A'!FV$5*100000+IF(AND($E5=1,SV5=0),50000,0))),1000000))</f>
        <v/>
      </c>
      <c r="ACD5">
        <f>IF($B5=0,1000000,IF(INDEX('計算A'!$D$60:$II$104,$B5,176)*JP5=1,IF(AND($E5=2,SW5=0),1000000,IF($F5&gt;0,INDEX('計算A'!FW$110:FW$114,$F5+1)+IF(AND($E5=1,SW5=0),1000,0),MIN(AEY5,20)*400+(IF('計算A'!FV$106=1,1-JO5,0)+IF('計算A'!FW$106=1,1-JQ5,0))*150+88+'計算A'!FW$5*100000+IF(AND($E5=1,SW5=0),50000,0))),1000000))</f>
        <v/>
      </c>
      <c r="ACE5">
        <f>IF($B5=0,1000000,IF(INDEX('計算A'!$D$60:$II$104,$B5,177)*JQ5=1,IF(AND($E5=2,SX5=0),1000000,IF($F5&gt;0,INDEX('計算A'!FX$110:FX$114,$F5+1)+IF(AND($E5=1,SX5=0),1000,0),MIN(AEY5,20)*400+(IF('計算A'!FW$106=1,1-JP5,0)+IF('計算A'!FX$106=1,1-JR5,0))*150+98+'計算A'!FX$5*100000+IF(AND($E5=1,SX5=0),50000,0))),1000000))</f>
        <v/>
      </c>
      <c r="ACF5">
        <f>IF($B5=0,1000000,IF(INDEX('計算A'!$D$60:$II$104,$B5,178)*JR5=1,IF(AND($E5=2,SY5=0),1000000,IF($F5&gt;0,INDEX('計算A'!FY$110:FY$114,$F5+1)+IF(AND($E5=1,SY5=0),1000,0),MIN(AEY5,20)*400+(IF('計算A'!FX$106=1,1-JQ5,0)+IF('計算A'!FY$106=1,1-JS5,0))*150+108+'計算A'!FY$5*100000+IF(AND($E5=1,SY5=0),50000,0))),1000000))</f>
        <v/>
      </c>
      <c r="ACG5">
        <f>IF($B5=0,1000000,IF(INDEX('計算A'!$D$60:$II$104,$B5,179)*JS5=1,IF(AND($E5=2,SZ5=0),1000000,IF($F5&gt;0,INDEX('計算A'!FZ$110:FZ$114,$F5+1)+IF(AND($E5=1,SZ5=0),1000,0),MIN(AEY5,20)*400+(IF('計算A'!FY$106=1,1-JR5,0)+IF('計算A'!FZ$106=1,1-JT5,0))*150+118+'計算A'!FZ$5*100000+IF(AND($E5=1,SZ5=0),50000,0))),1000000))</f>
        <v/>
      </c>
      <c r="ACH5">
        <f>IF($B5=0,1000000,IF(INDEX('計算A'!$D$60:$II$104,$B5,180)*JT5=1,IF(AND($E5=2,TA5=0),1000000,IF($F5&gt;0,INDEX('計算A'!GA$110:GA$114,$F5+1)+IF(AND($E5=1,TA5=0),1000,0),MIN(AEY5,20)*400+(IF('計算A'!FZ$106=1,1-JS5,0)+IF('計算A'!GA$106=1,1-JU5,0))*150+128+'計算A'!GA$5*100000+IF(AND($E5=1,TA5=0),50000,0))),1000000))</f>
        <v/>
      </c>
      <c r="ACI5">
        <f>IF($B5=0,1000000,IF(INDEX('計算A'!$D$60:$II$104,$B5,181)*JU5=1,IF(AND($E5=2,TB5=0),1000000,IF($F5&gt;0,INDEX('計算A'!GB$110:GB$114,$F5+1)+IF(AND($E5=1,TB5=0),1000,0),MIN(AEY5,20)*400+(IF('計算A'!GA$106=1,1-JT5,0)+IF('計算A'!GB$106=1,1-JV5,0))*150+138+'計算A'!GB$5*100000+IF(AND($E5=1,TB5=0),50000,0))),1000000))</f>
        <v/>
      </c>
      <c r="ACJ5">
        <f>IF($B5=0,1000000,IF(INDEX('計算A'!$D$60:$II$104,$B5,182)*JV5=1,IF(AND($E5=2,TC5=0),1000000,IF($F5&gt;0,INDEX('計算A'!GC$110:GC$114,$F5+1)+IF(AND($E5=1,TC5=0),1000,0),MIN(AEY5,20)*400+(IF('計算A'!GB$106=1,1-JU5,0)+IF('計算A'!GC$106=1,1-JW5,0))*150+148+'計算A'!GC$5*100000+IF(AND($E5=1,TC5=0),50000,0))),1000000))</f>
        <v/>
      </c>
      <c r="ACK5">
        <f>IF($B5=0,1000000,IF(INDEX('計算A'!$D$60:$II$104,$B5,183)*JW5=1,IF(AND($E5=2,TD5=0),1000000,IF($F5&gt;0,INDEX('計算A'!GD$110:GD$114,$F5+1)+IF(AND($E5=1,TD5=0),1000,0),MIN(AEY5,20)*400+(IF('計算A'!GC$106=1,1-JV5,0)+IF('計算A'!GD$106=1,1-JX5,0))*150+158+'計算A'!GD$5*100000+IF(AND($E5=1,TD5=0),50000,0))),1000000))</f>
        <v/>
      </c>
      <c r="ACL5">
        <f>IF($B5=0,1000000,IF(INDEX('計算A'!$D$60:$II$104,$B5,184)*JX5=1,IF(AND($E5=2,TE5=0),1000000,IF($F5&gt;0,INDEX('計算A'!GE$110:GE$114,$F5+1)+IF(AND($E5=1,TE5=0),1000,0),MIN(AEY5,20)*400+(IF('計算A'!GD$106=1,1-JW5,0)+IF('計算A'!GE$106=1,1-JY5,0))*150+168+'計算A'!GE$5*100000+IF(AND($E5=1,TE5=0),50000,0))),1000000))</f>
        <v/>
      </c>
      <c r="ACM5">
        <f>IF($B5=0,1000000,IF(INDEX('計算A'!$D$60:$II$104,$B5,185)*JY5=1,IF(AND($E5=2,TF5=0),1000000,IF($F5&gt;0,INDEX('計算A'!GF$110:GF$114,$F5+1)+IF(AND($E5=1,TF5=0),1000,0),MIN(AEY5,20)*400+(IF('計算A'!GE$106=1,1-JX5,0)+IF('計算A'!GF$106=1,1-JZ5,0))*150+178+'計算A'!GF$5*100000+IF(AND($E5=1,TF5=0),50000,0))),1000000))</f>
        <v/>
      </c>
      <c r="ACN5">
        <f>IF($B5=0,1000000,IF(INDEX('計算A'!$D$60:$II$104,$B5,186)*JZ5=1,IF(AND($E5=2,TG5=0),1000000,IF($F5&gt;0,INDEX('計算A'!GG$110:GG$114,$F5+1)+IF(AND($E5=1,TG5=0),1000,0),MIN(AEY5,20)*400+(IF('計算A'!GF$106=1,1-JY5,0)+IF('計算A'!GG$106=1,1-KA5,0))*150+188+'計算A'!GG$5*100000+IF(AND($E5=1,TG5=0),50000,0))),1000000))</f>
        <v/>
      </c>
      <c r="ACO5">
        <f>IF($B5=0,1000000,IF(INDEX('計算A'!$D$60:$II$104,$B5,187)*KA5=1,IF(AND($E5=2,TH5=0),1000000,IF($F5&gt;0,INDEX('計算A'!GH$110:GH$114,$F5+1)+IF(AND($E5=1,TH5=0),1000,0),MIN(AEY5,20)*400+(IF('計算A'!GG$106=1,1-JZ5,0)+IF('計算A'!GH$106=1,1-KB5,0))*150+198+'計算A'!GH$5*100000+IF(AND($E5=1,TH5=0),50000,0))),1000000))</f>
        <v/>
      </c>
      <c r="ACP5">
        <f>IF($B5=0,1000000,IF(INDEX('計算A'!$D$60:$II$104,$B5,188)*KB5=1,IF(AND($E5=2,TI5=0),1000000,IF($F5&gt;0,INDEX('計算A'!GI$110:GI$114,$F5+1)+IF(AND($E5=1,TI5=0),1000,0),MIN(AEY5,20)*400+(IF('計算A'!GH$106=1,1-KA5,0)+IF('計算A'!GI$106=1,1-KC5,0))*150+208+'計算A'!GI$5*100000+IF(AND($E5=1,TI5=0),50000,0))),1000000))</f>
        <v/>
      </c>
      <c r="ACQ5">
        <f>IF($B5=0,1000000,IF(INDEX('計算A'!$D$60:$II$104,$B5,189)*KC5=1,IF(AND($E5=2,TJ5=0),1000000,IF($F5&gt;0,INDEX('計算A'!GJ$110:GJ$114,$F5+1)+IF(AND($E5=1,TJ5=0),1000,0),MIN(AEY5,20)*400+(IF('計算A'!GI$106=1,1-KB5,0)+IF('計算A'!GJ$106=1,1-KD5,0))*150+218+'計算A'!GJ$5*100000+IF(AND($E5=1,TJ5=0),50000,0))),1000000))</f>
        <v/>
      </c>
      <c r="ACR5">
        <f>IF($B5=0,1000000,IF(INDEX('計算A'!$D$60:$II$104,$B5,190)*KD5=1,IF(AND($E5=2,TK5=0),1000000,IF($F5&gt;0,INDEX('計算A'!GK$110:GK$114,$F5+1)+IF(AND($E5=1,TK5=0),1000,0),MIN(AEY5,20)*400+(IF('計算A'!GJ$106=1,1-KC5,0)+IF('計算A'!GK$106=1,1-KE5,0))*150+228+'計算A'!GK$5*100000+IF(AND($E5=1,TK5=0),50000,0))),1000000))</f>
        <v/>
      </c>
      <c r="ACS5">
        <f>IF($B5=0,1000000,IF(INDEX('計算A'!$D$60:$II$104,$B5,191)*KE5=1,IF(AND($E5=2,TL5=0),1000000,IF($F5&gt;0,INDEX('計算A'!GL$110:GL$114,$F5+1)+IF(AND($E5=1,TL5=0),1000,0),MIN(AEY5,20)*400+(IF('計算A'!GK$106=1,1-KD5,0)+IF('計算A'!GL$106=1,1-KF5,0))*150+238+'計算A'!GL$5*100000+IF(AND($E5=1,TL5=0),50000,0))),1000000))</f>
        <v/>
      </c>
      <c r="ACT5">
        <f>IF($B5=0,1000000,IF(INDEX('計算A'!$D$60:$II$104,$B5,192)*KF5=1,IF(AND($E5=2,TM5=0),1000000,IF($F5&gt;0,INDEX('計算A'!GM$110:GM$114,$F5+1)+IF(AND($E5=1,TM5=0),1000,0),MIN(AEY5,20)*400+(IF('計算A'!GL$106=1,1-KE5,0))*150+248+'計算A'!GM$5*100000+IF(AND($E5=1,TM5=0),50000,0))),1000000))</f>
        <v/>
      </c>
      <c r="ACU5">
        <f>IF($B5=0,1000000,IF(INDEX('計算A'!$D$60:$II$104,$B5,193)*KG5=1,IF(AND($E5=2,TN5=0),1000000,IF($F5&gt;0,INDEX('計算A'!GN$110:GN$114,$F5+1)+IF(AND($E5=1,TN5=0),1000,0),MIN(AEZ5,20)*400+(IF('計算A'!GN$106=1,1-KH5,0))*150+19+'計算A'!GN$5*100000+IF(AND($E5=1,TN5=0),50000,0))),1000000))</f>
        <v/>
      </c>
      <c r="ACV5">
        <f>IF($B5=0,1000000,IF(INDEX('計算A'!$D$60:$II$104,$B5,194)*KH5=1,IF(AND($E5=2,TO5=0),1000000,IF($F5&gt;0,INDEX('計算A'!GO$110:GO$114,$F5+1)+IF(AND($E5=1,TO5=0),1000,0),MIN(AEZ5,20)*400+(IF('計算A'!GN$106=1,1-KG5,0)+IF('計算A'!GO$106=1,1-KI5,0))*150+29+'計算A'!GO$5*100000+IF(AND($E5=1,TO5=0),50000,0))),1000000))</f>
        <v/>
      </c>
      <c r="ACW5">
        <f>IF($B5=0,1000000,IF(INDEX('計算A'!$D$60:$II$104,$B5,195)*KI5=1,IF(AND($E5=2,TP5=0),1000000,IF($F5&gt;0,INDEX('計算A'!GP$110:GP$114,$F5+1)+IF(AND($E5=1,TP5=0),1000,0),MIN(AEZ5,20)*400+(IF('計算A'!GO$106=1,1-KH5,0)+IF('計算A'!GP$106=1,1-KJ5,0))*150+39+'計算A'!GP$5*100000+IF(AND($E5=1,TP5=0),50000,0))),1000000))</f>
        <v/>
      </c>
      <c r="ACX5">
        <f>IF($B5=0,1000000,IF(INDEX('計算A'!$D$60:$II$104,$B5,196)*KJ5=1,IF(AND($E5=2,TQ5=0),1000000,IF($F5&gt;0,INDEX('計算A'!GQ$110:GQ$114,$F5+1)+IF(AND($E5=1,TQ5=0),1000,0),MIN(AEZ5,20)*400+(IF('計算A'!GP$106=1,1-KI5,0)+IF('計算A'!GQ$106=1,1-KK5,0))*150+49+'計算A'!GQ$5*100000+IF(AND($E5=1,TQ5=0),50000,0))),1000000))</f>
        <v/>
      </c>
      <c r="ACY5">
        <f>IF($B5=0,1000000,IF(INDEX('計算A'!$D$60:$II$104,$B5,197)*KK5=1,IF(AND($E5=2,TR5=0),1000000,IF($F5&gt;0,INDEX('計算A'!GR$110:GR$114,$F5+1)+IF(AND($E5=1,TR5=0),1000,0),MIN(AEZ5,20)*400+(IF('計算A'!GQ$106=1,1-KJ5,0)+IF('計算A'!GR$106=1,1-KL5,0))*150+59+'計算A'!GR$5*100000+IF(AND($E5=1,TR5=0),50000,0))),1000000))</f>
        <v/>
      </c>
      <c r="ACZ5">
        <f>IF($B5=0,1000000,IF(INDEX('計算A'!$D$60:$II$104,$B5,198)*KL5=1,IF(AND($E5=2,TS5=0),1000000,IF($F5&gt;0,INDEX('計算A'!GS$110:GS$114,$F5+1)+IF(AND($E5=1,TS5=0),1000,0),MIN(AEZ5,20)*400+(IF('計算A'!GR$106=1,1-KK5,0)+IF('計算A'!GS$106=1,1-KM5,0))*150+69+'計算A'!GS$5*100000+IF(AND($E5=1,TS5=0),50000,0))),1000000))</f>
        <v/>
      </c>
      <c r="ADA5">
        <f>IF($B5=0,1000000,IF(INDEX('計算A'!$D$60:$II$104,$B5,199)*KM5=1,IF(AND($E5=2,TT5=0),1000000,IF($F5&gt;0,INDEX('計算A'!GT$110:GT$114,$F5+1)+IF(AND($E5=1,TT5=0),1000,0),MIN(AEZ5,20)*400+(IF('計算A'!GS$106=1,1-KL5,0)+IF('計算A'!GT$106=1,1-KN5,0))*150+79+'計算A'!GT$5*100000+IF(AND($E5=1,TT5=0),50000,0))),1000000))</f>
        <v/>
      </c>
      <c r="ADB5">
        <f>IF($B5=0,1000000,IF(INDEX('計算A'!$D$60:$II$104,$B5,200)*KN5=1,IF(AND($E5=2,TU5=0),1000000,IF($F5&gt;0,INDEX('計算A'!GU$110:GU$114,$F5+1)+IF(AND($E5=1,TU5=0),1000,0),MIN(AEZ5,20)*400+(IF('計算A'!GT$106=1,1-KM5,0)+IF('計算A'!GU$106=1,1-KO5,0))*150+89+'計算A'!GU$5*100000+IF(AND($E5=1,TU5=0),50000,0))),1000000))</f>
        <v/>
      </c>
      <c r="ADC5">
        <f>IF($B5=0,1000000,IF(INDEX('計算A'!$D$60:$II$104,$B5,201)*KO5=1,IF(AND($E5=2,TV5=0),1000000,IF($F5&gt;0,INDEX('計算A'!GV$110:GV$114,$F5+1)+IF(AND($E5=1,TV5=0),1000,0),MIN(AEZ5,20)*400+(IF('計算A'!GU$106=1,1-KN5,0)+IF('計算A'!GV$106=1,1-KP5,0))*150+99+'計算A'!GV$5*100000+IF(AND($E5=1,TV5=0),50000,0))),1000000))</f>
        <v/>
      </c>
      <c r="ADD5">
        <f>IF($B5=0,1000000,IF(INDEX('計算A'!$D$60:$II$104,$B5,202)*KP5=1,IF(AND($E5=2,TW5=0),1000000,IF($F5&gt;0,INDEX('計算A'!GW$110:GW$114,$F5+1)+IF(AND($E5=1,TW5=0),1000,0),MIN(AEZ5,20)*400+(IF('計算A'!GV$106=1,1-KO5,0)+IF('計算A'!GW$106=1,1-KQ5,0))*150+109+'計算A'!GW$5*100000+IF(AND($E5=1,TW5=0),50000,0))),1000000))</f>
        <v/>
      </c>
      <c r="ADE5">
        <f>IF($B5=0,1000000,IF(INDEX('計算A'!$D$60:$II$104,$B5,203)*KQ5=1,IF(AND($E5=2,TX5=0),1000000,IF($F5&gt;0,INDEX('計算A'!GX$110:GX$114,$F5+1)+IF(AND($E5=1,TX5=0),1000,0),MIN(AEZ5,20)*400+(IF('計算A'!GW$106=1,1-KP5,0)+IF('計算A'!GX$106=1,1-KR5,0))*150+119+'計算A'!GX$5*100000+IF(AND($E5=1,TX5=0),50000,0))),1000000))</f>
        <v/>
      </c>
      <c r="ADF5">
        <f>IF($B5=0,1000000,IF(INDEX('計算A'!$D$60:$II$104,$B5,204)*KR5=1,IF(AND($E5=2,TY5=0),1000000,IF($F5&gt;0,INDEX('計算A'!GY$110:GY$114,$F5+1)+IF(AND($E5=1,TY5=0),1000,0),MIN(AEZ5,20)*400+(IF('計算A'!GX$106=1,1-KQ5,0)+IF('計算A'!GY$106=1,1-KS5,0))*150+129+'計算A'!GY$5*100000+IF(AND($E5=1,TY5=0),50000,0))),1000000))</f>
        <v/>
      </c>
      <c r="ADG5">
        <f>IF($B5=0,1000000,IF(INDEX('計算A'!$D$60:$II$104,$B5,205)*KS5=1,IF(AND($E5=2,TZ5=0),1000000,IF($F5&gt;0,INDEX('計算A'!GZ$110:GZ$114,$F5+1)+IF(AND($E5=1,TZ5=0),1000,0),MIN(AEZ5,20)*400+(IF('計算A'!GY$106=1,1-KR5,0)+IF('計算A'!GZ$106=1,1-KT5,0))*150+139+'計算A'!GZ$5*100000+IF(AND($E5=1,TZ5=0),50000,0))),1000000))</f>
        <v/>
      </c>
      <c r="ADH5">
        <f>IF($B5=0,1000000,IF(INDEX('計算A'!$D$60:$II$104,$B5,206)*KT5=1,IF(AND($E5=2,UA5=0),1000000,IF($F5&gt;0,INDEX('計算A'!HA$110:HA$114,$F5+1)+IF(AND($E5=1,UA5=0),1000,0),MIN(AEZ5,20)*400+(IF('計算A'!GZ$106=1,1-KS5,0)+IF('計算A'!HA$106=1,1-KU5,0))*150+149+'計算A'!HA$5*100000+IF(AND($E5=1,UA5=0),50000,0))),1000000))</f>
        <v/>
      </c>
      <c r="ADI5">
        <f>IF($B5=0,1000000,IF(INDEX('計算A'!$D$60:$II$104,$B5,207)*KU5=1,IF(AND($E5=2,UB5=0),1000000,IF($F5&gt;0,INDEX('計算A'!HB$110:HB$114,$F5+1)+IF(AND($E5=1,UB5=0),1000,0),MIN(AEZ5,20)*400+(IF('計算A'!HA$106=1,1-KT5,0)+IF('計算A'!HB$106=1,1-KV5,0))*150+159+'計算A'!HB$5*100000+IF(AND($E5=1,UB5=0),50000,0))),1000000))</f>
        <v/>
      </c>
      <c r="ADJ5">
        <f>IF($B5=0,1000000,IF(INDEX('計算A'!$D$60:$II$104,$B5,208)*KV5=1,IF(AND($E5=2,UC5=0),1000000,IF($F5&gt;0,INDEX('計算A'!HC$110:HC$114,$F5+1)+IF(AND($E5=1,UC5=0),1000,0),MIN(AEZ5,20)*400+(IF('計算A'!HB$106=1,1-KU5,0)+IF('計算A'!HC$106=1,1-KW5,0))*150+169+'計算A'!HC$5*100000+IF(AND($E5=1,UC5=0),50000,0))),1000000))</f>
        <v/>
      </c>
      <c r="ADK5">
        <f>IF($B5=0,1000000,IF(INDEX('計算A'!$D$60:$II$104,$B5,209)*KW5=1,IF(AND($E5=2,UD5=0),1000000,IF($F5&gt;0,INDEX('計算A'!HD$110:HD$114,$F5+1)+IF(AND($E5=1,UD5=0),1000,0),MIN(AEZ5,20)*400+(IF('計算A'!HC$106=1,1-KV5,0)+IF('計算A'!HD$106=1,1-KX5,0))*150+179+'計算A'!HD$5*100000+IF(AND($E5=1,UD5=0),50000,0))),1000000))</f>
        <v/>
      </c>
      <c r="ADL5">
        <f>IF($B5=0,1000000,IF(INDEX('計算A'!$D$60:$II$104,$B5,210)*KX5=1,IF(AND($E5=2,UE5=0),1000000,IF($F5&gt;0,INDEX('計算A'!HE$110:HE$114,$F5+1)+IF(AND($E5=1,UE5=0),1000,0),MIN(AEZ5,20)*400+(IF('計算A'!HD$106=1,1-KW5,0)+IF('計算A'!HE$106=1,1-KY5,0))*150+189+'計算A'!HE$5*100000+IF(AND($E5=1,UE5=0),50000,0))),1000000))</f>
        <v/>
      </c>
      <c r="ADM5">
        <f>IF($B5=0,1000000,IF(INDEX('計算A'!$D$60:$II$104,$B5,211)*KY5=1,IF(AND($E5=2,UF5=0),1000000,IF($F5&gt;0,INDEX('計算A'!HF$110:HF$114,$F5+1)+IF(AND($E5=1,UF5=0),1000,0),MIN(AEZ5,20)*400+(IF('計算A'!HE$106=1,1-KX5,0)+IF('計算A'!HF$106=1,1-KZ5,0))*150+199+'計算A'!HF$5*100000+IF(AND($E5=1,UF5=0),50000,0))),1000000))</f>
        <v/>
      </c>
      <c r="ADN5">
        <f>IF($B5=0,1000000,IF(INDEX('計算A'!$D$60:$II$104,$B5,212)*KZ5=1,IF(AND($E5=2,UG5=0),1000000,IF($F5&gt;0,INDEX('計算A'!HG$110:HG$114,$F5+1)+IF(AND($E5=1,UG5=0),1000,0),MIN(AEZ5,20)*400+(IF('計算A'!HF$106=1,1-KY5,0)+IF('計算A'!HG$106=1,1-LA5,0))*150+209+'計算A'!HG$5*100000+IF(AND($E5=1,UG5=0),50000,0))),1000000))</f>
        <v/>
      </c>
      <c r="ADO5">
        <f>IF($B5=0,1000000,IF(INDEX('計算A'!$D$60:$II$104,$B5,213)*LA5=1,IF(AND($E5=2,UH5=0),1000000,IF($F5&gt;0,INDEX('計算A'!HH$110:HH$114,$F5+1)+IF(AND($E5=1,UH5=0),1000,0),MIN(AEZ5,20)*400+(IF('計算A'!HG$106=1,1-KZ5,0)+IF('計算A'!HH$106=1,1-LB5,0))*150+219+'計算A'!HH$5*100000+IF(AND($E5=1,UH5=0),50000,0))),1000000))</f>
        <v/>
      </c>
      <c r="ADP5">
        <f>IF($B5=0,1000000,IF(INDEX('計算A'!$D$60:$II$104,$B5,214)*LB5=1,IF(AND($E5=2,UI5=0),1000000,IF($F5&gt;0,INDEX('計算A'!HI$110:HI$114,$F5+1)+IF(AND($E5=1,UI5=0),1000,0),MIN(AEZ5,20)*400+(IF('計算A'!HH$106=1,1-LA5,0)+IF('計算A'!HI$106=1,1-LC5,0))*150+229+'計算A'!HI$5*100000+IF(AND($E5=1,UI5=0),50000,0))),1000000))</f>
        <v/>
      </c>
      <c r="ADQ5">
        <f>IF($B5=0,1000000,IF(INDEX('計算A'!$D$60:$II$104,$B5,215)*LC5=1,IF(AND($E5=2,UJ5=0),1000000,IF($F5&gt;0,INDEX('計算A'!HJ$110:HJ$114,$F5+1)+IF(AND($E5=1,UJ5=0),1000,0),MIN(AEZ5,20)*400+(IF('計算A'!HI$106=1,1-LB5,0)+IF('計算A'!HJ$106=1,1-LD5,0))*150+239+'計算A'!HJ$5*100000+IF(AND($E5=1,UJ5=0),50000,0))),1000000))</f>
        <v/>
      </c>
      <c r="ADR5">
        <f>IF($B5=0,1000000,IF(INDEX('計算A'!$D$60:$II$104,$B5,216)*LD5=1,IF(AND($E5=2,UK5=0),1000000,IF($F5&gt;0,INDEX('計算A'!HK$110:HK$114,$F5+1)+IF(AND($E5=1,UK5=0),1000,0),MIN(AEZ5,20)*400+(IF('計算A'!HJ$106=1,1-LC5,0))*150+249+'計算A'!HK$5*100000+IF(AND($E5=1,UK5=0),50000,0))),1000000))</f>
        <v/>
      </c>
      <c r="ADS5">
        <f>IF($B5=0,1000000,IF(INDEX('計算A'!$D$60:$II$104,$B5,217)*LE5=1,IF(AND($E5=2,UL5=0),1000000,IF($F5&gt;0,INDEX('計算A'!HL$110:HL$114,$F5+1)+IF(AND($E5=1,UL5=0),1000,0),MIN(AFA5,20)*400+(IF('計算A'!HL$106=1,1-LF5,0))*150+20+'計算A'!HL$5*100000+IF(AND($E5=1,UL5=0),50000,0))),1000000))</f>
        <v/>
      </c>
      <c r="ADT5">
        <f>IF($B5=0,1000000,IF(INDEX('計算A'!$D$60:$II$104,$B5,218)*LF5=1,IF(AND($E5=2,UM5=0),1000000,IF($F5&gt;0,INDEX('計算A'!HM$110:HM$114,$F5+1)+IF(AND($E5=1,UM5=0),1000,0),MIN(AFA5,20)*400+(IF('計算A'!HL$106=1,1-LE5,0)+IF('計算A'!HM$106=1,1-LG5,0))*150+30+'計算A'!HM$5*100000+IF(AND($E5=1,UM5=0),50000,0))),1000000))</f>
        <v/>
      </c>
      <c r="ADU5">
        <f>IF($B5=0,1000000,IF(INDEX('計算A'!$D$60:$II$104,$B5,219)*LG5=1,IF(AND($E5=2,UN5=0),1000000,IF($F5&gt;0,INDEX('計算A'!HN$110:HN$114,$F5+1)+IF(AND($E5=1,UN5=0),1000,0),MIN(AFA5,20)*400+(IF('計算A'!HM$106=1,1-LF5,0)+IF('計算A'!HN$106=1,1-LH5,0))*150+40+'計算A'!HN$5*100000+IF(AND($E5=1,UN5=0),50000,0))),1000000))</f>
        <v/>
      </c>
      <c r="ADV5">
        <f>IF($B5=0,1000000,IF(INDEX('計算A'!$D$60:$II$104,$B5,220)*LH5=1,IF(AND($E5=2,UO5=0),1000000,IF($F5&gt;0,INDEX('計算A'!HO$110:HO$114,$F5+1)+IF(AND($E5=1,UO5=0),1000,0),MIN(AFA5,20)*400+(IF('計算A'!HN$106=1,1-LG5,0)+IF('計算A'!HO$106=1,1-LI5,0))*150+50+'計算A'!HO$5*100000+IF(AND($E5=1,UO5=0),50000,0))),1000000))</f>
        <v/>
      </c>
      <c r="ADW5">
        <f>IF($B5=0,1000000,IF(INDEX('計算A'!$D$60:$II$104,$B5,221)*LI5=1,IF(AND($E5=2,UP5=0),1000000,IF($F5&gt;0,INDEX('計算A'!HP$110:HP$114,$F5+1)+IF(AND($E5=1,UP5=0),1000,0),MIN(AFA5,20)*400+(IF('計算A'!HO$106=1,1-LH5,0)+IF('計算A'!HP$106=1,1-LJ5,0))*150+60+'計算A'!HP$5*100000+IF(AND($E5=1,UP5=0),50000,0))),1000000))</f>
        <v/>
      </c>
      <c r="ADX5">
        <f>IF($B5=0,1000000,IF(INDEX('計算A'!$D$60:$II$104,$B5,222)*LJ5=1,IF(AND($E5=2,UQ5=0),1000000,IF($F5&gt;0,INDEX('計算A'!HQ$110:HQ$114,$F5+1)+IF(AND($E5=1,UQ5=0),1000,0),MIN(AFA5,20)*400+(IF('計算A'!HP$106=1,1-LI5,0)+IF('計算A'!HQ$106=1,1-LK5,0))*150+70+'計算A'!HQ$5*100000+IF(AND($E5=1,UQ5=0),50000,0))),1000000))</f>
        <v/>
      </c>
      <c r="ADY5">
        <f>IF($B5=0,1000000,IF(INDEX('計算A'!$D$60:$II$104,$B5,223)*LK5=1,IF(AND($E5=2,UR5=0),1000000,IF($F5&gt;0,INDEX('計算A'!HR$110:HR$114,$F5+1)+IF(AND($E5=1,UR5=0),1000,0),MIN(AFA5,20)*400+(IF('計算A'!HQ$106=1,1-LJ5,0)+IF('計算A'!HR$106=1,1-LL5,0))*150+80+'計算A'!HR$5*100000+IF(AND($E5=1,UR5=0),50000,0))),1000000))</f>
        <v/>
      </c>
      <c r="ADZ5">
        <f>IF($B5=0,1000000,IF(INDEX('計算A'!$D$60:$II$104,$B5,224)*LL5=1,IF(AND($E5=2,US5=0),1000000,IF($F5&gt;0,INDEX('計算A'!HS$110:HS$114,$F5+1)+IF(AND($E5=1,US5=0),1000,0),MIN(AFA5,20)*400+(IF('計算A'!HR$106=1,1-LK5,0)+IF('計算A'!HS$106=1,1-LM5,0))*150+90+'計算A'!HS$5*100000+IF(AND($E5=1,US5=0),50000,0))),1000000))</f>
        <v/>
      </c>
      <c r="AEA5">
        <f>IF($B5=0,1000000,IF(INDEX('計算A'!$D$60:$II$104,$B5,225)*LM5=1,IF(AND($E5=2,UT5=0),1000000,IF($F5&gt;0,INDEX('計算A'!HT$110:HT$114,$F5+1)+IF(AND($E5=1,UT5=0),1000,0),MIN(AFA5,20)*400+(IF('計算A'!HS$106=1,1-LL5,0)+IF('計算A'!HT$106=1,1-LN5,0))*150+100+'計算A'!HT$5*100000+IF(AND($E5=1,UT5=0),50000,0))),1000000))</f>
        <v/>
      </c>
      <c r="AEB5">
        <f>IF($B5=0,1000000,IF(INDEX('計算A'!$D$60:$II$104,$B5,226)*LN5=1,IF(AND($E5=2,UU5=0),1000000,IF($F5&gt;0,INDEX('計算A'!HU$110:HU$114,$F5+1)+IF(AND($E5=1,UU5=0),1000,0),MIN(AFA5,20)*400+(IF('計算A'!HT$106=1,1-LM5,0)+IF('計算A'!HU$106=1,1-LO5,0))*150+110+'計算A'!HU$5*100000+IF(AND($E5=1,UU5=0),50000,0))),1000000))</f>
        <v/>
      </c>
      <c r="AEC5">
        <f>IF($B5=0,1000000,IF(INDEX('計算A'!$D$60:$II$104,$B5,227)*LO5=1,IF(AND($E5=2,UV5=0),1000000,IF($F5&gt;0,INDEX('計算A'!HV$110:HV$114,$F5+1)+IF(AND($E5=1,UV5=0),1000,0),MIN(AFA5,20)*400+(IF('計算A'!HU$106=1,1-LN5,0)+IF('計算A'!HV$106=1,1-LP5,0))*150+120+'計算A'!HV$5*100000+IF(AND($E5=1,UV5=0),50000,0))),1000000))</f>
        <v/>
      </c>
      <c r="AED5">
        <f>IF($B5=0,1000000,IF(INDEX('計算A'!$D$60:$II$104,$B5,228)*LP5=1,IF(AND($E5=2,UW5=0),1000000,IF($F5&gt;0,INDEX('計算A'!HW$110:HW$114,$F5+1)+IF(AND($E5=1,UW5=0),1000,0),MIN(AFA5,20)*400+(IF('計算A'!HV$106=1,1-LO5,0)+IF('計算A'!HW$106=1,1-LQ5,0))*150+130+'計算A'!HW$5*100000+IF(AND($E5=1,UW5=0),50000,0))),1000000))</f>
        <v/>
      </c>
      <c r="AEE5">
        <f>IF($B5=0,1000000,IF(INDEX('計算A'!$D$60:$II$104,$B5,229)*LQ5=1,IF(AND($E5=2,UX5=0),1000000,IF($F5&gt;0,INDEX('計算A'!HX$110:HX$114,$F5+1)+IF(AND($E5=1,UX5=0),1000,0),MIN(AFA5,20)*400+(IF('計算A'!HW$106=1,1-LP5,0)+IF('計算A'!HX$106=1,1-LR5,0))*150+140+'計算A'!HX$5*100000+IF(AND($E5=1,UX5=0),50000,0))),1000000))</f>
        <v/>
      </c>
      <c r="AEF5">
        <f>IF($B5=0,1000000,IF(INDEX('計算A'!$D$60:$II$104,$B5,230)*LR5=1,IF(AND($E5=2,UY5=0),1000000,IF($F5&gt;0,INDEX('計算A'!HY$110:HY$114,$F5+1)+IF(AND($E5=1,UY5=0),1000,0),MIN(AFA5,20)*400+(IF('計算A'!HX$106=1,1-LQ5,0)+IF('計算A'!HY$106=1,1-LS5,0))*150+150+'計算A'!HY$5*100000+IF(AND($E5=1,UY5=0),50000,0))),1000000))</f>
        <v/>
      </c>
      <c r="AEG5">
        <f>IF($B5=0,1000000,IF(INDEX('計算A'!$D$60:$II$104,$B5,231)*LS5=1,IF(AND($E5=2,UZ5=0),1000000,IF($F5&gt;0,INDEX('計算A'!HZ$110:HZ$114,$F5+1)+IF(AND($E5=1,UZ5=0),1000,0),MIN(AFA5,20)*400+(IF('計算A'!HY$106=1,1-LR5,0)+IF('計算A'!HZ$106=1,1-LT5,0))*150+160+'計算A'!HZ$5*100000+IF(AND($E5=1,UZ5=0),50000,0))),1000000))</f>
        <v/>
      </c>
      <c r="AEH5">
        <f>IF($B5=0,1000000,IF(INDEX('計算A'!$D$60:$II$104,$B5,232)*LT5=1,IF(AND($E5=2,VA5=0),1000000,IF($F5&gt;0,INDEX('計算A'!IA$110:IA$114,$F5+1)+IF(AND($E5=1,VA5=0),1000,0),MIN(AFA5,20)*400+(IF('計算A'!HZ$106=1,1-LS5,0)+IF('計算A'!IA$106=1,1-LU5,0))*150+170+'計算A'!IA$5*100000+IF(AND($E5=1,VA5=0),50000,0))),1000000))</f>
        <v/>
      </c>
      <c r="AEI5">
        <f>IF($B5=0,1000000,IF(INDEX('計算A'!$D$60:$II$104,$B5,233)*LU5=1,IF(AND($E5=2,VB5=0),1000000,IF($F5&gt;0,INDEX('計算A'!IB$110:IB$114,$F5+1)+IF(AND($E5=1,VB5=0),1000,0),MIN(AFA5,20)*400+(IF('計算A'!IA$106=1,1-LT5,0)+IF('計算A'!IB$106=1,1-LV5,0))*150+180+'計算A'!IB$5*100000+IF(AND($E5=1,VB5=0),50000,0))),1000000))</f>
        <v/>
      </c>
      <c r="AEJ5">
        <f>IF($B5=0,1000000,IF(INDEX('計算A'!$D$60:$II$104,$B5,234)*LV5=1,IF(AND($E5=2,VC5=0),1000000,IF($F5&gt;0,INDEX('計算A'!IC$110:IC$114,$F5+1)+IF(AND($E5=1,VC5=0),1000,0),MIN(AFA5,20)*400+(IF('計算A'!IB$106=1,1-LU5,0)+IF('計算A'!IC$106=1,1-LW5,0))*150+190+'計算A'!IC$5*100000+IF(AND($E5=1,VC5=0),50000,0))),1000000))</f>
        <v/>
      </c>
      <c r="AEK5">
        <f>IF($B5=0,1000000,IF(INDEX('計算A'!$D$60:$II$104,$B5,235)*LW5=1,IF(AND($E5=2,VD5=0),1000000,IF($F5&gt;0,INDEX('計算A'!ID$110:ID$114,$F5+1)+IF(AND($E5=1,VD5=0),1000,0),MIN(AFA5,20)*400+(IF('計算A'!IC$106=1,1-LV5,0)+IF('計算A'!ID$106=1,1-LX5,0))*150+200+'計算A'!ID$5*100000+IF(AND($E5=1,VD5=0),50000,0))),1000000))</f>
        <v/>
      </c>
      <c r="AEL5">
        <f>IF($B5=0,1000000,IF(INDEX('計算A'!$D$60:$II$104,$B5,236)*LX5=1,IF(AND($E5=2,VE5=0),1000000,IF($F5&gt;0,INDEX('計算A'!IE$110:IE$114,$F5+1)+IF(AND($E5=1,VE5=0),1000,0),MIN(AFA5,20)*400+(IF('計算A'!ID$106=1,1-LW5,0)+IF('計算A'!IE$106=1,1-LY5,0))*150+210+'計算A'!IE$5*100000+IF(AND($E5=1,VE5=0),50000,0))),1000000))</f>
        <v/>
      </c>
      <c r="AEM5">
        <f>IF($B5=0,1000000,IF(INDEX('計算A'!$D$60:$II$104,$B5,237)*LY5=1,IF(AND($E5=2,VF5=0),1000000,IF($F5&gt;0,INDEX('計算A'!IF$110:IF$114,$F5+1)+IF(AND($E5=1,VF5=0),1000,0),MIN(AFA5,20)*400+(IF('計算A'!IE$106=1,1-LX5,0)+IF('計算A'!IF$106=1,1-LZ5,0))*150+220+'計算A'!IF$5*100000+IF(AND($E5=1,VF5=0),50000,0))),1000000))</f>
        <v/>
      </c>
      <c r="AEN5">
        <f>IF($B5=0,1000000,IF(INDEX('計算A'!$D$60:$II$104,$B5,238)*LZ5=1,IF(AND($E5=2,VG5=0),1000000,IF($F5&gt;0,INDEX('計算A'!IG$110:IG$114,$F5+1)+IF(AND($E5=1,VG5=0),1000,0),MIN(AFA5,20)*400+(IF('計算A'!IF$106=1,1-LY5,0)+IF('計算A'!IG$106=1,1-MA5,0))*150+230+'計算A'!IG$5*100000+IF(AND($E5=1,VG5=0),50000,0))),1000000))</f>
        <v/>
      </c>
      <c r="AEO5">
        <f>IF($B5=0,1000000,IF(INDEX('計算A'!$D$60:$II$104,$B5,239)*MA5=1,IF(AND($E5=2,VH5=0),1000000,IF($F5&gt;0,INDEX('計算A'!IH$110:IH$114,$F5+1)+IF(AND($E5=1,VH5=0),1000,0),MIN(AFA5,20)*400+(IF('計算A'!IG$106=1,1-LZ5,0)+IF('計算A'!IH$106=1,1-MB5,0))*150+240+'計算A'!IH$5*100000+IF(AND($E5=1,VH5=0),50000,0))),1000000))</f>
        <v/>
      </c>
      <c r="AEP5">
        <f>IF($B5=0,1000000,IF(INDEX('計算A'!$D$60:$II$104,$B5,240)*MB5=1,IF(AND($E5=2,VI5=0),1000000,IF($F5&gt;0,INDEX('計算A'!II$110:II$114,$F5+1)+IF(AND($E5=1,VI5=0),1000,0),MIN(AFA5,20)*400+(IF('計算A'!IH$106=1,1-MA5,0))*150+250+'計算A'!II$5*100000+IF(AND($E5=1,VI5=0),50000,0))),1000000))</f>
        <v/>
      </c>
      <c r="AER5">
        <f>AER4+IF($C4&gt;0,IF(INDEX('計算A'!$D$2:$II$2,$C4)=1,1,0),0)</f>
        <v/>
      </c>
      <c r="AES5">
        <f>AES4+IF($C4&gt;0,IF(INDEX('計算A'!$D$2:$II$2,$C4)=2,1,0),0)</f>
        <v/>
      </c>
      <c r="AET5">
        <f>AET4+IF($C4&gt;0,IF(INDEX('計算A'!$D$2:$II$2,$C4)=3,1,0),0)</f>
        <v/>
      </c>
      <c r="AEU5">
        <f>AEU4+IF($C4&gt;0,IF(INDEX('計算A'!$D$2:$II$2,$C4)=4,1,0),0)</f>
        <v/>
      </c>
      <c r="AEV5">
        <f>AEV4+IF($C4&gt;0,IF(INDEX('計算A'!$D$2:$II$2,$C4)=5,1,0),0)</f>
        <v/>
      </c>
      <c r="AEW5">
        <f>AEW4+IF($C4&gt;0,IF(INDEX('計算A'!$D$2:$II$2,$C4)=6,1,0),0)</f>
        <v/>
      </c>
      <c r="AEX5">
        <f>AEX4+IF($C4&gt;0,IF(INDEX('計算A'!$D$2:$II$2,$C4)=7,1,0),0)</f>
        <v/>
      </c>
      <c r="AEY5">
        <f>AEY4+IF($C4&gt;0,IF(INDEX('計算A'!$D$2:$II$2,$C4)=8,1,0),0)</f>
        <v/>
      </c>
      <c r="AEZ5">
        <f>AEZ4+IF($C4&gt;0,IF(INDEX('計算A'!$D$2:$II$2,$C4)=9,1,0),0)</f>
        <v/>
      </c>
      <c r="AFA5">
        <f>AFA4+IF($C4&gt;0,IF(INDEX('計算A'!$D$2:$II$2,$C4)=10,1,0),0)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F($F6&gt;0,INDEX('計算A'!D$110:D$114,$F6+1)+IF(AND($E6=1,MD6=0),1000,0),MIN(AER6,20)*400+(IF('計算A'!D$106=1,1-CX6,0))*150+11+'計算A'!D$5*100000+IF(AND($E6=1,MD6=0),50000,0))),1000000))</f>
        <v/>
      </c>
      <c r="VL6">
        <f>IF($B6=0,1000000,IF(INDEX('計算A'!$D$60:$II$104,$B6,2)*CX6=1,IF(AND($E6=2,ME6=0),1000000,IF($F6&gt;0,INDEX('計算A'!E$110:E$114,$F6+1)+IF(AND($E6=1,ME6=0),1000,0),MIN(AER6,20)*400+(IF('計算A'!D$106=1,1-CW6,0)+IF('計算A'!E$106=1,1-CY6,0))*150+21+'計算A'!E$5*100000+IF(AND($E6=1,ME6=0),50000,0))),1000000))</f>
        <v/>
      </c>
      <c r="VM6">
        <f>IF($B6=0,1000000,IF(INDEX('計算A'!$D$60:$II$104,$B6,3)*CY6=1,IF(AND($E6=2,MF6=0),1000000,IF($F6&gt;0,INDEX('計算A'!F$110:F$114,$F6+1)+IF(AND($E6=1,MF6=0),1000,0),MIN(AER6,20)*400+(IF('計算A'!E$106=1,1-CX6,0)+IF('計算A'!F$106=1,1-CZ6,0))*150+31+'計算A'!F$5*100000+IF(AND($E6=1,MF6=0),50000,0))),1000000))</f>
        <v/>
      </c>
      <c r="VN6">
        <f>IF($B6=0,1000000,IF(INDEX('計算A'!$D$60:$II$104,$B6,4)*CZ6=1,IF(AND($E6=2,MG6=0),1000000,IF($F6&gt;0,INDEX('計算A'!G$110:G$114,$F6+1)+IF(AND($E6=1,MG6=0),1000,0),MIN(AER6,20)*400+(IF('計算A'!F$106=1,1-CY6,0)+IF('計算A'!G$106=1,1-DA6,0))*150+41+'計算A'!G$5*100000+IF(AND($E6=1,MG6=0),50000,0))),1000000))</f>
        <v/>
      </c>
      <c r="VO6">
        <f>IF($B6=0,1000000,IF(INDEX('計算A'!$D$60:$II$104,$B6,5)*DA6=1,IF(AND($E6=2,MH6=0),1000000,IF($F6&gt;0,INDEX('計算A'!H$110:H$114,$F6+1)+IF(AND($E6=1,MH6=0),1000,0),MIN(AER6,20)*400+(IF('計算A'!G$106=1,1-CZ6,0)+IF('計算A'!H$106=1,1-DB6,0))*150+51+'計算A'!H$5*100000+IF(AND($E6=1,MH6=0),50000,0))),1000000))</f>
        <v/>
      </c>
      <c r="VP6">
        <f>IF($B6=0,1000000,IF(INDEX('計算A'!$D$60:$II$104,$B6,6)*DB6=1,IF(AND($E6=2,MI6=0),1000000,IF($F6&gt;0,INDEX('計算A'!I$110:I$114,$F6+1)+IF(AND($E6=1,MI6=0),1000,0),MIN(AER6,20)*400+(IF('計算A'!H$106=1,1-DA6,0)+IF('計算A'!I$106=1,1-DC6,0))*150+61+'計算A'!I$5*100000+IF(AND($E6=1,MI6=0),50000,0))),1000000))</f>
        <v/>
      </c>
      <c r="VQ6">
        <f>IF($B6=0,1000000,IF(INDEX('計算A'!$D$60:$II$104,$B6,7)*DC6=1,IF(AND($E6=2,MJ6=0),1000000,IF($F6&gt;0,INDEX('計算A'!J$110:J$114,$F6+1)+IF(AND($E6=1,MJ6=0),1000,0),MIN(AER6,20)*400+(IF('計算A'!I$106=1,1-DB6,0)+IF('計算A'!J$106=1,1-DD6,0))*150+71+'計算A'!J$5*100000+IF(AND($E6=1,MJ6=0),50000,0))),1000000))</f>
        <v/>
      </c>
      <c r="VR6">
        <f>IF($B6=0,1000000,IF(INDEX('計算A'!$D$60:$II$104,$B6,8)*DD6=1,IF(AND($E6=2,MK6=0),1000000,IF($F6&gt;0,INDEX('計算A'!K$110:K$114,$F6+1)+IF(AND($E6=1,MK6=0),1000,0),MIN(AER6,20)*400+(IF('計算A'!J$106=1,1-DC6,0)+IF('計算A'!K$106=1,1-DE6,0))*150+81+'計算A'!K$5*100000+IF(AND($E6=1,MK6=0),50000,0))),1000000))</f>
        <v/>
      </c>
      <c r="VS6">
        <f>IF($B6=0,1000000,IF(INDEX('計算A'!$D$60:$II$104,$B6,9)*DE6=1,IF(AND($E6=2,ML6=0),1000000,IF($F6&gt;0,INDEX('計算A'!L$110:L$114,$F6+1)+IF(AND($E6=1,ML6=0),1000,0),MIN(AER6,20)*400+(IF('計算A'!K$106=1,1-DD6,0)+IF('計算A'!L$106=1,1-DF6,0))*150+91+'計算A'!L$5*100000+IF(AND($E6=1,ML6=0),50000,0))),1000000))</f>
        <v/>
      </c>
      <c r="VT6">
        <f>IF($B6=0,1000000,IF(INDEX('計算A'!$D$60:$II$104,$B6,10)*DF6=1,IF(AND($E6=2,MM6=0),1000000,IF($F6&gt;0,INDEX('計算A'!M$110:M$114,$F6+1)+IF(AND($E6=1,MM6=0),1000,0),MIN(AER6,20)*400+(IF('計算A'!L$106=1,1-DE6,0)+IF('計算A'!M$106=1,1-DG6,0))*150+101+'計算A'!M$5*100000+IF(AND($E6=1,MM6=0),50000,0))),1000000))</f>
        <v/>
      </c>
      <c r="VU6">
        <f>IF($B6=0,1000000,IF(INDEX('計算A'!$D$60:$II$104,$B6,11)*DG6=1,IF(AND($E6=2,MN6=0),1000000,IF($F6&gt;0,INDEX('計算A'!N$110:N$114,$F6+1)+IF(AND($E6=1,MN6=0),1000,0),MIN(AER6,20)*400+(IF('計算A'!M$106=1,1-DF6,0)+IF('計算A'!N$106=1,1-DH6,0))*150+111+'計算A'!N$5*100000+IF(AND($E6=1,MN6=0),50000,0))),1000000))</f>
        <v/>
      </c>
      <c r="VV6">
        <f>IF($B6=0,1000000,IF(INDEX('計算A'!$D$60:$II$104,$B6,12)*DH6=1,IF(AND($E6=2,MO6=0),1000000,IF($F6&gt;0,INDEX('計算A'!O$110:O$114,$F6+1)+IF(AND($E6=1,MO6=0),1000,0),MIN(AER6,20)*400+(IF('計算A'!N$106=1,1-DG6,0)+IF('計算A'!O$106=1,1-DI6,0))*150+121+'計算A'!O$5*100000+IF(AND($E6=1,MO6=0),50000,0))),1000000))</f>
        <v/>
      </c>
      <c r="VW6">
        <f>IF($B6=0,1000000,IF(INDEX('計算A'!$D$60:$II$104,$B6,13)*DI6=1,IF(AND($E6=2,MP6=0),1000000,IF($F6&gt;0,INDEX('計算A'!P$110:P$114,$F6+1)+IF(AND($E6=1,MP6=0),1000,0),MIN(AER6,20)*400+(IF('計算A'!O$106=1,1-DH6,0)+IF('計算A'!P$106=1,1-DJ6,0))*150+131+'計算A'!P$5*100000+IF(AND($E6=1,MP6=0),50000,0))),1000000))</f>
        <v/>
      </c>
      <c r="VX6">
        <f>IF($B6=0,1000000,IF(INDEX('計算A'!$D$60:$II$104,$B6,14)*DJ6=1,IF(AND($E6=2,MQ6=0),1000000,IF($F6&gt;0,INDEX('計算A'!Q$110:Q$114,$F6+1)+IF(AND($E6=1,MQ6=0),1000,0),MIN(AER6,20)*400+(IF('計算A'!P$106=1,1-DI6,0)+IF('計算A'!Q$106=1,1-DK6,0))*150+141+'計算A'!Q$5*100000+IF(AND($E6=1,MQ6=0),50000,0))),1000000))</f>
        <v/>
      </c>
      <c r="VY6">
        <f>IF($B6=0,1000000,IF(INDEX('計算A'!$D$60:$II$104,$B6,15)*DK6=1,IF(AND($E6=2,MR6=0),1000000,IF($F6&gt;0,INDEX('計算A'!R$110:R$114,$F6+1)+IF(AND($E6=1,MR6=0),1000,0),MIN(AER6,20)*400+(IF('計算A'!Q$106=1,1-DJ6,0)+IF('計算A'!R$106=1,1-DL6,0))*150+151+'計算A'!R$5*100000+IF(AND($E6=1,MR6=0),50000,0))),1000000))</f>
        <v/>
      </c>
      <c r="VZ6">
        <f>IF($B6=0,1000000,IF(INDEX('計算A'!$D$60:$II$104,$B6,16)*DL6=1,IF(AND($E6=2,MS6=0),1000000,IF($F6&gt;0,INDEX('計算A'!S$110:S$114,$F6+1)+IF(AND($E6=1,MS6=0),1000,0),MIN(AER6,20)*400+(IF('計算A'!R$106=1,1-DK6,0)+IF('計算A'!S$106=1,1-DM6,0))*150+161+'計算A'!S$5*100000+IF(AND($E6=1,MS6=0),50000,0))),1000000))</f>
        <v/>
      </c>
      <c r="WA6">
        <f>IF($B6=0,1000000,IF(INDEX('計算A'!$D$60:$II$104,$B6,17)*DM6=1,IF(AND($E6=2,MT6=0),1000000,IF($F6&gt;0,INDEX('計算A'!T$110:T$114,$F6+1)+IF(AND($E6=1,MT6=0),1000,0),MIN(AER6,20)*400+(IF('計算A'!S$106=1,1-DL6,0)+IF('計算A'!T$106=1,1-DN6,0))*150+171+'計算A'!T$5*100000+IF(AND($E6=1,MT6=0),50000,0))),1000000))</f>
        <v/>
      </c>
      <c r="WB6">
        <f>IF($B6=0,1000000,IF(INDEX('計算A'!$D$60:$II$104,$B6,18)*DN6=1,IF(AND($E6=2,MU6=0),1000000,IF($F6&gt;0,INDEX('計算A'!U$110:U$114,$F6+1)+IF(AND($E6=1,MU6=0),1000,0),MIN(AER6,20)*400+(IF('計算A'!T$106=1,1-DM6,0)+IF('計算A'!U$106=1,1-DO6,0))*150+181+'計算A'!U$5*100000+IF(AND($E6=1,MU6=0),50000,0))),1000000))</f>
        <v/>
      </c>
      <c r="WC6">
        <f>IF($B6=0,1000000,IF(INDEX('計算A'!$D$60:$II$104,$B6,19)*DO6=1,IF(AND($E6=2,MV6=0),1000000,IF($F6&gt;0,INDEX('計算A'!V$110:V$114,$F6+1)+IF(AND($E6=1,MV6=0),1000,0),MIN(AER6,20)*400+(IF('計算A'!U$106=1,1-DN6,0)+IF('計算A'!V$106=1,1-DP6,0))*150+191+'計算A'!V$5*100000+IF(AND($E6=1,MV6=0),50000,0))),1000000))</f>
        <v/>
      </c>
      <c r="WD6">
        <f>IF($B6=0,1000000,IF(INDEX('計算A'!$D$60:$II$104,$B6,20)*DP6=1,IF(AND($E6=2,MW6=0),1000000,IF($F6&gt;0,INDEX('計算A'!W$110:W$114,$F6+1)+IF(AND($E6=1,MW6=0),1000,0),MIN(AER6,20)*400+(IF('計算A'!V$106=1,1-DO6,0)+IF('計算A'!W$106=1,1-DQ6,0))*150+201+'計算A'!W$5*100000+IF(AND($E6=1,MW6=0),50000,0))),1000000))</f>
        <v/>
      </c>
      <c r="WE6">
        <f>IF($B6=0,1000000,IF(INDEX('計算A'!$D$60:$II$104,$B6,21)*DQ6=1,IF(AND($E6=2,MX6=0),1000000,IF($F6&gt;0,INDEX('計算A'!X$110:X$114,$F6+1)+IF(AND($E6=1,MX6=0),1000,0),MIN(AER6,20)*400+(IF('計算A'!W$106=1,1-DP6,0)+IF('計算A'!X$106=1,1-DR6,0))*150+211+'計算A'!X$5*100000+IF(AND($E6=1,MX6=0),50000,0))),1000000))</f>
        <v/>
      </c>
      <c r="WF6">
        <f>IF($B6=0,1000000,IF(INDEX('計算A'!$D$60:$II$104,$B6,22)*DR6=1,IF(AND($E6=2,MY6=0),1000000,IF($F6&gt;0,INDEX('計算A'!Y$110:Y$114,$F6+1)+IF(AND($E6=1,MY6=0),1000,0),MIN(AER6,20)*400+(IF('計算A'!X$106=1,1-DQ6,0)+IF('計算A'!Y$106=1,1-DS6,0))*150+221+'計算A'!Y$5*100000+IF(AND($E6=1,MY6=0),50000,0))),1000000))</f>
        <v/>
      </c>
      <c r="WG6">
        <f>IF($B6=0,1000000,IF(INDEX('計算A'!$D$60:$II$104,$B6,23)*DS6=1,IF(AND($E6=2,MZ6=0),1000000,IF($F6&gt;0,INDEX('計算A'!Z$110:Z$114,$F6+1)+IF(AND($E6=1,MZ6=0),1000,0),MIN(AER6,20)*400+(IF('計算A'!Y$106=1,1-DR6,0)+IF('計算A'!Z$106=1,1-DT6,0))*150+231+'計算A'!Z$5*100000+IF(AND($E6=1,MZ6=0),50000,0))),1000000))</f>
        <v/>
      </c>
      <c r="WH6">
        <f>IF($B6=0,1000000,IF(INDEX('計算A'!$D$60:$II$104,$B6,24)*DT6=1,IF(AND($E6=2,NA6=0),1000000,IF($F6&gt;0,INDEX('計算A'!AA$110:AA$114,$F6+1)+IF(AND($E6=1,NA6=0),1000,0),MIN(AER6,20)*400+(IF('計算A'!Z$106=1,1-DS6,0))*150+241+'計算A'!AA$5*100000+IF(AND($E6=1,NA6=0),50000,0))),1000000))</f>
        <v/>
      </c>
      <c r="WI6">
        <f>IF($B6=0,1000000,IF(INDEX('計算A'!$D$60:$II$104,$B6,25)*DU6=1,IF(AND($E6=2,NB6=0),1000000,IF($F6&gt;0,INDEX('計算A'!AB$110:AB$114,$F6+1)+IF(AND($E6=1,NB6=0),1000,0),MIN(AES6,20)*400+(IF('計算A'!AB$106=1,1-DV6,0))*150+12+'計算A'!AB$5*100000+IF(AND($E6=1,NB6=0),50000,0))),1000000))</f>
        <v/>
      </c>
      <c r="WJ6">
        <f>IF($B6=0,1000000,IF(INDEX('計算A'!$D$60:$II$104,$B6,26)*DV6=1,IF(AND($E6=2,NC6=0),1000000,IF($F6&gt;0,INDEX('計算A'!AC$110:AC$114,$F6+1)+IF(AND($E6=1,NC6=0),1000,0),MIN(AES6,20)*400+(IF('計算A'!AB$106=1,1-DU6,0)+IF('計算A'!AC$106=1,1-DW6,0))*150+22+'計算A'!AC$5*100000+IF(AND($E6=1,NC6=0),50000,0))),1000000))</f>
        <v/>
      </c>
      <c r="WK6">
        <f>IF($B6=0,1000000,IF(INDEX('計算A'!$D$60:$II$104,$B6,27)*DW6=1,IF(AND($E6=2,ND6=0),1000000,IF($F6&gt;0,INDEX('計算A'!AD$110:AD$114,$F6+1)+IF(AND($E6=1,ND6=0),1000,0),MIN(AES6,20)*400+(IF('計算A'!AC$106=1,1-DV6,0)+IF('計算A'!AD$106=1,1-DX6,0))*150+32+'計算A'!AD$5*100000+IF(AND($E6=1,ND6=0),50000,0))),1000000))</f>
        <v/>
      </c>
      <c r="WL6">
        <f>IF($B6=0,1000000,IF(INDEX('計算A'!$D$60:$II$104,$B6,28)*DX6=1,IF(AND($E6=2,NE6=0),1000000,IF($F6&gt;0,INDEX('計算A'!AE$110:AE$114,$F6+1)+IF(AND($E6=1,NE6=0),1000,0),MIN(AES6,20)*400+(IF('計算A'!AD$106=1,1-DW6,0)+IF('計算A'!AE$106=1,1-DY6,0))*150+42+'計算A'!AE$5*100000+IF(AND($E6=1,NE6=0),50000,0))),1000000))</f>
        <v/>
      </c>
      <c r="WM6">
        <f>IF($B6=0,1000000,IF(INDEX('計算A'!$D$60:$II$104,$B6,29)*DY6=1,IF(AND($E6=2,NF6=0),1000000,IF($F6&gt;0,INDEX('計算A'!AF$110:AF$114,$F6+1)+IF(AND($E6=1,NF6=0),1000,0),MIN(AES6,20)*400+(IF('計算A'!AE$106=1,1-DX6,0)+IF('計算A'!AF$106=1,1-DZ6,0))*150+52+'計算A'!AF$5*100000+IF(AND($E6=1,NF6=0),50000,0))),1000000))</f>
        <v/>
      </c>
      <c r="WN6">
        <f>IF($B6=0,1000000,IF(INDEX('計算A'!$D$60:$II$104,$B6,30)*DZ6=1,IF(AND($E6=2,NG6=0),1000000,IF($F6&gt;0,INDEX('計算A'!AG$110:AG$114,$F6+1)+IF(AND($E6=1,NG6=0),1000,0),MIN(AES6,20)*400+(IF('計算A'!AF$106=1,1-DY6,0)+IF('計算A'!AG$106=1,1-EA6,0))*150+62+'計算A'!AG$5*100000+IF(AND($E6=1,NG6=0),50000,0))),1000000))</f>
        <v/>
      </c>
      <c r="WO6">
        <f>IF($B6=0,1000000,IF(INDEX('計算A'!$D$60:$II$104,$B6,31)*EA6=1,IF(AND($E6=2,NH6=0),1000000,IF($F6&gt;0,INDEX('計算A'!AH$110:AH$114,$F6+1)+IF(AND($E6=1,NH6=0),1000,0),MIN(AES6,20)*400+(IF('計算A'!AG$106=1,1-DZ6,0)+IF('計算A'!AH$106=1,1-EB6,0))*150+72+'計算A'!AH$5*100000+IF(AND($E6=1,NH6=0),50000,0))),1000000))</f>
        <v/>
      </c>
      <c r="WP6">
        <f>IF($B6=0,1000000,IF(INDEX('計算A'!$D$60:$II$104,$B6,32)*EB6=1,IF(AND($E6=2,NI6=0),1000000,IF($F6&gt;0,INDEX('計算A'!AI$110:AI$114,$F6+1)+IF(AND($E6=1,NI6=0),1000,0),MIN(AES6,20)*400+(IF('計算A'!AH$106=1,1-EA6,0)+IF('計算A'!AI$106=1,1-EC6,0))*150+82+'計算A'!AI$5*100000+IF(AND($E6=1,NI6=0),50000,0))),1000000))</f>
        <v/>
      </c>
      <c r="WQ6">
        <f>IF($B6=0,1000000,IF(INDEX('計算A'!$D$60:$II$104,$B6,33)*EC6=1,IF(AND($E6=2,NJ6=0),1000000,IF($F6&gt;0,INDEX('計算A'!AJ$110:AJ$114,$F6+1)+IF(AND($E6=1,NJ6=0),1000,0),MIN(AES6,20)*400+(IF('計算A'!AI$106=1,1-EB6,0)+IF('計算A'!AJ$106=1,1-ED6,0))*150+92+'計算A'!AJ$5*100000+IF(AND($E6=1,NJ6=0),50000,0))),1000000))</f>
        <v/>
      </c>
      <c r="WR6">
        <f>IF($B6=0,1000000,IF(INDEX('計算A'!$D$60:$II$104,$B6,34)*ED6=1,IF(AND($E6=2,NK6=0),1000000,IF($F6&gt;0,INDEX('計算A'!AK$110:AK$114,$F6+1)+IF(AND($E6=1,NK6=0),1000,0),MIN(AES6,20)*400+(IF('計算A'!AJ$106=1,1-EC6,0)+IF('計算A'!AK$106=1,1-EE6,0))*150+102+'計算A'!AK$5*100000+IF(AND($E6=1,NK6=0),50000,0))),1000000))</f>
        <v/>
      </c>
      <c r="WS6">
        <f>IF($B6=0,1000000,IF(INDEX('計算A'!$D$60:$II$104,$B6,35)*EE6=1,IF(AND($E6=2,NL6=0),1000000,IF($F6&gt;0,INDEX('計算A'!AL$110:AL$114,$F6+1)+IF(AND($E6=1,NL6=0),1000,0),MIN(AES6,20)*400+(IF('計算A'!AK$106=1,1-ED6,0)+IF('計算A'!AL$106=1,1-EF6,0))*150+112+'計算A'!AL$5*100000+IF(AND($E6=1,NL6=0),50000,0))),1000000))</f>
        <v/>
      </c>
      <c r="WT6">
        <f>IF($B6=0,1000000,IF(INDEX('計算A'!$D$60:$II$104,$B6,36)*EF6=1,IF(AND($E6=2,NM6=0),1000000,IF($F6&gt;0,INDEX('計算A'!AM$110:AM$114,$F6+1)+IF(AND($E6=1,NM6=0),1000,0),MIN(AES6,20)*400+(IF('計算A'!AL$106=1,1-EE6,0)+IF('計算A'!AM$106=1,1-EG6,0))*150+122+'計算A'!AM$5*100000+IF(AND($E6=1,NM6=0),50000,0))),1000000))</f>
        <v/>
      </c>
      <c r="WU6">
        <f>IF($B6=0,1000000,IF(INDEX('計算A'!$D$60:$II$104,$B6,37)*EG6=1,IF(AND($E6=2,NN6=0),1000000,IF($F6&gt;0,INDEX('計算A'!AN$110:AN$114,$F6+1)+IF(AND($E6=1,NN6=0),1000,0),MIN(AES6,20)*400+(IF('計算A'!AM$106=1,1-EF6,0)+IF('計算A'!AN$106=1,1-EH6,0))*150+132+'計算A'!AN$5*100000+IF(AND($E6=1,NN6=0),50000,0))),1000000))</f>
        <v/>
      </c>
      <c r="WV6">
        <f>IF($B6=0,1000000,IF(INDEX('計算A'!$D$60:$II$104,$B6,38)*EH6=1,IF(AND($E6=2,NO6=0),1000000,IF($F6&gt;0,INDEX('計算A'!AO$110:AO$114,$F6+1)+IF(AND($E6=1,NO6=0),1000,0),MIN(AES6,20)*400+(IF('計算A'!AN$106=1,1-EG6,0)+IF('計算A'!AO$106=1,1-EI6,0))*150+142+'計算A'!AO$5*100000+IF(AND($E6=1,NO6=0),50000,0))),1000000))</f>
        <v/>
      </c>
      <c r="WW6">
        <f>IF($B6=0,1000000,IF(INDEX('計算A'!$D$60:$II$104,$B6,39)*EI6=1,IF(AND($E6=2,NP6=0),1000000,IF($F6&gt;0,INDEX('計算A'!AP$110:AP$114,$F6+1)+IF(AND($E6=1,NP6=0),1000,0),MIN(AES6,20)*400+(IF('計算A'!AO$106=1,1-EH6,0)+IF('計算A'!AP$106=1,1-EJ6,0))*150+152+'計算A'!AP$5*100000+IF(AND($E6=1,NP6=0),50000,0))),1000000))</f>
        <v/>
      </c>
      <c r="WX6">
        <f>IF($B6=0,1000000,IF(INDEX('計算A'!$D$60:$II$104,$B6,40)*EJ6=1,IF(AND($E6=2,NQ6=0),1000000,IF($F6&gt;0,INDEX('計算A'!AQ$110:AQ$114,$F6+1)+IF(AND($E6=1,NQ6=0),1000,0),MIN(AES6,20)*400+(IF('計算A'!AP$106=1,1-EI6,0)+IF('計算A'!AQ$106=1,1-EK6,0))*150+162+'計算A'!AQ$5*100000+IF(AND($E6=1,NQ6=0),50000,0))),1000000))</f>
        <v/>
      </c>
      <c r="WY6">
        <f>IF($B6=0,1000000,IF(INDEX('計算A'!$D$60:$II$104,$B6,41)*EK6=1,IF(AND($E6=2,NR6=0),1000000,IF($F6&gt;0,INDEX('計算A'!AR$110:AR$114,$F6+1)+IF(AND($E6=1,NR6=0),1000,0),MIN(AES6,20)*400+(IF('計算A'!AQ$106=1,1-EJ6,0)+IF('計算A'!AR$106=1,1-EL6,0))*150+172+'計算A'!AR$5*100000+IF(AND($E6=1,NR6=0),50000,0))),1000000))</f>
        <v/>
      </c>
      <c r="WZ6">
        <f>IF($B6=0,1000000,IF(INDEX('計算A'!$D$60:$II$104,$B6,42)*EL6=1,IF(AND($E6=2,NS6=0),1000000,IF($F6&gt;0,INDEX('計算A'!AS$110:AS$114,$F6+1)+IF(AND($E6=1,NS6=0),1000,0),MIN(AES6,20)*400+(IF('計算A'!AR$106=1,1-EK6,0)+IF('計算A'!AS$106=1,1-EM6,0))*150+182+'計算A'!AS$5*100000+IF(AND($E6=1,NS6=0),50000,0))),1000000))</f>
        <v/>
      </c>
      <c r="XA6">
        <f>IF($B6=0,1000000,IF(INDEX('計算A'!$D$60:$II$104,$B6,43)*EM6=1,IF(AND($E6=2,NT6=0),1000000,IF($F6&gt;0,INDEX('計算A'!AT$110:AT$114,$F6+1)+IF(AND($E6=1,NT6=0),1000,0),MIN(AES6,20)*400+(IF('計算A'!AS$106=1,1-EL6,0)+IF('計算A'!AT$106=1,1-EN6,0))*150+192+'計算A'!AT$5*100000+IF(AND($E6=1,NT6=0),50000,0))),1000000))</f>
        <v/>
      </c>
      <c r="XB6">
        <f>IF($B6=0,1000000,IF(INDEX('計算A'!$D$60:$II$104,$B6,44)*EN6=1,IF(AND($E6=2,NU6=0),1000000,IF($F6&gt;0,INDEX('計算A'!AU$110:AU$114,$F6+1)+IF(AND($E6=1,NU6=0),1000,0),MIN(AES6,20)*400+(IF('計算A'!AT$106=1,1-EM6,0)+IF('計算A'!AU$106=1,1-EO6,0))*150+202+'計算A'!AU$5*100000+IF(AND($E6=1,NU6=0),50000,0))),1000000))</f>
        <v/>
      </c>
      <c r="XC6">
        <f>IF($B6=0,1000000,IF(INDEX('計算A'!$D$60:$II$104,$B6,45)*EO6=1,IF(AND($E6=2,NV6=0),1000000,IF($F6&gt;0,INDEX('計算A'!AV$110:AV$114,$F6+1)+IF(AND($E6=1,NV6=0),1000,0),MIN(AES6,20)*400+(IF('計算A'!AU$106=1,1-EN6,0)+IF('計算A'!AV$106=1,1-EP6,0))*150+212+'計算A'!AV$5*100000+IF(AND($E6=1,NV6=0),50000,0))),1000000))</f>
        <v/>
      </c>
      <c r="XD6">
        <f>IF($B6=0,1000000,IF(INDEX('計算A'!$D$60:$II$104,$B6,46)*EP6=1,IF(AND($E6=2,NW6=0),1000000,IF($F6&gt;0,INDEX('計算A'!AW$110:AW$114,$F6+1)+IF(AND($E6=1,NW6=0),1000,0),MIN(AES6,20)*400+(IF('計算A'!AV$106=1,1-EO6,0)+IF('計算A'!AW$106=1,1-EQ6,0))*150+222+'計算A'!AW$5*100000+IF(AND($E6=1,NW6=0),50000,0))),1000000))</f>
        <v/>
      </c>
      <c r="XE6">
        <f>IF($B6=0,1000000,IF(INDEX('計算A'!$D$60:$II$104,$B6,47)*EQ6=1,IF(AND($E6=2,NX6=0),1000000,IF($F6&gt;0,INDEX('計算A'!AX$110:AX$114,$F6+1)+IF(AND($E6=1,NX6=0),1000,0),MIN(AES6,20)*400+(IF('計算A'!AW$106=1,1-EP6,0)+IF('計算A'!AX$106=1,1-ER6,0))*150+232+'計算A'!AX$5*100000+IF(AND($E6=1,NX6=0),50000,0))),1000000))</f>
        <v/>
      </c>
      <c r="XF6">
        <f>IF($B6=0,1000000,IF(INDEX('計算A'!$D$60:$II$104,$B6,48)*ER6=1,IF(AND($E6=2,NY6=0),1000000,IF($F6&gt;0,INDEX('計算A'!AY$110:AY$114,$F6+1)+IF(AND($E6=1,NY6=0),1000,0),MIN(AES6,20)*400+(IF('計算A'!AX$106=1,1-EQ6,0))*150+242+'計算A'!AY$5*100000+IF(AND($E6=1,NY6=0),50000,0))),1000000))</f>
        <v/>
      </c>
      <c r="XG6">
        <f>IF($B6=0,1000000,IF(INDEX('計算A'!$D$60:$II$104,$B6,49)*ES6=1,IF(AND($E6=2,NZ6=0),1000000,IF($F6&gt;0,INDEX('計算A'!AZ$110:AZ$114,$F6+1)+IF(AND($E6=1,NZ6=0),1000,0),MIN(AET6,20)*400+(IF('計算A'!AZ$106=1,1-ET6,0))*150+13+'計算A'!AZ$5*100000+IF(AND($E6=1,NZ6=0),50000,0))),1000000))</f>
        <v/>
      </c>
      <c r="XH6">
        <f>IF($B6=0,1000000,IF(INDEX('計算A'!$D$60:$II$104,$B6,50)*ET6=1,IF(AND($E6=2,OA6=0),1000000,IF($F6&gt;0,INDEX('計算A'!BA$110:BA$114,$F6+1)+IF(AND($E6=1,OA6=0),1000,0),MIN(AET6,20)*400+(IF('計算A'!AZ$106=1,1-ES6,0)+IF('計算A'!BA$106=1,1-EU6,0))*150+23+'計算A'!BA$5*100000+IF(AND($E6=1,OA6=0),50000,0))),1000000))</f>
        <v/>
      </c>
      <c r="XI6">
        <f>IF($B6=0,1000000,IF(INDEX('計算A'!$D$60:$II$104,$B6,51)*EU6=1,IF(AND($E6=2,OB6=0),1000000,IF($F6&gt;0,INDEX('計算A'!BB$110:BB$114,$F6+1)+IF(AND($E6=1,OB6=0),1000,0),MIN(AET6,20)*400+(IF('計算A'!BA$106=1,1-ET6,0)+IF('計算A'!BB$106=1,1-EV6,0))*150+33+'計算A'!BB$5*100000+IF(AND($E6=1,OB6=0),50000,0))),1000000))</f>
        <v/>
      </c>
      <c r="XJ6">
        <f>IF($B6=0,1000000,IF(INDEX('計算A'!$D$60:$II$104,$B6,52)*EV6=1,IF(AND($E6=2,OC6=0),1000000,IF($F6&gt;0,INDEX('計算A'!BC$110:BC$114,$F6+1)+IF(AND($E6=1,OC6=0),1000,0),MIN(AET6,20)*400+(IF('計算A'!BB$106=1,1-EU6,0)+IF('計算A'!BC$106=1,1-EW6,0))*150+43+'計算A'!BC$5*100000+IF(AND($E6=1,OC6=0),50000,0))),1000000))</f>
        <v/>
      </c>
      <c r="XK6">
        <f>IF($B6=0,1000000,IF(INDEX('計算A'!$D$60:$II$104,$B6,53)*EW6=1,IF(AND($E6=2,OD6=0),1000000,IF($F6&gt;0,INDEX('計算A'!BD$110:BD$114,$F6+1)+IF(AND($E6=1,OD6=0),1000,0),MIN(AET6,20)*400+(IF('計算A'!BC$106=1,1-EV6,0)+IF('計算A'!BD$106=1,1-EX6,0))*150+53+'計算A'!BD$5*100000+IF(AND($E6=1,OD6=0),50000,0))),1000000))</f>
        <v/>
      </c>
      <c r="XL6">
        <f>IF($B6=0,1000000,IF(INDEX('計算A'!$D$60:$II$104,$B6,54)*EX6=1,IF(AND($E6=2,OE6=0),1000000,IF($F6&gt;0,INDEX('計算A'!BE$110:BE$114,$F6+1)+IF(AND($E6=1,OE6=0),1000,0),MIN(AET6,20)*400+(IF('計算A'!BD$106=1,1-EW6,0)+IF('計算A'!BE$106=1,1-EY6,0))*150+63+'計算A'!BE$5*100000+IF(AND($E6=1,OE6=0),50000,0))),1000000))</f>
        <v/>
      </c>
      <c r="XM6">
        <f>IF($B6=0,1000000,IF(INDEX('計算A'!$D$60:$II$104,$B6,55)*EY6=1,IF(AND($E6=2,OF6=0),1000000,IF($F6&gt;0,INDEX('計算A'!BF$110:BF$114,$F6+1)+IF(AND($E6=1,OF6=0),1000,0),MIN(AET6,20)*400+(IF('計算A'!BE$106=1,1-EX6,0)+IF('計算A'!BF$106=1,1-EZ6,0))*150+73+'計算A'!BF$5*100000+IF(AND($E6=1,OF6=0),50000,0))),1000000))</f>
        <v/>
      </c>
      <c r="XN6">
        <f>IF($B6=0,1000000,IF(INDEX('計算A'!$D$60:$II$104,$B6,56)*EZ6=1,IF(AND($E6=2,OG6=0),1000000,IF($F6&gt;0,INDEX('計算A'!BG$110:BG$114,$F6+1)+IF(AND($E6=1,OG6=0),1000,0),MIN(AET6,20)*400+(IF('計算A'!BF$106=1,1-EY6,0)+IF('計算A'!BG$106=1,1-FA6,0))*150+83+'計算A'!BG$5*100000+IF(AND($E6=1,OG6=0),50000,0))),1000000))</f>
        <v/>
      </c>
      <c r="XO6">
        <f>IF($B6=0,1000000,IF(INDEX('計算A'!$D$60:$II$104,$B6,57)*FA6=1,IF(AND($E6=2,OH6=0),1000000,IF($F6&gt;0,INDEX('計算A'!BH$110:BH$114,$F6+1)+IF(AND($E6=1,OH6=0),1000,0),MIN(AET6,20)*400+(IF('計算A'!BG$106=1,1-EZ6,0)+IF('計算A'!BH$106=1,1-FB6,0))*150+93+'計算A'!BH$5*100000+IF(AND($E6=1,OH6=0),50000,0))),1000000))</f>
        <v/>
      </c>
      <c r="XP6">
        <f>IF($B6=0,1000000,IF(INDEX('計算A'!$D$60:$II$104,$B6,58)*FB6=1,IF(AND($E6=2,OI6=0),1000000,IF($F6&gt;0,INDEX('計算A'!BI$110:BI$114,$F6+1)+IF(AND($E6=1,OI6=0),1000,0),MIN(AET6,20)*400+(IF('計算A'!BH$106=1,1-FA6,0)+IF('計算A'!BI$106=1,1-FC6,0))*150+103+'計算A'!BI$5*100000+IF(AND($E6=1,OI6=0),50000,0))),1000000))</f>
        <v/>
      </c>
      <c r="XQ6">
        <f>IF($B6=0,1000000,IF(INDEX('計算A'!$D$60:$II$104,$B6,59)*FC6=1,IF(AND($E6=2,OJ6=0),1000000,IF($F6&gt;0,INDEX('計算A'!BJ$110:BJ$114,$F6+1)+IF(AND($E6=1,OJ6=0),1000,0),MIN(AET6,20)*400+(IF('計算A'!BI$106=1,1-FB6,0)+IF('計算A'!BJ$106=1,1-FD6,0))*150+113+'計算A'!BJ$5*100000+IF(AND($E6=1,OJ6=0),50000,0))),1000000))</f>
        <v/>
      </c>
      <c r="XR6">
        <f>IF($B6=0,1000000,IF(INDEX('計算A'!$D$60:$II$104,$B6,60)*FD6=1,IF(AND($E6=2,OK6=0),1000000,IF($F6&gt;0,INDEX('計算A'!BK$110:BK$114,$F6+1)+IF(AND($E6=1,OK6=0),1000,0),MIN(AET6,20)*400+(IF('計算A'!BJ$106=1,1-FC6,0)+IF('計算A'!BK$106=1,1-FE6,0))*150+123+'計算A'!BK$5*100000+IF(AND($E6=1,OK6=0),50000,0))),1000000))</f>
        <v/>
      </c>
      <c r="XS6">
        <f>IF($B6=0,1000000,IF(INDEX('計算A'!$D$60:$II$104,$B6,61)*FE6=1,IF(AND($E6=2,OL6=0),1000000,IF($F6&gt;0,INDEX('計算A'!BL$110:BL$114,$F6+1)+IF(AND($E6=1,OL6=0),1000,0),MIN(AET6,20)*400+(IF('計算A'!BK$106=1,1-FD6,0)+IF('計算A'!BL$106=1,1-FF6,0))*150+133+'計算A'!BL$5*100000+IF(AND($E6=1,OL6=0),50000,0))),1000000))</f>
        <v/>
      </c>
      <c r="XT6">
        <f>IF($B6=0,1000000,IF(INDEX('計算A'!$D$60:$II$104,$B6,62)*FF6=1,IF(AND($E6=2,OM6=0),1000000,IF($F6&gt;0,INDEX('計算A'!BM$110:BM$114,$F6+1)+IF(AND($E6=1,OM6=0),1000,0),MIN(AET6,20)*400+(IF('計算A'!BL$106=1,1-FE6,0)+IF('計算A'!BM$106=1,1-FG6,0))*150+143+'計算A'!BM$5*100000+IF(AND($E6=1,OM6=0),50000,0))),1000000))</f>
        <v/>
      </c>
      <c r="XU6">
        <f>IF($B6=0,1000000,IF(INDEX('計算A'!$D$60:$II$104,$B6,63)*FG6=1,IF(AND($E6=2,ON6=0),1000000,IF($F6&gt;0,INDEX('計算A'!BN$110:BN$114,$F6+1)+IF(AND($E6=1,ON6=0),1000,0),MIN(AET6,20)*400+(IF('計算A'!BM$106=1,1-FF6,0)+IF('計算A'!BN$106=1,1-FH6,0))*150+153+'計算A'!BN$5*100000+IF(AND($E6=1,ON6=0),50000,0))),1000000))</f>
        <v/>
      </c>
      <c r="XV6">
        <f>IF($B6=0,1000000,IF(INDEX('計算A'!$D$60:$II$104,$B6,64)*FH6=1,IF(AND($E6=2,OO6=0),1000000,IF($F6&gt;0,INDEX('計算A'!BO$110:BO$114,$F6+1)+IF(AND($E6=1,OO6=0),1000,0),MIN(AET6,20)*400+(IF('計算A'!BN$106=1,1-FG6,0)+IF('計算A'!BO$106=1,1-FI6,0))*150+163+'計算A'!BO$5*100000+IF(AND($E6=1,OO6=0),50000,0))),1000000))</f>
        <v/>
      </c>
      <c r="XW6">
        <f>IF($B6=0,1000000,IF(INDEX('計算A'!$D$60:$II$104,$B6,65)*FI6=1,IF(AND($E6=2,OP6=0),1000000,IF($F6&gt;0,INDEX('計算A'!BP$110:BP$114,$F6+1)+IF(AND($E6=1,OP6=0),1000,0),MIN(AET6,20)*400+(IF('計算A'!BO$106=1,1-FH6,0)+IF('計算A'!BP$106=1,1-FJ6,0))*150+173+'計算A'!BP$5*100000+IF(AND($E6=1,OP6=0),50000,0))),1000000))</f>
        <v/>
      </c>
      <c r="XX6">
        <f>IF($B6=0,1000000,IF(INDEX('計算A'!$D$60:$II$104,$B6,66)*FJ6=1,IF(AND($E6=2,OQ6=0),1000000,IF($F6&gt;0,INDEX('計算A'!BQ$110:BQ$114,$F6+1)+IF(AND($E6=1,OQ6=0),1000,0),MIN(AET6,20)*400+(IF('計算A'!BP$106=1,1-FI6,0)+IF('計算A'!BQ$106=1,1-FK6,0))*150+183+'計算A'!BQ$5*100000+IF(AND($E6=1,OQ6=0),50000,0))),1000000))</f>
        <v/>
      </c>
      <c r="XY6">
        <f>IF($B6=0,1000000,IF(INDEX('計算A'!$D$60:$II$104,$B6,67)*FK6=1,IF(AND($E6=2,OR6=0),1000000,IF($F6&gt;0,INDEX('計算A'!BR$110:BR$114,$F6+1)+IF(AND($E6=1,OR6=0),1000,0),MIN(AET6,20)*400+(IF('計算A'!BQ$106=1,1-FJ6,0)+IF('計算A'!BR$106=1,1-FL6,0))*150+193+'計算A'!BR$5*100000+IF(AND($E6=1,OR6=0),50000,0))),1000000))</f>
        <v/>
      </c>
      <c r="XZ6">
        <f>IF($B6=0,1000000,IF(INDEX('計算A'!$D$60:$II$104,$B6,68)*FL6=1,IF(AND($E6=2,OS6=0),1000000,IF($F6&gt;0,INDEX('計算A'!BS$110:BS$114,$F6+1)+IF(AND($E6=1,OS6=0),1000,0),MIN(AET6,20)*400+(IF('計算A'!BR$106=1,1-FK6,0)+IF('計算A'!BS$106=1,1-FM6,0))*150+203+'計算A'!BS$5*100000+IF(AND($E6=1,OS6=0),50000,0))),1000000))</f>
        <v/>
      </c>
      <c r="YA6">
        <f>IF($B6=0,1000000,IF(INDEX('計算A'!$D$60:$II$104,$B6,69)*FM6=1,IF(AND($E6=2,OT6=0),1000000,IF($F6&gt;0,INDEX('計算A'!BT$110:BT$114,$F6+1)+IF(AND($E6=1,OT6=0),1000,0),MIN(AET6,20)*400+(IF('計算A'!BS$106=1,1-FL6,0)+IF('計算A'!BT$106=1,1-FN6,0))*150+213+'計算A'!BT$5*100000+IF(AND($E6=1,OT6=0),50000,0))),1000000))</f>
        <v/>
      </c>
      <c r="YB6">
        <f>IF($B6=0,1000000,IF(INDEX('計算A'!$D$60:$II$104,$B6,70)*FN6=1,IF(AND($E6=2,OU6=0),1000000,IF($F6&gt;0,INDEX('計算A'!BU$110:BU$114,$F6+1)+IF(AND($E6=1,OU6=0),1000,0),MIN(AET6,20)*400+(IF('計算A'!BT$106=1,1-FM6,0)+IF('計算A'!BU$106=1,1-FO6,0))*150+223+'計算A'!BU$5*100000+IF(AND($E6=1,OU6=0),50000,0))),1000000))</f>
        <v/>
      </c>
      <c r="YC6">
        <f>IF($B6=0,1000000,IF(INDEX('計算A'!$D$60:$II$104,$B6,71)*FO6=1,IF(AND($E6=2,OV6=0),1000000,IF($F6&gt;0,INDEX('計算A'!BV$110:BV$114,$F6+1)+IF(AND($E6=1,OV6=0),1000,0),MIN(AET6,20)*400+(IF('計算A'!BU$106=1,1-FN6,0)+IF('計算A'!BV$106=1,1-FP6,0))*150+233+'計算A'!BV$5*100000+IF(AND($E6=1,OV6=0),50000,0))),1000000))</f>
        <v/>
      </c>
      <c r="YD6">
        <f>IF($B6=0,1000000,IF(INDEX('計算A'!$D$60:$II$104,$B6,72)*FP6=1,IF(AND($E6=2,OW6=0),1000000,IF($F6&gt;0,INDEX('計算A'!BW$110:BW$114,$F6+1)+IF(AND($E6=1,OW6=0),1000,0),MIN(AET6,20)*400+(IF('計算A'!BV$106=1,1-FO6,0))*150+243+'計算A'!BW$5*100000+IF(AND($E6=1,OW6=0),50000,0))),1000000))</f>
        <v/>
      </c>
      <c r="YE6">
        <f>IF($B6=0,1000000,IF(INDEX('計算A'!$D$60:$II$104,$B6,73)*FQ6=1,IF(AND($E6=2,OX6=0),1000000,IF($F6&gt;0,INDEX('計算A'!BX$110:BX$114,$F6+1)+IF(AND($E6=1,OX6=0),1000,0),MIN(AEU6,20)*400+(IF('計算A'!BX$106=1,1-FR6,0))*150+14+'計算A'!BX$5*100000+IF(AND($E6=1,OX6=0),50000,0))),1000000))</f>
        <v/>
      </c>
      <c r="YF6">
        <f>IF($B6=0,1000000,IF(INDEX('計算A'!$D$60:$II$104,$B6,74)*FR6=1,IF(AND($E6=2,OY6=0),1000000,IF($F6&gt;0,INDEX('計算A'!BY$110:BY$114,$F6+1)+IF(AND($E6=1,OY6=0),1000,0),MIN(AEU6,20)*400+(IF('計算A'!BX$106=1,1-FQ6,0)+IF('計算A'!BY$106=1,1-FS6,0))*150+24+'計算A'!BY$5*100000+IF(AND($E6=1,OY6=0),50000,0))),1000000))</f>
        <v/>
      </c>
      <c r="YG6">
        <f>IF($B6=0,1000000,IF(INDEX('計算A'!$D$60:$II$104,$B6,75)*FS6=1,IF(AND($E6=2,OZ6=0),1000000,IF($F6&gt;0,INDEX('計算A'!BZ$110:BZ$114,$F6+1)+IF(AND($E6=1,OZ6=0),1000,0),MIN(AEU6,20)*400+(IF('計算A'!BY$106=1,1-FR6,0)+IF('計算A'!BZ$106=1,1-FT6,0))*150+34+'計算A'!BZ$5*100000+IF(AND($E6=1,OZ6=0),50000,0))),1000000))</f>
        <v/>
      </c>
      <c r="YH6">
        <f>IF($B6=0,1000000,IF(INDEX('計算A'!$D$60:$II$104,$B6,76)*FT6=1,IF(AND($E6=2,PA6=0),1000000,IF($F6&gt;0,INDEX('計算A'!CA$110:CA$114,$F6+1)+IF(AND($E6=1,PA6=0),1000,0),MIN(AEU6,20)*400+(IF('計算A'!BZ$106=1,1-FS6,0)+IF('計算A'!CA$106=1,1-FU6,0))*150+44+'計算A'!CA$5*100000+IF(AND($E6=1,PA6=0),50000,0))),1000000))</f>
        <v/>
      </c>
      <c r="YI6">
        <f>IF($B6=0,1000000,IF(INDEX('計算A'!$D$60:$II$104,$B6,77)*FU6=1,IF(AND($E6=2,PB6=0),1000000,IF($F6&gt;0,INDEX('計算A'!CB$110:CB$114,$F6+1)+IF(AND($E6=1,PB6=0),1000,0),MIN(AEU6,20)*400+(IF('計算A'!CA$106=1,1-FT6,0)+IF('計算A'!CB$106=1,1-FV6,0))*150+54+'計算A'!CB$5*100000+IF(AND($E6=1,PB6=0),50000,0))),1000000))</f>
        <v/>
      </c>
      <c r="YJ6">
        <f>IF($B6=0,1000000,IF(INDEX('計算A'!$D$60:$II$104,$B6,78)*FV6=1,IF(AND($E6=2,PC6=0),1000000,IF($F6&gt;0,INDEX('計算A'!CC$110:CC$114,$F6+1)+IF(AND($E6=1,PC6=0),1000,0),MIN(AEU6,20)*400+(IF('計算A'!CB$106=1,1-FU6,0)+IF('計算A'!CC$106=1,1-FW6,0))*150+64+'計算A'!CC$5*100000+IF(AND($E6=1,PC6=0),50000,0))),1000000))</f>
        <v/>
      </c>
      <c r="YK6">
        <f>IF($B6=0,1000000,IF(INDEX('計算A'!$D$60:$II$104,$B6,79)*FW6=1,IF(AND($E6=2,PD6=0),1000000,IF($F6&gt;0,INDEX('計算A'!CD$110:CD$114,$F6+1)+IF(AND($E6=1,PD6=0),1000,0),MIN(AEU6,20)*400+(IF('計算A'!CC$106=1,1-FV6,0)+IF('計算A'!CD$106=1,1-FX6,0))*150+74+'計算A'!CD$5*100000+IF(AND($E6=1,PD6=0),50000,0))),1000000))</f>
        <v/>
      </c>
      <c r="YL6">
        <f>IF($B6=0,1000000,IF(INDEX('計算A'!$D$60:$II$104,$B6,80)*FX6=1,IF(AND($E6=2,PE6=0),1000000,IF($F6&gt;0,INDEX('計算A'!CE$110:CE$114,$F6+1)+IF(AND($E6=1,PE6=0),1000,0),MIN(AEU6,20)*400+(IF('計算A'!CD$106=1,1-FW6,0)+IF('計算A'!CE$106=1,1-FY6,0))*150+84+'計算A'!CE$5*100000+IF(AND($E6=1,PE6=0),50000,0))),1000000))</f>
        <v/>
      </c>
      <c r="YM6">
        <f>IF($B6=0,1000000,IF(INDEX('計算A'!$D$60:$II$104,$B6,81)*FY6=1,IF(AND($E6=2,PF6=0),1000000,IF($F6&gt;0,INDEX('計算A'!CF$110:CF$114,$F6+1)+IF(AND($E6=1,PF6=0),1000,0),MIN(AEU6,20)*400+(IF('計算A'!CE$106=1,1-FX6,0)+IF('計算A'!CF$106=1,1-FZ6,0))*150+94+'計算A'!CF$5*100000+IF(AND($E6=1,PF6=0),50000,0))),1000000))</f>
        <v/>
      </c>
      <c r="YN6">
        <f>IF($B6=0,1000000,IF(INDEX('計算A'!$D$60:$II$104,$B6,82)*FZ6=1,IF(AND($E6=2,PG6=0),1000000,IF($F6&gt;0,INDEX('計算A'!CG$110:CG$114,$F6+1)+IF(AND($E6=1,PG6=0),1000,0),MIN(AEU6,20)*400+(IF('計算A'!CF$106=1,1-FY6,0)+IF('計算A'!CG$106=1,1-GA6,0))*150+104+'計算A'!CG$5*100000+IF(AND($E6=1,PG6=0),50000,0))),1000000))</f>
        <v/>
      </c>
      <c r="YO6">
        <f>IF($B6=0,1000000,IF(INDEX('計算A'!$D$60:$II$104,$B6,83)*GA6=1,IF(AND($E6=2,PH6=0),1000000,IF($F6&gt;0,INDEX('計算A'!CH$110:CH$114,$F6+1)+IF(AND($E6=1,PH6=0),1000,0),MIN(AEU6,20)*400+(IF('計算A'!CG$106=1,1-FZ6,0)+IF('計算A'!CH$106=1,1-GB6,0))*150+114+'計算A'!CH$5*100000+IF(AND($E6=1,PH6=0),50000,0))),1000000))</f>
        <v/>
      </c>
      <c r="YP6">
        <f>IF($B6=0,1000000,IF(INDEX('計算A'!$D$60:$II$104,$B6,84)*GB6=1,IF(AND($E6=2,PI6=0),1000000,IF($F6&gt;0,INDEX('計算A'!CI$110:CI$114,$F6+1)+IF(AND($E6=1,PI6=0),1000,0),MIN(AEU6,20)*400+(IF('計算A'!CH$106=1,1-GA6,0)+IF('計算A'!CI$106=1,1-GC6,0))*150+124+'計算A'!CI$5*100000+IF(AND($E6=1,PI6=0),50000,0))),1000000))</f>
        <v/>
      </c>
      <c r="YQ6">
        <f>IF($B6=0,1000000,IF(INDEX('計算A'!$D$60:$II$104,$B6,85)*GC6=1,IF(AND($E6=2,PJ6=0),1000000,IF($F6&gt;0,INDEX('計算A'!CJ$110:CJ$114,$F6+1)+IF(AND($E6=1,PJ6=0),1000,0),MIN(AEU6,20)*400+(IF('計算A'!CI$106=1,1-GB6,0)+IF('計算A'!CJ$106=1,1-GD6,0))*150+134+'計算A'!CJ$5*100000+IF(AND($E6=1,PJ6=0),50000,0))),1000000))</f>
        <v/>
      </c>
      <c r="YR6">
        <f>IF($B6=0,1000000,IF(INDEX('計算A'!$D$60:$II$104,$B6,86)*GD6=1,IF(AND($E6=2,PK6=0),1000000,IF($F6&gt;0,INDEX('計算A'!CK$110:CK$114,$F6+1)+IF(AND($E6=1,PK6=0),1000,0),MIN(AEU6,20)*400+(IF('計算A'!CJ$106=1,1-GC6,0)+IF('計算A'!CK$106=1,1-GE6,0))*150+144+'計算A'!CK$5*100000+IF(AND($E6=1,PK6=0),50000,0))),1000000))</f>
        <v/>
      </c>
      <c r="YS6">
        <f>IF($B6=0,1000000,IF(INDEX('計算A'!$D$60:$II$104,$B6,87)*GE6=1,IF(AND($E6=2,PL6=0),1000000,IF($F6&gt;0,INDEX('計算A'!CL$110:CL$114,$F6+1)+IF(AND($E6=1,PL6=0),1000,0),MIN(AEU6,20)*400+(IF('計算A'!CK$106=1,1-GD6,0)+IF('計算A'!CL$106=1,1-GF6,0))*150+154+'計算A'!CL$5*100000+IF(AND($E6=1,PL6=0),50000,0))),1000000))</f>
        <v/>
      </c>
      <c r="YT6">
        <f>IF($B6=0,1000000,IF(INDEX('計算A'!$D$60:$II$104,$B6,88)*GF6=1,IF(AND($E6=2,PM6=0),1000000,IF($F6&gt;0,INDEX('計算A'!CM$110:CM$114,$F6+1)+IF(AND($E6=1,PM6=0),1000,0),MIN(AEU6,20)*400+(IF('計算A'!CL$106=1,1-GE6,0)+IF('計算A'!CM$106=1,1-GG6,0))*150+164+'計算A'!CM$5*100000+IF(AND($E6=1,PM6=0),50000,0))),1000000))</f>
        <v/>
      </c>
      <c r="YU6">
        <f>IF($B6=0,1000000,IF(INDEX('計算A'!$D$60:$II$104,$B6,89)*GG6=1,IF(AND($E6=2,PN6=0),1000000,IF($F6&gt;0,INDEX('計算A'!CN$110:CN$114,$F6+1)+IF(AND($E6=1,PN6=0),1000,0),MIN(AEU6,20)*400+(IF('計算A'!CM$106=1,1-GF6,0)+IF('計算A'!CN$106=1,1-GH6,0))*150+174+'計算A'!CN$5*100000+IF(AND($E6=1,PN6=0),50000,0))),1000000))</f>
        <v/>
      </c>
      <c r="YV6">
        <f>IF($B6=0,1000000,IF(INDEX('計算A'!$D$60:$II$104,$B6,90)*GH6=1,IF(AND($E6=2,PO6=0),1000000,IF($F6&gt;0,INDEX('計算A'!CO$110:CO$114,$F6+1)+IF(AND($E6=1,PO6=0),1000,0),MIN(AEU6,20)*400+(IF('計算A'!CN$106=1,1-GG6,0)+IF('計算A'!CO$106=1,1-GI6,0))*150+184+'計算A'!CO$5*100000+IF(AND($E6=1,PO6=0),50000,0))),1000000))</f>
        <v/>
      </c>
      <c r="YW6">
        <f>IF($B6=0,1000000,IF(INDEX('計算A'!$D$60:$II$104,$B6,91)*GI6=1,IF(AND($E6=2,PP6=0),1000000,IF($F6&gt;0,INDEX('計算A'!CP$110:CP$114,$F6+1)+IF(AND($E6=1,PP6=0),1000,0),MIN(AEU6,20)*400+(IF('計算A'!CO$106=1,1-GH6,0)+IF('計算A'!CP$106=1,1-GJ6,0))*150+194+'計算A'!CP$5*100000+IF(AND($E6=1,PP6=0),50000,0))),1000000))</f>
        <v/>
      </c>
      <c r="YX6">
        <f>IF($B6=0,1000000,IF(INDEX('計算A'!$D$60:$II$104,$B6,92)*GJ6=1,IF(AND($E6=2,PQ6=0),1000000,IF($F6&gt;0,INDEX('計算A'!CQ$110:CQ$114,$F6+1)+IF(AND($E6=1,PQ6=0),1000,0),MIN(AEU6,20)*400+(IF('計算A'!CP$106=1,1-GI6,0)+IF('計算A'!CQ$106=1,1-GK6,0))*150+204+'計算A'!CQ$5*100000+IF(AND($E6=1,PQ6=0),50000,0))),1000000))</f>
        <v/>
      </c>
      <c r="YY6">
        <f>IF($B6=0,1000000,IF(INDEX('計算A'!$D$60:$II$104,$B6,93)*GK6=1,IF(AND($E6=2,PR6=0),1000000,IF($F6&gt;0,INDEX('計算A'!CR$110:CR$114,$F6+1)+IF(AND($E6=1,PR6=0),1000,0),MIN(AEU6,20)*400+(IF('計算A'!CQ$106=1,1-GJ6,0)+IF('計算A'!CR$106=1,1-GL6,0))*150+214+'計算A'!CR$5*100000+IF(AND($E6=1,PR6=0),50000,0))),1000000))</f>
        <v/>
      </c>
      <c r="YZ6">
        <f>IF($B6=0,1000000,IF(INDEX('計算A'!$D$60:$II$104,$B6,94)*GL6=1,IF(AND($E6=2,PS6=0),1000000,IF($F6&gt;0,INDEX('計算A'!CS$110:CS$114,$F6+1)+IF(AND($E6=1,PS6=0),1000,0),MIN(AEU6,20)*400+(IF('計算A'!CR$106=1,1-GK6,0)+IF('計算A'!CS$106=1,1-GM6,0))*150+224+'計算A'!CS$5*100000+IF(AND($E6=1,PS6=0),50000,0))),1000000))</f>
        <v/>
      </c>
      <c r="ZA6">
        <f>IF($B6=0,1000000,IF(INDEX('計算A'!$D$60:$II$104,$B6,95)*GM6=1,IF(AND($E6=2,PT6=0),1000000,IF($F6&gt;0,INDEX('計算A'!CT$110:CT$114,$F6+1)+IF(AND($E6=1,PT6=0),1000,0),MIN(AEU6,20)*400+(IF('計算A'!CS$106=1,1-GL6,0)+IF('計算A'!CT$106=1,1-GN6,0))*150+234+'計算A'!CT$5*100000+IF(AND($E6=1,PT6=0),50000,0))),1000000))</f>
        <v/>
      </c>
      <c r="ZB6">
        <f>IF($B6=0,1000000,IF(INDEX('計算A'!$D$60:$II$104,$B6,96)*GN6=1,IF(AND($E6=2,PU6=0),1000000,IF($F6&gt;0,INDEX('計算A'!CU$110:CU$114,$F6+1)+IF(AND($E6=1,PU6=0),1000,0),MIN(AEU6,20)*400+(IF('計算A'!CT$106=1,1-GM6,0))*150+244+'計算A'!CU$5*100000+IF(AND($E6=1,PU6=0),50000,0))),1000000))</f>
        <v/>
      </c>
      <c r="ZC6">
        <f>IF($B6=0,1000000,IF(INDEX('計算A'!$D$60:$II$104,$B6,97)*GO6=1,IF(AND($E6=2,PV6=0),1000000,IF($F6&gt;0,INDEX('計算A'!CV$110:CV$114,$F6+1)+IF(AND($E6=1,PV6=0),1000,0),MIN(AEV6,20)*400+(IF('計算A'!CV$106=1,1-GP6,0))*150+15+'計算A'!CV$5*100000+IF(AND($E6=1,PV6=0),50000,0))),1000000))</f>
        <v/>
      </c>
      <c r="ZD6">
        <f>IF($B6=0,1000000,IF(INDEX('計算A'!$D$60:$II$104,$B6,98)*GP6=1,IF(AND($E6=2,PW6=0),1000000,IF($F6&gt;0,INDEX('計算A'!CW$110:CW$114,$F6+1)+IF(AND($E6=1,PW6=0),1000,0),MIN(AEV6,20)*400+(IF('計算A'!CV$106=1,1-GO6,0)+IF('計算A'!CW$106=1,1-GQ6,0))*150+25+'計算A'!CW$5*100000+IF(AND($E6=1,PW6=0),50000,0))),1000000))</f>
        <v/>
      </c>
      <c r="ZE6">
        <f>IF($B6=0,1000000,IF(INDEX('計算A'!$D$60:$II$104,$B6,99)*GQ6=1,IF(AND($E6=2,PX6=0),1000000,IF($F6&gt;0,INDEX('計算A'!CX$110:CX$114,$F6+1)+IF(AND($E6=1,PX6=0),1000,0),MIN(AEV6,20)*400+(IF('計算A'!CW$106=1,1-GP6,0)+IF('計算A'!CX$106=1,1-GR6,0))*150+35+'計算A'!CX$5*100000+IF(AND($E6=1,PX6=0),50000,0))),1000000))</f>
        <v/>
      </c>
      <c r="ZF6">
        <f>IF($B6=0,1000000,IF(INDEX('計算A'!$D$60:$II$104,$B6,100)*GR6=1,IF(AND($E6=2,PY6=0),1000000,IF($F6&gt;0,INDEX('計算A'!CY$110:CY$114,$F6+1)+IF(AND($E6=1,PY6=0),1000,0),MIN(AEV6,20)*400+(IF('計算A'!CX$106=1,1-GQ6,0)+IF('計算A'!CY$106=1,1-GS6,0))*150+45+'計算A'!CY$5*100000+IF(AND($E6=1,PY6=0),50000,0))),1000000))</f>
        <v/>
      </c>
      <c r="ZG6">
        <f>IF($B6=0,1000000,IF(INDEX('計算A'!$D$60:$II$104,$B6,101)*GS6=1,IF(AND($E6=2,PZ6=0),1000000,IF($F6&gt;0,INDEX('計算A'!CZ$110:CZ$114,$F6+1)+IF(AND($E6=1,PZ6=0),1000,0),MIN(AEV6,20)*400+(IF('計算A'!CY$106=1,1-GR6,0)+IF('計算A'!CZ$106=1,1-GT6,0))*150+55+'計算A'!CZ$5*100000+IF(AND($E6=1,PZ6=0),50000,0))),1000000))</f>
        <v/>
      </c>
      <c r="ZH6">
        <f>IF($B6=0,1000000,IF(INDEX('計算A'!$D$60:$II$104,$B6,102)*GT6=1,IF(AND($E6=2,QA6=0),1000000,IF($F6&gt;0,INDEX('計算A'!DA$110:DA$114,$F6+1)+IF(AND($E6=1,QA6=0),1000,0),MIN(AEV6,20)*400+(IF('計算A'!CZ$106=1,1-GS6,0)+IF('計算A'!DA$106=1,1-GU6,0))*150+65+'計算A'!DA$5*100000+IF(AND($E6=1,QA6=0),50000,0))),1000000))</f>
        <v/>
      </c>
      <c r="ZI6">
        <f>IF($B6=0,1000000,IF(INDEX('計算A'!$D$60:$II$104,$B6,103)*GU6=1,IF(AND($E6=2,QB6=0),1000000,IF($F6&gt;0,INDEX('計算A'!DB$110:DB$114,$F6+1)+IF(AND($E6=1,QB6=0),1000,0),MIN(AEV6,20)*400+(IF('計算A'!DA$106=1,1-GT6,0)+IF('計算A'!DB$106=1,1-GV6,0))*150+75+'計算A'!DB$5*100000+IF(AND($E6=1,QB6=0),50000,0))),1000000))</f>
        <v/>
      </c>
      <c r="ZJ6">
        <f>IF($B6=0,1000000,IF(INDEX('計算A'!$D$60:$II$104,$B6,104)*GV6=1,IF(AND($E6=2,QC6=0),1000000,IF($F6&gt;0,INDEX('計算A'!DC$110:DC$114,$F6+1)+IF(AND($E6=1,QC6=0),1000,0),MIN(AEV6,20)*400+(IF('計算A'!DB$106=1,1-GU6,0)+IF('計算A'!DC$106=1,1-GW6,0))*150+85+'計算A'!DC$5*100000+IF(AND($E6=1,QC6=0),50000,0))),1000000))</f>
        <v/>
      </c>
      <c r="ZK6">
        <f>IF($B6=0,1000000,IF(INDEX('計算A'!$D$60:$II$104,$B6,105)*GW6=1,IF(AND($E6=2,QD6=0),1000000,IF($F6&gt;0,INDEX('計算A'!DD$110:DD$114,$F6+1)+IF(AND($E6=1,QD6=0),1000,0),MIN(AEV6,20)*400+(IF('計算A'!DC$106=1,1-GV6,0)+IF('計算A'!DD$106=1,1-GX6,0))*150+95+'計算A'!DD$5*100000+IF(AND($E6=1,QD6=0),50000,0))),1000000))</f>
        <v/>
      </c>
      <c r="ZL6">
        <f>IF($B6=0,1000000,IF(INDEX('計算A'!$D$60:$II$104,$B6,106)*GX6=1,IF(AND($E6=2,QE6=0),1000000,IF($F6&gt;0,INDEX('計算A'!DE$110:DE$114,$F6+1)+IF(AND($E6=1,QE6=0),1000,0),MIN(AEV6,20)*400+(IF('計算A'!DD$106=1,1-GW6,0)+IF('計算A'!DE$106=1,1-GY6,0))*150+105+'計算A'!DE$5*100000+IF(AND($E6=1,QE6=0),50000,0))),1000000))</f>
        <v/>
      </c>
      <c r="ZM6">
        <f>IF($B6=0,1000000,IF(INDEX('計算A'!$D$60:$II$104,$B6,107)*GY6=1,IF(AND($E6=2,QF6=0),1000000,IF($F6&gt;0,INDEX('計算A'!DF$110:DF$114,$F6+1)+IF(AND($E6=1,QF6=0),1000,0),MIN(AEV6,20)*400+(IF('計算A'!DE$106=1,1-GX6,0)+IF('計算A'!DF$106=1,1-GZ6,0))*150+115+'計算A'!DF$5*100000+IF(AND($E6=1,QF6=0),50000,0))),1000000))</f>
        <v/>
      </c>
      <c r="ZN6">
        <f>IF($B6=0,1000000,IF(INDEX('計算A'!$D$60:$II$104,$B6,108)*GZ6=1,IF(AND($E6=2,QG6=0),1000000,IF($F6&gt;0,INDEX('計算A'!DG$110:DG$114,$F6+1)+IF(AND($E6=1,QG6=0),1000,0),MIN(AEV6,20)*400+(IF('計算A'!DF$106=1,1-GY6,0)+IF('計算A'!DG$106=1,1-HA6,0))*150+125+'計算A'!DG$5*100000+IF(AND($E6=1,QG6=0),50000,0))),1000000))</f>
        <v/>
      </c>
      <c r="ZO6">
        <f>IF($B6=0,1000000,IF(INDEX('計算A'!$D$60:$II$104,$B6,109)*HA6=1,IF(AND($E6=2,QH6=0),1000000,IF($F6&gt;0,INDEX('計算A'!DH$110:DH$114,$F6+1)+IF(AND($E6=1,QH6=0),1000,0),MIN(AEV6,20)*400+(IF('計算A'!DG$106=1,1-GZ6,0)+IF('計算A'!DH$106=1,1-HB6,0))*150+135+'計算A'!DH$5*100000+IF(AND($E6=1,QH6=0),50000,0))),1000000))</f>
        <v/>
      </c>
      <c r="ZP6">
        <f>IF($B6=0,1000000,IF(INDEX('計算A'!$D$60:$II$104,$B6,110)*HB6=1,IF(AND($E6=2,QI6=0),1000000,IF($F6&gt;0,INDEX('計算A'!DI$110:DI$114,$F6+1)+IF(AND($E6=1,QI6=0),1000,0),MIN(AEV6,20)*400+(IF('計算A'!DH$106=1,1-HA6,0)+IF('計算A'!DI$106=1,1-HC6,0))*150+145+'計算A'!DI$5*100000+IF(AND($E6=1,QI6=0),50000,0))),1000000))</f>
        <v/>
      </c>
      <c r="ZQ6">
        <f>IF($B6=0,1000000,IF(INDEX('計算A'!$D$60:$II$104,$B6,111)*HC6=1,IF(AND($E6=2,QJ6=0),1000000,IF($F6&gt;0,INDEX('計算A'!DJ$110:DJ$114,$F6+1)+IF(AND($E6=1,QJ6=0),1000,0),MIN(AEV6,20)*400+(IF('計算A'!DI$106=1,1-HB6,0)+IF('計算A'!DJ$106=1,1-HD6,0))*150+155+'計算A'!DJ$5*100000+IF(AND($E6=1,QJ6=0),50000,0))),1000000))</f>
        <v/>
      </c>
      <c r="ZR6">
        <f>IF($B6=0,1000000,IF(INDEX('計算A'!$D$60:$II$104,$B6,112)*HD6=1,IF(AND($E6=2,QK6=0),1000000,IF($F6&gt;0,INDEX('計算A'!DK$110:DK$114,$F6+1)+IF(AND($E6=1,QK6=0),1000,0),MIN(AEV6,20)*400+(IF('計算A'!DJ$106=1,1-HC6,0)+IF('計算A'!DK$106=1,1-HE6,0))*150+165+'計算A'!DK$5*100000+IF(AND($E6=1,QK6=0),50000,0))),1000000))</f>
        <v/>
      </c>
      <c r="ZS6">
        <f>IF($B6=0,1000000,IF(INDEX('計算A'!$D$60:$II$104,$B6,113)*HE6=1,IF(AND($E6=2,QL6=0),1000000,IF($F6&gt;0,INDEX('計算A'!DL$110:DL$114,$F6+1)+IF(AND($E6=1,QL6=0),1000,0),MIN(AEV6,20)*400+(IF('計算A'!DK$106=1,1-HD6,0)+IF('計算A'!DL$106=1,1-HF6,0))*150+175+'計算A'!DL$5*100000+IF(AND($E6=1,QL6=0),50000,0))),1000000))</f>
        <v/>
      </c>
      <c r="ZT6">
        <f>IF($B6=0,1000000,IF(INDEX('計算A'!$D$60:$II$104,$B6,114)*HF6=1,IF(AND($E6=2,QM6=0),1000000,IF($F6&gt;0,INDEX('計算A'!DM$110:DM$114,$F6+1)+IF(AND($E6=1,QM6=0),1000,0),MIN(AEV6,20)*400+(IF('計算A'!DL$106=1,1-HE6,0)+IF('計算A'!DM$106=1,1-HG6,0))*150+185+'計算A'!DM$5*100000+IF(AND($E6=1,QM6=0),50000,0))),1000000))</f>
        <v/>
      </c>
      <c r="ZU6">
        <f>IF($B6=0,1000000,IF(INDEX('計算A'!$D$60:$II$104,$B6,115)*HG6=1,IF(AND($E6=2,QN6=0),1000000,IF($F6&gt;0,INDEX('計算A'!DN$110:DN$114,$F6+1)+IF(AND($E6=1,QN6=0),1000,0),MIN(AEV6,20)*400+(IF('計算A'!DM$106=1,1-HF6,0)+IF('計算A'!DN$106=1,1-HH6,0))*150+195+'計算A'!DN$5*100000+IF(AND($E6=1,QN6=0),50000,0))),1000000))</f>
        <v/>
      </c>
      <c r="ZV6">
        <f>IF($B6=0,1000000,IF(INDEX('計算A'!$D$60:$II$104,$B6,116)*HH6=1,IF(AND($E6=2,QO6=0),1000000,IF($F6&gt;0,INDEX('計算A'!DO$110:DO$114,$F6+1)+IF(AND($E6=1,QO6=0),1000,0),MIN(AEV6,20)*400+(IF('計算A'!DN$106=1,1-HG6,0)+IF('計算A'!DO$106=1,1-HI6,0))*150+205+'計算A'!DO$5*100000+IF(AND($E6=1,QO6=0),50000,0))),1000000))</f>
        <v/>
      </c>
      <c r="ZW6">
        <f>IF($B6=0,1000000,IF(INDEX('計算A'!$D$60:$II$104,$B6,117)*HI6=1,IF(AND($E6=2,QP6=0),1000000,IF($F6&gt;0,INDEX('計算A'!DP$110:DP$114,$F6+1)+IF(AND($E6=1,QP6=0),1000,0),MIN(AEV6,20)*400+(IF('計算A'!DO$106=1,1-HH6,0)+IF('計算A'!DP$106=1,1-HJ6,0))*150+215+'計算A'!DP$5*100000+IF(AND($E6=1,QP6=0),50000,0))),1000000))</f>
        <v/>
      </c>
      <c r="ZX6">
        <f>IF($B6=0,1000000,IF(INDEX('計算A'!$D$60:$II$104,$B6,118)*HJ6=1,IF(AND($E6=2,QQ6=0),1000000,IF($F6&gt;0,INDEX('計算A'!DQ$110:DQ$114,$F6+1)+IF(AND($E6=1,QQ6=0),1000,0),MIN(AEV6,20)*400+(IF('計算A'!DP$106=1,1-HI6,0)+IF('計算A'!DQ$106=1,1-HK6,0))*150+225+'計算A'!DQ$5*100000+IF(AND($E6=1,QQ6=0),50000,0))),1000000))</f>
        <v/>
      </c>
      <c r="ZY6">
        <f>IF($B6=0,1000000,IF(INDEX('計算A'!$D$60:$II$104,$B6,119)*HK6=1,IF(AND($E6=2,QR6=0),1000000,IF($F6&gt;0,INDEX('計算A'!DR$110:DR$114,$F6+1)+IF(AND($E6=1,QR6=0),1000,0),MIN(AEV6,20)*400+(IF('計算A'!DQ$106=1,1-HJ6,0)+IF('計算A'!DR$106=1,1-HL6,0))*150+235+'計算A'!DR$5*100000+IF(AND($E6=1,QR6=0),50000,0))),1000000))</f>
        <v/>
      </c>
      <c r="ZZ6">
        <f>IF($B6=0,1000000,IF(INDEX('計算A'!$D$60:$II$104,$B6,120)*HL6=1,IF(AND($E6=2,QS6=0),1000000,IF($F6&gt;0,INDEX('計算A'!DS$110:DS$114,$F6+1)+IF(AND($E6=1,QS6=0),1000,0),MIN(AEV6,20)*400+(IF('計算A'!DR$106=1,1-HK6,0))*150+245+'計算A'!DS$5*100000+IF(AND($E6=1,QS6=0),50000,0))),1000000))</f>
        <v/>
      </c>
      <c r="AAA6">
        <f>IF($B6=0,1000000,IF(INDEX('計算A'!$D$60:$II$104,$B6,121)*HM6=1,IF(AND($E6=2,QT6=0),1000000,IF($F6&gt;0,INDEX('計算A'!DT$110:DT$114,$F6+1)+IF(AND($E6=1,QT6=0),1000,0),MIN(AEW6,20)*400+(IF('計算A'!DT$106=1,1-HN6,0))*150+16+'計算A'!DT$5*100000+IF(AND($E6=1,QT6=0),50000,0))),1000000))</f>
        <v/>
      </c>
      <c r="AAB6">
        <f>IF($B6=0,1000000,IF(INDEX('計算A'!$D$60:$II$104,$B6,122)*HN6=1,IF(AND($E6=2,QU6=0),1000000,IF($F6&gt;0,INDEX('計算A'!DU$110:DU$114,$F6+1)+IF(AND($E6=1,QU6=0),1000,0),MIN(AEW6,20)*400+(IF('計算A'!DT$106=1,1-HM6,0)+IF('計算A'!DU$106=1,1-HO6,0))*150+26+'計算A'!DU$5*100000+IF(AND($E6=1,QU6=0),50000,0))),1000000))</f>
        <v/>
      </c>
      <c r="AAC6">
        <f>IF($B6=0,1000000,IF(INDEX('計算A'!$D$60:$II$104,$B6,123)*HO6=1,IF(AND($E6=2,QV6=0),1000000,IF($F6&gt;0,INDEX('計算A'!DV$110:DV$114,$F6+1)+IF(AND($E6=1,QV6=0),1000,0),MIN(AEW6,20)*400+(IF('計算A'!DU$106=1,1-HN6,0)+IF('計算A'!DV$106=1,1-HP6,0))*150+36+'計算A'!DV$5*100000+IF(AND($E6=1,QV6=0),50000,0))),1000000))</f>
        <v/>
      </c>
      <c r="AAD6">
        <f>IF($B6=0,1000000,IF(INDEX('計算A'!$D$60:$II$104,$B6,124)*HP6=1,IF(AND($E6=2,QW6=0),1000000,IF($F6&gt;0,INDEX('計算A'!DW$110:DW$114,$F6+1)+IF(AND($E6=1,QW6=0),1000,0),MIN(AEW6,20)*400+(IF('計算A'!DV$106=1,1-HO6,0)+IF('計算A'!DW$106=1,1-HQ6,0))*150+46+'計算A'!DW$5*100000+IF(AND($E6=1,QW6=0),50000,0))),1000000))</f>
        <v/>
      </c>
      <c r="AAE6">
        <f>IF($B6=0,1000000,IF(INDEX('計算A'!$D$60:$II$104,$B6,125)*HQ6=1,IF(AND($E6=2,QX6=0),1000000,IF($F6&gt;0,INDEX('計算A'!DX$110:DX$114,$F6+1)+IF(AND($E6=1,QX6=0),1000,0),MIN(AEW6,20)*400+(IF('計算A'!DW$106=1,1-HP6,0)+IF('計算A'!DX$106=1,1-HR6,0))*150+56+'計算A'!DX$5*100000+IF(AND($E6=1,QX6=0),50000,0))),1000000))</f>
        <v/>
      </c>
      <c r="AAF6">
        <f>IF($B6=0,1000000,IF(INDEX('計算A'!$D$60:$II$104,$B6,126)*HR6=1,IF(AND($E6=2,QY6=0),1000000,IF($F6&gt;0,INDEX('計算A'!DY$110:DY$114,$F6+1)+IF(AND($E6=1,QY6=0),1000,0),MIN(AEW6,20)*400+(IF('計算A'!DX$106=1,1-HQ6,0)+IF('計算A'!DY$106=1,1-HS6,0))*150+66+'計算A'!DY$5*100000+IF(AND($E6=1,QY6=0),50000,0))),1000000))</f>
        <v/>
      </c>
      <c r="AAG6">
        <f>IF($B6=0,1000000,IF(INDEX('計算A'!$D$60:$II$104,$B6,127)*HS6=1,IF(AND($E6=2,QZ6=0),1000000,IF($F6&gt;0,INDEX('計算A'!DZ$110:DZ$114,$F6+1)+IF(AND($E6=1,QZ6=0),1000,0),MIN(AEW6,20)*400+(IF('計算A'!DY$106=1,1-HR6,0)+IF('計算A'!DZ$106=1,1-HT6,0))*150+76+'計算A'!DZ$5*100000+IF(AND($E6=1,QZ6=0),50000,0))),1000000))</f>
        <v/>
      </c>
      <c r="AAH6">
        <f>IF($B6=0,1000000,IF(INDEX('計算A'!$D$60:$II$104,$B6,128)*HT6=1,IF(AND($E6=2,RA6=0),1000000,IF($F6&gt;0,INDEX('計算A'!EA$110:EA$114,$F6+1)+IF(AND($E6=1,RA6=0),1000,0),MIN(AEW6,20)*400+(IF('計算A'!DZ$106=1,1-HS6,0)+IF('計算A'!EA$106=1,1-HU6,0))*150+86+'計算A'!EA$5*100000+IF(AND($E6=1,RA6=0),50000,0))),1000000))</f>
        <v/>
      </c>
      <c r="AAI6">
        <f>IF($B6=0,1000000,IF(INDEX('計算A'!$D$60:$II$104,$B6,129)*HU6=1,IF(AND($E6=2,RB6=0),1000000,IF($F6&gt;0,INDEX('計算A'!EB$110:EB$114,$F6+1)+IF(AND($E6=1,RB6=0),1000,0),MIN(AEW6,20)*400+(IF('計算A'!EA$106=1,1-HT6,0)+IF('計算A'!EB$106=1,1-HV6,0))*150+96+'計算A'!EB$5*100000+IF(AND($E6=1,RB6=0),50000,0))),1000000))</f>
        <v/>
      </c>
      <c r="AAJ6">
        <f>IF($B6=0,1000000,IF(INDEX('計算A'!$D$60:$II$104,$B6,130)*HV6=1,IF(AND($E6=2,RC6=0),1000000,IF($F6&gt;0,INDEX('計算A'!EC$110:EC$114,$F6+1)+IF(AND($E6=1,RC6=0),1000,0),MIN(AEW6,20)*400+(IF('計算A'!EB$106=1,1-HU6,0)+IF('計算A'!EC$106=1,1-HW6,0))*150+106+'計算A'!EC$5*100000+IF(AND($E6=1,RC6=0),50000,0))),1000000))</f>
        <v/>
      </c>
      <c r="AAK6">
        <f>IF($B6=0,1000000,IF(INDEX('計算A'!$D$60:$II$104,$B6,131)*HW6=1,IF(AND($E6=2,RD6=0),1000000,IF($F6&gt;0,INDEX('計算A'!ED$110:ED$114,$F6+1)+IF(AND($E6=1,RD6=0),1000,0),MIN(AEW6,20)*400+(IF('計算A'!EC$106=1,1-HV6,0)+IF('計算A'!ED$106=1,1-HX6,0))*150+116+'計算A'!ED$5*100000+IF(AND($E6=1,RD6=0),50000,0))),1000000))</f>
        <v/>
      </c>
      <c r="AAL6">
        <f>IF($B6=0,1000000,IF(INDEX('計算A'!$D$60:$II$104,$B6,132)*HX6=1,IF(AND($E6=2,RE6=0),1000000,IF($F6&gt;0,INDEX('計算A'!EE$110:EE$114,$F6+1)+IF(AND($E6=1,RE6=0),1000,0),MIN(AEW6,20)*400+(IF('計算A'!ED$106=1,1-HW6,0)+IF('計算A'!EE$106=1,1-HY6,0))*150+126+'計算A'!EE$5*100000+IF(AND($E6=1,RE6=0),50000,0))),1000000))</f>
        <v/>
      </c>
      <c r="AAM6">
        <f>IF($B6=0,1000000,IF(INDEX('計算A'!$D$60:$II$104,$B6,133)*HY6=1,IF(AND($E6=2,RF6=0),1000000,IF($F6&gt;0,INDEX('計算A'!EF$110:EF$114,$F6+1)+IF(AND($E6=1,RF6=0),1000,0),MIN(AEW6,20)*400+(IF('計算A'!EE$106=1,1-HX6,0)+IF('計算A'!EF$106=1,1-HZ6,0))*150+136+'計算A'!EF$5*100000+IF(AND($E6=1,RF6=0),50000,0))),1000000))</f>
        <v/>
      </c>
      <c r="AAN6">
        <f>IF($B6=0,1000000,IF(INDEX('計算A'!$D$60:$II$104,$B6,134)*HZ6=1,IF(AND($E6=2,RG6=0),1000000,IF($F6&gt;0,INDEX('計算A'!EG$110:EG$114,$F6+1)+IF(AND($E6=1,RG6=0),1000,0),MIN(AEW6,20)*400+(IF('計算A'!EF$106=1,1-HY6,0)+IF('計算A'!EG$106=1,1-IA6,0))*150+146+'計算A'!EG$5*100000+IF(AND($E6=1,RG6=0),50000,0))),1000000))</f>
        <v/>
      </c>
      <c r="AAO6">
        <f>IF($B6=0,1000000,IF(INDEX('計算A'!$D$60:$II$104,$B6,135)*IA6=1,IF(AND($E6=2,RH6=0),1000000,IF($F6&gt;0,INDEX('計算A'!EH$110:EH$114,$F6+1)+IF(AND($E6=1,RH6=0),1000,0),MIN(AEW6,20)*400+(IF('計算A'!EG$106=1,1-HZ6,0)+IF('計算A'!EH$106=1,1-IB6,0))*150+156+'計算A'!EH$5*100000+IF(AND($E6=1,RH6=0),50000,0))),1000000))</f>
        <v/>
      </c>
      <c r="AAP6">
        <f>IF($B6=0,1000000,IF(INDEX('計算A'!$D$60:$II$104,$B6,136)*IB6=1,IF(AND($E6=2,RI6=0),1000000,IF($F6&gt;0,INDEX('計算A'!EI$110:EI$114,$F6+1)+IF(AND($E6=1,RI6=0),1000,0),MIN(AEW6,20)*400+(IF('計算A'!EH$106=1,1-IA6,0)+IF('計算A'!EI$106=1,1-IC6,0))*150+166+'計算A'!EI$5*100000+IF(AND($E6=1,RI6=0),50000,0))),1000000))</f>
        <v/>
      </c>
      <c r="AAQ6">
        <f>IF($B6=0,1000000,IF(INDEX('計算A'!$D$60:$II$104,$B6,137)*IC6=1,IF(AND($E6=2,RJ6=0),1000000,IF($F6&gt;0,INDEX('計算A'!EJ$110:EJ$114,$F6+1)+IF(AND($E6=1,RJ6=0),1000,0),MIN(AEW6,20)*400+(IF('計算A'!EI$106=1,1-IB6,0)+IF('計算A'!EJ$106=1,1-ID6,0))*150+176+'計算A'!EJ$5*100000+IF(AND($E6=1,RJ6=0),50000,0))),1000000))</f>
        <v/>
      </c>
      <c r="AAR6">
        <f>IF($B6=0,1000000,IF(INDEX('計算A'!$D$60:$II$104,$B6,138)*ID6=1,IF(AND($E6=2,RK6=0),1000000,IF($F6&gt;0,INDEX('計算A'!EK$110:EK$114,$F6+1)+IF(AND($E6=1,RK6=0),1000,0),MIN(AEW6,20)*400+(IF('計算A'!EJ$106=1,1-IC6,0)+IF('計算A'!EK$106=1,1-IE6,0))*150+186+'計算A'!EK$5*100000+IF(AND($E6=1,RK6=0),50000,0))),1000000))</f>
        <v/>
      </c>
      <c r="AAS6">
        <f>IF($B6=0,1000000,IF(INDEX('計算A'!$D$60:$II$104,$B6,139)*IE6=1,IF(AND($E6=2,RL6=0),1000000,IF($F6&gt;0,INDEX('計算A'!EL$110:EL$114,$F6+1)+IF(AND($E6=1,RL6=0),1000,0),MIN(AEW6,20)*400+(IF('計算A'!EK$106=1,1-ID6,0)+IF('計算A'!EL$106=1,1-IF6,0))*150+196+'計算A'!EL$5*100000+IF(AND($E6=1,RL6=0),50000,0))),1000000))</f>
        <v/>
      </c>
      <c r="AAT6">
        <f>IF($B6=0,1000000,IF(INDEX('計算A'!$D$60:$II$104,$B6,140)*IF6=1,IF(AND($E6=2,RM6=0),1000000,IF($F6&gt;0,INDEX('計算A'!EM$110:EM$114,$F6+1)+IF(AND($E6=1,RM6=0),1000,0),MIN(AEW6,20)*400+(IF('計算A'!EL$106=1,1-IE6,0)+IF('計算A'!EM$106=1,1-IG6,0))*150+206+'計算A'!EM$5*100000+IF(AND($E6=1,RM6=0),50000,0))),1000000))</f>
        <v/>
      </c>
      <c r="AAU6">
        <f>IF($B6=0,1000000,IF(INDEX('計算A'!$D$60:$II$104,$B6,141)*IG6=1,IF(AND($E6=2,RN6=0),1000000,IF($F6&gt;0,INDEX('計算A'!EN$110:EN$114,$F6+1)+IF(AND($E6=1,RN6=0),1000,0),MIN(AEW6,20)*400+(IF('計算A'!EM$106=1,1-IF6,0)+IF('計算A'!EN$106=1,1-IH6,0))*150+216+'計算A'!EN$5*100000+IF(AND($E6=1,RN6=0),50000,0))),1000000))</f>
        <v/>
      </c>
      <c r="AAV6">
        <f>IF($B6=0,1000000,IF(INDEX('計算A'!$D$60:$II$104,$B6,142)*IH6=1,IF(AND($E6=2,RO6=0),1000000,IF($F6&gt;0,INDEX('計算A'!EO$110:EO$114,$F6+1)+IF(AND($E6=1,RO6=0),1000,0),MIN(AEW6,20)*400+(IF('計算A'!EN$106=1,1-IG6,0)+IF('計算A'!EO$106=1,1-II6,0))*150+226+'計算A'!EO$5*100000+IF(AND($E6=1,RO6=0),50000,0))),1000000))</f>
        <v/>
      </c>
      <c r="AAW6">
        <f>IF($B6=0,1000000,IF(INDEX('計算A'!$D$60:$II$104,$B6,143)*II6=1,IF(AND($E6=2,RP6=0),1000000,IF($F6&gt;0,INDEX('計算A'!EP$110:EP$114,$F6+1)+IF(AND($E6=1,RP6=0),1000,0),MIN(AEW6,20)*400+(IF('計算A'!EO$106=1,1-IH6,0)+IF('計算A'!EP$106=1,1-IJ6,0))*150+236+'計算A'!EP$5*100000+IF(AND($E6=1,RP6=0),50000,0))),1000000))</f>
        <v/>
      </c>
      <c r="AAX6">
        <f>IF($B6=0,1000000,IF(INDEX('計算A'!$D$60:$II$104,$B6,144)*IJ6=1,IF(AND($E6=2,RQ6=0),1000000,IF($F6&gt;0,INDEX('計算A'!EQ$110:EQ$114,$F6+1)+IF(AND($E6=1,RQ6=0),1000,0),MIN(AEW6,20)*400+(IF('計算A'!EP$106=1,1-II6,0))*150+246+'計算A'!EQ$5*100000+IF(AND($E6=1,RQ6=0),50000,0))),1000000))</f>
        <v/>
      </c>
      <c r="AAY6">
        <f>IF($B6=0,1000000,IF(INDEX('計算A'!$D$60:$II$104,$B6,145)*IK6=1,IF(AND($E6=2,RR6=0),1000000,IF($F6&gt;0,INDEX('計算A'!ER$110:ER$114,$F6+1)+IF(AND($E6=1,RR6=0),1000,0),MIN(AEX6,20)*400+(IF('計算A'!ER$106=1,1-IL6,0))*150+17+'計算A'!ER$5*100000+IF(AND($E6=1,RR6=0),50000,0))),1000000))</f>
        <v/>
      </c>
      <c r="AAZ6">
        <f>IF($B6=0,1000000,IF(INDEX('計算A'!$D$60:$II$104,$B6,146)*IL6=1,IF(AND($E6=2,RS6=0),1000000,IF($F6&gt;0,INDEX('計算A'!ES$110:ES$114,$F6+1)+IF(AND($E6=1,RS6=0),1000,0),MIN(AEX6,20)*400+(IF('計算A'!ER$106=1,1-IK6,0)+IF('計算A'!ES$106=1,1-IM6,0))*150+27+'計算A'!ES$5*100000+IF(AND($E6=1,RS6=0),50000,0))),1000000))</f>
        <v/>
      </c>
      <c r="ABA6">
        <f>IF($B6=0,1000000,IF(INDEX('計算A'!$D$60:$II$104,$B6,147)*IM6=1,IF(AND($E6=2,RT6=0),1000000,IF($F6&gt;0,INDEX('計算A'!ET$110:ET$114,$F6+1)+IF(AND($E6=1,RT6=0),1000,0),MIN(AEX6,20)*400+(IF('計算A'!ES$106=1,1-IL6,0)+IF('計算A'!ET$106=1,1-IN6,0))*150+37+'計算A'!ET$5*100000+IF(AND($E6=1,RT6=0),50000,0))),1000000))</f>
        <v/>
      </c>
      <c r="ABB6">
        <f>IF($B6=0,1000000,IF(INDEX('計算A'!$D$60:$II$104,$B6,148)*IN6=1,IF(AND($E6=2,RU6=0),1000000,IF($F6&gt;0,INDEX('計算A'!EU$110:EU$114,$F6+1)+IF(AND($E6=1,RU6=0),1000,0),MIN(AEX6,20)*400+(IF('計算A'!ET$106=1,1-IM6,0)+IF('計算A'!EU$106=1,1-IO6,0))*150+47+'計算A'!EU$5*100000+IF(AND($E6=1,RU6=0),50000,0))),1000000))</f>
        <v/>
      </c>
      <c r="ABC6">
        <f>IF($B6=0,1000000,IF(INDEX('計算A'!$D$60:$II$104,$B6,149)*IO6=1,IF(AND($E6=2,RV6=0),1000000,IF($F6&gt;0,INDEX('計算A'!EV$110:EV$114,$F6+1)+IF(AND($E6=1,RV6=0),1000,0),MIN(AEX6,20)*400+(IF('計算A'!EU$106=1,1-IN6,0)+IF('計算A'!EV$106=1,1-IP6,0))*150+57+'計算A'!EV$5*100000+IF(AND($E6=1,RV6=0),50000,0))),1000000))</f>
        <v/>
      </c>
      <c r="ABD6">
        <f>IF($B6=0,1000000,IF(INDEX('計算A'!$D$60:$II$104,$B6,150)*IP6=1,IF(AND($E6=2,RW6=0),1000000,IF($F6&gt;0,INDEX('計算A'!EW$110:EW$114,$F6+1)+IF(AND($E6=1,RW6=0),1000,0),MIN(AEX6,20)*400+(IF('計算A'!EV$106=1,1-IO6,0)+IF('計算A'!EW$106=1,1-IQ6,0))*150+67+'計算A'!EW$5*100000+IF(AND($E6=1,RW6=0),50000,0))),1000000))</f>
        <v/>
      </c>
      <c r="ABE6">
        <f>IF($B6=0,1000000,IF(INDEX('計算A'!$D$60:$II$104,$B6,151)*IQ6=1,IF(AND($E6=2,RX6=0),1000000,IF($F6&gt;0,INDEX('計算A'!EX$110:EX$114,$F6+1)+IF(AND($E6=1,RX6=0),1000,0),MIN(AEX6,20)*400+(IF('計算A'!EW$106=1,1-IP6,0)+IF('計算A'!EX$106=1,1-IR6,0))*150+77+'計算A'!EX$5*100000+IF(AND($E6=1,RX6=0),50000,0))),1000000))</f>
        <v/>
      </c>
      <c r="ABF6">
        <f>IF($B6=0,1000000,IF(INDEX('計算A'!$D$60:$II$104,$B6,152)*IR6=1,IF(AND($E6=2,RY6=0),1000000,IF($F6&gt;0,INDEX('計算A'!EY$110:EY$114,$F6+1)+IF(AND($E6=1,RY6=0),1000,0),MIN(AEX6,20)*400+(IF('計算A'!EX$106=1,1-IQ6,0)+IF('計算A'!EY$106=1,1-IS6,0))*150+87+'計算A'!EY$5*100000+IF(AND($E6=1,RY6=0),50000,0))),1000000))</f>
        <v/>
      </c>
      <c r="ABG6">
        <f>IF($B6=0,1000000,IF(INDEX('計算A'!$D$60:$II$104,$B6,153)*IS6=1,IF(AND($E6=2,RZ6=0),1000000,IF($F6&gt;0,INDEX('計算A'!EZ$110:EZ$114,$F6+1)+IF(AND($E6=1,RZ6=0),1000,0),MIN(AEX6,20)*400+(IF('計算A'!EY$106=1,1-IR6,0)+IF('計算A'!EZ$106=1,1-IT6,0))*150+97+'計算A'!EZ$5*100000+IF(AND($E6=1,RZ6=0),50000,0))),1000000))</f>
        <v/>
      </c>
      <c r="ABH6">
        <f>IF($B6=0,1000000,IF(INDEX('計算A'!$D$60:$II$104,$B6,154)*IT6=1,IF(AND($E6=2,SA6=0),1000000,IF($F6&gt;0,INDEX('計算A'!FA$110:FA$114,$F6+1)+IF(AND($E6=1,SA6=0),1000,0),MIN(AEX6,20)*400+(IF('計算A'!EZ$106=1,1-IS6,0)+IF('計算A'!FA$106=1,1-IU6,0))*150+107+'計算A'!FA$5*100000+IF(AND($E6=1,SA6=0),50000,0))),1000000))</f>
        <v/>
      </c>
      <c r="ABI6">
        <f>IF($B6=0,1000000,IF(INDEX('計算A'!$D$60:$II$104,$B6,155)*IU6=1,IF(AND($E6=2,SB6=0),1000000,IF($F6&gt;0,INDEX('計算A'!FB$110:FB$114,$F6+1)+IF(AND($E6=1,SB6=0),1000,0),MIN(AEX6,20)*400+(IF('計算A'!FA$106=1,1-IT6,0)+IF('計算A'!FB$106=1,1-IV6,0))*150+117+'計算A'!FB$5*100000+IF(AND($E6=1,SB6=0),50000,0))),1000000))</f>
        <v/>
      </c>
      <c r="ABJ6">
        <f>IF($B6=0,1000000,IF(INDEX('計算A'!$D$60:$II$104,$B6,156)*IV6=1,IF(AND($E6=2,SC6=0),1000000,IF($F6&gt;0,INDEX('計算A'!FC$110:FC$114,$F6+1)+IF(AND($E6=1,SC6=0),1000,0),MIN(AEX6,20)*400+(IF('計算A'!FB$106=1,1-IU6,0)+IF('計算A'!FC$106=1,1-IW6,0))*150+127+'計算A'!FC$5*100000+IF(AND($E6=1,SC6=0),50000,0))),1000000))</f>
        <v/>
      </c>
      <c r="ABK6">
        <f>IF($B6=0,1000000,IF(INDEX('計算A'!$D$60:$II$104,$B6,157)*IW6=1,IF(AND($E6=2,SD6=0),1000000,IF($F6&gt;0,INDEX('計算A'!FD$110:FD$114,$F6+1)+IF(AND($E6=1,SD6=0),1000,0),MIN(AEX6,20)*400+(IF('計算A'!FC$106=1,1-IV6,0)+IF('計算A'!FD$106=1,1-IX6,0))*150+137+'計算A'!FD$5*100000+IF(AND($E6=1,SD6=0),50000,0))),1000000))</f>
        <v/>
      </c>
      <c r="ABL6">
        <f>IF($B6=0,1000000,IF(INDEX('計算A'!$D$60:$II$104,$B6,158)*IX6=1,IF(AND($E6=2,SE6=0),1000000,IF($F6&gt;0,INDEX('計算A'!FE$110:FE$114,$F6+1)+IF(AND($E6=1,SE6=0),1000,0),MIN(AEX6,20)*400+(IF('計算A'!FD$106=1,1-IW6,0)+IF('計算A'!FE$106=1,1-IY6,0))*150+147+'計算A'!FE$5*100000+IF(AND($E6=1,SE6=0),50000,0))),1000000))</f>
        <v/>
      </c>
      <c r="ABM6">
        <f>IF($B6=0,1000000,IF(INDEX('計算A'!$D$60:$II$104,$B6,159)*IY6=1,IF(AND($E6=2,SF6=0),1000000,IF($F6&gt;0,INDEX('計算A'!FF$110:FF$114,$F6+1)+IF(AND($E6=1,SF6=0),1000,0),MIN(AEX6,20)*400+(IF('計算A'!FE$106=1,1-IX6,0)+IF('計算A'!FF$106=1,1-IZ6,0))*150+157+'計算A'!FF$5*100000+IF(AND($E6=1,SF6=0),50000,0))),1000000))</f>
        <v/>
      </c>
      <c r="ABN6">
        <f>IF($B6=0,1000000,IF(INDEX('計算A'!$D$60:$II$104,$B6,160)*IZ6=1,IF(AND($E6=2,SG6=0),1000000,IF($F6&gt;0,INDEX('計算A'!FG$110:FG$114,$F6+1)+IF(AND($E6=1,SG6=0),1000,0),MIN(AEX6,20)*400+(IF('計算A'!FF$106=1,1-IY6,0)+IF('計算A'!FG$106=1,1-JA6,0))*150+167+'計算A'!FG$5*100000+IF(AND($E6=1,SG6=0),50000,0))),1000000))</f>
        <v/>
      </c>
      <c r="ABO6">
        <f>IF($B6=0,1000000,IF(INDEX('計算A'!$D$60:$II$104,$B6,161)*JA6=1,IF(AND($E6=2,SH6=0),1000000,IF($F6&gt;0,INDEX('計算A'!FH$110:FH$114,$F6+1)+IF(AND($E6=1,SH6=0),1000,0),MIN(AEX6,20)*400+(IF('計算A'!FG$106=1,1-IZ6,0)+IF('計算A'!FH$106=1,1-JB6,0))*150+177+'計算A'!FH$5*100000+IF(AND($E6=1,SH6=0),50000,0))),1000000))</f>
        <v/>
      </c>
      <c r="ABP6">
        <f>IF($B6=0,1000000,IF(INDEX('計算A'!$D$60:$II$104,$B6,162)*JB6=1,IF(AND($E6=2,SI6=0),1000000,IF($F6&gt;0,INDEX('計算A'!FI$110:FI$114,$F6+1)+IF(AND($E6=1,SI6=0),1000,0),MIN(AEX6,20)*400+(IF('計算A'!FH$106=1,1-JA6,0)+IF('計算A'!FI$106=1,1-JC6,0))*150+187+'計算A'!FI$5*100000+IF(AND($E6=1,SI6=0),50000,0))),1000000))</f>
        <v/>
      </c>
      <c r="ABQ6">
        <f>IF($B6=0,1000000,IF(INDEX('計算A'!$D$60:$II$104,$B6,163)*JC6=1,IF(AND($E6=2,SJ6=0),1000000,IF($F6&gt;0,INDEX('計算A'!FJ$110:FJ$114,$F6+1)+IF(AND($E6=1,SJ6=0),1000,0),MIN(AEX6,20)*400+(IF('計算A'!FI$106=1,1-JB6,0)+IF('計算A'!FJ$106=1,1-JD6,0))*150+197+'計算A'!FJ$5*100000+IF(AND($E6=1,SJ6=0),50000,0))),1000000))</f>
        <v/>
      </c>
      <c r="ABR6">
        <f>IF($B6=0,1000000,IF(INDEX('計算A'!$D$60:$II$104,$B6,164)*JD6=1,IF(AND($E6=2,SK6=0),1000000,IF($F6&gt;0,INDEX('計算A'!FK$110:FK$114,$F6+1)+IF(AND($E6=1,SK6=0),1000,0),MIN(AEX6,20)*400+(IF('計算A'!FJ$106=1,1-JC6,0)+IF('計算A'!FK$106=1,1-JE6,0))*150+207+'計算A'!FK$5*100000+IF(AND($E6=1,SK6=0),50000,0))),1000000))</f>
        <v/>
      </c>
      <c r="ABS6">
        <f>IF($B6=0,1000000,IF(INDEX('計算A'!$D$60:$II$104,$B6,165)*JE6=1,IF(AND($E6=2,SL6=0),1000000,IF($F6&gt;0,INDEX('計算A'!FL$110:FL$114,$F6+1)+IF(AND($E6=1,SL6=0),1000,0),MIN(AEX6,20)*400+(IF('計算A'!FK$106=1,1-JD6,0)+IF('計算A'!FL$106=1,1-JF6,0))*150+217+'計算A'!FL$5*100000+IF(AND($E6=1,SL6=0),50000,0))),1000000))</f>
        <v/>
      </c>
      <c r="ABT6">
        <f>IF($B6=0,1000000,IF(INDEX('計算A'!$D$60:$II$104,$B6,166)*JF6=1,IF(AND($E6=2,SM6=0),1000000,IF($F6&gt;0,INDEX('計算A'!FM$110:FM$114,$F6+1)+IF(AND($E6=1,SM6=0),1000,0),MIN(AEX6,20)*400+(IF('計算A'!FL$106=1,1-JE6,0)+IF('計算A'!FM$106=1,1-JG6,0))*150+227+'計算A'!FM$5*100000+IF(AND($E6=1,SM6=0),50000,0))),1000000))</f>
        <v/>
      </c>
      <c r="ABU6">
        <f>IF($B6=0,1000000,IF(INDEX('計算A'!$D$60:$II$104,$B6,167)*JG6=1,IF(AND($E6=2,SN6=0),1000000,IF($F6&gt;0,INDEX('計算A'!FN$110:FN$114,$F6+1)+IF(AND($E6=1,SN6=0),1000,0),MIN(AEX6,20)*400+(IF('計算A'!FM$106=1,1-JF6,0)+IF('計算A'!FN$106=1,1-JH6,0))*150+237+'計算A'!FN$5*100000+IF(AND($E6=1,SN6=0),50000,0))),1000000))</f>
        <v/>
      </c>
      <c r="ABV6">
        <f>IF($B6=0,1000000,IF(INDEX('計算A'!$D$60:$II$104,$B6,168)*JH6=1,IF(AND($E6=2,SO6=0),1000000,IF($F6&gt;0,INDEX('計算A'!FO$110:FO$114,$F6+1)+IF(AND($E6=1,SO6=0),1000,0),MIN(AEX6,20)*400+(IF('計算A'!FN$106=1,1-JG6,0))*150+247+'計算A'!FO$5*100000+IF(AND($E6=1,SO6=0),50000,0))),1000000))</f>
        <v/>
      </c>
      <c r="ABW6">
        <f>IF($B6=0,1000000,IF(INDEX('計算A'!$D$60:$II$104,$B6,169)*JI6=1,IF(AND($E6=2,SP6=0),1000000,IF($F6&gt;0,INDEX('計算A'!FP$110:FP$114,$F6+1)+IF(AND($E6=1,SP6=0),1000,0),MIN(AEY6,20)*400+(IF('計算A'!FP$106=1,1-JJ6,0))*150+18+'計算A'!FP$5*100000+IF(AND($E6=1,SP6=0),50000,0))),1000000))</f>
        <v/>
      </c>
      <c r="ABX6">
        <f>IF($B6=0,1000000,IF(INDEX('計算A'!$D$60:$II$104,$B6,170)*JJ6=1,IF(AND($E6=2,SQ6=0),1000000,IF($F6&gt;0,INDEX('計算A'!FQ$110:FQ$114,$F6+1)+IF(AND($E6=1,SQ6=0),1000,0),MIN(AEY6,20)*400+(IF('計算A'!FP$106=1,1-JI6,0)+IF('計算A'!FQ$106=1,1-JK6,0))*150+28+'計算A'!FQ$5*100000+IF(AND($E6=1,SQ6=0),50000,0))),1000000))</f>
        <v/>
      </c>
      <c r="ABY6">
        <f>IF($B6=0,1000000,IF(INDEX('計算A'!$D$60:$II$104,$B6,171)*JK6=1,IF(AND($E6=2,SR6=0),1000000,IF($F6&gt;0,INDEX('計算A'!FR$110:FR$114,$F6+1)+IF(AND($E6=1,SR6=0),1000,0),MIN(AEY6,20)*400+(IF('計算A'!FQ$106=1,1-JJ6,0)+IF('計算A'!FR$106=1,1-JL6,0))*150+38+'計算A'!FR$5*100000+IF(AND($E6=1,SR6=0),50000,0))),1000000))</f>
        <v/>
      </c>
      <c r="ABZ6">
        <f>IF($B6=0,1000000,IF(INDEX('計算A'!$D$60:$II$104,$B6,172)*JL6=1,IF(AND($E6=2,SS6=0),1000000,IF($F6&gt;0,INDEX('計算A'!FS$110:FS$114,$F6+1)+IF(AND($E6=1,SS6=0),1000,0),MIN(AEY6,20)*400+(IF('計算A'!FR$106=1,1-JK6,0)+IF('計算A'!FS$106=1,1-JM6,0))*150+48+'計算A'!FS$5*100000+IF(AND($E6=1,SS6=0),50000,0))),1000000))</f>
        <v/>
      </c>
      <c r="ACA6">
        <f>IF($B6=0,1000000,IF(INDEX('計算A'!$D$60:$II$104,$B6,173)*JM6=1,IF(AND($E6=2,ST6=0),1000000,IF($F6&gt;0,INDEX('計算A'!FT$110:FT$114,$F6+1)+IF(AND($E6=1,ST6=0),1000,0),MIN(AEY6,20)*400+(IF('計算A'!FS$106=1,1-JL6,0)+IF('計算A'!FT$106=1,1-JN6,0))*150+58+'計算A'!FT$5*100000+IF(AND($E6=1,ST6=0),50000,0))),1000000))</f>
        <v/>
      </c>
      <c r="ACB6">
        <f>IF($B6=0,1000000,IF(INDEX('計算A'!$D$60:$II$104,$B6,174)*JN6=1,IF(AND($E6=2,SU6=0),1000000,IF($F6&gt;0,INDEX('計算A'!FU$110:FU$114,$F6+1)+IF(AND($E6=1,SU6=0),1000,0),MIN(AEY6,20)*400+(IF('計算A'!FT$106=1,1-JM6,0)+IF('計算A'!FU$106=1,1-JO6,0))*150+68+'計算A'!FU$5*100000+IF(AND($E6=1,SU6=0),50000,0))),1000000))</f>
        <v/>
      </c>
      <c r="ACC6">
        <f>IF($B6=0,1000000,IF(INDEX('計算A'!$D$60:$II$104,$B6,175)*JO6=1,IF(AND($E6=2,SV6=0),1000000,IF($F6&gt;0,INDEX('計算A'!FV$110:FV$114,$F6+1)+IF(AND($E6=1,SV6=0),1000,0),MIN(AEY6,20)*400+(IF('計算A'!FU$106=1,1-JN6,0)+IF('計算A'!FV$106=1,1-JP6,0))*150+78+'計算A'!FV$5*100000+IF(AND($E6=1,SV6=0),50000,0))),1000000))</f>
        <v/>
      </c>
      <c r="ACD6">
        <f>IF($B6=0,1000000,IF(INDEX('計算A'!$D$60:$II$104,$B6,176)*JP6=1,IF(AND($E6=2,SW6=0),1000000,IF($F6&gt;0,INDEX('計算A'!FW$110:FW$114,$F6+1)+IF(AND($E6=1,SW6=0),1000,0),MIN(AEY6,20)*400+(IF('計算A'!FV$106=1,1-JO6,0)+IF('計算A'!FW$106=1,1-JQ6,0))*150+88+'計算A'!FW$5*100000+IF(AND($E6=1,SW6=0),50000,0))),1000000))</f>
        <v/>
      </c>
      <c r="ACE6">
        <f>IF($B6=0,1000000,IF(INDEX('計算A'!$D$60:$II$104,$B6,177)*JQ6=1,IF(AND($E6=2,SX6=0),1000000,IF($F6&gt;0,INDEX('計算A'!FX$110:FX$114,$F6+1)+IF(AND($E6=1,SX6=0),1000,0),MIN(AEY6,20)*400+(IF('計算A'!FW$106=1,1-JP6,0)+IF('計算A'!FX$106=1,1-JR6,0))*150+98+'計算A'!FX$5*100000+IF(AND($E6=1,SX6=0),50000,0))),1000000))</f>
        <v/>
      </c>
      <c r="ACF6">
        <f>IF($B6=0,1000000,IF(INDEX('計算A'!$D$60:$II$104,$B6,178)*JR6=1,IF(AND($E6=2,SY6=0),1000000,IF($F6&gt;0,INDEX('計算A'!FY$110:FY$114,$F6+1)+IF(AND($E6=1,SY6=0),1000,0),MIN(AEY6,20)*400+(IF('計算A'!FX$106=1,1-JQ6,0)+IF('計算A'!FY$106=1,1-JS6,0))*150+108+'計算A'!FY$5*100000+IF(AND($E6=1,SY6=0),50000,0))),1000000))</f>
        <v/>
      </c>
      <c r="ACG6">
        <f>IF($B6=0,1000000,IF(INDEX('計算A'!$D$60:$II$104,$B6,179)*JS6=1,IF(AND($E6=2,SZ6=0),1000000,IF($F6&gt;0,INDEX('計算A'!FZ$110:FZ$114,$F6+1)+IF(AND($E6=1,SZ6=0),1000,0),MIN(AEY6,20)*400+(IF('計算A'!FY$106=1,1-JR6,0)+IF('計算A'!FZ$106=1,1-JT6,0))*150+118+'計算A'!FZ$5*100000+IF(AND($E6=1,SZ6=0),50000,0))),1000000))</f>
        <v/>
      </c>
      <c r="ACH6">
        <f>IF($B6=0,1000000,IF(INDEX('計算A'!$D$60:$II$104,$B6,180)*JT6=1,IF(AND($E6=2,TA6=0),1000000,IF($F6&gt;0,INDEX('計算A'!GA$110:GA$114,$F6+1)+IF(AND($E6=1,TA6=0),1000,0),MIN(AEY6,20)*400+(IF('計算A'!FZ$106=1,1-JS6,0)+IF('計算A'!GA$106=1,1-JU6,0))*150+128+'計算A'!GA$5*100000+IF(AND($E6=1,TA6=0),50000,0))),1000000))</f>
        <v/>
      </c>
      <c r="ACI6">
        <f>IF($B6=0,1000000,IF(INDEX('計算A'!$D$60:$II$104,$B6,181)*JU6=1,IF(AND($E6=2,TB6=0),1000000,IF($F6&gt;0,INDEX('計算A'!GB$110:GB$114,$F6+1)+IF(AND($E6=1,TB6=0),1000,0),MIN(AEY6,20)*400+(IF('計算A'!GA$106=1,1-JT6,0)+IF('計算A'!GB$106=1,1-JV6,0))*150+138+'計算A'!GB$5*100000+IF(AND($E6=1,TB6=0),50000,0))),1000000))</f>
        <v/>
      </c>
      <c r="ACJ6">
        <f>IF($B6=0,1000000,IF(INDEX('計算A'!$D$60:$II$104,$B6,182)*JV6=1,IF(AND($E6=2,TC6=0),1000000,IF($F6&gt;0,INDEX('計算A'!GC$110:GC$114,$F6+1)+IF(AND($E6=1,TC6=0),1000,0),MIN(AEY6,20)*400+(IF('計算A'!GB$106=1,1-JU6,0)+IF('計算A'!GC$106=1,1-JW6,0))*150+148+'計算A'!GC$5*100000+IF(AND($E6=1,TC6=0),50000,0))),1000000))</f>
        <v/>
      </c>
      <c r="ACK6">
        <f>IF($B6=0,1000000,IF(INDEX('計算A'!$D$60:$II$104,$B6,183)*JW6=1,IF(AND($E6=2,TD6=0),1000000,IF($F6&gt;0,INDEX('計算A'!GD$110:GD$114,$F6+1)+IF(AND($E6=1,TD6=0),1000,0),MIN(AEY6,20)*400+(IF('計算A'!GC$106=1,1-JV6,0)+IF('計算A'!GD$106=1,1-JX6,0))*150+158+'計算A'!GD$5*100000+IF(AND($E6=1,TD6=0),50000,0))),1000000))</f>
        <v/>
      </c>
      <c r="ACL6">
        <f>IF($B6=0,1000000,IF(INDEX('計算A'!$D$60:$II$104,$B6,184)*JX6=1,IF(AND($E6=2,TE6=0),1000000,IF($F6&gt;0,INDEX('計算A'!GE$110:GE$114,$F6+1)+IF(AND($E6=1,TE6=0),1000,0),MIN(AEY6,20)*400+(IF('計算A'!GD$106=1,1-JW6,0)+IF('計算A'!GE$106=1,1-JY6,0))*150+168+'計算A'!GE$5*100000+IF(AND($E6=1,TE6=0),50000,0))),1000000))</f>
        <v/>
      </c>
      <c r="ACM6">
        <f>IF($B6=0,1000000,IF(INDEX('計算A'!$D$60:$II$104,$B6,185)*JY6=1,IF(AND($E6=2,TF6=0),1000000,IF($F6&gt;0,INDEX('計算A'!GF$110:GF$114,$F6+1)+IF(AND($E6=1,TF6=0),1000,0),MIN(AEY6,20)*400+(IF('計算A'!GE$106=1,1-JX6,0)+IF('計算A'!GF$106=1,1-JZ6,0))*150+178+'計算A'!GF$5*100000+IF(AND($E6=1,TF6=0),50000,0))),1000000))</f>
        <v/>
      </c>
      <c r="ACN6">
        <f>IF($B6=0,1000000,IF(INDEX('計算A'!$D$60:$II$104,$B6,186)*JZ6=1,IF(AND($E6=2,TG6=0),1000000,IF($F6&gt;0,INDEX('計算A'!GG$110:GG$114,$F6+1)+IF(AND($E6=1,TG6=0),1000,0),MIN(AEY6,20)*400+(IF('計算A'!GF$106=1,1-JY6,0)+IF('計算A'!GG$106=1,1-KA6,0))*150+188+'計算A'!GG$5*100000+IF(AND($E6=1,TG6=0),50000,0))),1000000))</f>
        <v/>
      </c>
      <c r="ACO6">
        <f>IF($B6=0,1000000,IF(INDEX('計算A'!$D$60:$II$104,$B6,187)*KA6=1,IF(AND($E6=2,TH6=0),1000000,IF($F6&gt;0,INDEX('計算A'!GH$110:GH$114,$F6+1)+IF(AND($E6=1,TH6=0),1000,0),MIN(AEY6,20)*400+(IF('計算A'!GG$106=1,1-JZ6,0)+IF('計算A'!GH$106=1,1-KB6,0))*150+198+'計算A'!GH$5*100000+IF(AND($E6=1,TH6=0),50000,0))),1000000))</f>
        <v/>
      </c>
      <c r="ACP6">
        <f>IF($B6=0,1000000,IF(INDEX('計算A'!$D$60:$II$104,$B6,188)*KB6=1,IF(AND($E6=2,TI6=0),1000000,IF($F6&gt;0,INDEX('計算A'!GI$110:GI$114,$F6+1)+IF(AND($E6=1,TI6=0),1000,0),MIN(AEY6,20)*400+(IF('計算A'!GH$106=1,1-KA6,0)+IF('計算A'!GI$106=1,1-KC6,0))*150+208+'計算A'!GI$5*100000+IF(AND($E6=1,TI6=0),50000,0))),1000000))</f>
        <v/>
      </c>
      <c r="ACQ6">
        <f>IF($B6=0,1000000,IF(INDEX('計算A'!$D$60:$II$104,$B6,189)*KC6=1,IF(AND($E6=2,TJ6=0),1000000,IF($F6&gt;0,INDEX('計算A'!GJ$110:GJ$114,$F6+1)+IF(AND($E6=1,TJ6=0),1000,0),MIN(AEY6,20)*400+(IF('計算A'!GI$106=1,1-KB6,0)+IF('計算A'!GJ$106=1,1-KD6,0))*150+218+'計算A'!GJ$5*100000+IF(AND($E6=1,TJ6=0),50000,0))),1000000))</f>
        <v/>
      </c>
      <c r="ACR6">
        <f>IF($B6=0,1000000,IF(INDEX('計算A'!$D$60:$II$104,$B6,190)*KD6=1,IF(AND($E6=2,TK6=0),1000000,IF($F6&gt;0,INDEX('計算A'!GK$110:GK$114,$F6+1)+IF(AND($E6=1,TK6=0),1000,0),MIN(AEY6,20)*400+(IF('計算A'!GJ$106=1,1-KC6,0)+IF('計算A'!GK$106=1,1-KE6,0))*150+228+'計算A'!GK$5*100000+IF(AND($E6=1,TK6=0),50000,0))),1000000))</f>
        <v/>
      </c>
      <c r="ACS6">
        <f>IF($B6=0,1000000,IF(INDEX('計算A'!$D$60:$II$104,$B6,191)*KE6=1,IF(AND($E6=2,TL6=0),1000000,IF($F6&gt;0,INDEX('計算A'!GL$110:GL$114,$F6+1)+IF(AND($E6=1,TL6=0),1000,0),MIN(AEY6,20)*400+(IF('計算A'!GK$106=1,1-KD6,0)+IF('計算A'!GL$106=1,1-KF6,0))*150+238+'計算A'!GL$5*100000+IF(AND($E6=1,TL6=0),50000,0))),1000000))</f>
        <v/>
      </c>
      <c r="ACT6">
        <f>IF($B6=0,1000000,IF(INDEX('計算A'!$D$60:$II$104,$B6,192)*KF6=1,IF(AND($E6=2,TM6=0),1000000,IF($F6&gt;0,INDEX('計算A'!GM$110:GM$114,$F6+1)+IF(AND($E6=1,TM6=0),1000,0),MIN(AEY6,20)*400+(IF('計算A'!GL$106=1,1-KE6,0))*150+248+'計算A'!GM$5*100000+IF(AND($E6=1,TM6=0),50000,0))),1000000))</f>
        <v/>
      </c>
      <c r="ACU6">
        <f>IF($B6=0,1000000,IF(INDEX('計算A'!$D$60:$II$104,$B6,193)*KG6=1,IF(AND($E6=2,TN6=0),1000000,IF($F6&gt;0,INDEX('計算A'!GN$110:GN$114,$F6+1)+IF(AND($E6=1,TN6=0),1000,0),MIN(AEZ6,20)*400+(IF('計算A'!GN$106=1,1-KH6,0))*150+19+'計算A'!GN$5*100000+IF(AND($E6=1,TN6=0),50000,0))),1000000))</f>
        <v/>
      </c>
      <c r="ACV6">
        <f>IF($B6=0,1000000,IF(INDEX('計算A'!$D$60:$II$104,$B6,194)*KH6=1,IF(AND($E6=2,TO6=0),1000000,IF($F6&gt;0,INDEX('計算A'!GO$110:GO$114,$F6+1)+IF(AND($E6=1,TO6=0),1000,0),MIN(AEZ6,20)*400+(IF('計算A'!GN$106=1,1-KG6,0)+IF('計算A'!GO$106=1,1-KI6,0))*150+29+'計算A'!GO$5*100000+IF(AND($E6=1,TO6=0),50000,0))),1000000))</f>
        <v/>
      </c>
      <c r="ACW6">
        <f>IF($B6=0,1000000,IF(INDEX('計算A'!$D$60:$II$104,$B6,195)*KI6=1,IF(AND($E6=2,TP6=0),1000000,IF($F6&gt;0,INDEX('計算A'!GP$110:GP$114,$F6+1)+IF(AND($E6=1,TP6=0),1000,0),MIN(AEZ6,20)*400+(IF('計算A'!GO$106=1,1-KH6,0)+IF('計算A'!GP$106=1,1-KJ6,0))*150+39+'計算A'!GP$5*100000+IF(AND($E6=1,TP6=0),50000,0))),1000000))</f>
        <v/>
      </c>
      <c r="ACX6">
        <f>IF($B6=0,1000000,IF(INDEX('計算A'!$D$60:$II$104,$B6,196)*KJ6=1,IF(AND($E6=2,TQ6=0),1000000,IF($F6&gt;0,INDEX('計算A'!GQ$110:GQ$114,$F6+1)+IF(AND($E6=1,TQ6=0),1000,0),MIN(AEZ6,20)*400+(IF('計算A'!GP$106=1,1-KI6,0)+IF('計算A'!GQ$106=1,1-KK6,0))*150+49+'計算A'!GQ$5*100000+IF(AND($E6=1,TQ6=0),50000,0))),1000000))</f>
        <v/>
      </c>
      <c r="ACY6">
        <f>IF($B6=0,1000000,IF(INDEX('計算A'!$D$60:$II$104,$B6,197)*KK6=1,IF(AND($E6=2,TR6=0),1000000,IF($F6&gt;0,INDEX('計算A'!GR$110:GR$114,$F6+1)+IF(AND($E6=1,TR6=0),1000,0),MIN(AEZ6,20)*400+(IF('計算A'!GQ$106=1,1-KJ6,0)+IF('計算A'!GR$106=1,1-KL6,0))*150+59+'計算A'!GR$5*100000+IF(AND($E6=1,TR6=0),50000,0))),1000000))</f>
        <v/>
      </c>
      <c r="ACZ6">
        <f>IF($B6=0,1000000,IF(INDEX('計算A'!$D$60:$II$104,$B6,198)*KL6=1,IF(AND($E6=2,TS6=0),1000000,IF($F6&gt;0,INDEX('計算A'!GS$110:GS$114,$F6+1)+IF(AND($E6=1,TS6=0),1000,0),MIN(AEZ6,20)*400+(IF('計算A'!GR$106=1,1-KK6,0)+IF('計算A'!GS$106=1,1-KM6,0))*150+69+'計算A'!GS$5*100000+IF(AND($E6=1,TS6=0),50000,0))),1000000))</f>
        <v/>
      </c>
      <c r="ADA6">
        <f>IF($B6=0,1000000,IF(INDEX('計算A'!$D$60:$II$104,$B6,199)*KM6=1,IF(AND($E6=2,TT6=0),1000000,IF($F6&gt;0,INDEX('計算A'!GT$110:GT$114,$F6+1)+IF(AND($E6=1,TT6=0),1000,0),MIN(AEZ6,20)*400+(IF('計算A'!GS$106=1,1-KL6,0)+IF('計算A'!GT$106=1,1-KN6,0))*150+79+'計算A'!GT$5*100000+IF(AND($E6=1,TT6=0),50000,0))),1000000))</f>
        <v/>
      </c>
      <c r="ADB6">
        <f>IF($B6=0,1000000,IF(INDEX('計算A'!$D$60:$II$104,$B6,200)*KN6=1,IF(AND($E6=2,TU6=0),1000000,IF($F6&gt;0,INDEX('計算A'!GU$110:GU$114,$F6+1)+IF(AND($E6=1,TU6=0),1000,0),MIN(AEZ6,20)*400+(IF('計算A'!GT$106=1,1-KM6,0)+IF('計算A'!GU$106=1,1-KO6,0))*150+89+'計算A'!GU$5*100000+IF(AND($E6=1,TU6=0),50000,0))),1000000))</f>
        <v/>
      </c>
      <c r="ADC6">
        <f>IF($B6=0,1000000,IF(INDEX('計算A'!$D$60:$II$104,$B6,201)*KO6=1,IF(AND($E6=2,TV6=0),1000000,IF($F6&gt;0,INDEX('計算A'!GV$110:GV$114,$F6+1)+IF(AND($E6=1,TV6=0),1000,0),MIN(AEZ6,20)*400+(IF('計算A'!GU$106=1,1-KN6,0)+IF('計算A'!GV$106=1,1-KP6,0))*150+99+'計算A'!GV$5*100000+IF(AND($E6=1,TV6=0),50000,0))),1000000))</f>
        <v/>
      </c>
      <c r="ADD6">
        <f>IF($B6=0,1000000,IF(INDEX('計算A'!$D$60:$II$104,$B6,202)*KP6=1,IF(AND($E6=2,TW6=0),1000000,IF($F6&gt;0,INDEX('計算A'!GW$110:GW$114,$F6+1)+IF(AND($E6=1,TW6=0),1000,0),MIN(AEZ6,20)*400+(IF('計算A'!GV$106=1,1-KO6,0)+IF('計算A'!GW$106=1,1-KQ6,0))*150+109+'計算A'!GW$5*100000+IF(AND($E6=1,TW6=0),50000,0))),1000000))</f>
        <v/>
      </c>
      <c r="ADE6">
        <f>IF($B6=0,1000000,IF(INDEX('計算A'!$D$60:$II$104,$B6,203)*KQ6=1,IF(AND($E6=2,TX6=0),1000000,IF($F6&gt;0,INDEX('計算A'!GX$110:GX$114,$F6+1)+IF(AND($E6=1,TX6=0),1000,0),MIN(AEZ6,20)*400+(IF('計算A'!GW$106=1,1-KP6,0)+IF('計算A'!GX$106=1,1-KR6,0))*150+119+'計算A'!GX$5*100000+IF(AND($E6=1,TX6=0),50000,0))),1000000))</f>
        <v/>
      </c>
      <c r="ADF6">
        <f>IF($B6=0,1000000,IF(INDEX('計算A'!$D$60:$II$104,$B6,204)*KR6=1,IF(AND($E6=2,TY6=0),1000000,IF($F6&gt;0,INDEX('計算A'!GY$110:GY$114,$F6+1)+IF(AND($E6=1,TY6=0),1000,0),MIN(AEZ6,20)*400+(IF('計算A'!GX$106=1,1-KQ6,0)+IF('計算A'!GY$106=1,1-KS6,0))*150+129+'計算A'!GY$5*100000+IF(AND($E6=1,TY6=0),50000,0))),1000000))</f>
        <v/>
      </c>
      <c r="ADG6">
        <f>IF($B6=0,1000000,IF(INDEX('計算A'!$D$60:$II$104,$B6,205)*KS6=1,IF(AND($E6=2,TZ6=0),1000000,IF($F6&gt;0,INDEX('計算A'!GZ$110:GZ$114,$F6+1)+IF(AND($E6=1,TZ6=0),1000,0),MIN(AEZ6,20)*400+(IF('計算A'!GY$106=1,1-KR6,0)+IF('計算A'!GZ$106=1,1-KT6,0))*150+139+'計算A'!GZ$5*100000+IF(AND($E6=1,TZ6=0),50000,0))),1000000))</f>
        <v/>
      </c>
      <c r="ADH6">
        <f>IF($B6=0,1000000,IF(INDEX('計算A'!$D$60:$II$104,$B6,206)*KT6=1,IF(AND($E6=2,UA6=0),1000000,IF($F6&gt;0,INDEX('計算A'!HA$110:HA$114,$F6+1)+IF(AND($E6=1,UA6=0),1000,0),MIN(AEZ6,20)*400+(IF('計算A'!GZ$106=1,1-KS6,0)+IF('計算A'!HA$106=1,1-KU6,0))*150+149+'計算A'!HA$5*100000+IF(AND($E6=1,UA6=0),50000,0))),1000000))</f>
        <v/>
      </c>
      <c r="ADI6">
        <f>IF($B6=0,1000000,IF(INDEX('計算A'!$D$60:$II$104,$B6,207)*KU6=1,IF(AND($E6=2,UB6=0),1000000,IF($F6&gt;0,INDEX('計算A'!HB$110:HB$114,$F6+1)+IF(AND($E6=1,UB6=0),1000,0),MIN(AEZ6,20)*400+(IF('計算A'!HA$106=1,1-KT6,0)+IF('計算A'!HB$106=1,1-KV6,0))*150+159+'計算A'!HB$5*100000+IF(AND($E6=1,UB6=0),50000,0))),1000000))</f>
        <v/>
      </c>
      <c r="ADJ6">
        <f>IF($B6=0,1000000,IF(INDEX('計算A'!$D$60:$II$104,$B6,208)*KV6=1,IF(AND($E6=2,UC6=0),1000000,IF($F6&gt;0,INDEX('計算A'!HC$110:HC$114,$F6+1)+IF(AND($E6=1,UC6=0),1000,0),MIN(AEZ6,20)*400+(IF('計算A'!HB$106=1,1-KU6,0)+IF('計算A'!HC$106=1,1-KW6,0))*150+169+'計算A'!HC$5*100000+IF(AND($E6=1,UC6=0),50000,0))),1000000))</f>
        <v/>
      </c>
      <c r="ADK6">
        <f>IF($B6=0,1000000,IF(INDEX('計算A'!$D$60:$II$104,$B6,209)*KW6=1,IF(AND($E6=2,UD6=0),1000000,IF($F6&gt;0,INDEX('計算A'!HD$110:HD$114,$F6+1)+IF(AND($E6=1,UD6=0),1000,0),MIN(AEZ6,20)*400+(IF('計算A'!HC$106=1,1-KV6,0)+IF('計算A'!HD$106=1,1-KX6,0))*150+179+'計算A'!HD$5*100000+IF(AND($E6=1,UD6=0),50000,0))),1000000))</f>
        <v/>
      </c>
      <c r="ADL6">
        <f>IF($B6=0,1000000,IF(INDEX('計算A'!$D$60:$II$104,$B6,210)*KX6=1,IF(AND($E6=2,UE6=0),1000000,IF($F6&gt;0,INDEX('計算A'!HE$110:HE$114,$F6+1)+IF(AND($E6=1,UE6=0),1000,0),MIN(AEZ6,20)*400+(IF('計算A'!HD$106=1,1-KW6,0)+IF('計算A'!HE$106=1,1-KY6,0))*150+189+'計算A'!HE$5*100000+IF(AND($E6=1,UE6=0),50000,0))),1000000))</f>
        <v/>
      </c>
      <c r="ADM6">
        <f>IF($B6=0,1000000,IF(INDEX('計算A'!$D$60:$II$104,$B6,211)*KY6=1,IF(AND($E6=2,UF6=0),1000000,IF($F6&gt;0,INDEX('計算A'!HF$110:HF$114,$F6+1)+IF(AND($E6=1,UF6=0),1000,0),MIN(AEZ6,20)*400+(IF('計算A'!HE$106=1,1-KX6,0)+IF('計算A'!HF$106=1,1-KZ6,0))*150+199+'計算A'!HF$5*100000+IF(AND($E6=1,UF6=0),50000,0))),1000000))</f>
        <v/>
      </c>
      <c r="ADN6">
        <f>IF($B6=0,1000000,IF(INDEX('計算A'!$D$60:$II$104,$B6,212)*KZ6=1,IF(AND($E6=2,UG6=0),1000000,IF($F6&gt;0,INDEX('計算A'!HG$110:HG$114,$F6+1)+IF(AND($E6=1,UG6=0),1000,0),MIN(AEZ6,20)*400+(IF('計算A'!HF$106=1,1-KY6,0)+IF('計算A'!HG$106=1,1-LA6,0))*150+209+'計算A'!HG$5*100000+IF(AND($E6=1,UG6=0),50000,0))),1000000))</f>
        <v/>
      </c>
      <c r="ADO6">
        <f>IF($B6=0,1000000,IF(INDEX('計算A'!$D$60:$II$104,$B6,213)*LA6=1,IF(AND($E6=2,UH6=0),1000000,IF($F6&gt;0,INDEX('計算A'!HH$110:HH$114,$F6+1)+IF(AND($E6=1,UH6=0),1000,0),MIN(AEZ6,20)*400+(IF('計算A'!HG$106=1,1-KZ6,0)+IF('計算A'!HH$106=1,1-LB6,0))*150+219+'計算A'!HH$5*100000+IF(AND($E6=1,UH6=0),50000,0))),1000000))</f>
        <v/>
      </c>
      <c r="ADP6">
        <f>IF($B6=0,1000000,IF(INDEX('計算A'!$D$60:$II$104,$B6,214)*LB6=1,IF(AND($E6=2,UI6=0),1000000,IF($F6&gt;0,INDEX('計算A'!HI$110:HI$114,$F6+1)+IF(AND($E6=1,UI6=0),1000,0),MIN(AEZ6,20)*400+(IF('計算A'!HH$106=1,1-LA6,0)+IF('計算A'!HI$106=1,1-LC6,0))*150+229+'計算A'!HI$5*100000+IF(AND($E6=1,UI6=0),50000,0))),1000000))</f>
        <v/>
      </c>
      <c r="ADQ6">
        <f>IF($B6=0,1000000,IF(INDEX('計算A'!$D$60:$II$104,$B6,215)*LC6=1,IF(AND($E6=2,UJ6=0),1000000,IF($F6&gt;0,INDEX('計算A'!HJ$110:HJ$114,$F6+1)+IF(AND($E6=1,UJ6=0),1000,0),MIN(AEZ6,20)*400+(IF('計算A'!HI$106=1,1-LB6,0)+IF('計算A'!HJ$106=1,1-LD6,0))*150+239+'計算A'!HJ$5*100000+IF(AND($E6=1,UJ6=0),50000,0))),1000000))</f>
        <v/>
      </c>
      <c r="ADR6">
        <f>IF($B6=0,1000000,IF(INDEX('計算A'!$D$60:$II$104,$B6,216)*LD6=1,IF(AND($E6=2,UK6=0),1000000,IF($F6&gt;0,INDEX('計算A'!HK$110:HK$114,$F6+1)+IF(AND($E6=1,UK6=0),1000,0),MIN(AEZ6,20)*400+(IF('計算A'!HJ$106=1,1-LC6,0))*150+249+'計算A'!HK$5*100000+IF(AND($E6=1,UK6=0),50000,0))),1000000))</f>
        <v/>
      </c>
      <c r="ADS6">
        <f>IF($B6=0,1000000,IF(INDEX('計算A'!$D$60:$II$104,$B6,217)*LE6=1,IF(AND($E6=2,UL6=0),1000000,IF($F6&gt;0,INDEX('計算A'!HL$110:HL$114,$F6+1)+IF(AND($E6=1,UL6=0),1000,0),MIN(AFA6,20)*400+(IF('計算A'!HL$106=1,1-LF6,0))*150+20+'計算A'!HL$5*100000+IF(AND($E6=1,UL6=0),50000,0))),1000000))</f>
        <v/>
      </c>
      <c r="ADT6">
        <f>IF($B6=0,1000000,IF(INDEX('計算A'!$D$60:$II$104,$B6,218)*LF6=1,IF(AND($E6=2,UM6=0),1000000,IF($F6&gt;0,INDEX('計算A'!HM$110:HM$114,$F6+1)+IF(AND($E6=1,UM6=0),1000,0),MIN(AFA6,20)*400+(IF('計算A'!HL$106=1,1-LE6,0)+IF('計算A'!HM$106=1,1-LG6,0))*150+30+'計算A'!HM$5*100000+IF(AND($E6=1,UM6=0),50000,0))),1000000))</f>
        <v/>
      </c>
      <c r="ADU6">
        <f>IF($B6=0,1000000,IF(INDEX('計算A'!$D$60:$II$104,$B6,219)*LG6=1,IF(AND($E6=2,UN6=0),1000000,IF($F6&gt;0,INDEX('計算A'!HN$110:HN$114,$F6+1)+IF(AND($E6=1,UN6=0),1000,0),MIN(AFA6,20)*400+(IF('計算A'!HM$106=1,1-LF6,0)+IF('計算A'!HN$106=1,1-LH6,0))*150+40+'計算A'!HN$5*100000+IF(AND($E6=1,UN6=0),50000,0))),1000000))</f>
        <v/>
      </c>
      <c r="ADV6">
        <f>IF($B6=0,1000000,IF(INDEX('計算A'!$D$60:$II$104,$B6,220)*LH6=1,IF(AND($E6=2,UO6=0),1000000,IF($F6&gt;0,INDEX('計算A'!HO$110:HO$114,$F6+1)+IF(AND($E6=1,UO6=0),1000,0),MIN(AFA6,20)*400+(IF('計算A'!HN$106=1,1-LG6,0)+IF('計算A'!HO$106=1,1-LI6,0))*150+50+'計算A'!HO$5*100000+IF(AND($E6=1,UO6=0),50000,0))),1000000))</f>
        <v/>
      </c>
      <c r="ADW6">
        <f>IF($B6=0,1000000,IF(INDEX('計算A'!$D$60:$II$104,$B6,221)*LI6=1,IF(AND($E6=2,UP6=0),1000000,IF($F6&gt;0,INDEX('計算A'!HP$110:HP$114,$F6+1)+IF(AND($E6=1,UP6=0),1000,0),MIN(AFA6,20)*400+(IF('計算A'!HO$106=1,1-LH6,0)+IF('計算A'!HP$106=1,1-LJ6,0))*150+60+'計算A'!HP$5*100000+IF(AND($E6=1,UP6=0),50000,0))),1000000))</f>
        <v/>
      </c>
      <c r="ADX6">
        <f>IF($B6=0,1000000,IF(INDEX('計算A'!$D$60:$II$104,$B6,222)*LJ6=1,IF(AND($E6=2,UQ6=0),1000000,IF($F6&gt;0,INDEX('計算A'!HQ$110:HQ$114,$F6+1)+IF(AND($E6=1,UQ6=0),1000,0),MIN(AFA6,20)*400+(IF('計算A'!HP$106=1,1-LI6,0)+IF('計算A'!HQ$106=1,1-LK6,0))*150+70+'計算A'!HQ$5*100000+IF(AND($E6=1,UQ6=0),50000,0))),1000000))</f>
        <v/>
      </c>
      <c r="ADY6">
        <f>IF($B6=0,1000000,IF(INDEX('計算A'!$D$60:$II$104,$B6,223)*LK6=1,IF(AND($E6=2,UR6=0),1000000,IF($F6&gt;0,INDEX('計算A'!HR$110:HR$114,$F6+1)+IF(AND($E6=1,UR6=0),1000,0),MIN(AFA6,20)*400+(IF('計算A'!HQ$106=1,1-LJ6,0)+IF('計算A'!HR$106=1,1-LL6,0))*150+80+'計算A'!HR$5*100000+IF(AND($E6=1,UR6=0),50000,0))),1000000))</f>
        <v/>
      </c>
      <c r="ADZ6">
        <f>IF($B6=0,1000000,IF(INDEX('計算A'!$D$60:$II$104,$B6,224)*LL6=1,IF(AND($E6=2,US6=0),1000000,IF($F6&gt;0,INDEX('計算A'!HS$110:HS$114,$F6+1)+IF(AND($E6=1,US6=0),1000,0),MIN(AFA6,20)*400+(IF('計算A'!HR$106=1,1-LK6,0)+IF('計算A'!HS$106=1,1-LM6,0))*150+90+'計算A'!HS$5*100000+IF(AND($E6=1,US6=0),50000,0))),1000000))</f>
        <v/>
      </c>
      <c r="AEA6">
        <f>IF($B6=0,1000000,IF(INDEX('計算A'!$D$60:$II$104,$B6,225)*LM6=1,IF(AND($E6=2,UT6=0),1000000,IF($F6&gt;0,INDEX('計算A'!HT$110:HT$114,$F6+1)+IF(AND($E6=1,UT6=0),1000,0),MIN(AFA6,20)*400+(IF('計算A'!HS$106=1,1-LL6,0)+IF('計算A'!HT$106=1,1-LN6,0))*150+100+'計算A'!HT$5*100000+IF(AND($E6=1,UT6=0),50000,0))),1000000))</f>
        <v/>
      </c>
      <c r="AEB6">
        <f>IF($B6=0,1000000,IF(INDEX('計算A'!$D$60:$II$104,$B6,226)*LN6=1,IF(AND($E6=2,UU6=0),1000000,IF($F6&gt;0,INDEX('計算A'!HU$110:HU$114,$F6+1)+IF(AND($E6=1,UU6=0),1000,0),MIN(AFA6,20)*400+(IF('計算A'!HT$106=1,1-LM6,0)+IF('計算A'!HU$106=1,1-LO6,0))*150+110+'計算A'!HU$5*100000+IF(AND($E6=1,UU6=0),50000,0))),1000000))</f>
        <v/>
      </c>
      <c r="AEC6">
        <f>IF($B6=0,1000000,IF(INDEX('計算A'!$D$60:$II$104,$B6,227)*LO6=1,IF(AND($E6=2,UV6=0),1000000,IF($F6&gt;0,INDEX('計算A'!HV$110:HV$114,$F6+1)+IF(AND($E6=1,UV6=0),1000,0),MIN(AFA6,20)*400+(IF('計算A'!HU$106=1,1-LN6,0)+IF('計算A'!HV$106=1,1-LP6,0))*150+120+'計算A'!HV$5*100000+IF(AND($E6=1,UV6=0),50000,0))),1000000))</f>
        <v/>
      </c>
      <c r="AED6">
        <f>IF($B6=0,1000000,IF(INDEX('計算A'!$D$60:$II$104,$B6,228)*LP6=1,IF(AND($E6=2,UW6=0),1000000,IF($F6&gt;0,INDEX('計算A'!HW$110:HW$114,$F6+1)+IF(AND($E6=1,UW6=0),1000,0),MIN(AFA6,20)*400+(IF('計算A'!HV$106=1,1-LO6,0)+IF('計算A'!HW$106=1,1-LQ6,0))*150+130+'計算A'!HW$5*100000+IF(AND($E6=1,UW6=0),50000,0))),1000000))</f>
        <v/>
      </c>
      <c r="AEE6">
        <f>IF($B6=0,1000000,IF(INDEX('計算A'!$D$60:$II$104,$B6,229)*LQ6=1,IF(AND($E6=2,UX6=0),1000000,IF($F6&gt;0,INDEX('計算A'!HX$110:HX$114,$F6+1)+IF(AND($E6=1,UX6=0),1000,0),MIN(AFA6,20)*400+(IF('計算A'!HW$106=1,1-LP6,0)+IF('計算A'!HX$106=1,1-LR6,0))*150+140+'計算A'!HX$5*100000+IF(AND($E6=1,UX6=0),50000,0))),1000000))</f>
        <v/>
      </c>
      <c r="AEF6">
        <f>IF($B6=0,1000000,IF(INDEX('計算A'!$D$60:$II$104,$B6,230)*LR6=1,IF(AND($E6=2,UY6=0),1000000,IF($F6&gt;0,INDEX('計算A'!HY$110:HY$114,$F6+1)+IF(AND($E6=1,UY6=0),1000,0),MIN(AFA6,20)*400+(IF('計算A'!HX$106=1,1-LQ6,0)+IF('計算A'!HY$106=1,1-LS6,0))*150+150+'計算A'!HY$5*100000+IF(AND($E6=1,UY6=0),50000,0))),1000000))</f>
        <v/>
      </c>
      <c r="AEG6">
        <f>IF($B6=0,1000000,IF(INDEX('計算A'!$D$60:$II$104,$B6,231)*LS6=1,IF(AND($E6=2,UZ6=0),1000000,IF($F6&gt;0,INDEX('計算A'!HZ$110:HZ$114,$F6+1)+IF(AND($E6=1,UZ6=0),1000,0),MIN(AFA6,20)*400+(IF('計算A'!HY$106=1,1-LR6,0)+IF('計算A'!HZ$106=1,1-LT6,0))*150+160+'計算A'!HZ$5*100000+IF(AND($E6=1,UZ6=0),50000,0))),1000000))</f>
        <v/>
      </c>
      <c r="AEH6">
        <f>IF($B6=0,1000000,IF(INDEX('計算A'!$D$60:$II$104,$B6,232)*LT6=1,IF(AND($E6=2,VA6=0),1000000,IF($F6&gt;0,INDEX('計算A'!IA$110:IA$114,$F6+1)+IF(AND($E6=1,VA6=0),1000,0),MIN(AFA6,20)*400+(IF('計算A'!HZ$106=1,1-LS6,0)+IF('計算A'!IA$106=1,1-LU6,0))*150+170+'計算A'!IA$5*100000+IF(AND($E6=1,VA6=0),50000,0))),1000000))</f>
        <v/>
      </c>
      <c r="AEI6">
        <f>IF($B6=0,1000000,IF(INDEX('計算A'!$D$60:$II$104,$B6,233)*LU6=1,IF(AND($E6=2,VB6=0),1000000,IF($F6&gt;0,INDEX('計算A'!IB$110:IB$114,$F6+1)+IF(AND($E6=1,VB6=0),1000,0),MIN(AFA6,20)*400+(IF('計算A'!IA$106=1,1-LT6,0)+IF('計算A'!IB$106=1,1-LV6,0))*150+180+'計算A'!IB$5*100000+IF(AND($E6=1,VB6=0),50000,0))),1000000))</f>
        <v/>
      </c>
      <c r="AEJ6">
        <f>IF($B6=0,1000000,IF(INDEX('計算A'!$D$60:$II$104,$B6,234)*LV6=1,IF(AND($E6=2,VC6=0),1000000,IF($F6&gt;0,INDEX('計算A'!IC$110:IC$114,$F6+1)+IF(AND($E6=1,VC6=0),1000,0),MIN(AFA6,20)*400+(IF('計算A'!IB$106=1,1-LU6,0)+IF('計算A'!IC$106=1,1-LW6,0))*150+190+'計算A'!IC$5*100000+IF(AND($E6=1,VC6=0),50000,0))),1000000))</f>
        <v/>
      </c>
      <c r="AEK6">
        <f>IF($B6=0,1000000,IF(INDEX('計算A'!$D$60:$II$104,$B6,235)*LW6=1,IF(AND($E6=2,VD6=0),1000000,IF($F6&gt;0,INDEX('計算A'!ID$110:ID$114,$F6+1)+IF(AND($E6=1,VD6=0),1000,0),MIN(AFA6,20)*400+(IF('計算A'!IC$106=1,1-LV6,0)+IF('計算A'!ID$106=1,1-LX6,0))*150+200+'計算A'!ID$5*100000+IF(AND($E6=1,VD6=0),50000,0))),1000000))</f>
        <v/>
      </c>
      <c r="AEL6">
        <f>IF($B6=0,1000000,IF(INDEX('計算A'!$D$60:$II$104,$B6,236)*LX6=1,IF(AND($E6=2,VE6=0),1000000,IF($F6&gt;0,INDEX('計算A'!IE$110:IE$114,$F6+1)+IF(AND($E6=1,VE6=0),1000,0),MIN(AFA6,20)*400+(IF('計算A'!ID$106=1,1-LW6,0)+IF('計算A'!IE$106=1,1-LY6,0))*150+210+'計算A'!IE$5*100000+IF(AND($E6=1,VE6=0),50000,0))),1000000))</f>
        <v/>
      </c>
      <c r="AEM6">
        <f>IF($B6=0,1000000,IF(INDEX('計算A'!$D$60:$II$104,$B6,237)*LY6=1,IF(AND($E6=2,VF6=0),1000000,IF($F6&gt;0,INDEX('計算A'!IF$110:IF$114,$F6+1)+IF(AND($E6=1,VF6=0),1000,0),MIN(AFA6,20)*400+(IF('計算A'!IE$106=1,1-LX6,0)+IF('計算A'!IF$106=1,1-LZ6,0))*150+220+'計算A'!IF$5*100000+IF(AND($E6=1,VF6=0),50000,0))),1000000))</f>
        <v/>
      </c>
      <c r="AEN6">
        <f>IF($B6=0,1000000,IF(INDEX('計算A'!$D$60:$II$104,$B6,238)*LZ6=1,IF(AND($E6=2,VG6=0),1000000,IF($F6&gt;0,INDEX('計算A'!IG$110:IG$114,$F6+1)+IF(AND($E6=1,VG6=0),1000,0),MIN(AFA6,20)*400+(IF('計算A'!IF$106=1,1-LY6,0)+IF('計算A'!IG$106=1,1-MA6,0))*150+230+'計算A'!IG$5*100000+IF(AND($E6=1,VG6=0),50000,0))),1000000))</f>
        <v/>
      </c>
      <c r="AEO6">
        <f>IF($B6=0,1000000,IF(INDEX('計算A'!$D$60:$II$104,$B6,239)*MA6=1,IF(AND($E6=2,VH6=0),1000000,IF($F6&gt;0,INDEX('計算A'!IH$110:IH$114,$F6+1)+IF(AND($E6=1,VH6=0),1000,0),MIN(AFA6,20)*400+(IF('計算A'!IG$106=1,1-LZ6,0)+IF('計算A'!IH$106=1,1-MB6,0))*150+240+'計算A'!IH$5*100000+IF(AND($E6=1,VH6=0),50000,0))),1000000))</f>
        <v/>
      </c>
      <c r="AEP6">
        <f>IF($B6=0,1000000,IF(INDEX('計算A'!$D$60:$II$104,$B6,240)*MB6=1,IF(AND($E6=2,VI6=0),1000000,IF($F6&gt;0,INDEX('計算A'!II$110:II$114,$F6+1)+IF(AND($E6=1,VI6=0),1000,0),MIN(AFA6,20)*400+(IF('計算A'!IH$106=1,1-MA6,0))*150+250+'計算A'!II$5*100000+IF(AND($E6=1,VI6=0),50000,0))),1000000))</f>
        <v/>
      </c>
      <c r="AER6">
        <f>AER5+IF($C5&gt;0,IF(INDEX('計算A'!$D$2:$II$2,$C5)=1,1,0),0)</f>
        <v/>
      </c>
      <c r="AES6">
        <f>AES5+IF($C5&gt;0,IF(INDEX('計算A'!$D$2:$II$2,$C5)=2,1,0),0)</f>
        <v/>
      </c>
      <c r="AET6">
        <f>AET5+IF($C5&gt;0,IF(INDEX('計算A'!$D$2:$II$2,$C5)=3,1,0),0)</f>
        <v/>
      </c>
      <c r="AEU6">
        <f>AEU5+IF($C5&gt;0,IF(INDEX('計算A'!$D$2:$II$2,$C5)=4,1,0),0)</f>
        <v/>
      </c>
      <c r="AEV6">
        <f>AEV5+IF($C5&gt;0,IF(INDEX('計算A'!$D$2:$II$2,$C5)=5,1,0),0)</f>
        <v/>
      </c>
      <c r="AEW6">
        <f>AEW5+IF($C5&gt;0,IF(INDEX('計算A'!$D$2:$II$2,$C5)=6,1,0),0)</f>
        <v/>
      </c>
      <c r="AEX6">
        <f>AEX5+IF($C5&gt;0,IF(INDEX('計算A'!$D$2:$II$2,$C5)=7,1,0),0)</f>
        <v/>
      </c>
      <c r="AEY6">
        <f>AEY5+IF($C5&gt;0,IF(INDEX('計算A'!$D$2:$II$2,$C5)=8,1,0),0)</f>
        <v/>
      </c>
      <c r="AEZ6">
        <f>AEZ5+IF($C5&gt;0,IF(INDEX('計算A'!$D$2:$II$2,$C5)=9,1,0),0)</f>
        <v/>
      </c>
      <c r="AFA6">
        <f>AFA5+IF($C5&gt;0,IF(INDEX('計算A'!$D$2:$II$2,$C5)=10,1,0),0)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F($F7&gt;0,INDEX('計算A'!D$110:D$114,$F7+1)+IF(AND($E7=1,MD7=0),1000,0),MIN(AER7,20)*400+(IF('計算A'!D$106=1,1-CX7,0))*150+11+'計算A'!D$5*100000+IF(AND($E7=1,MD7=0),50000,0))),1000000))</f>
        <v/>
      </c>
      <c r="VL7">
        <f>IF($B7=0,1000000,IF(INDEX('計算A'!$D$60:$II$104,$B7,2)*CX7=1,IF(AND($E7=2,ME7=0),1000000,IF($F7&gt;0,INDEX('計算A'!E$110:E$114,$F7+1)+IF(AND($E7=1,ME7=0),1000,0),MIN(AER7,20)*400+(IF('計算A'!D$106=1,1-CW7,0)+IF('計算A'!E$106=1,1-CY7,0))*150+21+'計算A'!E$5*100000+IF(AND($E7=1,ME7=0),50000,0))),1000000))</f>
        <v/>
      </c>
      <c r="VM7">
        <f>IF($B7=0,1000000,IF(INDEX('計算A'!$D$60:$II$104,$B7,3)*CY7=1,IF(AND($E7=2,MF7=0),1000000,IF($F7&gt;0,INDEX('計算A'!F$110:F$114,$F7+1)+IF(AND($E7=1,MF7=0),1000,0),MIN(AER7,20)*400+(IF('計算A'!E$106=1,1-CX7,0)+IF('計算A'!F$106=1,1-CZ7,0))*150+31+'計算A'!F$5*100000+IF(AND($E7=1,MF7=0),50000,0))),1000000))</f>
        <v/>
      </c>
      <c r="VN7">
        <f>IF($B7=0,1000000,IF(INDEX('計算A'!$D$60:$II$104,$B7,4)*CZ7=1,IF(AND($E7=2,MG7=0),1000000,IF($F7&gt;0,INDEX('計算A'!G$110:G$114,$F7+1)+IF(AND($E7=1,MG7=0),1000,0),MIN(AER7,20)*400+(IF('計算A'!F$106=1,1-CY7,0)+IF('計算A'!G$106=1,1-DA7,0))*150+41+'計算A'!G$5*100000+IF(AND($E7=1,MG7=0),50000,0))),1000000))</f>
        <v/>
      </c>
      <c r="VO7">
        <f>IF($B7=0,1000000,IF(INDEX('計算A'!$D$60:$II$104,$B7,5)*DA7=1,IF(AND($E7=2,MH7=0),1000000,IF($F7&gt;0,INDEX('計算A'!H$110:H$114,$F7+1)+IF(AND($E7=1,MH7=0),1000,0),MIN(AER7,20)*400+(IF('計算A'!G$106=1,1-CZ7,0)+IF('計算A'!H$106=1,1-DB7,0))*150+51+'計算A'!H$5*100000+IF(AND($E7=1,MH7=0),50000,0))),1000000))</f>
        <v/>
      </c>
      <c r="VP7">
        <f>IF($B7=0,1000000,IF(INDEX('計算A'!$D$60:$II$104,$B7,6)*DB7=1,IF(AND($E7=2,MI7=0),1000000,IF($F7&gt;0,INDEX('計算A'!I$110:I$114,$F7+1)+IF(AND($E7=1,MI7=0),1000,0),MIN(AER7,20)*400+(IF('計算A'!H$106=1,1-DA7,0)+IF('計算A'!I$106=1,1-DC7,0))*150+61+'計算A'!I$5*100000+IF(AND($E7=1,MI7=0),50000,0))),1000000))</f>
        <v/>
      </c>
      <c r="VQ7">
        <f>IF($B7=0,1000000,IF(INDEX('計算A'!$D$60:$II$104,$B7,7)*DC7=1,IF(AND($E7=2,MJ7=0),1000000,IF($F7&gt;0,INDEX('計算A'!J$110:J$114,$F7+1)+IF(AND($E7=1,MJ7=0),1000,0),MIN(AER7,20)*400+(IF('計算A'!I$106=1,1-DB7,0)+IF('計算A'!J$106=1,1-DD7,0))*150+71+'計算A'!J$5*100000+IF(AND($E7=1,MJ7=0),50000,0))),1000000))</f>
        <v/>
      </c>
      <c r="VR7">
        <f>IF($B7=0,1000000,IF(INDEX('計算A'!$D$60:$II$104,$B7,8)*DD7=1,IF(AND($E7=2,MK7=0),1000000,IF($F7&gt;0,INDEX('計算A'!K$110:K$114,$F7+1)+IF(AND($E7=1,MK7=0),1000,0),MIN(AER7,20)*400+(IF('計算A'!J$106=1,1-DC7,0)+IF('計算A'!K$106=1,1-DE7,0))*150+81+'計算A'!K$5*100000+IF(AND($E7=1,MK7=0),50000,0))),1000000))</f>
        <v/>
      </c>
      <c r="VS7">
        <f>IF($B7=0,1000000,IF(INDEX('計算A'!$D$60:$II$104,$B7,9)*DE7=1,IF(AND($E7=2,ML7=0),1000000,IF($F7&gt;0,INDEX('計算A'!L$110:L$114,$F7+1)+IF(AND($E7=1,ML7=0),1000,0),MIN(AER7,20)*400+(IF('計算A'!K$106=1,1-DD7,0)+IF('計算A'!L$106=1,1-DF7,0))*150+91+'計算A'!L$5*100000+IF(AND($E7=1,ML7=0),50000,0))),1000000))</f>
        <v/>
      </c>
      <c r="VT7">
        <f>IF($B7=0,1000000,IF(INDEX('計算A'!$D$60:$II$104,$B7,10)*DF7=1,IF(AND($E7=2,MM7=0),1000000,IF($F7&gt;0,INDEX('計算A'!M$110:M$114,$F7+1)+IF(AND($E7=1,MM7=0),1000,0),MIN(AER7,20)*400+(IF('計算A'!L$106=1,1-DE7,0)+IF('計算A'!M$106=1,1-DG7,0))*150+101+'計算A'!M$5*100000+IF(AND($E7=1,MM7=0),50000,0))),1000000))</f>
        <v/>
      </c>
      <c r="VU7">
        <f>IF($B7=0,1000000,IF(INDEX('計算A'!$D$60:$II$104,$B7,11)*DG7=1,IF(AND($E7=2,MN7=0),1000000,IF($F7&gt;0,INDEX('計算A'!N$110:N$114,$F7+1)+IF(AND($E7=1,MN7=0),1000,0),MIN(AER7,20)*400+(IF('計算A'!M$106=1,1-DF7,0)+IF('計算A'!N$106=1,1-DH7,0))*150+111+'計算A'!N$5*100000+IF(AND($E7=1,MN7=0),50000,0))),1000000))</f>
        <v/>
      </c>
      <c r="VV7">
        <f>IF($B7=0,1000000,IF(INDEX('計算A'!$D$60:$II$104,$B7,12)*DH7=1,IF(AND($E7=2,MO7=0),1000000,IF($F7&gt;0,INDEX('計算A'!O$110:O$114,$F7+1)+IF(AND($E7=1,MO7=0),1000,0),MIN(AER7,20)*400+(IF('計算A'!N$106=1,1-DG7,0)+IF('計算A'!O$106=1,1-DI7,0))*150+121+'計算A'!O$5*100000+IF(AND($E7=1,MO7=0),50000,0))),1000000))</f>
        <v/>
      </c>
      <c r="VW7">
        <f>IF($B7=0,1000000,IF(INDEX('計算A'!$D$60:$II$104,$B7,13)*DI7=1,IF(AND($E7=2,MP7=0),1000000,IF($F7&gt;0,INDEX('計算A'!P$110:P$114,$F7+1)+IF(AND($E7=1,MP7=0),1000,0),MIN(AER7,20)*400+(IF('計算A'!O$106=1,1-DH7,0)+IF('計算A'!P$106=1,1-DJ7,0))*150+131+'計算A'!P$5*100000+IF(AND($E7=1,MP7=0),50000,0))),1000000))</f>
        <v/>
      </c>
      <c r="VX7">
        <f>IF($B7=0,1000000,IF(INDEX('計算A'!$D$60:$II$104,$B7,14)*DJ7=1,IF(AND($E7=2,MQ7=0),1000000,IF($F7&gt;0,INDEX('計算A'!Q$110:Q$114,$F7+1)+IF(AND($E7=1,MQ7=0),1000,0),MIN(AER7,20)*400+(IF('計算A'!P$106=1,1-DI7,0)+IF('計算A'!Q$106=1,1-DK7,0))*150+141+'計算A'!Q$5*100000+IF(AND($E7=1,MQ7=0),50000,0))),1000000))</f>
        <v/>
      </c>
      <c r="VY7">
        <f>IF($B7=0,1000000,IF(INDEX('計算A'!$D$60:$II$104,$B7,15)*DK7=1,IF(AND($E7=2,MR7=0),1000000,IF($F7&gt;0,INDEX('計算A'!R$110:R$114,$F7+1)+IF(AND($E7=1,MR7=0),1000,0),MIN(AER7,20)*400+(IF('計算A'!Q$106=1,1-DJ7,0)+IF('計算A'!R$106=1,1-DL7,0))*150+151+'計算A'!R$5*100000+IF(AND($E7=1,MR7=0),50000,0))),1000000))</f>
        <v/>
      </c>
      <c r="VZ7">
        <f>IF($B7=0,1000000,IF(INDEX('計算A'!$D$60:$II$104,$B7,16)*DL7=1,IF(AND($E7=2,MS7=0),1000000,IF($F7&gt;0,INDEX('計算A'!S$110:S$114,$F7+1)+IF(AND($E7=1,MS7=0),1000,0),MIN(AER7,20)*400+(IF('計算A'!R$106=1,1-DK7,0)+IF('計算A'!S$106=1,1-DM7,0))*150+161+'計算A'!S$5*100000+IF(AND($E7=1,MS7=0),50000,0))),1000000))</f>
        <v/>
      </c>
      <c r="WA7">
        <f>IF($B7=0,1000000,IF(INDEX('計算A'!$D$60:$II$104,$B7,17)*DM7=1,IF(AND($E7=2,MT7=0),1000000,IF($F7&gt;0,INDEX('計算A'!T$110:T$114,$F7+1)+IF(AND($E7=1,MT7=0),1000,0),MIN(AER7,20)*400+(IF('計算A'!S$106=1,1-DL7,0)+IF('計算A'!T$106=1,1-DN7,0))*150+171+'計算A'!T$5*100000+IF(AND($E7=1,MT7=0),50000,0))),1000000))</f>
        <v/>
      </c>
      <c r="WB7">
        <f>IF($B7=0,1000000,IF(INDEX('計算A'!$D$60:$II$104,$B7,18)*DN7=1,IF(AND($E7=2,MU7=0),1000000,IF($F7&gt;0,INDEX('計算A'!U$110:U$114,$F7+1)+IF(AND($E7=1,MU7=0),1000,0),MIN(AER7,20)*400+(IF('計算A'!T$106=1,1-DM7,0)+IF('計算A'!U$106=1,1-DO7,0))*150+181+'計算A'!U$5*100000+IF(AND($E7=1,MU7=0),50000,0))),1000000))</f>
        <v/>
      </c>
      <c r="WC7">
        <f>IF($B7=0,1000000,IF(INDEX('計算A'!$D$60:$II$104,$B7,19)*DO7=1,IF(AND($E7=2,MV7=0),1000000,IF($F7&gt;0,INDEX('計算A'!V$110:V$114,$F7+1)+IF(AND($E7=1,MV7=0),1000,0),MIN(AER7,20)*400+(IF('計算A'!U$106=1,1-DN7,0)+IF('計算A'!V$106=1,1-DP7,0))*150+191+'計算A'!V$5*100000+IF(AND($E7=1,MV7=0),50000,0))),1000000))</f>
        <v/>
      </c>
      <c r="WD7">
        <f>IF($B7=0,1000000,IF(INDEX('計算A'!$D$60:$II$104,$B7,20)*DP7=1,IF(AND($E7=2,MW7=0),1000000,IF($F7&gt;0,INDEX('計算A'!W$110:W$114,$F7+1)+IF(AND($E7=1,MW7=0),1000,0),MIN(AER7,20)*400+(IF('計算A'!V$106=1,1-DO7,0)+IF('計算A'!W$106=1,1-DQ7,0))*150+201+'計算A'!W$5*100000+IF(AND($E7=1,MW7=0),50000,0))),1000000))</f>
        <v/>
      </c>
      <c r="WE7">
        <f>IF($B7=0,1000000,IF(INDEX('計算A'!$D$60:$II$104,$B7,21)*DQ7=1,IF(AND($E7=2,MX7=0),1000000,IF($F7&gt;0,INDEX('計算A'!X$110:X$114,$F7+1)+IF(AND($E7=1,MX7=0),1000,0),MIN(AER7,20)*400+(IF('計算A'!W$106=1,1-DP7,0)+IF('計算A'!X$106=1,1-DR7,0))*150+211+'計算A'!X$5*100000+IF(AND($E7=1,MX7=0),50000,0))),1000000))</f>
        <v/>
      </c>
      <c r="WF7">
        <f>IF($B7=0,1000000,IF(INDEX('計算A'!$D$60:$II$104,$B7,22)*DR7=1,IF(AND($E7=2,MY7=0),1000000,IF($F7&gt;0,INDEX('計算A'!Y$110:Y$114,$F7+1)+IF(AND($E7=1,MY7=0),1000,0),MIN(AER7,20)*400+(IF('計算A'!X$106=1,1-DQ7,0)+IF('計算A'!Y$106=1,1-DS7,0))*150+221+'計算A'!Y$5*100000+IF(AND($E7=1,MY7=0),50000,0))),1000000))</f>
        <v/>
      </c>
      <c r="WG7">
        <f>IF($B7=0,1000000,IF(INDEX('計算A'!$D$60:$II$104,$B7,23)*DS7=1,IF(AND($E7=2,MZ7=0),1000000,IF($F7&gt;0,INDEX('計算A'!Z$110:Z$114,$F7+1)+IF(AND($E7=1,MZ7=0),1000,0),MIN(AER7,20)*400+(IF('計算A'!Y$106=1,1-DR7,0)+IF('計算A'!Z$106=1,1-DT7,0))*150+231+'計算A'!Z$5*100000+IF(AND($E7=1,MZ7=0),50000,0))),1000000))</f>
        <v/>
      </c>
      <c r="WH7">
        <f>IF($B7=0,1000000,IF(INDEX('計算A'!$D$60:$II$104,$B7,24)*DT7=1,IF(AND($E7=2,NA7=0),1000000,IF($F7&gt;0,INDEX('計算A'!AA$110:AA$114,$F7+1)+IF(AND($E7=1,NA7=0),1000,0),MIN(AER7,20)*400+(IF('計算A'!Z$106=1,1-DS7,0))*150+241+'計算A'!AA$5*100000+IF(AND($E7=1,NA7=0),50000,0))),1000000))</f>
        <v/>
      </c>
      <c r="WI7">
        <f>IF($B7=0,1000000,IF(INDEX('計算A'!$D$60:$II$104,$B7,25)*DU7=1,IF(AND($E7=2,NB7=0),1000000,IF($F7&gt;0,INDEX('計算A'!AB$110:AB$114,$F7+1)+IF(AND($E7=1,NB7=0),1000,0),MIN(AES7,20)*400+(IF('計算A'!AB$106=1,1-DV7,0))*150+12+'計算A'!AB$5*100000+IF(AND($E7=1,NB7=0),50000,0))),1000000))</f>
        <v/>
      </c>
      <c r="WJ7">
        <f>IF($B7=0,1000000,IF(INDEX('計算A'!$D$60:$II$104,$B7,26)*DV7=1,IF(AND($E7=2,NC7=0),1000000,IF($F7&gt;0,INDEX('計算A'!AC$110:AC$114,$F7+1)+IF(AND($E7=1,NC7=0),1000,0),MIN(AES7,20)*400+(IF('計算A'!AB$106=1,1-DU7,0)+IF('計算A'!AC$106=1,1-DW7,0))*150+22+'計算A'!AC$5*100000+IF(AND($E7=1,NC7=0),50000,0))),1000000))</f>
        <v/>
      </c>
      <c r="WK7">
        <f>IF($B7=0,1000000,IF(INDEX('計算A'!$D$60:$II$104,$B7,27)*DW7=1,IF(AND($E7=2,ND7=0),1000000,IF($F7&gt;0,INDEX('計算A'!AD$110:AD$114,$F7+1)+IF(AND($E7=1,ND7=0),1000,0),MIN(AES7,20)*400+(IF('計算A'!AC$106=1,1-DV7,0)+IF('計算A'!AD$106=1,1-DX7,0))*150+32+'計算A'!AD$5*100000+IF(AND($E7=1,ND7=0),50000,0))),1000000))</f>
        <v/>
      </c>
      <c r="WL7">
        <f>IF($B7=0,1000000,IF(INDEX('計算A'!$D$60:$II$104,$B7,28)*DX7=1,IF(AND($E7=2,NE7=0),1000000,IF($F7&gt;0,INDEX('計算A'!AE$110:AE$114,$F7+1)+IF(AND($E7=1,NE7=0),1000,0),MIN(AES7,20)*400+(IF('計算A'!AD$106=1,1-DW7,0)+IF('計算A'!AE$106=1,1-DY7,0))*150+42+'計算A'!AE$5*100000+IF(AND($E7=1,NE7=0),50000,0))),1000000))</f>
        <v/>
      </c>
      <c r="WM7">
        <f>IF($B7=0,1000000,IF(INDEX('計算A'!$D$60:$II$104,$B7,29)*DY7=1,IF(AND($E7=2,NF7=0),1000000,IF($F7&gt;0,INDEX('計算A'!AF$110:AF$114,$F7+1)+IF(AND($E7=1,NF7=0),1000,0),MIN(AES7,20)*400+(IF('計算A'!AE$106=1,1-DX7,0)+IF('計算A'!AF$106=1,1-DZ7,0))*150+52+'計算A'!AF$5*100000+IF(AND($E7=1,NF7=0),50000,0))),1000000))</f>
        <v/>
      </c>
      <c r="WN7">
        <f>IF($B7=0,1000000,IF(INDEX('計算A'!$D$60:$II$104,$B7,30)*DZ7=1,IF(AND($E7=2,NG7=0),1000000,IF($F7&gt;0,INDEX('計算A'!AG$110:AG$114,$F7+1)+IF(AND($E7=1,NG7=0),1000,0),MIN(AES7,20)*400+(IF('計算A'!AF$106=1,1-DY7,0)+IF('計算A'!AG$106=1,1-EA7,0))*150+62+'計算A'!AG$5*100000+IF(AND($E7=1,NG7=0),50000,0))),1000000))</f>
        <v/>
      </c>
      <c r="WO7">
        <f>IF($B7=0,1000000,IF(INDEX('計算A'!$D$60:$II$104,$B7,31)*EA7=1,IF(AND($E7=2,NH7=0),1000000,IF($F7&gt;0,INDEX('計算A'!AH$110:AH$114,$F7+1)+IF(AND($E7=1,NH7=0),1000,0),MIN(AES7,20)*400+(IF('計算A'!AG$106=1,1-DZ7,0)+IF('計算A'!AH$106=1,1-EB7,0))*150+72+'計算A'!AH$5*100000+IF(AND($E7=1,NH7=0),50000,0))),1000000))</f>
        <v/>
      </c>
      <c r="WP7">
        <f>IF($B7=0,1000000,IF(INDEX('計算A'!$D$60:$II$104,$B7,32)*EB7=1,IF(AND($E7=2,NI7=0),1000000,IF($F7&gt;0,INDEX('計算A'!AI$110:AI$114,$F7+1)+IF(AND($E7=1,NI7=0),1000,0),MIN(AES7,20)*400+(IF('計算A'!AH$106=1,1-EA7,0)+IF('計算A'!AI$106=1,1-EC7,0))*150+82+'計算A'!AI$5*100000+IF(AND($E7=1,NI7=0),50000,0))),1000000))</f>
        <v/>
      </c>
      <c r="WQ7">
        <f>IF($B7=0,1000000,IF(INDEX('計算A'!$D$60:$II$104,$B7,33)*EC7=1,IF(AND($E7=2,NJ7=0),1000000,IF($F7&gt;0,INDEX('計算A'!AJ$110:AJ$114,$F7+1)+IF(AND($E7=1,NJ7=0),1000,0),MIN(AES7,20)*400+(IF('計算A'!AI$106=1,1-EB7,0)+IF('計算A'!AJ$106=1,1-ED7,0))*150+92+'計算A'!AJ$5*100000+IF(AND($E7=1,NJ7=0),50000,0))),1000000))</f>
        <v/>
      </c>
      <c r="WR7">
        <f>IF($B7=0,1000000,IF(INDEX('計算A'!$D$60:$II$104,$B7,34)*ED7=1,IF(AND($E7=2,NK7=0),1000000,IF($F7&gt;0,INDEX('計算A'!AK$110:AK$114,$F7+1)+IF(AND($E7=1,NK7=0),1000,0),MIN(AES7,20)*400+(IF('計算A'!AJ$106=1,1-EC7,0)+IF('計算A'!AK$106=1,1-EE7,0))*150+102+'計算A'!AK$5*100000+IF(AND($E7=1,NK7=0),50000,0))),1000000))</f>
        <v/>
      </c>
      <c r="WS7">
        <f>IF($B7=0,1000000,IF(INDEX('計算A'!$D$60:$II$104,$B7,35)*EE7=1,IF(AND($E7=2,NL7=0),1000000,IF($F7&gt;0,INDEX('計算A'!AL$110:AL$114,$F7+1)+IF(AND($E7=1,NL7=0),1000,0),MIN(AES7,20)*400+(IF('計算A'!AK$106=1,1-ED7,0)+IF('計算A'!AL$106=1,1-EF7,0))*150+112+'計算A'!AL$5*100000+IF(AND($E7=1,NL7=0),50000,0))),1000000))</f>
        <v/>
      </c>
      <c r="WT7">
        <f>IF($B7=0,1000000,IF(INDEX('計算A'!$D$60:$II$104,$B7,36)*EF7=1,IF(AND($E7=2,NM7=0),1000000,IF($F7&gt;0,INDEX('計算A'!AM$110:AM$114,$F7+1)+IF(AND($E7=1,NM7=0),1000,0),MIN(AES7,20)*400+(IF('計算A'!AL$106=1,1-EE7,0)+IF('計算A'!AM$106=1,1-EG7,0))*150+122+'計算A'!AM$5*100000+IF(AND($E7=1,NM7=0),50000,0))),1000000))</f>
        <v/>
      </c>
      <c r="WU7">
        <f>IF($B7=0,1000000,IF(INDEX('計算A'!$D$60:$II$104,$B7,37)*EG7=1,IF(AND($E7=2,NN7=0),1000000,IF($F7&gt;0,INDEX('計算A'!AN$110:AN$114,$F7+1)+IF(AND($E7=1,NN7=0),1000,0),MIN(AES7,20)*400+(IF('計算A'!AM$106=1,1-EF7,0)+IF('計算A'!AN$106=1,1-EH7,0))*150+132+'計算A'!AN$5*100000+IF(AND($E7=1,NN7=0),50000,0))),1000000))</f>
        <v/>
      </c>
      <c r="WV7">
        <f>IF($B7=0,1000000,IF(INDEX('計算A'!$D$60:$II$104,$B7,38)*EH7=1,IF(AND($E7=2,NO7=0),1000000,IF($F7&gt;0,INDEX('計算A'!AO$110:AO$114,$F7+1)+IF(AND($E7=1,NO7=0),1000,0),MIN(AES7,20)*400+(IF('計算A'!AN$106=1,1-EG7,0)+IF('計算A'!AO$106=1,1-EI7,0))*150+142+'計算A'!AO$5*100000+IF(AND($E7=1,NO7=0),50000,0))),1000000))</f>
        <v/>
      </c>
      <c r="WW7">
        <f>IF($B7=0,1000000,IF(INDEX('計算A'!$D$60:$II$104,$B7,39)*EI7=1,IF(AND($E7=2,NP7=0),1000000,IF($F7&gt;0,INDEX('計算A'!AP$110:AP$114,$F7+1)+IF(AND($E7=1,NP7=0),1000,0),MIN(AES7,20)*400+(IF('計算A'!AO$106=1,1-EH7,0)+IF('計算A'!AP$106=1,1-EJ7,0))*150+152+'計算A'!AP$5*100000+IF(AND($E7=1,NP7=0),50000,0))),1000000))</f>
        <v/>
      </c>
      <c r="WX7">
        <f>IF($B7=0,1000000,IF(INDEX('計算A'!$D$60:$II$104,$B7,40)*EJ7=1,IF(AND($E7=2,NQ7=0),1000000,IF($F7&gt;0,INDEX('計算A'!AQ$110:AQ$114,$F7+1)+IF(AND($E7=1,NQ7=0),1000,0),MIN(AES7,20)*400+(IF('計算A'!AP$106=1,1-EI7,0)+IF('計算A'!AQ$106=1,1-EK7,0))*150+162+'計算A'!AQ$5*100000+IF(AND($E7=1,NQ7=0),50000,0))),1000000))</f>
        <v/>
      </c>
      <c r="WY7">
        <f>IF($B7=0,1000000,IF(INDEX('計算A'!$D$60:$II$104,$B7,41)*EK7=1,IF(AND($E7=2,NR7=0),1000000,IF($F7&gt;0,INDEX('計算A'!AR$110:AR$114,$F7+1)+IF(AND($E7=1,NR7=0),1000,0),MIN(AES7,20)*400+(IF('計算A'!AQ$106=1,1-EJ7,0)+IF('計算A'!AR$106=1,1-EL7,0))*150+172+'計算A'!AR$5*100000+IF(AND($E7=1,NR7=0),50000,0))),1000000))</f>
        <v/>
      </c>
      <c r="WZ7">
        <f>IF($B7=0,1000000,IF(INDEX('計算A'!$D$60:$II$104,$B7,42)*EL7=1,IF(AND($E7=2,NS7=0),1000000,IF($F7&gt;0,INDEX('計算A'!AS$110:AS$114,$F7+1)+IF(AND($E7=1,NS7=0),1000,0),MIN(AES7,20)*400+(IF('計算A'!AR$106=1,1-EK7,0)+IF('計算A'!AS$106=1,1-EM7,0))*150+182+'計算A'!AS$5*100000+IF(AND($E7=1,NS7=0),50000,0))),1000000))</f>
        <v/>
      </c>
      <c r="XA7">
        <f>IF($B7=0,1000000,IF(INDEX('計算A'!$D$60:$II$104,$B7,43)*EM7=1,IF(AND($E7=2,NT7=0),1000000,IF($F7&gt;0,INDEX('計算A'!AT$110:AT$114,$F7+1)+IF(AND($E7=1,NT7=0),1000,0),MIN(AES7,20)*400+(IF('計算A'!AS$106=1,1-EL7,0)+IF('計算A'!AT$106=1,1-EN7,0))*150+192+'計算A'!AT$5*100000+IF(AND($E7=1,NT7=0),50000,0))),1000000))</f>
        <v/>
      </c>
      <c r="XB7">
        <f>IF($B7=0,1000000,IF(INDEX('計算A'!$D$60:$II$104,$B7,44)*EN7=1,IF(AND($E7=2,NU7=0),1000000,IF($F7&gt;0,INDEX('計算A'!AU$110:AU$114,$F7+1)+IF(AND($E7=1,NU7=0),1000,0),MIN(AES7,20)*400+(IF('計算A'!AT$106=1,1-EM7,0)+IF('計算A'!AU$106=1,1-EO7,0))*150+202+'計算A'!AU$5*100000+IF(AND($E7=1,NU7=0),50000,0))),1000000))</f>
        <v/>
      </c>
      <c r="XC7">
        <f>IF($B7=0,1000000,IF(INDEX('計算A'!$D$60:$II$104,$B7,45)*EO7=1,IF(AND($E7=2,NV7=0),1000000,IF($F7&gt;0,INDEX('計算A'!AV$110:AV$114,$F7+1)+IF(AND($E7=1,NV7=0),1000,0),MIN(AES7,20)*400+(IF('計算A'!AU$106=1,1-EN7,0)+IF('計算A'!AV$106=1,1-EP7,0))*150+212+'計算A'!AV$5*100000+IF(AND($E7=1,NV7=0),50000,0))),1000000))</f>
        <v/>
      </c>
      <c r="XD7">
        <f>IF($B7=0,1000000,IF(INDEX('計算A'!$D$60:$II$104,$B7,46)*EP7=1,IF(AND($E7=2,NW7=0),1000000,IF($F7&gt;0,INDEX('計算A'!AW$110:AW$114,$F7+1)+IF(AND($E7=1,NW7=0),1000,0),MIN(AES7,20)*400+(IF('計算A'!AV$106=1,1-EO7,0)+IF('計算A'!AW$106=1,1-EQ7,0))*150+222+'計算A'!AW$5*100000+IF(AND($E7=1,NW7=0),50000,0))),1000000))</f>
        <v/>
      </c>
      <c r="XE7">
        <f>IF($B7=0,1000000,IF(INDEX('計算A'!$D$60:$II$104,$B7,47)*EQ7=1,IF(AND($E7=2,NX7=0),1000000,IF($F7&gt;0,INDEX('計算A'!AX$110:AX$114,$F7+1)+IF(AND($E7=1,NX7=0),1000,0),MIN(AES7,20)*400+(IF('計算A'!AW$106=1,1-EP7,0)+IF('計算A'!AX$106=1,1-ER7,0))*150+232+'計算A'!AX$5*100000+IF(AND($E7=1,NX7=0),50000,0))),1000000))</f>
        <v/>
      </c>
      <c r="XF7">
        <f>IF($B7=0,1000000,IF(INDEX('計算A'!$D$60:$II$104,$B7,48)*ER7=1,IF(AND($E7=2,NY7=0),1000000,IF($F7&gt;0,INDEX('計算A'!AY$110:AY$114,$F7+1)+IF(AND($E7=1,NY7=0),1000,0),MIN(AES7,20)*400+(IF('計算A'!AX$106=1,1-EQ7,0))*150+242+'計算A'!AY$5*100000+IF(AND($E7=1,NY7=0),50000,0))),1000000))</f>
        <v/>
      </c>
      <c r="XG7">
        <f>IF($B7=0,1000000,IF(INDEX('計算A'!$D$60:$II$104,$B7,49)*ES7=1,IF(AND($E7=2,NZ7=0),1000000,IF($F7&gt;0,INDEX('計算A'!AZ$110:AZ$114,$F7+1)+IF(AND($E7=1,NZ7=0),1000,0),MIN(AET7,20)*400+(IF('計算A'!AZ$106=1,1-ET7,0))*150+13+'計算A'!AZ$5*100000+IF(AND($E7=1,NZ7=0),50000,0))),1000000))</f>
        <v/>
      </c>
      <c r="XH7">
        <f>IF($B7=0,1000000,IF(INDEX('計算A'!$D$60:$II$104,$B7,50)*ET7=1,IF(AND($E7=2,OA7=0),1000000,IF($F7&gt;0,INDEX('計算A'!BA$110:BA$114,$F7+1)+IF(AND($E7=1,OA7=0),1000,0),MIN(AET7,20)*400+(IF('計算A'!AZ$106=1,1-ES7,0)+IF('計算A'!BA$106=1,1-EU7,0))*150+23+'計算A'!BA$5*100000+IF(AND($E7=1,OA7=0),50000,0))),1000000))</f>
        <v/>
      </c>
      <c r="XI7">
        <f>IF($B7=0,1000000,IF(INDEX('計算A'!$D$60:$II$104,$B7,51)*EU7=1,IF(AND($E7=2,OB7=0),1000000,IF($F7&gt;0,INDEX('計算A'!BB$110:BB$114,$F7+1)+IF(AND($E7=1,OB7=0),1000,0),MIN(AET7,20)*400+(IF('計算A'!BA$106=1,1-ET7,0)+IF('計算A'!BB$106=1,1-EV7,0))*150+33+'計算A'!BB$5*100000+IF(AND($E7=1,OB7=0),50000,0))),1000000))</f>
        <v/>
      </c>
      <c r="XJ7">
        <f>IF($B7=0,1000000,IF(INDEX('計算A'!$D$60:$II$104,$B7,52)*EV7=1,IF(AND($E7=2,OC7=0),1000000,IF($F7&gt;0,INDEX('計算A'!BC$110:BC$114,$F7+1)+IF(AND($E7=1,OC7=0),1000,0),MIN(AET7,20)*400+(IF('計算A'!BB$106=1,1-EU7,0)+IF('計算A'!BC$106=1,1-EW7,0))*150+43+'計算A'!BC$5*100000+IF(AND($E7=1,OC7=0),50000,0))),1000000))</f>
        <v/>
      </c>
      <c r="XK7">
        <f>IF($B7=0,1000000,IF(INDEX('計算A'!$D$60:$II$104,$B7,53)*EW7=1,IF(AND($E7=2,OD7=0),1000000,IF($F7&gt;0,INDEX('計算A'!BD$110:BD$114,$F7+1)+IF(AND($E7=1,OD7=0),1000,0),MIN(AET7,20)*400+(IF('計算A'!BC$106=1,1-EV7,0)+IF('計算A'!BD$106=1,1-EX7,0))*150+53+'計算A'!BD$5*100000+IF(AND($E7=1,OD7=0),50000,0))),1000000))</f>
        <v/>
      </c>
      <c r="XL7">
        <f>IF($B7=0,1000000,IF(INDEX('計算A'!$D$60:$II$104,$B7,54)*EX7=1,IF(AND($E7=2,OE7=0),1000000,IF($F7&gt;0,INDEX('計算A'!BE$110:BE$114,$F7+1)+IF(AND($E7=1,OE7=0),1000,0),MIN(AET7,20)*400+(IF('計算A'!BD$106=1,1-EW7,0)+IF('計算A'!BE$106=1,1-EY7,0))*150+63+'計算A'!BE$5*100000+IF(AND($E7=1,OE7=0),50000,0))),1000000))</f>
        <v/>
      </c>
      <c r="XM7">
        <f>IF($B7=0,1000000,IF(INDEX('計算A'!$D$60:$II$104,$B7,55)*EY7=1,IF(AND($E7=2,OF7=0),1000000,IF($F7&gt;0,INDEX('計算A'!BF$110:BF$114,$F7+1)+IF(AND($E7=1,OF7=0),1000,0),MIN(AET7,20)*400+(IF('計算A'!BE$106=1,1-EX7,0)+IF('計算A'!BF$106=1,1-EZ7,0))*150+73+'計算A'!BF$5*100000+IF(AND($E7=1,OF7=0),50000,0))),1000000))</f>
        <v/>
      </c>
      <c r="XN7">
        <f>IF($B7=0,1000000,IF(INDEX('計算A'!$D$60:$II$104,$B7,56)*EZ7=1,IF(AND($E7=2,OG7=0),1000000,IF($F7&gt;0,INDEX('計算A'!BG$110:BG$114,$F7+1)+IF(AND($E7=1,OG7=0),1000,0),MIN(AET7,20)*400+(IF('計算A'!BF$106=1,1-EY7,0)+IF('計算A'!BG$106=1,1-FA7,0))*150+83+'計算A'!BG$5*100000+IF(AND($E7=1,OG7=0),50000,0))),1000000))</f>
        <v/>
      </c>
      <c r="XO7">
        <f>IF($B7=0,1000000,IF(INDEX('計算A'!$D$60:$II$104,$B7,57)*FA7=1,IF(AND($E7=2,OH7=0),1000000,IF($F7&gt;0,INDEX('計算A'!BH$110:BH$114,$F7+1)+IF(AND($E7=1,OH7=0),1000,0),MIN(AET7,20)*400+(IF('計算A'!BG$106=1,1-EZ7,0)+IF('計算A'!BH$106=1,1-FB7,0))*150+93+'計算A'!BH$5*100000+IF(AND($E7=1,OH7=0),50000,0))),1000000))</f>
        <v/>
      </c>
      <c r="XP7">
        <f>IF($B7=0,1000000,IF(INDEX('計算A'!$D$60:$II$104,$B7,58)*FB7=1,IF(AND($E7=2,OI7=0),1000000,IF($F7&gt;0,INDEX('計算A'!BI$110:BI$114,$F7+1)+IF(AND($E7=1,OI7=0),1000,0),MIN(AET7,20)*400+(IF('計算A'!BH$106=1,1-FA7,0)+IF('計算A'!BI$106=1,1-FC7,0))*150+103+'計算A'!BI$5*100000+IF(AND($E7=1,OI7=0),50000,0))),1000000))</f>
        <v/>
      </c>
      <c r="XQ7">
        <f>IF($B7=0,1000000,IF(INDEX('計算A'!$D$60:$II$104,$B7,59)*FC7=1,IF(AND($E7=2,OJ7=0),1000000,IF($F7&gt;0,INDEX('計算A'!BJ$110:BJ$114,$F7+1)+IF(AND($E7=1,OJ7=0),1000,0),MIN(AET7,20)*400+(IF('計算A'!BI$106=1,1-FB7,0)+IF('計算A'!BJ$106=1,1-FD7,0))*150+113+'計算A'!BJ$5*100000+IF(AND($E7=1,OJ7=0),50000,0))),1000000))</f>
        <v/>
      </c>
      <c r="XR7">
        <f>IF($B7=0,1000000,IF(INDEX('計算A'!$D$60:$II$104,$B7,60)*FD7=1,IF(AND($E7=2,OK7=0),1000000,IF($F7&gt;0,INDEX('計算A'!BK$110:BK$114,$F7+1)+IF(AND($E7=1,OK7=0),1000,0),MIN(AET7,20)*400+(IF('計算A'!BJ$106=1,1-FC7,0)+IF('計算A'!BK$106=1,1-FE7,0))*150+123+'計算A'!BK$5*100000+IF(AND($E7=1,OK7=0),50000,0))),1000000))</f>
        <v/>
      </c>
      <c r="XS7">
        <f>IF($B7=0,1000000,IF(INDEX('計算A'!$D$60:$II$104,$B7,61)*FE7=1,IF(AND($E7=2,OL7=0),1000000,IF($F7&gt;0,INDEX('計算A'!BL$110:BL$114,$F7+1)+IF(AND($E7=1,OL7=0),1000,0),MIN(AET7,20)*400+(IF('計算A'!BK$106=1,1-FD7,0)+IF('計算A'!BL$106=1,1-FF7,0))*150+133+'計算A'!BL$5*100000+IF(AND($E7=1,OL7=0),50000,0))),1000000))</f>
        <v/>
      </c>
      <c r="XT7">
        <f>IF($B7=0,1000000,IF(INDEX('計算A'!$D$60:$II$104,$B7,62)*FF7=1,IF(AND($E7=2,OM7=0),1000000,IF($F7&gt;0,INDEX('計算A'!BM$110:BM$114,$F7+1)+IF(AND($E7=1,OM7=0),1000,0),MIN(AET7,20)*400+(IF('計算A'!BL$106=1,1-FE7,0)+IF('計算A'!BM$106=1,1-FG7,0))*150+143+'計算A'!BM$5*100000+IF(AND($E7=1,OM7=0),50000,0))),1000000))</f>
        <v/>
      </c>
      <c r="XU7">
        <f>IF($B7=0,1000000,IF(INDEX('計算A'!$D$60:$II$104,$B7,63)*FG7=1,IF(AND($E7=2,ON7=0),1000000,IF($F7&gt;0,INDEX('計算A'!BN$110:BN$114,$F7+1)+IF(AND($E7=1,ON7=0),1000,0),MIN(AET7,20)*400+(IF('計算A'!BM$106=1,1-FF7,0)+IF('計算A'!BN$106=1,1-FH7,0))*150+153+'計算A'!BN$5*100000+IF(AND($E7=1,ON7=0),50000,0))),1000000))</f>
        <v/>
      </c>
      <c r="XV7">
        <f>IF($B7=0,1000000,IF(INDEX('計算A'!$D$60:$II$104,$B7,64)*FH7=1,IF(AND($E7=2,OO7=0),1000000,IF($F7&gt;0,INDEX('計算A'!BO$110:BO$114,$F7+1)+IF(AND($E7=1,OO7=0),1000,0),MIN(AET7,20)*400+(IF('計算A'!BN$106=1,1-FG7,0)+IF('計算A'!BO$106=1,1-FI7,0))*150+163+'計算A'!BO$5*100000+IF(AND($E7=1,OO7=0),50000,0))),1000000))</f>
        <v/>
      </c>
      <c r="XW7">
        <f>IF($B7=0,1000000,IF(INDEX('計算A'!$D$60:$II$104,$B7,65)*FI7=1,IF(AND($E7=2,OP7=0),1000000,IF($F7&gt;0,INDEX('計算A'!BP$110:BP$114,$F7+1)+IF(AND($E7=1,OP7=0),1000,0),MIN(AET7,20)*400+(IF('計算A'!BO$106=1,1-FH7,0)+IF('計算A'!BP$106=1,1-FJ7,0))*150+173+'計算A'!BP$5*100000+IF(AND($E7=1,OP7=0),50000,0))),1000000))</f>
        <v/>
      </c>
      <c r="XX7">
        <f>IF($B7=0,1000000,IF(INDEX('計算A'!$D$60:$II$104,$B7,66)*FJ7=1,IF(AND($E7=2,OQ7=0),1000000,IF($F7&gt;0,INDEX('計算A'!BQ$110:BQ$114,$F7+1)+IF(AND($E7=1,OQ7=0),1000,0),MIN(AET7,20)*400+(IF('計算A'!BP$106=1,1-FI7,0)+IF('計算A'!BQ$106=1,1-FK7,0))*150+183+'計算A'!BQ$5*100000+IF(AND($E7=1,OQ7=0),50000,0))),1000000))</f>
        <v/>
      </c>
      <c r="XY7">
        <f>IF($B7=0,1000000,IF(INDEX('計算A'!$D$60:$II$104,$B7,67)*FK7=1,IF(AND($E7=2,OR7=0),1000000,IF($F7&gt;0,INDEX('計算A'!BR$110:BR$114,$F7+1)+IF(AND($E7=1,OR7=0),1000,0),MIN(AET7,20)*400+(IF('計算A'!BQ$106=1,1-FJ7,0)+IF('計算A'!BR$106=1,1-FL7,0))*150+193+'計算A'!BR$5*100000+IF(AND($E7=1,OR7=0),50000,0))),1000000))</f>
        <v/>
      </c>
      <c r="XZ7">
        <f>IF($B7=0,1000000,IF(INDEX('計算A'!$D$60:$II$104,$B7,68)*FL7=1,IF(AND($E7=2,OS7=0),1000000,IF($F7&gt;0,INDEX('計算A'!BS$110:BS$114,$F7+1)+IF(AND($E7=1,OS7=0),1000,0),MIN(AET7,20)*400+(IF('計算A'!BR$106=1,1-FK7,0)+IF('計算A'!BS$106=1,1-FM7,0))*150+203+'計算A'!BS$5*100000+IF(AND($E7=1,OS7=0),50000,0))),1000000))</f>
        <v/>
      </c>
      <c r="YA7">
        <f>IF($B7=0,1000000,IF(INDEX('計算A'!$D$60:$II$104,$B7,69)*FM7=1,IF(AND($E7=2,OT7=0),1000000,IF($F7&gt;0,INDEX('計算A'!BT$110:BT$114,$F7+1)+IF(AND($E7=1,OT7=0),1000,0),MIN(AET7,20)*400+(IF('計算A'!BS$106=1,1-FL7,0)+IF('計算A'!BT$106=1,1-FN7,0))*150+213+'計算A'!BT$5*100000+IF(AND($E7=1,OT7=0),50000,0))),1000000))</f>
        <v/>
      </c>
      <c r="YB7">
        <f>IF($B7=0,1000000,IF(INDEX('計算A'!$D$60:$II$104,$B7,70)*FN7=1,IF(AND($E7=2,OU7=0),1000000,IF($F7&gt;0,INDEX('計算A'!BU$110:BU$114,$F7+1)+IF(AND($E7=1,OU7=0),1000,0),MIN(AET7,20)*400+(IF('計算A'!BT$106=1,1-FM7,0)+IF('計算A'!BU$106=1,1-FO7,0))*150+223+'計算A'!BU$5*100000+IF(AND($E7=1,OU7=0),50000,0))),1000000))</f>
        <v/>
      </c>
      <c r="YC7">
        <f>IF($B7=0,1000000,IF(INDEX('計算A'!$D$60:$II$104,$B7,71)*FO7=1,IF(AND($E7=2,OV7=0),1000000,IF($F7&gt;0,INDEX('計算A'!BV$110:BV$114,$F7+1)+IF(AND($E7=1,OV7=0),1000,0),MIN(AET7,20)*400+(IF('計算A'!BU$106=1,1-FN7,0)+IF('計算A'!BV$106=1,1-FP7,0))*150+233+'計算A'!BV$5*100000+IF(AND($E7=1,OV7=0),50000,0))),1000000))</f>
        <v/>
      </c>
      <c r="YD7">
        <f>IF($B7=0,1000000,IF(INDEX('計算A'!$D$60:$II$104,$B7,72)*FP7=1,IF(AND($E7=2,OW7=0),1000000,IF($F7&gt;0,INDEX('計算A'!BW$110:BW$114,$F7+1)+IF(AND($E7=1,OW7=0),1000,0),MIN(AET7,20)*400+(IF('計算A'!BV$106=1,1-FO7,0))*150+243+'計算A'!BW$5*100000+IF(AND($E7=1,OW7=0),50000,0))),1000000))</f>
        <v/>
      </c>
      <c r="YE7">
        <f>IF($B7=0,1000000,IF(INDEX('計算A'!$D$60:$II$104,$B7,73)*FQ7=1,IF(AND($E7=2,OX7=0),1000000,IF($F7&gt;0,INDEX('計算A'!BX$110:BX$114,$F7+1)+IF(AND($E7=1,OX7=0),1000,0),MIN(AEU7,20)*400+(IF('計算A'!BX$106=1,1-FR7,0))*150+14+'計算A'!BX$5*100000+IF(AND($E7=1,OX7=0),50000,0))),1000000))</f>
        <v/>
      </c>
      <c r="YF7">
        <f>IF($B7=0,1000000,IF(INDEX('計算A'!$D$60:$II$104,$B7,74)*FR7=1,IF(AND($E7=2,OY7=0),1000000,IF($F7&gt;0,INDEX('計算A'!BY$110:BY$114,$F7+1)+IF(AND($E7=1,OY7=0),1000,0),MIN(AEU7,20)*400+(IF('計算A'!BX$106=1,1-FQ7,0)+IF('計算A'!BY$106=1,1-FS7,0))*150+24+'計算A'!BY$5*100000+IF(AND($E7=1,OY7=0),50000,0))),1000000))</f>
        <v/>
      </c>
      <c r="YG7">
        <f>IF($B7=0,1000000,IF(INDEX('計算A'!$D$60:$II$104,$B7,75)*FS7=1,IF(AND($E7=2,OZ7=0),1000000,IF($F7&gt;0,INDEX('計算A'!BZ$110:BZ$114,$F7+1)+IF(AND($E7=1,OZ7=0),1000,0),MIN(AEU7,20)*400+(IF('計算A'!BY$106=1,1-FR7,0)+IF('計算A'!BZ$106=1,1-FT7,0))*150+34+'計算A'!BZ$5*100000+IF(AND($E7=1,OZ7=0),50000,0))),1000000))</f>
        <v/>
      </c>
      <c r="YH7">
        <f>IF($B7=0,1000000,IF(INDEX('計算A'!$D$60:$II$104,$B7,76)*FT7=1,IF(AND($E7=2,PA7=0),1000000,IF($F7&gt;0,INDEX('計算A'!CA$110:CA$114,$F7+1)+IF(AND($E7=1,PA7=0),1000,0),MIN(AEU7,20)*400+(IF('計算A'!BZ$106=1,1-FS7,0)+IF('計算A'!CA$106=1,1-FU7,0))*150+44+'計算A'!CA$5*100000+IF(AND($E7=1,PA7=0),50000,0))),1000000))</f>
        <v/>
      </c>
      <c r="YI7">
        <f>IF($B7=0,1000000,IF(INDEX('計算A'!$D$60:$II$104,$B7,77)*FU7=1,IF(AND($E7=2,PB7=0),1000000,IF($F7&gt;0,INDEX('計算A'!CB$110:CB$114,$F7+1)+IF(AND($E7=1,PB7=0),1000,0),MIN(AEU7,20)*400+(IF('計算A'!CA$106=1,1-FT7,0)+IF('計算A'!CB$106=1,1-FV7,0))*150+54+'計算A'!CB$5*100000+IF(AND($E7=1,PB7=0),50000,0))),1000000))</f>
        <v/>
      </c>
      <c r="YJ7">
        <f>IF($B7=0,1000000,IF(INDEX('計算A'!$D$60:$II$104,$B7,78)*FV7=1,IF(AND($E7=2,PC7=0),1000000,IF($F7&gt;0,INDEX('計算A'!CC$110:CC$114,$F7+1)+IF(AND($E7=1,PC7=0),1000,0),MIN(AEU7,20)*400+(IF('計算A'!CB$106=1,1-FU7,0)+IF('計算A'!CC$106=1,1-FW7,0))*150+64+'計算A'!CC$5*100000+IF(AND($E7=1,PC7=0),50000,0))),1000000))</f>
        <v/>
      </c>
      <c r="YK7">
        <f>IF($B7=0,1000000,IF(INDEX('計算A'!$D$60:$II$104,$B7,79)*FW7=1,IF(AND($E7=2,PD7=0),1000000,IF($F7&gt;0,INDEX('計算A'!CD$110:CD$114,$F7+1)+IF(AND($E7=1,PD7=0),1000,0),MIN(AEU7,20)*400+(IF('計算A'!CC$106=1,1-FV7,0)+IF('計算A'!CD$106=1,1-FX7,0))*150+74+'計算A'!CD$5*100000+IF(AND($E7=1,PD7=0),50000,0))),1000000))</f>
        <v/>
      </c>
      <c r="YL7">
        <f>IF($B7=0,1000000,IF(INDEX('計算A'!$D$60:$II$104,$B7,80)*FX7=1,IF(AND($E7=2,PE7=0),1000000,IF($F7&gt;0,INDEX('計算A'!CE$110:CE$114,$F7+1)+IF(AND($E7=1,PE7=0),1000,0),MIN(AEU7,20)*400+(IF('計算A'!CD$106=1,1-FW7,0)+IF('計算A'!CE$106=1,1-FY7,0))*150+84+'計算A'!CE$5*100000+IF(AND($E7=1,PE7=0),50000,0))),1000000))</f>
        <v/>
      </c>
      <c r="YM7">
        <f>IF($B7=0,1000000,IF(INDEX('計算A'!$D$60:$II$104,$B7,81)*FY7=1,IF(AND($E7=2,PF7=0),1000000,IF($F7&gt;0,INDEX('計算A'!CF$110:CF$114,$F7+1)+IF(AND($E7=1,PF7=0),1000,0),MIN(AEU7,20)*400+(IF('計算A'!CE$106=1,1-FX7,0)+IF('計算A'!CF$106=1,1-FZ7,0))*150+94+'計算A'!CF$5*100000+IF(AND($E7=1,PF7=0),50000,0))),1000000))</f>
        <v/>
      </c>
      <c r="YN7">
        <f>IF($B7=0,1000000,IF(INDEX('計算A'!$D$60:$II$104,$B7,82)*FZ7=1,IF(AND($E7=2,PG7=0),1000000,IF($F7&gt;0,INDEX('計算A'!CG$110:CG$114,$F7+1)+IF(AND($E7=1,PG7=0),1000,0),MIN(AEU7,20)*400+(IF('計算A'!CF$106=1,1-FY7,0)+IF('計算A'!CG$106=1,1-GA7,0))*150+104+'計算A'!CG$5*100000+IF(AND($E7=1,PG7=0),50000,0))),1000000))</f>
        <v/>
      </c>
      <c r="YO7">
        <f>IF($B7=0,1000000,IF(INDEX('計算A'!$D$60:$II$104,$B7,83)*GA7=1,IF(AND($E7=2,PH7=0),1000000,IF($F7&gt;0,INDEX('計算A'!CH$110:CH$114,$F7+1)+IF(AND($E7=1,PH7=0),1000,0),MIN(AEU7,20)*400+(IF('計算A'!CG$106=1,1-FZ7,0)+IF('計算A'!CH$106=1,1-GB7,0))*150+114+'計算A'!CH$5*100000+IF(AND($E7=1,PH7=0),50000,0))),1000000))</f>
        <v/>
      </c>
      <c r="YP7">
        <f>IF($B7=0,1000000,IF(INDEX('計算A'!$D$60:$II$104,$B7,84)*GB7=1,IF(AND($E7=2,PI7=0),1000000,IF($F7&gt;0,INDEX('計算A'!CI$110:CI$114,$F7+1)+IF(AND($E7=1,PI7=0),1000,0),MIN(AEU7,20)*400+(IF('計算A'!CH$106=1,1-GA7,0)+IF('計算A'!CI$106=1,1-GC7,0))*150+124+'計算A'!CI$5*100000+IF(AND($E7=1,PI7=0),50000,0))),1000000))</f>
        <v/>
      </c>
      <c r="YQ7">
        <f>IF($B7=0,1000000,IF(INDEX('計算A'!$D$60:$II$104,$B7,85)*GC7=1,IF(AND($E7=2,PJ7=0),1000000,IF($F7&gt;0,INDEX('計算A'!CJ$110:CJ$114,$F7+1)+IF(AND($E7=1,PJ7=0),1000,0),MIN(AEU7,20)*400+(IF('計算A'!CI$106=1,1-GB7,0)+IF('計算A'!CJ$106=1,1-GD7,0))*150+134+'計算A'!CJ$5*100000+IF(AND($E7=1,PJ7=0),50000,0))),1000000))</f>
        <v/>
      </c>
      <c r="YR7">
        <f>IF($B7=0,1000000,IF(INDEX('計算A'!$D$60:$II$104,$B7,86)*GD7=1,IF(AND($E7=2,PK7=0),1000000,IF($F7&gt;0,INDEX('計算A'!CK$110:CK$114,$F7+1)+IF(AND($E7=1,PK7=0),1000,0),MIN(AEU7,20)*400+(IF('計算A'!CJ$106=1,1-GC7,0)+IF('計算A'!CK$106=1,1-GE7,0))*150+144+'計算A'!CK$5*100000+IF(AND($E7=1,PK7=0),50000,0))),1000000))</f>
        <v/>
      </c>
      <c r="YS7">
        <f>IF($B7=0,1000000,IF(INDEX('計算A'!$D$60:$II$104,$B7,87)*GE7=1,IF(AND($E7=2,PL7=0),1000000,IF($F7&gt;0,INDEX('計算A'!CL$110:CL$114,$F7+1)+IF(AND($E7=1,PL7=0),1000,0),MIN(AEU7,20)*400+(IF('計算A'!CK$106=1,1-GD7,0)+IF('計算A'!CL$106=1,1-GF7,0))*150+154+'計算A'!CL$5*100000+IF(AND($E7=1,PL7=0),50000,0))),1000000))</f>
        <v/>
      </c>
      <c r="YT7">
        <f>IF($B7=0,1000000,IF(INDEX('計算A'!$D$60:$II$104,$B7,88)*GF7=1,IF(AND($E7=2,PM7=0),1000000,IF($F7&gt;0,INDEX('計算A'!CM$110:CM$114,$F7+1)+IF(AND($E7=1,PM7=0),1000,0),MIN(AEU7,20)*400+(IF('計算A'!CL$106=1,1-GE7,0)+IF('計算A'!CM$106=1,1-GG7,0))*150+164+'計算A'!CM$5*100000+IF(AND($E7=1,PM7=0),50000,0))),1000000))</f>
        <v/>
      </c>
      <c r="YU7">
        <f>IF($B7=0,1000000,IF(INDEX('計算A'!$D$60:$II$104,$B7,89)*GG7=1,IF(AND($E7=2,PN7=0),1000000,IF($F7&gt;0,INDEX('計算A'!CN$110:CN$114,$F7+1)+IF(AND($E7=1,PN7=0),1000,0),MIN(AEU7,20)*400+(IF('計算A'!CM$106=1,1-GF7,0)+IF('計算A'!CN$106=1,1-GH7,0))*150+174+'計算A'!CN$5*100000+IF(AND($E7=1,PN7=0),50000,0))),1000000))</f>
        <v/>
      </c>
      <c r="YV7">
        <f>IF($B7=0,1000000,IF(INDEX('計算A'!$D$60:$II$104,$B7,90)*GH7=1,IF(AND($E7=2,PO7=0),1000000,IF($F7&gt;0,INDEX('計算A'!CO$110:CO$114,$F7+1)+IF(AND($E7=1,PO7=0),1000,0),MIN(AEU7,20)*400+(IF('計算A'!CN$106=1,1-GG7,0)+IF('計算A'!CO$106=1,1-GI7,0))*150+184+'計算A'!CO$5*100000+IF(AND($E7=1,PO7=0),50000,0))),1000000))</f>
        <v/>
      </c>
      <c r="YW7">
        <f>IF($B7=0,1000000,IF(INDEX('計算A'!$D$60:$II$104,$B7,91)*GI7=1,IF(AND($E7=2,PP7=0),1000000,IF($F7&gt;0,INDEX('計算A'!CP$110:CP$114,$F7+1)+IF(AND($E7=1,PP7=0),1000,0),MIN(AEU7,20)*400+(IF('計算A'!CO$106=1,1-GH7,0)+IF('計算A'!CP$106=1,1-GJ7,0))*150+194+'計算A'!CP$5*100000+IF(AND($E7=1,PP7=0),50000,0))),1000000))</f>
        <v/>
      </c>
      <c r="YX7">
        <f>IF($B7=0,1000000,IF(INDEX('計算A'!$D$60:$II$104,$B7,92)*GJ7=1,IF(AND($E7=2,PQ7=0),1000000,IF($F7&gt;0,INDEX('計算A'!CQ$110:CQ$114,$F7+1)+IF(AND($E7=1,PQ7=0),1000,0),MIN(AEU7,20)*400+(IF('計算A'!CP$106=1,1-GI7,0)+IF('計算A'!CQ$106=1,1-GK7,0))*150+204+'計算A'!CQ$5*100000+IF(AND($E7=1,PQ7=0),50000,0))),1000000))</f>
        <v/>
      </c>
      <c r="YY7">
        <f>IF($B7=0,1000000,IF(INDEX('計算A'!$D$60:$II$104,$B7,93)*GK7=1,IF(AND($E7=2,PR7=0),1000000,IF($F7&gt;0,INDEX('計算A'!CR$110:CR$114,$F7+1)+IF(AND($E7=1,PR7=0),1000,0),MIN(AEU7,20)*400+(IF('計算A'!CQ$106=1,1-GJ7,0)+IF('計算A'!CR$106=1,1-GL7,0))*150+214+'計算A'!CR$5*100000+IF(AND($E7=1,PR7=0),50000,0))),1000000))</f>
        <v/>
      </c>
      <c r="YZ7">
        <f>IF($B7=0,1000000,IF(INDEX('計算A'!$D$60:$II$104,$B7,94)*GL7=1,IF(AND($E7=2,PS7=0),1000000,IF($F7&gt;0,INDEX('計算A'!CS$110:CS$114,$F7+1)+IF(AND($E7=1,PS7=0),1000,0),MIN(AEU7,20)*400+(IF('計算A'!CR$106=1,1-GK7,0)+IF('計算A'!CS$106=1,1-GM7,0))*150+224+'計算A'!CS$5*100000+IF(AND($E7=1,PS7=0),50000,0))),1000000))</f>
        <v/>
      </c>
      <c r="ZA7">
        <f>IF($B7=0,1000000,IF(INDEX('計算A'!$D$60:$II$104,$B7,95)*GM7=1,IF(AND($E7=2,PT7=0),1000000,IF($F7&gt;0,INDEX('計算A'!CT$110:CT$114,$F7+1)+IF(AND($E7=1,PT7=0),1000,0),MIN(AEU7,20)*400+(IF('計算A'!CS$106=1,1-GL7,0)+IF('計算A'!CT$106=1,1-GN7,0))*150+234+'計算A'!CT$5*100000+IF(AND($E7=1,PT7=0),50000,0))),1000000))</f>
        <v/>
      </c>
      <c r="ZB7">
        <f>IF($B7=0,1000000,IF(INDEX('計算A'!$D$60:$II$104,$B7,96)*GN7=1,IF(AND($E7=2,PU7=0),1000000,IF($F7&gt;0,INDEX('計算A'!CU$110:CU$114,$F7+1)+IF(AND($E7=1,PU7=0),1000,0),MIN(AEU7,20)*400+(IF('計算A'!CT$106=1,1-GM7,0))*150+244+'計算A'!CU$5*100000+IF(AND($E7=1,PU7=0),50000,0))),1000000))</f>
        <v/>
      </c>
      <c r="ZC7">
        <f>IF($B7=0,1000000,IF(INDEX('計算A'!$D$60:$II$104,$B7,97)*GO7=1,IF(AND($E7=2,PV7=0),1000000,IF($F7&gt;0,INDEX('計算A'!CV$110:CV$114,$F7+1)+IF(AND($E7=1,PV7=0),1000,0),MIN(AEV7,20)*400+(IF('計算A'!CV$106=1,1-GP7,0))*150+15+'計算A'!CV$5*100000+IF(AND($E7=1,PV7=0),50000,0))),1000000))</f>
        <v/>
      </c>
      <c r="ZD7">
        <f>IF($B7=0,1000000,IF(INDEX('計算A'!$D$60:$II$104,$B7,98)*GP7=1,IF(AND($E7=2,PW7=0),1000000,IF($F7&gt;0,INDEX('計算A'!CW$110:CW$114,$F7+1)+IF(AND($E7=1,PW7=0),1000,0),MIN(AEV7,20)*400+(IF('計算A'!CV$106=1,1-GO7,0)+IF('計算A'!CW$106=1,1-GQ7,0))*150+25+'計算A'!CW$5*100000+IF(AND($E7=1,PW7=0),50000,0))),1000000))</f>
        <v/>
      </c>
      <c r="ZE7">
        <f>IF($B7=0,1000000,IF(INDEX('計算A'!$D$60:$II$104,$B7,99)*GQ7=1,IF(AND($E7=2,PX7=0),1000000,IF($F7&gt;0,INDEX('計算A'!CX$110:CX$114,$F7+1)+IF(AND($E7=1,PX7=0),1000,0),MIN(AEV7,20)*400+(IF('計算A'!CW$106=1,1-GP7,0)+IF('計算A'!CX$106=1,1-GR7,0))*150+35+'計算A'!CX$5*100000+IF(AND($E7=1,PX7=0),50000,0))),1000000))</f>
        <v/>
      </c>
      <c r="ZF7">
        <f>IF($B7=0,1000000,IF(INDEX('計算A'!$D$60:$II$104,$B7,100)*GR7=1,IF(AND($E7=2,PY7=0),1000000,IF($F7&gt;0,INDEX('計算A'!CY$110:CY$114,$F7+1)+IF(AND($E7=1,PY7=0),1000,0),MIN(AEV7,20)*400+(IF('計算A'!CX$106=1,1-GQ7,0)+IF('計算A'!CY$106=1,1-GS7,0))*150+45+'計算A'!CY$5*100000+IF(AND($E7=1,PY7=0),50000,0))),1000000))</f>
        <v/>
      </c>
      <c r="ZG7">
        <f>IF($B7=0,1000000,IF(INDEX('計算A'!$D$60:$II$104,$B7,101)*GS7=1,IF(AND($E7=2,PZ7=0),1000000,IF($F7&gt;0,INDEX('計算A'!CZ$110:CZ$114,$F7+1)+IF(AND($E7=1,PZ7=0),1000,0),MIN(AEV7,20)*400+(IF('計算A'!CY$106=1,1-GR7,0)+IF('計算A'!CZ$106=1,1-GT7,0))*150+55+'計算A'!CZ$5*100000+IF(AND($E7=1,PZ7=0),50000,0))),1000000))</f>
        <v/>
      </c>
      <c r="ZH7">
        <f>IF($B7=0,1000000,IF(INDEX('計算A'!$D$60:$II$104,$B7,102)*GT7=1,IF(AND($E7=2,QA7=0),1000000,IF($F7&gt;0,INDEX('計算A'!DA$110:DA$114,$F7+1)+IF(AND($E7=1,QA7=0),1000,0),MIN(AEV7,20)*400+(IF('計算A'!CZ$106=1,1-GS7,0)+IF('計算A'!DA$106=1,1-GU7,0))*150+65+'計算A'!DA$5*100000+IF(AND($E7=1,QA7=0),50000,0))),1000000))</f>
        <v/>
      </c>
      <c r="ZI7">
        <f>IF($B7=0,1000000,IF(INDEX('計算A'!$D$60:$II$104,$B7,103)*GU7=1,IF(AND($E7=2,QB7=0),1000000,IF($F7&gt;0,INDEX('計算A'!DB$110:DB$114,$F7+1)+IF(AND($E7=1,QB7=0),1000,0),MIN(AEV7,20)*400+(IF('計算A'!DA$106=1,1-GT7,0)+IF('計算A'!DB$106=1,1-GV7,0))*150+75+'計算A'!DB$5*100000+IF(AND($E7=1,QB7=0),50000,0))),1000000))</f>
        <v/>
      </c>
      <c r="ZJ7">
        <f>IF($B7=0,1000000,IF(INDEX('計算A'!$D$60:$II$104,$B7,104)*GV7=1,IF(AND($E7=2,QC7=0),1000000,IF($F7&gt;0,INDEX('計算A'!DC$110:DC$114,$F7+1)+IF(AND($E7=1,QC7=0),1000,0),MIN(AEV7,20)*400+(IF('計算A'!DB$106=1,1-GU7,0)+IF('計算A'!DC$106=1,1-GW7,0))*150+85+'計算A'!DC$5*100000+IF(AND($E7=1,QC7=0),50000,0))),1000000))</f>
        <v/>
      </c>
      <c r="ZK7">
        <f>IF($B7=0,1000000,IF(INDEX('計算A'!$D$60:$II$104,$B7,105)*GW7=1,IF(AND($E7=2,QD7=0),1000000,IF($F7&gt;0,INDEX('計算A'!DD$110:DD$114,$F7+1)+IF(AND($E7=1,QD7=0),1000,0),MIN(AEV7,20)*400+(IF('計算A'!DC$106=1,1-GV7,0)+IF('計算A'!DD$106=1,1-GX7,0))*150+95+'計算A'!DD$5*100000+IF(AND($E7=1,QD7=0),50000,0))),1000000))</f>
        <v/>
      </c>
      <c r="ZL7">
        <f>IF($B7=0,1000000,IF(INDEX('計算A'!$D$60:$II$104,$B7,106)*GX7=1,IF(AND($E7=2,QE7=0),1000000,IF($F7&gt;0,INDEX('計算A'!DE$110:DE$114,$F7+1)+IF(AND($E7=1,QE7=0),1000,0),MIN(AEV7,20)*400+(IF('計算A'!DD$106=1,1-GW7,0)+IF('計算A'!DE$106=1,1-GY7,0))*150+105+'計算A'!DE$5*100000+IF(AND($E7=1,QE7=0),50000,0))),1000000))</f>
        <v/>
      </c>
      <c r="ZM7">
        <f>IF($B7=0,1000000,IF(INDEX('計算A'!$D$60:$II$104,$B7,107)*GY7=1,IF(AND($E7=2,QF7=0),1000000,IF($F7&gt;0,INDEX('計算A'!DF$110:DF$114,$F7+1)+IF(AND($E7=1,QF7=0),1000,0),MIN(AEV7,20)*400+(IF('計算A'!DE$106=1,1-GX7,0)+IF('計算A'!DF$106=1,1-GZ7,0))*150+115+'計算A'!DF$5*100000+IF(AND($E7=1,QF7=0),50000,0))),1000000))</f>
        <v/>
      </c>
      <c r="ZN7">
        <f>IF($B7=0,1000000,IF(INDEX('計算A'!$D$60:$II$104,$B7,108)*GZ7=1,IF(AND($E7=2,QG7=0),1000000,IF($F7&gt;0,INDEX('計算A'!DG$110:DG$114,$F7+1)+IF(AND($E7=1,QG7=0),1000,0),MIN(AEV7,20)*400+(IF('計算A'!DF$106=1,1-GY7,0)+IF('計算A'!DG$106=1,1-HA7,0))*150+125+'計算A'!DG$5*100000+IF(AND($E7=1,QG7=0),50000,0))),1000000))</f>
        <v/>
      </c>
      <c r="ZO7">
        <f>IF($B7=0,1000000,IF(INDEX('計算A'!$D$60:$II$104,$B7,109)*HA7=1,IF(AND($E7=2,QH7=0),1000000,IF($F7&gt;0,INDEX('計算A'!DH$110:DH$114,$F7+1)+IF(AND($E7=1,QH7=0),1000,0),MIN(AEV7,20)*400+(IF('計算A'!DG$106=1,1-GZ7,0)+IF('計算A'!DH$106=1,1-HB7,0))*150+135+'計算A'!DH$5*100000+IF(AND($E7=1,QH7=0),50000,0))),1000000))</f>
        <v/>
      </c>
      <c r="ZP7">
        <f>IF($B7=0,1000000,IF(INDEX('計算A'!$D$60:$II$104,$B7,110)*HB7=1,IF(AND($E7=2,QI7=0),1000000,IF($F7&gt;0,INDEX('計算A'!DI$110:DI$114,$F7+1)+IF(AND($E7=1,QI7=0),1000,0),MIN(AEV7,20)*400+(IF('計算A'!DH$106=1,1-HA7,0)+IF('計算A'!DI$106=1,1-HC7,0))*150+145+'計算A'!DI$5*100000+IF(AND($E7=1,QI7=0),50000,0))),1000000))</f>
        <v/>
      </c>
      <c r="ZQ7">
        <f>IF($B7=0,1000000,IF(INDEX('計算A'!$D$60:$II$104,$B7,111)*HC7=1,IF(AND($E7=2,QJ7=0),1000000,IF($F7&gt;0,INDEX('計算A'!DJ$110:DJ$114,$F7+1)+IF(AND($E7=1,QJ7=0),1000,0),MIN(AEV7,20)*400+(IF('計算A'!DI$106=1,1-HB7,0)+IF('計算A'!DJ$106=1,1-HD7,0))*150+155+'計算A'!DJ$5*100000+IF(AND($E7=1,QJ7=0),50000,0))),1000000))</f>
        <v/>
      </c>
      <c r="ZR7">
        <f>IF($B7=0,1000000,IF(INDEX('計算A'!$D$60:$II$104,$B7,112)*HD7=1,IF(AND($E7=2,QK7=0),1000000,IF($F7&gt;0,INDEX('計算A'!DK$110:DK$114,$F7+1)+IF(AND($E7=1,QK7=0),1000,0),MIN(AEV7,20)*400+(IF('計算A'!DJ$106=1,1-HC7,0)+IF('計算A'!DK$106=1,1-HE7,0))*150+165+'計算A'!DK$5*100000+IF(AND($E7=1,QK7=0),50000,0))),1000000))</f>
        <v/>
      </c>
      <c r="ZS7">
        <f>IF($B7=0,1000000,IF(INDEX('計算A'!$D$60:$II$104,$B7,113)*HE7=1,IF(AND($E7=2,QL7=0),1000000,IF($F7&gt;0,INDEX('計算A'!DL$110:DL$114,$F7+1)+IF(AND($E7=1,QL7=0),1000,0),MIN(AEV7,20)*400+(IF('計算A'!DK$106=1,1-HD7,0)+IF('計算A'!DL$106=1,1-HF7,0))*150+175+'計算A'!DL$5*100000+IF(AND($E7=1,QL7=0),50000,0))),1000000))</f>
        <v/>
      </c>
      <c r="ZT7">
        <f>IF($B7=0,1000000,IF(INDEX('計算A'!$D$60:$II$104,$B7,114)*HF7=1,IF(AND($E7=2,QM7=0),1000000,IF($F7&gt;0,INDEX('計算A'!DM$110:DM$114,$F7+1)+IF(AND($E7=1,QM7=0),1000,0),MIN(AEV7,20)*400+(IF('計算A'!DL$106=1,1-HE7,0)+IF('計算A'!DM$106=1,1-HG7,0))*150+185+'計算A'!DM$5*100000+IF(AND($E7=1,QM7=0),50000,0))),1000000))</f>
        <v/>
      </c>
      <c r="ZU7">
        <f>IF($B7=0,1000000,IF(INDEX('計算A'!$D$60:$II$104,$B7,115)*HG7=1,IF(AND($E7=2,QN7=0),1000000,IF($F7&gt;0,INDEX('計算A'!DN$110:DN$114,$F7+1)+IF(AND($E7=1,QN7=0),1000,0),MIN(AEV7,20)*400+(IF('計算A'!DM$106=1,1-HF7,0)+IF('計算A'!DN$106=1,1-HH7,0))*150+195+'計算A'!DN$5*100000+IF(AND($E7=1,QN7=0),50000,0))),1000000))</f>
        <v/>
      </c>
      <c r="ZV7">
        <f>IF($B7=0,1000000,IF(INDEX('計算A'!$D$60:$II$104,$B7,116)*HH7=1,IF(AND($E7=2,QO7=0),1000000,IF($F7&gt;0,INDEX('計算A'!DO$110:DO$114,$F7+1)+IF(AND($E7=1,QO7=0),1000,0),MIN(AEV7,20)*400+(IF('計算A'!DN$106=1,1-HG7,0)+IF('計算A'!DO$106=1,1-HI7,0))*150+205+'計算A'!DO$5*100000+IF(AND($E7=1,QO7=0),50000,0))),1000000))</f>
        <v/>
      </c>
      <c r="ZW7">
        <f>IF($B7=0,1000000,IF(INDEX('計算A'!$D$60:$II$104,$B7,117)*HI7=1,IF(AND($E7=2,QP7=0),1000000,IF($F7&gt;0,INDEX('計算A'!DP$110:DP$114,$F7+1)+IF(AND($E7=1,QP7=0),1000,0),MIN(AEV7,20)*400+(IF('計算A'!DO$106=1,1-HH7,0)+IF('計算A'!DP$106=1,1-HJ7,0))*150+215+'計算A'!DP$5*100000+IF(AND($E7=1,QP7=0),50000,0))),1000000))</f>
        <v/>
      </c>
      <c r="ZX7">
        <f>IF($B7=0,1000000,IF(INDEX('計算A'!$D$60:$II$104,$B7,118)*HJ7=1,IF(AND($E7=2,QQ7=0),1000000,IF($F7&gt;0,INDEX('計算A'!DQ$110:DQ$114,$F7+1)+IF(AND($E7=1,QQ7=0),1000,0),MIN(AEV7,20)*400+(IF('計算A'!DP$106=1,1-HI7,0)+IF('計算A'!DQ$106=1,1-HK7,0))*150+225+'計算A'!DQ$5*100000+IF(AND($E7=1,QQ7=0),50000,0))),1000000))</f>
        <v/>
      </c>
      <c r="ZY7">
        <f>IF($B7=0,1000000,IF(INDEX('計算A'!$D$60:$II$104,$B7,119)*HK7=1,IF(AND($E7=2,QR7=0),1000000,IF($F7&gt;0,INDEX('計算A'!DR$110:DR$114,$F7+1)+IF(AND($E7=1,QR7=0),1000,0),MIN(AEV7,20)*400+(IF('計算A'!DQ$106=1,1-HJ7,0)+IF('計算A'!DR$106=1,1-HL7,0))*150+235+'計算A'!DR$5*100000+IF(AND($E7=1,QR7=0),50000,0))),1000000))</f>
        <v/>
      </c>
      <c r="ZZ7">
        <f>IF($B7=0,1000000,IF(INDEX('計算A'!$D$60:$II$104,$B7,120)*HL7=1,IF(AND($E7=2,QS7=0),1000000,IF($F7&gt;0,INDEX('計算A'!DS$110:DS$114,$F7+1)+IF(AND($E7=1,QS7=0),1000,0),MIN(AEV7,20)*400+(IF('計算A'!DR$106=1,1-HK7,0))*150+245+'計算A'!DS$5*100000+IF(AND($E7=1,QS7=0),50000,0))),1000000))</f>
        <v/>
      </c>
      <c r="AAA7">
        <f>IF($B7=0,1000000,IF(INDEX('計算A'!$D$60:$II$104,$B7,121)*HM7=1,IF(AND($E7=2,QT7=0),1000000,IF($F7&gt;0,INDEX('計算A'!DT$110:DT$114,$F7+1)+IF(AND($E7=1,QT7=0),1000,0),MIN(AEW7,20)*400+(IF('計算A'!DT$106=1,1-HN7,0))*150+16+'計算A'!DT$5*100000+IF(AND($E7=1,QT7=0),50000,0))),1000000))</f>
        <v/>
      </c>
      <c r="AAB7">
        <f>IF($B7=0,1000000,IF(INDEX('計算A'!$D$60:$II$104,$B7,122)*HN7=1,IF(AND($E7=2,QU7=0),1000000,IF($F7&gt;0,INDEX('計算A'!DU$110:DU$114,$F7+1)+IF(AND($E7=1,QU7=0),1000,0),MIN(AEW7,20)*400+(IF('計算A'!DT$106=1,1-HM7,0)+IF('計算A'!DU$106=1,1-HO7,0))*150+26+'計算A'!DU$5*100000+IF(AND($E7=1,QU7=0),50000,0))),1000000))</f>
        <v/>
      </c>
      <c r="AAC7">
        <f>IF($B7=0,1000000,IF(INDEX('計算A'!$D$60:$II$104,$B7,123)*HO7=1,IF(AND($E7=2,QV7=0),1000000,IF($F7&gt;0,INDEX('計算A'!DV$110:DV$114,$F7+1)+IF(AND($E7=1,QV7=0),1000,0),MIN(AEW7,20)*400+(IF('計算A'!DU$106=1,1-HN7,0)+IF('計算A'!DV$106=1,1-HP7,0))*150+36+'計算A'!DV$5*100000+IF(AND($E7=1,QV7=0),50000,0))),1000000))</f>
        <v/>
      </c>
      <c r="AAD7">
        <f>IF($B7=0,1000000,IF(INDEX('計算A'!$D$60:$II$104,$B7,124)*HP7=1,IF(AND($E7=2,QW7=0),1000000,IF($F7&gt;0,INDEX('計算A'!DW$110:DW$114,$F7+1)+IF(AND($E7=1,QW7=0),1000,0),MIN(AEW7,20)*400+(IF('計算A'!DV$106=1,1-HO7,0)+IF('計算A'!DW$106=1,1-HQ7,0))*150+46+'計算A'!DW$5*100000+IF(AND($E7=1,QW7=0),50000,0))),1000000))</f>
        <v/>
      </c>
      <c r="AAE7">
        <f>IF($B7=0,1000000,IF(INDEX('計算A'!$D$60:$II$104,$B7,125)*HQ7=1,IF(AND($E7=2,QX7=0),1000000,IF($F7&gt;0,INDEX('計算A'!DX$110:DX$114,$F7+1)+IF(AND($E7=1,QX7=0),1000,0),MIN(AEW7,20)*400+(IF('計算A'!DW$106=1,1-HP7,0)+IF('計算A'!DX$106=1,1-HR7,0))*150+56+'計算A'!DX$5*100000+IF(AND($E7=1,QX7=0),50000,0))),1000000))</f>
        <v/>
      </c>
      <c r="AAF7">
        <f>IF($B7=0,1000000,IF(INDEX('計算A'!$D$60:$II$104,$B7,126)*HR7=1,IF(AND($E7=2,QY7=0),1000000,IF($F7&gt;0,INDEX('計算A'!DY$110:DY$114,$F7+1)+IF(AND($E7=1,QY7=0),1000,0),MIN(AEW7,20)*400+(IF('計算A'!DX$106=1,1-HQ7,0)+IF('計算A'!DY$106=1,1-HS7,0))*150+66+'計算A'!DY$5*100000+IF(AND($E7=1,QY7=0),50000,0))),1000000))</f>
        <v/>
      </c>
      <c r="AAG7">
        <f>IF($B7=0,1000000,IF(INDEX('計算A'!$D$60:$II$104,$B7,127)*HS7=1,IF(AND($E7=2,QZ7=0),1000000,IF($F7&gt;0,INDEX('計算A'!DZ$110:DZ$114,$F7+1)+IF(AND($E7=1,QZ7=0),1000,0),MIN(AEW7,20)*400+(IF('計算A'!DY$106=1,1-HR7,0)+IF('計算A'!DZ$106=1,1-HT7,0))*150+76+'計算A'!DZ$5*100000+IF(AND($E7=1,QZ7=0),50000,0))),1000000))</f>
        <v/>
      </c>
      <c r="AAH7">
        <f>IF($B7=0,1000000,IF(INDEX('計算A'!$D$60:$II$104,$B7,128)*HT7=1,IF(AND($E7=2,RA7=0),1000000,IF($F7&gt;0,INDEX('計算A'!EA$110:EA$114,$F7+1)+IF(AND($E7=1,RA7=0),1000,0),MIN(AEW7,20)*400+(IF('計算A'!DZ$106=1,1-HS7,0)+IF('計算A'!EA$106=1,1-HU7,0))*150+86+'計算A'!EA$5*100000+IF(AND($E7=1,RA7=0),50000,0))),1000000))</f>
        <v/>
      </c>
      <c r="AAI7">
        <f>IF($B7=0,1000000,IF(INDEX('計算A'!$D$60:$II$104,$B7,129)*HU7=1,IF(AND($E7=2,RB7=0),1000000,IF($F7&gt;0,INDEX('計算A'!EB$110:EB$114,$F7+1)+IF(AND($E7=1,RB7=0),1000,0),MIN(AEW7,20)*400+(IF('計算A'!EA$106=1,1-HT7,0)+IF('計算A'!EB$106=1,1-HV7,0))*150+96+'計算A'!EB$5*100000+IF(AND($E7=1,RB7=0),50000,0))),1000000))</f>
        <v/>
      </c>
      <c r="AAJ7">
        <f>IF($B7=0,1000000,IF(INDEX('計算A'!$D$60:$II$104,$B7,130)*HV7=1,IF(AND($E7=2,RC7=0),1000000,IF($F7&gt;0,INDEX('計算A'!EC$110:EC$114,$F7+1)+IF(AND($E7=1,RC7=0),1000,0),MIN(AEW7,20)*400+(IF('計算A'!EB$106=1,1-HU7,0)+IF('計算A'!EC$106=1,1-HW7,0))*150+106+'計算A'!EC$5*100000+IF(AND($E7=1,RC7=0),50000,0))),1000000))</f>
        <v/>
      </c>
      <c r="AAK7">
        <f>IF($B7=0,1000000,IF(INDEX('計算A'!$D$60:$II$104,$B7,131)*HW7=1,IF(AND($E7=2,RD7=0),1000000,IF($F7&gt;0,INDEX('計算A'!ED$110:ED$114,$F7+1)+IF(AND($E7=1,RD7=0),1000,0),MIN(AEW7,20)*400+(IF('計算A'!EC$106=1,1-HV7,0)+IF('計算A'!ED$106=1,1-HX7,0))*150+116+'計算A'!ED$5*100000+IF(AND($E7=1,RD7=0),50000,0))),1000000))</f>
        <v/>
      </c>
      <c r="AAL7">
        <f>IF($B7=0,1000000,IF(INDEX('計算A'!$D$60:$II$104,$B7,132)*HX7=1,IF(AND($E7=2,RE7=0),1000000,IF($F7&gt;0,INDEX('計算A'!EE$110:EE$114,$F7+1)+IF(AND($E7=1,RE7=0),1000,0),MIN(AEW7,20)*400+(IF('計算A'!ED$106=1,1-HW7,0)+IF('計算A'!EE$106=1,1-HY7,0))*150+126+'計算A'!EE$5*100000+IF(AND($E7=1,RE7=0),50000,0))),1000000))</f>
        <v/>
      </c>
      <c r="AAM7">
        <f>IF($B7=0,1000000,IF(INDEX('計算A'!$D$60:$II$104,$B7,133)*HY7=1,IF(AND($E7=2,RF7=0),1000000,IF($F7&gt;0,INDEX('計算A'!EF$110:EF$114,$F7+1)+IF(AND($E7=1,RF7=0),1000,0),MIN(AEW7,20)*400+(IF('計算A'!EE$106=1,1-HX7,0)+IF('計算A'!EF$106=1,1-HZ7,0))*150+136+'計算A'!EF$5*100000+IF(AND($E7=1,RF7=0),50000,0))),1000000))</f>
        <v/>
      </c>
      <c r="AAN7">
        <f>IF($B7=0,1000000,IF(INDEX('計算A'!$D$60:$II$104,$B7,134)*HZ7=1,IF(AND($E7=2,RG7=0),1000000,IF($F7&gt;0,INDEX('計算A'!EG$110:EG$114,$F7+1)+IF(AND($E7=1,RG7=0),1000,0),MIN(AEW7,20)*400+(IF('計算A'!EF$106=1,1-HY7,0)+IF('計算A'!EG$106=1,1-IA7,0))*150+146+'計算A'!EG$5*100000+IF(AND($E7=1,RG7=0),50000,0))),1000000))</f>
        <v/>
      </c>
      <c r="AAO7">
        <f>IF($B7=0,1000000,IF(INDEX('計算A'!$D$60:$II$104,$B7,135)*IA7=1,IF(AND($E7=2,RH7=0),1000000,IF($F7&gt;0,INDEX('計算A'!EH$110:EH$114,$F7+1)+IF(AND($E7=1,RH7=0),1000,0),MIN(AEW7,20)*400+(IF('計算A'!EG$106=1,1-HZ7,0)+IF('計算A'!EH$106=1,1-IB7,0))*150+156+'計算A'!EH$5*100000+IF(AND($E7=1,RH7=0),50000,0))),1000000))</f>
        <v/>
      </c>
      <c r="AAP7">
        <f>IF($B7=0,1000000,IF(INDEX('計算A'!$D$60:$II$104,$B7,136)*IB7=1,IF(AND($E7=2,RI7=0),1000000,IF($F7&gt;0,INDEX('計算A'!EI$110:EI$114,$F7+1)+IF(AND($E7=1,RI7=0),1000,0),MIN(AEW7,20)*400+(IF('計算A'!EH$106=1,1-IA7,0)+IF('計算A'!EI$106=1,1-IC7,0))*150+166+'計算A'!EI$5*100000+IF(AND($E7=1,RI7=0),50000,0))),1000000))</f>
        <v/>
      </c>
      <c r="AAQ7">
        <f>IF($B7=0,1000000,IF(INDEX('計算A'!$D$60:$II$104,$B7,137)*IC7=1,IF(AND($E7=2,RJ7=0),1000000,IF($F7&gt;0,INDEX('計算A'!EJ$110:EJ$114,$F7+1)+IF(AND($E7=1,RJ7=0),1000,0),MIN(AEW7,20)*400+(IF('計算A'!EI$106=1,1-IB7,0)+IF('計算A'!EJ$106=1,1-ID7,0))*150+176+'計算A'!EJ$5*100000+IF(AND($E7=1,RJ7=0),50000,0))),1000000))</f>
        <v/>
      </c>
      <c r="AAR7">
        <f>IF($B7=0,1000000,IF(INDEX('計算A'!$D$60:$II$104,$B7,138)*ID7=1,IF(AND($E7=2,RK7=0),1000000,IF($F7&gt;0,INDEX('計算A'!EK$110:EK$114,$F7+1)+IF(AND($E7=1,RK7=0),1000,0),MIN(AEW7,20)*400+(IF('計算A'!EJ$106=1,1-IC7,0)+IF('計算A'!EK$106=1,1-IE7,0))*150+186+'計算A'!EK$5*100000+IF(AND($E7=1,RK7=0),50000,0))),1000000))</f>
        <v/>
      </c>
      <c r="AAS7">
        <f>IF($B7=0,1000000,IF(INDEX('計算A'!$D$60:$II$104,$B7,139)*IE7=1,IF(AND($E7=2,RL7=0),1000000,IF($F7&gt;0,INDEX('計算A'!EL$110:EL$114,$F7+1)+IF(AND($E7=1,RL7=0),1000,0),MIN(AEW7,20)*400+(IF('計算A'!EK$106=1,1-ID7,0)+IF('計算A'!EL$106=1,1-IF7,0))*150+196+'計算A'!EL$5*100000+IF(AND($E7=1,RL7=0),50000,0))),1000000))</f>
        <v/>
      </c>
      <c r="AAT7">
        <f>IF($B7=0,1000000,IF(INDEX('計算A'!$D$60:$II$104,$B7,140)*IF7=1,IF(AND($E7=2,RM7=0),1000000,IF($F7&gt;0,INDEX('計算A'!EM$110:EM$114,$F7+1)+IF(AND($E7=1,RM7=0),1000,0),MIN(AEW7,20)*400+(IF('計算A'!EL$106=1,1-IE7,0)+IF('計算A'!EM$106=1,1-IG7,0))*150+206+'計算A'!EM$5*100000+IF(AND($E7=1,RM7=0),50000,0))),1000000))</f>
        <v/>
      </c>
      <c r="AAU7">
        <f>IF($B7=0,1000000,IF(INDEX('計算A'!$D$60:$II$104,$B7,141)*IG7=1,IF(AND($E7=2,RN7=0),1000000,IF($F7&gt;0,INDEX('計算A'!EN$110:EN$114,$F7+1)+IF(AND($E7=1,RN7=0),1000,0),MIN(AEW7,20)*400+(IF('計算A'!EM$106=1,1-IF7,0)+IF('計算A'!EN$106=1,1-IH7,0))*150+216+'計算A'!EN$5*100000+IF(AND($E7=1,RN7=0),50000,0))),1000000))</f>
        <v/>
      </c>
      <c r="AAV7">
        <f>IF($B7=0,1000000,IF(INDEX('計算A'!$D$60:$II$104,$B7,142)*IH7=1,IF(AND($E7=2,RO7=0),1000000,IF($F7&gt;0,INDEX('計算A'!EO$110:EO$114,$F7+1)+IF(AND($E7=1,RO7=0),1000,0),MIN(AEW7,20)*400+(IF('計算A'!EN$106=1,1-IG7,0)+IF('計算A'!EO$106=1,1-II7,0))*150+226+'計算A'!EO$5*100000+IF(AND($E7=1,RO7=0),50000,0))),1000000))</f>
        <v/>
      </c>
      <c r="AAW7">
        <f>IF($B7=0,1000000,IF(INDEX('計算A'!$D$60:$II$104,$B7,143)*II7=1,IF(AND($E7=2,RP7=0),1000000,IF($F7&gt;0,INDEX('計算A'!EP$110:EP$114,$F7+1)+IF(AND($E7=1,RP7=0),1000,0),MIN(AEW7,20)*400+(IF('計算A'!EO$106=1,1-IH7,0)+IF('計算A'!EP$106=1,1-IJ7,0))*150+236+'計算A'!EP$5*100000+IF(AND($E7=1,RP7=0),50000,0))),1000000))</f>
        <v/>
      </c>
      <c r="AAX7">
        <f>IF($B7=0,1000000,IF(INDEX('計算A'!$D$60:$II$104,$B7,144)*IJ7=1,IF(AND($E7=2,RQ7=0),1000000,IF($F7&gt;0,INDEX('計算A'!EQ$110:EQ$114,$F7+1)+IF(AND($E7=1,RQ7=0),1000,0),MIN(AEW7,20)*400+(IF('計算A'!EP$106=1,1-II7,0))*150+246+'計算A'!EQ$5*100000+IF(AND($E7=1,RQ7=0),50000,0))),1000000))</f>
        <v/>
      </c>
      <c r="AAY7">
        <f>IF($B7=0,1000000,IF(INDEX('計算A'!$D$60:$II$104,$B7,145)*IK7=1,IF(AND($E7=2,RR7=0),1000000,IF($F7&gt;0,INDEX('計算A'!ER$110:ER$114,$F7+1)+IF(AND($E7=1,RR7=0),1000,0),MIN(AEX7,20)*400+(IF('計算A'!ER$106=1,1-IL7,0))*150+17+'計算A'!ER$5*100000+IF(AND($E7=1,RR7=0),50000,0))),1000000))</f>
        <v/>
      </c>
      <c r="AAZ7">
        <f>IF($B7=0,1000000,IF(INDEX('計算A'!$D$60:$II$104,$B7,146)*IL7=1,IF(AND($E7=2,RS7=0),1000000,IF($F7&gt;0,INDEX('計算A'!ES$110:ES$114,$F7+1)+IF(AND($E7=1,RS7=0),1000,0),MIN(AEX7,20)*400+(IF('計算A'!ER$106=1,1-IK7,0)+IF('計算A'!ES$106=1,1-IM7,0))*150+27+'計算A'!ES$5*100000+IF(AND($E7=1,RS7=0),50000,0))),1000000))</f>
        <v/>
      </c>
      <c r="ABA7">
        <f>IF($B7=0,1000000,IF(INDEX('計算A'!$D$60:$II$104,$B7,147)*IM7=1,IF(AND($E7=2,RT7=0),1000000,IF($F7&gt;0,INDEX('計算A'!ET$110:ET$114,$F7+1)+IF(AND($E7=1,RT7=0),1000,0),MIN(AEX7,20)*400+(IF('計算A'!ES$106=1,1-IL7,0)+IF('計算A'!ET$106=1,1-IN7,0))*150+37+'計算A'!ET$5*100000+IF(AND($E7=1,RT7=0),50000,0))),1000000))</f>
        <v/>
      </c>
      <c r="ABB7">
        <f>IF($B7=0,1000000,IF(INDEX('計算A'!$D$60:$II$104,$B7,148)*IN7=1,IF(AND($E7=2,RU7=0),1000000,IF($F7&gt;0,INDEX('計算A'!EU$110:EU$114,$F7+1)+IF(AND($E7=1,RU7=0),1000,0),MIN(AEX7,20)*400+(IF('計算A'!ET$106=1,1-IM7,0)+IF('計算A'!EU$106=1,1-IO7,0))*150+47+'計算A'!EU$5*100000+IF(AND($E7=1,RU7=0),50000,0))),1000000))</f>
        <v/>
      </c>
      <c r="ABC7">
        <f>IF($B7=0,1000000,IF(INDEX('計算A'!$D$60:$II$104,$B7,149)*IO7=1,IF(AND($E7=2,RV7=0),1000000,IF($F7&gt;0,INDEX('計算A'!EV$110:EV$114,$F7+1)+IF(AND($E7=1,RV7=0),1000,0),MIN(AEX7,20)*400+(IF('計算A'!EU$106=1,1-IN7,0)+IF('計算A'!EV$106=1,1-IP7,0))*150+57+'計算A'!EV$5*100000+IF(AND($E7=1,RV7=0),50000,0))),1000000))</f>
        <v/>
      </c>
      <c r="ABD7">
        <f>IF($B7=0,1000000,IF(INDEX('計算A'!$D$60:$II$104,$B7,150)*IP7=1,IF(AND($E7=2,RW7=0),1000000,IF($F7&gt;0,INDEX('計算A'!EW$110:EW$114,$F7+1)+IF(AND($E7=1,RW7=0),1000,0),MIN(AEX7,20)*400+(IF('計算A'!EV$106=1,1-IO7,0)+IF('計算A'!EW$106=1,1-IQ7,0))*150+67+'計算A'!EW$5*100000+IF(AND($E7=1,RW7=0),50000,0))),1000000))</f>
        <v/>
      </c>
      <c r="ABE7">
        <f>IF($B7=0,1000000,IF(INDEX('計算A'!$D$60:$II$104,$B7,151)*IQ7=1,IF(AND($E7=2,RX7=0),1000000,IF($F7&gt;0,INDEX('計算A'!EX$110:EX$114,$F7+1)+IF(AND($E7=1,RX7=0),1000,0),MIN(AEX7,20)*400+(IF('計算A'!EW$106=1,1-IP7,0)+IF('計算A'!EX$106=1,1-IR7,0))*150+77+'計算A'!EX$5*100000+IF(AND($E7=1,RX7=0),50000,0))),1000000))</f>
        <v/>
      </c>
      <c r="ABF7">
        <f>IF($B7=0,1000000,IF(INDEX('計算A'!$D$60:$II$104,$B7,152)*IR7=1,IF(AND($E7=2,RY7=0),1000000,IF($F7&gt;0,INDEX('計算A'!EY$110:EY$114,$F7+1)+IF(AND($E7=1,RY7=0),1000,0),MIN(AEX7,20)*400+(IF('計算A'!EX$106=1,1-IQ7,0)+IF('計算A'!EY$106=1,1-IS7,0))*150+87+'計算A'!EY$5*100000+IF(AND($E7=1,RY7=0),50000,0))),1000000))</f>
        <v/>
      </c>
      <c r="ABG7">
        <f>IF($B7=0,1000000,IF(INDEX('計算A'!$D$60:$II$104,$B7,153)*IS7=1,IF(AND($E7=2,RZ7=0),1000000,IF($F7&gt;0,INDEX('計算A'!EZ$110:EZ$114,$F7+1)+IF(AND($E7=1,RZ7=0),1000,0),MIN(AEX7,20)*400+(IF('計算A'!EY$106=1,1-IR7,0)+IF('計算A'!EZ$106=1,1-IT7,0))*150+97+'計算A'!EZ$5*100000+IF(AND($E7=1,RZ7=0),50000,0))),1000000))</f>
        <v/>
      </c>
      <c r="ABH7">
        <f>IF($B7=0,1000000,IF(INDEX('計算A'!$D$60:$II$104,$B7,154)*IT7=1,IF(AND($E7=2,SA7=0),1000000,IF($F7&gt;0,INDEX('計算A'!FA$110:FA$114,$F7+1)+IF(AND($E7=1,SA7=0),1000,0),MIN(AEX7,20)*400+(IF('計算A'!EZ$106=1,1-IS7,0)+IF('計算A'!FA$106=1,1-IU7,0))*150+107+'計算A'!FA$5*100000+IF(AND($E7=1,SA7=0),50000,0))),1000000))</f>
        <v/>
      </c>
      <c r="ABI7">
        <f>IF($B7=0,1000000,IF(INDEX('計算A'!$D$60:$II$104,$B7,155)*IU7=1,IF(AND($E7=2,SB7=0),1000000,IF($F7&gt;0,INDEX('計算A'!FB$110:FB$114,$F7+1)+IF(AND($E7=1,SB7=0),1000,0),MIN(AEX7,20)*400+(IF('計算A'!FA$106=1,1-IT7,0)+IF('計算A'!FB$106=1,1-IV7,0))*150+117+'計算A'!FB$5*100000+IF(AND($E7=1,SB7=0),50000,0))),1000000))</f>
        <v/>
      </c>
      <c r="ABJ7">
        <f>IF($B7=0,1000000,IF(INDEX('計算A'!$D$60:$II$104,$B7,156)*IV7=1,IF(AND($E7=2,SC7=0),1000000,IF($F7&gt;0,INDEX('計算A'!FC$110:FC$114,$F7+1)+IF(AND($E7=1,SC7=0),1000,0),MIN(AEX7,20)*400+(IF('計算A'!FB$106=1,1-IU7,0)+IF('計算A'!FC$106=1,1-IW7,0))*150+127+'計算A'!FC$5*100000+IF(AND($E7=1,SC7=0),50000,0))),1000000))</f>
        <v/>
      </c>
      <c r="ABK7">
        <f>IF($B7=0,1000000,IF(INDEX('計算A'!$D$60:$II$104,$B7,157)*IW7=1,IF(AND($E7=2,SD7=0),1000000,IF($F7&gt;0,INDEX('計算A'!FD$110:FD$114,$F7+1)+IF(AND($E7=1,SD7=0),1000,0),MIN(AEX7,20)*400+(IF('計算A'!FC$106=1,1-IV7,0)+IF('計算A'!FD$106=1,1-IX7,0))*150+137+'計算A'!FD$5*100000+IF(AND($E7=1,SD7=0),50000,0))),1000000))</f>
        <v/>
      </c>
      <c r="ABL7">
        <f>IF($B7=0,1000000,IF(INDEX('計算A'!$D$60:$II$104,$B7,158)*IX7=1,IF(AND($E7=2,SE7=0),1000000,IF($F7&gt;0,INDEX('計算A'!FE$110:FE$114,$F7+1)+IF(AND($E7=1,SE7=0),1000,0),MIN(AEX7,20)*400+(IF('計算A'!FD$106=1,1-IW7,0)+IF('計算A'!FE$106=1,1-IY7,0))*150+147+'計算A'!FE$5*100000+IF(AND($E7=1,SE7=0),50000,0))),1000000))</f>
        <v/>
      </c>
      <c r="ABM7">
        <f>IF($B7=0,1000000,IF(INDEX('計算A'!$D$60:$II$104,$B7,159)*IY7=1,IF(AND($E7=2,SF7=0),1000000,IF($F7&gt;0,INDEX('計算A'!FF$110:FF$114,$F7+1)+IF(AND($E7=1,SF7=0),1000,0),MIN(AEX7,20)*400+(IF('計算A'!FE$106=1,1-IX7,0)+IF('計算A'!FF$106=1,1-IZ7,0))*150+157+'計算A'!FF$5*100000+IF(AND($E7=1,SF7=0),50000,0))),1000000))</f>
        <v/>
      </c>
      <c r="ABN7">
        <f>IF($B7=0,1000000,IF(INDEX('計算A'!$D$60:$II$104,$B7,160)*IZ7=1,IF(AND($E7=2,SG7=0),1000000,IF($F7&gt;0,INDEX('計算A'!FG$110:FG$114,$F7+1)+IF(AND($E7=1,SG7=0),1000,0),MIN(AEX7,20)*400+(IF('計算A'!FF$106=1,1-IY7,0)+IF('計算A'!FG$106=1,1-JA7,0))*150+167+'計算A'!FG$5*100000+IF(AND($E7=1,SG7=0),50000,0))),1000000))</f>
        <v/>
      </c>
      <c r="ABO7">
        <f>IF($B7=0,1000000,IF(INDEX('計算A'!$D$60:$II$104,$B7,161)*JA7=1,IF(AND($E7=2,SH7=0),1000000,IF($F7&gt;0,INDEX('計算A'!FH$110:FH$114,$F7+1)+IF(AND($E7=1,SH7=0),1000,0),MIN(AEX7,20)*400+(IF('計算A'!FG$106=1,1-IZ7,0)+IF('計算A'!FH$106=1,1-JB7,0))*150+177+'計算A'!FH$5*100000+IF(AND($E7=1,SH7=0),50000,0))),1000000))</f>
        <v/>
      </c>
      <c r="ABP7">
        <f>IF($B7=0,1000000,IF(INDEX('計算A'!$D$60:$II$104,$B7,162)*JB7=1,IF(AND($E7=2,SI7=0),1000000,IF($F7&gt;0,INDEX('計算A'!FI$110:FI$114,$F7+1)+IF(AND($E7=1,SI7=0),1000,0),MIN(AEX7,20)*400+(IF('計算A'!FH$106=1,1-JA7,0)+IF('計算A'!FI$106=1,1-JC7,0))*150+187+'計算A'!FI$5*100000+IF(AND($E7=1,SI7=0),50000,0))),1000000))</f>
        <v/>
      </c>
      <c r="ABQ7">
        <f>IF($B7=0,1000000,IF(INDEX('計算A'!$D$60:$II$104,$B7,163)*JC7=1,IF(AND($E7=2,SJ7=0),1000000,IF($F7&gt;0,INDEX('計算A'!FJ$110:FJ$114,$F7+1)+IF(AND($E7=1,SJ7=0),1000,0),MIN(AEX7,20)*400+(IF('計算A'!FI$106=1,1-JB7,0)+IF('計算A'!FJ$106=1,1-JD7,0))*150+197+'計算A'!FJ$5*100000+IF(AND($E7=1,SJ7=0),50000,0))),1000000))</f>
        <v/>
      </c>
      <c r="ABR7">
        <f>IF($B7=0,1000000,IF(INDEX('計算A'!$D$60:$II$104,$B7,164)*JD7=1,IF(AND($E7=2,SK7=0),1000000,IF($F7&gt;0,INDEX('計算A'!FK$110:FK$114,$F7+1)+IF(AND($E7=1,SK7=0),1000,0),MIN(AEX7,20)*400+(IF('計算A'!FJ$106=1,1-JC7,0)+IF('計算A'!FK$106=1,1-JE7,0))*150+207+'計算A'!FK$5*100000+IF(AND($E7=1,SK7=0),50000,0))),1000000))</f>
        <v/>
      </c>
      <c r="ABS7">
        <f>IF($B7=0,1000000,IF(INDEX('計算A'!$D$60:$II$104,$B7,165)*JE7=1,IF(AND($E7=2,SL7=0),1000000,IF($F7&gt;0,INDEX('計算A'!FL$110:FL$114,$F7+1)+IF(AND($E7=1,SL7=0),1000,0),MIN(AEX7,20)*400+(IF('計算A'!FK$106=1,1-JD7,0)+IF('計算A'!FL$106=1,1-JF7,0))*150+217+'計算A'!FL$5*100000+IF(AND($E7=1,SL7=0),50000,0))),1000000))</f>
        <v/>
      </c>
      <c r="ABT7">
        <f>IF($B7=0,1000000,IF(INDEX('計算A'!$D$60:$II$104,$B7,166)*JF7=1,IF(AND($E7=2,SM7=0),1000000,IF($F7&gt;0,INDEX('計算A'!FM$110:FM$114,$F7+1)+IF(AND($E7=1,SM7=0),1000,0),MIN(AEX7,20)*400+(IF('計算A'!FL$106=1,1-JE7,0)+IF('計算A'!FM$106=1,1-JG7,0))*150+227+'計算A'!FM$5*100000+IF(AND($E7=1,SM7=0),50000,0))),1000000))</f>
        <v/>
      </c>
      <c r="ABU7">
        <f>IF($B7=0,1000000,IF(INDEX('計算A'!$D$60:$II$104,$B7,167)*JG7=1,IF(AND($E7=2,SN7=0),1000000,IF($F7&gt;0,INDEX('計算A'!FN$110:FN$114,$F7+1)+IF(AND($E7=1,SN7=0),1000,0),MIN(AEX7,20)*400+(IF('計算A'!FM$106=1,1-JF7,0)+IF('計算A'!FN$106=1,1-JH7,0))*150+237+'計算A'!FN$5*100000+IF(AND($E7=1,SN7=0),50000,0))),1000000))</f>
        <v/>
      </c>
      <c r="ABV7">
        <f>IF($B7=0,1000000,IF(INDEX('計算A'!$D$60:$II$104,$B7,168)*JH7=1,IF(AND($E7=2,SO7=0),1000000,IF($F7&gt;0,INDEX('計算A'!FO$110:FO$114,$F7+1)+IF(AND($E7=1,SO7=0),1000,0),MIN(AEX7,20)*400+(IF('計算A'!FN$106=1,1-JG7,0))*150+247+'計算A'!FO$5*100000+IF(AND($E7=1,SO7=0),50000,0))),1000000))</f>
        <v/>
      </c>
      <c r="ABW7">
        <f>IF($B7=0,1000000,IF(INDEX('計算A'!$D$60:$II$104,$B7,169)*JI7=1,IF(AND($E7=2,SP7=0),1000000,IF($F7&gt;0,INDEX('計算A'!FP$110:FP$114,$F7+1)+IF(AND($E7=1,SP7=0),1000,0),MIN(AEY7,20)*400+(IF('計算A'!FP$106=1,1-JJ7,0))*150+18+'計算A'!FP$5*100000+IF(AND($E7=1,SP7=0),50000,0))),1000000))</f>
        <v/>
      </c>
      <c r="ABX7">
        <f>IF($B7=0,1000000,IF(INDEX('計算A'!$D$60:$II$104,$B7,170)*JJ7=1,IF(AND($E7=2,SQ7=0),1000000,IF($F7&gt;0,INDEX('計算A'!FQ$110:FQ$114,$F7+1)+IF(AND($E7=1,SQ7=0),1000,0),MIN(AEY7,20)*400+(IF('計算A'!FP$106=1,1-JI7,0)+IF('計算A'!FQ$106=1,1-JK7,0))*150+28+'計算A'!FQ$5*100000+IF(AND($E7=1,SQ7=0),50000,0))),1000000))</f>
        <v/>
      </c>
      <c r="ABY7">
        <f>IF($B7=0,1000000,IF(INDEX('計算A'!$D$60:$II$104,$B7,171)*JK7=1,IF(AND($E7=2,SR7=0),1000000,IF($F7&gt;0,INDEX('計算A'!FR$110:FR$114,$F7+1)+IF(AND($E7=1,SR7=0),1000,0),MIN(AEY7,20)*400+(IF('計算A'!FQ$106=1,1-JJ7,0)+IF('計算A'!FR$106=1,1-JL7,0))*150+38+'計算A'!FR$5*100000+IF(AND($E7=1,SR7=0),50000,0))),1000000))</f>
        <v/>
      </c>
      <c r="ABZ7">
        <f>IF($B7=0,1000000,IF(INDEX('計算A'!$D$60:$II$104,$B7,172)*JL7=1,IF(AND($E7=2,SS7=0),1000000,IF($F7&gt;0,INDEX('計算A'!FS$110:FS$114,$F7+1)+IF(AND($E7=1,SS7=0),1000,0),MIN(AEY7,20)*400+(IF('計算A'!FR$106=1,1-JK7,0)+IF('計算A'!FS$106=1,1-JM7,0))*150+48+'計算A'!FS$5*100000+IF(AND($E7=1,SS7=0),50000,0))),1000000))</f>
        <v/>
      </c>
      <c r="ACA7">
        <f>IF($B7=0,1000000,IF(INDEX('計算A'!$D$60:$II$104,$B7,173)*JM7=1,IF(AND($E7=2,ST7=0),1000000,IF($F7&gt;0,INDEX('計算A'!FT$110:FT$114,$F7+1)+IF(AND($E7=1,ST7=0),1000,0),MIN(AEY7,20)*400+(IF('計算A'!FS$106=1,1-JL7,0)+IF('計算A'!FT$106=1,1-JN7,0))*150+58+'計算A'!FT$5*100000+IF(AND($E7=1,ST7=0),50000,0))),1000000))</f>
        <v/>
      </c>
      <c r="ACB7">
        <f>IF($B7=0,1000000,IF(INDEX('計算A'!$D$60:$II$104,$B7,174)*JN7=1,IF(AND($E7=2,SU7=0),1000000,IF($F7&gt;0,INDEX('計算A'!FU$110:FU$114,$F7+1)+IF(AND($E7=1,SU7=0),1000,0),MIN(AEY7,20)*400+(IF('計算A'!FT$106=1,1-JM7,0)+IF('計算A'!FU$106=1,1-JO7,0))*150+68+'計算A'!FU$5*100000+IF(AND($E7=1,SU7=0),50000,0))),1000000))</f>
        <v/>
      </c>
      <c r="ACC7">
        <f>IF($B7=0,1000000,IF(INDEX('計算A'!$D$60:$II$104,$B7,175)*JO7=1,IF(AND($E7=2,SV7=0),1000000,IF($F7&gt;0,INDEX('計算A'!FV$110:FV$114,$F7+1)+IF(AND($E7=1,SV7=0),1000,0),MIN(AEY7,20)*400+(IF('計算A'!FU$106=1,1-JN7,0)+IF('計算A'!FV$106=1,1-JP7,0))*150+78+'計算A'!FV$5*100000+IF(AND($E7=1,SV7=0),50000,0))),1000000))</f>
        <v/>
      </c>
      <c r="ACD7">
        <f>IF($B7=0,1000000,IF(INDEX('計算A'!$D$60:$II$104,$B7,176)*JP7=1,IF(AND($E7=2,SW7=0),1000000,IF($F7&gt;0,INDEX('計算A'!FW$110:FW$114,$F7+1)+IF(AND($E7=1,SW7=0),1000,0),MIN(AEY7,20)*400+(IF('計算A'!FV$106=1,1-JO7,0)+IF('計算A'!FW$106=1,1-JQ7,0))*150+88+'計算A'!FW$5*100000+IF(AND($E7=1,SW7=0),50000,0))),1000000))</f>
        <v/>
      </c>
      <c r="ACE7">
        <f>IF($B7=0,1000000,IF(INDEX('計算A'!$D$60:$II$104,$B7,177)*JQ7=1,IF(AND($E7=2,SX7=0),1000000,IF($F7&gt;0,INDEX('計算A'!FX$110:FX$114,$F7+1)+IF(AND($E7=1,SX7=0),1000,0),MIN(AEY7,20)*400+(IF('計算A'!FW$106=1,1-JP7,0)+IF('計算A'!FX$106=1,1-JR7,0))*150+98+'計算A'!FX$5*100000+IF(AND($E7=1,SX7=0),50000,0))),1000000))</f>
        <v/>
      </c>
      <c r="ACF7">
        <f>IF($B7=0,1000000,IF(INDEX('計算A'!$D$60:$II$104,$B7,178)*JR7=1,IF(AND($E7=2,SY7=0),1000000,IF($F7&gt;0,INDEX('計算A'!FY$110:FY$114,$F7+1)+IF(AND($E7=1,SY7=0),1000,0),MIN(AEY7,20)*400+(IF('計算A'!FX$106=1,1-JQ7,0)+IF('計算A'!FY$106=1,1-JS7,0))*150+108+'計算A'!FY$5*100000+IF(AND($E7=1,SY7=0),50000,0))),1000000))</f>
        <v/>
      </c>
      <c r="ACG7">
        <f>IF($B7=0,1000000,IF(INDEX('計算A'!$D$60:$II$104,$B7,179)*JS7=1,IF(AND($E7=2,SZ7=0),1000000,IF($F7&gt;0,INDEX('計算A'!FZ$110:FZ$114,$F7+1)+IF(AND($E7=1,SZ7=0),1000,0),MIN(AEY7,20)*400+(IF('計算A'!FY$106=1,1-JR7,0)+IF('計算A'!FZ$106=1,1-JT7,0))*150+118+'計算A'!FZ$5*100000+IF(AND($E7=1,SZ7=0),50000,0))),1000000))</f>
        <v/>
      </c>
      <c r="ACH7">
        <f>IF($B7=0,1000000,IF(INDEX('計算A'!$D$60:$II$104,$B7,180)*JT7=1,IF(AND($E7=2,TA7=0),1000000,IF($F7&gt;0,INDEX('計算A'!GA$110:GA$114,$F7+1)+IF(AND($E7=1,TA7=0),1000,0),MIN(AEY7,20)*400+(IF('計算A'!FZ$106=1,1-JS7,0)+IF('計算A'!GA$106=1,1-JU7,0))*150+128+'計算A'!GA$5*100000+IF(AND($E7=1,TA7=0),50000,0))),1000000))</f>
        <v/>
      </c>
      <c r="ACI7">
        <f>IF($B7=0,1000000,IF(INDEX('計算A'!$D$60:$II$104,$B7,181)*JU7=1,IF(AND($E7=2,TB7=0),1000000,IF($F7&gt;0,INDEX('計算A'!GB$110:GB$114,$F7+1)+IF(AND($E7=1,TB7=0),1000,0),MIN(AEY7,20)*400+(IF('計算A'!GA$106=1,1-JT7,0)+IF('計算A'!GB$106=1,1-JV7,0))*150+138+'計算A'!GB$5*100000+IF(AND($E7=1,TB7=0),50000,0))),1000000))</f>
        <v/>
      </c>
      <c r="ACJ7">
        <f>IF($B7=0,1000000,IF(INDEX('計算A'!$D$60:$II$104,$B7,182)*JV7=1,IF(AND($E7=2,TC7=0),1000000,IF($F7&gt;0,INDEX('計算A'!GC$110:GC$114,$F7+1)+IF(AND($E7=1,TC7=0),1000,0),MIN(AEY7,20)*400+(IF('計算A'!GB$106=1,1-JU7,0)+IF('計算A'!GC$106=1,1-JW7,0))*150+148+'計算A'!GC$5*100000+IF(AND($E7=1,TC7=0),50000,0))),1000000))</f>
        <v/>
      </c>
      <c r="ACK7">
        <f>IF($B7=0,1000000,IF(INDEX('計算A'!$D$60:$II$104,$B7,183)*JW7=1,IF(AND($E7=2,TD7=0),1000000,IF($F7&gt;0,INDEX('計算A'!GD$110:GD$114,$F7+1)+IF(AND($E7=1,TD7=0),1000,0),MIN(AEY7,20)*400+(IF('計算A'!GC$106=1,1-JV7,0)+IF('計算A'!GD$106=1,1-JX7,0))*150+158+'計算A'!GD$5*100000+IF(AND($E7=1,TD7=0),50000,0))),1000000))</f>
        <v/>
      </c>
      <c r="ACL7">
        <f>IF($B7=0,1000000,IF(INDEX('計算A'!$D$60:$II$104,$B7,184)*JX7=1,IF(AND($E7=2,TE7=0),1000000,IF($F7&gt;0,INDEX('計算A'!GE$110:GE$114,$F7+1)+IF(AND($E7=1,TE7=0),1000,0),MIN(AEY7,20)*400+(IF('計算A'!GD$106=1,1-JW7,0)+IF('計算A'!GE$106=1,1-JY7,0))*150+168+'計算A'!GE$5*100000+IF(AND($E7=1,TE7=0),50000,0))),1000000))</f>
        <v/>
      </c>
      <c r="ACM7">
        <f>IF($B7=0,1000000,IF(INDEX('計算A'!$D$60:$II$104,$B7,185)*JY7=1,IF(AND($E7=2,TF7=0),1000000,IF($F7&gt;0,INDEX('計算A'!GF$110:GF$114,$F7+1)+IF(AND($E7=1,TF7=0),1000,0),MIN(AEY7,20)*400+(IF('計算A'!GE$106=1,1-JX7,0)+IF('計算A'!GF$106=1,1-JZ7,0))*150+178+'計算A'!GF$5*100000+IF(AND($E7=1,TF7=0),50000,0))),1000000))</f>
        <v/>
      </c>
      <c r="ACN7">
        <f>IF($B7=0,1000000,IF(INDEX('計算A'!$D$60:$II$104,$B7,186)*JZ7=1,IF(AND($E7=2,TG7=0),1000000,IF($F7&gt;0,INDEX('計算A'!GG$110:GG$114,$F7+1)+IF(AND($E7=1,TG7=0),1000,0),MIN(AEY7,20)*400+(IF('計算A'!GF$106=1,1-JY7,0)+IF('計算A'!GG$106=1,1-KA7,0))*150+188+'計算A'!GG$5*100000+IF(AND($E7=1,TG7=0),50000,0))),1000000))</f>
        <v/>
      </c>
      <c r="ACO7">
        <f>IF($B7=0,1000000,IF(INDEX('計算A'!$D$60:$II$104,$B7,187)*KA7=1,IF(AND($E7=2,TH7=0),1000000,IF($F7&gt;0,INDEX('計算A'!GH$110:GH$114,$F7+1)+IF(AND($E7=1,TH7=0),1000,0),MIN(AEY7,20)*400+(IF('計算A'!GG$106=1,1-JZ7,0)+IF('計算A'!GH$106=1,1-KB7,0))*150+198+'計算A'!GH$5*100000+IF(AND($E7=1,TH7=0),50000,0))),1000000))</f>
        <v/>
      </c>
      <c r="ACP7">
        <f>IF($B7=0,1000000,IF(INDEX('計算A'!$D$60:$II$104,$B7,188)*KB7=1,IF(AND($E7=2,TI7=0),1000000,IF($F7&gt;0,INDEX('計算A'!GI$110:GI$114,$F7+1)+IF(AND($E7=1,TI7=0),1000,0),MIN(AEY7,20)*400+(IF('計算A'!GH$106=1,1-KA7,0)+IF('計算A'!GI$106=1,1-KC7,0))*150+208+'計算A'!GI$5*100000+IF(AND($E7=1,TI7=0),50000,0))),1000000))</f>
        <v/>
      </c>
      <c r="ACQ7">
        <f>IF($B7=0,1000000,IF(INDEX('計算A'!$D$60:$II$104,$B7,189)*KC7=1,IF(AND($E7=2,TJ7=0),1000000,IF($F7&gt;0,INDEX('計算A'!GJ$110:GJ$114,$F7+1)+IF(AND($E7=1,TJ7=0),1000,0),MIN(AEY7,20)*400+(IF('計算A'!GI$106=1,1-KB7,0)+IF('計算A'!GJ$106=1,1-KD7,0))*150+218+'計算A'!GJ$5*100000+IF(AND($E7=1,TJ7=0),50000,0))),1000000))</f>
        <v/>
      </c>
      <c r="ACR7">
        <f>IF($B7=0,1000000,IF(INDEX('計算A'!$D$60:$II$104,$B7,190)*KD7=1,IF(AND($E7=2,TK7=0),1000000,IF($F7&gt;0,INDEX('計算A'!GK$110:GK$114,$F7+1)+IF(AND($E7=1,TK7=0),1000,0),MIN(AEY7,20)*400+(IF('計算A'!GJ$106=1,1-KC7,0)+IF('計算A'!GK$106=1,1-KE7,0))*150+228+'計算A'!GK$5*100000+IF(AND($E7=1,TK7=0),50000,0))),1000000))</f>
        <v/>
      </c>
      <c r="ACS7">
        <f>IF($B7=0,1000000,IF(INDEX('計算A'!$D$60:$II$104,$B7,191)*KE7=1,IF(AND($E7=2,TL7=0),1000000,IF($F7&gt;0,INDEX('計算A'!GL$110:GL$114,$F7+1)+IF(AND($E7=1,TL7=0),1000,0),MIN(AEY7,20)*400+(IF('計算A'!GK$106=1,1-KD7,0)+IF('計算A'!GL$106=1,1-KF7,0))*150+238+'計算A'!GL$5*100000+IF(AND($E7=1,TL7=0),50000,0))),1000000))</f>
        <v/>
      </c>
      <c r="ACT7">
        <f>IF($B7=0,1000000,IF(INDEX('計算A'!$D$60:$II$104,$B7,192)*KF7=1,IF(AND($E7=2,TM7=0),1000000,IF($F7&gt;0,INDEX('計算A'!GM$110:GM$114,$F7+1)+IF(AND($E7=1,TM7=0),1000,0),MIN(AEY7,20)*400+(IF('計算A'!GL$106=1,1-KE7,0))*150+248+'計算A'!GM$5*100000+IF(AND($E7=1,TM7=0),50000,0))),1000000))</f>
        <v/>
      </c>
      <c r="ACU7">
        <f>IF($B7=0,1000000,IF(INDEX('計算A'!$D$60:$II$104,$B7,193)*KG7=1,IF(AND($E7=2,TN7=0),1000000,IF($F7&gt;0,INDEX('計算A'!GN$110:GN$114,$F7+1)+IF(AND($E7=1,TN7=0),1000,0),MIN(AEZ7,20)*400+(IF('計算A'!GN$106=1,1-KH7,0))*150+19+'計算A'!GN$5*100000+IF(AND($E7=1,TN7=0),50000,0))),1000000))</f>
        <v/>
      </c>
      <c r="ACV7">
        <f>IF($B7=0,1000000,IF(INDEX('計算A'!$D$60:$II$104,$B7,194)*KH7=1,IF(AND($E7=2,TO7=0),1000000,IF($F7&gt;0,INDEX('計算A'!GO$110:GO$114,$F7+1)+IF(AND($E7=1,TO7=0),1000,0),MIN(AEZ7,20)*400+(IF('計算A'!GN$106=1,1-KG7,0)+IF('計算A'!GO$106=1,1-KI7,0))*150+29+'計算A'!GO$5*100000+IF(AND($E7=1,TO7=0),50000,0))),1000000))</f>
        <v/>
      </c>
      <c r="ACW7">
        <f>IF($B7=0,1000000,IF(INDEX('計算A'!$D$60:$II$104,$B7,195)*KI7=1,IF(AND($E7=2,TP7=0),1000000,IF($F7&gt;0,INDEX('計算A'!GP$110:GP$114,$F7+1)+IF(AND($E7=1,TP7=0),1000,0),MIN(AEZ7,20)*400+(IF('計算A'!GO$106=1,1-KH7,0)+IF('計算A'!GP$106=1,1-KJ7,0))*150+39+'計算A'!GP$5*100000+IF(AND($E7=1,TP7=0),50000,0))),1000000))</f>
        <v/>
      </c>
      <c r="ACX7">
        <f>IF($B7=0,1000000,IF(INDEX('計算A'!$D$60:$II$104,$B7,196)*KJ7=1,IF(AND($E7=2,TQ7=0),1000000,IF($F7&gt;0,INDEX('計算A'!GQ$110:GQ$114,$F7+1)+IF(AND($E7=1,TQ7=0),1000,0),MIN(AEZ7,20)*400+(IF('計算A'!GP$106=1,1-KI7,0)+IF('計算A'!GQ$106=1,1-KK7,0))*150+49+'計算A'!GQ$5*100000+IF(AND($E7=1,TQ7=0),50000,0))),1000000))</f>
        <v/>
      </c>
      <c r="ACY7">
        <f>IF($B7=0,1000000,IF(INDEX('計算A'!$D$60:$II$104,$B7,197)*KK7=1,IF(AND($E7=2,TR7=0),1000000,IF($F7&gt;0,INDEX('計算A'!GR$110:GR$114,$F7+1)+IF(AND($E7=1,TR7=0),1000,0),MIN(AEZ7,20)*400+(IF('計算A'!GQ$106=1,1-KJ7,0)+IF('計算A'!GR$106=1,1-KL7,0))*150+59+'計算A'!GR$5*100000+IF(AND($E7=1,TR7=0),50000,0))),1000000))</f>
        <v/>
      </c>
      <c r="ACZ7">
        <f>IF($B7=0,1000000,IF(INDEX('計算A'!$D$60:$II$104,$B7,198)*KL7=1,IF(AND($E7=2,TS7=0),1000000,IF($F7&gt;0,INDEX('計算A'!GS$110:GS$114,$F7+1)+IF(AND($E7=1,TS7=0),1000,0),MIN(AEZ7,20)*400+(IF('計算A'!GR$106=1,1-KK7,0)+IF('計算A'!GS$106=1,1-KM7,0))*150+69+'計算A'!GS$5*100000+IF(AND($E7=1,TS7=0),50000,0))),1000000))</f>
        <v/>
      </c>
      <c r="ADA7">
        <f>IF($B7=0,1000000,IF(INDEX('計算A'!$D$60:$II$104,$B7,199)*KM7=1,IF(AND($E7=2,TT7=0),1000000,IF($F7&gt;0,INDEX('計算A'!GT$110:GT$114,$F7+1)+IF(AND($E7=1,TT7=0),1000,0),MIN(AEZ7,20)*400+(IF('計算A'!GS$106=1,1-KL7,0)+IF('計算A'!GT$106=1,1-KN7,0))*150+79+'計算A'!GT$5*100000+IF(AND($E7=1,TT7=0),50000,0))),1000000))</f>
        <v/>
      </c>
      <c r="ADB7">
        <f>IF($B7=0,1000000,IF(INDEX('計算A'!$D$60:$II$104,$B7,200)*KN7=1,IF(AND($E7=2,TU7=0),1000000,IF($F7&gt;0,INDEX('計算A'!GU$110:GU$114,$F7+1)+IF(AND($E7=1,TU7=0),1000,0),MIN(AEZ7,20)*400+(IF('計算A'!GT$106=1,1-KM7,0)+IF('計算A'!GU$106=1,1-KO7,0))*150+89+'計算A'!GU$5*100000+IF(AND($E7=1,TU7=0),50000,0))),1000000))</f>
        <v/>
      </c>
      <c r="ADC7">
        <f>IF($B7=0,1000000,IF(INDEX('計算A'!$D$60:$II$104,$B7,201)*KO7=1,IF(AND($E7=2,TV7=0),1000000,IF($F7&gt;0,INDEX('計算A'!GV$110:GV$114,$F7+1)+IF(AND($E7=1,TV7=0),1000,0),MIN(AEZ7,20)*400+(IF('計算A'!GU$106=1,1-KN7,0)+IF('計算A'!GV$106=1,1-KP7,0))*150+99+'計算A'!GV$5*100000+IF(AND($E7=1,TV7=0),50000,0))),1000000))</f>
        <v/>
      </c>
      <c r="ADD7">
        <f>IF($B7=0,1000000,IF(INDEX('計算A'!$D$60:$II$104,$B7,202)*KP7=1,IF(AND($E7=2,TW7=0),1000000,IF($F7&gt;0,INDEX('計算A'!GW$110:GW$114,$F7+1)+IF(AND($E7=1,TW7=0),1000,0),MIN(AEZ7,20)*400+(IF('計算A'!GV$106=1,1-KO7,0)+IF('計算A'!GW$106=1,1-KQ7,0))*150+109+'計算A'!GW$5*100000+IF(AND($E7=1,TW7=0),50000,0))),1000000))</f>
        <v/>
      </c>
      <c r="ADE7">
        <f>IF($B7=0,1000000,IF(INDEX('計算A'!$D$60:$II$104,$B7,203)*KQ7=1,IF(AND($E7=2,TX7=0),1000000,IF($F7&gt;0,INDEX('計算A'!GX$110:GX$114,$F7+1)+IF(AND($E7=1,TX7=0),1000,0),MIN(AEZ7,20)*400+(IF('計算A'!GW$106=1,1-KP7,0)+IF('計算A'!GX$106=1,1-KR7,0))*150+119+'計算A'!GX$5*100000+IF(AND($E7=1,TX7=0),50000,0))),1000000))</f>
        <v/>
      </c>
      <c r="ADF7">
        <f>IF($B7=0,1000000,IF(INDEX('計算A'!$D$60:$II$104,$B7,204)*KR7=1,IF(AND($E7=2,TY7=0),1000000,IF($F7&gt;0,INDEX('計算A'!GY$110:GY$114,$F7+1)+IF(AND($E7=1,TY7=0),1000,0),MIN(AEZ7,20)*400+(IF('計算A'!GX$106=1,1-KQ7,0)+IF('計算A'!GY$106=1,1-KS7,0))*150+129+'計算A'!GY$5*100000+IF(AND($E7=1,TY7=0),50000,0))),1000000))</f>
        <v/>
      </c>
      <c r="ADG7">
        <f>IF($B7=0,1000000,IF(INDEX('計算A'!$D$60:$II$104,$B7,205)*KS7=1,IF(AND($E7=2,TZ7=0),1000000,IF($F7&gt;0,INDEX('計算A'!GZ$110:GZ$114,$F7+1)+IF(AND($E7=1,TZ7=0),1000,0),MIN(AEZ7,20)*400+(IF('計算A'!GY$106=1,1-KR7,0)+IF('計算A'!GZ$106=1,1-KT7,0))*150+139+'計算A'!GZ$5*100000+IF(AND($E7=1,TZ7=0),50000,0))),1000000))</f>
        <v/>
      </c>
      <c r="ADH7">
        <f>IF($B7=0,1000000,IF(INDEX('計算A'!$D$60:$II$104,$B7,206)*KT7=1,IF(AND($E7=2,UA7=0),1000000,IF($F7&gt;0,INDEX('計算A'!HA$110:HA$114,$F7+1)+IF(AND($E7=1,UA7=0),1000,0),MIN(AEZ7,20)*400+(IF('計算A'!GZ$106=1,1-KS7,0)+IF('計算A'!HA$106=1,1-KU7,0))*150+149+'計算A'!HA$5*100000+IF(AND($E7=1,UA7=0),50000,0))),1000000))</f>
        <v/>
      </c>
      <c r="ADI7">
        <f>IF($B7=0,1000000,IF(INDEX('計算A'!$D$60:$II$104,$B7,207)*KU7=1,IF(AND($E7=2,UB7=0),1000000,IF($F7&gt;0,INDEX('計算A'!HB$110:HB$114,$F7+1)+IF(AND($E7=1,UB7=0),1000,0),MIN(AEZ7,20)*400+(IF('計算A'!HA$106=1,1-KT7,0)+IF('計算A'!HB$106=1,1-KV7,0))*150+159+'計算A'!HB$5*100000+IF(AND($E7=1,UB7=0),50000,0))),1000000))</f>
        <v/>
      </c>
      <c r="ADJ7">
        <f>IF($B7=0,1000000,IF(INDEX('計算A'!$D$60:$II$104,$B7,208)*KV7=1,IF(AND($E7=2,UC7=0),1000000,IF($F7&gt;0,INDEX('計算A'!HC$110:HC$114,$F7+1)+IF(AND($E7=1,UC7=0),1000,0),MIN(AEZ7,20)*400+(IF('計算A'!HB$106=1,1-KU7,0)+IF('計算A'!HC$106=1,1-KW7,0))*150+169+'計算A'!HC$5*100000+IF(AND($E7=1,UC7=0),50000,0))),1000000))</f>
        <v/>
      </c>
      <c r="ADK7">
        <f>IF($B7=0,1000000,IF(INDEX('計算A'!$D$60:$II$104,$B7,209)*KW7=1,IF(AND($E7=2,UD7=0),1000000,IF($F7&gt;0,INDEX('計算A'!HD$110:HD$114,$F7+1)+IF(AND($E7=1,UD7=0),1000,0),MIN(AEZ7,20)*400+(IF('計算A'!HC$106=1,1-KV7,0)+IF('計算A'!HD$106=1,1-KX7,0))*150+179+'計算A'!HD$5*100000+IF(AND($E7=1,UD7=0),50000,0))),1000000))</f>
        <v/>
      </c>
      <c r="ADL7">
        <f>IF($B7=0,1000000,IF(INDEX('計算A'!$D$60:$II$104,$B7,210)*KX7=1,IF(AND($E7=2,UE7=0),1000000,IF($F7&gt;0,INDEX('計算A'!HE$110:HE$114,$F7+1)+IF(AND($E7=1,UE7=0),1000,0),MIN(AEZ7,20)*400+(IF('計算A'!HD$106=1,1-KW7,0)+IF('計算A'!HE$106=1,1-KY7,0))*150+189+'計算A'!HE$5*100000+IF(AND($E7=1,UE7=0),50000,0))),1000000))</f>
        <v/>
      </c>
      <c r="ADM7">
        <f>IF($B7=0,1000000,IF(INDEX('計算A'!$D$60:$II$104,$B7,211)*KY7=1,IF(AND($E7=2,UF7=0),1000000,IF($F7&gt;0,INDEX('計算A'!HF$110:HF$114,$F7+1)+IF(AND($E7=1,UF7=0),1000,0),MIN(AEZ7,20)*400+(IF('計算A'!HE$106=1,1-KX7,0)+IF('計算A'!HF$106=1,1-KZ7,0))*150+199+'計算A'!HF$5*100000+IF(AND($E7=1,UF7=0),50000,0))),1000000))</f>
        <v/>
      </c>
      <c r="ADN7">
        <f>IF($B7=0,1000000,IF(INDEX('計算A'!$D$60:$II$104,$B7,212)*KZ7=1,IF(AND($E7=2,UG7=0),1000000,IF($F7&gt;0,INDEX('計算A'!HG$110:HG$114,$F7+1)+IF(AND($E7=1,UG7=0),1000,0),MIN(AEZ7,20)*400+(IF('計算A'!HF$106=1,1-KY7,0)+IF('計算A'!HG$106=1,1-LA7,0))*150+209+'計算A'!HG$5*100000+IF(AND($E7=1,UG7=0),50000,0))),1000000))</f>
        <v/>
      </c>
      <c r="ADO7">
        <f>IF($B7=0,1000000,IF(INDEX('計算A'!$D$60:$II$104,$B7,213)*LA7=1,IF(AND($E7=2,UH7=0),1000000,IF($F7&gt;0,INDEX('計算A'!HH$110:HH$114,$F7+1)+IF(AND($E7=1,UH7=0),1000,0),MIN(AEZ7,20)*400+(IF('計算A'!HG$106=1,1-KZ7,0)+IF('計算A'!HH$106=1,1-LB7,0))*150+219+'計算A'!HH$5*100000+IF(AND($E7=1,UH7=0),50000,0))),1000000))</f>
        <v/>
      </c>
      <c r="ADP7">
        <f>IF($B7=0,1000000,IF(INDEX('計算A'!$D$60:$II$104,$B7,214)*LB7=1,IF(AND($E7=2,UI7=0),1000000,IF($F7&gt;0,INDEX('計算A'!HI$110:HI$114,$F7+1)+IF(AND($E7=1,UI7=0),1000,0),MIN(AEZ7,20)*400+(IF('計算A'!HH$106=1,1-LA7,0)+IF('計算A'!HI$106=1,1-LC7,0))*150+229+'計算A'!HI$5*100000+IF(AND($E7=1,UI7=0),50000,0))),1000000))</f>
        <v/>
      </c>
      <c r="ADQ7">
        <f>IF($B7=0,1000000,IF(INDEX('計算A'!$D$60:$II$104,$B7,215)*LC7=1,IF(AND($E7=2,UJ7=0),1000000,IF($F7&gt;0,INDEX('計算A'!HJ$110:HJ$114,$F7+1)+IF(AND($E7=1,UJ7=0),1000,0),MIN(AEZ7,20)*400+(IF('計算A'!HI$106=1,1-LB7,0)+IF('計算A'!HJ$106=1,1-LD7,0))*150+239+'計算A'!HJ$5*100000+IF(AND($E7=1,UJ7=0),50000,0))),1000000))</f>
        <v/>
      </c>
      <c r="ADR7">
        <f>IF($B7=0,1000000,IF(INDEX('計算A'!$D$60:$II$104,$B7,216)*LD7=1,IF(AND($E7=2,UK7=0),1000000,IF($F7&gt;0,INDEX('計算A'!HK$110:HK$114,$F7+1)+IF(AND($E7=1,UK7=0),1000,0),MIN(AEZ7,20)*400+(IF('計算A'!HJ$106=1,1-LC7,0))*150+249+'計算A'!HK$5*100000+IF(AND($E7=1,UK7=0),50000,0))),1000000))</f>
        <v/>
      </c>
      <c r="ADS7">
        <f>IF($B7=0,1000000,IF(INDEX('計算A'!$D$60:$II$104,$B7,217)*LE7=1,IF(AND($E7=2,UL7=0),1000000,IF($F7&gt;0,INDEX('計算A'!HL$110:HL$114,$F7+1)+IF(AND($E7=1,UL7=0),1000,0),MIN(AFA7,20)*400+(IF('計算A'!HL$106=1,1-LF7,0))*150+20+'計算A'!HL$5*100000+IF(AND($E7=1,UL7=0),50000,0))),1000000))</f>
        <v/>
      </c>
      <c r="ADT7">
        <f>IF($B7=0,1000000,IF(INDEX('計算A'!$D$60:$II$104,$B7,218)*LF7=1,IF(AND($E7=2,UM7=0),1000000,IF($F7&gt;0,INDEX('計算A'!HM$110:HM$114,$F7+1)+IF(AND($E7=1,UM7=0),1000,0),MIN(AFA7,20)*400+(IF('計算A'!HL$106=1,1-LE7,0)+IF('計算A'!HM$106=1,1-LG7,0))*150+30+'計算A'!HM$5*100000+IF(AND($E7=1,UM7=0),50000,0))),1000000))</f>
        <v/>
      </c>
      <c r="ADU7">
        <f>IF($B7=0,1000000,IF(INDEX('計算A'!$D$60:$II$104,$B7,219)*LG7=1,IF(AND($E7=2,UN7=0),1000000,IF($F7&gt;0,INDEX('計算A'!HN$110:HN$114,$F7+1)+IF(AND($E7=1,UN7=0),1000,0),MIN(AFA7,20)*400+(IF('計算A'!HM$106=1,1-LF7,0)+IF('計算A'!HN$106=1,1-LH7,0))*150+40+'計算A'!HN$5*100000+IF(AND($E7=1,UN7=0),50000,0))),1000000))</f>
        <v/>
      </c>
      <c r="ADV7">
        <f>IF($B7=0,1000000,IF(INDEX('計算A'!$D$60:$II$104,$B7,220)*LH7=1,IF(AND($E7=2,UO7=0),1000000,IF($F7&gt;0,INDEX('計算A'!HO$110:HO$114,$F7+1)+IF(AND($E7=1,UO7=0),1000,0),MIN(AFA7,20)*400+(IF('計算A'!HN$106=1,1-LG7,0)+IF('計算A'!HO$106=1,1-LI7,0))*150+50+'計算A'!HO$5*100000+IF(AND($E7=1,UO7=0),50000,0))),1000000))</f>
        <v/>
      </c>
      <c r="ADW7">
        <f>IF($B7=0,1000000,IF(INDEX('計算A'!$D$60:$II$104,$B7,221)*LI7=1,IF(AND($E7=2,UP7=0),1000000,IF($F7&gt;0,INDEX('計算A'!HP$110:HP$114,$F7+1)+IF(AND($E7=1,UP7=0),1000,0),MIN(AFA7,20)*400+(IF('計算A'!HO$106=1,1-LH7,0)+IF('計算A'!HP$106=1,1-LJ7,0))*150+60+'計算A'!HP$5*100000+IF(AND($E7=1,UP7=0),50000,0))),1000000))</f>
        <v/>
      </c>
      <c r="ADX7">
        <f>IF($B7=0,1000000,IF(INDEX('計算A'!$D$60:$II$104,$B7,222)*LJ7=1,IF(AND($E7=2,UQ7=0),1000000,IF($F7&gt;0,INDEX('計算A'!HQ$110:HQ$114,$F7+1)+IF(AND($E7=1,UQ7=0),1000,0),MIN(AFA7,20)*400+(IF('計算A'!HP$106=1,1-LI7,0)+IF('計算A'!HQ$106=1,1-LK7,0))*150+70+'計算A'!HQ$5*100000+IF(AND($E7=1,UQ7=0),50000,0))),1000000))</f>
        <v/>
      </c>
      <c r="ADY7">
        <f>IF($B7=0,1000000,IF(INDEX('計算A'!$D$60:$II$104,$B7,223)*LK7=1,IF(AND($E7=2,UR7=0),1000000,IF($F7&gt;0,INDEX('計算A'!HR$110:HR$114,$F7+1)+IF(AND($E7=1,UR7=0),1000,0),MIN(AFA7,20)*400+(IF('計算A'!HQ$106=1,1-LJ7,0)+IF('計算A'!HR$106=1,1-LL7,0))*150+80+'計算A'!HR$5*100000+IF(AND($E7=1,UR7=0),50000,0))),1000000))</f>
        <v/>
      </c>
      <c r="ADZ7">
        <f>IF($B7=0,1000000,IF(INDEX('計算A'!$D$60:$II$104,$B7,224)*LL7=1,IF(AND($E7=2,US7=0),1000000,IF($F7&gt;0,INDEX('計算A'!HS$110:HS$114,$F7+1)+IF(AND($E7=1,US7=0),1000,0),MIN(AFA7,20)*400+(IF('計算A'!HR$106=1,1-LK7,0)+IF('計算A'!HS$106=1,1-LM7,0))*150+90+'計算A'!HS$5*100000+IF(AND($E7=1,US7=0),50000,0))),1000000))</f>
        <v/>
      </c>
      <c r="AEA7">
        <f>IF($B7=0,1000000,IF(INDEX('計算A'!$D$60:$II$104,$B7,225)*LM7=1,IF(AND($E7=2,UT7=0),1000000,IF($F7&gt;0,INDEX('計算A'!HT$110:HT$114,$F7+1)+IF(AND($E7=1,UT7=0),1000,0),MIN(AFA7,20)*400+(IF('計算A'!HS$106=1,1-LL7,0)+IF('計算A'!HT$106=1,1-LN7,0))*150+100+'計算A'!HT$5*100000+IF(AND($E7=1,UT7=0),50000,0))),1000000))</f>
        <v/>
      </c>
      <c r="AEB7">
        <f>IF($B7=0,1000000,IF(INDEX('計算A'!$D$60:$II$104,$B7,226)*LN7=1,IF(AND($E7=2,UU7=0),1000000,IF($F7&gt;0,INDEX('計算A'!HU$110:HU$114,$F7+1)+IF(AND($E7=1,UU7=0),1000,0),MIN(AFA7,20)*400+(IF('計算A'!HT$106=1,1-LM7,0)+IF('計算A'!HU$106=1,1-LO7,0))*150+110+'計算A'!HU$5*100000+IF(AND($E7=1,UU7=0),50000,0))),1000000))</f>
        <v/>
      </c>
      <c r="AEC7">
        <f>IF($B7=0,1000000,IF(INDEX('計算A'!$D$60:$II$104,$B7,227)*LO7=1,IF(AND($E7=2,UV7=0),1000000,IF($F7&gt;0,INDEX('計算A'!HV$110:HV$114,$F7+1)+IF(AND($E7=1,UV7=0),1000,0),MIN(AFA7,20)*400+(IF('計算A'!HU$106=1,1-LN7,0)+IF('計算A'!HV$106=1,1-LP7,0))*150+120+'計算A'!HV$5*100000+IF(AND($E7=1,UV7=0),50000,0))),1000000))</f>
        <v/>
      </c>
      <c r="AED7">
        <f>IF($B7=0,1000000,IF(INDEX('計算A'!$D$60:$II$104,$B7,228)*LP7=1,IF(AND($E7=2,UW7=0),1000000,IF($F7&gt;0,INDEX('計算A'!HW$110:HW$114,$F7+1)+IF(AND($E7=1,UW7=0),1000,0),MIN(AFA7,20)*400+(IF('計算A'!HV$106=1,1-LO7,0)+IF('計算A'!HW$106=1,1-LQ7,0))*150+130+'計算A'!HW$5*100000+IF(AND($E7=1,UW7=0),50000,0))),1000000))</f>
        <v/>
      </c>
      <c r="AEE7">
        <f>IF($B7=0,1000000,IF(INDEX('計算A'!$D$60:$II$104,$B7,229)*LQ7=1,IF(AND($E7=2,UX7=0),1000000,IF($F7&gt;0,INDEX('計算A'!HX$110:HX$114,$F7+1)+IF(AND($E7=1,UX7=0),1000,0),MIN(AFA7,20)*400+(IF('計算A'!HW$106=1,1-LP7,0)+IF('計算A'!HX$106=1,1-LR7,0))*150+140+'計算A'!HX$5*100000+IF(AND($E7=1,UX7=0),50000,0))),1000000))</f>
        <v/>
      </c>
      <c r="AEF7">
        <f>IF($B7=0,1000000,IF(INDEX('計算A'!$D$60:$II$104,$B7,230)*LR7=1,IF(AND($E7=2,UY7=0),1000000,IF($F7&gt;0,INDEX('計算A'!HY$110:HY$114,$F7+1)+IF(AND($E7=1,UY7=0),1000,0),MIN(AFA7,20)*400+(IF('計算A'!HX$106=1,1-LQ7,0)+IF('計算A'!HY$106=1,1-LS7,0))*150+150+'計算A'!HY$5*100000+IF(AND($E7=1,UY7=0),50000,0))),1000000))</f>
        <v/>
      </c>
      <c r="AEG7">
        <f>IF($B7=0,1000000,IF(INDEX('計算A'!$D$60:$II$104,$B7,231)*LS7=1,IF(AND($E7=2,UZ7=0),1000000,IF($F7&gt;0,INDEX('計算A'!HZ$110:HZ$114,$F7+1)+IF(AND($E7=1,UZ7=0),1000,0),MIN(AFA7,20)*400+(IF('計算A'!HY$106=1,1-LR7,0)+IF('計算A'!HZ$106=1,1-LT7,0))*150+160+'計算A'!HZ$5*100000+IF(AND($E7=1,UZ7=0),50000,0))),1000000))</f>
        <v/>
      </c>
      <c r="AEH7">
        <f>IF($B7=0,1000000,IF(INDEX('計算A'!$D$60:$II$104,$B7,232)*LT7=1,IF(AND($E7=2,VA7=0),1000000,IF($F7&gt;0,INDEX('計算A'!IA$110:IA$114,$F7+1)+IF(AND($E7=1,VA7=0),1000,0),MIN(AFA7,20)*400+(IF('計算A'!HZ$106=1,1-LS7,0)+IF('計算A'!IA$106=1,1-LU7,0))*150+170+'計算A'!IA$5*100000+IF(AND($E7=1,VA7=0),50000,0))),1000000))</f>
        <v/>
      </c>
      <c r="AEI7">
        <f>IF($B7=0,1000000,IF(INDEX('計算A'!$D$60:$II$104,$B7,233)*LU7=1,IF(AND($E7=2,VB7=0),1000000,IF($F7&gt;0,INDEX('計算A'!IB$110:IB$114,$F7+1)+IF(AND($E7=1,VB7=0),1000,0),MIN(AFA7,20)*400+(IF('計算A'!IA$106=1,1-LT7,0)+IF('計算A'!IB$106=1,1-LV7,0))*150+180+'計算A'!IB$5*100000+IF(AND($E7=1,VB7=0),50000,0))),1000000))</f>
        <v/>
      </c>
      <c r="AEJ7">
        <f>IF($B7=0,1000000,IF(INDEX('計算A'!$D$60:$II$104,$B7,234)*LV7=1,IF(AND($E7=2,VC7=0),1000000,IF($F7&gt;0,INDEX('計算A'!IC$110:IC$114,$F7+1)+IF(AND($E7=1,VC7=0),1000,0),MIN(AFA7,20)*400+(IF('計算A'!IB$106=1,1-LU7,0)+IF('計算A'!IC$106=1,1-LW7,0))*150+190+'計算A'!IC$5*100000+IF(AND($E7=1,VC7=0),50000,0))),1000000))</f>
        <v/>
      </c>
      <c r="AEK7">
        <f>IF($B7=0,1000000,IF(INDEX('計算A'!$D$60:$II$104,$B7,235)*LW7=1,IF(AND($E7=2,VD7=0),1000000,IF($F7&gt;0,INDEX('計算A'!ID$110:ID$114,$F7+1)+IF(AND($E7=1,VD7=0),1000,0),MIN(AFA7,20)*400+(IF('計算A'!IC$106=1,1-LV7,0)+IF('計算A'!ID$106=1,1-LX7,0))*150+200+'計算A'!ID$5*100000+IF(AND($E7=1,VD7=0),50000,0))),1000000))</f>
        <v/>
      </c>
      <c r="AEL7">
        <f>IF($B7=0,1000000,IF(INDEX('計算A'!$D$60:$II$104,$B7,236)*LX7=1,IF(AND($E7=2,VE7=0),1000000,IF($F7&gt;0,INDEX('計算A'!IE$110:IE$114,$F7+1)+IF(AND($E7=1,VE7=0),1000,0),MIN(AFA7,20)*400+(IF('計算A'!ID$106=1,1-LW7,0)+IF('計算A'!IE$106=1,1-LY7,0))*150+210+'計算A'!IE$5*100000+IF(AND($E7=1,VE7=0),50000,0))),1000000))</f>
        <v/>
      </c>
      <c r="AEM7">
        <f>IF($B7=0,1000000,IF(INDEX('計算A'!$D$60:$II$104,$B7,237)*LY7=1,IF(AND($E7=2,VF7=0),1000000,IF($F7&gt;0,INDEX('計算A'!IF$110:IF$114,$F7+1)+IF(AND($E7=1,VF7=0),1000,0),MIN(AFA7,20)*400+(IF('計算A'!IE$106=1,1-LX7,0)+IF('計算A'!IF$106=1,1-LZ7,0))*150+220+'計算A'!IF$5*100000+IF(AND($E7=1,VF7=0),50000,0))),1000000))</f>
        <v/>
      </c>
      <c r="AEN7">
        <f>IF($B7=0,1000000,IF(INDEX('計算A'!$D$60:$II$104,$B7,238)*LZ7=1,IF(AND($E7=2,VG7=0),1000000,IF($F7&gt;0,INDEX('計算A'!IG$110:IG$114,$F7+1)+IF(AND($E7=1,VG7=0),1000,0),MIN(AFA7,20)*400+(IF('計算A'!IF$106=1,1-LY7,0)+IF('計算A'!IG$106=1,1-MA7,0))*150+230+'計算A'!IG$5*100000+IF(AND($E7=1,VG7=0),50000,0))),1000000))</f>
        <v/>
      </c>
      <c r="AEO7">
        <f>IF($B7=0,1000000,IF(INDEX('計算A'!$D$60:$II$104,$B7,239)*MA7=1,IF(AND($E7=2,VH7=0),1000000,IF($F7&gt;0,INDEX('計算A'!IH$110:IH$114,$F7+1)+IF(AND($E7=1,VH7=0),1000,0),MIN(AFA7,20)*400+(IF('計算A'!IG$106=1,1-LZ7,0)+IF('計算A'!IH$106=1,1-MB7,0))*150+240+'計算A'!IH$5*100000+IF(AND($E7=1,VH7=0),50000,0))),1000000))</f>
        <v/>
      </c>
      <c r="AEP7">
        <f>IF($B7=0,1000000,IF(INDEX('計算A'!$D$60:$II$104,$B7,240)*MB7=1,IF(AND($E7=2,VI7=0),1000000,IF($F7&gt;0,INDEX('計算A'!II$110:II$114,$F7+1)+IF(AND($E7=1,VI7=0),1000,0),MIN(AFA7,20)*400+(IF('計算A'!IH$106=1,1-MA7,0))*150+250+'計算A'!II$5*100000+IF(AND($E7=1,VI7=0),50000,0))),1000000))</f>
        <v/>
      </c>
      <c r="AER7">
        <f>AER6+IF($C6&gt;0,IF(INDEX('計算A'!$D$2:$II$2,$C6)=1,1,0),0)</f>
        <v/>
      </c>
      <c r="AES7">
        <f>AES6+IF($C6&gt;0,IF(INDEX('計算A'!$D$2:$II$2,$C6)=2,1,0),0)</f>
        <v/>
      </c>
      <c r="AET7">
        <f>AET6+IF($C6&gt;0,IF(INDEX('計算A'!$D$2:$II$2,$C6)=3,1,0),0)</f>
        <v/>
      </c>
      <c r="AEU7">
        <f>AEU6+IF($C6&gt;0,IF(INDEX('計算A'!$D$2:$II$2,$C6)=4,1,0),0)</f>
        <v/>
      </c>
      <c r="AEV7">
        <f>AEV6+IF($C6&gt;0,IF(INDEX('計算A'!$D$2:$II$2,$C6)=5,1,0),0)</f>
        <v/>
      </c>
      <c r="AEW7">
        <f>AEW6+IF($C6&gt;0,IF(INDEX('計算A'!$D$2:$II$2,$C6)=6,1,0),0)</f>
        <v/>
      </c>
      <c r="AEX7">
        <f>AEX6+IF($C6&gt;0,IF(INDEX('計算A'!$D$2:$II$2,$C6)=7,1,0),0)</f>
        <v/>
      </c>
      <c r="AEY7">
        <f>AEY6+IF($C6&gt;0,IF(INDEX('計算A'!$D$2:$II$2,$C6)=8,1,0),0)</f>
        <v/>
      </c>
      <c r="AEZ7">
        <f>AEZ6+IF($C6&gt;0,IF(INDEX('計算A'!$D$2:$II$2,$C6)=9,1,0),0)</f>
        <v/>
      </c>
      <c r="AFA7">
        <f>AFA6+IF($C6&gt;0,IF(INDEX('計算A'!$D$2:$II$2,$C6)=10,1,0),0)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F($F8&gt;0,INDEX('計算A'!D$110:D$114,$F8+1)+IF(AND($E8=1,MD8=0),1000,0),MIN(AER8,20)*400+(IF('計算A'!D$106=1,1-CX8,0))*150+11+'計算A'!D$5*100000+IF(AND($E8=1,MD8=0),50000,0))),1000000))</f>
        <v/>
      </c>
      <c r="VL8">
        <f>IF($B8=0,1000000,IF(INDEX('計算A'!$D$60:$II$104,$B8,2)*CX8=1,IF(AND($E8=2,ME8=0),1000000,IF($F8&gt;0,INDEX('計算A'!E$110:E$114,$F8+1)+IF(AND($E8=1,ME8=0),1000,0),MIN(AER8,20)*400+(IF('計算A'!D$106=1,1-CW8,0)+IF('計算A'!E$106=1,1-CY8,0))*150+21+'計算A'!E$5*100000+IF(AND($E8=1,ME8=0),50000,0))),1000000))</f>
        <v/>
      </c>
      <c r="VM8">
        <f>IF($B8=0,1000000,IF(INDEX('計算A'!$D$60:$II$104,$B8,3)*CY8=1,IF(AND($E8=2,MF8=0),1000000,IF($F8&gt;0,INDEX('計算A'!F$110:F$114,$F8+1)+IF(AND($E8=1,MF8=0),1000,0),MIN(AER8,20)*400+(IF('計算A'!E$106=1,1-CX8,0)+IF('計算A'!F$106=1,1-CZ8,0))*150+31+'計算A'!F$5*100000+IF(AND($E8=1,MF8=0),50000,0))),1000000))</f>
        <v/>
      </c>
      <c r="VN8">
        <f>IF($B8=0,1000000,IF(INDEX('計算A'!$D$60:$II$104,$B8,4)*CZ8=1,IF(AND($E8=2,MG8=0),1000000,IF($F8&gt;0,INDEX('計算A'!G$110:G$114,$F8+1)+IF(AND($E8=1,MG8=0),1000,0),MIN(AER8,20)*400+(IF('計算A'!F$106=1,1-CY8,0)+IF('計算A'!G$106=1,1-DA8,0))*150+41+'計算A'!G$5*100000+IF(AND($E8=1,MG8=0),50000,0))),1000000))</f>
        <v/>
      </c>
      <c r="VO8">
        <f>IF($B8=0,1000000,IF(INDEX('計算A'!$D$60:$II$104,$B8,5)*DA8=1,IF(AND($E8=2,MH8=0),1000000,IF($F8&gt;0,INDEX('計算A'!H$110:H$114,$F8+1)+IF(AND($E8=1,MH8=0),1000,0),MIN(AER8,20)*400+(IF('計算A'!G$106=1,1-CZ8,0)+IF('計算A'!H$106=1,1-DB8,0))*150+51+'計算A'!H$5*100000+IF(AND($E8=1,MH8=0),50000,0))),1000000))</f>
        <v/>
      </c>
      <c r="VP8">
        <f>IF($B8=0,1000000,IF(INDEX('計算A'!$D$60:$II$104,$B8,6)*DB8=1,IF(AND($E8=2,MI8=0),1000000,IF($F8&gt;0,INDEX('計算A'!I$110:I$114,$F8+1)+IF(AND($E8=1,MI8=0),1000,0),MIN(AER8,20)*400+(IF('計算A'!H$106=1,1-DA8,0)+IF('計算A'!I$106=1,1-DC8,0))*150+61+'計算A'!I$5*100000+IF(AND($E8=1,MI8=0),50000,0))),1000000))</f>
        <v/>
      </c>
      <c r="VQ8">
        <f>IF($B8=0,1000000,IF(INDEX('計算A'!$D$60:$II$104,$B8,7)*DC8=1,IF(AND($E8=2,MJ8=0),1000000,IF($F8&gt;0,INDEX('計算A'!J$110:J$114,$F8+1)+IF(AND($E8=1,MJ8=0),1000,0),MIN(AER8,20)*400+(IF('計算A'!I$106=1,1-DB8,0)+IF('計算A'!J$106=1,1-DD8,0))*150+71+'計算A'!J$5*100000+IF(AND($E8=1,MJ8=0),50000,0))),1000000))</f>
        <v/>
      </c>
      <c r="VR8">
        <f>IF($B8=0,1000000,IF(INDEX('計算A'!$D$60:$II$104,$B8,8)*DD8=1,IF(AND($E8=2,MK8=0),1000000,IF($F8&gt;0,INDEX('計算A'!K$110:K$114,$F8+1)+IF(AND($E8=1,MK8=0),1000,0),MIN(AER8,20)*400+(IF('計算A'!J$106=1,1-DC8,0)+IF('計算A'!K$106=1,1-DE8,0))*150+81+'計算A'!K$5*100000+IF(AND($E8=1,MK8=0),50000,0))),1000000))</f>
        <v/>
      </c>
      <c r="VS8">
        <f>IF($B8=0,1000000,IF(INDEX('計算A'!$D$60:$II$104,$B8,9)*DE8=1,IF(AND($E8=2,ML8=0),1000000,IF($F8&gt;0,INDEX('計算A'!L$110:L$114,$F8+1)+IF(AND($E8=1,ML8=0),1000,0),MIN(AER8,20)*400+(IF('計算A'!K$106=1,1-DD8,0)+IF('計算A'!L$106=1,1-DF8,0))*150+91+'計算A'!L$5*100000+IF(AND($E8=1,ML8=0),50000,0))),1000000))</f>
        <v/>
      </c>
      <c r="VT8">
        <f>IF($B8=0,1000000,IF(INDEX('計算A'!$D$60:$II$104,$B8,10)*DF8=1,IF(AND($E8=2,MM8=0),1000000,IF($F8&gt;0,INDEX('計算A'!M$110:M$114,$F8+1)+IF(AND($E8=1,MM8=0),1000,0),MIN(AER8,20)*400+(IF('計算A'!L$106=1,1-DE8,0)+IF('計算A'!M$106=1,1-DG8,0))*150+101+'計算A'!M$5*100000+IF(AND($E8=1,MM8=0),50000,0))),1000000))</f>
        <v/>
      </c>
      <c r="VU8">
        <f>IF($B8=0,1000000,IF(INDEX('計算A'!$D$60:$II$104,$B8,11)*DG8=1,IF(AND($E8=2,MN8=0),1000000,IF($F8&gt;0,INDEX('計算A'!N$110:N$114,$F8+1)+IF(AND($E8=1,MN8=0),1000,0),MIN(AER8,20)*400+(IF('計算A'!M$106=1,1-DF8,0)+IF('計算A'!N$106=1,1-DH8,0))*150+111+'計算A'!N$5*100000+IF(AND($E8=1,MN8=0),50000,0))),1000000))</f>
        <v/>
      </c>
      <c r="VV8">
        <f>IF($B8=0,1000000,IF(INDEX('計算A'!$D$60:$II$104,$B8,12)*DH8=1,IF(AND($E8=2,MO8=0),1000000,IF($F8&gt;0,INDEX('計算A'!O$110:O$114,$F8+1)+IF(AND($E8=1,MO8=0),1000,0),MIN(AER8,20)*400+(IF('計算A'!N$106=1,1-DG8,0)+IF('計算A'!O$106=1,1-DI8,0))*150+121+'計算A'!O$5*100000+IF(AND($E8=1,MO8=0),50000,0))),1000000))</f>
        <v/>
      </c>
      <c r="VW8">
        <f>IF($B8=0,1000000,IF(INDEX('計算A'!$D$60:$II$104,$B8,13)*DI8=1,IF(AND($E8=2,MP8=0),1000000,IF($F8&gt;0,INDEX('計算A'!P$110:P$114,$F8+1)+IF(AND($E8=1,MP8=0),1000,0),MIN(AER8,20)*400+(IF('計算A'!O$106=1,1-DH8,0)+IF('計算A'!P$106=1,1-DJ8,0))*150+131+'計算A'!P$5*100000+IF(AND($E8=1,MP8=0),50000,0))),1000000))</f>
        <v/>
      </c>
      <c r="VX8">
        <f>IF($B8=0,1000000,IF(INDEX('計算A'!$D$60:$II$104,$B8,14)*DJ8=1,IF(AND($E8=2,MQ8=0),1000000,IF($F8&gt;0,INDEX('計算A'!Q$110:Q$114,$F8+1)+IF(AND($E8=1,MQ8=0),1000,0),MIN(AER8,20)*400+(IF('計算A'!P$106=1,1-DI8,0)+IF('計算A'!Q$106=1,1-DK8,0))*150+141+'計算A'!Q$5*100000+IF(AND($E8=1,MQ8=0),50000,0))),1000000))</f>
        <v/>
      </c>
      <c r="VY8">
        <f>IF($B8=0,1000000,IF(INDEX('計算A'!$D$60:$II$104,$B8,15)*DK8=1,IF(AND($E8=2,MR8=0),1000000,IF($F8&gt;0,INDEX('計算A'!R$110:R$114,$F8+1)+IF(AND($E8=1,MR8=0),1000,0),MIN(AER8,20)*400+(IF('計算A'!Q$106=1,1-DJ8,0)+IF('計算A'!R$106=1,1-DL8,0))*150+151+'計算A'!R$5*100000+IF(AND($E8=1,MR8=0),50000,0))),1000000))</f>
        <v/>
      </c>
      <c r="VZ8">
        <f>IF($B8=0,1000000,IF(INDEX('計算A'!$D$60:$II$104,$B8,16)*DL8=1,IF(AND($E8=2,MS8=0),1000000,IF($F8&gt;0,INDEX('計算A'!S$110:S$114,$F8+1)+IF(AND($E8=1,MS8=0),1000,0),MIN(AER8,20)*400+(IF('計算A'!R$106=1,1-DK8,0)+IF('計算A'!S$106=1,1-DM8,0))*150+161+'計算A'!S$5*100000+IF(AND($E8=1,MS8=0),50000,0))),1000000))</f>
        <v/>
      </c>
      <c r="WA8">
        <f>IF($B8=0,1000000,IF(INDEX('計算A'!$D$60:$II$104,$B8,17)*DM8=1,IF(AND($E8=2,MT8=0),1000000,IF($F8&gt;0,INDEX('計算A'!T$110:T$114,$F8+1)+IF(AND($E8=1,MT8=0),1000,0),MIN(AER8,20)*400+(IF('計算A'!S$106=1,1-DL8,0)+IF('計算A'!T$106=1,1-DN8,0))*150+171+'計算A'!T$5*100000+IF(AND($E8=1,MT8=0),50000,0))),1000000))</f>
        <v/>
      </c>
      <c r="WB8">
        <f>IF($B8=0,1000000,IF(INDEX('計算A'!$D$60:$II$104,$B8,18)*DN8=1,IF(AND($E8=2,MU8=0),1000000,IF($F8&gt;0,INDEX('計算A'!U$110:U$114,$F8+1)+IF(AND($E8=1,MU8=0),1000,0),MIN(AER8,20)*400+(IF('計算A'!T$106=1,1-DM8,0)+IF('計算A'!U$106=1,1-DO8,0))*150+181+'計算A'!U$5*100000+IF(AND($E8=1,MU8=0),50000,0))),1000000))</f>
        <v/>
      </c>
      <c r="WC8">
        <f>IF($B8=0,1000000,IF(INDEX('計算A'!$D$60:$II$104,$B8,19)*DO8=1,IF(AND($E8=2,MV8=0),1000000,IF($F8&gt;0,INDEX('計算A'!V$110:V$114,$F8+1)+IF(AND($E8=1,MV8=0),1000,0),MIN(AER8,20)*400+(IF('計算A'!U$106=1,1-DN8,0)+IF('計算A'!V$106=1,1-DP8,0))*150+191+'計算A'!V$5*100000+IF(AND($E8=1,MV8=0),50000,0))),1000000))</f>
        <v/>
      </c>
      <c r="WD8">
        <f>IF($B8=0,1000000,IF(INDEX('計算A'!$D$60:$II$104,$B8,20)*DP8=1,IF(AND($E8=2,MW8=0),1000000,IF($F8&gt;0,INDEX('計算A'!W$110:W$114,$F8+1)+IF(AND($E8=1,MW8=0),1000,0),MIN(AER8,20)*400+(IF('計算A'!V$106=1,1-DO8,0)+IF('計算A'!W$106=1,1-DQ8,0))*150+201+'計算A'!W$5*100000+IF(AND($E8=1,MW8=0),50000,0))),1000000))</f>
        <v/>
      </c>
      <c r="WE8">
        <f>IF($B8=0,1000000,IF(INDEX('計算A'!$D$60:$II$104,$B8,21)*DQ8=1,IF(AND($E8=2,MX8=0),1000000,IF($F8&gt;0,INDEX('計算A'!X$110:X$114,$F8+1)+IF(AND($E8=1,MX8=0),1000,0),MIN(AER8,20)*400+(IF('計算A'!W$106=1,1-DP8,0)+IF('計算A'!X$106=1,1-DR8,0))*150+211+'計算A'!X$5*100000+IF(AND($E8=1,MX8=0),50000,0))),1000000))</f>
        <v/>
      </c>
      <c r="WF8">
        <f>IF($B8=0,1000000,IF(INDEX('計算A'!$D$60:$II$104,$B8,22)*DR8=1,IF(AND($E8=2,MY8=0),1000000,IF($F8&gt;0,INDEX('計算A'!Y$110:Y$114,$F8+1)+IF(AND($E8=1,MY8=0),1000,0),MIN(AER8,20)*400+(IF('計算A'!X$106=1,1-DQ8,0)+IF('計算A'!Y$106=1,1-DS8,0))*150+221+'計算A'!Y$5*100000+IF(AND($E8=1,MY8=0),50000,0))),1000000))</f>
        <v/>
      </c>
      <c r="WG8">
        <f>IF($B8=0,1000000,IF(INDEX('計算A'!$D$60:$II$104,$B8,23)*DS8=1,IF(AND($E8=2,MZ8=0),1000000,IF($F8&gt;0,INDEX('計算A'!Z$110:Z$114,$F8+1)+IF(AND($E8=1,MZ8=0),1000,0),MIN(AER8,20)*400+(IF('計算A'!Y$106=1,1-DR8,0)+IF('計算A'!Z$106=1,1-DT8,0))*150+231+'計算A'!Z$5*100000+IF(AND($E8=1,MZ8=0),50000,0))),1000000))</f>
        <v/>
      </c>
      <c r="WH8">
        <f>IF($B8=0,1000000,IF(INDEX('計算A'!$D$60:$II$104,$B8,24)*DT8=1,IF(AND($E8=2,NA8=0),1000000,IF($F8&gt;0,INDEX('計算A'!AA$110:AA$114,$F8+1)+IF(AND($E8=1,NA8=0),1000,0),MIN(AER8,20)*400+(IF('計算A'!Z$106=1,1-DS8,0))*150+241+'計算A'!AA$5*100000+IF(AND($E8=1,NA8=0),50000,0))),1000000))</f>
        <v/>
      </c>
      <c r="WI8">
        <f>IF($B8=0,1000000,IF(INDEX('計算A'!$D$60:$II$104,$B8,25)*DU8=1,IF(AND($E8=2,NB8=0),1000000,IF($F8&gt;0,INDEX('計算A'!AB$110:AB$114,$F8+1)+IF(AND($E8=1,NB8=0),1000,0),MIN(AES8,20)*400+(IF('計算A'!AB$106=1,1-DV8,0))*150+12+'計算A'!AB$5*100000+IF(AND($E8=1,NB8=0),50000,0))),1000000))</f>
        <v/>
      </c>
      <c r="WJ8">
        <f>IF($B8=0,1000000,IF(INDEX('計算A'!$D$60:$II$104,$B8,26)*DV8=1,IF(AND($E8=2,NC8=0),1000000,IF($F8&gt;0,INDEX('計算A'!AC$110:AC$114,$F8+1)+IF(AND($E8=1,NC8=0),1000,0),MIN(AES8,20)*400+(IF('計算A'!AB$106=1,1-DU8,0)+IF('計算A'!AC$106=1,1-DW8,0))*150+22+'計算A'!AC$5*100000+IF(AND($E8=1,NC8=0),50000,0))),1000000))</f>
        <v/>
      </c>
      <c r="WK8">
        <f>IF($B8=0,1000000,IF(INDEX('計算A'!$D$60:$II$104,$B8,27)*DW8=1,IF(AND($E8=2,ND8=0),1000000,IF($F8&gt;0,INDEX('計算A'!AD$110:AD$114,$F8+1)+IF(AND($E8=1,ND8=0),1000,0),MIN(AES8,20)*400+(IF('計算A'!AC$106=1,1-DV8,0)+IF('計算A'!AD$106=1,1-DX8,0))*150+32+'計算A'!AD$5*100000+IF(AND($E8=1,ND8=0),50000,0))),1000000))</f>
        <v/>
      </c>
      <c r="WL8">
        <f>IF($B8=0,1000000,IF(INDEX('計算A'!$D$60:$II$104,$B8,28)*DX8=1,IF(AND($E8=2,NE8=0),1000000,IF($F8&gt;0,INDEX('計算A'!AE$110:AE$114,$F8+1)+IF(AND($E8=1,NE8=0),1000,0),MIN(AES8,20)*400+(IF('計算A'!AD$106=1,1-DW8,0)+IF('計算A'!AE$106=1,1-DY8,0))*150+42+'計算A'!AE$5*100000+IF(AND($E8=1,NE8=0),50000,0))),1000000))</f>
        <v/>
      </c>
      <c r="WM8">
        <f>IF($B8=0,1000000,IF(INDEX('計算A'!$D$60:$II$104,$B8,29)*DY8=1,IF(AND($E8=2,NF8=0),1000000,IF($F8&gt;0,INDEX('計算A'!AF$110:AF$114,$F8+1)+IF(AND($E8=1,NF8=0),1000,0),MIN(AES8,20)*400+(IF('計算A'!AE$106=1,1-DX8,0)+IF('計算A'!AF$106=1,1-DZ8,0))*150+52+'計算A'!AF$5*100000+IF(AND($E8=1,NF8=0),50000,0))),1000000))</f>
        <v/>
      </c>
      <c r="WN8">
        <f>IF($B8=0,1000000,IF(INDEX('計算A'!$D$60:$II$104,$B8,30)*DZ8=1,IF(AND($E8=2,NG8=0),1000000,IF($F8&gt;0,INDEX('計算A'!AG$110:AG$114,$F8+1)+IF(AND($E8=1,NG8=0),1000,0),MIN(AES8,20)*400+(IF('計算A'!AF$106=1,1-DY8,0)+IF('計算A'!AG$106=1,1-EA8,0))*150+62+'計算A'!AG$5*100000+IF(AND($E8=1,NG8=0),50000,0))),1000000))</f>
        <v/>
      </c>
      <c r="WO8">
        <f>IF($B8=0,1000000,IF(INDEX('計算A'!$D$60:$II$104,$B8,31)*EA8=1,IF(AND($E8=2,NH8=0),1000000,IF($F8&gt;0,INDEX('計算A'!AH$110:AH$114,$F8+1)+IF(AND($E8=1,NH8=0),1000,0),MIN(AES8,20)*400+(IF('計算A'!AG$106=1,1-DZ8,0)+IF('計算A'!AH$106=1,1-EB8,0))*150+72+'計算A'!AH$5*100000+IF(AND($E8=1,NH8=0),50000,0))),1000000))</f>
        <v/>
      </c>
      <c r="WP8">
        <f>IF($B8=0,1000000,IF(INDEX('計算A'!$D$60:$II$104,$B8,32)*EB8=1,IF(AND($E8=2,NI8=0),1000000,IF($F8&gt;0,INDEX('計算A'!AI$110:AI$114,$F8+1)+IF(AND($E8=1,NI8=0),1000,0),MIN(AES8,20)*400+(IF('計算A'!AH$106=1,1-EA8,0)+IF('計算A'!AI$106=1,1-EC8,0))*150+82+'計算A'!AI$5*100000+IF(AND($E8=1,NI8=0),50000,0))),1000000))</f>
        <v/>
      </c>
      <c r="WQ8">
        <f>IF($B8=0,1000000,IF(INDEX('計算A'!$D$60:$II$104,$B8,33)*EC8=1,IF(AND($E8=2,NJ8=0),1000000,IF($F8&gt;0,INDEX('計算A'!AJ$110:AJ$114,$F8+1)+IF(AND($E8=1,NJ8=0),1000,0),MIN(AES8,20)*400+(IF('計算A'!AI$106=1,1-EB8,0)+IF('計算A'!AJ$106=1,1-ED8,0))*150+92+'計算A'!AJ$5*100000+IF(AND($E8=1,NJ8=0),50000,0))),1000000))</f>
        <v/>
      </c>
      <c r="WR8">
        <f>IF($B8=0,1000000,IF(INDEX('計算A'!$D$60:$II$104,$B8,34)*ED8=1,IF(AND($E8=2,NK8=0),1000000,IF($F8&gt;0,INDEX('計算A'!AK$110:AK$114,$F8+1)+IF(AND($E8=1,NK8=0),1000,0),MIN(AES8,20)*400+(IF('計算A'!AJ$106=1,1-EC8,0)+IF('計算A'!AK$106=1,1-EE8,0))*150+102+'計算A'!AK$5*100000+IF(AND($E8=1,NK8=0),50000,0))),1000000))</f>
        <v/>
      </c>
      <c r="WS8">
        <f>IF($B8=0,1000000,IF(INDEX('計算A'!$D$60:$II$104,$B8,35)*EE8=1,IF(AND($E8=2,NL8=0),1000000,IF($F8&gt;0,INDEX('計算A'!AL$110:AL$114,$F8+1)+IF(AND($E8=1,NL8=0),1000,0),MIN(AES8,20)*400+(IF('計算A'!AK$106=1,1-ED8,0)+IF('計算A'!AL$106=1,1-EF8,0))*150+112+'計算A'!AL$5*100000+IF(AND($E8=1,NL8=0),50000,0))),1000000))</f>
        <v/>
      </c>
      <c r="WT8">
        <f>IF($B8=0,1000000,IF(INDEX('計算A'!$D$60:$II$104,$B8,36)*EF8=1,IF(AND($E8=2,NM8=0),1000000,IF($F8&gt;0,INDEX('計算A'!AM$110:AM$114,$F8+1)+IF(AND($E8=1,NM8=0),1000,0),MIN(AES8,20)*400+(IF('計算A'!AL$106=1,1-EE8,0)+IF('計算A'!AM$106=1,1-EG8,0))*150+122+'計算A'!AM$5*100000+IF(AND($E8=1,NM8=0),50000,0))),1000000))</f>
        <v/>
      </c>
      <c r="WU8">
        <f>IF($B8=0,1000000,IF(INDEX('計算A'!$D$60:$II$104,$B8,37)*EG8=1,IF(AND($E8=2,NN8=0),1000000,IF($F8&gt;0,INDEX('計算A'!AN$110:AN$114,$F8+1)+IF(AND($E8=1,NN8=0),1000,0),MIN(AES8,20)*400+(IF('計算A'!AM$106=1,1-EF8,0)+IF('計算A'!AN$106=1,1-EH8,0))*150+132+'計算A'!AN$5*100000+IF(AND($E8=1,NN8=0),50000,0))),1000000))</f>
        <v/>
      </c>
      <c r="WV8">
        <f>IF($B8=0,1000000,IF(INDEX('計算A'!$D$60:$II$104,$B8,38)*EH8=1,IF(AND($E8=2,NO8=0),1000000,IF($F8&gt;0,INDEX('計算A'!AO$110:AO$114,$F8+1)+IF(AND($E8=1,NO8=0),1000,0),MIN(AES8,20)*400+(IF('計算A'!AN$106=1,1-EG8,0)+IF('計算A'!AO$106=1,1-EI8,0))*150+142+'計算A'!AO$5*100000+IF(AND($E8=1,NO8=0),50000,0))),1000000))</f>
        <v/>
      </c>
      <c r="WW8">
        <f>IF($B8=0,1000000,IF(INDEX('計算A'!$D$60:$II$104,$B8,39)*EI8=1,IF(AND($E8=2,NP8=0),1000000,IF($F8&gt;0,INDEX('計算A'!AP$110:AP$114,$F8+1)+IF(AND($E8=1,NP8=0),1000,0),MIN(AES8,20)*400+(IF('計算A'!AO$106=1,1-EH8,0)+IF('計算A'!AP$106=1,1-EJ8,0))*150+152+'計算A'!AP$5*100000+IF(AND($E8=1,NP8=0),50000,0))),1000000))</f>
        <v/>
      </c>
      <c r="WX8">
        <f>IF($B8=0,1000000,IF(INDEX('計算A'!$D$60:$II$104,$B8,40)*EJ8=1,IF(AND($E8=2,NQ8=0),1000000,IF($F8&gt;0,INDEX('計算A'!AQ$110:AQ$114,$F8+1)+IF(AND($E8=1,NQ8=0),1000,0),MIN(AES8,20)*400+(IF('計算A'!AP$106=1,1-EI8,0)+IF('計算A'!AQ$106=1,1-EK8,0))*150+162+'計算A'!AQ$5*100000+IF(AND($E8=1,NQ8=0),50000,0))),1000000))</f>
        <v/>
      </c>
      <c r="WY8">
        <f>IF($B8=0,1000000,IF(INDEX('計算A'!$D$60:$II$104,$B8,41)*EK8=1,IF(AND($E8=2,NR8=0),1000000,IF($F8&gt;0,INDEX('計算A'!AR$110:AR$114,$F8+1)+IF(AND($E8=1,NR8=0),1000,0),MIN(AES8,20)*400+(IF('計算A'!AQ$106=1,1-EJ8,0)+IF('計算A'!AR$106=1,1-EL8,0))*150+172+'計算A'!AR$5*100000+IF(AND($E8=1,NR8=0),50000,0))),1000000))</f>
        <v/>
      </c>
      <c r="WZ8">
        <f>IF($B8=0,1000000,IF(INDEX('計算A'!$D$60:$II$104,$B8,42)*EL8=1,IF(AND($E8=2,NS8=0),1000000,IF($F8&gt;0,INDEX('計算A'!AS$110:AS$114,$F8+1)+IF(AND($E8=1,NS8=0),1000,0),MIN(AES8,20)*400+(IF('計算A'!AR$106=1,1-EK8,0)+IF('計算A'!AS$106=1,1-EM8,0))*150+182+'計算A'!AS$5*100000+IF(AND($E8=1,NS8=0),50000,0))),1000000))</f>
        <v/>
      </c>
      <c r="XA8">
        <f>IF($B8=0,1000000,IF(INDEX('計算A'!$D$60:$II$104,$B8,43)*EM8=1,IF(AND($E8=2,NT8=0),1000000,IF($F8&gt;0,INDEX('計算A'!AT$110:AT$114,$F8+1)+IF(AND($E8=1,NT8=0),1000,0),MIN(AES8,20)*400+(IF('計算A'!AS$106=1,1-EL8,0)+IF('計算A'!AT$106=1,1-EN8,0))*150+192+'計算A'!AT$5*100000+IF(AND($E8=1,NT8=0),50000,0))),1000000))</f>
        <v/>
      </c>
      <c r="XB8">
        <f>IF($B8=0,1000000,IF(INDEX('計算A'!$D$60:$II$104,$B8,44)*EN8=1,IF(AND($E8=2,NU8=0),1000000,IF($F8&gt;0,INDEX('計算A'!AU$110:AU$114,$F8+1)+IF(AND($E8=1,NU8=0),1000,0),MIN(AES8,20)*400+(IF('計算A'!AT$106=1,1-EM8,0)+IF('計算A'!AU$106=1,1-EO8,0))*150+202+'計算A'!AU$5*100000+IF(AND($E8=1,NU8=0),50000,0))),1000000))</f>
        <v/>
      </c>
      <c r="XC8">
        <f>IF($B8=0,1000000,IF(INDEX('計算A'!$D$60:$II$104,$B8,45)*EO8=1,IF(AND($E8=2,NV8=0),1000000,IF($F8&gt;0,INDEX('計算A'!AV$110:AV$114,$F8+1)+IF(AND($E8=1,NV8=0),1000,0),MIN(AES8,20)*400+(IF('計算A'!AU$106=1,1-EN8,0)+IF('計算A'!AV$106=1,1-EP8,0))*150+212+'計算A'!AV$5*100000+IF(AND($E8=1,NV8=0),50000,0))),1000000))</f>
        <v/>
      </c>
      <c r="XD8">
        <f>IF($B8=0,1000000,IF(INDEX('計算A'!$D$60:$II$104,$B8,46)*EP8=1,IF(AND($E8=2,NW8=0),1000000,IF($F8&gt;0,INDEX('計算A'!AW$110:AW$114,$F8+1)+IF(AND($E8=1,NW8=0),1000,0),MIN(AES8,20)*400+(IF('計算A'!AV$106=1,1-EO8,0)+IF('計算A'!AW$106=1,1-EQ8,0))*150+222+'計算A'!AW$5*100000+IF(AND($E8=1,NW8=0),50000,0))),1000000))</f>
        <v/>
      </c>
      <c r="XE8">
        <f>IF($B8=0,1000000,IF(INDEX('計算A'!$D$60:$II$104,$B8,47)*EQ8=1,IF(AND($E8=2,NX8=0),1000000,IF($F8&gt;0,INDEX('計算A'!AX$110:AX$114,$F8+1)+IF(AND($E8=1,NX8=0),1000,0),MIN(AES8,20)*400+(IF('計算A'!AW$106=1,1-EP8,0)+IF('計算A'!AX$106=1,1-ER8,0))*150+232+'計算A'!AX$5*100000+IF(AND($E8=1,NX8=0),50000,0))),1000000))</f>
        <v/>
      </c>
      <c r="XF8">
        <f>IF($B8=0,1000000,IF(INDEX('計算A'!$D$60:$II$104,$B8,48)*ER8=1,IF(AND($E8=2,NY8=0),1000000,IF($F8&gt;0,INDEX('計算A'!AY$110:AY$114,$F8+1)+IF(AND($E8=1,NY8=0),1000,0),MIN(AES8,20)*400+(IF('計算A'!AX$106=1,1-EQ8,0))*150+242+'計算A'!AY$5*100000+IF(AND($E8=1,NY8=0),50000,0))),1000000))</f>
        <v/>
      </c>
      <c r="XG8">
        <f>IF($B8=0,1000000,IF(INDEX('計算A'!$D$60:$II$104,$B8,49)*ES8=1,IF(AND($E8=2,NZ8=0),1000000,IF($F8&gt;0,INDEX('計算A'!AZ$110:AZ$114,$F8+1)+IF(AND($E8=1,NZ8=0),1000,0),MIN(AET8,20)*400+(IF('計算A'!AZ$106=1,1-ET8,0))*150+13+'計算A'!AZ$5*100000+IF(AND($E8=1,NZ8=0),50000,0))),1000000))</f>
        <v/>
      </c>
      <c r="XH8">
        <f>IF($B8=0,1000000,IF(INDEX('計算A'!$D$60:$II$104,$B8,50)*ET8=1,IF(AND($E8=2,OA8=0),1000000,IF($F8&gt;0,INDEX('計算A'!BA$110:BA$114,$F8+1)+IF(AND($E8=1,OA8=0),1000,0),MIN(AET8,20)*400+(IF('計算A'!AZ$106=1,1-ES8,0)+IF('計算A'!BA$106=1,1-EU8,0))*150+23+'計算A'!BA$5*100000+IF(AND($E8=1,OA8=0),50000,0))),1000000))</f>
        <v/>
      </c>
      <c r="XI8">
        <f>IF($B8=0,1000000,IF(INDEX('計算A'!$D$60:$II$104,$B8,51)*EU8=1,IF(AND($E8=2,OB8=0),1000000,IF($F8&gt;0,INDEX('計算A'!BB$110:BB$114,$F8+1)+IF(AND($E8=1,OB8=0),1000,0),MIN(AET8,20)*400+(IF('計算A'!BA$106=1,1-ET8,0)+IF('計算A'!BB$106=1,1-EV8,0))*150+33+'計算A'!BB$5*100000+IF(AND($E8=1,OB8=0),50000,0))),1000000))</f>
        <v/>
      </c>
      <c r="XJ8">
        <f>IF($B8=0,1000000,IF(INDEX('計算A'!$D$60:$II$104,$B8,52)*EV8=1,IF(AND($E8=2,OC8=0),1000000,IF($F8&gt;0,INDEX('計算A'!BC$110:BC$114,$F8+1)+IF(AND($E8=1,OC8=0),1000,0),MIN(AET8,20)*400+(IF('計算A'!BB$106=1,1-EU8,0)+IF('計算A'!BC$106=1,1-EW8,0))*150+43+'計算A'!BC$5*100000+IF(AND($E8=1,OC8=0),50000,0))),1000000))</f>
        <v/>
      </c>
      <c r="XK8">
        <f>IF($B8=0,1000000,IF(INDEX('計算A'!$D$60:$II$104,$B8,53)*EW8=1,IF(AND($E8=2,OD8=0),1000000,IF($F8&gt;0,INDEX('計算A'!BD$110:BD$114,$F8+1)+IF(AND($E8=1,OD8=0),1000,0),MIN(AET8,20)*400+(IF('計算A'!BC$106=1,1-EV8,0)+IF('計算A'!BD$106=1,1-EX8,0))*150+53+'計算A'!BD$5*100000+IF(AND($E8=1,OD8=0),50000,0))),1000000))</f>
        <v/>
      </c>
      <c r="XL8">
        <f>IF($B8=0,1000000,IF(INDEX('計算A'!$D$60:$II$104,$B8,54)*EX8=1,IF(AND($E8=2,OE8=0),1000000,IF($F8&gt;0,INDEX('計算A'!BE$110:BE$114,$F8+1)+IF(AND($E8=1,OE8=0),1000,0),MIN(AET8,20)*400+(IF('計算A'!BD$106=1,1-EW8,0)+IF('計算A'!BE$106=1,1-EY8,0))*150+63+'計算A'!BE$5*100000+IF(AND($E8=1,OE8=0),50000,0))),1000000))</f>
        <v/>
      </c>
      <c r="XM8">
        <f>IF($B8=0,1000000,IF(INDEX('計算A'!$D$60:$II$104,$B8,55)*EY8=1,IF(AND($E8=2,OF8=0),1000000,IF($F8&gt;0,INDEX('計算A'!BF$110:BF$114,$F8+1)+IF(AND($E8=1,OF8=0),1000,0),MIN(AET8,20)*400+(IF('計算A'!BE$106=1,1-EX8,0)+IF('計算A'!BF$106=1,1-EZ8,0))*150+73+'計算A'!BF$5*100000+IF(AND($E8=1,OF8=0),50000,0))),1000000))</f>
        <v/>
      </c>
      <c r="XN8">
        <f>IF($B8=0,1000000,IF(INDEX('計算A'!$D$60:$II$104,$B8,56)*EZ8=1,IF(AND($E8=2,OG8=0),1000000,IF($F8&gt;0,INDEX('計算A'!BG$110:BG$114,$F8+1)+IF(AND($E8=1,OG8=0),1000,0),MIN(AET8,20)*400+(IF('計算A'!BF$106=1,1-EY8,0)+IF('計算A'!BG$106=1,1-FA8,0))*150+83+'計算A'!BG$5*100000+IF(AND($E8=1,OG8=0),50000,0))),1000000))</f>
        <v/>
      </c>
      <c r="XO8">
        <f>IF($B8=0,1000000,IF(INDEX('計算A'!$D$60:$II$104,$B8,57)*FA8=1,IF(AND($E8=2,OH8=0),1000000,IF($F8&gt;0,INDEX('計算A'!BH$110:BH$114,$F8+1)+IF(AND($E8=1,OH8=0),1000,0),MIN(AET8,20)*400+(IF('計算A'!BG$106=1,1-EZ8,0)+IF('計算A'!BH$106=1,1-FB8,0))*150+93+'計算A'!BH$5*100000+IF(AND($E8=1,OH8=0),50000,0))),1000000))</f>
        <v/>
      </c>
      <c r="XP8">
        <f>IF($B8=0,1000000,IF(INDEX('計算A'!$D$60:$II$104,$B8,58)*FB8=1,IF(AND($E8=2,OI8=0),1000000,IF($F8&gt;0,INDEX('計算A'!BI$110:BI$114,$F8+1)+IF(AND($E8=1,OI8=0),1000,0),MIN(AET8,20)*400+(IF('計算A'!BH$106=1,1-FA8,0)+IF('計算A'!BI$106=1,1-FC8,0))*150+103+'計算A'!BI$5*100000+IF(AND($E8=1,OI8=0),50000,0))),1000000))</f>
        <v/>
      </c>
      <c r="XQ8">
        <f>IF($B8=0,1000000,IF(INDEX('計算A'!$D$60:$II$104,$B8,59)*FC8=1,IF(AND($E8=2,OJ8=0),1000000,IF($F8&gt;0,INDEX('計算A'!BJ$110:BJ$114,$F8+1)+IF(AND($E8=1,OJ8=0),1000,0),MIN(AET8,20)*400+(IF('計算A'!BI$106=1,1-FB8,0)+IF('計算A'!BJ$106=1,1-FD8,0))*150+113+'計算A'!BJ$5*100000+IF(AND($E8=1,OJ8=0),50000,0))),1000000))</f>
        <v/>
      </c>
      <c r="XR8">
        <f>IF($B8=0,1000000,IF(INDEX('計算A'!$D$60:$II$104,$B8,60)*FD8=1,IF(AND($E8=2,OK8=0),1000000,IF($F8&gt;0,INDEX('計算A'!BK$110:BK$114,$F8+1)+IF(AND($E8=1,OK8=0),1000,0),MIN(AET8,20)*400+(IF('計算A'!BJ$106=1,1-FC8,0)+IF('計算A'!BK$106=1,1-FE8,0))*150+123+'計算A'!BK$5*100000+IF(AND($E8=1,OK8=0),50000,0))),1000000))</f>
        <v/>
      </c>
      <c r="XS8">
        <f>IF($B8=0,1000000,IF(INDEX('計算A'!$D$60:$II$104,$B8,61)*FE8=1,IF(AND($E8=2,OL8=0),1000000,IF($F8&gt;0,INDEX('計算A'!BL$110:BL$114,$F8+1)+IF(AND($E8=1,OL8=0),1000,0),MIN(AET8,20)*400+(IF('計算A'!BK$106=1,1-FD8,0)+IF('計算A'!BL$106=1,1-FF8,0))*150+133+'計算A'!BL$5*100000+IF(AND($E8=1,OL8=0),50000,0))),1000000))</f>
        <v/>
      </c>
      <c r="XT8">
        <f>IF($B8=0,1000000,IF(INDEX('計算A'!$D$60:$II$104,$B8,62)*FF8=1,IF(AND($E8=2,OM8=0),1000000,IF($F8&gt;0,INDEX('計算A'!BM$110:BM$114,$F8+1)+IF(AND($E8=1,OM8=0),1000,0),MIN(AET8,20)*400+(IF('計算A'!BL$106=1,1-FE8,0)+IF('計算A'!BM$106=1,1-FG8,0))*150+143+'計算A'!BM$5*100000+IF(AND($E8=1,OM8=0),50000,0))),1000000))</f>
        <v/>
      </c>
      <c r="XU8">
        <f>IF($B8=0,1000000,IF(INDEX('計算A'!$D$60:$II$104,$B8,63)*FG8=1,IF(AND($E8=2,ON8=0),1000000,IF($F8&gt;0,INDEX('計算A'!BN$110:BN$114,$F8+1)+IF(AND($E8=1,ON8=0),1000,0),MIN(AET8,20)*400+(IF('計算A'!BM$106=1,1-FF8,0)+IF('計算A'!BN$106=1,1-FH8,0))*150+153+'計算A'!BN$5*100000+IF(AND($E8=1,ON8=0),50000,0))),1000000))</f>
        <v/>
      </c>
      <c r="XV8">
        <f>IF($B8=0,1000000,IF(INDEX('計算A'!$D$60:$II$104,$B8,64)*FH8=1,IF(AND($E8=2,OO8=0),1000000,IF($F8&gt;0,INDEX('計算A'!BO$110:BO$114,$F8+1)+IF(AND($E8=1,OO8=0),1000,0),MIN(AET8,20)*400+(IF('計算A'!BN$106=1,1-FG8,0)+IF('計算A'!BO$106=1,1-FI8,0))*150+163+'計算A'!BO$5*100000+IF(AND($E8=1,OO8=0),50000,0))),1000000))</f>
        <v/>
      </c>
      <c r="XW8">
        <f>IF($B8=0,1000000,IF(INDEX('計算A'!$D$60:$II$104,$B8,65)*FI8=1,IF(AND($E8=2,OP8=0),1000000,IF($F8&gt;0,INDEX('計算A'!BP$110:BP$114,$F8+1)+IF(AND($E8=1,OP8=0),1000,0),MIN(AET8,20)*400+(IF('計算A'!BO$106=1,1-FH8,0)+IF('計算A'!BP$106=1,1-FJ8,0))*150+173+'計算A'!BP$5*100000+IF(AND($E8=1,OP8=0),50000,0))),1000000))</f>
        <v/>
      </c>
      <c r="XX8">
        <f>IF($B8=0,1000000,IF(INDEX('計算A'!$D$60:$II$104,$B8,66)*FJ8=1,IF(AND($E8=2,OQ8=0),1000000,IF($F8&gt;0,INDEX('計算A'!BQ$110:BQ$114,$F8+1)+IF(AND($E8=1,OQ8=0),1000,0),MIN(AET8,20)*400+(IF('計算A'!BP$106=1,1-FI8,0)+IF('計算A'!BQ$106=1,1-FK8,0))*150+183+'計算A'!BQ$5*100000+IF(AND($E8=1,OQ8=0),50000,0))),1000000))</f>
        <v/>
      </c>
      <c r="XY8">
        <f>IF($B8=0,1000000,IF(INDEX('計算A'!$D$60:$II$104,$B8,67)*FK8=1,IF(AND($E8=2,OR8=0),1000000,IF($F8&gt;0,INDEX('計算A'!BR$110:BR$114,$F8+1)+IF(AND($E8=1,OR8=0),1000,0),MIN(AET8,20)*400+(IF('計算A'!BQ$106=1,1-FJ8,0)+IF('計算A'!BR$106=1,1-FL8,0))*150+193+'計算A'!BR$5*100000+IF(AND($E8=1,OR8=0),50000,0))),1000000))</f>
        <v/>
      </c>
      <c r="XZ8">
        <f>IF($B8=0,1000000,IF(INDEX('計算A'!$D$60:$II$104,$B8,68)*FL8=1,IF(AND($E8=2,OS8=0),1000000,IF($F8&gt;0,INDEX('計算A'!BS$110:BS$114,$F8+1)+IF(AND($E8=1,OS8=0),1000,0),MIN(AET8,20)*400+(IF('計算A'!BR$106=1,1-FK8,0)+IF('計算A'!BS$106=1,1-FM8,0))*150+203+'計算A'!BS$5*100000+IF(AND($E8=1,OS8=0),50000,0))),1000000))</f>
        <v/>
      </c>
      <c r="YA8">
        <f>IF($B8=0,1000000,IF(INDEX('計算A'!$D$60:$II$104,$B8,69)*FM8=1,IF(AND($E8=2,OT8=0),1000000,IF($F8&gt;0,INDEX('計算A'!BT$110:BT$114,$F8+1)+IF(AND($E8=1,OT8=0),1000,0),MIN(AET8,20)*400+(IF('計算A'!BS$106=1,1-FL8,0)+IF('計算A'!BT$106=1,1-FN8,0))*150+213+'計算A'!BT$5*100000+IF(AND($E8=1,OT8=0),50000,0))),1000000))</f>
        <v/>
      </c>
      <c r="YB8">
        <f>IF($B8=0,1000000,IF(INDEX('計算A'!$D$60:$II$104,$B8,70)*FN8=1,IF(AND($E8=2,OU8=0),1000000,IF($F8&gt;0,INDEX('計算A'!BU$110:BU$114,$F8+1)+IF(AND($E8=1,OU8=0),1000,0),MIN(AET8,20)*400+(IF('計算A'!BT$106=1,1-FM8,0)+IF('計算A'!BU$106=1,1-FO8,0))*150+223+'計算A'!BU$5*100000+IF(AND($E8=1,OU8=0),50000,0))),1000000))</f>
        <v/>
      </c>
      <c r="YC8">
        <f>IF($B8=0,1000000,IF(INDEX('計算A'!$D$60:$II$104,$B8,71)*FO8=1,IF(AND($E8=2,OV8=0),1000000,IF($F8&gt;0,INDEX('計算A'!BV$110:BV$114,$F8+1)+IF(AND($E8=1,OV8=0),1000,0),MIN(AET8,20)*400+(IF('計算A'!BU$106=1,1-FN8,0)+IF('計算A'!BV$106=1,1-FP8,0))*150+233+'計算A'!BV$5*100000+IF(AND($E8=1,OV8=0),50000,0))),1000000))</f>
        <v/>
      </c>
      <c r="YD8">
        <f>IF($B8=0,1000000,IF(INDEX('計算A'!$D$60:$II$104,$B8,72)*FP8=1,IF(AND($E8=2,OW8=0),1000000,IF($F8&gt;0,INDEX('計算A'!BW$110:BW$114,$F8+1)+IF(AND($E8=1,OW8=0),1000,0),MIN(AET8,20)*400+(IF('計算A'!BV$106=1,1-FO8,0))*150+243+'計算A'!BW$5*100000+IF(AND($E8=1,OW8=0),50000,0))),1000000))</f>
        <v/>
      </c>
      <c r="YE8">
        <f>IF($B8=0,1000000,IF(INDEX('計算A'!$D$60:$II$104,$B8,73)*FQ8=1,IF(AND($E8=2,OX8=0),1000000,IF($F8&gt;0,INDEX('計算A'!BX$110:BX$114,$F8+1)+IF(AND($E8=1,OX8=0),1000,0),MIN(AEU8,20)*400+(IF('計算A'!BX$106=1,1-FR8,0))*150+14+'計算A'!BX$5*100000+IF(AND($E8=1,OX8=0),50000,0))),1000000))</f>
        <v/>
      </c>
      <c r="YF8">
        <f>IF($B8=0,1000000,IF(INDEX('計算A'!$D$60:$II$104,$B8,74)*FR8=1,IF(AND($E8=2,OY8=0),1000000,IF($F8&gt;0,INDEX('計算A'!BY$110:BY$114,$F8+1)+IF(AND($E8=1,OY8=0),1000,0),MIN(AEU8,20)*400+(IF('計算A'!BX$106=1,1-FQ8,0)+IF('計算A'!BY$106=1,1-FS8,0))*150+24+'計算A'!BY$5*100000+IF(AND($E8=1,OY8=0),50000,0))),1000000))</f>
        <v/>
      </c>
      <c r="YG8">
        <f>IF($B8=0,1000000,IF(INDEX('計算A'!$D$60:$II$104,$B8,75)*FS8=1,IF(AND($E8=2,OZ8=0),1000000,IF($F8&gt;0,INDEX('計算A'!BZ$110:BZ$114,$F8+1)+IF(AND($E8=1,OZ8=0),1000,0),MIN(AEU8,20)*400+(IF('計算A'!BY$106=1,1-FR8,0)+IF('計算A'!BZ$106=1,1-FT8,0))*150+34+'計算A'!BZ$5*100000+IF(AND($E8=1,OZ8=0),50000,0))),1000000))</f>
        <v/>
      </c>
      <c r="YH8">
        <f>IF($B8=0,1000000,IF(INDEX('計算A'!$D$60:$II$104,$B8,76)*FT8=1,IF(AND($E8=2,PA8=0),1000000,IF($F8&gt;0,INDEX('計算A'!CA$110:CA$114,$F8+1)+IF(AND($E8=1,PA8=0),1000,0),MIN(AEU8,20)*400+(IF('計算A'!BZ$106=1,1-FS8,0)+IF('計算A'!CA$106=1,1-FU8,0))*150+44+'計算A'!CA$5*100000+IF(AND($E8=1,PA8=0),50000,0))),1000000))</f>
        <v/>
      </c>
      <c r="YI8">
        <f>IF($B8=0,1000000,IF(INDEX('計算A'!$D$60:$II$104,$B8,77)*FU8=1,IF(AND($E8=2,PB8=0),1000000,IF($F8&gt;0,INDEX('計算A'!CB$110:CB$114,$F8+1)+IF(AND($E8=1,PB8=0),1000,0),MIN(AEU8,20)*400+(IF('計算A'!CA$106=1,1-FT8,0)+IF('計算A'!CB$106=1,1-FV8,0))*150+54+'計算A'!CB$5*100000+IF(AND($E8=1,PB8=0),50000,0))),1000000))</f>
        <v/>
      </c>
      <c r="YJ8">
        <f>IF($B8=0,1000000,IF(INDEX('計算A'!$D$60:$II$104,$B8,78)*FV8=1,IF(AND($E8=2,PC8=0),1000000,IF($F8&gt;0,INDEX('計算A'!CC$110:CC$114,$F8+1)+IF(AND($E8=1,PC8=0),1000,0),MIN(AEU8,20)*400+(IF('計算A'!CB$106=1,1-FU8,0)+IF('計算A'!CC$106=1,1-FW8,0))*150+64+'計算A'!CC$5*100000+IF(AND($E8=1,PC8=0),50000,0))),1000000))</f>
        <v/>
      </c>
      <c r="YK8">
        <f>IF($B8=0,1000000,IF(INDEX('計算A'!$D$60:$II$104,$B8,79)*FW8=1,IF(AND($E8=2,PD8=0),1000000,IF($F8&gt;0,INDEX('計算A'!CD$110:CD$114,$F8+1)+IF(AND($E8=1,PD8=0),1000,0),MIN(AEU8,20)*400+(IF('計算A'!CC$106=1,1-FV8,0)+IF('計算A'!CD$106=1,1-FX8,0))*150+74+'計算A'!CD$5*100000+IF(AND($E8=1,PD8=0),50000,0))),1000000))</f>
        <v/>
      </c>
      <c r="YL8">
        <f>IF($B8=0,1000000,IF(INDEX('計算A'!$D$60:$II$104,$B8,80)*FX8=1,IF(AND($E8=2,PE8=0),1000000,IF($F8&gt;0,INDEX('計算A'!CE$110:CE$114,$F8+1)+IF(AND($E8=1,PE8=0),1000,0),MIN(AEU8,20)*400+(IF('計算A'!CD$106=1,1-FW8,0)+IF('計算A'!CE$106=1,1-FY8,0))*150+84+'計算A'!CE$5*100000+IF(AND($E8=1,PE8=0),50000,0))),1000000))</f>
        <v/>
      </c>
      <c r="YM8">
        <f>IF($B8=0,1000000,IF(INDEX('計算A'!$D$60:$II$104,$B8,81)*FY8=1,IF(AND($E8=2,PF8=0),1000000,IF($F8&gt;0,INDEX('計算A'!CF$110:CF$114,$F8+1)+IF(AND($E8=1,PF8=0),1000,0),MIN(AEU8,20)*400+(IF('計算A'!CE$106=1,1-FX8,0)+IF('計算A'!CF$106=1,1-FZ8,0))*150+94+'計算A'!CF$5*100000+IF(AND($E8=1,PF8=0),50000,0))),1000000))</f>
        <v/>
      </c>
      <c r="YN8">
        <f>IF($B8=0,1000000,IF(INDEX('計算A'!$D$60:$II$104,$B8,82)*FZ8=1,IF(AND($E8=2,PG8=0),1000000,IF($F8&gt;0,INDEX('計算A'!CG$110:CG$114,$F8+1)+IF(AND($E8=1,PG8=0),1000,0),MIN(AEU8,20)*400+(IF('計算A'!CF$106=1,1-FY8,0)+IF('計算A'!CG$106=1,1-GA8,0))*150+104+'計算A'!CG$5*100000+IF(AND($E8=1,PG8=0),50000,0))),1000000))</f>
        <v/>
      </c>
      <c r="YO8">
        <f>IF($B8=0,1000000,IF(INDEX('計算A'!$D$60:$II$104,$B8,83)*GA8=1,IF(AND($E8=2,PH8=0),1000000,IF($F8&gt;0,INDEX('計算A'!CH$110:CH$114,$F8+1)+IF(AND($E8=1,PH8=0),1000,0),MIN(AEU8,20)*400+(IF('計算A'!CG$106=1,1-FZ8,0)+IF('計算A'!CH$106=1,1-GB8,0))*150+114+'計算A'!CH$5*100000+IF(AND($E8=1,PH8=0),50000,0))),1000000))</f>
        <v/>
      </c>
      <c r="YP8">
        <f>IF($B8=0,1000000,IF(INDEX('計算A'!$D$60:$II$104,$B8,84)*GB8=1,IF(AND($E8=2,PI8=0),1000000,IF($F8&gt;0,INDEX('計算A'!CI$110:CI$114,$F8+1)+IF(AND($E8=1,PI8=0),1000,0),MIN(AEU8,20)*400+(IF('計算A'!CH$106=1,1-GA8,0)+IF('計算A'!CI$106=1,1-GC8,0))*150+124+'計算A'!CI$5*100000+IF(AND($E8=1,PI8=0),50000,0))),1000000))</f>
        <v/>
      </c>
      <c r="YQ8">
        <f>IF($B8=0,1000000,IF(INDEX('計算A'!$D$60:$II$104,$B8,85)*GC8=1,IF(AND($E8=2,PJ8=0),1000000,IF($F8&gt;0,INDEX('計算A'!CJ$110:CJ$114,$F8+1)+IF(AND($E8=1,PJ8=0),1000,0),MIN(AEU8,20)*400+(IF('計算A'!CI$106=1,1-GB8,0)+IF('計算A'!CJ$106=1,1-GD8,0))*150+134+'計算A'!CJ$5*100000+IF(AND($E8=1,PJ8=0),50000,0))),1000000))</f>
        <v/>
      </c>
      <c r="YR8">
        <f>IF($B8=0,1000000,IF(INDEX('計算A'!$D$60:$II$104,$B8,86)*GD8=1,IF(AND($E8=2,PK8=0),1000000,IF($F8&gt;0,INDEX('計算A'!CK$110:CK$114,$F8+1)+IF(AND($E8=1,PK8=0),1000,0),MIN(AEU8,20)*400+(IF('計算A'!CJ$106=1,1-GC8,0)+IF('計算A'!CK$106=1,1-GE8,0))*150+144+'計算A'!CK$5*100000+IF(AND($E8=1,PK8=0),50000,0))),1000000))</f>
        <v/>
      </c>
      <c r="YS8">
        <f>IF($B8=0,1000000,IF(INDEX('計算A'!$D$60:$II$104,$B8,87)*GE8=1,IF(AND($E8=2,PL8=0),1000000,IF($F8&gt;0,INDEX('計算A'!CL$110:CL$114,$F8+1)+IF(AND($E8=1,PL8=0),1000,0),MIN(AEU8,20)*400+(IF('計算A'!CK$106=1,1-GD8,0)+IF('計算A'!CL$106=1,1-GF8,0))*150+154+'計算A'!CL$5*100000+IF(AND($E8=1,PL8=0),50000,0))),1000000))</f>
        <v/>
      </c>
      <c r="YT8">
        <f>IF($B8=0,1000000,IF(INDEX('計算A'!$D$60:$II$104,$B8,88)*GF8=1,IF(AND($E8=2,PM8=0),1000000,IF($F8&gt;0,INDEX('計算A'!CM$110:CM$114,$F8+1)+IF(AND($E8=1,PM8=0),1000,0),MIN(AEU8,20)*400+(IF('計算A'!CL$106=1,1-GE8,0)+IF('計算A'!CM$106=1,1-GG8,0))*150+164+'計算A'!CM$5*100000+IF(AND($E8=1,PM8=0),50000,0))),1000000))</f>
        <v/>
      </c>
      <c r="YU8">
        <f>IF($B8=0,1000000,IF(INDEX('計算A'!$D$60:$II$104,$B8,89)*GG8=1,IF(AND($E8=2,PN8=0),1000000,IF($F8&gt;0,INDEX('計算A'!CN$110:CN$114,$F8+1)+IF(AND($E8=1,PN8=0),1000,0),MIN(AEU8,20)*400+(IF('計算A'!CM$106=1,1-GF8,0)+IF('計算A'!CN$106=1,1-GH8,0))*150+174+'計算A'!CN$5*100000+IF(AND($E8=1,PN8=0),50000,0))),1000000))</f>
        <v/>
      </c>
      <c r="YV8">
        <f>IF($B8=0,1000000,IF(INDEX('計算A'!$D$60:$II$104,$B8,90)*GH8=1,IF(AND($E8=2,PO8=0),1000000,IF($F8&gt;0,INDEX('計算A'!CO$110:CO$114,$F8+1)+IF(AND($E8=1,PO8=0),1000,0),MIN(AEU8,20)*400+(IF('計算A'!CN$106=1,1-GG8,0)+IF('計算A'!CO$106=1,1-GI8,0))*150+184+'計算A'!CO$5*100000+IF(AND($E8=1,PO8=0),50000,0))),1000000))</f>
        <v/>
      </c>
      <c r="YW8">
        <f>IF($B8=0,1000000,IF(INDEX('計算A'!$D$60:$II$104,$B8,91)*GI8=1,IF(AND($E8=2,PP8=0),1000000,IF($F8&gt;0,INDEX('計算A'!CP$110:CP$114,$F8+1)+IF(AND($E8=1,PP8=0),1000,0),MIN(AEU8,20)*400+(IF('計算A'!CO$106=1,1-GH8,0)+IF('計算A'!CP$106=1,1-GJ8,0))*150+194+'計算A'!CP$5*100000+IF(AND($E8=1,PP8=0),50000,0))),1000000))</f>
        <v/>
      </c>
      <c r="YX8">
        <f>IF($B8=0,1000000,IF(INDEX('計算A'!$D$60:$II$104,$B8,92)*GJ8=1,IF(AND($E8=2,PQ8=0),1000000,IF($F8&gt;0,INDEX('計算A'!CQ$110:CQ$114,$F8+1)+IF(AND($E8=1,PQ8=0),1000,0),MIN(AEU8,20)*400+(IF('計算A'!CP$106=1,1-GI8,0)+IF('計算A'!CQ$106=1,1-GK8,0))*150+204+'計算A'!CQ$5*100000+IF(AND($E8=1,PQ8=0),50000,0))),1000000))</f>
        <v/>
      </c>
      <c r="YY8">
        <f>IF($B8=0,1000000,IF(INDEX('計算A'!$D$60:$II$104,$B8,93)*GK8=1,IF(AND($E8=2,PR8=0),1000000,IF($F8&gt;0,INDEX('計算A'!CR$110:CR$114,$F8+1)+IF(AND($E8=1,PR8=0),1000,0),MIN(AEU8,20)*400+(IF('計算A'!CQ$106=1,1-GJ8,0)+IF('計算A'!CR$106=1,1-GL8,0))*150+214+'計算A'!CR$5*100000+IF(AND($E8=1,PR8=0),50000,0))),1000000))</f>
        <v/>
      </c>
      <c r="YZ8">
        <f>IF($B8=0,1000000,IF(INDEX('計算A'!$D$60:$II$104,$B8,94)*GL8=1,IF(AND($E8=2,PS8=0),1000000,IF($F8&gt;0,INDEX('計算A'!CS$110:CS$114,$F8+1)+IF(AND($E8=1,PS8=0),1000,0),MIN(AEU8,20)*400+(IF('計算A'!CR$106=1,1-GK8,0)+IF('計算A'!CS$106=1,1-GM8,0))*150+224+'計算A'!CS$5*100000+IF(AND($E8=1,PS8=0),50000,0))),1000000))</f>
        <v/>
      </c>
      <c r="ZA8">
        <f>IF($B8=0,1000000,IF(INDEX('計算A'!$D$60:$II$104,$B8,95)*GM8=1,IF(AND($E8=2,PT8=0),1000000,IF($F8&gt;0,INDEX('計算A'!CT$110:CT$114,$F8+1)+IF(AND($E8=1,PT8=0),1000,0),MIN(AEU8,20)*400+(IF('計算A'!CS$106=1,1-GL8,0)+IF('計算A'!CT$106=1,1-GN8,0))*150+234+'計算A'!CT$5*100000+IF(AND($E8=1,PT8=0),50000,0))),1000000))</f>
        <v/>
      </c>
      <c r="ZB8">
        <f>IF($B8=0,1000000,IF(INDEX('計算A'!$D$60:$II$104,$B8,96)*GN8=1,IF(AND($E8=2,PU8=0),1000000,IF($F8&gt;0,INDEX('計算A'!CU$110:CU$114,$F8+1)+IF(AND($E8=1,PU8=0),1000,0),MIN(AEU8,20)*400+(IF('計算A'!CT$106=1,1-GM8,0))*150+244+'計算A'!CU$5*100000+IF(AND($E8=1,PU8=0),50000,0))),1000000))</f>
        <v/>
      </c>
      <c r="ZC8">
        <f>IF($B8=0,1000000,IF(INDEX('計算A'!$D$60:$II$104,$B8,97)*GO8=1,IF(AND($E8=2,PV8=0),1000000,IF($F8&gt;0,INDEX('計算A'!CV$110:CV$114,$F8+1)+IF(AND($E8=1,PV8=0),1000,0),MIN(AEV8,20)*400+(IF('計算A'!CV$106=1,1-GP8,0))*150+15+'計算A'!CV$5*100000+IF(AND($E8=1,PV8=0),50000,0))),1000000))</f>
        <v/>
      </c>
      <c r="ZD8">
        <f>IF($B8=0,1000000,IF(INDEX('計算A'!$D$60:$II$104,$B8,98)*GP8=1,IF(AND($E8=2,PW8=0),1000000,IF($F8&gt;0,INDEX('計算A'!CW$110:CW$114,$F8+1)+IF(AND($E8=1,PW8=0),1000,0),MIN(AEV8,20)*400+(IF('計算A'!CV$106=1,1-GO8,0)+IF('計算A'!CW$106=1,1-GQ8,0))*150+25+'計算A'!CW$5*100000+IF(AND($E8=1,PW8=0),50000,0))),1000000))</f>
        <v/>
      </c>
      <c r="ZE8">
        <f>IF($B8=0,1000000,IF(INDEX('計算A'!$D$60:$II$104,$B8,99)*GQ8=1,IF(AND($E8=2,PX8=0),1000000,IF($F8&gt;0,INDEX('計算A'!CX$110:CX$114,$F8+1)+IF(AND($E8=1,PX8=0),1000,0),MIN(AEV8,20)*400+(IF('計算A'!CW$106=1,1-GP8,0)+IF('計算A'!CX$106=1,1-GR8,0))*150+35+'計算A'!CX$5*100000+IF(AND($E8=1,PX8=0),50000,0))),1000000))</f>
        <v/>
      </c>
      <c r="ZF8">
        <f>IF($B8=0,1000000,IF(INDEX('計算A'!$D$60:$II$104,$B8,100)*GR8=1,IF(AND($E8=2,PY8=0),1000000,IF($F8&gt;0,INDEX('計算A'!CY$110:CY$114,$F8+1)+IF(AND($E8=1,PY8=0),1000,0),MIN(AEV8,20)*400+(IF('計算A'!CX$106=1,1-GQ8,0)+IF('計算A'!CY$106=1,1-GS8,0))*150+45+'計算A'!CY$5*100000+IF(AND($E8=1,PY8=0),50000,0))),1000000))</f>
        <v/>
      </c>
      <c r="ZG8">
        <f>IF($B8=0,1000000,IF(INDEX('計算A'!$D$60:$II$104,$B8,101)*GS8=1,IF(AND($E8=2,PZ8=0),1000000,IF($F8&gt;0,INDEX('計算A'!CZ$110:CZ$114,$F8+1)+IF(AND($E8=1,PZ8=0),1000,0),MIN(AEV8,20)*400+(IF('計算A'!CY$106=1,1-GR8,0)+IF('計算A'!CZ$106=1,1-GT8,0))*150+55+'計算A'!CZ$5*100000+IF(AND($E8=1,PZ8=0),50000,0))),1000000))</f>
        <v/>
      </c>
      <c r="ZH8">
        <f>IF($B8=0,1000000,IF(INDEX('計算A'!$D$60:$II$104,$B8,102)*GT8=1,IF(AND($E8=2,QA8=0),1000000,IF($F8&gt;0,INDEX('計算A'!DA$110:DA$114,$F8+1)+IF(AND($E8=1,QA8=0),1000,0),MIN(AEV8,20)*400+(IF('計算A'!CZ$106=1,1-GS8,0)+IF('計算A'!DA$106=1,1-GU8,0))*150+65+'計算A'!DA$5*100000+IF(AND($E8=1,QA8=0),50000,0))),1000000))</f>
        <v/>
      </c>
      <c r="ZI8">
        <f>IF($B8=0,1000000,IF(INDEX('計算A'!$D$60:$II$104,$B8,103)*GU8=1,IF(AND($E8=2,QB8=0),1000000,IF($F8&gt;0,INDEX('計算A'!DB$110:DB$114,$F8+1)+IF(AND($E8=1,QB8=0),1000,0),MIN(AEV8,20)*400+(IF('計算A'!DA$106=1,1-GT8,0)+IF('計算A'!DB$106=1,1-GV8,0))*150+75+'計算A'!DB$5*100000+IF(AND($E8=1,QB8=0),50000,0))),1000000))</f>
        <v/>
      </c>
      <c r="ZJ8">
        <f>IF($B8=0,1000000,IF(INDEX('計算A'!$D$60:$II$104,$B8,104)*GV8=1,IF(AND($E8=2,QC8=0),1000000,IF($F8&gt;0,INDEX('計算A'!DC$110:DC$114,$F8+1)+IF(AND($E8=1,QC8=0),1000,0),MIN(AEV8,20)*400+(IF('計算A'!DB$106=1,1-GU8,0)+IF('計算A'!DC$106=1,1-GW8,0))*150+85+'計算A'!DC$5*100000+IF(AND($E8=1,QC8=0),50000,0))),1000000))</f>
        <v/>
      </c>
      <c r="ZK8">
        <f>IF($B8=0,1000000,IF(INDEX('計算A'!$D$60:$II$104,$B8,105)*GW8=1,IF(AND($E8=2,QD8=0),1000000,IF($F8&gt;0,INDEX('計算A'!DD$110:DD$114,$F8+1)+IF(AND($E8=1,QD8=0),1000,0),MIN(AEV8,20)*400+(IF('計算A'!DC$106=1,1-GV8,0)+IF('計算A'!DD$106=1,1-GX8,0))*150+95+'計算A'!DD$5*100000+IF(AND($E8=1,QD8=0),50000,0))),1000000))</f>
        <v/>
      </c>
      <c r="ZL8">
        <f>IF($B8=0,1000000,IF(INDEX('計算A'!$D$60:$II$104,$B8,106)*GX8=1,IF(AND($E8=2,QE8=0),1000000,IF($F8&gt;0,INDEX('計算A'!DE$110:DE$114,$F8+1)+IF(AND($E8=1,QE8=0),1000,0),MIN(AEV8,20)*400+(IF('計算A'!DD$106=1,1-GW8,0)+IF('計算A'!DE$106=1,1-GY8,0))*150+105+'計算A'!DE$5*100000+IF(AND($E8=1,QE8=0),50000,0))),1000000))</f>
        <v/>
      </c>
      <c r="ZM8">
        <f>IF($B8=0,1000000,IF(INDEX('計算A'!$D$60:$II$104,$B8,107)*GY8=1,IF(AND($E8=2,QF8=0),1000000,IF($F8&gt;0,INDEX('計算A'!DF$110:DF$114,$F8+1)+IF(AND($E8=1,QF8=0),1000,0),MIN(AEV8,20)*400+(IF('計算A'!DE$106=1,1-GX8,0)+IF('計算A'!DF$106=1,1-GZ8,0))*150+115+'計算A'!DF$5*100000+IF(AND($E8=1,QF8=0),50000,0))),1000000))</f>
        <v/>
      </c>
      <c r="ZN8">
        <f>IF($B8=0,1000000,IF(INDEX('計算A'!$D$60:$II$104,$B8,108)*GZ8=1,IF(AND($E8=2,QG8=0),1000000,IF($F8&gt;0,INDEX('計算A'!DG$110:DG$114,$F8+1)+IF(AND($E8=1,QG8=0),1000,0),MIN(AEV8,20)*400+(IF('計算A'!DF$106=1,1-GY8,0)+IF('計算A'!DG$106=1,1-HA8,0))*150+125+'計算A'!DG$5*100000+IF(AND($E8=1,QG8=0),50000,0))),1000000))</f>
        <v/>
      </c>
      <c r="ZO8">
        <f>IF($B8=0,1000000,IF(INDEX('計算A'!$D$60:$II$104,$B8,109)*HA8=1,IF(AND($E8=2,QH8=0),1000000,IF($F8&gt;0,INDEX('計算A'!DH$110:DH$114,$F8+1)+IF(AND($E8=1,QH8=0),1000,0),MIN(AEV8,20)*400+(IF('計算A'!DG$106=1,1-GZ8,0)+IF('計算A'!DH$106=1,1-HB8,0))*150+135+'計算A'!DH$5*100000+IF(AND($E8=1,QH8=0),50000,0))),1000000))</f>
        <v/>
      </c>
      <c r="ZP8">
        <f>IF($B8=0,1000000,IF(INDEX('計算A'!$D$60:$II$104,$B8,110)*HB8=1,IF(AND($E8=2,QI8=0),1000000,IF($F8&gt;0,INDEX('計算A'!DI$110:DI$114,$F8+1)+IF(AND($E8=1,QI8=0),1000,0),MIN(AEV8,20)*400+(IF('計算A'!DH$106=1,1-HA8,0)+IF('計算A'!DI$106=1,1-HC8,0))*150+145+'計算A'!DI$5*100000+IF(AND($E8=1,QI8=0),50000,0))),1000000))</f>
        <v/>
      </c>
      <c r="ZQ8">
        <f>IF($B8=0,1000000,IF(INDEX('計算A'!$D$60:$II$104,$B8,111)*HC8=1,IF(AND($E8=2,QJ8=0),1000000,IF($F8&gt;0,INDEX('計算A'!DJ$110:DJ$114,$F8+1)+IF(AND($E8=1,QJ8=0),1000,0),MIN(AEV8,20)*400+(IF('計算A'!DI$106=1,1-HB8,0)+IF('計算A'!DJ$106=1,1-HD8,0))*150+155+'計算A'!DJ$5*100000+IF(AND($E8=1,QJ8=0),50000,0))),1000000))</f>
        <v/>
      </c>
      <c r="ZR8">
        <f>IF($B8=0,1000000,IF(INDEX('計算A'!$D$60:$II$104,$B8,112)*HD8=1,IF(AND($E8=2,QK8=0),1000000,IF($F8&gt;0,INDEX('計算A'!DK$110:DK$114,$F8+1)+IF(AND($E8=1,QK8=0),1000,0),MIN(AEV8,20)*400+(IF('計算A'!DJ$106=1,1-HC8,0)+IF('計算A'!DK$106=1,1-HE8,0))*150+165+'計算A'!DK$5*100000+IF(AND($E8=1,QK8=0),50000,0))),1000000))</f>
        <v/>
      </c>
      <c r="ZS8">
        <f>IF($B8=0,1000000,IF(INDEX('計算A'!$D$60:$II$104,$B8,113)*HE8=1,IF(AND($E8=2,QL8=0),1000000,IF($F8&gt;0,INDEX('計算A'!DL$110:DL$114,$F8+1)+IF(AND($E8=1,QL8=0),1000,0),MIN(AEV8,20)*400+(IF('計算A'!DK$106=1,1-HD8,0)+IF('計算A'!DL$106=1,1-HF8,0))*150+175+'計算A'!DL$5*100000+IF(AND($E8=1,QL8=0),50000,0))),1000000))</f>
        <v/>
      </c>
      <c r="ZT8">
        <f>IF($B8=0,1000000,IF(INDEX('計算A'!$D$60:$II$104,$B8,114)*HF8=1,IF(AND($E8=2,QM8=0),1000000,IF($F8&gt;0,INDEX('計算A'!DM$110:DM$114,$F8+1)+IF(AND($E8=1,QM8=0),1000,0),MIN(AEV8,20)*400+(IF('計算A'!DL$106=1,1-HE8,0)+IF('計算A'!DM$106=1,1-HG8,0))*150+185+'計算A'!DM$5*100000+IF(AND($E8=1,QM8=0),50000,0))),1000000))</f>
        <v/>
      </c>
      <c r="ZU8">
        <f>IF($B8=0,1000000,IF(INDEX('計算A'!$D$60:$II$104,$B8,115)*HG8=1,IF(AND($E8=2,QN8=0),1000000,IF($F8&gt;0,INDEX('計算A'!DN$110:DN$114,$F8+1)+IF(AND($E8=1,QN8=0),1000,0),MIN(AEV8,20)*400+(IF('計算A'!DM$106=1,1-HF8,0)+IF('計算A'!DN$106=1,1-HH8,0))*150+195+'計算A'!DN$5*100000+IF(AND($E8=1,QN8=0),50000,0))),1000000))</f>
        <v/>
      </c>
      <c r="ZV8">
        <f>IF($B8=0,1000000,IF(INDEX('計算A'!$D$60:$II$104,$B8,116)*HH8=1,IF(AND($E8=2,QO8=0),1000000,IF($F8&gt;0,INDEX('計算A'!DO$110:DO$114,$F8+1)+IF(AND($E8=1,QO8=0),1000,0),MIN(AEV8,20)*400+(IF('計算A'!DN$106=1,1-HG8,0)+IF('計算A'!DO$106=1,1-HI8,0))*150+205+'計算A'!DO$5*100000+IF(AND($E8=1,QO8=0),50000,0))),1000000))</f>
        <v/>
      </c>
      <c r="ZW8">
        <f>IF($B8=0,1000000,IF(INDEX('計算A'!$D$60:$II$104,$B8,117)*HI8=1,IF(AND($E8=2,QP8=0),1000000,IF($F8&gt;0,INDEX('計算A'!DP$110:DP$114,$F8+1)+IF(AND($E8=1,QP8=0),1000,0),MIN(AEV8,20)*400+(IF('計算A'!DO$106=1,1-HH8,0)+IF('計算A'!DP$106=1,1-HJ8,0))*150+215+'計算A'!DP$5*100000+IF(AND($E8=1,QP8=0),50000,0))),1000000))</f>
        <v/>
      </c>
      <c r="ZX8">
        <f>IF($B8=0,1000000,IF(INDEX('計算A'!$D$60:$II$104,$B8,118)*HJ8=1,IF(AND($E8=2,QQ8=0),1000000,IF($F8&gt;0,INDEX('計算A'!DQ$110:DQ$114,$F8+1)+IF(AND($E8=1,QQ8=0),1000,0),MIN(AEV8,20)*400+(IF('計算A'!DP$106=1,1-HI8,0)+IF('計算A'!DQ$106=1,1-HK8,0))*150+225+'計算A'!DQ$5*100000+IF(AND($E8=1,QQ8=0),50000,0))),1000000))</f>
        <v/>
      </c>
      <c r="ZY8">
        <f>IF($B8=0,1000000,IF(INDEX('計算A'!$D$60:$II$104,$B8,119)*HK8=1,IF(AND($E8=2,QR8=0),1000000,IF($F8&gt;0,INDEX('計算A'!DR$110:DR$114,$F8+1)+IF(AND($E8=1,QR8=0),1000,0),MIN(AEV8,20)*400+(IF('計算A'!DQ$106=1,1-HJ8,0)+IF('計算A'!DR$106=1,1-HL8,0))*150+235+'計算A'!DR$5*100000+IF(AND($E8=1,QR8=0),50000,0))),1000000))</f>
        <v/>
      </c>
      <c r="ZZ8">
        <f>IF($B8=0,1000000,IF(INDEX('計算A'!$D$60:$II$104,$B8,120)*HL8=1,IF(AND($E8=2,QS8=0),1000000,IF($F8&gt;0,INDEX('計算A'!DS$110:DS$114,$F8+1)+IF(AND($E8=1,QS8=0),1000,0),MIN(AEV8,20)*400+(IF('計算A'!DR$106=1,1-HK8,0))*150+245+'計算A'!DS$5*100000+IF(AND($E8=1,QS8=0),50000,0))),1000000))</f>
        <v/>
      </c>
      <c r="AAA8">
        <f>IF($B8=0,1000000,IF(INDEX('計算A'!$D$60:$II$104,$B8,121)*HM8=1,IF(AND($E8=2,QT8=0),1000000,IF($F8&gt;0,INDEX('計算A'!DT$110:DT$114,$F8+1)+IF(AND($E8=1,QT8=0),1000,0),MIN(AEW8,20)*400+(IF('計算A'!DT$106=1,1-HN8,0))*150+16+'計算A'!DT$5*100000+IF(AND($E8=1,QT8=0),50000,0))),1000000))</f>
        <v/>
      </c>
      <c r="AAB8">
        <f>IF($B8=0,1000000,IF(INDEX('計算A'!$D$60:$II$104,$B8,122)*HN8=1,IF(AND($E8=2,QU8=0),1000000,IF($F8&gt;0,INDEX('計算A'!DU$110:DU$114,$F8+1)+IF(AND($E8=1,QU8=0),1000,0),MIN(AEW8,20)*400+(IF('計算A'!DT$106=1,1-HM8,0)+IF('計算A'!DU$106=1,1-HO8,0))*150+26+'計算A'!DU$5*100000+IF(AND($E8=1,QU8=0),50000,0))),1000000))</f>
        <v/>
      </c>
      <c r="AAC8">
        <f>IF($B8=0,1000000,IF(INDEX('計算A'!$D$60:$II$104,$B8,123)*HO8=1,IF(AND($E8=2,QV8=0),1000000,IF($F8&gt;0,INDEX('計算A'!DV$110:DV$114,$F8+1)+IF(AND($E8=1,QV8=0),1000,0),MIN(AEW8,20)*400+(IF('計算A'!DU$106=1,1-HN8,0)+IF('計算A'!DV$106=1,1-HP8,0))*150+36+'計算A'!DV$5*100000+IF(AND($E8=1,QV8=0),50000,0))),1000000))</f>
        <v/>
      </c>
      <c r="AAD8">
        <f>IF($B8=0,1000000,IF(INDEX('計算A'!$D$60:$II$104,$B8,124)*HP8=1,IF(AND($E8=2,QW8=0),1000000,IF($F8&gt;0,INDEX('計算A'!DW$110:DW$114,$F8+1)+IF(AND($E8=1,QW8=0),1000,0),MIN(AEW8,20)*400+(IF('計算A'!DV$106=1,1-HO8,0)+IF('計算A'!DW$106=1,1-HQ8,0))*150+46+'計算A'!DW$5*100000+IF(AND($E8=1,QW8=0),50000,0))),1000000))</f>
        <v/>
      </c>
      <c r="AAE8">
        <f>IF($B8=0,1000000,IF(INDEX('計算A'!$D$60:$II$104,$B8,125)*HQ8=1,IF(AND($E8=2,QX8=0),1000000,IF($F8&gt;0,INDEX('計算A'!DX$110:DX$114,$F8+1)+IF(AND($E8=1,QX8=0),1000,0),MIN(AEW8,20)*400+(IF('計算A'!DW$106=1,1-HP8,0)+IF('計算A'!DX$106=1,1-HR8,0))*150+56+'計算A'!DX$5*100000+IF(AND($E8=1,QX8=0),50000,0))),1000000))</f>
        <v/>
      </c>
      <c r="AAF8">
        <f>IF($B8=0,1000000,IF(INDEX('計算A'!$D$60:$II$104,$B8,126)*HR8=1,IF(AND($E8=2,QY8=0),1000000,IF($F8&gt;0,INDEX('計算A'!DY$110:DY$114,$F8+1)+IF(AND($E8=1,QY8=0),1000,0),MIN(AEW8,20)*400+(IF('計算A'!DX$106=1,1-HQ8,0)+IF('計算A'!DY$106=1,1-HS8,0))*150+66+'計算A'!DY$5*100000+IF(AND($E8=1,QY8=0),50000,0))),1000000))</f>
        <v/>
      </c>
      <c r="AAG8">
        <f>IF($B8=0,1000000,IF(INDEX('計算A'!$D$60:$II$104,$B8,127)*HS8=1,IF(AND($E8=2,QZ8=0),1000000,IF($F8&gt;0,INDEX('計算A'!DZ$110:DZ$114,$F8+1)+IF(AND($E8=1,QZ8=0),1000,0),MIN(AEW8,20)*400+(IF('計算A'!DY$106=1,1-HR8,0)+IF('計算A'!DZ$106=1,1-HT8,0))*150+76+'計算A'!DZ$5*100000+IF(AND($E8=1,QZ8=0),50000,0))),1000000))</f>
        <v/>
      </c>
      <c r="AAH8">
        <f>IF($B8=0,1000000,IF(INDEX('計算A'!$D$60:$II$104,$B8,128)*HT8=1,IF(AND($E8=2,RA8=0),1000000,IF($F8&gt;0,INDEX('計算A'!EA$110:EA$114,$F8+1)+IF(AND($E8=1,RA8=0),1000,0),MIN(AEW8,20)*400+(IF('計算A'!DZ$106=1,1-HS8,0)+IF('計算A'!EA$106=1,1-HU8,0))*150+86+'計算A'!EA$5*100000+IF(AND($E8=1,RA8=0),50000,0))),1000000))</f>
        <v/>
      </c>
      <c r="AAI8">
        <f>IF($B8=0,1000000,IF(INDEX('計算A'!$D$60:$II$104,$B8,129)*HU8=1,IF(AND($E8=2,RB8=0),1000000,IF($F8&gt;0,INDEX('計算A'!EB$110:EB$114,$F8+1)+IF(AND($E8=1,RB8=0),1000,0),MIN(AEW8,20)*400+(IF('計算A'!EA$106=1,1-HT8,0)+IF('計算A'!EB$106=1,1-HV8,0))*150+96+'計算A'!EB$5*100000+IF(AND($E8=1,RB8=0),50000,0))),1000000))</f>
        <v/>
      </c>
      <c r="AAJ8">
        <f>IF($B8=0,1000000,IF(INDEX('計算A'!$D$60:$II$104,$B8,130)*HV8=1,IF(AND($E8=2,RC8=0),1000000,IF($F8&gt;0,INDEX('計算A'!EC$110:EC$114,$F8+1)+IF(AND($E8=1,RC8=0),1000,0),MIN(AEW8,20)*400+(IF('計算A'!EB$106=1,1-HU8,0)+IF('計算A'!EC$106=1,1-HW8,0))*150+106+'計算A'!EC$5*100000+IF(AND($E8=1,RC8=0),50000,0))),1000000))</f>
        <v/>
      </c>
      <c r="AAK8">
        <f>IF($B8=0,1000000,IF(INDEX('計算A'!$D$60:$II$104,$B8,131)*HW8=1,IF(AND($E8=2,RD8=0),1000000,IF($F8&gt;0,INDEX('計算A'!ED$110:ED$114,$F8+1)+IF(AND($E8=1,RD8=0),1000,0),MIN(AEW8,20)*400+(IF('計算A'!EC$106=1,1-HV8,0)+IF('計算A'!ED$106=1,1-HX8,0))*150+116+'計算A'!ED$5*100000+IF(AND($E8=1,RD8=0),50000,0))),1000000))</f>
        <v/>
      </c>
      <c r="AAL8">
        <f>IF($B8=0,1000000,IF(INDEX('計算A'!$D$60:$II$104,$B8,132)*HX8=1,IF(AND($E8=2,RE8=0),1000000,IF($F8&gt;0,INDEX('計算A'!EE$110:EE$114,$F8+1)+IF(AND($E8=1,RE8=0),1000,0),MIN(AEW8,20)*400+(IF('計算A'!ED$106=1,1-HW8,0)+IF('計算A'!EE$106=1,1-HY8,0))*150+126+'計算A'!EE$5*100000+IF(AND($E8=1,RE8=0),50000,0))),1000000))</f>
        <v/>
      </c>
      <c r="AAM8">
        <f>IF($B8=0,1000000,IF(INDEX('計算A'!$D$60:$II$104,$B8,133)*HY8=1,IF(AND($E8=2,RF8=0),1000000,IF($F8&gt;0,INDEX('計算A'!EF$110:EF$114,$F8+1)+IF(AND($E8=1,RF8=0),1000,0),MIN(AEW8,20)*400+(IF('計算A'!EE$106=1,1-HX8,0)+IF('計算A'!EF$106=1,1-HZ8,0))*150+136+'計算A'!EF$5*100000+IF(AND($E8=1,RF8=0),50000,0))),1000000))</f>
        <v/>
      </c>
      <c r="AAN8">
        <f>IF($B8=0,1000000,IF(INDEX('計算A'!$D$60:$II$104,$B8,134)*HZ8=1,IF(AND($E8=2,RG8=0),1000000,IF($F8&gt;0,INDEX('計算A'!EG$110:EG$114,$F8+1)+IF(AND($E8=1,RG8=0),1000,0),MIN(AEW8,20)*400+(IF('計算A'!EF$106=1,1-HY8,0)+IF('計算A'!EG$106=1,1-IA8,0))*150+146+'計算A'!EG$5*100000+IF(AND($E8=1,RG8=0),50000,0))),1000000))</f>
        <v/>
      </c>
      <c r="AAO8">
        <f>IF($B8=0,1000000,IF(INDEX('計算A'!$D$60:$II$104,$B8,135)*IA8=1,IF(AND($E8=2,RH8=0),1000000,IF($F8&gt;0,INDEX('計算A'!EH$110:EH$114,$F8+1)+IF(AND($E8=1,RH8=0),1000,0),MIN(AEW8,20)*400+(IF('計算A'!EG$106=1,1-HZ8,0)+IF('計算A'!EH$106=1,1-IB8,0))*150+156+'計算A'!EH$5*100000+IF(AND($E8=1,RH8=0),50000,0))),1000000))</f>
        <v/>
      </c>
      <c r="AAP8">
        <f>IF($B8=0,1000000,IF(INDEX('計算A'!$D$60:$II$104,$B8,136)*IB8=1,IF(AND($E8=2,RI8=0),1000000,IF($F8&gt;0,INDEX('計算A'!EI$110:EI$114,$F8+1)+IF(AND($E8=1,RI8=0),1000,0),MIN(AEW8,20)*400+(IF('計算A'!EH$106=1,1-IA8,0)+IF('計算A'!EI$106=1,1-IC8,0))*150+166+'計算A'!EI$5*100000+IF(AND($E8=1,RI8=0),50000,0))),1000000))</f>
        <v/>
      </c>
      <c r="AAQ8">
        <f>IF($B8=0,1000000,IF(INDEX('計算A'!$D$60:$II$104,$B8,137)*IC8=1,IF(AND($E8=2,RJ8=0),1000000,IF($F8&gt;0,INDEX('計算A'!EJ$110:EJ$114,$F8+1)+IF(AND($E8=1,RJ8=0),1000,0),MIN(AEW8,20)*400+(IF('計算A'!EI$106=1,1-IB8,0)+IF('計算A'!EJ$106=1,1-ID8,0))*150+176+'計算A'!EJ$5*100000+IF(AND($E8=1,RJ8=0),50000,0))),1000000))</f>
        <v/>
      </c>
      <c r="AAR8">
        <f>IF($B8=0,1000000,IF(INDEX('計算A'!$D$60:$II$104,$B8,138)*ID8=1,IF(AND($E8=2,RK8=0),1000000,IF($F8&gt;0,INDEX('計算A'!EK$110:EK$114,$F8+1)+IF(AND($E8=1,RK8=0),1000,0),MIN(AEW8,20)*400+(IF('計算A'!EJ$106=1,1-IC8,0)+IF('計算A'!EK$106=1,1-IE8,0))*150+186+'計算A'!EK$5*100000+IF(AND($E8=1,RK8=0),50000,0))),1000000))</f>
        <v/>
      </c>
      <c r="AAS8">
        <f>IF($B8=0,1000000,IF(INDEX('計算A'!$D$60:$II$104,$B8,139)*IE8=1,IF(AND($E8=2,RL8=0),1000000,IF($F8&gt;0,INDEX('計算A'!EL$110:EL$114,$F8+1)+IF(AND($E8=1,RL8=0),1000,0),MIN(AEW8,20)*400+(IF('計算A'!EK$106=1,1-ID8,0)+IF('計算A'!EL$106=1,1-IF8,0))*150+196+'計算A'!EL$5*100000+IF(AND($E8=1,RL8=0),50000,0))),1000000))</f>
        <v/>
      </c>
      <c r="AAT8">
        <f>IF($B8=0,1000000,IF(INDEX('計算A'!$D$60:$II$104,$B8,140)*IF8=1,IF(AND($E8=2,RM8=0),1000000,IF($F8&gt;0,INDEX('計算A'!EM$110:EM$114,$F8+1)+IF(AND($E8=1,RM8=0),1000,0),MIN(AEW8,20)*400+(IF('計算A'!EL$106=1,1-IE8,0)+IF('計算A'!EM$106=1,1-IG8,0))*150+206+'計算A'!EM$5*100000+IF(AND($E8=1,RM8=0),50000,0))),1000000))</f>
        <v/>
      </c>
      <c r="AAU8">
        <f>IF($B8=0,1000000,IF(INDEX('計算A'!$D$60:$II$104,$B8,141)*IG8=1,IF(AND($E8=2,RN8=0),1000000,IF($F8&gt;0,INDEX('計算A'!EN$110:EN$114,$F8+1)+IF(AND($E8=1,RN8=0),1000,0),MIN(AEW8,20)*400+(IF('計算A'!EM$106=1,1-IF8,0)+IF('計算A'!EN$106=1,1-IH8,0))*150+216+'計算A'!EN$5*100000+IF(AND($E8=1,RN8=0),50000,0))),1000000))</f>
        <v/>
      </c>
      <c r="AAV8">
        <f>IF($B8=0,1000000,IF(INDEX('計算A'!$D$60:$II$104,$B8,142)*IH8=1,IF(AND($E8=2,RO8=0),1000000,IF($F8&gt;0,INDEX('計算A'!EO$110:EO$114,$F8+1)+IF(AND($E8=1,RO8=0),1000,0),MIN(AEW8,20)*400+(IF('計算A'!EN$106=1,1-IG8,0)+IF('計算A'!EO$106=1,1-II8,0))*150+226+'計算A'!EO$5*100000+IF(AND($E8=1,RO8=0),50000,0))),1000000))</f>
        <v/>
      </c>
      <c r="AAW8">
        <f>IF($B8=0,1000000,IF(INDEX('計算A'!$D$60:$II$104,$B8,143)*II8=1,IF(AND($E8=2,RP8=0),1000000,IF($F8&gt;0,INDEX('計算A'!EP$110:EP$114,$F8+1)+IF(AND($E8=1,RP8=0),1000,0),MIN(AEW8,20)*400+(IF('計算A'!EO$106=1,1-IH8,0)+IF('計算A'!EP$106=1,1-IJ8,0))*150+236+'計算A'!EP$5*100000+IF(AND($E8=1,RP8=0),50000,0))),1000000))</f>
        <v/>
      </c>
      <c r="AAX8">
        <f>IF($B8=0,1000000,IF(INDEX('計算A'!$D$60:$II$104,$B8,144)*IJ8=1,IF(AND($E8=2,RQ8=0),1000000,IF($F8&gt;0,INDEX('計算A'!EQ$110:EQ$114,$F8+1)+IF(AND($E8=1,RQ8=0),1000,0),MIN(AEW8,20)*400+(IF('計算A'!EP$106=1,1-II8,0))*150+246+'計算A'!EQ$5*100000+IF(AND($E8=1,RQ8=0),50000,0))),1000000))</f>
        <v/>
      </c>
      <c r="AAY8">
        <f>IF($B8=0,1000000,IF(INDEX('計算A'!$D$60:$II$104,$B8,145)*IK8=1,IF(AND($E8=2,RR8=0),1000000,IF($F8&gt;0,INDEX('計算A'!ER$110:ER$114,$F8+1)+IF(AND($E8=1,RR8=0),1000,0),MIN(AEX8,20)*400+(IF('計算A'!ER$106=1,1-IL8,0))*150+17+'計算A'!ER$5*100000+IF(AND($E8=1,RR8=0),50000,0))),1000000))</f>
        <v/>
      </c>
      <c r="AAZ8">
        <f>IF($B8=0,1000000,IF(INDEX('計算A'!$D$60:$II$104,$B8,146)*IL8=1,IF(AND($E8=2,RS8=0),1000000,IF($F8&gt;0,INDEX('計算A'!ES$110:ES$114,$F8+1)+IF(AND($E8=1,RS8=0),1000,0),MIN(AEX8,20)*400+(IF('計算A'!ER$106=1,1-IK8,0)+IF('計算A'!ES$106=1,1-IM8,0))*150+27+'計算A'!ES$5*100000+IF(AND($E8=1,RS8=0),50000,0))),1000000))</f>
        <v/>
      </c>
      <c r="ABA8">
        <f>IF($B8=0,1000000,IF(INDEX('計算A'!$D$60:$II$104,$B8,147)*IM8=1,IF(AND($E8=2,RT8=0),1000000,IF($F8&gt;0,INDEX('計算A'!ET$110:ET$114,$F8+1)+IF(AND($E8=1,RT8=0),1000,0),MIN(AEX8,20)*400+(IF('計算A'!ES$106=1,1-IL8,0)+IF('計算A'!ET$106=1,1-IN8,0))*150+37+'計算A'!ET$5*100000+IF(AND($E8=1,RT8=0),50000,0))),1000000))</f>
        <v/>
      </c>
      <c r="ABB8">
        <f>IF($B8=0,1000000,IF(INDEX('計算A'!$D$60:$II$104,$B8,148)*IN8=1,IF(AND($E8=2,RU8=0),1000000,IF($F8&gt;0,INDEX('計算A'!EU$110:EU$114,$F8+1)+IF(AND($E8=1,RU8=0),1000,0),MIN(AEX8,20)*400+(IF('計算A'!ET$106=1,1-IM8,0)+IF('計算A'!EU$106=1,1-IO8,0))*150+47+'計算A'!EU$5*100000+IF(AND($E8=1,RU8=0),50000,0))),1000000))</f>
        <v/>
      </c>
      <c r="ABC8">
        <f>IF($B8=0,1000000,IF(INDEX('計算A'!$D$60:$II$104,$B8,149)*IO8=1,IF(AND($E8=2,RV8=0),1000000,IF($F8&gt;0,INDEX('計算A'!EV$110:EV$114,$F8+1)+IF(AND($E8=1,RV8=0),1000,0),MIN(AEX8,20)*400+(IF('計算A'!EU$106=1,1-IN8,0)+IF('計算A'!EV$106=1,1-IP8,0))*150+57+'計算A'!EV$5*100000+IF(AND($E8=1,RV8=0),50000,0))),1000000))</f>
        <v/>
      </c>
      <c r="ABD8">
        <f>IF($B8=0,1000000,IF(INDEX('計算A'!$D$60:$II$104,$B8,150)*IP8=1,IF(AND($E8=2,RW8=0),1000000,IF($F8&gt;0,INDEX('計算A'!EW$110:EW$114,$F8+1)+IF(AND($E8=1,RW8=0),1000,0),MIN(AEX8,20)*400+(IF('計算A'!EV$106=1,1-IO8,0)+IF('計算A'!EW$106=1,1-IQ8,0))*150+67+'計算A'!EW$5*100000+IF(AND($E8=1,RW8=0),50000,0))),1000000))</f>
        <v/>
      </c>
      <c r="ABE8">
        <f>IF($B8=0,1000000,IF(INDEX('計算A'!$D$60:$II$104,$B8,151)*IQ8=1,IF(AND($E8=2,RX8=0),1000000,IF($F8&gt;0,INDEX('計算A'!EX$110:EX$114,$F8+1)+IF(AND($E8=1,RX8=0),1000,0),MIN(AEX8,20)*400+(IF('計算A'!EW$106=1,1-IP8,0)+IF('計算A'!EX$106=1,1-IR8,0))*150+77+'計算A'!EX$5*100000+IF(AND($E8=1,RX8=0),50000,0))),1000000))</f>
        <v/>
      </c>
      <c r="ABF8">
        <f>IF($B8=0,1000000,IF(INDEX('計算A'!$D$60:$II$104,$B8,152)*IR8=1,IF(AND($E8=2,RY8=0),1000000,IF($F8&gt;0,INDEX('計算A'!EY$110:EY$114,$F8+1)+IF(AND($E8=1,RY8=0),1000,0),MIN(AEX8,20)*400+(IF('計算A'!EX$106=1,1-IQ8,0)+IF('計算A'!EY$106=1,1-IS8,0))*150+87+'計算A'!EY$5*100000+IF(AND($E8=1,RY8=0),50000,0))),1000000))</f>
        <v/>
      </c>
      <c r="ABG8">
        <f>IF($B8=0,1000000,IF(INDEX('計算A'!$D$60:$II$104,$B8,153)*IS8=1,IF(AND($E8=2,RZ8=0),1000000,IF($F8&gt;0,INDEX('計算A'!EZ$110:EZ$114,$F8+1)+IF(AND($E8=1,RZ8=0),1000,0),MIN(AEX8,20)*400+(IF('計算A'!EY$106=1,1-IR8,0)+IF('計算A'!EZ$106=1,1-IT8,0))*150+97+'計算A'!EZ$5*100000+IF(AND($E8=1,RZ8=0),50000,0))),1000000))</f>
        <v/>
      </c>
      <c r="ABH8">
        <f>IF($B8=0,1000000,IF(INDEX('計算A'!$D$60:$II$104,$B8,154)*IT8=1,IF(AND($E8=2,SA8=0),1000000,IF($F8&gt;0,INDEX('計算A'!FA$110:FA$114,$F8+1)+IF(AND($E8=1,SA8=0),1000,0),MIN(AEX8,20)*400+(IF('計算A'!EZ$106=1,1-IS8,0)+IF('計算A'!FA$106=1,1-IU8,0))*150+107+'計算A'!FA$5*100000+IF(AND($E8=1,SA8=0),50000,0))),1000000))</f>
        <v/>
      </c>
      <c r="ABI8">
        <f>IF($B8=0,1000000,IF(INDEX('計算A'!$D$60:$II$104,$B8,155)*IU8=1,IF(AND($E8=2,SB8=0),1000000,IF($F8&gt;0,INDEX('計算A'!FB$110:FB$114,$F8+1)+IF(AND($E8=1,SB8=0),1000,0),MIN(AEX8,20)*400+(IF('計算A'!FA$106=1,1-IT8,0)+IF('計算A'!FB$106=1,1-IV8,0))*150+117+'計算A'!FB$5*100000+IF(AND($E8=1,SB8=0),50000,0))),1000000))</f>
        <v/>
      </c>
      <c r="ABJ8">
        <f>IF($B8=0,1000000,IF(INDEX('計算A'!$D$60:$II$104,$B8,156)*IV8=1,IF(AND($E8=2,SC8=0),1000000,IF($F8&gt;0,INDEX('計算A'!FC$110:FC$114,$F8+1)+IF(AND($E8=1,SC8=0),1000,0),MIN(AEX8,20)*400+(IF('計算A'!FB$106=1,1-IU8,0)+IF('計算A'!FC$106=1,1-IW8,0))*150+127+'計算A'!FC$5*100000+IF(AND($E8=1,SC8=0),50000,0))),1000000))</f>
        <v/>
      </c>
      <c r="ABK8">
        <f>IF($B8=0,1000000,IF(INDEX('計算A'!$D$60:$II$104,$B8,157)*IW8=1,IF(AND($E8=2,SD8=0),1000000,IF($F8&gt;0,INDEX('計算A'!FD$110:FD$114,$F8+1)+IF(AND($E8=1,SD8=0),1000,0),MIN(AEX8,20)*400+(IF('計算A'!FC$106=1,1-IV8,0)+IF('計算A'!FD$106=1,1-IX8,0))*150+137+'計算A'!FD$5*100000+IF(AND($E8=1,SD8=0),50000,0))),1000000))</f>
        <v/>
      </c>
      <c r="ABL8">
        <f>IF($B8=0,1000000,IF(INDEX('計算A'!$D$60:$II$104,$B8,158)*IX8=1,IF(AND($E8=2,SE8=0),1000000,IF($F8&gt;0,INDEX('計算A'!FE$110:FE$114,$F8+1)+IF(AND($E8=1,SE8=0),1000,0),MIN(AEX8,20)*400+(IF('計算A'!FD$106=1,1-IW8,0)+IF('計算A'!FE$106=1,1-IY8,0))*150+147+'計算A'!FE$5*100000+IF(AND($E8=1,SE8=0),50000,0))),1000000))</f>
        <v/>
      </c>
      <c r="ABM8">
        <f>IF($B8=0,1000000,IF(INDEX('計算A'!$D$60:$II$104,$B8,159)*IY8=1,IF(AND($E8=2,SF8=0),1000000,IF($F8&gt;0,INDEX('計算A'!FF$110:FF$114,$F8+1)+IF(AND($E8=1,SF8=0),1000,0),MIN(AEX8,20)*400+(IF('計算A'!FE$106=1,1-IX8,0)+IF('計算A'!FF$106=1,1-IZ8,0))*150+157+'計算A'!FF$5*100000+IF(AND($E8=1,SF8=0),50000,0))),1000000))</f>
        <v/>
      </c>
      <c r="ABN8">
        <f>IF($B8=0,1000000,IF(INDEX('計算A'!$D$60:$II$104,$B8,160)*IZ8=1,IF(AND($E8=2,SG8=0),1000000,IF($F8&gt;0,INDEX('計算A'!FG$110:FG$114,$F8+1)+IF(AND($E8=1,SG8=0),1000,0),MIN(AEX8,20)*400+(IF('計算A'!FF$106=1,1-IY8,0)+IF('計算A'!FG$106=1,1-JA8,0))*150+167+'計算A'!FG$5*100000+IF(AND($E8=1,SG8=0),50000,0))),1000000))</f>
        <v/>
      </c>
      <c r="ABO8">
        <f>IF($B8=0,1000000,IF(INDEX('計算A'!$D$60:$II$104,$B8,161)*JA8=1,IF(AND($E8=2,SH8=0),1000000,IF($F8&gt;0,INDEX('計算A'!FH$110:FH$114,$F8+1)+IF(AND($E8=1,SH8=0),1000,0),MIN(AEX8,20)*400+(IF('計算A'!FG$106=1,1-IZ8,0)+IF('計算A'!FH$106=1,1-JB8,0))*150+177+'計算A'!FH$5*100000+IF(AND($E8=1,SH8=0),50000,0))),1000000))</f>
        <v/>
      </c>
      <c r="ABP8">
        <f>IF($B8=0,1000000,IF(INDEX('計算A'!$D$60:$II$104,$B8,162)*JB8=1,IF(AND($E8=2,SI8=0),1000000,IF($F8&gt;0,INDEX('計算A'!FI$110:FI$114,$F8+1)+IF(AND($E8=1,SI8=0),1000,0),MIN(AEX8,20)*400+(IF('計算A'!FH$106=1,1-JA8,0)+IF('計算A'!FI$106=1,1-JC8,0))*150+187+'計算A'!FI$5*100000+IF(AND($E8=1,SI8=0),50000,0))),1000000))</f>
        <v/>
      </c>
      <c r="ABQ8">
        <f>IF($B8=0,1000000,IF(INDEX('計算A'!$D$60:$II$104,$B8,163)*JC8=1,IF(AND($E8=2,SJ8=0),1000000,IF($F8&gt;0,INDEX('計算A'!FJ$110:FJ$114,$F8+1)+IF(AND($E8=1,SJ8=0),1000,0),MIN(AEX8,20)*400+(IF('計算A'!FI$106=1,1-JB8,0)+IF('計算A'!FJ$106=1,1-JD8,0))*150+197+'計算A'!FJ$5*100000+IF(AND($E8=1,SJ8=0),50000,0))),1000000))</f>
        <v/>
      </c>
      <c r="ABR8">
        <f>IF($B8=0,1000000,IF(INDEX('計算A'!$D$60:$II$104,$B8,164)*JD8=1,IF(AND($E8=2,SK8=0),1000000,IF($F8&gt;0,INDEX('計算A'!FK$110:FK$114,$F8+1)+IF(AND($E8=1,SK8=0),1000,0),MIN(AEX8,20)*400+(IF('計算A'!FJ$106=1,1-JC8,0)+IF('計算A'!FK$106=1,1-JE8,0))*150+207+'計算A'!FK$5*100000+IF(AND($E8=1,SK8=0),50000,0))),1000000))</f>
        <v/>
      </c>
      <c r="ABS8">
        <f>IF($B8=0,1000000,IF(INDEX('計算A'!$D$60:$II$104,$B8,165)*JE8=1,IF(AND($E8=2,SL8=0),1000000,IF($F8&gt;0,INDEX('計算A'!FL$110:FL$114,$F8+1)+IF(AND($E8=1,SL8=0),1000,0),MIN(AEX8,20)*400+(IF('計算A'!FK$106=1,1-JD8,0)+IF('計算A'!FL$106=1,1-JF8,0))*150+217+'計算A'!FL$5*100000+IF(AND($E8=1,SL8=0),50000,0))),1000000))</f>
        <v/>
      </c>
      <c r="ABT8">
        <f>IF($B8=0,1000000,IF(INDEX('計算A'!$D$60:$II$104,$B8,166)*JF8=1,IF(AND($E8=2,SM8=0),1000000,IF($F8&gt;0,INDEX('計算A'!FM$110:FM$114,$F8+1)+IF(AND($E8=1,SM8=0),1000,0),MIN(AEX8,20)*400+(IF('計算A'!FL$106=1,1-JE8,0)+IF('計算A'!FM$106=1,1-JG8,0))*150+227+'計算A'!FM$5*100000+IF(AND($E8=1,SM8=0),50000,0))),1000000))</f>
        <v/>
      </c>
      <c r="ABU8">
        <f>IF($B8=0,1000000,IF(INDEX('計算A'!$D$60:$II$104,$B8,167)*JG8=1,IF(AND($E8=2,SN8=0),1000000,IF($F8&gt;0,INDEX('計算A'!FN$110:FN$114,$F8+1)+IF(AND($E8=1,SN8=0),1000,0),MIN(AEX8,20)*400+(IF('計算A'!FM$106=1,1-JF8,0)+IF('計算A'!FN$106=1,1-JH8,0))*150+237+'計算A'!FN$5*100000+IF(AND($E8=1,SN8=0),50000,0))),1000000))</f>
        <v/>
      </c>
      <c r="ABV8">
        <f>IF($B8=0,1000000,IF(INDEX('計算A'!$D$60:$II$104,$B8,168)*JH8=1,IF(AND($E8=2,SO8=0),1000000,IF($F8&gt;0,INDEX('計算A'!FO$110:FO$114,$F8+1)+IF(AND($E8=1,SO8=0),1000,0),MIN(AEX8,20)*400+(IF('計算A'!FN$106=1,1-JG8,0))*150+247+'計算A'!FO$5*100000+IF(AND($E8=1,SO8=0),50000,0))),1000000))</f>
        <v/>
      </c>
      <c r="ABW8">
        <f>IF($B8=0,1000000,IF(INDEX('計算A'!$D$60:$II$104,$B8,169)*JI8=1,IF(AND($E8=2,SP8=0),1000000,IF($F8&gt;0,INDEX('計算A'!FP$110:FP$114,$F8+1)+IF(AND($E8=1,SP8=0),1000,0),MIN(AEY8,20)*400+(IF('計算A'!FP$106=1,1-JJ8,0))*150+18+'計算A'!FP$5*100000+IF(AND($E8=1,SP8=0),50000,0))),1000000))</f>
        <v/>
      </c>
      <c r="ABX8">
        <f>IF($B8=0,1000000,IF(INDEX('計算A'!$D$60:$II$104,$B8,170)*JJ8=1,IF(AND($E8=2,SQ8=0),1000000,IF($F8&gt;0,INDEX('計算A'!FQ$110:FQ$114,$F8+1)+IF(AND($E8=1,SQ8=0),1000,0),MIN(AEY8,20)*400+(IF('計算A'!FP$106=1,1-JI8,0)+IF('計算A'!FQ$106=1,1-JK8,0))*150+28+'計算A'!FQ$5*100000+IF(AND($E8=1,SQ8=0),50000,0))),1000000))</f>
        <v/>
      </c>
      <c r="ABY8">
        <f>IF($B8=0,1000000,IF(INDEX('計算A'!$D$60:$II$104,$B8,171)*JK8=1,IF(AND($E8=2,SR8=0),1000000,IF($F8&gt;0,INDEX('計算A'!FR$110:FR$114,$F8+1)+IF(AND($E8=1,SR8=0),1000,0),MIN(AEY8,20)*400+(IF('計算A'!FQ$106=1,1-JJ8,0)+IF('計算A'!FR$106=1,1-JL8,0))*150+38+'計算A'!FR$5*100000+IF(AND($E8=1,SR8=0),50000,0))),1000000))</f>
        <v/>
      </c>
      <c r="ABZ8">
        <f>IF($B8=0,1000000,IF(INDEX('計算A'!$D$60:$II$104,$B8,172)*JL8=1,IF(AND($E8=2,SS8=0),1000000,IF($F8&gt;0,INDEX('計算A'!FS$110:FS$114,$F8+1)+IF(AND($E8=1,SS8=0),1000,0),MIN(AEY8,20)*400+(IF('計算A'!FR$106=1,1-JK8,0)+IF('計算A'!FS$106=1,1-JM8,0))*150+48+'計算A'!FS$5*100000+IF(AND($E8=1,SS8=0),50000,0))),1000000))</f>
        <v/>
      </c>
      <c r="ACA8">
        <f>IF($B8=0,1000000,IF(INDEX('計算A'!$D$60:$II$104,$B8,173)*JM8=1,IF(AND($E8=2,ST8=0),1000000,IF($F8&gt;0,INDEX('計算A'!FT$110:FT$114,$F8+1)+IF(AND($E8=1,ST8=0),1000,0),MIN(AEY8,20)*400+(IF('計算A'!FS$106=1,1-JL8,0)+IF('計算A'!FT$106=1,1-JN8,0))*150+58+'計算A'!FT$5*100000+IF(AND($E8=1,ST8=0),50000,0))),1000000))</f>
        <v/>
      </c>
      <c r="ACB8">
        <f>IF($B8=0,1000000,IF(INDEX('計算A'!$D$60:$II$104,$B8,174)*JN8=1,IF(AND($E8=2,SU8=0),1000000,IF($F8&gt;0,INDEX('計算A'!FU$110:FU$114,$F8+1)+IF(AND($E8=1,SU8=0),1000,0),MIN(AEY8,20)*400+(IF('計算A'!FT$106=1,1-JM8,0)+IF('計算A'!FU$106=1,1-JO8,0))*150+68+'計算A'!FU$5*100000+IF(AND($E8=1,SU8=0),50000,0))),1000000))</f>
        <v/>
      </c>
      <c r="ACC8">
        <f>IF($B8=0,1000000,IF(INDEX('計算A'!$D$60:$II$104,$B8,175)*JO8=1,IF(AND($E8=2,SV8=0),1000000,IF($F8&gt;0,INDEX('計算A'!FV$110:FV$114,$F8+1)+IF(AND($E8=1,SV8=0),1000,0),MIN(AEY8,20)*400+(IF('計算A'!FU$106=1,1-JN8,0)+IF('計算A'!FV$106=1,1-JP8,0))*150+78+'計算A'!FV$5*100000+IF(AND($E8=1,SV8=0),50000,0))),1000000))</f>
        <v/>
      </c>
      <c r="ACD8">
        <f>IF($B8=0,1000000,IF(INDEX('計算A'!$D$60:$II$104,$B8,176)*JP8=1,IF(AND($E8=2,SW8=0),1000000,IF($F8&gt;0,INDEX('計算A'!FW$110:FW$114,$F8+1)+IF(AND($E8=1,SW8=0),1000,0),MIN(AEY8,20)*400+(IF('計算A'!FV$106=1,1-JO8,0)+IF('計算A'!FW$106=1,1-JQ8,0))*150+88+'計算A'!FW$5*100000+IF(AND($E8=1,SW8=0),50000,0))),1000000))</f>
        <v/>
      </c>
      <c r="ACE8">
        <f>IF($B8=0,1000000,IF(INDEX('計算A'!$D$60:$II$104,$B8,177)*JQ8=1,IF(AND($E8=2,SX8=0),1000000,IF($F8&gt;0,INDEX('計算A'!FX$110:FX$114,$F8+1)+IF(AND($E8=1,SX8=0),1000,0),MIN(AEY8,20)*400+(IF('計算A'!FW$106=1,1-JP8,0)+IF('計算A'!FX$106=1,1-JR8,0))*150+98+'計算A'!FX$5*100000+IF(AND($E8=1,SX8=0),50000,0))),1000000))</f>
        <v/>
      </c>
      <c r="ACF8">
        <f>IF($B8=0,1000000,IF(INDEX('計算A'!$D$60:$II$104,$B8,178)*JR8=1,IF(AND($E8=2,SY8=0),1000000,IF($F8&gt;0,INDEX('計算A'!FY$110:FY$114,$F8+1)+IF(AND($E8=1,SY8=0),1000,0),MIN(AEY8,20)*400+(IF('計算A'!FX$106=1,1-JQ8,0)+IF('計算A'!FY$106=1,1-JS8,0))*150+108+'計算A'!FY$5*100000+IF(AND($E8=1,SY8=0),50000,0))),1000000))</f>
        <v/>
      </c>
      <c r="ACG8">
        <f>IF($B8=0,1000000,IF(INDEX('計算A'!$D$60:$II$104,$B8,179)*JS8=1,IF(AND($E8=2,SZ8=0),1000000,IF($F8&gt;0,INDEX('計算A'!FZ$110:FZ$114,$F8+1)+IF(AND($E8=1,SZ8=0),1000,0),MIN(AEY8,20)*400+(IF('計算A'!FY$106=1,1-JR8,0)+IF('計算A'!FZ$106=1,1-JT8,0))*150+118+'計算A'!FZ$5*100000+IF(AND($E8=1,SZ8=0),50000,0))),1000000))</f>
        <v/>
      </c>
      <c r="ACH8">
        <f>IF($B8=0,1000000,IF(INDEX('計算A'!$D$60:$II$104,$B8,180)*JT8=1,IF(AND($E8=2,TA8=0),1000000,IF($F8&gt;0,INDEX('計算A'!GA$110:GA$114,$F8+1)+IF(AND($E8=1,TA8=0),1000,0),MIN(AEY8,20)*400+(IF('計算A'!FZ$106=1,1-JS8,0)+IF('計算A'!GA$106=1,1-JU8,0))*150+128+'計算A'!GA$5*100000+IF(AND($E8=1,TA8=0),50000,0))),1000000))</f>
        <v/>
      </c>
      <c r="ACI8">
        <f>IF($B8=0,1000000,IF(INDEX('計算A'!$D$60:$II$104,$B8,181)*JU8=1,IF(AND($E8=2,TB8=0),1000000,IF($F8&gt;0,INDEX('計算A'!GB$110:GB$114,$F8+1)+IF(AND($E8=1,TB8=0),1000,0),MIN(AEY8,20)*400+(IF('計算A'!GA$106=1,1-JT8,0)+IF('計算A'!GB$106=1,1-JV8,0))*150+138+'計算A'!GB$5*100000+IF(AND($E8=1,TB8=0),50000,0))),1000000))</f>
        <v/>
      </c>
      <c r="ACJ8">
        <f>IF($B8=0,1000000,IF(INDEX('計算A'!$D$60:$II$104,$B8,182)*JV8=1,IF(AND($E8=2,TC8=0),1000000,IF($F8&gt;0,INDEX('計算A'!GC$110:GC$114,$F8+1)+IF(AND($E8=1,TC8=0),1000,0),MIN(AEY8,20)*400+(IF('計算A'!GB$106=1,1-JU8,0)+IF('計算A'!GC$106=1,1-JW8,0))*150+148+'計算A'!GC$5*100000+IF(AND($E8=1,TC8=0),50000,0))),1000000))</f>
        <v/>
      </c>
      <c r="ACK8">
        <f>IF($B8=0,1000000,IF(INDEX('計算A'!$D$60:$II$104,$B8,183)*JW8=1,IF(AND($E8=2,TD8=0),1000000,IF($F8&gt;0,INDEX('計算A'!GD$110:GD$114,$F8+1)+IF(AND($E8=1,TD8=0),1000,0),MIN(AEY8,20)*400+(IF('計算A'!GC$106=1,1-JV8,0)+IF('計算A'!GD$106=1,1-JX8,0))*150+158+'計算A'!GD$5*100000+IF(AND($E8=1,TD8=0),50000,0))),1000000))</f>
        <v/>
      </c>
      <c r="ACL8">
        <f>IF($B8=0,1000000,IF(INDEX('計算A'!$D$60:$II$104,$B8,184)*JX8=1,IF(AND($E8=2,TE8=0),1000000,IF($F8&gt;0,INDEX('計算A'!GE$110:GE$114,$F8+1)+IF(AND($E8=1,TE8=0),1000,0),MIN(AEY8,20)*400+(IF('計算A'!GD$106=1,1-JW8,0)+IF('計算A'!GE$106=1,1-JY8,0))*150+168+'計算A'!GE$5*100000+IF(AND($E8=1,TE8=0),50000,0))),1000000))</f>
        <v/>
      </c>
      <c r="ACM8">
        <f>IF($B8=0,1000000,IF(INDEX('計算A'!$D$60:$II$104,$B8,185)*JY8=1,IF(AND($E8=2,TF8=0),1000000,IF($F8&gt;0,INDEX('計算A'!GF$110:GF$114,$F8+1)+IF(AND($E8=1,TF8=0),1000,0),MIN(AEY8,20)*400+(IF('計算A'!GE$106=1,1-JX8,0)+IF('計算A'!GF$106=1,1-JZ8,0))*150+178+'計算A'!GF$5*100000+IF(AND($E8=1,TF8=0),50000,0))),1000000))</f>
        <v/>
      </c>
      <c r="ACN8">
        <f>IF($B8=0,1000000,IF(INDEX('計算A'!$D$60:$II$104,$B8,186)*JZ8=1,IF(AND($E8=2,TG8=0),1000000,IF($F8&gt;0,INDEX('計算A'!GG$110:GG$114,$F8+1)+IF(AND($E8=1,TG8=0),1000,0),MIN(AEY8,20)*400+(IF('計算A'!GF$106=1,1-JY8,0)+IF('計算A'!GG$106=1,1-KA8,0))*150+188+'計算A'!GG$5*100000+IF(AND($E8=1,TG8=0),50000,0))),1000000))</f>
        <v/>
      </c>
      <c r="ACO8">
        <f>IF($B8=0,1000000,IF(INDEX('計算A'!$D$60:$II$104,$B8,187)*KA8=1,IF(AND($E8=2,TH8=0),1000000,IF($F8&gt;0,INDEX('計算A'!GH$110:GH$114,$F8+1)+IF(AND($E8=1,TH8=0),1000,0),MIN(AEY8,20)*400+(IF('計算A'!GG$106=1,1-JZ8,0)+IF('計算A'!GH$106=1,1-KB8,0))*150+198+'計算A'!GH$5*100000+IF(AND($E8=1,TH8=0),50000,0))),1000000))</f>
        <v/>
      </c>
      <c r="ACP8">
        <f>IF($B8=0,1000000,IF(INDEX('計算A'!$D$60:$II$104,$B8,188)*KB8=1,IF(AND($E8=2,TI8=0),1000000,IF($F8&gt;0,INDEX('計算A'!GI$110:GI$114,$F8+1)+IF(AND($E8=1,TI8=0),1000,0),MIN(AEY8,20)*400+(IF('計算A'!GH$106=1,1-KA8,0)+IF('計算A'!GI$106=1,1-KC8,0))*150+208+'計算A'!GI$5*100000+IF(AND($E8=1,TI8=0),50000,0))),1000000))</f>
        <v/>
      </c>
      <c r="ACQ8">
        <f>IF($B8=0,1000000,IF(INDEX('計算A'!$D$60:$II$104,$B8,189)*KC8=1,IF(AND($E8=2,TJ8=0),1000000,IF($F8&gt;0,INDEX('計算A'!GJ$110:GJ$114,$F8+1)+IF(AND($E8=1,TJ8=0),1000,0),MIN(AEY8,20)*400+(IF('計算A'!GI$106=1,1-KB8,0)+IF('計算A'!GJ$106=1,1-KD8,0))*150+218+'計算A'!GJ$5*100000+IF(AND($E8=1,TJ8=0),50000,0))),1000000))</f>
        <v/>
      </c>
      <c r="ACR8">
        <f>IF($B8=0,1000000,IF(INDEX('計算A'!$D$60:$II$104,$B8,190)*KD8=1,IF(AND($E8=2,TK8=0),1000000,IF($F8&gt;0,INDEX('計算A'!GK$110:GK$114,$F8+1)+IF(AND($E8=1,TK8=0),1000,0),MIN(AEY8,20)*400+(IF('計算A'!GJ$106=1,1-KC8,0)+IF('計算A'!GK$106=1,1-KE8,0))*150+228+'計算A'!GK$5*100000+IF(AND($E8=1,TK8=0),50000,0))),1000000))</f>
        <v/>
      </c>
      <c r="ACS8">
        <f>IF($B8=0,1000000,IF(INDEX('計算A'!$D$60:$II$104,$B8,191)*KE8=1,IF(AND($E8=2,TL8=0),1000000,IF($F8&gt;0,INDEX('計算A'!GL$110:GL$114,$F8+1)+IF(AND($E8=1,TL8=0),1000,0),MIN(AEY8,20)*400+(IF('計算A'!GK$106=1,1-KD8,0)+IF('計算A'!GL$106=1,1-KF8,0))*150+238+'計算A'!GL$5*100000+IF(AND($E8=1,TL8=0),50000,0))),1000000))</f>
        <v/>
      </c>
      <c r="ACT8">
        <f>IF($B8=0,1000000,IF(INDEX('計算A'!$D$60:$II$104,$B8,192)*KF8=1,IF(AND($E8=2,TM8=0),1000000,IF($F8&gt;0,INDEX('計算A'!GM$110:GM$114,$F8+1)+IF(AND($E8=1,TM8=0),1000,0),MIN(AEY8,20)*400+(IF('計算A'!GL$106=1,1-KE8,0))*150+248+'計算A'!GM$5*100000+IF(AND($E8=1,TM8=0),50000,0))),1000000))</f>
        <v/>
      </c>
      <c r="ACU8">
        <f>IF($B8=0,1000000,IF(INDEX('計算A'!$D$60:$II$104,$B8,193)*KG8=1,IF(AND($E8=2,TN8=0),1000000,IF($F8&gt;0,INDEX('計算A'!GN$110:GN$114,$F8+1)+IF(AND($E8=1,TN8=0),1000,0),MIN(AEZ8,20)*400+(IF('計算A'!GN$106=1,1-KH8,0))*150+19+'計算A'!GN$5*100000+IF(AND($E8=1,TN8=0),50000,0))),1000000))</f>
        <v/>
      </c>
      <c r="ACV8">
        <f>IF($B8=0,1000000,IF(INDEX('計算A'!$D$60:$II$104,$B8,194)*KH8=1,IF(AND($E8=2,TO8=0),1000000,IF($F8&gt;0,INDEX('計算A'!GO$110:GO$114,$F8+1)+IF(AND($E8=1,TO8=0),1000,0),MIN(AEZ8,20)*400+(IF('計算A'!GN$106=1,1-KG8,0)+IF('計算A'!GO$106=1,1-KI8,0))*150+29+'計算A'!GO$5*100000+IF(AND($E8=1,TO8=0),50000,0))),1000000))</f>
        <v/>
      </c>
      <c r="ACW8">
        <f>IF($B8=0,1000000,IF(INDEX('計算A'!$D$60:$II$104,$B8,195)*KI8=1,IF(AND($E8=2,TP8=0),1000000,IF($F8&gt;0,INDEX('計算A'!GP$110:GP$114,$F8+1)+IF(AND($E8=1,TP8=0),1000,0),MIN(AEZ8,20)*400+(IF('計算A'!GO$106=1,1-KH8,0)+IF('計算A'!GP$106=1,1-KJ8,0))*150+39+'計算A'!GP$5*100000+IF(AND($E8=1,TP8=0),50000,0))),1000000))</f>
        <v/>
      </c>
      <c r="ACX8">
        <f>IF($B8=0,1000000,IF(INDEX('計算A'!$D$60:$II$104,$B8,196)*KJ8=1,IF(AND($E8=2,TQ8=0),1000000,IF($F8&gt;0,INDEX('計算A'!GQ$110:GQ$114,$F8+1)+IF(AND($E8=1,TQ8=0),1000,0),MIN(AEZ8,20)*400+(IF('計算A'!GP$106=1,1-KI8,0)+IF('計算A'!GQ$106=1,1-KK8,0))*150+49+'計算A'!GQ$5*100000+IF(AND($E8=1,TQ8=0),50000,0))),1000000))</f>
        <v/>
      </c>
      <c r="ACY8">
        <f>IF($B8=0,1000000,IF(INDEX('計算A'!$D$60:$II$104,$B8,197)*KK8=1,IF(AND($E8=2,TR8=0),1000000,IF($F8&gt;0,INDEX('計算A'!GR$110:GR$114,$F8+1)+IF(AND($E8=1,TR8=0),1000,0),MIN(AEZ8,20)*400+(IF('計算A'!GQ$106=1,1-KJ8,0)+IF('計算A'!GR$106=1,1-KL8,0))*150+59+'計算A'!GR$5*100000+IF(AND($E8=1,TR8=0),50000,0))),1000000))</f>
        <v/>
      </c>
      <c r="ACZ8">
        <f>IF($B8=0,1000000,IF(INDEX('計算A'!$D$60:$II$104,$B8,198)*KL8=1,IF(AND($E8=2,TS8=0),1000000,IF($F8&gt;0,INDEX('計算A'!GS$110:GS$114,$F8+1)+IF(AND($E8=1,TS8=0),1000,0),MIN(AEZ8,20)*400+(IF('計算A'!GR$106=1,1-KK8,0)+IF('計算A'!GS$106=1,1-KM8,0))*150+69+'計算A'!GS$5*100000+IF(AND($E8=1,TS8=0),50000,0))),1000000))</f>
        <v/>
      </c>
      <c r="ADA8">
        <f>IF($B8=0,1000000,IF(INDEX('計算A'!$D$60:$II$104,$B8,199)*KM8=1,IF(AND($E8=2,TT8=0),1000000,IF($F8&gt;0,INDEX('計算A'!GT$110:GT$114,$F8+1)+IF(AND($E8=1,TT8=0),1000,0),MIN(AEZ8,20)*400+(IF('計算A'!GS$106=1,1-KL8,0)+IF('計算A'!GT$106=1,1-KN8,0))*150+79+'計算A'!GT$5*100000+IF(AND($E8=1,TT8=0),50000,0))),1000000))</f>
        <v/>
      </c>
      <c r="ADB8">
        <f>IF($B8=0,1000000,IF(INDEX('計算A'!$D$60:$II$104,$B8,200)*KN8=1,IF(AND($E8=2,TU8=0),1000000,IF($F8&gt;0,INDEX('計算A'!GU$110:GU$114,$F8+1)+IF(AND($E8=1,TU8=0),1000,0),MIN(AEZ8,20)*400+(IF('計算A'!GT$106=1,1-KM8,0)+IF('計算A'!GU$106=1,1-KO8,0))*150+89+'計算A'!GU$5*100000+IF(AND($E8=1,TU8=0),50000,0))),1000000))</f>
        <v/>
      </c>
      <c r="ADC8">
        <f>IF($B8=0,1000000,IF(INDEX('計算A'!$D$60:$II$104,$B8,201)*KO8=1,IF(AND($E8=2,TV8=0),1000000,IF($F8&gt;0,INDEX('計算A'!GV$110:GV$114,$F8+1)+IF(AND($E8=1,TV8=0),1000,0),MIN(AEZ8,20)*400+(IF('計算A'!GU$106=1,1-KN8,0)+IF('計算A'!GV$106=1,1-KP8,0))*150+99+'計算A'!GV$5*100000+IF(AND($E8=1,TV8=0),50000,0))),1000000))</f>
        <v/>
      </c>
      <c r="ADD8">
        <f>IF($B8=0,1000000,IF(INDEX('計算A'!$D$60:$II$104,$B8,202)*KP8=1,IF(AND($E8=2,TW8=0),1000000,IF($F8&gt;0,INDEX('計算A'!GW$110:GW$114,$F8+1)+IF(AND($E8=1,TW8=0),1000,0),MIN(AEZ8,20)*400+(IF('計算A'!GV$106=1,1-KO8,0)+IF('計算A'!GW$106=1,1-KQ8,0))*150+109+'計算A'!GW$5*100000+IF(AND($E8=1,TW8=0),50000,0))),1000000))</f>
        <v/>
      </c>
      <c r="ADE8">
        <f>IF($B8=0,1000000,IF(INDEX('計算A'!$D$60:$II$104,$B8,203)*KQ8=1,IF(AND($E8=2,TX8=0),1000000,IF($F8&gt;0,INDEX('計算A'!GX$110:GX$114,$F8+1)+IF(AND($E8=1,TX8=0),1000,0),MIN(AEZ8,20)*400+(IF('計算A'!GW$106=1,1-KP8,0)+IF('計算A'!GX$106=1,1-KR8,0))*150+119+'計算A'!GX$5*100000+IF(AND($E8=1,TX8=0),50000,0))),1000000))</f>
        <v/>
      </c>
      <c r="ADF8">
        <f>IF($B8=0,1000000,IF(INDEX('計算A'!$D$60:$II$104,$B8,204)*KR8=1,IF(AND($E8=2,TY8=0),1000000,IF($F8&gt;0,INDEX('計算A'!GY$110:GY$114,$F8+1)+IF(AND($E8=1,TY8=0),1000,0),MIN(AEZ8,20)*400+(IF('計算A'!GX$106=1,1-KQ8,0)+IF('計算A'!GY$106=1,1-KS8,0))*150+129+'計算A'!GY$5*100000+IF(AND($E8=1,TY8=0),50000,0))),1000000))</f>
        <v/>
      </c>
      <c r="ADG8">
        <f>IF($B8=0,1000000,IF(INDEX('計算A'!$D$60:$II$104,$B8,205)*KS8=1,IF(AND($E8=2,TZ8=0),1000000,IF($F8&gt;0,INDEX('計算A'!GZ$110:GZ$114,$F8+1)+IF(AND($E8=1,TZ8=0),1000,0),MIN(AEZ8,20)*400+(IF('計算A'!GY$106=1,1-KR8,0)+IF('計算A'!GZ$106=1,1-KT8,0))*150+139+'計算A'!GZ$5*100000+IF(AND($E8=1,TZ8=0),50000,0))),1000000))</f>
        <v/>
      </c>
      <c r="ADH8">
        <f>IF($B8=0,1000000,IF(INDEX('計算A'!$D$60:$II$104,$B8,206)*KT8=1,IF(AND($E8=2,UA8=0),1000000,IF($F8&gt;0,INDEX('計算A'!HA$110:HA$114,$F8+1)+IF(AND($E8=1,UA8=0),1000,0),MIN(AEZ8,20)*400+(IF('計算A'!GZ$106=1,1-KS8,0)+IF('計算A'!HA$106=1,1-KU8,0))*150+149+'計算A'!HA$5*100000+IF(AND($E8=1,UA8=0),50000,0))),1000000))</f>
        <v/>
      </c>
      <c r="ADI8">
        <f>IF($B8=0,1000000,IF(INDEX('計算A'!$D$60:$II$104,$B8,207)*KU8=1,IF(AND($E8=2,UB8=0),1000000,IF($F8&gt;0,INDEX('計算A'!HB$110:HB$114,$F8+1)+IF(AND($E8=1,UB8=0),1000,0),MIN(AEZ8,20)*400+(IF('計算A'!HA$106=1,1-KT8,0)+IF('計算A'!HB$106=1,1-KV8,0))*150+159+'計算A'!HB$5*100000+IF(AND($E8=1,UB8=0),50000,0))),1000000))</f>
        <v/>
      </c>
      <c r="ADJ8">
        <f>IF($B8=0,1000000,IF(INDEX('計算A'!$D$60:$II$104,$B8,208)*KV8=1,IF(AND($E8=2,UC8=0),1000000,IF($F8&gt;0,INDEX('計算A'!HC$110:HC$114,$F8+1)+IF(AND($E8=1,UC8=0),1000,0),MIN(AEZ8,20)*400+(IF('計算A'!HB$106=1,1-KU8,0)+IF('計算A'!HC$106=1,1-KW8,0))*150+169+'計算A'!HC$5*100000+IF(AND($E8=1,UC8=0),50000,0))),1000000))</f>
        <v/>
      </c>
      <c r="ADK8">
        <f>IF($B8=0,1000000,IF(INDEX('計算A'!$D$60:$II$104,$B8,209)*KW8=1,IF(AND($E8=2,UD8=0),1000000,IF($F8&gt;0,INDEX('計算A'!HD$110:HD$114,$F8+1)+IF(AND($E8=1,UD8=0),1000,0),MIN(AEZ8,20)*400+(IF('計算A'!HC$106=1,1-KV8,0)+IF('計算A'!HD$106=1,1-KX8,0))*150+179+'計算A'!HD$5*100000+IF(AND($E8=1,UD8=0),50000,0))),1000000))</f>
        <v/>
      </c>
      <c r="ADL8">
        <f>IF($B8=0,1000000,IF(INDEX('計算A'!$D$60:$II$104,$B8,210)*KX8=1,IF(AND($E8=2,UE8=0),1000000,IF($F8&gt;0,INDEX('計算A'!HE$110:HE$114,$F8+1)+IF(AND($E8=1,UE8=0),1000,0),MIN(AEZ8,20)*400+(IF('計算A'!HD$106=1,1-KW8,0)+IF('計算A'!HE$106=1,1-KY8,0))*150+189+'計算A'!HE$5*100000+IF(AND($E8=1,UE8=0),50000,0))),1000000))</f>
        <v/>
      </c>
      <c r="ADM8">
        <f>IF($B8=0,1000000,IF(INDEX('計算A'!$D$60:$II$104,$B8,211)*KY8=1,IF(AND($E8=2,UF8=0),1000000,IF($F8&gt;0,INDEX('計算A'!HF$110:HF$114,$F8+1)+IF(AND($E8=1,UF8=0),1000,0),MIN(AEZ8,20)*400+(IF('計算A'!HE$106=1,1-KX8,0)+IF('計算A'!HF$106=1,1-KZ8,0))*150+199+'計算A'!HF$5*100000+IF(AND($E8=1,UF8=0),50000,0))),1000000))</f>
        <v/>
      </c>
      <c r="ADN8">
        <f>IF($B8=0,1000000,IF(INDEX('計算A'!$D$60:$II$104,$B8,212)*KZ8=1,IF(AND($E8=2,UG8=0),1000000,IF($F8&gt;0,INDEX('計算A'!HG$110:HG$114,$F8+1)+IF(AND($E8=1,UG8=0),1000,0),MIN(AEZ8,20)*400+(IF('計算A'!HF$106=1,1-KY8,0)+IF('計算A'!HG$106=1,1-LA8,0))*150+209+'計算A'!HG$5*100000+IF(AND($E8=1,UG8=0),50000,0))),1000000))</f>
        <v/>
      </c>
      <c r="ADO8">
        <f>IF($B8=0,1000000,IF(INDEX('計算A'!$D$60:$II$104,$B8,213)*LA8=1,IF(AND($E8=2,UH8=0),1000000,IF($F8&gt;0,INDEX('計算A'!HH$110:HH$114,$F8+1)+IF(AND($E8=1,UH8=0),1000,0),MIN(AEZ8,20)*400+(IF('計算A'!HG$106=1,1-KZ8,0)+IF('計算A'!HH$106=1,1-LB8,0))*150+219+'計算A'!HH$5*100000+IF(AND($E8=1,UH8=0),50000,0))),1000000))</f>
        <v/>
      </c>
      <c r="ADP8">
        <f>IF($B8=0,1000000,IF(INDEX('計算A'!$D$60:$II$104,$B8,214)*LB8=1,IF(AND($E8=2,UI8=0),1000000,IF($F8&gt;0,INDEX('計算A'!HI$110:HI$114,$F8+1)+IF(AND($E8=1,UI8=0),1000,0),MIN(AEZ8,20)*400+(IF('計算A'!HH$106=1,1-LA8,0)+IF('計算A'!HI$106=1,1-LC8,0))*150+229+'計算A'!HI$5*100000+IF(AND($E8=1,UI8=0),50000,0))),1000000))</f>
        <v/>
      </c>
      <c r="ADQ8">
        <f>IF($B8=0,1000000,IF(INDEX('計算A'!$D$60:$II$104,$B8,215)*LC8=1,IF(AND($E8=2,UJ8=0),1000000,IF($F8&gt;0,INDEX('計算A'!HJ$110:HJ$114,$F8+1)+IF(AND($E8=1,UJ8=0),1000,0),MIN(AEZ8,20)*400+(IF('計算A'!HI$106=1,1-LB8,0)+IF('計算A'!HJ$106=1,1-LD8,0))*150+239+'計算A'!HJ$5*100000+IF(AND($E8=1,UJ8=0),50000,0))),1000000))</f>
        <v/>
      </c>
      <c r="ADR8">
        <f>IF($B8=0,1000000,IF(INDEX('計算A'!$D$60:$II$104,$B8,216)*LD8=1,IF(AND($E8=2,UK8=0),1000000,IF($F8&gt;0,INDEX('計算A'!HK$110:HK$114,$F8+1)+IF(AND($E8=1,UK8=0),1000,0),MIN(AEZ8,20)*400+(IF('計算A'!HJ$106=1,1-LC8,0))*150+249+'計算A'!HK$5*100000+IF(AND($E8=1,UK8=0),50000,0))),1000000))</f>
        <v/>
      </c>
      <c r="ADS8">
        <f>IF($B8=0,1000000,IF(INDEX('計算A'!$D$60:$II$104,$B8,217)*LE8=1,IF(AND($E8=2,UL8=0),1000000,IF($F8&gt;0,INDEX('計算A'!HL$110:HL$114,$F8+1)+IF(AND($E8=1,UL8=0),1000,0),MIN(AFA8,20)*400+(IF('計算A'!HL$106=1,1-LF8,0))*150+20+'計算A'!HL$5*100000+IF(AND($E8=1,UL8=0),50000,0))),1000000))</f>
        <v/>
      </c>
      <c r="ADT8">
        <f>IF($B8=0,1000000,IF(INDEX('計算A'!$D$60:$II$104,$B8,218)*LF8=1,IF(AND($E8=2,UM8=0),1000000,IF($F8&gt;0,INDEX('計算A'!HM$110:HM$114,$F8+1)+IF(AND($E8=1,UM8=0),1000,0),MIN(AFA8,20)*400+(IF('計算A'!HL$106=1,1-LE8,0)+IF('計算A'!HM$106=1,1-LG8,0))*150+30+'計算A'!HM$5*100000+IF(AND($E8=1,UM8=0),50000,0))),1000000))</f>
        <v/>
      </c>
      <c r="ADU8">
        <f>IF($B8=0,1000000,IF(INDEX('計算A'!$D$60:$II$104,$B8,219)*LG8=1,IF(AND($E8=2,UN8=0),1000000,IF($F8&gt;0,INDEX('計算A'!HN$110:HN$114,$F8+1)+IF(AND($E8=1,UN8=0),1000,0),MIN(AFA8,20)*400+(IF('計算A'!HM$106=1,1-LF8,0)+IF('計算A'!HN$106=1,1-LH8,0))*150+40+'計算A'!HN$5*100000+IF(AND($E8=1,UN8=0),50000,0))),1000000))</f>
        <v/>
      </c>
      <c r="ADV8">
        <f>IF($B8=0,1000000,IF(INDEX('計算A'!$D$60:$II$104,$B8,220)*LH8=1,IF(AND($E8=2,UO8=0),1000000,IF($F8&gt;0,INDEX('計算A'!HO$110:HO$114,$F8+1)+IF(AND($E8=1,UO8=0),1000,0),MIN(AFA8,20)*400+(IF('計算A'!HN$106=1,1-LG8,0)+IF('計算A'!HO$106=1,1-LI8,0))*150+50+'計算A'!HO$5*100000+IF(AND($E8=1,UO8=0),50000,0))),1000000))</f>
        <v/>
      </c>
      <c r="ADW8">
        <f>IF($B8=0,1000000,IF(INDEX('計算A'!$D$60:$II$104,$B8,221)*LI8=1,IF(AND($E8=2,UP8=0),1000000,IF($F8&gt;0,INDEX('計算A'!HP$110:HP$114,$F8+1)+IF(AND($E8=1,UP8=0),1000,0),MIN(AFA8,20)*400+(IF('計算A'!HO$106=1,1-LH8,0)+IF('計算A'!HP$106=1,1-LJ8,0))*150+60+'計算A'!HP$5*100000+IF(AND($E8=1,UP8=0),50000,0))),1000000))</f>
        <v/>
      </c>
      <c r="ADX8">
        <f>IF($B8=0,1000000,IF(INDEX('計算A'!$D$60:$II$104,$B8,222)*LJ8=1,IF(AND($E8=2,UQ8=0),1000000,IF($F8&gt;0,INDEX('計算A'!HQ$110:HQ$114,$F8+1)+IF(AND($E8=1,UQ8=0),1000,0),MIN(AFA8,20)*400+(IF('計算A'!HP$106=1,1-LI8,0)+IF('計算A'!HQ$106=1,1-LK8,0))*150+70+'計算A'!HQ$5*100000+IF(AND($E8=1,UQ8=0),50000,0))),1000000))</f>
        <v/>
      </c>
      <c r="ADY8">
        <f>IF($B8=0,1000000,IF(INDEX('計算A'!$D$60:$II$104,$B8,223)*LK8=1,IF(AND($E8=2,UR8=0),1000000,IF($F8&gt;0,INDEX('計算A'!HR$110:HR$114,$F8+1)+IF(AND($E8=1,UR8=0),1000,0),MIN(AFA8,20)*400+(IF('計算A'!HQ$106=1,1-LJ8,0)+IF('計算A'!HR$106=1,1-LL8,0))*150+80+'計算A'!HR$5*100000+IF(AND($E8=1,UR8=0),50000,0))),1000000))</f>
        <v/>
      </c>
      <c r="ADZ8">
        <f>IF($B8=0,1000000,IF(INDEX('計算A'!$D$60:$II$104,$B8,224)*LL8=1,IF(AND($E8=2,US8=0),1000000,IF($F8&gt;0,INDEX('計算A'!HS$110:HS$114,$F8+1)+IF(AND($E8=1,US8=0),1000,0),MIN(AFA8,20)*400+(IF('計算A'!HR$106=1,1-LK8,0)+IF('計算A'!HS$106=1,1-LM8,0))*150+90+'計算A'!HS$5*100000+IF(AND($E8=1,US8=0),50000,0))),1000000))</f>
        <v/>
      </c>
      <c r="AEA8">
        <f>IF($B8=0,1000000,IF(INDEX('計算A'!$D$60:$II$104,$B8,225)*LM8=1,IF(AND($E8=2,UT8=0),1000000,IF($F8&gt;0,INDEX('計算A'!HT$110:HT$114,$F8+1)+IF(AND($E8=1,UT8=0),1000,0),MIN(AFA8,20)*400+(IF('計算A'!HS$106=1,1-LL8,0)+IF('計算A'!HT$106=1,1-LN8,0))*150+100+'計算A'!HT$5*100000+IF(AND($E8=1,UT8=0),50000,0))),1000000))</f>
        <v/>
      </c>
      <c r="AEB8">
        <f>IF($B8=0,1000000,IF(INDEX('計算A'!$D$60:$II$104,$B8,226)*LN8=1,IF(AND($E8=2,UU8=0),1000000,IF($F8&gt;0,INDEX('計算A'!HU$110:HU$114,$F8+1)+IF(AND($E8=1,UU8=0),1000,0),MIN(AFA8,20)*400+(IF('計算A'!HT$106=1,1-LM8,0)+IF('計算A'!HU$106=1,1-LO8,0))*150+110+'計算A'!HU$5*100000+IF(AND($E8=1,UU8=0),50000,0))),1000000))</f>
        <v/>
      </c>
      <c r="AEC8">
        <f>IF($B8=0,1000000,IF(INDEX('計算A'!$D$60:$II$104,$B8,227)*LO8=1,IF(AND($E8=2,UV8=0),1000000,IF($F8&gt;0,INDEX('計算A'!HV$110:HV$114,$F8+1)+IF(AND($E8=1,UV8=0),1000,0),MIN(AFA8,20)*400+(IF('計算A'!HU$106=1,1-LN8,0)+IF('計算A'!HV$106=1,1-LP8,0))*150+120+'計算A'!HV$5*100000+IF(AND($E8=1,UV8=0),50000,0))),1000000))</f>
        <v/>
      </c>
      <c r="AED8">
        <f>IF($B8=0,1000000,IF(INDEX('計算A'!$D$60:$II$104,$B8,228)*LP8=1,IF(AND($E8=2,UW8=0),1000000,IF($F8&gt;0,INDEX('計算A'!HW$110:HW$114,$F8+1)+IF(AND($E8=1,UW8=0),1000,0),MIN(AFA8,20)*400+(IF('計算A'!HV$106=1,1-LO8,0)+IF('計算A'!HW$106=1,1-LQ8,0))*150+130+'計算A'!HW$5*100000+IF(AND($E8=1,UW8=0),50000,0))),1000000))</f>
        <v/>
      </c>
      <c r="AEE8">
        <f>IF($B8=0,1000000,IF(INDEX('計算A'!$D$60:$II$104,$B8,229)*LQ8=1,IF(AND($E8=2,UX8=0),1000000,IF($F8&gt;0,INDEX('計算A'!HX$110:HX$114,$F8+1)+IF(AND($E8=1,UX8=0),1000,0),MIN(AFA8,20)*400+(IF('計算A'!HW$106=1,1-LP8,0)+IF('計算A'!HX$106=1,1-LR8,0))*150+140+'計算A'!HX$5*100000+IF(AND($E8=1,UX8=0),50000,0))),1000000))</f>
        <v/>
      </c>
      <c r="AEF8">
        <f>IF($B8=0,1000000,IF(INDEX('計算A'!$D$60:$II$104,$B8,230)*LR8=1,IF(AND($E8=2,UY8=0),1000000,IF($F8&gt;0,INDEX('計算A'!HY$110:HY$114,$F8+1)+IF(AND($E8=1,UY8=0),1000,0),MIN(AFA8,20)*400+(IF('計算A'!HX$106=1,1-LQ8,0)+IF('計算A'!HY$106=1,1-LS8,0))*150+150+'計算A'!HY$5*100000+IF(AND($E8=1,UY8=0),50000,0))),1000000))</f>
        <v/>
      </c>
      <c r="AEG8">
        <f>IF($B8=0,1000000,IF(INDEX('計算A'!$D$60:$II$104,$B8,231)*LS8=1,IF(AND($E8=2,UZ8=0),1000000,IF($F8&gt;0,INDEX('計算A'!HZ$110:HZ$114,$F8+1)+IF(AND($E8=1,UZ8=0),1000,0),MIN(AFA8,20)*400+(IF('計算A'!HY$106=1,1-LR8,0)+IF('計算A'!HZ$106=1,1-LT8,0))*150+160+'計算A'!HZ$5*100000+IF(AND($E8=1,UZ8=0),50000,0))),1000000))</f>
        <v/>
      </c>
      <c r="AEH8">
        <f>IF($B8=0,1000000,IF(INDEX('計算A'!$D$60:$II$104,$B8,232)*LT8=1,IF(AND($E8=2,VA8=0),1000000,IF($F8&gt;0,INDEX('計算A'!IA$110:IA$114,$F8+1)+IF(AND($E8=1,VA8=0),1000,0),MIN(AFA8,20)*400+(IF('計算A'!HZ$106=1,1-LS8,0)+IF('計算A'!IA$106=1,1-LU8,0))*150+170+'計算A'!IA$5*100000+IF(AND($E8=1,VA8=0),50000,0))),1000000))</f>
        <v/>
      </c>
      <c r="AEI8">
        <f>IF($B8=0,1000000,IF(INDEX('計算A'!$D$60:$II$104,$B8,233)*LU8=1,IF(AND($E8=2,VB8=0),1000000,IF($F8&gt;0,INDEX('計算A'!IB$110:IB$114,$F8+1)+IF(AND($E8=1,VB8=0),1000,0),MIN(AFA8,20)*400+(IF('計算A'!IA$106=1,1-LT8,0)+IF('計算A'!IB$106=1,1-LV8,0))*150+180+'計算A'!IB$5*100000+IF(AND($E8=1,VB8=0),50000,0))),1000000))</f>
        <v/>
      </c>
      <c r="AEJ8">
        <f>IF($B8=0,1000000,IF(INDEX('計算A'!$D$60:$II$104,$B8,234)*LV8=1,IF(AND($E8=2,VC8=0),1000000,IF($F8&gt;0,INDEX('計算A'!IC$110:IC$114,$F8+1)+IF(AND($E8=1,VC8=0),1000,0),MIN(AFA8,20)*400+(IF('計算A'!IB$106=1,1-LU8,0)+IF('計算A'!IC$106=1,1-LW8,0))*150+190+'計算A'!IC$5*100000+IF(AND($E8=1,VC8=0),50000,0))),1000000))</f>
        <v/>
      </c>
      <c r="AEK8">
        <f>IF($B8=0,1000000,IF(INDEX('計算A'!$D$60:$II$104,$B8,235)*LW8=1,IF(AND($E8=2,VD8=0),1000000,IF($F8&gt;0,INDEX('計算A'!ID$110:ID$114,$F8+1)+IF(AND($E8=1,VD8=0),1000,0),MIN(AFA8,20)*400+(IF('計算A'!IC$106=1,1-LV8,0)+IF('計算A'!ID$106=1,1-LX8,0))*150+200+'計算A'!ID$5*100000+IF(AND($E8=1,VD8=0),50000,0))),1000000))</f>
        <v/>
      </c>
      <c r="AEL8">
        <f>IF($B8=0,1000000,IF(INDEX('計算A'!$D$60:$II$104,$B8,236)*LX8=1,IF(AND($E8=2,VE8=0),1000000,IF($F8&gt;0,INDEX('計算A'!IE$110:IE$114,$F8+1)+IF(AND($E8=1,VE8=0),1000,0),MIN(AFA8,20)*400+(IF('計算A'!ID$106=1,1-LW8,0)+IF('計算A'!IE$106=1,1-LY8,0))*150+210+'計算A'!IE$5*100000+IF(AND($E8=1,VE8=0),50000,0))),1000000))</f>
        <v/>
      </c>
      <c r="AEM8">
        <f>IF($B8=0,1000000,IF(INDEX('計算A'!$D$60:$II$104,$B8,237)*LY8=1,IF(AND($E8=2,VF8=0),1000000,IF($F8&gt;0,INDEX('計算A'!IF$110:IF$114,$F8+1)+IF(AND($E8=1,VF8=0),1000,0),MIN(AFA8,20)*400+(IF('計算A'!IE$106=1,1-LX8,0)+IF('計算A'!IF$106=1,1-LZ8,0))*150+220+'計算A'!IF$5*100000+IF(AND($E8=1,VF8=0),50000,0))),1000000))</f>
        <v/>
      </c>
      <c r="AEN8">
        <f>IF($B8=0,1000000,IF(INDEX('計算A'!$D$60:$II$104,$B8,238)*LZ8=1,IF(AND($E8=2,VG8=0),1000000,IF($F8&gt;0,INDEX('計算A'!IG$110:IG$114,$F8+1)+IF(AND($E8=1,VG8=0),1000,0),MIN(AFA8,20)*400+(IF('計算A'!IF$106=1,1-LY8,0)+IF('計算A'!IG$106=1,1-MA8,0))*150+230+'計算A'!IG$5*100000+IF(AND($E8=1,VG8=0),50000,0))),1000000))</f>
        <v/>
      </c>
      <c r="AEO8">
        <f>IF($B8=0,1000000,IF(INDEX('計算A'!$D$60:$II$104,$B8,239)*MA8=1,IF(AND($E8=2,VH8=0),1000000,IF($F8&gt;0,INDEX('計算A'!IH$110:IH$114,$F8+1)+IF(AND($E8=1,VH8=0),1000,0),MIN(AFA8,20)*400+(IF('計算A'!IG$106=1,1-LZ8,0)+IF('計算A'!IH$106=1,1-MB8,0))*150+240+'計算A'!IH$5*100000+IF(AND($E8=1,VH8=0),50000,0))),1000000))</f>
        <v/>
      </c>
      <c r="AEP8">
        <f>IF($B8=0,1000000,IF(INDEX('計算A'!$D$60:$II$104,$B8,240)*MB8=1,IF(AND($E8=2,VI8=0),1000000,IF($F8&gt;0,INDEX('計算A'!II$110:II$114,$F8+1)+IF(AND($E8=1,VI8=0),1000,0),MIN(AFA8,20)*400+(IF('計算A'!IH$106=1,1-MA8,0))*150+250+'計算A'!II$5*100000+IF(AND($E8=1,VI8=0),50000,0))),1000000))</f>
        <v/>
      </c>
      <c r="AER8">
        <f>AER7+IF($C7&gt;0,IF(INDEX('計算A'!$D$2:$II$2,$C7)=1,1,0),0)</f>
        <v/>
      </c>
      <c r="AES8">
        <f>AES7+IF($C7&gt;0,IF(INDEX('計算A'!$D$2:$II$2,$C7)=2,1,0),0)</f>
        <v/>
      </c>
      <c r="AET8">
        <f>AET7+IF($C7&gt;0,IF(INDEX('計算A'!$D$2:$II$2,$C7)=3,1,0),0)</f>
        <v/>
      </c>
      <c r="AEU8">
        <f>AEU7+IF($C7&gt;0,IF(INDEX('計算A'!$D$2:$II$2,$C7)=4,1,0),0)</f>
        <v/>
      </c>
      <c r="AEV8">
        <f>AEV7+IF($C7&gt;0,IF(INDEX('計算A'!$D$2:$II$2,$C7)=5,1,0),0)</f>
        <v/>
      </c>
      <c r="AEW8">
        <f>AEW7+IF($C7&gt;0,IF(INDEX('計算A'!$D$2:$II$2,$C7)=6,1,0),0)</f>
        <v/>
      </c>
      <c r="AEX8">
        <f>AEX7+IF($C7&gt;0,IF(INDEX('計算A'!$D$2:$II$2,$C7)=7,1,0),0)</f>
        <v/>
      </c>
      <c r="AEY8">
        <f>AEY7+IF($C7&gt;0,IF(INDEX('計算A'!$D$2:$II$2,$C7)=8,1,0),0)</f>
        <v/>
      </c>
      <c r="AEZ8">
        <f>AEZ7+IF($C7&gt;0,IF(INDEX('計算A'!$D$2:$II$2,$C7)=9,1,0),0)</f>
        <v/>
      </c>
      <c r="AFA8">
        <f>AFA7+IF($C7&gt;0,IF(INDEX('計算A'!$D$2:$II$2,$C7)=10,1,0),0)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F($F9&gt;0,INDEX('計算A'!D$110:D$114,$F9+1)+IF(AND($E9=1,MD9=0),1000,0),MIN(AER9,20)*400+(IF('計算A'!D$106=1,1-CX9,0))*150+11+'計算A'!D$5*100000+IF(AND($E9=1,MD9=0),50000,0))),1000000))</f>
        <v/>
      </c>
      <c r="VL9">
        <f>IF($B9=0,1000000,IF(INDEX('計算A'!$D$60:$II$104,$B9,2)*CX9=1,IF(AND($E9=2,ME9=0),1000000,IF($F9&gt;0,INDEX('計算A'!E$110:E$114,$F9+1)+IF(AND($E9=1,ME9=0),1000,0),MIN(AER9,20)*400+(IF('計算A'!D$106=1,1-CW9,0)+IF('計算A'!E$106=1,1-CY9,0))*150+21+'計算A'!E$5*100000+IF(AND($E9=1,ME9=0),50000,0))),1000000))</f>
        <v/>
      </c>
      <c r="VM9">
        <f>IF($B9=0,1000000,IF(INDEX('計算A'!$D$60:$II$104,$B9,3)*CY9=1,IF(AND($E9=2,MF9=0),1000000,IF($F9&gt;0,INDEX('計算A'!F$110:F$114,$F9+1)+IF(AND($E9=1,MF9=0),1000,0),MIN(AER9,20)*400+(IF('計算A'!E$106=1,1-CX9,0)+IF('計算A'!F$106=1,1-CZ9,0))*150+31+'計算A'!F$5*100000+IF(AND($E9=1,MF9=0),50000,0))),1000000))</f>
        <v/>
      </c>
      <c r="VN9">
        <f>IF($B9=0,1000000,IF(INDEX('計算A'!$D$60:$II$104,$B9,4)*CZ9=1,IF(AND($E9=2,MG9=0),1000000,IF($F9&gt;0,INDEX('計算A'!G$110:G$114,$F9+1)+IF(AND($E9=1,MG9=0),1000,0),MIN(AER9,20)*400+(IF('計算A'!F$106=1,1-CY9,0)+IF('計算A'!G$106=1,1-DA9,0))*150+41+'計算A'!G$5*100000+IF(AND($E9=1,MG9=0),50000,0))),1000000))</f>
        <v/>
      </c>
      <c r="VO9">
        <f>IF($B9=0,1000000,IF(INDEX('計算A'!$D$60:$II$104,$B9,5)*DA9=1,IF(AND($E9=2,MH9=0),1000000,IF($F9&gt;0,INDEX('計算A'!H$110:H$114,$F9+1)+IF(AND($E9=1,MH9=0),1000,0),MIN(AER9,20)*400+(IF('計算A'!G$106=1,1-CZ9,0)+IF('計算A'!H$106=1,1-DB9,0))*150+51+'計算A'!H$5*100000+IF(AND($E9=1,MH9=0),50000,0))),1000000))</f>
        <v/>
      </c>
      <c r="VP9">
        <f>IF($B9=0,1000000,IF(INDEX('計算A'!$D$60:$II$104,$B9,6)*DB9=1,IF(AND($E9=2,MI9=0),1000000,IF($F9&gt;0,INDEX('計算A'!I$110:I$114,$F9+1)+IF(AND($E9=1,MI9=0),1000,0),MIN(AER9,20)*400+(IF('計算A'!H$106=1,1-DA9,0)+IF('計算A'!I$106=1,1-DC9,0))*150+61+'計算A'!I$5*100000+IF(AND($E9=1,MI9=0),50000,0))),1000000))</f>
        <v/>
      </c>
      <c r="VQ9">
        <f>IF($B9=0,1000000,IF(INDEX('計算A'!$D$60:$II$104,$B9,7)*DC9=1,IF(AND($E9=2,MJ9=0),1000000,IF($F9&gt;0,INDEX('計算A'!J$110:J$114,$F9+1)+IF(AND($E9=1,MJ9=0),1000,0),MIN(AER9,20)*400+(IF('計算A'!I$106=1,1-DB9,0)+IF('計算A'!J$106=1,1-DD9,0))*150+71+'計算A'!J$5*100000+IF(AND($E9=1,MJ9=0),50000,0))),1000000))</f>
        <v/>
      </c>
      <c r="VR9">
        <f>IF($B9=0,1000000,IF(INDEX('計算A'!$D$60:$II$104,$B9,8)*DD9=1,IF(AND($E9=2,MK9=0),1000000,IF($F9&gt;0,INDEX('計算A'!K$110:K$114,$F9+1)+IF(AND($E9=1,MK9=0),1000,0),MIN(AER9,20)*400+(IF('計算A'!J$106=1,1-DC9,0)+IF('計算A'!K$106=1,1-DE9,0))*150+81+'計算A'!K$5*100000+IF(AND($E9=1,MK9=0),50000,0))),1000000))</f>
        <v/>
      </c>
      <c r="VS9">
        <f>IF($B9=0,1000000,IF(INDEX('計算A'!$D$60:$II$104,$B9,9)*DE9=1,IF(AND($E9=2,ML9=0),1000000,IF($F9&gt;0,INDEX('計算A'!L$110:L$114,$F9+1)+IF(AND($E9=1,ML9=0),1000,0),MIN(AER9,20)*400+(IF('計算A'!K$106=1,1-DD9,0)+IF('計算A'!L$106=1,1-DF9,0))*150+91+'計算A'!L$5*100000+IF(AND($E9=1,ML9=0),50000,0))),1000000))</f>
        <v/>
      </c>
      <c r="VT9">
        <f>IF($B9=0,1000000,IF(INDEX('計算A'!$D$60:$II$104,$B9,10)*DF9=1,IF(AND($E9=2,MM9=0),1000000,IF($F9&gt;0,INDEX('計算A'!M$110:M$114,$F9+1)+IF(AND($E9=1,MM9=0),1000,0),MIN(AER9,20)*400+(IF('計算A'!L$106=1,1-DE9,0)+IF('計算A'!M$106=1,1-DG9,0))*150+101+'計算A'!M$5*100000+IF(AND($E9=1,MM9=0),50000,0))),1000000))</f>
        <v/>
      </c>
      <c r="VU9">
        <f>IF($B9=0,1000000,IF(INDEX('計算A'!$D$60:$II$104,$B9,11)*DG9=1,IF(AND($E9=2,MN9=0),1000000,IF($F9&gt;0,INDEX('計算A'!N$110:N$114,$F9+1)+IF(AND($E9=1,MN9=0),1000,0),MIN(AER9,20)*400+(IF('計算A'!M$106=1,1-DF9,0)+IF('計算A'!N$106=1,1-DH9,0))*150+111+'計算A'!N$5*100000+IF(AND($E9=1,MN9=0),50000,0))),1000000))</f>
        <v/>
      </c>
      <c r="VV9">
        <f>IF($B9=0,1000000,IF(INDEX('計算A'!$D$60:$II$104,$B9,12)*DH9=1,IF(AND($E9=2,MO9=0),1000000,IF($F9&gt;0,INDEX('計算A'!O$110:O$114,$F9+1)+IF(AND($E9=1,MO9=0),1000,0),MIN(AER9,20)*400+(IF('計算A'!N$106=1,1-DG9,0)+IF('計算A'!O$106=1,1-DI9,0))*150+121+'計算A'!O$5*100000+IF(AND($E9=1,MO9=0),50000,0))),1000000))</f>
        <v/>
      </c>
      <c r="VW9">
        <f>IF($B9=0,1000000,IF(INDEX('計算A'!$D$60:$II$104,$B9,13)*DI9=1,IF(AND($E9=2,MP9=0),1000000,IF($F9&gt;0,INDEX('計算A'!P$110:P$114,$F9+1)+IF(AND($E9=1,MP9=0),1000,0),MIN(AER9,20)*400+(IF('計算A'!O$106=1,1-DH9,0)+IF('計算A'!P$106=1,1-DJ9,0))*150+131+'計算A'!P$5*100000+IF(AND($E9=1,MP9=0),50000,0))),1000000))</f>
        <v/>
      </c>
      <c r="VX9">
        <f>IF($B9=0,1000000,IF(INDEX('計算A'!$D$60:$II$104,$B9,14)*DJ9=1,IF(AND($E9=2,MQ9=0),1000000,IF($F9&gt;0,INDEX('計算A'!Q$110:Q$114,$F9+1)+IF(AND($E9=1,MQ9=0),1000,0),MIN(AER9,20)*400+(IF('計算A'!P$106=1,1-DI9,0)+IF('計算A'!Q$106=1,1-DK9,0))*150+141+'計算A'!Q$5*100000+IF(AND($E9=1,MQ9=0),50000,0))),1000000))</f>
        <v/>
      </c>
      <c r="VY9">
        <f>IF($B9=0,1000000,IF(INDEX('計算A'!$D$60:$II$104,$B9,15)*DK9=1,IF(AND($E9=2,MR9=0),1000000,IF($F9&gt;0,INDEX('計算A'!R$110:R$114,$F9+1)+IF(AND($E9=1,MR9=0),1000,0),MIN(AER9,20)*400+(IF('計算A'!Q$106=1,1-DJ9,0)+IF('計算A'!R$106=1,1-DL9,0))*150+151+'計算A'!R$5*100000+IF(AND($E9=1,MR9=0),50000,0))),1000000))</f>
        <v/>
      </c>
      <c r="VZ9">
        <f>IF($B9=0,1000000,IF(INDEX('計算A'!$D$60:$II$104,$B9,16)*DL9=1,IF(AND($E9=2,MS9=0),1000000,IF($F9&gt;0,INDEX('計算A'!S$110:S$114,$F9+1)+IF(AND($E9=1,MS9=0),1000,0),MIN(AER9,20)*400+(IF('計算A'!R$106=1,1-DK9,0)+IF('計算A'!S$106=1,1-DM9,0))*150+161+'計算A'!S$5*100000+IF(AND($E9=1,MS9=0),50000,0))),1000000))</f>
        <v/>
      </c>
      <c r="WA9">
        <f>IF($B9=0,1000000,IF(INDEX('計算A'!$D$60:$II$104,$B9,17)*DM9=1,IF(AND($E9=2,MT9=0),1000000,IF($F9&gt;0,INDEX('計算A'!T$110:T$114,$F9+1)+IF(AND($E9=1,MT9=0),1000,0),MIN(AER9,20)*400+(IF('計算A'!S$106=1,1-DL9,0)+IF('計算A'!T$106=1,1-DN9,0))*150+171+'計算A'!T$5*100000+IF(AND($E9=1,MT9=0),50000,0))),1000000))</f>
        <v/>
      </c>
      <c r="WB9">
        <f>IF($B9=0,1000000,IF(INDEX('計算A'!$D$60:$II$104,$B9,18)*DN9=1,IF(AND($E9=2,MU9=0),1000000,IF($F9&gt;0,INDEX('計算A'!U$110:U$114,$F9+1)+IF(AND($E9=1,MU9=0),1000,0),MIN(AER9,20)*400+(IF('計算A'!T$106=1,1-DM9,0)+IF('計算A'!U$106=1,1-DO9,0))*150+181+'計算A'!U$5*100000+IF(AND($E9=1,MU9=0),50000,0))),1000000))</f>
        <v/>
      </c>
      <c r="WC9">
        <f>IF($B9=0,1000000,IF(INDEX('計算A'!$D$60:$II$104,$B9,19)*DO9=1,IF(AND($E9=2,MV9=0),1000000,IF($F9&gt;0,INDEX('計算A'!V$110:V$114,$F9+1)+IF(AND($E9=1,MV9=0),1000,0),MIN(AER9,20)*400+(IF('計算A'!U$106=1,1-DN9,0)+IF('計算A'!V$106=1,1-DP9,0))*150+191+'計算A'!V$5*100000+IF(AND($E9=1,MV9=0),50000,0))),1000000))</f>
        <v/>
      </c>
      <c r="WD9">
        <f>IF($B9=0,1000000,IF(INDEX('計算A'!$D$60:$II$104,$B9,20)*DP9=1,IF(AND($E9=2,MW9=0),1000000,IF($F9&gt;0,INDEX('計算A'!W$110:W$114,$F9+1)+IF(AND($E9=1,MW9=0),1000,0),MIN(AER9,20)*400+(IF('計算A'!V$106=1,1-DO9,0)+IF('計算A'!W$106=1,1-DQ9,0))*150+201+'計算A'!W$5*100000+IF(AND($E9=1,MW9=0),50000,0))),1000000))</f>
        <v/>
      </c>
      <c r="WE9">
        <f>IF($B9=0,1000000,IF(INDEX('計算A'!$D$60:$II$104,$B9,21)*DQ9=1,IF(AND($E9=2,MX9=0),1000000,IF($F9&gt;0,INDEX('計算A'!X$110:X$114,$F9+1)+IF(AND($E9=1,MX9=0),1000,0),MIN(AER9,20)*400+(IF('計算A'!W$106=1,1-DP9,0)+IF('計算A'!X$106=1,1-DR9,0))*150+211+'計算A'!X$5*100000+IF(AND($E9=1,MX9=0),50000,0))),1000000))</f>
        <v/>
      </c>
      <c r="WF9">
        <f>IF($B9=0,1000000,IF(INDEX('計算A'!$D$60:$II$104,$B9,22)*DR9=1,IF(AND($E9=2,MY9=0),1000000,IF($F9&gt;0,INDEX('計算A'!Y$110:Y$114,$F9+1)+IF(AND($E9=1,MY9=0),1000,0),MIN(AER9,20)*400+(IF('計算A'!X$106=1,1-DQ9,0)+IF('計算A'!Y$106=1,1-DS9,0))*150+221+'計算A'!Y$5*100000+IF(AND($E9=1,MY9=0),50000,0))),1000000))</f>
        <v/>
      </c>
      <c r="WG9">
        <f>IF($B9=0,1000000,IF(INDEX('計算A'!$D$60:$II$104,$B9,23)*DS9=1,IF(AND($E9=2,MZ9=0),1000000,IF($F9&gt;0,INDEX('計算A'!Z$110:Z$114,$F9+1)+IF(AND($E9=1,MZ9=0),1000,0),MIN(AER9,20)*400+(IF('計算A'!Y$106=1,1-DR9,0)+IF('計算A'!Z$106=1,1-DT9,0))*150+231+'計算A'!Z$5*100000+IF(AND($E9=1,MZ9=0),50000,0))),1000000))</f>
        <v/>
      </c>
      <c r="WH9">
        <f>IF($B9=0,1000000,IF(INDEX('計算A'!$D$60:$II$104,$B9,24)*DT9=1,IF(AND($E9=2,NA9=0),1000000,IF($F9&gt;0,INDEX('計算A'!AA$110:AA$114,$F9+1)+IF(AND($E9=1,NA9=0),1000,0),MIN(AER9,20)*400+(IF('計算A'!Z$106=1,1-DS9,0))*150+241+'計算A'!AA$5*100000+IF(AND($E9=1,NA9=0),50000,0))),1000000))</f>
        <v/>
      </c>
      <c r="WI9">
        <f>IF($B9=0,1000000,IF(INDEX('計算A'!$D$60:$II$104,$B9,25)*DU9=1,IF(AND($E9=2,NB9=0),1000000,IF($F9&gt;0,INDEX('計算A'!AB$110:AB$114,$F9+1)+IF(AND($E9=1,NB9=0),1000,0),MIN(AES9,20)*400+(IF('計算A'!AB$106=1,1-DV9,0))*150+12+'計算A'!AB$5*100000+IF(AND($E9=1,NB9=0),50000,0))),1000000))</f>
        <v/>
      </c>
      <c r="WJ9">
        <f>IF($B9=0,1000000,IF(INDEX('計算A'!$D$60:$II$104,$B9,26)*DV9=1,IF(AND($E9=2,NC9=0),1000000,IF($F9&gt;0,INDEX('計算A'!AC$110:AC$114,$F9+1)+IF(AND($E9=1,NC9=0),1000,0),MIN(AES9,20)*400+(IF('計算A'!AB$106=1,1-DU9,0)+IF('計算A'!AC$106=1,1-DW9,0))*150+22+'計算A'!AC$5*100000+IF(AND($E9=1,NC9=0),50000,0))),1000000))</f>
        <v/>
      </c>
      <c r="WK9">
        <f>IF($B9=0,1000000,IF(INDEX('計算A'!$D$60:$II$104,$B9,27)*DW9=1,IF(AND($E9=2,ND9=0),1000000,IF($F9&gt;0,INDEX('計算A'!AD$110:AD$114,$F9+1)+IF(AND($E9=1,ND9=0),1000,0),MIN(AES9,20)*400+(IF('計算A'!AC$106=1,1-DV9,0)+IF('計算A'!AD$106=1,1-DX9,0))*150+32+'計算A'!AD$5*100000+IF(AND($E9=1,ND9=0),50000,0))),1000000))</f>
        <v/>
      </c>
      <c r="WL9">
        <f>IF($B9=0,1000000,IF(INDEX('計算A'!$D$60:$II$104,$B9,28)*DX9=1,IF(AND($E9=2,NE9=0),1000000,IF($F9&gt;0,INDEX('計算A'!AE$110:AE$114,$F9+1)+IF(AND($E9=1,NE9=0),1000,0),MIN(AES9,20)*400+(IF('計算A'!AD$106=1,1-DW9,0)+IF('計算A'!AE$106=1,1-DY9,0))*150+42+'計算A'!AE$5*100000+IF(AND($E9=1,NE9=0),50000,0))),1000000))</f>
        <v/>
      </c>
      <c r="WM9">
        <f>IF($B9=0,1000000,IF(INDEX('計算A'!$D$60:$II$104,$B9,29)*DY9=1,IF(AND($E9=2,NF9=0),1000000,IF($F9&gt;0,INDEX('計算A'!AF$110:AF$114,$F9+1)+IF(AND($E9=1,NF9=0),1000,0),MIN(AES9,20)*400+(IF('計算A'!AE$106=1,1-DX9,0)+IF('計算A'!AF$106=1,1-DZ9,0))*150+52+'計算A'!AF$5*100000+IF(AND($E9=1,NF9=0),50000,0))),1000000))</f>
        <v/>
      </c>
      <c r="WN9">
        <f>IF($B9=0,1000000,IF(INDEX('計算A'!$D$60:$II$104,$B9,30)*DZ9=1,IF(AND($E9=2,NG9=0),1000000,IF($F9&gt;0,INDEX('計算A'!AG$110:AG$114,$F9+1)+IF(AND($E9=1,NG9=0),1000,0),MIN(AES9,20)*400+(IF('計算A'!AF$106=1,1-DY9,0)+IF('計算A'!AG$106=1,1-EA9,0))*150+62+'計算A'!AG$5*100000+IF(AND($E9=1,NG9=0),50000,0))),1000000))</f>
        <v/>
      </c>
      <c r="WO9">
        <f>IF($B9=0,1000000,IF(INDEX('計算A'!$D$60:$II$104,$B9,31)*EA9=1,IF(AND($E9=2,NH9=0),1000000,IF($F9&gt;0,INDEX('計算A'!AH$110:AH$114,$F9+1)+IF(AND($E9=1,NH9=0),1000,0),MIN(AES9,20)*400+(IF('計算A'!AG$106=1,1-DZ9,0)+IF('計算A'!AH$106=1,1-EB9,0))*150+72+'計算A'!AH$5*100000+IF(AND($E9=1,NH9=0),50000,0))),1000000))</f>
        <v/>
      </c>
      <c r="WP9">
        <f>IF($B9=0,1000000,IF(INDEX('計算A'!$D$60:$II$104,$B9,32)*EB9=1,IF(AND($E9=2,NI9=0),1000000,IF($F9&gt;0,INDEX('計算A'!AI$110:AI$114,$F9+1)+IF(AND($E9=1,NI9=0),1000,0),MIN(AES9,20)*400+(IF('計算A'!AH$106=1,1-EA9,0)+IF('計算A'!AI$106=1,1-EC9,0))*150+82+'計算A'!AI$5*100000+IF(AND($E9=1,NI9=0),50000,0))),1000000))</f>
        <v/>
      </c>
      <c r="WQ9">
        <f>IF($B9=0,1000000,IF(INDEX('計算A'!$D$60:$II$104,$B9,33)*EC9=1,IF(AND($E9=2,NJ9=0),1000000,IF($F9&gt;0,INDEX('計算A'!AJ$110:AJ$114,$F9+1)+IF(AND($E9=1,NJ9=0),1000,0),MIN(AES9,20)*400+(IF('計算A'!AI$106=1,1-EB9,0)+IF('計算A'!AJ$106=1,1-ED9,0))*150+92+'計算A'!AJ$5*100000+IF(AND($E9=1,NJ9=0),50000,0))),1000000))</f>
        <v/>
      </c>
      <c r="WR9">
        <f>IF($B9=0,1000000,IF(INDEX('計算A'!$D$60:$II$104,$B9,34)*ED9=1,IF(AND($E9=2,NK9=0),1000000,IF($F9&gt;0,INDEX('計算A'!AK$110:AK$114,$F9+1)+IF(AND($E9=1,NK9=0),1000,0),MIN(AES9,20)*400+(IF('計算A'!AJ$106=1,1-EC9,0)+IF('計算A'!AK$106=1,1-EE9,0))*150+102+'計算A'!AK$5*100000+IF(AND($E9=1,NK9=0),50000,0))),1000000))</f>
        <v/>
      </c>
      <c r="WS9">
        <f>IF($B9=0,1000000,IF(INDEX('計算A'!$D$60:$II$104,$B9,35)*EE9=1,IF(AND($E9=2,NL9=0),1000000,IF($F9&gt;0,INDEX('計算A'!AL$110:AL$114,$F9+1)+IF(AND($E9=1,NL9=0),1000,0),MIN(AES9,20)*400+(IF('計算A'!AK$106=1,1-ED9,0)+IF('計算A'!AL$106=1,1-EF9,0))*150+112+'計算A'!AL$5*100000+IF(AND($E9=1,NL9=0),50000,0))),1000000))</f>
        <v/>
      </c>
      <c r="WT9">
        <f>IF($B9=0,1000000,IF(INDEX('計算A'!$D$60:$II$104,$B9,36)*EF9=1,IF(AND($E9=2,NM9=0),1000000,IF($F9&gt;0,INDEX('計算A'!AM$110:AM$114,$F9+1)+IF(AND($E9=1,NM9=0),1000,0),MIN(AES9,20)*400+(IF('計算A'!AL$106=1,1-EE9,0)+IF('計算A'!AM$106=1,1-EG9,0))*150+122+'計算A'!AM$5*100000+IF(AND($E9=1,NM9=0),50000,0))),1000000))</f>
        <v/>
      </c>
      <c r="WU9">
        <f>IF($B9=0,1000000,IF(INDEX('計算A'!$D$60:$II$104,$B9,37)*EG9=1,IF(AND($E9=2,NN9=0),1000000,IF($F9&gt;0,INDEX('計算A'!AN$110:AN$114,$F9+1)+IF(AND($E9=1,NN9=0),1000,0),MIN(AES9,20)*400+(IF('計算A'!AM$106=1,1-EF9,0)+IF('計算A'!AN$106=1,1-EH9,0))*150+132+'計算A'!AN$5*100000+IF(AND($E9=1,NN9=0),50000,0))),1000000))</f>
        <v/>
      </c>
      <c r="WV9">
        <f>IF($B9=0,1000000,IF(INDEX('計算A'!$D$60:$II$104,$B9,38)*EH9=1,IF(AND($E9=2,NO9=0),1000000,IF($F9&gt;0,INDEX('計算A'!AO$110:AO$114,$F9+1)+IF(AND($E9=1,NO9=0),1000,0),MIN(AES9,20)*400+(IF('計算A'!AN$106=1,1-EG9,0)+IF('計算A'!AO$106=1,1-EI9,0))*150+142+'計算A'!AO$5*100000+IF(AND($E9=1,NO9=0),50000,0))),1000000))</f>
        <v/>
      </c>
      <c r="WW9">
        <f>IF($B9=0,1000000,IF(INDEX('計算A'!$D$60:$II$104,$B9,39)*EI9=1,IF(AND($E9=2,NP9=0),1000000,IF($F9&gt;0,INDEX('計算A'!AP$110:AP$114,$F9+1)+IF(AND($E9=1,NP9=0),1000,0),MIN(AES9,20)*400+(IF('計算A'!AO$106=1,1-EH9,0)+IF('計算A'!AP$106=1,1-EJ9,0))*150+152+'計算A'!AP$5*100000+IF(AND($E9=1,NP9=0),50000,0))),1000000))</f>
        <v/>
      </c>
      <c r="WX9">
        <f>IF($B9=0,1000000,IF(INDEX('計算A'!$D$60:$II$104,$B9,40)*EJ9=1,IF(AND($E9=2,NQ9=0),1000000,IF($F9&gt;0,INDEX('計算A'!AQ$110:AQ$114,$F9+1)+IF(AND($E9=1,NQ9=0),1000,0),MIN(AES9,20)*400+(IF('計算A'!AP$106=1,1-EI9,0)+IF('計算A'!AQ$106=1,1-EK9,0))*150+162+'計算A'!AQ$5*100000+IF(AND($E9=1,NQ9=0),50000,0))),1000000))</f>
        <v/>
      </c>
      <c r="WY9">
        <f>IF($B9=0,1000000,IF(INDEX('計算A'!$D$60:$II$104,$B9,41)*EK9=1,IF(AND($E9=2,NR9=0),1000000,IF($F9&gt;0,INDEX('計算A'!AR$110:AR$114,$F9+1)+IF(AND($E9=1,NR9=0),1000,0),MIN(AES9,20)*400+(IF('計算A'!AQ$106=1,1-EJ9,0)+IF('計算A'!AR$106=1,1-EL9,0))*150+172+'計算A'!AR$5*100000+IF(AND($E9=1,NR9=0),50000,0))),1000000))</f>
        <v/>
      </c>
      <c r="WZ9">
        <f>IF($B9=0,1000000,IF(INDEX('計算A'!$D$60:$II$104,$B9,42)*EL9=1,IF(AND($E9=2,NS9=0),1000000,IF($F9&gt;0,INDEX('計算A'!AS$110:AS$114,$F9+1)+IF(AND($E9=1,NS9=0),1000,0),MIN(AES9,20)*400+(IF('計算A'!AR$106=1,1-EK9,0)+IF('計算A'!AS$106=1,1-EM9,0))*150+182+'計算A'!AS$5*100000+IF(AND($E9=1,NS9=0),50000,0))),1000000))</f>
        <v/>
      </c>
      <c r="XA9">
        <f>IF($B9=0,1000000,IF(INDEX('計算A'!$D$60:$II$104,$B9,43)*EM9=1,IF(AND($E9=2,NT9=0),1000000,IF($F9&gt;0,INDEX('計算A'!AT$110:AT$114,$F9+1)+IF(AND($E9=1,NT9=0),1000,0),MIN(AES9,20)*400+(IF('計算A'!AS$106=1,1-EL9,0)+IF('計算A'!AT$106=1,1-EN9,0))*150+192+'計算A'!AT$5*100000+IF(AND($E9=1,NT9=0),50000,0))),1000000))</f>
        <v/>
      </c>
      <c r="XB9">
        <f>IF($B9=0,1000000,IF(INDEX('計算A'!$D$60:$II$104,$B9,44)*EN9=1,IF(AND($E9=2,NU9=0),1000000,IF($F9&gt;0,INDEX('計算A'!AU$110:AU$114,$F9+1)+IF(AND($E9=1,NU9=0),1000,0),MIN(AES9,20)*400+(IF('計算A'!AT$106=1,1-EM9,0)+IF('計算A'!AU$106=1,1-EO9,0))*150+202+'計算A'!AU$5*100000+IF(AND($E9=1,NU9=0),50000,0))),1000000))</f>
        <v/>
      </c>
      <c r="XC9">
        <f>IF($B9=0,1000000,IF(INDEX('計算A'!$D$60:$II$104,$B9,45)*EO9=1,IF(AND($E9=2,NV9=0),1000000,IF($F9&gt;0,INDEX('計算A'!AV$110:AV$114,$F9+1)+IF(AND($E9=1,NV9=0),1000,0),MIN(AES9,20)*400+(IF('計算A'!AU$106=1,1-EN9,0)+IF('計算A'!AV$106=1,1-EP9,0))*150+212+'計算A'!AV$5*100000+IF(AND($E9=1,NV9=0),50000,0))),1000000))</f>
        <v/>
      </c>
      <c r="XD9">
        <f>IF($B9=0,1000000,IF(INDEX('計算A'!$D$60:$II$104,$B9,46)*EP9=1,IF(AND($E9=2,NW9=0),1000000,IF($F9&gt;0,INDEX('計算A'!AW$110:AW$114,$F9+1)+IF(AND($E9=1,NW9=0),1000,0),MIN(AES9,20)*400+(IF('計算A'!AV$106=1,1-EO9,0)+IF('計算A'!AW$106=1,1-EQ9,0))*150+222+'計算A'!AW$5*100000+IF(AND($E9=1,NW9=0),50000,0))),1000000))</f>
        <v/>
      </c>
      <c r="XE9">
        <f>IF($B9=0,1000000,IF(INDEX('計算A'!$D$60:$II$104,$B9,47)*EQ9=1,IF(AND($E9=2,NX9=0),1000000,IF($F9&gt;0,INDEX('計算A'!AX$110:AX$114,$F9+1)+IF(AND($E9=1,NX9=0),1000,0),MIN(AES9,20)*400+(IF('計算A'!AW$106=1,1-EP9,0)+IF('計算A'!AX$106=1,1-ER9,0))*150+232+'計算A'!AX$5*100000+IF(AND($E9=1,NX9=0),50000,0))),1000000))</f>
        <v/>
      </c>
      <c r="XF9">
        <f>IF($B9=0,1000000,IF(INDEX('計算A'!$D$60:$II$104,$B9,48)*ER9=1,IF(AND($E9=2,NY9=0),1000000,IF($F9&gt;0,INDEX('計算A'!AY$110:AY$114,$F9+1)+IF(AND($E9=1,NY9=0),1000,0),MIN(AES9,20)*400+(IF('計算A'!AX$106=1,1-EQ9,0))*150+242+'計算A'!AY$5*100000+IF(AND($E9=1,NY9=0),50000,0))),1000000))</f>
        <v/>
      </c>
      <c r="XG9">
        <f>IF($B9=0,1000000,IF(INDEX('計算A'!$D$60:$II$104,$B9,49)*ES9=1,IF(AND($E9=2,NZ9=0),1000000,IF($F9&gt;0,INDEX('計算A'!AZ$110:AZ$114,$F9+1)+IF(AND($E9=1,NZ9=0),1000,0),MIN(AET9,20)*400+(IF('計算A'!AZ$106=1,1-ET9,0))*150+13+'計算A'!AZ$5*100000+IF(AND($E9=1,NZ9=0),50000,0))),1000000))</f>
        <v/>
      </c>
      <c r="XH9">
        <f>IF($B9=0,1000000,IF(INDEX('計算A'!$D$60:$II$104,$B9,50)*ET9=1,IF(AND($E9=2,OA9=0),1000000,IF($F9&gt;0,INDEX('計算A'!BA$110:BA$114,$F9+1)+IF(AND($E9=1,OA9=0),1000,0),MIN(AET9,20)*400+(IF('計算A'!AZ$106=1,1-ES9,0)+IF('計算A'!BA$106=1,1-EU9,0))*150+23+'計算A'!BA$5*100000+IF(AND($E9=1,OA9=0),50000,0))),1000000))</f>
        <v/>
      </c>
      <c r="XI9">
        <f>IF($B9=0,1000000,IF(INDEX('計算A'!$D$60:$II$104,$B9,51)*EU9=1,IF(AND($E9=2,OB9=0),1000000,IF($F9&gt;0,INDEX('計算A'!BB$110:BB$114,$F9+1)+IF(AND($E9=1,OB9=0),1000,0),MIN(AET9,20)*400+(IF('計算A'!BA$106=1,1-ET9,0)+IF('計算A'!BB$106=1,1-EV9,0))*150+33+'計算A'!BB$5*100000+IF(AND($E9=1,OB9=0),50000,0))),1000000))</f>
        <v/>
      </c>
      <c r="XJ9">
        <f>IF($B9=0,1000000,IF(INDEX('計算A'!$D$60:$II$104,$B9,52)*EV9=1,IF(AND($E9=2,OC9=0),1000000,IF($F9&gt;0,INDEX('計算A'!BC$110:BC$114,$F9+1)+IF(AND($E9=1,OC9=0),1000,0),MIN(AET9,20)*400+(IF('計算A'!BB$106=1,1-EU9,0)+IF('計算A'!BC$106=1,1-EW9,0))*150+43+'計算A'!BC$5*100000+IF(AND($E9=1,OC9=0),50000,0))),1000000))</f>
        <v/>
      </c>
      <c r="XK9">
        <f>IF($B9=0,1000000,IF(INDEX('計算A'!$D$60:$II$104,$B9,53)*EW9=1,IF(AND($E9=2,OD9=0),1000000,IF($F9&gt;0,INDEX('計算A'!BD$110:BD$114,$F9+1)+IF(AND($E9=1,OD9=0),1000,0),MIN(AET9,20)*400+(IF('計算A'!BC$106=1,1-EV9,0)+IF('計算A'!BD$106=1,1-EX9,0))*150+53+'計算A'!BD$5*100000+IF(AND($E9=1,OD9=0),50000,0))),1000000))</f>
        <v/>
      </c>
      <c r="XL9">
        <f>IF($B9=0,1000000,IF(INDEX('計算A'!$D$60:$II$104,$B9,54)*EX9=1,IF(AND($E9=2,OE9=0),1000000,IF($F9&gt;0,INDEX('計算A'!BE$110:BE$114,$F9+1)+IF(AND($E9=1,OE9=0),1000,0),MIN(AET9,20)*400+(IF('計算A'!BD$106=1,1-EW9,0)+IF('計算A'!BE$106=1,1-EY9,0))*150+63+'計算A'!BE$5*100000+IF(AND($E9=1,OE9=0),50000,0))),1000000))</f>
        <v/>
      </c>
      <c r="XM9">
        <f>IF($B9=0,1000000,IF(INDEX('計算A'!$D$60:$II$104,$B9,55)*EY9=1,IF(AND($E9=2,OF9=0),1000000,IF($F9&gt;0,INDEX('計算A'!BF$110:BF$114,$F9+1)+IF(AND($E9=1,OF9=0),1000,0),MIN(AET9,20)*400+(IF('計算A'!BE$106=1,1-EX9,0)+IF('計算A'!BF$106=1,1-EZ9,0))*150+73+'計算A'!BF$5*100000+IF(AND($E9=1,OF9=0),50000,0))),1000000))</f>
        <v/>
      </c>
      <c r="XN9">
        <f>IF($B9=0,1000000,IF(INDEX('計算A'!$D$60:$II$104,$B9,56)*EZ9=1,IF(AND($E9=2,OG9=0),1000000,IF($F9&gt;0,INDEX('計算A'!BG$110:BG$114,$F9+1)+IF(AND($E9=1,OG9=0),1000,0),MIN(AET9,20)*400+(IF('計算A'!BF$106=1,1-EY9,0)+IF('計算A'!BG$106=1,1-FA9,0))*150+83+'計算A'!BG$5*100000+IF(AND($E9=1,OG9=0),50000,0))),1000000))</f>
        <v/>
      </c>
      <c r="XO9">
        <f>IF($B9=0,1000000,IF(INDEX('計算A'!$D$60:$II$104,$B9,57)*FA9=1,IF(AND($E9=2,OH9=0),1000000,IF($F9&gt;0,INDEX('計算A'!BH$110:BH$114,$F9+1)+IF(AND($E9=1,OH9=0),1000,0),MIN(AET9,20)*400+(IF('計算A'!BG$106=1,1-EZ9,0)+IF('計算A'!BH$106=1,1-FB9,0))*150+93+'計算A'!BH$5*100000+IF(AND($E9=1,OH9=0),50000,0))),1000000))</f>
        <v/>
      </c>
      <c r="XP9">
        <f>IF($B9=0,1000000,IF(INDEX('計算A'!$D$60:$II$104,$B9,58)*FB9=1,IF(AND($E9=2,OI9=0),1000000,IF($F9&gt;0,INDEX('計算A'!BI$110:BI$114,$F9+1)+IF(AND($E9=1,OI9=0),1000,0),MIN(AET9,20)*400+(IF('計算A'!BH$106=1,1-FA9,0)+IF('計算A'!BI$106=1,1-FC9,0))*150+103+'計算A'!BI$5*100000+IF(AND($E9=1,OI9=0),50000,0))),1000000))</f>
        <v/>
      </c>
      <c r="XQ9">
        <f>IF($B9=0,1000000,IF(INDEX('計算A'!$D$60:$II$104,$B9,59)*FC9=1,IF(AND($E9=2,OJ9=0),1000000,IF($F9&gt;0,INDEX('計算A'!BJ$110:BJ$114,$F9+1)+IF(AND($E9=1,OJ9=0),1000,0),MIN(AET9,20)*400+(IF('計算A'!BI$106=1,1-FB9,0)+IF('計算A'!BJ$106=1,1-FD9,0))*150+113+'計算A'!BJ$5*100000+IF(AND($E9=1,OJ9=0),50000,0))),1000000))</f>
        <v/>
      </c>
      <c r="XR9">
        <f>IF($B9=0,1000000,IF(INDEX('計算A'!$D$60:$II$104,$B9,60)*FD9=1,IF(AND($E9=2,OK9=0),1000000,IF($F9&gt;0,INDEX('計算A'!BK$110:BK$114,$F9+1)+IF(AND($E9=1,OK9=0),1000,0),MIN(AET9,20)*400+(IF('計算A'!BJ$106=1,1-FC9,0)+IF('計算A'!BK$106=1,1-FE9,0))*150+123+'計算A'!BK$5*100000+IF(AND($E9=1,OK9=0),50000,0))),1000000))</f>
        <v/>
      </c>
      <c r="XS9">
        <f>IF($B9=0,1000000,IF(INDEX('計算A'!$D$60:$II$104,$B9,61)*FE9=1,IF(AND($E9=2,OL9=0),1000000,IF($F9&gt;0,INDEX('計算A'!BL$110:BL$114,$F9+1)+IF(AND($E9=1,OL9=0),1000,0),MIN(AET9,20)*400+(IF('計算A'!BK$106=1,1-FD9,0)+IF('計算A'!BL$106=1,1-FF9,0))*150+133+'計算A'!BL$5*100000+IF(AND($E9=1,OL9=0),50000,0))),1000000))</f>
        <v/>
      </c>
      <c r="XT9">
        <f>IF($B9=0,1000000,IF(INDEX('計算A'!$D$60:$II$104,$B9,62)*FF9=1,IF(AND($E9=2,OM9=0),1000000,IF($F9&gt;0,INDEX('計算A'!BM$110:BM$114,$F9+1)+IF(AND($E9=1,OM9=0),1000,0),MIN(AET9,20)*400+(IF('計算A'!BL$106=1,1-FE9,0)+IF('計算A'!BM$106=1,1-FG9,0))*150+143+'計算A'!BM$5*100000+IF(AND($E9=1,OM9=0),50000,0))),1000000))</f>
        <v/>
      </c>
      <c r="XU9">
        <f>IF($B9=0,1000000,IF(INDEX('計算A'!$D$60:$II$104,$B9,63)*FG9=1,IF(AND($E9=2,ON9=0),1000000,IF($F9&gt;0,INDEX('計算A'!BN$110:BN$114,$F9+1)+IF(AND($E9=1,ON9=0),1000,0),MIN(AET9,20)*400+(IF('計算A'!BM$106=1,1-FF9,0)+IF('計算A'!BN$106=1,1-FH9,0))*150+153+'計算A'!BN$5*100000+IF(AND($E9=1,ON9=0),50000,0))),1000000))</f>
        <v/>
      </c>
      <c r="XV9">
        <f>IF($B9=0,1000000,IF(INDEX('計算A'!$D$60:$II$104,$B9,64)*FH9=1,IF(AND($E9=2,OO9=0),1000000,IF($F9&gt;0,INDEX('計算A'!BO$110:BO$114,$F9+1)+IF(AND($E9=1,OO9=0),1000,0),MIN(AET9,20)*400+(IF('計算A'!BN$106=1,1-FG9,0)+IF('計算A'!BO$106=1,1-FI9,0))*150+163+'計算A'!BO$5*100000+IF(AND($E9=1,OO9=0),50000,0))),1000000))</f>
        <v/>
      </c>
      <c r="XW9">
        <f>IF($B9=0,1000000,IF(INDEX('計算A'!$D$60:$II$104,$B9,65)*FI9=1,IF(AND($E9=2,OP9=0),1000000,IF($F9&gt;0,INDEX('計算A'!BP$110:BP$114,$F9+1)+IF(AND($E9=1,OP9=0),1000,0),MIN(AET9,20)*400+(IF('計算A'!BO$106=1,1-FH9,0)+IF('計算A'!BP$106=1,1-FJ9,0))*150+173+'計算A'!BP$5*100000+IF(AND($E9=1,OP9=0),50000,0))),1000000))</f>
        <v/>
      </c>
      <c r="XX9">
        <f>IF($B9=0,1000000,IF(INDEX('計算A'!$D$60:$II$104,$B9,66)*FJ9=1,IF(AND($E9=2,OQ9=0),1000000,IF($F9&gt;0,INDEX('計算A'!BQ$110:BQ$114,$F9+1)+IF(AND($E9=1,OQ9=0),1000,0),MIN(AET9,20)*400+(IF('計算A'!BP$106=1,1-FI9,0)+IF('計算A'!BQ$106=1,1-FK9,0))*150+183+'計算A'!BQ$5*100000+IF(AND($E9=1,OQ9=0),50000,0))),1000000))</f>
        <v/>
      </c>
      <c r="XY9">
        <f>IF($B9=0,1000000,IF(INDEX('計算A'!$D$60:$II$104,$B9,67)*FK9=1,IF(AND($E9=2,OR9=0),1000000,IF($F9&gt;0,INDEX('計算A'!BR$110:BR$114,$F9+1)+IF(AND($E9=1,OR9=0),1000,0),MIN(AET9,20)*400+(IF('計算A'!BQ$106=1,1-FJ9,0)+IF('計算A'!BR$106=1,1-FL9,0))*150+193+'計算A'!BR$5*100000+IF(AND($E9=1,OR9=0),50000,0))),1000000))</f>
        <v/>
      </c>
      <c r="XZ9">
        <f>IF($B9=0,1000000,IF(INDEX('計算A'!$D$60:$II$104,$B9,68)*FL9=1,IF(AND($E9=2,OS9=0),1000000,IF($F9&gt;0,INDEX('計算A'!BS$110:BS$114,$F9+1)+IF(AND($E9=1,OS9=0),1000,0),MIN(AET9,20)*400+(IF('計算A'!BR$106=1,1-FK9,0)+IF('計算A'!BS$106=1,1-FM9,0))*150+203+'計算A'!BS$5*100000+IF(AND($E9=1,OS9=0),50000,0))),1000000))</f>
        <v/>
      </c>
      <c r="YA9">
        <f>IF($B9=0,1000000,IF(INDEX('計算A'!$D$60:$II$104,$B9,69)*FM9=1,IF(AND($E9=2,OT9=0),1000000,IF($F9&gt;0,INDEX('計算A'!BT$110:BT$114,$F9+1)+IF(AND($E9=1,OT9=0),1000,0),MIN(AET9,20)*400+(IF('計算A'!BS$106=1,1-FL9,0)+IF('計算A'!BT$106=1,1-FN9,0))*150+213+'計算A'!BT$5*100000+IF(AND($E9=1,OT9=0),50000,0))),1000000))</f>
        <v/>
      </c>
      <c r="YB9">
        <f>IF($B9=0,1000000,IF(INDEX('計算A'!$D$60:$II$104,$B9,70)*FN9=1,IF(AND($E9=2,OU9=0),1000000,IF($F9&gt;0,INDEX('計算A'!BU$110:BU$114,$F9+1)+IF(AND($E9=1,OU9=0),1000,0),MIN(AET9,20)*400+(IF('計算A'!BT$106=1,1-FM9,0)+IF('計算A'!BU$106=1,1-FO9,0))*150+223+'計算A'!BU$5*100000+IF(AND($E9=1,OU9=0),50000,0))),1000000))</f>
        <v/>
      </c>
      <c r="YC9">
        <f>IF($B9=0,1000000,IF(INDEX('計算A'!$D$60:$II$104,$B9,71)*FO9=1,IF(AND($E9=2,OV9=0),1000000,IF($F9&gt;0,INDEX('計算A'!BV$110:BV$114,$F9+1)+IF(AND($E9=1,OV9=0),1000,0),MIN(AET9,20)*400+(IF('計算A'!BU$106=1,1-FN9,0)+IF('計算A'!BV$106=1,1-FP9,0))*150+233+'計算A'!BV$5*100000+IF(AND($E9=1,OV9=0),50000,0))),1000000))</f>
        <v/>
      </c>
      <c r="YD9">
        <f>IF($B9=0,1000000,IF(INDEX('計算A'!$D$60:$II$104,$B9,72)*FP9=1,IF(AND($E9=2,OW9=0),1000000,IF($F9&gt;0,INDEX('計算A'!BW$110:BW$114,$F9+1)+IF(AND($E9=1,OW9=0),1000,0),MIN(AET9,20)*400+(IF('計算A'!BV$106=1,1-FO9,0))*150+243+'計算A'!BW$5*100000+IF(AND($E9=1,OW9=0),50000,0))),1000000))</f>
        <v/>
      </c>
      <c r="YE9">
        <f>IF($B9=0,1000000,IF(INDEX('計算A'!$D$60:$II$104,$B9,73)*FQ9=1,IF(AND($E9=2,OX9=0),1000000,IF($F9&gt;0,INDEX('計算A'!BX$110:BX$114,$F9+1)+IF(AND($E9=1,OX9=0),1000,0),MIN(AEU9,20)*400+(IF('計算A'!BX$106=1,1-FR9,0))*150+14+'計算A'!BX$5*100000+IF(AND($E9=1,OX9=0),50000,0))),1000000))</f>
        <v/>
      </c>
      <c r="YF9">
        <f>IF($B9=0,1000000,IF(INDEX('計算A'!$D$60:$II$104,$B9,74)*FR9=1,IF(AND($E9=2,OY9=0),1000000,IF($F9&gt;0,INDEX('計算A'!BY$110:BY$114,$F9+1)+IF(AND($E9=1,OY9=0),1000,0),MIN(AEU9,20)*400+(IF('計算A'!BX$106=1,1-FQ9,0)+IF('計算A'!BY$106=1,1-FS9,0))*150+24+'計算A'!BY$5*100000+IF(AND($E9=1,OY9=0),50000,0))),1000000))</f>
        <v/>
      </c>
      <c r="YG9">
        <f>IF($B9=0,1000000,IF(INDEX('計算A'!$D$60:$II$104,$B9,75)*FS9=1,IF(AND($E9=2,OZ9=0),1000000,IF($F9&gt;0,INDEX('計算A'!BZ$110:BZ$114,$F9+1)+IF(AND($E9=1,OZ9=0),1000,0),MIN(AEU9,20)*400+(IF('計算A'!BY$106=1,1-FR9,0)+IF('計算A'!BZ$106=1,1-FT9,0))*150+34+'計算A'!BZ$5*100000+IF(AND($E9=1,OZ9=0),50000,0))),1000000))</f>
        <v/>
      </c>
      <c r="YH9">
        <f>IF($B9=0,1000000,IF(INDEX('計算A'!$D$60:$II$104,$B9,76)*FT9=1,IF(AND($E9=2,PA9=0),1000000,IF($F9&gt;0,INDEX('計算A'!CA$110:CA$114,$F9+1)+IF(AND($E9=1,PA9=0),1000,0),MIN(AEU9,20)*400+(IF('計算A'!BZ$106=1,1-FS9,0)+IF('計算A'!CA$106=1,1-FU9,0))*150+44+'計算A'!CA$5*100000+IF(AND($E9=1,PA9=0),50000,0))),1000000))</f>
        <v/>
      </c>
      <c r="YI9">
        <f>IF($B9=0,1000000,IF(INDEX('計算A'!$D$60:$II$104,$B9,77)*FU9=1,IF(AND($E9=2,PB9=0),1000000,IF($F9&gt;0,INDEX('計算A'!CB$110:CB$114,$F9+1)+IF(AND($E9=1,PB9=0),1000,0),MIN(AEU9,20)*400+(IF('計算A'!CA$106=1,1-FT9,0)+IF('計算A'!CB$106=1,1-FV9,0))*150+54+'計算A'!CB$5*100000+IF(AND($E9=1,PB9=0),50000,0))),1000000))</f>
        <v/>
      </c>
      <c r="YJ9">
        <f>IF($B9=0,1000000,IF(INDEX('計算A'!$D$60:$II$104,$B9,78)*FV9=1,IF(AND($E9=2,PC9=0),1000000,IF($F9&gt;0,INDEX('計算A'!CC$110:CC$114,$F9+1)+IF(AND($E9=1,PC9=0),1000,0),MIN(AEU9,20)*400+(IF('計算A'!CB$106=1,1-FU9,0)+IF('計算A'!CC$106=1,1-FW9,0))*150+64+'計算A'!CC$5*100000+IF(AND($E9=1,PC9=0),50000,0))),1000000))</f>
        <v/>
      </c>
      <c r="YK9">
        <f>IF($B9=0,1000000,IF(INDEX('計算A'!$D$60:$II$104,$B9,79)*FW9=1,IF(AND($E9=2,PD9=0),1000000,IF($F9&gt;0,INDEX('計算A'!CD$110:CD$114,$F9+1)+IF(AND($E9=1,PD9=0),1000,0),MIN(AEU9,20)*400+(IF('計算A'!CC$106=1,1-FV9,0)+IF('計算A'!CD$106=1,1-FX9,0))*150+74+'計算A'!CD$5*100000+IF(AND($E9=1,PD9=0),50000,0))),1000000))</f>
        <v/>
      </c>
      <c r="YL9">
        <f>IF($B9=0,1000000,IF(INDEX('計算A'!$D$60:$II$104,$B9,80)*FX9=1,IF(AND($E9=2,PE9=0),1000000,IF($F9&gt;0,INDEX('計算A'!CE$110:CE$114,$F9+1)+IF(AND($E9=1,PE9=0),1000,0),MIN(AEU9,20)*400+(IF('計算A'!CD$106=1,1-FW9,0)+IF('計算A'!CE$106=1,1-FY9,0))*150+84+'計算A'!CE$5*100000+IF(AND($E9=1,PE9=0),50000,0))),1000000))</f>
        <v/>
      </c>
      <c r="YM9">
        <f>IF($B9=0,1000000,IF(INDEX('計算A'!$D$60:$II$104,$B9,81)*FY9=1,IF(AND($E9=2,PF9=0),1000000,IF($F9&gt;0,INDEX('計算A'!CF$110:CF$114,$F9+1)+IF(AND($E9=1,PF9=0),1000,0),MIN(AEU9,20)*400+(IF('計算A'!CE$106=1,1-FX9,0)+IF('計算A'!CF$106=1,1-FZ9,0))*150+94+'計算A'!CF$5*100000+IF(AND($E9=1,PF9=0),50000,0))),1000000))</f>
        <v/>
      </c>
      <c r="YN9">
        <f>IF($B9=0,1000000,IF(INDEX('計算A'!$D$60:$II$104,$B9,82)*FZ9=1,IF(AND($E9=2,PG9=0),1000000,IF($F9&gt;0,INDEX('計算A'!CG$110:CG$114,$F9+1)+IF(AND($E9=1,PG9=0),1000,0),MIN(AEU9,20)*400+(IF('計算A'!CF$106=1,1-FY9,0)+IF('計算A'!CG$106=1,1-GA9,0))*150+104+'計算A'!CG$5*100000+IF(AND($E9=1,PG9=0),50000,0))),1000000))</f>
        <v/>
      </c>
      <c r="YO9">
        <f>IF($B9=0,1000000,IF(INDEX('計算A'!$D$60:$II$104,$B9,83)*GA9=1,IF(AND($E9=2,PH9=0),1000000,IF($F9&gt;0,INDEX('計算A'!CH$110:CH$114,$F9+1)+IF(AND($E9=1,PH9=0),1000,0),MIN(AEU9,20)*400+(IF('計算A'!CG$106=1,1-FZ9,0)+IF('計算A'!CH$106=1,1-GB9,0))*150+114+'計算A'!CH$5*100000+IF(AND($E9=1,PH9=0),50000,0))),1000000))</f>
        <v/>
      </c>
      <c r="YP9">
        <f>IF($B9=0,1000000,IF(INDEX('計算A'!$D$60:$II$104,$B9,84)*GB9=1,IF(AND($E9=2,PI9=0),1000000,IF($F9&gt;0,INDEX('計算A'!CI$110:CI$114,$F9+1)+IF(AND($E9=1,PI9=0),1000,0),MIN(AEU9,20)*400+(IF('計算A'!CH$106=1,1-GA9,0)+IF('計算A'!CI$106=1,1-GC9,0))*150+124+'計算A'!CI$5*100000+IF(AND($E9=1,PI9=0),50000,0))),1000000))</f>
        <v/>
      </c>
      <c r="YQ9">
        <f>IF($B9=0,1000000,IF(INDEX('計算A'!$D$60:$II$104,$B9,85)*GC9=1,IF(AND($E9=2,PJ9=0),1000000,IF($F9&gt;0,INDEX('計算A'!CJ$110:CJ$114,$F9+1)+IF(AND($E9=1,PJ9=0),1000,0),MIN(AEU9,20)*400+(IF('計算A'!CI$106=1,1-GB9,0)+IF('計算A'!CJ$106=1,1-GD9,0))*150+134+'計算A'!CJ$5*100000+IF(AND($E9=1,PJ9=0),50000,0))),1000000))</f>
        <v/>
      </c>
      <c r="YR9">
        <f>IF($B9=0,1000000,IF(INDEX('計算A'!$D$60:$II$104,$B9,86)*GD9=1,IF(AND($E9=2,PK9=0),1000000,IF($F9&gt;0,INDEX('計算A'!CK$110:CK$114,$F9+1)+IF(AND($E9=1,PK9=0),1000,0),MIN(AEU9,20)*400+(IF('計算A'!CJ$106=1,1-GC9,0)+IF('計算A'!CK$106=1,1-GE9,0))*150+144+'計算A'!CK$5*100000+IF(AND($E9=1,PK9=0),50000,0))),1000000))</f>
        <v/>
      </c>
      <c r="YS9">
        <f>IF($B9=0,1000000,IF(INDEX('計算A'!$D$60:$II$104,$B9,87)*GE9=1,IF(AND($E9=2,PL9=0),1000000,IF($F9&gt;0,INDEX('計算A'!CL$110:CL$114,$F9+1)+IF(AND($E9=1,PL9=0),1000,0),MIN(AEU9,20)*400+(IF('計算A'!CK$106=1,1-GD9,0)+IF('計算A'!CL$106=1,1-GF9,0))*150+154+'計算A'!CL$5*100000+IF(AND($E9=1,PL9=0),50000,0))),1000000))</f>
        <v/>
      </c>
      <c r="YT9">
        <f>IF($B9=0,1000000,IF(INDEX('計算A'!$D$60:$II$104,$B9,88)*GF9=1,IF(AND($E9=2,PM9=0),1000000,IF($F9&gt;0,INDEX('計算A'!CM$110:CM$114,$F9+1)+IF(AND($E9=1,PM9=0),1000,0),MIN(AEU9,20)*400+(IF('計算A'!CL$106=1,1-GE9,0)+IF('計算A'!CM$106=1,1-GG9,0))*150+164+'計算A'!CM$5*100000+IF(AND($E9=1,PM9=0),50000,0))),1000000))</f>
        <v/>
      </c>
      <c r="YU9">
        <f>IF($B9=0,1000000,IF(INDEX('計算A'!$D$60:$II$104,$B9,89)*GG9=1,IF(AND($E9=2,PN9=0),1000000,IF($F9&gt;0,INDEX('計算A'!CN$110:CN$114,$F9+1)+IF(AND($E9=1,PN9=0),1000,0),MIN(AEU9,20)*400+(IF('計算A'!CM$106=1,1-GF9,0)+IF('計算A'!CN$106=1,1-GH9,0))*150+174+'計算A'!CN$5*100000+IF(AND($E9=1,PN9=0),50000,0))),1000000))</f>
        <v/>
      </c>
      <c r="YV9">
        <f>IF($B9=0,1000000,IF(INDEX('計算A'!$D$60:$II$104,$B9,90)*GH9=1,IF(AND($E9=2,PO9=0),1000000,IF($F9&gt;0,INDEX('計算A'!CO$110:CO$114,$F9+1)+IF(AND($E9=1,PO9=0),1000,0),MIN(AEU9,20)*400+(IF('計算A'!CN$106=1,1-GG9,0)+IF('計算A'!CO$106=1,1-GI9,0))*150+184+'計算A'!CO$5*100000+IF(AND($E9=1,PO9=0),50000,0))),1000000))</f>
        <v/>
      </c>
      <c r="YW9">
        <f>IF($B9=0,1000000,IF(INDEX('計算A'!$D$60:$II$104,$B9,91)*GI9=1,IF(AND($E9=2,PP9=0),1000000,IF($F9&gt;0,INDEX('計算A'!CP$110:CP$114,$F9+1)+IF(AND($E9=1,PP9=0),1000,0),MIN(AEU9,20)*400+(IF('計算A'!CO$106=1,1-GH9,0)+IF('計算A'!CP$106=1,1-GJ9,0))*150+194+'計算A'!CP$5*100000+IF(AND($E9=1,PP9=0),50000,0))),1000000))</f>
        <v/>
      </c>
      <c r="YX9">
        <f>IF($B9=0,1000000,IF(INDEX('計算A'!$D$60:$II$104,$B9,92)*GJ9=1,IF(AND($E9=2,PQ9=0),1000000,IF($F9&gt;0,INDEX('計算A'!CQ$110:CQ$114,$F9+1)+IF(AND($E9=1,PQ9=0),1000,0),MIN(AEU9,20)*400+(IF('計算A'!CP$106=1,1-GI9,0)+IF('計算A'!CQ$106=1,1-GK9,0))*150+204+'計算A'!CQ$5*100000+IF(AND($E9=1,PQ9=0),50000,0))),1000000))</f>
        <v/>
      </c>
      <c r="YY9">
        <f>IF($B9=0,1000000,IF(INDEX('計算A'!$D$60:$II$104,$B9,93)*GK9=1,IF(AND($E9=2,PR9=0),1000000,IF($F9&gt;0,INDEX('計算A'!CR$110:CR$114,$F9+1)+IF(AND($E9=1,PR9=0),1000,0),MIN(AEU9,20)*400+(IF('計算A'!CQ$106=1,1-GJ9,0)+IF('計算A'!CR$106=1,1-GL9,0))*150+214+'計算A'!CR$5*100000+IF(AND($E9=1,PR9=0),50000,0))),1000000))</f>
        <v/>
      </c>
      <c r="YZ9">
        <f>IF($B9=0,1000000,IF(INDEX('計算A'!$D$60:$II$104,$B9,94)*GL9=1,IF(AND($E9=2,PS9=0),1000000,IF($F9&gt;0,INDEX('計算A'!CS$110:CS$114,$F9+1)+IF(AND($E9=1,PS9=0),1000,0),MIN(AEU9,20)*400+(IF('計算A'!CR$106=1,1-GK9,0)+IF('計算A'!CS$106=1,1-GM9,0))*150+224+'計算A'!CS$5*100000+IF(AND($E9=1,PS9=0),50000,0))),1000000))</f>
        <v/>
      </c>
      <c r="ZA9">
        <f>IF($B9=0,1000000,IF(INDEX('計算A'!$D$60:$II$104,$B9,95)*GM9=1,IF(AND($E9=2,PT9=0),1000000,IF($F9&gt;0,INDEX('計算A'!CT$110:CT$114,$F9+1)+IF(AND($E9=1,PT9=0),1000,0),MIN(AEU9,20)*400+(IF('計算A'!CS$106=1,1-GL9,0)+IF('計算A'!CT$106=1,1-GN9,0))*150+234+'計算A'!CT$5*100000+IF(AND($E9=1,PT9=0),50000,0))),1000000))</f>
        <v/>
      </c>
      <c r="ZB9">
        <f>IF($B9=0,1000000,IF(INDEX('計算A'!$D$60:$II$104,$B9,96)*GN9=1,IF(AND($E9=2,PU9=0),1000000,IF($F9&gt;0,INDEX('計算A'!CU$110:CU$114,$F9+1)+IF(AND($E9=1,PU9=0),1000,0),MIN(AEU9,20)*400+(IF('計算A'!CT$106=1,1-GM9,0))*150+244+'計算A'!CU$5*100000+IF(AND($E9=1,PU9=0),50000,0))),1000000))</f>
        <v/>
      </c>
      <c r="ZC9">
        <f>IF($B9=0,1000000,IF(INDEX('計算A'!$D$60:$II$104,$B9,97)*GO9=1,IF(AND($E9=2,PV9=0),1000000,IF($F9&gt;0,INDEX('計算A'!CV$110:CV$114,$F9+1)+IF(AND($E9=1,PV9=0),1000,0),MIN(AEV9,20)*400+(IF('計算A'!CV$106=1,1-GP9,0))*150+15+'計算A'!CV$5*100000+IF(AND($E9=1,PV9=0),50000,0))),1000000))</f>
        <v/>
      </c>
      <c r="ZD9">
        <f>IF($B9=0,1000000,IF(INDEX('計算A'!$D$60:$II$104,$B9,98)*GP9=1,IF(AND($E9=2,PW9=0),1000000,IF($F9&gt;0,INDEX('計算A'!CW$110:CW$114,$F9+1)+IF(AND($E9=1,PW9=0),1000,0),MIN(AEV9,20)*400+(IF('計算A'!CV$106=1,1-GO9,0)+IF('計算A'!CW$106=1,1-GQ9,0))*150+25+'計算A'!CW$5*100000+IF(AND($E9=1,PW9=0),50000,0))),1000000))</f>
        <v/>
      </c>
      <c r="ZE9">
        <f>IF($B9=0,1000000,IF(INDEX('計算A'!$D$60:$II$104,$B9,99)*GQ9=1,IF(AND($E9=2,PX9=0),1000000,IF($F9&gt;0,INDEX('計算A'!CX$110:CX$114,$F9+1)+IF(AND($E9=1,PX9=0),1000,0),MIN(AEV9,20)*400+(IF('計算A'!CW$106=1,1-GP9,0)+IF('計算A'!CX$106=1,1-GR9,0))*150+35+'計算A'!CX$5*100000+IF(AND($E9=1,PX9=0),50000,0))),1000000))</f>
        <v/>
      </c>
      <c r="ZF9">
        <f>IF($B9=0,1000000,IF(INDEX('計算A'!$D$60:$II$104,$B9,100)*GR9=1,IF(AND($E9=2,PY9=0),1000000,IF($F9&gt;0,INDEX('計算A'!CY$110:CY$114,$F9+1)+IF(AND($E9=1,PY9=0),1000,0),MIN(AEV9,20)*400+(IF('計算A'!CX$106=1,1-GQ9,0)+IF('計算A'!CY$106=1,1-GS9,0))*150+45+'計算A'!CY$5*100000+IF(AND($E9=1,PY9=0),50000,0))),1000000))</f>
        <v/>
      </c>
      <c r="ZG9">
        <f>IF($B9=0,1000000,IF(INDEX('計算A'!$D$60:$II$104,$B9,101)*GS9=1,IF(AND($E9=2,PZ9=0),1000000,IF($F9&gt;0,INDEX('計算A'!CZ$110:CZ$114,$F9+1)+IF(AND($E9=1,PZ9=0),1000,0),MIN(AEV9,20)*400+(IF('計算A'!CY$106=1,1-GR9,0)+IF('計算A'!CZ$106=1,1-GT9,0))*150+55+'計算A'!CZ$5*100000+IF(AND($E9=1,PZ9=0),50000,0))),1000000))</f>
        <v/>
      </c>
      <c r="ZH9">
        <f>IF($B9=0,1000000,IF(INDEX('計算A'!$D$60:$II$104,$B9,102)*GT9=1,IF(AND($E9=2,QA9=0),1000000,IF($F9&gt;0,INDEX('計算A'!DA$110:DA$114,$F9+1)+IF(AND($E9=1,QA9=0),1000,0),MIN(AEV9,20)*400+(IF('計算A'!CZ$106=1,1-GS9,0)+IF('計算A'!DA$106=1,1-GU9,0))*150+65+'計算A'!DA$5*100000+IF(AND($E9=1,QA9=0),50000,0))),1000000))</f>
        <v/>
      </c>
      <c r="ZI9">
        <f>IF($B9=0,1000000,IF(INDEX('計算A'!$D$60:$II$104,$B9,103)*GU9=1,IF(AND($E9=2,QB9=0),1000000,IF($F9&gt;0,INDEX('計算A'!DB$110:DB$114,$F9+1)+IF(AND($E9=1,QB9=0),1000,0),MIN(AEV9,20)*400+(IF('計算A'!DA$106=1,1-GT9,0)+IF('計算A'!DB$106=1,1-GV9,0))*150+75+'計算A'!DB$5*100000+IF(AND($E9=1,QB9=0),50000,0))),1000000))</f>
        <v/>
      </c>
      <c r="ZJ9">
        <f>IF($B9=0,1000000,IF(INDEX('計算A'!$D$60:$II$104,$B9,104)*GV9=1,IF(AND($E9=2,QC9=0),1000000,IF($F9&gt;0,INDEX('計算A'!DC$110:DC$114,$F9+1)+IF(AND($E9=1,QC9=0),1000,0),MIN(AEV9,20)*400+(IF('計算A'!DB$106=1,1-GU9,0)+IF('計算A'!DC$106=1,1-GW9,0))*150+85+'計算A'!DC$5*100000+IF(AND($E9=1,QC9=0),50000,0))),1000000))</f>
        <v/>
      </c>
      <c r="ZK9">
        <f>IF($B9=0,1000000,IF(INDEX('計算A'!$D$60:$II$104,$B9,105)*GW9=1,IF(AND($E9=2,QD9=0),1000000,IF($F9&gt;0,INDEX('計算A'!DD$110:DD$114,$F9+1)+IF(AND($E9=1,QD9=0),1000,0),MIN(AEV9,20)*400+(IF('計算A'!DC$106=1,1-GV9,0)+IF('計算A'!DD$106=1,1-GX9,0))*150+95+'計算A'!DD$5*100000+IF(AND($E9=1,QD9=0),50000,0))),1000000))</f>
        <v/>
      </c>
      <c r="ZL9">
        <f>IF($B9=0,1000000,IF(INDEX('計算A'!$D$60:$II$104,$B9,106)*GX9=1,IF(AND($E9=2,QE9=0),1000000,IF($F9&gt;0,INDEX('計算A'!DE$110:DE$114,$F9+1)+IF(AND($E9=1,QE9=0),1000,0),MIN(AEV9,20)*400+(IF('計算A'!DD$106=1,1-GW9,0)+IF('計算A'!DE$106=1,1-GY9,0))*150+105+'計算A'!DE$5*100000+IF(AND($E9=1,QE9=0),50000,0))),1000000))</f>
        <v/>
      </c>
      <c r="ZM9">
        <f>IF($B9=0,1000000,IF(INDEX('計算A'!$D$60:$II$104,$B9,107)*GY9=1,IF(AND($E9=2,QF9=0),1000000,IF($F9&gt;0,INDEX('計算A'!DF$110:DF$114,$F9+1)+IF(AND($E9=1,QF9=0),1000,0),MIN(AEV9,20)*400+(IF('計算A'!DE$106=1,1-GX9,0)+IF('計算A'!DF$106=1,1-GZ9,0))*150+115+'計算A'!DF$5*100000+IF(AND($E9=1,QF9=0),50000,0))),1000000))</f>
        <v/>
      </c>
      <c r="ZN9">
        <f>IF($B9=0,1000000,IF(INDEX('計算A'!$D$60:$II$104,$B9,108)*GZ9=1,IF(AND($E9=2,QG9=0),1000000,IF($F9&gt;0,INDEX('計算A'!DG$110:DG$114,$F9+1)+IF(AND($E9=1,QG9=0),1000,0),MIN(AEV9,20)*400+(IF('計算A'!DF$106=1,1-GY9,0)+IF('計算A'!DG$106=1,1-HA9,0))*150+125+'計算A'!DG$5*100000+IF(AND($E9=1,QG9=0),50000,0))),1000000))</f>
        <v/>
      </c>
      <c r="ZO9">
        <f>IF($B9=0,1000000,IF(INDEX('計算A'!$D$60:$II$104,$B9,109)*HA9=1,IF(AND($E9=2,QH9=0),1000000,IF($F9&gt;0,INDEX('計算A'!DH$110:DH$114,$F9+1)+IF(AND($E9=1,QH9=0),1000,0),MIN(AEV9,20)*400+(IF('計算A'!DG$106=1,1-GZ9,0)+IF('計算A'!DH$106=1,1-HB9,0))*150+135+'計算A'!DH$5*100000+IF(AND($E9=1,QH9=0),50000,0))),1000000))</f>
        <v/>
      </c>
      <c r="ZP9">
        <f>IF($B9=0,1000000,IF(INDEX('計算A'!$D$60:$II$104,$B9,110)*HB9=1,IF(AND($E9=2,QI9=0),1000000,IF($F9&gt;0,INDEX('計算A'!DI$110:DI$114,$F9+1)+IF(AND($E9=1,QI9=0),1000,0),MIN(AEV9,20)*400+(IF('計算A'!DH$106=1,1-HA9,0)+IF('計算A'!DI$106=1,1-HC9,0))*150+145+'計算A'!DI$5*100000+IF(AND($E9=1,QI9=0),50000,0))),1000000))</f>
        <v/>
      </c>
      <c r="ZQ9">
        <f>IF($B9=0,1000000,IF(INDEX('計算A'!$D$60:$II$104,$B9,111)*HC9=1,IF(AND($E9=2,QJ9=0),1000000,IF($F9&gt;0,INDEX('計算A'!DJ$110:DJ$114,$F9+1)+IF(AND($E9=1,QJ9=0),1000,0),MIN(AEV9,20)*400+(IF('計算A'!DI$106=1,1-HB9,0)+IF('計算A'!DJ$106=1,1-HD9,0))*150+155+'計算A'!DJ$5*100000+IF(AND($E9=1,QJ9=0),50000,0))),1000000))</f>
        <v/>
      </c>
      <c r="ZR9">
        <f>IF($B9=0,1000000,IF(INDEX('計算A'!$D$60:$II$104,$B9,112)*HD9=1,IF(AND($E9=2,QK9=0),1000000,IF($F9&gt;0,INDEX('計算A'!DK$110:DK$114,$F9+1)+IF(AND($E9=1,QK9=0),1000,0),MIN(AEV9,20)*400+(IF('計算A'!DJ$106=1,1-HC9,0)+IF('計算A'!DK$106=1,1-HE9,0))*150+165+'計算A'!DK$5*100000+IF(AND($E9=1,QK9=0),50000,0))),1000000))</f>
        <v/>
      </c>
      <c r="ZS9">
        <f>IF($B9=0,1000000,IF(INDEX('計算A'!$D$60:$II$104,$B9,113)*HE9=1,IF(AND($E9=2,QL9=0),1000000,IF($F9&gt;0,INDEX('計算A'!DL$110:DL$114,$F9+1)+IF(AND($E9=1,QL9=0),1000,0),MIN(AEV9,20)*400+(IF('計算A'!DK$106=1,1-HD9,0)+IF('計算A'!DL$106=1,1-HF9,0))*150+175+'計算A'!DL$5*100000+IF(AND($E9=1,QL9=0),50000,0))),1000000))</f>
        <v/>
      </c>
      <c r="ZT9">
        <f>IF($B9=0,1000000,IF(INDEX('計算A'!$D$60:$II$104,$B9,114)*HF9=1,IF(AND($E9=2,QM9=0),1000000,IF($F9&gt;0,INDEX('計算A'!DM$110:DM$114,$F9+1)+IF(AND($E9=1,QM9=0),1000,0),MIN(AEV9,20)*400+(IF('計算A'!DL$106=1,1-HE9,0)+IF('計算A'!DM$106=1,1-HG9,0))*150+185+'計算A'!DM$5*100000+IF(AND($E9=1,QM9=0),50000,0))),1000000))</f>
        <v/>
      </c>
      <c r="ZU9">
        <f>IF($B9=0,1000000,IF(INDEX('計算A'!$D$60:$II$104,$B9,115)*HG9=1,IF(AND($E9=2,QN9=0),1000000,IF($F9&gt;0,INDEX('計算A'!DN$110:DN$114,$F9+1)+IF(AND($E9=1,QN9=0),1000,0),MIN(AEV9,20)*400+(IF('計算A'!DM$106=1,1-HF9,0)+IF('計算A'!DN$106=1,1-HH9,0))*150+195+'計算A'!DN$5*100000+IF(AND($E9=1,QN9=0),50000,0))),1000000))</f>
        <v/>
      </c>
      <c r="ZV9">
        <f>IF($B9=0,1000000,IF(INDEX('計算A'!$D$60:$II$104,$B9,116)*HH9=1,IF(AND($E9=2,QO9=0),1000000,IF($F9&gt;0,INDEX('計算A'!DO$110:DO$114,$F9+1)+IF(AND($E9=1,QO9=0),1000,0),MIN(AEV9,20)*400+(IF('計算A'!DN$106=1,1-HG9,0)+IF('計算A'!DO$106=1,1-HI9,0))*150+205+'計算A'!DO$5*100000+IF(AND($E9=1,QO9=0),50000,0))),1000000))</f>
        <v/>
      </c>
      <c r="ZW9">
        <f>IF($B9=0,1000000,IF(INDEX('計算A'!$D$60:$II$104,$B9,117)*HI9=1,IF(AND($E9=2,QP9=0),1000000,IF($F9&gt;0,INDEX('計算A'!DP$110:DP$114,$F9+1)+IF(AND($E9=1,QP9=0),1000,0),MIN(AEV9,20)*400+(IF('計算A'!DO$106=1,1-HH9,0)+IF('計算A'!DP$106=1,1-HJ9,0))*150+215+'計算A'!DP$5*100000+IF(AND($E9=1,QP9=0),50000,0))),1000000))</f>
        <v/>
      </c>
      <c r="ZX9">
        <f>IF($B9=0,1000000,IF(INDEX('計算A'!$D$60:$II$104,$B9,118)*HJ9=1,IF(AND($E9=2,QQ9=0),1000000,IF($F9&gt;0,INDEX('計算A'!DQ$110:DQ$114,$F9+1)+IF(AND($E9=1,QQ9=0),1000,0),MIN(AEV9,20)*400+(IF('計算A'!DP$106=1,1-HI9,0)+IF('計算A'!DQ$106=1,1-HK9,0))*150+225+'計算A'!DQ$5*100000+IF(AND($E9=1,QQ9=0),50000,0))),1000000))</f>
        <v/>
      </c>
      <c r="ZY9">
        <f>IF($B9=0,1000000,IF(INDEX('計算A'!$D$60:$II$104,$B9,119)*HK9=1,IF(AND($E9=2,QR9=0),1000000,IF($F9&gt;0,INDEX('計算A'!DR$110:DR$114,$F9+1)+IF(AND($E9=1,QR9=0),1000,0),MIN(AEV9,20)*400+(IF('計算A'!DQ$106=1,1-HJ9,0)+IF('計算A'!DR$106=1,1-HL9,0))*150+235+'計算A'!DR$5*100000+IF(AND($E9=1,QR9=0),50000,0))),1000000))</f>
        <v/>
      </c>
      <c r="ZZ9">
        <f>IF($B9=0,1000000,IF(INDEX('計算A'!$D$60:$II$104,$B9,120)*HL9=1,IF(AND($E9=2,QS9=0),1000000,IF($F9&gt;0,INDEX('計算A'!DS$110:DS$114,$F9+1)+IF(AND($E9=1,QS9=0),1000,0),MIN(AEV9,20)*400+(IF('計算A'!DR$106=1,1-HK9,0))*150+245+'計算A'!DS$5*100000+IF(AND($E9=1,QS9=0),50000,0))),1000000))</f>
        <v/>
      </c>
      <c r="AAA9">
        <f>IF($B9=0,1000000,IF(INDEX('計算A'!$D$60:$II$104,$B9,121)*HM9=1,IF(AND($E9=2,QT9=0),1000000,IF($F9&gt;0,INDEX('計算A'!DT$110:DT$114,$F9+1)+IF(AND($E9=1,QT9=0),1000,0),MIN(AEW9,20)*400+(IF('計算A'!DT$106=1,1-HN9,0))*150+16+'計算A'!DT$5*100000+IF(AND($E9=1,QT9=0),50000,0))),1000000))</f>
        <v/>
      </c>
      <c r="AAB9">
        <f>IF($B9=0,1000000,IF(INDEX('計算A'!$D$60:$II$104,$B9,122)*HN9=1,IF(AND($E9=2,QU9=0),1000000,IF($F9&gt;0,INDEX('計算A'!DU$110:DU$114,$F9+1)+IF(AND($E9=1,QU9=0),1000,0),MIN(AEW9,20)*400+(IF('計算A'!DT$106=1,1-HM9,0)+IF('計算A'!DU$106=1,1-HO9,0))*150+26+'計算A'!DU$5*100000+IF(AND($E9=1,QU9=0),50000,0))),1000000))</f>
        <v/>
      </c>
      <c r="AAC9">
        <f>IF($B9=0,1000000,IF(INDEX('計算A'!$D$60:$II$104,$B9,123)*HO9=1,IF(AND($E9=2,QV9=0),1000000,IF($F9&gt;0,INDEX('計算A'!DV$110:DV$114,$F9+1)+IF(AND($E9=1,QV9=0),1000,0),MIN(AEW9,20)*400+(IF('計算A'!DU$106=1,1-HN9,0)+IF('計算A'!DV$106=1,1-HP9,0))*150+36+'計算A'!DV$5*100000+IF(AND($E9=1,QV9=0),50000,0))),1000000))</f>
        <v/>
      </c>
      <c r="AAD9">
        <f>IF($B9=0,1000000,IF(INDEX('計算A'!$D$60:$II$104,$B9,124)*HP9=1,IF(AND($E9=2,QW9=0),1000000,IF($F9&gt;0,INDEX('計算A'!DW$110:DW$114,$F9+1)+IF(AND($E9=1,QW9=0),1000,0),MIN(AEW9,20)*400+(IF('計算A'!DV$106=1,1-HO9,0)+IF('計算A'!DW$106=1,1-HQ9,0))*150+46+'計算A'!DW$5*100000+IF(AND($E9=1,QW9=0),50000,0))),1000000))</f>
        <v/>
      </c>
      <c r="AAE9">
        <f>IF($B9=0,1000000,IF(INDEX('計算A'!$D$60:$II$104,$B9,125)*HQ9=1,IF(AND($E9=2,QX9=0),1000000,IF($F9&gt;0,INDEX('計算A'!DX$110:DX$114,$F9+1)+IF(AND($E9=1,QX9=0),1000,0),MIN(AEW9,20)*400+(IF('計算A'!DW$106=1,1-HP9,0)+IF('計算A'!DX$106=1,1-HR9,0))*150+56+'計算A'!DX$5*100000+IF(AND($E9=1,QX9=0),50000,0))),1000000))</f>
        <v/>
      </c>
      <c r="AAF9">
        <f>IF($B9=0,1000000,IF(INDEX('計算A'!$D$60:$II$104,$B9,126)*HR9=1,IF(AND($E9=2,QY9=0),1000000,IF($F9&gt;0,INDEX('計算A'!DY$110:DY$114,$F9+1)+IF(AND($E9=1,QY9=0),1000,0),MIN(AEW9,20)*400+(IF('計算A'!DX$106=1,1-HQ9,0)+IF('計算A'!DY$106=1,1-HS9,0))*150+66+'計算A'!DY$5*100000+IF(AND($E9=1,QY9=0),50000,0))),1000000))</f>
        <v/>
      </c>
      <c r="AAG9">
        <f>IF($B9=0,1000000,IF(INDEX('計算A'!$D$60:$II$104,$B9,127)*HS9=1,IF(AND($E9=2,QZ9=0),1000000,IF($F9&gt;0,INDEX('計算A'!DZ$110:DZ$114,$F9+1)+IF(AND($E9=1,QZ9=0),1000,0),MIN(AEW9,20)*400+(IF('計算A'!DY$106=1,1-HR9,0)+IF('計算A'!DZ$106=1,1-HT9,0))*150+76+'計算A'!DZ$5*100000+IF(AND($E9=1,QZ9=0),50000,0))),1000000))</f>
        <v/>
      </c>
      <c r="AAH9">
        <f>IF($B9=0,1000000,IF(INDEX('計算A'!$D$60:$II$104,$B9,128)*HT9=1,IF(AND($E9=2,RA9=0),1000000,IF($F9&gt;0,INDEX('計算A'!EA$110:EA$114,$F9+1)+IF(AND($E9=1,RA9=0),1000,0),MIN(AEW9,20)*400+(IF('計算A'!DZ$106=1,1-HS9,0)+IF('計算A'!EA$106=1,1-HU9,0))*150+86+'計算A'!EA$5*100000+IF(AND($E9=1,RA9=0),50000,0))),1000000))</f>
        <v/>
      </c>
      <c r="AAI9">
        <f>IF($B9=0,1000000,IF(INDEX('計算A'!$D$60:$II$104,$B9,129)*HU9=1,IF(AND($E9=2,RB9=0),1000000,IF($F9&gt;0,INDEX('計算A'!EB$110:EB$114,$F9+1)+IF(AND($E9=1,RB9=0),1000,0),MIN(AEW9,20)*400+(IF('計算A'!EA$106=1,1-HT9,0)+IF('計算A'!EB$106=1,1-HV9,0))*150+96+'計算A'!EB$5*100000+IF(AND($E9=1,RB9=0),50000,0))),1000000))</f>
        <v/>
      </c>
      <c r="AAJ9">
        <f>IF($B9=0,1000000,IF(INDEX('計算A'!$D$60:$II$104,$B9,130)*HV9=1,IF(AND($E9=2,RC9=0),1000000,IF($F9&gt;0,INDEX('計算A'!EC$110:EC$114,$F9+1)+IF(AND($E9=1,RC9=0),1000,0),MIN(AEW9,20)*400+(IF('計算A'!EB$106=1,1-HU9,0)+IF('計算A'!EC$106=1,1-HW9,0))*150+106+'計算A'!EC$5*100000+IF(AND($E9=1,RC9=0),50000,0))),1000000))</f>
        <v/>
      </c>
      <c r="AAK9">
        <f>IF($B9=0,1000000,IF(INDEX('計算A'!$D$60:$II$104,$B9,131)*HW9=1,IF(AND($E9=2,RD9=0),1000000,IF($F9&gt;0,INDEX('計算A'!ED$110:ED$114,$F9+1)+IF(AND($E9=1,RD9=0),1000,0),MIN(AEW9,20)*400+(IF('計算A'!EC$106=1,1-HV9,0)+IF('計算A'!ED$106=1,1-HX9,0))*150+116+'計算A'!ED$5*100000+IF(AND($E9=1,RD9=0),50000,0))),1000000))</f>
        <v/>
      </c>
      <c r="AAL9">
        <f>IF($B9=0,1000000,IF(INDEX('計算A'!$D$60:$II$104,$B9,132)*HX9=1,IF(AND($E9=2,RE9=0),1000000,IF($F9&gt;0,INDEX('計算A'!EE$110:EE$114,$F9+1)+IF(AND($E9=1,RE9=0),1000,0),MIN(AEW9,20)*400+(IF('計算A'!ED$106=1,1-HW9,0)+IF('計算A'!EE$106=1,1-HY9,0))*150+126+'計算A'!EE$5*100000+IF(AND($E9=1,RE9=0),50000,0))),1000000))</f>
        <v/>
      </c>
      <c r="AAM9">
        <f>IF($B9=0,1000000,IF(INDEX('計算A'!$D$60:$II$104,$B9,133)*HY9=1,IF(AND($E9=2,RF9=0),1000000,IF($F9&gt;0,INDEX('計算A'!EF$110:EF$114,$F9+1)+IF(AND($E9=1,RF9=0),1000,0),MIN(AEW9,20)*400+(IF('計算A'!EE$106=1,1-HX9,0)+IF('計算A'!EF$106=1,1-HZ9,0))*150+136+'計算A'!EF$5*100000+IF(AND($E9=1,RF9=0),50000,0))),1000000))</f>
        <v/>
      </c>
      <c r="AAN9">
        <f>IF($B9=0,1000000,IF(INDEX('計算A'!$D$60:$II$104,$B9,134)*HZ9=1,IF(AND($E9=2,RG9=0),1000000,IF($F9&gt;0,INDEX('計算A'!EG$110:EG$114,$F9+1)+IF(AND($E9=1,RG9=0),1000,0),MIN(AEW9,20)*400+(IF('計算A'!EF$106=1,1-HY9,0)+IF('計算A'!EG$106=1,1-IA9,0))*150+146+'計算A'!EG$5*100000+IF(AND($E9=1,RG9=0),50000,0))),1000000))</f>
        <v/>
      </c>
      <c r="AAO9">
        <f>IF($B9=0,1000000,IF(INDEX('計算A'!$D$60:$II$104,$B9,135)*IA9=1,IF(AND($E9=2,RH9=0),1000000,IF($F9&gt;0,INDEX('計算A'!EH$110:EH$114,$F9+1)+IF(AND($E9=1,RH9=0),1000,0),MIN(AEW9,20)*400+(IF('計算A'!EG$106=1,1-HZ9,0)+IF('計算A'!EH$106=1,1-IB9,0))*150+156+'計算A'!EH$5*100000+IF(AND($E9=1,RH9=0),50000,0))),1000000))</f>
        <v/>
      </c>
      <c r="AAP9">
        <f>IF($B9=0,1000000,IF(INDEX('計算A'!$D$60:$II$104,$B9,136)*IB9=1,IF(AND($E9=2,RI9=0),1000000,IF($F9&gt;0,INDEX('計算A'!EI$110:EI$114,$F9+1)+IF(AND($E9=1,RI9=0),1000,0),MIN(AEW9,20)*400+(IF('計算A'!EH$106=1,1-IA9,0)+IF('計算A'!EI$106=1,1-IC9,0))*150+166+'計算A'!EI$5*100000+IF(AND($E9=1,RI9=0),50000,0))),1000000))</f>
        <v/>
      </c>
      <c r="AAQ9">
        <f>IF($B9=0,1000000,IF(INDEX('計算A'!$D$60:$II$104,$B9,137)*IC9=1,IF(AND($E9=2,RJ9=0),1000000,IF($F9&gt;0,INDEX('計算A'!EJ$110:EJ$114,$F9+1)+IF(AND($E9=1,RJ9=0),1000,0),MIN(AEW9,20)*400+(IF('計算A'!EI$106=1,1-IB9,0)+IF('計算A'!EJ$106=1,1-ID9,0))*150+176+'計算A'!EJ$5*100000+IF(AND($E9=1,RJ9=0),50000,0))),1000000))</f>
        <v/>
      </c>
      <c r="AAR9">
        <f>IF($B9=0,1000000,IF(INDEX('計算A'!$D$60:$II$104,$B9,138)*ID9=1,IF(AND($E9=2,RK9=0),1000000,IF($F9&gt;0,INDEX('計算A'!EK$110:EK$114,$F9+1)+IF(AND($E9=1,RK9=0),1000,0),MIN(AEW9,20)*400+(IF('計算A'!EJ$106=1,1-IC9,0)+IF('計算A'!EK$106=1,1-IE9,0))*150+186+'計算A'!EK$5*100000+IF(AND($E9=1,RK9=0),50000,0))),1000000))</f>
        <v/>
      </c>
      <c r="AAS9">
        <f>IF($B9=0,1000000,IF(INDEX('計算A'!$D$60:$II$104,$B9,139)*IE9=1,IF(AND($E9=2,RL9=0),1000000,IF($F9&gt;0,INDEX('計算A'!EL$110:EL$114,$F9+1)+IF(AND($E9=1,RL9=0),1000,0),MIN(AEW9,20)*400+(IF('計算A'!EK$106=1,1-ID9,0)+IF('計算A'!EL$106=1,1-IF9,0))*150+196+'計算A'!EL$5*100000+IF(AND($E9=1,RL9=0),50000,0))),1000000))</f>
        <v/>
      </c>
      <c r="AAT9">
        <f>IF($B9=0,1000000,IF(INDEX('計算A'!$D$60:$II$104,$B9,140)*IF9=1,IF(AND($E9=2,RM9=0),1000000,IF($F9&gt;0,INDEX('計算A'!EM$110:EM$114,$F9+1)+IF(AND($E9=1,RM9=0),1000,0),MIN(AEW9,20)*400+(IF('計算A'!EL$106=1,1-IE9,0)+IF('計算A'!EM$106=1,1-IG9,0))*150+206+'計算A'!EM$5*100000+IF(AND($E9=1,RM9=0),50000,0))),1000000))</f>
        <v/>
      </c>
      <c r="AAU9">
        <f>IF($B9=0,1000000,IF(INDEX('計算A'!$D$60:$II$104,$B9,141)*IG9=1,IF(AND($E9=2,RN9=0),1000000,IF($F9&gt;0,INDEX('計算A'!EN$110:EN$114,$F9+1)+IF(AND($E9=1,RN9=0),1000,0),MIN(AEW9,20)*400+(IF('計算A'!EM$106=1,1-IF9,0)+IF('計算A'!EN$106=1,1-IH9,0))*150+216+'計算A'!EN$5*100000+IF(AND($E9=1,RN9=0),50000,0))),1000000))</f>
        <v/>
      </c>
      <c r="AAV9">
        <f>IF($B9=0,1000000,IF(INDEX('計算A'!$D$60:$II$104,$B9,142)*IH9=1,IF(AND($E9=2,RO9=0),1000000,IF($F9&gt;0,INDEX('計算A'!EO$110:EO$114,$F9+1)+IF(AND($E9=1,RO9=0),1000,0),MIN(AEW9,20)*400+(IF('計算A'!EN$106=1,1-IG9,0)+IF('計算A'!EO$106=1,1-II9,0))*150+226+'計算A'!EO$5*100000+IF(AND($E9=1,RO9=0),50000,0))),1000000))</f>
        <v/>
      </c>
      <c r="AAW9">
        <f>IF($B9=0,1000000,IF(INDEX('計算A'!$D$60:$II$104,$B9,143)*II9=1,IF(AND($E9=2,RP9=0),1000000,IF($F9&gt;0,INDEX('計算A'!EP$110:EP$114,$F9+1)+IF(AND($E9=1,RP9=0),1000,0),MIN(AEW9,20)*400+(IF('計算A'!EO$106=1,1-IH9,0)+IF('計算A'!EP$106=1,1-IJ9,0))*150+236+'計算A'!EP$5*100000+IF(AND($E9=1,RP9=0),50000,0))),1000000))</f>
        <v/>
      </c>
      <c r="AAX9">
        <f>IF($B9=0,1000000,IF(INDEX('計算A'!$D$60:$II$104,$B9,144)*IJ9=1,IF(AND($E9=2,RQ9=0),1000000,IF($F9&gt;0,INDEX('計算A'!EQ$110:EQ$114,$F9+1)+IF(AND($E9=1,RQ9=0),1000,0),MIN(AEW9,20)*400+(IF('計算A'!EP$106=1,1-II9,0))*150+246+'計算A'!EQ$5*100000+IF(AND($E9=1,RQ9=0),50000,0))),1000000))</f>
        <v/>
      </c>
      <c r="AAY9">
        <f>IF($B9=0,1000000,IF(INDEX('計算A'!$D$60:$II$104,$B9,145)*IK9=1,IF(AND($E9=2,RR9=0),1000000,IF($F9&gt;0,INDEX('計算A'!ER$110:ER$114,$F9+1)+IF(AND($E9=1,RR9=0),1000,0),MIN(AEX9,20)*400+(IF('計算A'!ER$106=1,1-IL9,0))*150+17+'計算A'!ER$5*100000+IF(AND($E9=1,RR9=0),50000,0))),1000000))</f>
        <v/>
      </c>
      <c r="AAZ9">
        <f>IF($B9=0,1000000,IF(INDEX('計算A'!$D$60:$II$104,$B9,146)*IL9=1,IF(AND($E9=2,RS9=0),1000000,IF($F9&gt;0,INDEX('計算A'!ES$110:ES$114,$F9+1)+IF(AND($E9=1,RS9=0),1000,0),MIN(AEX9,20)*400+(IF('計算A'!ER$106=1,1-IK9,0)+IF('計算A'!ES$106=1,1-IM9,0))*150+27+'計算A'!ES$5*100000+IF(AND($E9=1,RS9=0),50000,0))),1000000))</f>
        <v/>
      </c>
      <c r="ABA9">
        <f>IF($B9=0,1000000,IF(INDEX('計算A'!$D$60:$II$104,$B9,147)*IM9=1,IF(AND($E9=2,RT9=0),1000000,IF($F9&gt;0,INDEX('計算A'!ET$110:ET$114,$F9+1)+IF(AND($E9=1,RT9=0),1000,0),MIN(AEX9,20)*400+(IF('計算A'!ES$106=1,1-IL9,0)+IF('計算A'!ET$106=1,1-IN9,0))*150+37+'計算A'!ET$5*100000+IF(AND($E9=1,RT9=0),50000,0))),1000000))</f>
        <v/>
      </c>
      <c r="ABB9">
        <f>IF($B9=0,1000000,IF(INDEX('計算A'!$D$60:$II$104,$B9,148)*IN9=1,IF(AND($E9=2,RU9=0),1000000,IF($F9&gt;0,INDEX('計算A'!EU$110:EU$114,$F9+1)+IF(AND($E9=1,RU9=0),1000,0),MIN(AEX9,20)*400+(IF('計算A'!ET$106=1,1-IM9,0)+IF('計算A'!EU$106=1,1-IO9,0))*150+47+'計算A'!EU$5*100000+IF(AND($E9=1,RU9=0),50000,0))),1000000))</f>
        <v/>
      </c>
      <c r="ABC9">
        <f>IF($B9=0,1000000,IF(INDEX('計算A'!$D$60:$II$104,$B9,149)*IO9=1,IF(AND($E9=2,RV9=0),1000000,IF($F9&gt;0,INDEX('計算A'!EV$110:EV$114,$F9+1)+IF(AND($E9=1,RV9=0),1000,0),MIN(AEX9,20)*400+(IF('計算A'!EU$106=1,1-IN9,0)+IF('計算A'!EV$106=1,1-IP9,0))*150+57+'計算A'!EV$5*100000+IF(AND($E9=1,RV9=0),50000,0))),1000000))</f>
        <v/>
      </c>
      <c r="ABD9">
        <f>IF($B9=0,1000000,IF(INDEX('計算A'!$D$60:$II$104,$B9,150)*IP9=1,IF(AND($E9=2,RW9=0),1000000,IF($F9&gt;0,INDEX('計算A'!EW$110:EW$114,$F9+1)+IF(AND($E9=1,RW9=0),1000,0),MIN(AEX9,20)*400+(IF('計算A'!EV$106=1,1-IO9,0)+IF('計算A'!EW$106=1,1-IQ9,0))*150+67+'計算A'!EW$5*100000+IF(AND($E9=1,RW9=0),50000,0))),1000000))</f>
        <v/>
      </c>
      <c r="ABE9">
        <f>IF($B9=0,1000000,IF(INDEX('計算A'!$D$60:$II$104,$B9,151)*IQ9=1,IF(AND($E9=2,RX9=0),1000000,IF($F9&gt;0,INDEX('計算A'!EX$110:EX$114,$F9+1)+IF(AND($E9=1,RX9=0),1000,0),MIN(AEX9,20)*400+(IF('計算A'!EW$106=1,1-IP9,0)+IF('計算A'!EX$106=1,1-IR9,0))*150+77+'計算A'!EX$5*100000+IF(AND($E9=1,RX9=0),50000,0))),1000000))</f>
        <v/>
      </c>
      <c r="ABF9">
        <f>IF($B9=0,1000000,IF(INDEX('計算A'!$D$60:$II$104,$B9,152)*IR9=1,IF(AND($E9=2,RY9=0),1000000,IF($F9&gt;0,INDEX('計算A'!EY$110:EY$114,$F9+1)+IF(AND($E9=1,RY9=0),1000,0),MIN(AEX9,20)*400+(IF('計算A'!EX$106=1,1-IQ9,0)+IF('計算A'!EY$106=1,1-IS9,0))*150+87+'計算A'!EY$5*100000+IF(AND($E9=1,RY9=0),50000,0))),1000000))</f>
        <v/>
      </c>
      <c r="ABG9">
        <f>IF($B9=0,1000000,IF(INDEX('計算A'!$D$60:$II$104,$B9,153)*IS9=1,IF(AND($E9=2,RZ9=0),1000000,IF($F9&gt;0,INDEX('計算A'!EZ$110:EZ$114,$F9+1)+IF(AND($E9=1,RZ9=0),1000,0),MIN(AEX9,20)*400+(IF('計算A'!EY$106=1,1-IR9,0)+IF('計算A'!EZ$106=1,1-IT9,0))*150+97+'計算A'!EZ$5*100000+IF(AND($E9=1,RZ9=0),50000,0))),1000000))</f>
        <v/>
      </c>
      <c r="ABH9">
        <f>IF($B9=0,1000000,IF(INDEX('計算A'!$D$60:$II$104,$B9,154)*IT9=1,IF(AND($E9=2,SA9=0),1000000,IF($F9&gt;0,INDEX('計算A'!FA$110:FA$114,$F9+1)+IF(AND($E9=1,SA9=0),1000,0),MIN(AEX9,20)*400+(IF('計算A'!EZ$106=1,1-IS9,0)+IF('計算A'!FA$106=1,1-IU9,0))*150+107+'計算A'!FA$5*100000+IF(AND($E9=1,SA9=0),50000,0))),1000000))</f>
        <v/>
      </c>
      <c r="ABI9">
        <f>IF($B9=0,1000000,IF(INDEX('計算A'!$D$60:$II$104,$B9,155)*IU9=1,IF(AND($E9=2,SB9=0),1000000,IF($F9&gt;0,INDEX('計算A'!FB$110:FB$114,$F9+1)+IF(AND($E9=1,SB9=0),1000,0),MIN(AEX9,20)*400+(IF('計算A'!FA$106=1,1-IT9,0)+IF('計算A'!FB$106=1,1-IV9,0))*150+117+'計算A'!FB$5*100000+IF(AND($E9=1,SB9=0),50000,0))),1000000))</f>
        <v/>
      </c>
      <c r="ABJ9">
        <f>IF($B9=0,1000000,IF(INDEX('計算A'!$D$60:$II$104,$B9,156)*IV9=1,IF(AND($E9=2,SC9=0),1000000,IF($F9&gt;0,INDEX('計算A'!FC$110:FC$114,$F9+1)+IF(AND($E9=1,SC9=0),1000,0),MIN(AEX9,20)*400+(IF('計算A'!FB$106=1,1-IU9,0)+IF('計算A'!FC$106=1,1-IW9,0))*150+127+'計算A'!FC$5*100000+IF(AND($E9=1,SC9=0),50000,0))),1000000))</f>
        <v/>
      </c>
      <c r="ABK9">
        <f>IF($B9=0,1000000,IF(INDEX('計算A'!$D$60:$II$104,$B9,157)*IW9=1,IF(AND($E9=2,SD9=0),1000000,IF($F9&gt;0,INDEX('計算A'!FD$110:FD$114,$F9+1)+IF(AND($E9=1,SD9=0),1000,0),MIN(AEX9,20)*400+(IF('計算A'!FC$106=1,1-IV9,0)+IF('計算A'!FD$106=1,1-IX9,0))*150+137+'計算A'!FD$5*100000+IF(AND($E9=1,SD9=0),50000,0))),1000000))</f>
        <v/>
      </c>
      <c r="ABL9">
        <f>IF($B9=0,1000000,IF(INDEX('計算A'!$D$60:$II$104,$B9,158)*IX9=1,IF(AND($E9=2,SE9=0),1000000,IF($F9&gt;0,INDEX('計算A'!FE$110:FE$114,$F9+1)+IF(AND($E9=1,SE9=0),1000,0),MIN(AEX9,20)*400+(IF('計算A'!FD$106=1,1-IW9,0)+IF('計算A'!FE$106=1,1-IY9,0))*150+147+'計算A'!FE$5*100000+IF(AND($E9=1,SE9=0),50000,0))),1000000))</f>
        <v/>
      </c>
      <c r="ABM9">
        <f>IF($B9=0,1000000,IF(INDEX('計算A'!$D$60:$II$104,$B9,159)*IY9=1,IF(AND($E9=2,SF9=0),1000000,IF($F9&gt;0,INDEX('計算A'!FF$110:FF$114,$F9+1)+IF(AND($E9=1,SF9=0),1000,0),MIN(AEX9,20)*400+(IF('計算A'!FE$106=1,1-IX9,0)+IF('計算A'!FF$106=1,1-IZ9,0))*150+157+'計算A'!FF$5*100000+IF(AND($E9=1,SF9=0),50000,0))),1000000))</f>
        <v/>
      </c>
      <c r="ABN9">
        <f>IF($B9=0,1000000,IF(INDEX('計算A'!$D$60:$II$104,$B9,160)*IZ9=1,IF(AND($E9=2,SG9=0),1000000,IF($F9&gt;0,INDEX('計算A'!FG$110:FG$114,$F9+1)+IF(AND($E9=1,SG9=0),1000,0),MIN(AEX9,20)*400+(IF('計算A'!FF$106=1,1-IY9,0)+IF('計算A'!FG$106=1,1-JA9,0))*150+167+'計算A'!FG$5*100000+IF(AND($E9=1,SG9=0),50000,0))),1000000))</f>
        <v/>
      </c>
      <c r="ABO9">
        <f>IF($B9=0,1000000,IF(INDEX('計算A'!$D$60:$II$104,$B9,161)*JA9=1,IF(AND($E9=2,SH9=0),1000000,IF($F9&gt;0,INDEX('計算A'!FH$110:FH$114,$F9+1)+IF(AND($E9=1,SH9=0),1000,0),MIN(AEX9,20)*400+(IF('計算A'!FG$106=1,1-IZ9,0)+IF('計算A'!FH$106=1,1-JB9,0))*150+177+'計算A'!FH$5*100000+IF(AND($E9=1,SH9=0),50000,0))),1000000))</f>
        <v/>
      </c>
      <c r="ABP9">
        <f>IF($B9=0,1000000,IF(INDEX('計算A'!$D$60:$II$104,$B9,162)*JB9=1,IF(AND($E9=2,SI9=0),1000000,IF($F9&gt;0,INDEX('計算A'!FI$110:FI$114,$F9+1)+IF(AND($E9=1,SI9=0),1000,0),MIN(AEX9,20)*400+(IF('計算A'!FH$106=1,1-JA9,0)+IF('計算A'!FI$106=1,1-JC9,0))*150+187+'計算A'!FI$5*100000+IF(AND($E9=1,SI9=0),50000,0))),1000000))</f>
        <v/>
      </c>
      <c r="ABQ9">
        <f>IF($B9=0,1000000,IF(INDEX('計算A'!$D$60:$II$104,$B9,163)*JC9=1,IF(AND($E9=2,SJ9=0),1000000,IF($F9&gt;0,INDEX('計算A'!FJ$110:FJ$114,$F9+1)+IF(AND($E9=1,SJ9=0),1000,0),MIN(AEX9,20)*400+(IF('計算A'!FI$106=1,1-JB9,0)+IF('計算A'!FJ$106=1,1-JD9,0))*150+197+'計算A'!FJ$5*100000+IF(AND($E9=1,SJ9=0),50000,0))),1000000))</f>
        <v/>
      </c>
      <c r="ABR9">
        <f>IF($B9=0,1000000,IF(INDEX('計算A'!$D$60:$II$104,$B9,164)*JD9=1,IF(AND($E9=2,SK9=0),1000000,IF($F9&gt;0,INDEX('計算A'!FK$110:FK$114,$F9+1)+IF(AND($E9=1,SK9=0),1000,0),MIN(AEX9,20)*400+(IF('計算A'!FJ$106=1,1-JC9,0)+IF('計算A'!FK$106=1,1-JE9,0))*150+207+'計算A'!FK$5*100000+IF(AND($E9=1,SK9=0),50000,0))),1000000))</f>
        <v/>
      </c>
      <c r="ABS9">
        <f>IF($B9=0,1000000,IF(INDEX('計算A'!$D$60:$II$104,$B9,165)*JE9=1,IF(AND($E9=2,SL9=0),1000000,IF($F9&gt;0,INDEX('計算A'!FL$110:FL$114,$F9+1)+IF(AND($E9=1,SL9=0),1000,0),MIN(AEX9,20)*400+(IF('計算A'!FK$106=1,1-JD9,0)+IF('計算A'!FL$106=1,1-JF9,0))*150+217+'計算A'!FL$5*100000+IF(AND($E9=1,SL9=0),50000,0))),1000000))</f>
        <v/>
      </c>
      <c r="ABT9">
        <f>IF($B9=0,1000000,IF(INDEX('計算A'!$D$60:$II$104,$B9,166)*JF9=1,IF(AND($E9=2,SM9=0),1000000,IF($F9&gt;0,INDEX('計算A'!FM$110:FM$114,$F9+1)+IF(AND($E9=1,SM9=0),1000,0),MIN(AEX9,20)*400+(IF('計算A'!FL$106=1,1-JE9,0)+IF('計算A'!FM$106=1,1-JG9,0))*150+227+'計算A'!FM$5*100000+IF(AND($E9=1,SM9=0),50000,0))),1000000))</f>
        <v/>
      </c>
      <c r="ABU9">
        <f>IF($B9=0,1000000,IF(INDEX('計算A'!$D$60:$II$104,$B9,167)*JG9=1,IF(AND($E9=2,SN9=0),1000000,IF($F9&gt;0,INDEX('計算A'!FN$110:FN$114,$F9+1)+IF(AND($E9=1,SN9=0),1000,0),MIN(AEX9,20)*400+(IF('計算A'!FM$106=1,1-JF9,0)+IF('計算A'!FN$106=1,1-JH9,0))*150+237+'計算A'!FN$5*100000+IF(AND($E9=1,SN9=0),50000,0))),1000000))</f>
        <v/>
      </c>
      <c r="ABV9">
        <f>IF($B9=0,1000000,IF(INDEX('計算A'!$D$60:$II$104,$B9,168)*JH9=1,IF(AND($E9=2,SO9=0),1000000,IF($F9&gt;0,INDEX('計算A'!FO$110:FO$114,$F9+1)+IF(AND($E9=1,SO9=0),1000,0),MIN(AEX9,20)*400+(IF('計算A'!FN$106=1,1-JG9,0))*150+247+'計算A'!FO$5*100000+IF(AND($E9=1,SO9=0),50000,0))),1000000))</f>
        <v/>
      </c>
      <c r="ABW9">
        <f>IF($B9=0,1000000,IF(INDEX('計算A'!$D$60:$II$104,$B9,169)*JI9=1,IF(AND($E9=2,SP9=0),1000000,IF($F9&gt;0,INDEX('計算A'!FP$110:FP$114,$F9+1)+IF(AND($E9=1,SP9=0),1000,0),MIN(AEY9,20)*400+(IF('計算A'!FP$106=1,1-JJ9,0))*150+18+'計算A'!FP$5*100000+IF(AND($E9=1,SP9=0),50000,0))),1000000))</f>
        <v/>
      </c>
      <c r="ABX9">
        <f>IF($B9=0,1000000,IF(INDEX('計算A'!$D$60:$II$104,$B9,170)*JJ9=1,IF(AND($E9=2,SQ9=0),1000000,IF($F9&gt;0,INDEX('計算A'!FQ$110:FQ$114,$F9+1)+IF(AND($E9=1,SQ9=0),1000,0),MIN(AEY9,20)*400+(IF('計算A'!FP$106=1,1-JI9,0)+IF('計算A'!FQ$106=1,1-JK9,0))*150+28+'計算A'!FQ$5*100000+IF(AND($E9=1,SQ9=0),50000,0))),1000000))</f>
        <v/>
      </c>
      <c r="ABY9">
        <f>IF($B9=0,1000000,IF(INDEX('計算A'!$D$60:$II$104,$B9,171)*JK9=1,IF(AND($E9=2,SR9=0),1000000,IF($F9&gt;0,INDEX('計算A'!FR$110:FR$114,$F9+1)+IF(AND($E9=1,SR9=0),1000,0),MIN(AEY9,20)*400+(IF('計算A'!FQ$106=1,1-JJ9,0)+IF('計算A'!FR$106=1,1-JL9,0))*150+38+'計算A'!FR$5*100000+IF(AND($E9=1,SR9=0),50000,0))),1000000))</f>
        <v/>
      </c>
      <c r="ABZ9">
        <f>IF($B9=0,1000000,IF(INDEX('計算A'!$D$60:$II$104,$B9,172)*JL9=1,IF(AND($E9=2,SS9=0),1000000,IF($F9&gt;0,INDEX('計算A'!FS$110:FS$114,$F9+1)+IF(AND($E9=1,SS9=0),1000,0),MIN(AEY9,20)*400+(IF('計算A'!FR$106=1,1-JK9,0)+IF('計算A'!FS$106=1,1-JM9,0))*150+48+'計算A'!FS$5*100000+IF(AND($E9=1,SS9=0),50000,0))),1000000))</f>
        <v/>
      </c>
      <c r="ACA9">
        <f>IF($B9=0,1000000,IF(INDEX('計算A'!$D$60:$II$104,$B9,173)*JM9=1,IF(AND($E9=2,ST9=0),1000000,IF($F9&gt;0,INDEX('計算A'!FT$110:FT$114,$F9+1)+IF(AND($E9=1,ST9=0),1000,0),MIN(AEY9,20)*400+(IF('計算A'!FS$106=1,1-JL9,0)+IF('計算A'!FT$106=1,1-JN9,0))*150+58+'計算A'!FT$5*100000+IF(AND($E9=1,ST9=0),50000,0))),1000000))</f>
        <v/>
      </c>
      <c r="ACB9">
        <f>IF($B9=0,1000000,IF(INDEX('計算A'!$D$60:$II$104,$B9,174)*JN9=1,IF(AND($E9=2,SU9=0),1000000,IF($F9&gt;0,INDEX('計算A'!FU$110:FU$114,$F9+1)+IF(AND($E9=1,SU9=0),1000,0),MIN(AEY9,20)*400+(IF('計算A'!FT$106=1,1-JM9,0)+IF('計算A'!FU$106=1,1-JO9,0))*150+68+'計算A'!FU$5*100000+IF(AND($E9=1,SU9=0),50000,0))),1000000))</f>
        <v/>
      </c>
      <c r="ACC9">
        <f>IF($B9=0,1000000,IF(INDEX('計算A'!$D$60:$II$104,$B9,175)*JO9=1,IF(AND($E9=2,SV9=0),1000000,IF($F9&gt;0,INDEX('計算A'!FV$110:FV$114,$F9+1)+IF(AND($E9=1,SV9=0),1000,0),MIN(AEY9,20)*400+(IF('計算A'!FU$106=1,1-JN9,0)+IF('計算A'!FV$106=1,1-JP9,0))*150+78+'計算A'!FV$5*100000+IF(AND($E9=1,SV9=0),50000,0))),1000000))</f>
        <v/>
      </c>
      <c r="ACD9">
        <f>IF($B9=0,1000000,IF(INDEX('計算A'!$D$60:$II$104,$B9,176)*JP9=1,IF(AND($E9=2,SW9=0),1000000,IF($F9&gt;0,INDEX('計算A'!FW$110:FW$114,$F9+1)+IF(AND($E9=1,SW9=0),1000,0),MIN(AEY9,20)*400+(IF('計算A'!FV$106=1,1-JO9,0)+IF('計算A'!FW$106=1,1-JQ9,0))*150+88+'計算A'!FW$5*100000+IF(AND($E9=1,SW9=0),50000,0))),1000000))</f>
        <v/>
      </c>
      <c r="ACE9">
        <f>IF($B9=0,1000000,IF(INDEX('計算A'!$D$60:$II$104,$B9,177)*JQ9=1,IF(AND($E9=2,SX9=0),1000000,IF($F9&gt;0,INDEX('計算A'!FX$110:FX$114,$F9+1)+IF(AND($E9=1,SX9=0),1000,0),MIN(AEY9,20)*400+(IF('計算A'!FW$106=1,1-JP9,0)+IF('計算A'!FX$106=1,1-JR9,0))*150+98+'計算A'!FX$5*100000+IF(AND($E9=1,SX9=0),50000,0))),1000000))</f>
        <v/>
      </c>
      <c r="ACF9">
        <f>IF($B9=0,1000000,IF(INDEX('計算A'!$D$60:$II$104,$B9,178)*JR9=1,IF(AND($E9=2,SY9=0),1000000,IF($F9&gt;0,INDEX('計算A'!FY$110:FY$114,$F9+1)+IF(AND($E9=1,SY9=0),1000,0),MIN(AEY9,20)*400+(IF('計算A'!FX$106=1,1-JQ9,0)+IF('計算A'!FY$106=1,1-JS9,0))*150+108+'計算A'!FY$5*100000+IF(AND($E9=1,SY9=0),50000,0))),1000000))</f>
        <v/>
      </c>
      <c r="ACG9">
        <f>IF($B9=0,1000000,IF(INDEX('計算A'!$D$60:$II$104,$B9,179)*JS9=1,IF(AND($E9=2,SZ9=0),1000000,IF($F9&gt;0,INDEX('計算A'!FZ$110:FZ$114,$F9+1)+IF(AND($E9=1,SZ9=0),1000,0),MIN(AEY9,20)*400+(IF('計算A'!FY$106=1,1-JR9,0)+IF('計算A'!FZ$106=1,1-JT9,0))*150+118+'計算A'!FZ$5*100000+IF(AND($E9=1,SZ9=0),50000,0))),1000000))</f>
        <v/>
      </c>
      <c r="ACH9">
        <f>IF($B9=0,1000000,IF(INDEX('計算A'!$D$60:$II$104,$B9,180)*JT9=1,IF(AND($E9=2,TA9=0),1000000,IF($F9&gt;0,INDEX('計算A'!GA$110:GA$114,$F9+1)+IF(AND($E9=1,TA9=0),1000,0),MIN(AEY9,20)*400+(IF('計算A'!FZ$106=1,1-JS9,0)+IF('計算A'!GA$106=1,1-JU9,0))*150+128+'計算A'!GA$5*100000+IF(AND($E9=1,TA9=0),50000,0))),1000000))</f>
        <v/>
      </c>
      <c r="ACI9">
        <f>IF($B9=0,1000000,IF(INDEX('計算A'!$D$60:$II$104,$B9,181)*JU9=1,IF(AND($E9=2,TB9=0),1000000,IF($F9&gt;0,INDEX('計算A'!GB$110:GB$114,$F9+1)+IF(AND($E9=1,TB9=0),1000,0),MIN(AEY9,20)*400+(IF('計算A'!GA$106=1,1-JT9,0)+IF('計算A'!GB$106=1,1-JV9,0))*150+138+'計算A'!GB$5*100000+IF(AND($E9=1,TB9=0),50000,0))),1000000))</f>
        <v/>
      </c>
      <c r="ACJ9">
        <f>IF($B9=0,1000000,IF(INDEX('計算A'!$D$60:$II$104,$B9,182)*JV9=1,IF(AND($E9=2,TC9=0),1000000,IF($F9&gt;0,INDEX('計算A'!GC$110:GC$114,$F9+1)+IF(AND($E9=1,TC9=0),1000,0),MIN(AEY9,20)*400+(IF('計算A'!GB$106=1,1-JU9,0)+IF('計算A'!GC$106=1,1-JW9,0))*150+148+'計算A'!GC$5*100000+IF(AND($E9=1,TC9=0),50000,0))),1000000))</f>
        <v/>
      </c>
      <c r="ACK9">
        <f>IF($B9=0,1000000,IF(INDEX('計算A'!$D$60:$II$104,$B9,183)*JW9=1,IF(AND($E9=2,TD9=0),1000000,IF($F9&gt;0,INDEX('計算A'!GD$110:GD$114,$F9+1)+IF(AND($E9=1,TD9=0),1000,0),MIN(AEY9,20)*400+(IF('計算A'!GC$106=1,1-JV9,0)+IF('計算A'!GD$106=1,1-JX9,0))*150+158+'計算A'!GD$5*100000+IF(AND($E9=1,TD9=0),50000,0))),1000000))</f>
        <v/>
      </c>
      <c r="ACL9">
        <f>IF($B9=0,1000000,IF(INDEX('計算A'!$D$60:$II$104,$B9,184)*JX9=1,IF(AND($E9=2,TE9=0),1000000,IF($F9&gt;0,INDEX('計算A'!GE$110:GE$114,$F9+1)+IF(AND($E9=1,TE9=0),1000,0),MIN(AEY9,20)*400+(IF('計算A'!GD$106=1,1-JW9,0)+IF('計算A'!GE$106=1,1-JY9,0))*150+168+'計算A'!GE$5*100000+IF(AND($E9=1,TE9=0),50000,0))),1000000))</f>
        <v/>
      </c>
      <c r="ACM9">
        <f>IF($B9=0,1000000,IF(INDEX('計算A'!$D$60:$II$104,$B9,185)*JY9=1,IF(AND($E9=2,TF9=0),1000000,IF($F9&gt;0,INDEX('計算A'!GF$110:GF$114,$F9+1)+IF(AND($E9=1,TF9=0),1000,0),MIN(AEY9,20)*400+(IF('計算A'!GE$106=1,1-JX9,0)+IF('計算A'!GF$106=1,1-JZ9,0))*150+178+'計算A'!GF$5*100000+IF(AND($E9=1,TF9=0),50000,0))),1000000))</f>
        <v/>
      </c>
      <c r="ACN9">
        <f>IF($B9=0,1000000,IF(INDEX('計算A'!$D$60:$II$104,$B9,186)*JZ9=1,IF(AND($E9=2,TG9=0),1000000,IF($F9&gt;0,INDEX('計算A'!GG$110:GG$114,$F9+1)+IF(AND($E9=1,TG9=0),1000,0),MIN(AEY9,20)*400+(IF('計算A'!GF$106=1,1-JY9,0)+IF('計算A'!GG$106=1,1-KA9,0))*150+188+'計算A'!GG$5*100000+IF(AND($E9=1,TG9=0),50000,0))),1000000))</f>
        <v/>
      </c>
      <c r="ACO9">
        <f>IF($B9=0,1000000,IF(INDEX('計算A'!$D$60:$II$104,$B9,187)*KA9=1,IF(AND($E9=2,TH9=0),1000000,IF($F9&gt;0,INDEX('計算A'!GH$110:GH$114,$F9+1)+IF(AND($E9=1,TH9=0),1000,0),MIN(AEY9,20)*400+(IF('計算A'!GG$106=1,1-JZ9,0)+IF('計算A'!GH$106=1,1-KB9,0))*150+198+'計算A'!GH$5*100000+IF(AND($E9=1,TH9=0),50000,0))),1000000))</f>
        <v/>
      </c>
      <c r="ACP9">
        <f>IF($B9=0,1000000,IF(INDEX('計算A'!$D$60:$II$104,$B9,188)*KB9=1,IF(AND($E9=2,TI9=0),1000000,IF($F9&gt;0,INDEX('計算A'!GI$110:GI$114,$F9+1)+IF(AND($E9=1,TI9=0),1000,0),MIN(AEY9,20)*400+(IF('計算A'!GH$106=1,1-KA9,0)+IF('計算A'!GI$106=1,1-KC9,0))*150+208+'計算A'!GI$5*100000+IF(AND($E9=1,TI9=0),50000,0))),1000000))</f>
        <v/>
      </c>
      <c r="ACQ9">
        <f>IF($B9=0,1000000,IF(INDEX('計算A'!$D$60:$II$104,$B9,189)*KC9=1,IF(AND($E9=2,TJ9=0),1000000,IF($F9&gt;0,INDEX('計算A'!GJ$110:GJ$114,$F9+1)+IF(AND($E9=1,TJ9=0),1000,0),MIN(AEY9,20)*400+(IF('計算A'!GI$106=1,1-KB9,0)+IF('計算A'!GJ$106=1,1-KD9,0))*150+218+'計算A'!GJ$5*100000+IF(AND($E9=1,TJ9=0),50000,0))),1000000))</f>
        <v/>
      </c>
      <c r="ACR9">
        <f>IF($B9=0,1000000,IF(INDEX('計算A'!$D$60:$II$104,$B9,190)*KD9=1,IF(AND($E9=2,TK9=0),1000000,IF($F9&gt;0,INDEX('計算A'!GK$110:GK$114,$F9+1)+IF(AND($E9=1,TK9=0),1000,0),MIN(AEY9,20)*400+(IF('計算A'!GJ$106=1,1-KC9,0)+IF('計算A'!GK$106=1,1-KE9,0))*150+228+'計算A'!GK$5*100000+IF(AND($E9=1,TK9=0),50000,0))),1000000))</f>
        <v/>
      </c>
      <c r="ACS9">
        <f>IF($B9=0,1000000,IF(INDEX('計算A'!$D$60:$II$104,$B9,191)*KE9=1,IF(AND($E9=2,TL9=0),1000000,IF($F9&gt;0,INDEX('計算A'!GL$110:GL$114,$F9+1)+IF(AND($E9=1,TL9=0),1000,0),MIN(AEY9,20)*400+(IF('計算A'!GK$106=1,1-KD9,0)+IF('計算A'!GL$106=1,1-KF9,0))*150+238+'計算A'!GL$5*100000+IF(AND($E9=1,TL9=0),50000,0))),1000000))</f>
        <v/>
      </c>
      <c r="ACT9">
        <f>IF($B9=0,1000000,IF(INDEX('計算A'!$D$60:$II$104,$B9,192)*KF9=1,IF(AND($E9=2,TM9=0),1000000,IF($F9&gt;0,INDEX('計算A'!GM$110:GM$114,$F9+1)+IF(AND($E9=1,TM9=0),1000,0),MIN(AEY9,20)*400+(IF('計算A'!GL$106=1,1-KE9,0))*150+248+'計算A'!GM$5*100000+IF(AND($E9=1,TM9=0),50000,0))),1000000))</f>
        <v/>
      </c>
      <c r="ACU9">
        <f>IF($B9=0,1000000,IF(INDEX('計算A'!$D$60:$II$104,$B9,193)*KG9=1,IF(AND($E9=2,TN9=0),1000000,IF($F9&gt;0,INDEX('計算A'!GN$110:GN$114,$F9+1)+IF(AND($E9=1,TN9=0),1000,0),MIN(AEZ9,20)*400+(IF('計算A'!GN$106=1,1-KH9,0))*150+19+'計算A'!GN$5*100000+IF(AND($E9=1,TN9=0),50000,0))),1000000))</f>
        <v/>
      </c>
      <c r="ACV9">
        <f>IF($B9=0,1000000,IF(INDEX('計算A'!$D$60:$II$104,$B9,194)*KH9=1,IF(AND($E9=2,TO9=0),1000000,IF($F9&gt;0,INDEX('計算A'!GO$110:GO$114,$F9+1)+IF(AND($E9=1,TO9=0),1000,0),MIN(AEZ9,20)*400+(IF('計算A'!GN$106=1,1-KG9,0)+IF('計算A'!GO$106=1,1-KI9,0))*150+29+'計算A'!GO$5*100000+IF(AND($E9=1,TO9=0),50000,0))),1000000))</f>
        <v/>
      </c>
      <c r="ACW9">
        <f>IF($B9=0,1000000,IF(INDEX('計算A'!$D$60:$II$104,$B9,195)*KI9=1,IF(AND($E9=2,TP9=0),1000000,IF($F9&gt;0,INDEX('計算A'!GP$110:GP$114,$F9+1)+IF(AND($E9=1,TP9=0),1000,0),MIN(AEZ9,20)*400+(IF('計算A'!GO$106=1,1-KH9,0)+IF('計算A'!GP$106=1,1-KJ9,0))*150+39+'計算A'!GP$5*100000+IF(AND($E9=1,TP9=0),50000,0))),1000000))</f>
        <v/>
      </c>
      <c r="ACX9">
        <f>IF($B9=0,1000000,IF(INDEX('計算A'!$D$60:$II$104,$B9,196)*KJ9=1,IF(AND($E9=2,TQ9=0),1000000,IF($F9&gt;0,INDEX('計算A'!GQ$110:GQ$114,$F9+1)+IF(AND($E9=1,TQ9=0),1000,0),MIN(AEZ9,20)*400+(IF('計算A'!GP$106=1,1-KI9,0)+IF('計算A'!GQ$106=1,1-KK9,0))*150+49+'計算A'!GQ$5*100000+IF(AND($E9=1,TQ9=0),50000,0))),1000000))</f>
        <v/>
      </c>
      <c r="ACY9">
        <f>IF($B9=0,1000000,IF(INDEX('計算A'!$D$60:$II$104,$B9,197)*KK9=1,IF(AND($E9=2,TR9=0),1000000,IF($F9&gt;0,INDEX('計算A'!GR$110:GR$114,$F9+1)+IF(AND($E9=1,TR9=0),1000,0),MIN(AEZ9,20)*400+(IF('計算A'!GQ$106=1,1-KJ9,0)+IF('計算A'!GR$106=1,1-KL9,0))*150+59+'計算A'!GR$5*100000+IF(AND($E9=1,TR9=0),50000,0))),1000000))</f>
        <v/>
      </c>
      <c r="ACZ9">
        <f>IF($B9=0,1000000,IF(INDEX('計算A'!$D$60:$II$104,$B9,198)*KL9=1,IF(AND($E9=2,TS9=0),1000000,IF($F9&gt;0,INDEX('計算A'!GS$110:GS$114,$F9+1)+IF(AND($E9=1,TS9=0),1000,0),MIN(AEZ9,20)*400+(IF('計算A'!GR$106=1,1-KK9,0)+IF('計算A'!GS$106=1,1-KM9,0))*150+69+'計算A'!GS$5*100000+IF(AND($E9=1,TS9=0),50000,0))),1000000))</f>
        <v/>
      </c>
      <c r="ADA9">
        <f>IF($B9=0,1000000,IF(INDEX('計算A'!$D$60:$II$104,$B9,199)*KM9=1,IF(AND($E9=2,TT9=0),1000000,IF($F9&gt;0,INDEX('計算A'!GT$110:GT$114,$F9+1)+IF(AND($E9=1,TT9=0),1000,0),MIN(AEZ9,20)*400+(IF('計算A'!GS$106=1,1-KL9,0)+IF('計算A'!GT$106=1,1-KN9,0))*150+79+'計算A'!GT$5*100000+IF(AND($E9=1,TT9=0),50000,0))),1000000))</f>
        <v/>
      </c>
      <c r="ADB9">
        <f>IF($B9=0,1000000,IF(INDEX('計算A'!$D$60:$II$104,$B9,200)*KN9=1,IF(AND($E9=2,TU9=0),1000000,IF($F9&gt;0,INDEX('計算A'!GU$110:GU$114,$F9+1)+IF(AND($E9=1,TU9=0),1000,0),MIN(AEZ9,20)*400+(IF('計算A'!GT$106=1,1-KM9,0)+IF('計算A'!GU$106=1,1-KO9,0))*150+89+'計算A'!GU$5*100000+IF(AND($E9=1,TU9=0),50000,0))),1000000))</f>
        <v/>
      </c>
      <c r="ADC9">
        <f>IF($B9=0,1000000,IF(INDEX('計算A'!$D$60:$II$104,$B9,201)*KO9=1,IF(AND($E9=2,TV9=0),1000000,IF($F9&gt;0,INDEX('計算A'!GV$110:GV$114,$F9+1)+IF(AND($E9=1,TV9=0),1000,0),MIN(AEZ9,20)*400+(IF('計算A'!GU$106=1,1-KN9,0)+IF('計算A'!GV$106=1,1-KP9,0))*150+99+'計算A'!GV$5*100000+IF(AND($E9=1,TV9=0),50000,0))),1000000))</f>
        <v/>
      </c>
      <c r="ADD9">
        <f>IF($B9=0,1000000,IF(INDEX('計算A'!$D$60:$II$104,$B9,202)*KP9=1,IF(AND($E9=2,TW9=0),1000000,IF($F9&gt;0,INDEX('計算A'!GW$110:GW$114,$F9+1)+IF(AND($E9=1,TW9=0),1000,0),MIN(AEZ9,20)*400+(IF('計算A'!GV$106=1,1-KO9,0)+IF('計算A'!GW$106=1,1-KQ9,0))*150+109+'計算A'!GW$5*100000+IF(AND($E9=1,TW9=0),50000,0))),1000000))</f>
        <v/>
      </c>
      <c r="ADE9">
        <f>IF($B9=0,1000000,IF(INDEX('計算A'!$D$60:$II$104,$B9,203)*KQ9=1,IF(AND($E9=2,TX9=0),1000000,IF($F9&gt;0,INDEX('計算A'!GX$110:GX$114,$F9+1)+IF(AND($E9=1,TX9=0),1000,0),MIN(AEZ9,20)*400+(IF('計算A'!GW$106=1,1-KP9,0)+IF('計算A'!GX$106=1,1-KR9,0))*150+119+'計算A'!GX$5*100000+IF(AND($E9=1,TX9=0),50000,0))),1000000))</f>
        <v/>
      </c>
      <c r="ADF9">
        <f>IF($B9=0,1000000,IF(INDEX('計算A'!$D$60:$II$104,$B9,204)*KR9=1,IF(AND($E9=2,TY9=0),1000000,IF($F9&gt;0,INDEX('計算A'!GY$110:GY$114,$F9+1)+IF(AND($E9=1,TY9=0),1000,0),MIN(AEZ9,20)*400+(IF('計算A'!GX$106=1,1-KQ9,0)+IF('計算A'!GY$106=1,1-KS9,0))*150+129+'計算A'!GY$5*100000+IF(AND($E9=1,TY9=0),50000,0))),1000000))</f>
        <v/>
      </c>
      <c r="ADG9">
        <f>IF($B9=0,1000000,IF(INDEX('計算A'!$D$60:$II$104,$B9,205)*KS9=1,IF(AND($E9=2,TZ9=0),1000000,IF($F9&gt;0,INDEX('計算A'!GZ$110:GZ$114,$F9+1)+IF(AND($E9=1,TZ9=0),1000,0),MIN(AEZ9,20)*400+(IF('計算A'!GY$106=1,1-KR9,0)+IF('計算A'!GZ$106=1,1-KT9,0))*150+139+'計算A'!GZ$5*100000+IF(AND($E9=1,TZ9=0),50000,0))),1000000))</f>
        <v/>
      </c>
      <c r="ADH9">
        <f>IF($B9=0,1000000,IF(INDEX('計算A'!$D$60:$II$104,$B9,206)*KT9=1,IF(AND($E9=2,UA9=0),1000000,IF($F9&gt;0,INDEX('計算A'!HA$110:HA$114,$F9+1)+IF(AND($E9=1,UA9=0),1000,0),MIN(AEZ9,20)*400+(IF('計算A'!GZ$106=1,1-KS9,0)+IF('計算A'!HA$106=1,1-KU9,0))*150+149+'計算A'!HA$5*100000+IF(AND($E9=1,UA9=0),50000,0))),1000000))</f>
        <v/>
      </c>
      <c r="ADI9">
        <f>IF($B9=0,1000000,IF(INDEX('計算A'!$D$60:$II$104,$B9,207)*KU9=1,IF(AND($E9=2,UB9=0),1000000,IF($F9&gt;0,INDEX('計算A'!HB$110:HB$114,$F9+1)+IF(AND($E9=1,UB9=0),1000,0),MIN(AEZ9,20)*400+(IF('計算A'!HA$106=1,1-KT9,0)+IF('計算A'!HB$106=1,1-KV9,0))*150+159+'計算A'!HB$5*100000+IF(AND($E9=1,UB9=0),50000,0))),1000000))</f>
        <v/>
      </c>
      <c r="ADJ9">
        <f>IF($B9=0,1000000,IF(INDEX('計算A'!$D$60:$II$104,$B9,208)*KV9=1,IF(AND($E9=2,UC9=0),1000000,IF($F9&gt;0,INDEX('計算A'!HC$110:HC$114,$F9+1)+IF(AND($E9=1,UC9=0),1000,0),MIN(AEZ9,20)*400+(IF('計算A'!HB$106=1,1-KU9,0)+IF('計算A'!HC$106=1,1-KW9,0))*150+169+'計算A'!HC$5*100000+IF(AND($E9=1,UC9=0),50000,0))),1000000))</f>
        <v/>
      </c>
      <c r="ADK9">
        <f>IF($B9=0,1000000,IF(INDEX('計算A'!$D$60:$II$104,$B9,209)*KW9=1,IF(AND($E9=2,UD9=0),1000000,IF($F9&gt;0,INDEX('計算A'!HD$110:HD$114,$F9+1)+IF(AND($E9=1,UD9=0),1000,0),MIN(AEZ9,20)*400+(IF('計算A'!HC$106=1,1-KV9,0)+IF('計算A'!HD$106=1,1-KX9,0))*150+179+'計算A'!HD$5*100000+IF(AND($E9=1,UD9=0),50000,0))),1000000))</f>
        <v/>
      </c>
      <c r="ADL9">
        <f>IF($B9=0,1000000,IF(INDEX('計算A'!$D$60:$II$104,$B9,210)*KX9=1,IF(AND($E9=2,UE9=0),1000000,IF($F9&gt;0,INDEX('計算A'!HE$110:HE$114,$F9+1)+IF(AND($E9=1,UE9=0),1000,0),MIN(AEZ9,20)*400+(IF('計算A'!HD$106=1,1-KW9,0)+IF('計算A'!HE$106=1,1-KY9,0))*150+189+'計算A'!HE$5*100000+IF(AND($E9=1,UE9=0),50000,0))),1000000))</f>
        <v/>
      </c>
      <c r="ADM9">
        <f>IF($B9=0,1000000,IF(INDEX('計算A'!$D$60:$II$104,$B9,211)*KY9=1,IF(AND($E9=2,UF9=0),1000000,IF($F9&gt;0,INDEX('計算A'!HF$110:HF$114,$F9+1)+IF(AND($E9=1,UF9=0),1000,0),MIN(AEZ9,20)*400+(IF('計算A'!HE$106=1,1-KX9,0)+IF('計算A'!HF$106=1,1-KZ9,0))*150+199+'計算A'!HF$5*100000+IF(AND($E9=1,UF9=0),50000,0))),1000000))</f>
        <v/>
      </c>
      <c r="ADN9">
        <f>IF($B9=0,1000000,IF(INDEX('計算A'!$D$60:$II$104,$B9,212)*KZ9=1,IF(AND($E9=2,UG9=0),1000000,IF($F9&gt;0,INDEX('計算A'!HG$110:HG$114,$F9+1)+IF(AND($E9=1,UG9=0),1000,0),MIN(AEZ9,20)*400+(IF('計算A'!HF$106=1,1-KY9,0)+IF('計算A'!HG$106=1,1-LA9,0))*150+209+'計算A'!HG$5*100000+IF(AND($E9=1,UG9=0),50000,0))),1000000))</f>
        <v/>
      </c>
      <c r="ADO9">
        <f>IF($B9=0,1000000,IF(INDEX('計算A'!$D$60:$II$104,$B9,213)*LA9=1,IF(AND($E9=2,UH9=0),1000000,IF($F9&gt;0,INDEX('計算A'!HH$110:HH$114,$F9+1)+IF(AND($E9=1,UH9=0),1000,0),MIN(AEZ9,20)*400+(IF('計算A'!HG$106=1,1-KZ9,0)+IF('計算A'!HH$106=1,1-LB9,0))*150+219+'計算A'!HH$5*100000+IF(AND($E9=1,UH9=0),50000,0))),1000000))</f>
        <v/>
      </c>
      <c r="ADP9">
        <f>IF($B9=0,1000000,IF(INDEX('計算A'!$D$60:$II$104,$B9,214)*LB9=1,IF(AND($E9=2,UI9=0),1000000,IF($F9&gt;0,INDEX('計算A'!HI$110:HI$114,$F9+1)+IF(AND($E9=1,UI9=0),1000,0),MIN(AEZ9,20)*400+(IF('計算A'!HH$106=1,1-LA9,0)+IF('計算A'!HI$106=1,1-LC9,0))*150+229+'計算A'!HI$5*100000+IF(AND($E9=1,UI9=0),50000,0))),1000000))</f>
        <v/>
      </c>
      <c r="ADQ9">
        <f>IF($B9=0,1000000,IF(INDEX('計算A'!$D$60:$II$104,$B9,215)*LC9=1,IF(AND($E9=2,UJ9=0),1000000,IF($F9&gt;0,INDEX('計算A'!HJ$110:HJ$114,$F9+1)+IF(AND($E9=1,UJ9=0),1000,0),MIN(AEZ9,20)*400+(IF('計算A'!HI$106=1,1-LB9,0)+IF('計算A'!HJ$106=1,1-LD9,0))*150+239+'計算A'!HJ$5*100000+IF(AND($E9=1,UJ9=0),50000,0))),1000000))</f>
        <v/>
      </c>
      <c r="ADR9">
        <f>IF($B9=0,1000000,IF(INDEX('計算A'!$D$60:$II$104,$B9,216)*LD9=1,IF(AND($E9=2,UK9=0),1000000,IF($F9&gt;0,INDEX('計算A'!HK$110:HK$114,$F9+1)+IF(AND($E9=1,UK9=0),1000,0),MIN(AEZ9,20)*400+(IF('計算A'!HJ$106=1,1-LC9,0))*150+249+'計算A'!HK$5*100000+IF(AND($E9=1,UK9=0),50000,0))),1000000))</f>
        <v/>
      </c>
      <c r="ADS9">
        <f>IF($B9=0,1000000,IF(INDEX('計算A'!$D$60:$II$104,$B9,217)*LE9=1,IF(AND($E9=2,UL9=0),1000000,IF($F9&gt;0,INDEX('計算A'!HL$110:HL$114,$F9+1)+IF(AND($E9=1,UL9=0),1000,0),MIN(AFA9,20)*400+(IF('計算A'!HL$106=1,1-LF9,0))*150+20+'計算A'!HL$5*100000+IF(AND($E9=1,UL9=0),50000,0))),1000000))</f>
        <v/>
      </c>
      <c r="ADT9">
        <f>IF($B9=0,1000000,IF(INDEX('計算A'!$D$60:$II$104,$B9,218)*LF9=1,IF(AND($E9=2,UM9=0),1000000,IF($F9&gt;0,INDEX('計算A'!HM$110:HM$114,$F9+1)+IF(AND($E9=1,UM9=0),1000,0),MIN(AFA9,20)*400+(IF('計算A'!HL$106=1,1-LE9,0)+IF('計算A'!HM$106=1,1-LG9,0))*150+30+'計算A'!HM$5*100000+IF(AND($E9=1,UM9=0),50000,0))),1000000))</f>
        <v/>
      </c>
      <c r="ADU9">
        <f>IF($B9=0,1000000,IF(INDEX('計算A'!$D$60:$II$104,$B9,219)*LG9=1,IF(AND($E9=2,UN9=0),1000000,IF($F9&gt;0,INDEX('計算A'!HN$110:HN$114,$F9+1)+IF(AND($E9=1,UN9=0),1000,0),MIN(AFA9,20)*400+(IF('計算A'!HM$106=1,1-LF9,0)+IF('計算A'!HN$106=1,1-LH9,0))*150+40+'計算A'!HN$5*100000+IF(AND($E9=1,UN9=0),50000,0))),1000000))</f>
        <v/>
      </c>
      <c r="ADV9">
        <f>IF($B9=0,1000000,IF(INDEX('計算A'!$D$60:$II$104,$B9,220)*LH9=1,IF(AND($E9=2,UO9=0),1000000,IF($F9&gt;0,INDEX('計算A'!HO$110:HO$114,$F9+1)+IF(AND($E9=1,UO9=0),1000,0),MIN(AFA9,20)*400+(IF('計算A'!HN$106=1,1-LG9,0)+IF('計算A'!HO$106=1,1-LI9,0))*150+50+'計算A'!HO$5*100000+IF(AND($E9=1,UO9=0),50000,0))),1000000))</f>
        <v/>
      </c>
      <c r="ADW9">
        <f>IF($B9=0,1000000,IF(INDEX('計算A'!$D$60:$II$104,$B9,221)*LI9=1,IF(AND($E9=2,UP9=0),1000000,IF($F9&gt;0,INDEX('計算A'!HP$110:HP$114,$F9+1)+IF(AND($E9=1,UP9=0),1000,0),MIN(AFA9,20)*400+(IF('計算A'!HO$106=1,1-LH9,0)+IF('計算A'!HP$106=1,1-LJ9,0))*150+60+'計算A'!HP$5*100000+IF(AND($E9=1,UP9=0),50000,0))),1000000))</f>
        <v/>
      </c>
      <c r="ADX9">
        <f>IF($B9=0,1000000,IF(INDEX('計算A'!$D$60:$II$104,$B9,222)*LJ9=1,IF(AND($E9=2,UQ9=0),1000000,IF($F9&gt;0,INDEX('計算A'!HQ$110:HQ$114,$F9+1)+IF(AND($E9=1,UQ9=0),1000,0),MIN(AFA9,20)*400+(IF('計算A'!HP$106=1,1-LI9,0)+IF('計算A'!HQ$106=1,1-LK9,0))*150+70+'計算A'!HQ$5*100000+IF(AND($E9=1,UQ9=0),50000,0))),1000000))</f>
        <v/>
      </c>
      <c r="ADY9">
        <f>IF($B9=0,1000000,IF(INDEX('計算A'!$D$60:$II$104,$B9,223)*LK9=1,IF(AND($E9=2,UR9=0),1000000,IF($F9&gt;0,INDEX('計算A'!HR$110:HR$114,$F9+1)+IF(AND($E9=1,UR9=0),1000,0),MIN(AFA9,20)*400+(IF('計算A'!HQ$106=1,1-LJ9,0)+IF('計算A'!HR$106=1,1-LL9,0))*150+80+'計算A'!HR$5*100000+IF(AND($E9=1,UR9=0),50000,0))),1000000))</f>
        <v/>
      </c>
      <c r="ADZ9">
        <f>IF($B9=0,1000000,IF(INDEX('計算A'!$D$60:$II$104,$B9,224)*LL9=1,IF(AND($E9=2,US9=0),1000000,IF($F9&gt;0,INDEX('計算A'!HS$110:HS$114,$F9+1)+IF(AND($E9=1,US9=0),1000,0),MIN(AFA9,20)*400+(IF('計算A'!HR$106=1,1-LK9,0)+IF('計算A'!HS$106=1,1-LM9,0))*150+90+'計算A'!HS$5*100000+IF(AND($E9=1,US9=0),50000,0))),1000000))</f>
        <v/>
      </c>
      <c r="AEA9">
        <f>IF($B9=0,1000000,IF(INDEX('計算A'!$D$60:$II$104,$B9,225)*LM9=1,IF(AND($E9=2,UT9=0),1000000,IF($F9&gt;0,INDEX('計算A'!HT$110:HT$114,$F9+1)+IF(AND($E9=1,UT9=0),1000,0),MIN(AFA9,20)*400+(IF('計算A'!HS$106=1,1-LL9,0)+IF('計算A'!HT$106=1,1-LN9,0))*150+100+'計算A'!HT$5*100000+IF(AND($E9=1,UT9=0),50000,0))),1000000))</f>
        <v/>
      </c>
      <c r="AEB9">
        <f>IF($B9=0,1000000,IF(INDEX('計算A'!$D$60:$II$104,$B9,226)*LN9=1,IF(AND($E9=2,UU9=0),1000000,IF($F9&gt;0,INDEX('計算A'!HU$110:HU$114,$F9+1)+IF(AND($E9=1,UU9=0),1000,0),MIN(AFA9,20)*400+(IF('計算A'!HT$106=1,1-LM9,0)+IF('計算A'!HU$106=1,1-LO9,0))*150+110+'計算A'!HU$5*100000+IF(AND($E9=1,UU9=0),50000,0))),1000000))</f>
        <v/>
      </c>
      <c r="AEC9">
        <f>IF($B9=0,1000000,IF(INDEX('計算A'!$D$60:$II$104,$B9,227)*LO9=1,IF(AND($E9=2,UV9=0),1000000,IF($F9&gt;0,INDEX('計算A'!HV$110:HV$114,$F9+1)+IF(AND($E9=1,UV9=0),1000,0),MIN(AFA9,20)*400+(IF('計算A'!HU$106=1,1-LN9,0)+IF('計算A'!HV$106=1,1-LP9,0))*150+120+'計算A'!HV$5*100000+IF(AND($E9=1,UV9=0),50000,0))),1000000))</f>
        <v/>
      </c>
      <c r="AED9">
        <f>IF($B9=0,1000000,IF(INDEX('計算A'!$D$60:$II$104,$B9,228)*LP9=1,IF(AND($E9=2,UW9=0),1000000,IF($F9&gt;0,INDEX('計算A'!HW$110:HW$114,$F9+1)+IF(AND($E9=1,UW9=0),1000,0),MIN(AFA9,20)*400+(IF('計算A'!HV$106=1,1-LO9,0)+IF('計算A'!HW$106=1,1-LQ9,0))*150+130+'計算A'!HW$5*100000+IF(AND($E9=1,UW9=0),50000,0))),1000000))</f>
        <v/>
      </c>
      <c r="AEE9">
        <f>IF($B9=0,1000000,IF(INDEX('計算A'!$D$60:$II$104,$B9,229)*LQ9=1,IF(AND($E9=2,UX9=0),1000000,IF($F9&gt;0,INDEX('計算A'!HX$110:HX$114,$F9+1)+IF(AND($E9=1,UX9=0),1000,0),MIN(AFA9,20)*400+(IF('計算A'!HW$106=1,1-LP9,0)+IF('計算A'!HX$106=1,1-LR9,0))*150+140+'計算A'!HX$5*100000+IF(AND($E9=1,UX9=0),50000,0))),1000000))</f>
        <v/>
      </c>
      <c r="AEF9">
        <f>IF($B9=0,1000000,IF(INDEX('計算A'!$D$60:$II$104,$B9,230)*LR9=1,IF(AND($E9=2,UY9=0),1000000,IF($F9&gt;0,INDEX('計算A'!HY$110:HY$114,$F9+1)+IF(AND($E9=1,UY9=0),1000,0),MIN(AFA9,20)*400+(IF('計算A'!HX$106=1,1-LQ9,0)+IF('計算A'!HY$106=1,1-LS9,0))*150+150+'計算A'!HY$5*100000+IF(AND($E9=1,UY9=0),50000,0))),1000000))</f>
        <v/>
      </c>
      <c r="AEG9">
        <f>IF($B9=0,1000000,IF(INDEX('計算A'!$D$60:$II$104,$B9,231)*LS9=1,IF(AND($E9=2,UZ9=0),1000000,IF($F9&gt;0,INDEX('計算A'!HZ$110:HZ$114,$F9+1)+IF(AND($E9=1,UZ9=0),1000,0),MIN(AFA9,20)*400+(IF('計算A'!HY$106=1,1-LR9,0)+IF('計算A'!HZ$106=1,1-LT9,0))*150+160+'計算A'!HZ$5*100000+IF(AND($E9=1,UZ9=0),50000,0))),1000000))</f>
        <v/>
      </c>
      <c r="AEH9">
        <f>IF($B9=0,1000000,IF(INDEX('計算A'!$D$60:$II$104,$B9,232)*LT9=1,IF(AND($E9=2,VA9=0),1000000,IF($F9&gt;0,INDEX('計算A'!IA$110:IA$114,$F9+1)+IF(AND($E9=1,VA9=0),1000,0),MIN(AFA9,20)*400+(IF('計算A'!HZ$106=1,1-LS9,0)+IF('計算A'!IA$106=1,1-LU9,0))*150+170+'計算A'!IA$5*100000+IF(AND($E9=1,VA9=0),50000,0))),1000000))</f>
        <v/>
      </c>
      <c r="AEI9">
        <f>IF($B9=0,1000000,IF(INDEX('計算A'!$D$60:$II$104,$B9,233)*LU9=1,IF(AND($E9=2,VB9=0),1000000,IF($F9&gt;0,INDEX('計算A'!IB$110:IB$114,$F9+1)+IF(AND($E9=1,VB9=0),1000,0),MIN(AFA9,20)*400+(IF('計算A'!IA$106=1,1-LT9,0)+IF('計算A'!IB$106=1,1-LV9,0))*150+180+'計算A'!IB$5*100000+IF(AND($E9=1,VB9=0),50000,0))),1000000))</f>
        <v/>
      </c>
      <c r="AEJ9">
        <f>IF($B9=0,1000000,IF(INDEX('計算A'!$D$60:$II$104,$B9,234)*LV9=1,IF(AND($E9=2,VC9=0),1000000,IF($F9&gt;0,INDEX('計算A'!IC$110:IC$114,$F9+1)+IF(AND($E9=1,VC9=0),1000,0),MIN(AFA9,20)*400+(IF('計算A'!IB$106=1,1-LU9,0)+IF('計算A'!IC$106=1,1-LW9,0))*150+190+'計算A'!IC$5*100000+IF(AND($E9=1,VC9=0),50000,0))),1000000))</f>
        <v/>
      </c>
      <c r="AEK9">
        <f>IF($B9=0,1000000,IF(INDEX('計算A'!$D$60:$II$104,$B9,235)*LW9=1,IF(AND($E9=2,VD9=0),1000000,IF($F9&gt;0,INDEX('計算A'!ID$110:ID$114,$F9+1)+IF(AND($E9=1,VD9=0),1000,0),MIN(AFA9,20)*400+(IF('計算A'!IC$106=1,1-LV9,0)+IF('計算A'!ID$106=1,1-LX9,0))*150+200+'計算A'!ID$5*100000+IF(AND($E9=1,VD9=0),50000,0))),1000000))</f>
        <v/>
      </c>
      <c r="AEL9">
        <f>IF($B9=0,1000000,IF(INDEX('計算A'!$D$60:$II$104,$B9,236)*LX9=1,IF(AND($E9=2,VE9=0),1000000,IF($F9&gt;0,INDEX('計算A'!IE$110:IE$114,$F9+1)+IF(AND($E9=1,VE9=0),1000,0),MIN(AFA9,20)*400+(IF('計算A'!ID$106=1,1-LW9,0)+IF('計算A'!IE$106=1,1-LY9,0))*150+210+'計算A'!IE$5*100000+IF(AND($E9=1,VE9=0),50000,0))),1000000))</f>
        <v/>
      </c>
      <c r="AEM9">
        <f>IF($B9=0,1000000,IF(INDEX('計算A'!$D$60:$II$104,$B9,237)*LY9=1,IF(AND($E9=2,VF9=0),1000000,IF($F9&gt;0,INDEX('計算A'!IF$110:IF$114,$F9+1)+IF(AND($E9=1,VF9=0),1000,0),MIN(AFA9,20)*400+(IF('計算A'!IE$106=1,1-LX9,0)+IF('計算A'!IF$106=1,1-LZ9,0))*150+220+'計算A'!IF$5*100000+IF(AND($E9=1,VF9=0),50000,0))),1000000))</f>
        <v/>
      </c>
      <c r="AEN9">
        <f>IF($B9=0,1000000,IF(INDEX('計算A'!$D$60:$II$104,$B9,238)*LZ9=1,IF(AND($E9=2,VG9=0),1000000,IF($F9&gt;0,INDEX('計算A'!IG$110:IG$114,$F9+1)+IF(AND($E9=1,VG9=0),1000,0),MIN(AFA9,20)*400+(IF('計算A'!IF$106=1,1-LY9,0)+IF('計算A'!IG$106=1,1-MA9,0))*150+230+'計算A'!IG$5*100000+IF(AND($E9=1,VG9=0),50000,0))),1000000))</f>
        <v/>
      </c>
      <c r="AEO9">
        <f>IF($B9=0,1000000,IF(INDEX('計算A'!$D$60:$II$104,$B9,239)*MA9=1,IF(AND($E9=2,VH9=0),1000000,IF($F9&gt;0,INDEX('計算A'!IH$110:IH$114,$F9+1)+IF(AND($E9=1,VH9=0),1000,0),MIN(AFA9,20)*400+(IF('計算A'!IG$106=1,1-LZ9,0)+IF('計算A'!IH$106=1,1-MB9,0))*150+240+'計算A'!IH$5*100000+IF(AND($E9=1,VH9=0),50000,0))),1000000))</f>
        <v/>
      </c>
      <c r="AEP9">
        <f>IF($B9=0,1000000,IF(INDEX('計算A'!$D$60:$II$104,$B9,240)*MB9=1,IF(AND($E9=2,VI9=0),1000000,IF($F9&gt;0,INDEX('計算A'!II$110:II$114,$F9+1)+IF(AND($E9=1,VI9=0),1000,0),MIN(AFA9,20)*400+(IF('計算A'!IH$106=1,1-MA9,0))*150+250+'計算A'!II$5*100000+IF(AND($E9=1,VI9=0),50000,0))),1000000))</f>
        <v/>
      </c>
      <c r="AER9">
        <f>AER8+IF($C8&gt;0,IF(INDEX('計算A'!$D$2:$II$2,$C8)=1,1,0),0)</f>
        <v/>
      </c>
      <c r="AES9">
        <f>AES8+IF($C8&gt;0,IF(INDEX('計算A'!$D$2:$II$2,$C8)=2,1,0),0)</f>
        <v/>
      </c>
      <c r="AET9">
        <f>AET8+IF($C8&gt;0,IF(INDEX('計算A'!$D$2:$II$2,$C8)=3,1,0),0)</f>
        <v/>
      </c>
      <c r="AEU9">
        <f>AEU8+IF($C8&gt;0,IF(INDEX('計算A'!$D$2:$II$2,$C8)=4,1,0),0)</f>
        <v/>
      </c>
      <c r="AEV9">
        <f>AEV8+IF($C8&gt;0,IF(INDEX('計算A'!$D$2:$II$2,$C8)=5,1,0),0)</f>
        <v/>
      </c>
      <c r="AEW9">
        <f>AEW8+IF($C8&gt;0,IF(INDEX('計算A'!$D$2:$II$2,$C8)=6,1,0),0)</f>
        <v/>
      </c>
      <c r="AEX9">
        <f>AEX8+IF($C8&gt;0,IF(INDEX('計算A'!$D$2:$II$2,$C8)=7,1,0),0)</f>
        <v/>
      </c>
      <c r="AEY9">
        <f>AEY8+IF($C8&gt;0,IF(INDEX('計算A'!$D$2:$II$2,$C8)=8,1,0),0)</f>
        <v/>
      </c>
      <c r="AEZ9">
        <f>AEZ8+IF($C8&gt;0,IF(INDEX('計算A'!$D$2:$II$2,$C8)=9,1,0),0)</f>
        <v/>
      </c>
      <c r="AFA9">
        <f>AFA8+IF($C8&gt;0,IF(INDEX('計算A'!$D$2:$II$2,$C8)=10,1,0),0)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F($F10&gt;0,INDEX('計算A'!D$110:D$114,$F10+1)+IF(AND($E10=1,MD10=0),1000,0),MIN(AER10,20)*400+(IF('計算A'!D$106=1,1-CX10,0))*150+11+'計算A'!D$5*100000+IF(AND($E10=1,MD10=0),50000,0))),1000000))</f>
        <v/>
      </c>
      <c r="VL10">
        <f>IF($B10=0,1000000,IF(INDEX('計算A'!$D$60:$II$104,$B10,2)*CX10=1,IF(AND($E10=2,ME10=0),1000000,IF($F10&gt;0,INDEX('計算A'!E$110:E$114,$F10+1)+IF(AND($E10=1,ME10=0),1000,0),MIN(AER10,20)*400+(IF('計算A'!D$106=1,1-CW10,0)+IF('計算A'!E$106=1,1-CY10,0))*150+21+'計算A'!E$5*100000+IF(AND($E10=1,ME10=0),50000,0))),1000000))</f>
        <v/>
      </c>
      <c r="VM10">
        <f>IF($B10=0,1000000,IF(INDEX('計算A'!$D$60:$II$104,$B10,3)*CY10=1,IF(AND($E10=2,MF10=0),1000000,IF($F10&gt;0,INDEX('計算A'!F$110:F$114,$F10+1)+IF(AND($E10=1,MF10=0),1000,0),MIN(AER10,20)*400+(IF('計算A'!E$106=1,1-CX10,0)+IF('計算A'!F$106=1,1-CZ10,0))*150+31+'計算A'!F$5*100000+IF(AND($E10=1,MF10=0),50000,0))),1000000))</f>
        <v/>
      </c>
      <c r="VN10">
        <f>IF($B10=0,1000000,IF(INDEX('計算A'!$D$60:$II$104,$B10,4)*CZ10=1,IF(AND($E10=2,MG10=0),1000000,IF($F10&gt;0,INDEX('計算A'!G$110:G$114,$F10+1)+IF(AND($E10=1,MG10=0),1000,0),MIN(AER10,20)*400+(IF('計算A'!F$106=1,1-CY10,0)+IF('計算A'!G$106=1,1-DA10,0))*150+41+'計算A'!G$5*100000+IF(AND($E10=1,MG10=0),50000,0))),1000000))</f>
        <v/>
      </c>
      <c r="VO10">
        <f>IF($B10=0,1000000,IF(INDEX('計算A'!$D$60:$II$104,$B10,5)*DA10=1,IF(AND($E10=2,MH10=0),1000000,IF($F10&gt;0,INDEX('計算A'!H$110:H$114,$F10+1)+IF(AND($E10=1,MH10=0),1000,0),MIN(AER10,20)*400+(IF('計算A'!G$106=1,1-CZ10,0)+IF('計算A'!H$106=1,1-DB10,0))*150+51+'計算A'!H$5*100000+IF(AND($E10=1,MH10=0),50000,0))),1000000))</f>
        <v/>
      </c>
      <c r="VP10">
        <f>IF($B10=0,1000000,IF(INDEX('計算A'!$D$60:$II$104,$B10,6)*DB10=1,IF(AND($E10=2,MI10=0),1000000,IF($F10&gt;0,INDEX('計算A'!I$110:I$114,$F10+1)+IF(AND($E10=1,MI10=0),1000,0),MIN(AER10,20)*400+(IF('計算A'!H$106=1,1-DA10,0)+IF('計算A'!I$106=1,1-DC10,0))*150+61+'計算A'!I$5*100000+IF(AND($E10=1,MI10=0),50000,0))),1000000))</f>
        <v/>
      </c>
      <c r="VQ10">
        <f>IF($B10=0,1000000,IF(INDEX('計算A'!$D$60:$II$104,$B10,7)*DC10=1,IF(AND($E10=2,MJ10=0),1000000,IF($F10&gt;0,INDEX('計算A'!J$110:J$114,$F10+1)+IF(AND($E10=1,MJ10=0),1000,0),MIN(AER10,20)*400+(IF('計算A'!I$106=1,1-DB10,0)+IF('計算A'!J$106=1,1-DD10,0))*150+71+'計算A'!J$5*100000+IF(AND($E10=1,MJ10=0),50000,0))),1000000))</f>
        <v/>
      </c>
      <c r="VR10">
        <f>IF($B10=0,1000000,IF(INDEX('計算A'!$D$60:$II$104,$B10,8)*DD10=1,IF(AND($E10=2,MK10=0),1000000,IF($F10&gt;0,INDEX('計算A'!K$110:K$114,$F10+1)+IF(AND($E10=1,MK10=0),1000,0),MIN(AER10,20)*400+(IF('計算A'!J$106=1,1-DC10,0)+IF('計算A'!K$106=1,1-DE10,0))*150+81+'計算A'!K$5*100000+IF(AND($E10=1,MK10=0),50000,0))),1000000))</f>
        <v/>
      </c>
      <c r="VS10">
        <f>IF($B10=0,1000000,IF(INDEX('計算A'!$D$60:$II$104,$B10,9)*DE10=1,IF(AND($E10=2,ML10=0),1000000,IF($F10&gt;0,INDEX('計算A'!L$110:L$114,$F10+1)+IF(AND($E10=1,ML10=0),1000,0),MIN(AER10,20)*400+(IF('計算A'!K$106=1,1-DD10,0)+IF('計算A'!L$106=1,1-DF10,0))*150+91+'計算A'!L$5*100000+IF(AND($E10=1,ML10=0),50000,0))),1000000))</f>
        <v/>
      </c>
      <c r="VT10">
        <f>IF($B10=0,1000000,IF(INDEX('計算A'!$D$60:$II$104,$B10,10)*DF10=1,IF(AND($E10=2,MM10=0),1000000,IF($F10&gt;0,INDEX('計算A'!M$110:M$114,$F10+1)+IF(AND($E10=1,MM10=0),1000,0),MIN(AER10,20)*400+(IF('計算A'!L$106=1,1-DE10,0)+IF('計算A'!M$106=1,1-DG10,0))*150+101+'計算A'!M$5*100000+IF(AND($E10=1,MM10=0),50000,0))),1000000))</f>
        <v/>
      </c>
      <c r="VU10">
        <f>IF($B10=0,1000000,IF(INDEX('計算A'!$D$60:$II$104,$B10,11)*DG10=1,IF(AND($E10=2,MN10=0),1000000,IF($F10&gt;0,INDEX('計算A'!N$110:N$114,$F10+1)+IF(AND($E10=1,MN10=0),1000,0),MIN(AER10,20)*400+(IF('計算A'!M$106=1,1-DF10,0)+IF('計算A'!N$106=1,1-DH10,0))*150+111+'計算A'!N$5*100000+IF(AND($E10=1,MN10=0),50000,0))),1000000))</f>
        <v/>
      </c>
      <c r="VV10">
        <f>IF($B10=0,1000000,IF(INDEX('計算A'!$D$60:$II$104,$B10,12)*DH10=1,IF(AND($E10=2,MO10=0),1000000,IF($F10&gt;0,INDEX('計算A'!O$110:O$114,$F10+1)+IF(AND($E10=1,MO10=0),1000,0),MIN(AER10,20)*400+(IF('計算A'!N$106=1,1-DG10,0)+IF('計算A'!O$106=1,1-DI10,0))*150+121+'計算A'!O$5*100000+IF(AND($E10=1,MO10=0),50000,0))),1000000))</f>
        <v/>
      </c>
      <c r="VW10">
        <f>IF($B10=0,1000000,IF(INDEX('計算A'!$D$60:$II$104,$B10,13)*DI10=1,IF(AND($E10=2,MP10=0),1000000,IF($F10&gt;0,INDEX('計算A'!P$110:P$114,$F10+1)+IF(AND($E10=1,MP10=0),1000,0),MIN(AER10,20)*400+(IF('計算A'!O$106=1,1-DH10,0)+IF('計算A'!P$106=1,1-DJ10,0))*150+131+'計算A'!P$5*100000+IF(AND($E10=1,MP10=0),50000,0))),1000000))</f>
        <v/>
      </c>
      <c r="VX10">
        <f>IF($B10=0,1000000,IF(INDEX('計算A'!$D$60:$II$104,$B10,14)*DJ10=1,IF(AND($E10=2,MQ10=0),1000000,IF($F10&gt;0,INDEX('計算A'!Q$110:Q$114,$F10+1)+IF(AND($E10=1,MQ10=0),1000,0),MIN(AER10,20)*400+(IF('計算A'!P$106=1,1-DI10,0)+IF('計算A'!Q$106=1,1-DK10,0))*150+141+'計算A'!Q$5*100000+IF(AND($E10=1,MQ10=0),50000,0))),1000000))</f>
        <v/>
      </c>
      <c r="VY10">
        <f>IF($B10=0,1000000,IF(INDEX('計算A'!$D$60:$II$104,$B10,15)*DK10=1,IF(AND($E10=2,MR10=0),1000000,IF($F10&gt;0,INDEX('計算A'!R$110:R$114,$F10+1)+IF(AND($E10=1,MR10=0),1000,0),MIN(AER10,20)*400+(IF('計算A'!Q$106=1,1-DJ10,0)+IF('計算A'!R$106=1,1-DL10,0))*150+151+'計算A'!R$5*100000+IF(AND($E10=1,MR10=0),50000,0))),1000000))</f>
        <v/>
      </c>
      <c r="VZ10">
        <f>IF($B10=0,1000000,IF(INDEX('計算A'!$D$60:$II$104,$B10,16)*DL10=1,IF(AND($E10=2,MS10=0),1000000,IF($F10&gt;0,INDEX('計算A'!S$110:S$114,$F10+1)+IF(AND($E10=1,MS10=0),1000,0),MIN(AER10,20)*400+(IF('計算A'!R$106=1,1-DK10,0)+IF('計算A'!S$106=1,1-DM10,0))*150+161+'計算A'!S$5*100000+IF(AND($E10=1,MS10=0),50000,0))),1000000))</f>
        <v/>
      </c>
      <c r="WA10">
        <f>IF($B10=0,1000000,IF(INDEX('計算A'!$D$60:$II$104,$B10,17)*DM10=1,IF(AND($E10=2,MT10=0),1000000,IF($F10&gt;0,INDEX('計算A'!T$110:T$114,$F10+1)+IF(AND($E10=1,MT10=0),1000,0),MIN(AER10,20)*400+(IF('計算A'!S$106=1,1-DL10,0)+IF('計算A'!T$106=1,1-DN10,0))*150+171+'計算A'!T$5*100000+IF(AND($E10=1,MT10=0),50000,0))),1000000))</f>
        <v/>
      </c>
      <c r="WB10">
        <f>IF($B10=0,1000000,IF(INDEX('計算A'!$D$60:$II$104,$B10,18)*DN10=1,IF(AND($E10=2,MU10=0),1000000,IF($F10&gt;0,INDEX('計算A'!U$110:U$114,$F10+1)+IF(AND($E10=1,MU10=0),1000,0),MIN(AER10,20)*400+(IF('計算A'!T$106=1,1-DM10,0)+IF('計算A'!U$106=1,1-DO10,0))*150+181+'計算A'!U$5*100000+IF(AND($E10=1,MU10=0),50000,0))),1000000))</f>
        <v/>
      </c>
      <c r="WC10">
        <f>IF($B10=0,1000000,IF(INDEX('計算A'!$D$60:$II$104,$B10,19)*DO10=1,IF(AND($E10=2,MV10=0),1000000,IF($F10&gt;0,INDEX('計算A'!V$110:V$114,$F10+1)+IF(AND($E10=1,MV10=0),1000,0),MIN(AER10,20)*400+(IF('計算A'!U$106=1,1-DN10,0)+IF('計算A'!V$106=1,1-DP10,0))*150+191+'計算A'!V$5*100000+IF(AND($E10=1,MV10=0),50000,0))),1000000))</f>
        <v/>
      </c>
      <c r="WD10">
        <f>IF($B10=0,1000000,IF(INDEX('計算A'!$D$60:$II$104,$B10,20)*DP10=1,IF(AND($E10=2,MW10=0),1000000,IF($F10&gt;0,INDEX('計算A'!W$110:W$114,$F10+1)+IF(AND($E10=1,MW10=0),1000,0),MIN(AER10,20)*400+(IF('計算A'!V$106=1,1-DO10,0)+IF('計算A'!W$106=1,1-DQ10,0))*150+201+'計算A'!W$5*100000+IF(AND($E10=1,MW10=0),50000,0))),1000000))</f>
        <v/>
      </c>
      <c r="WE10">
        <f>IF($B10=0,1000000,IF(INDEX('計算A'!$D$60:$II$104,$B10,21)*DQ10=1,IF(AND($E10=2,MX10=0),1000000,IF($F10&gt;0,INDEX('計算A'!X$110:X$114,$F10+1)+IF(AND($E10=1,MX10=0),1000,0),MIN(AER10,20)*400+(IF('計算A'!W$106=1,1-DP10,0)+IF('計算A'!X$106=1,1-DR10,0))*150+211+'計算A'!X$5*100000+IF(AND($E10=1,MX10=0),50000,0))),1000000))</f>
        <v/>
      </c>
      <c r="WF10">
        <f>IF($B10=0,1000000,IF(INDEX('計算A'!$D$60:$II$104,$B10,22)*DR10=1,IF(AND($E10=2,MY10=0),1000000,IF($F10&gt;0,INDEX('計算A'!Y$110:Y$114,$F10+1)+IF(AND($E10=1,MY10=0),1000,0),MIN(AER10,20)*400+(IF('計算A'!X$106=1,1-DQ10,0)+IF('計算A'!Y$106=1,1-DS10,0))*150+221+'計算A'!Y$5*100000+IF(AND($E10=1,MY10=0),50000,0))),1000000))</f>
        <v/>
      </c>
      <c r="WG10">
        <f>IF($B10=0,1000000,IF(INDEX('計算A'!$D$60:$II$104,$B10,23)*DS10=1,IF(AND($E10=2,MZ10=0),1000000,IF($F10&gt;0,INDEX('計算A'!Z$110:Z$114,$F10+1)+IF(AND($E10=1,MZ10=0),1000,0),MIN(AER10,20)*400+(IF('計算A'!Y$106=1,1-DR10,0)+IF('計算A'!Z$106=1,1-DT10,0))*150+231+'計算A'!Z$5*100000+IF(AND($E10=1,MZ10=0),50000,0))),1000000))</f>
        <v/>
      </c>
      <c r="WH10">
        <f>IF($B10=0,1000000,IF(INDEX('計算A'!$D$60:$II$104,$B10,24)*DT10=1,IF(AND($E10=2,NA10=0),1000000,IF($F10&gt;0,INDEX('計算A'!AA$110:AA$114,$F10+1)+IF(AND($E10=1,NA10=0),1000,0),MIN(AER10,20)*400+(IF('計算A'!Z$106=1,1-DS10,0))*150+241+'計算A'!AA$5*100000+IF(AND($E10=1,NA10=0),50000,0))),1000000))</f>
        <v/>
      </c>
      <c r="WI10">
        <f>IF($B10=0,1000000,IF(INDEX('計算A'!$D$60:$II$104,$B10,25)*DU10=1,IF(AND($E10=2,NB10=0),1000000,IF($F10&gt;0,INDEX('計算A'!AB$110:AB$114,$F10+1)+IF(AND($E10=1,NB10=0),1000,0),MIN(AES10,20)*400+(IF('計算A'!AB$106=1,1-DV10,0))*150+12+'計算A'!AB$5*100000+IF(AND($E10=1,NB10=0),50000,0))),1000000))</f>
        <v/>
      </c>
      <c r="WJ10">
        <f>IF($B10=0,1000000,IF(INDEX('計算A'!$D$60:$II$104,$B10,26)*DV10=1,IF(AND($E10=2,NC10=0),1000000,IF($F10&gt;0,INDEX('計算A'!AC$110:AC$114,$F10+1)+IF(AND($E10=1,NC10=0),1000,0),MIN(AES10,20)*400+(IF('計算A'!AB$106=1,1-DU10,0)+IF('計算A'!AC$106=1,1-DW10,0))*150+22+'計算A'!AC$5*100000+IF(AND($E10=1,NC10=0),50000,0))),1000000))</f>
        <v/>
      </c>
      <c r="WK10">
        <f>IF($B10=0,1000000,IF(INDEX('計算A'!$D$60:$II$104,$B10,27)*DW10=1,IF(AND($E10=2,ND10=0),1000000,IF($F10&gt;0,INDEX('計算A'!AD$110:AD$114,$F10+1)+IF(AND($E10=1,ND10=0),1000,0),MIN(AES10,20)*400+(IF('計算A'!AC$106=1,1-DV10,0)+IF('計算A'!AD$106=1,1-DX10,0))*150+32+'計算A'!AD$5*100000+IF(AND($E10=1,ND10=0),50000,0))),1000000))</f>
        <v/>
      </c>
      <c r="WL10">
        <f>IF($B10=0,1000000,IF(INDEX('計算A'!$D$60:$II$104,$B10,28)*DX10=1,IF(AND($E10=2,NE10=0),1000000,IF($F10&gt;0,INDEX('計算A'!AE$110:AE$114,$F10+1)+IF(AND($E10=1,NE10=0),1000,0),MIN(AES10,20)*400+(IF('計算A'!AD$106=1,1-DW10,0)+IF('計算A'!AE$106=1,1-DY10,0))*150+42+'計算A'!AE$5*100000+IF(AND($E10=1,NE10=0),50000,0))),1000000))</f>
        <v/>
      </c>
      <c r="WM10">
        <f>IF($B10=0,1000000,IF(INDEX('計算A'!$D$60:$II$104,$B10,29)*DY10=1,IF(AND($E10=2,NF10=0),1000000,IF($F10&gt;0,INDEX('計算A'!AF$110:AF$114,$F10+1)+IF(AND($E10=1,NF10=0),1000,0),MIN(AES10,20)*400+(IF('計算A'!AE$106=1,1-DX10,0)+IF('計算A'!AF$106=1,1-DZ10,0))*150+52+'計算A'!AF$5*100000+IF(AND($E10=1,NF10=0),50000,0))),1000000))</f>
        <v/>
      </c>
      <c r="WN10">
        <f>IF($B10=0,1000000,IF(INDEX('計算A'!$D$60:$II$104,$B10,30)*DZ10=1,IF(AND($E10=2,NG10=0),1000000,IF($F10&gt;0,INDEX('計算A'!AG$110:AG$114,$F10+1)+IF(AND($E10=1,NG10=0),1000,0),MIN(AES10,20)*400+(IF('計算A'!AF$106=1,1-DY10,0)+IF('計算A'!AG$106=1,1-EA10,0))*150+62+'計算A'!AG$5*100000+IF(AND($E10=1,NG10=0),50000,0))),1000000))</f>
        <v/>
      </c>
      <c r="WO10">
        <f>IF($B10=0,1000000,IF(INDEX('計算A'!$D$60:$II$104,$B10,31)*EA10=1,IF(AND($E10=2,NH10=0),1000000,IF($F10&gt;0,INDEX('計算A'!AH$110:AH$114,$F10+1)+IF(AND($E10=1,NH10=0),1000,0),MIN(AES10,20)*400+(IF('計算A'!AG$106=1,1-DZ10,0)+IF('計算A'!AH$106=1,1-EB10,0))*150+72+'計算A'!AH$5*100000+IF(AND($E10=1,NH10=0),50000,0))),1000000))</f>
        <v/>
      </c>
      <c r="WP10">
        <f>IF($B10=0,1000000,IF(INDEX('計算A'!$D$60:$II$104,$B10,32)*EB10=1,IF(AND($E10=2,NI10=0),1000000,IF($F10&gt;0,INDEX('計算A'!AI$110:AI$114,$F10+1)+IF(AND($E10=1,NI10=0),1000,0),MIN(AES10,20)*400+(IF('計算A'!AH$106=1,1-EA10,0)+IF('計算A'!AI$106=1,1-EC10,0))*150+82+'計算A'!AI$5*100000+IF(AND($E10=1,NI10=0),50000,0))),1000000))</f>
        <v/>
      </c>
      <c r="WQ10">
        <f>IF($B10=0,1000000,IF(INDEX('計算A'!$D$60:$II$104,$B10,33)*EC10=1,IF(AND($E10=2,NJ10=0),1000000,IF($F10&gt;0,INDEX('計算A'!AJ$110:AJ$114,$F10+1)+IF(AND($E10=1,NJ10=0),1000,0),MIN(AES10,20)*400+(IF('計算A'!AI$106=1,1-EB10,0)+IF('計算A'!AJ$106=1,1-ED10,0))*150+92+'計算A'!AJ$5*100000+IF(AND($E10=1,NJ10=0),50000,0))),1000000))</f>
        <v/>
      </c>
      <c r="WR10">
        <f>IF($B10=0,1000000,IF(INDEX('計算A'!$D$60:$II$104,$B10,34)*ED10=1,IF(AND($E10=2,NK10=0),1000000,IF($F10&gt;0,INDEX('計算A'!AK$110:AK$114,$F10+1)+IF(AND($E10=1,NK10=0),1000,0),MIN(AES10,20)*400+(IF('計算A'!AJ$106=1,1-EC10,0)+IF('計算A'!AK$106=1,1-EE10,0))*150+102+'計算A'!AK$5*100000+IF(AND($E10=1,NK10=0),50000,0))),1000000))</f>
        <v/>
      </c>
      <c r="WS10">
        <f>IF($B10=0,1000000,IF(INDEX('計算A'!$D$60:$II$104,$B10,35)*EE10=1,IF(AND($E10=2,NL10=0),1000000,IF($F10&gt;0,INDEX('計算A'!AL$110:AL$114,$F10+1)+IF(AND($E10=1,NL10=0),1000,0),MIN(AES10,20)*400+(IF('計算A'!AK$106=1,1-ED10,0)+IF('計算A'!AL$106=1,1-EF10,0))*150+112+'計算A'!AL$5*100000+IF(AND($E10=1,NL10=0),50000,0))),1000000))</f>
        <v/>
      </c>
      <c r="WT10">
        <f>IF($B10=0,1000000,IF(INDEX('計算A'!$D$60:$II$104,$B10,36)*EF10=1,IF(AND($E10=2,NM10=0),1000000,IF($F10&gt;0,INDEX('計算A'!AM$110:AM$114,$F10+1)+IF(AND($E10=1,NM10=0),1000,0),MIN(AES10,20)*400+(IF('計算A'!AL$106=1,1-EE10,0)+IF('計算A'!AM$106=1,1-EG10,0))*150+122+'計算A'!AM$5*100000+IF(AND($E10=1,NM10=0),50000,0))),1000000))</f>
        <v/>
      </c>
      <c r="WU10">
        <f>IF($B10=0,1000000,IF(INDEX('計算A'!$D$60:$II$104,$B10,37)*EG10=1,IF(AND($E10=2,NN10=0),1000000,IF($F10&gt;0,INDEX('計算A'!AN$110:AN$114,$F10+1)+IF(AND($E10=1,NN10=0),1000,0),MIN(AES10,20)*400+(IF('計算A'!AM$106=1,1-EF10,0)+IF('計算A'!AN$106=1,1-EH10,0))*150+132+'計算A'!AN$5*100000+IF(AND($E10=1,NN10=0),50000,0))),1000000))</f>
        <v/>
      </c>
      <c r="WV10">
        <f>IF($B10=0,1000000,IF(INDEX('計算A'!$D$60:$II$104,$B10,38)*EH10=1,IF(AND($E10=2,NO10=0),1000000,IF($F10&gt;0,INDEX('計算A'!AO$110:AO$114,$F10+1)+IF(AND($E10=1,NO10=0),1000,0),MIN(AES10,20)*400+(IF('計算A'!AN$106=1,1-EG10,0)+IF('計算A'!AO$106=1,1-EI10,0))*150+142+'計算A'!AO$5*100000+IF(AND($E10=1,NO10=0),50000,0))),1000000))</f>
        <v/>
      </c>
      <c r="WW10">
        <f>IF($B10=0,1000000,IF(INDEX('計算A'!$D$60:$II$104,$B10,39)*EI10=1,IF(AND($E10=2,NP10=0),1000000,IF($F10&gt;0,INDEX('計算A'!AP$110:AP$114,$F10+1)+IF(AND($E10=1,NP10=0),1000,0),MIN(AES10,20)*400+(IF('計算A'!AO$106=1,1-EH10,0)+IF('計算A'!AP$106=1,1-EJ10,0))*150+152+'計算A'!AP$5*100000+IF(AND($E10=1,NP10=0),50000,0))),1000000))</f>
        <v/>
      </c>
      <c r="WX10">
        <f>IF($B10=0,1000000,IF(INDEX('計算A'!$D$60:$II$104,$B10,40)*EJ10=1,IF(AND($E10=2,NQ10=0),1000000,IF($F10&gt;0,INDEX('計算A'!AQ$110:AQ$114,$F10+1)+IF(AND($E10=1,NQ10=0),1000,0),MIN(AES10,20)*400+(IF('計算A'!AP$106=1,1-EI10,0)+IF('計算A'!AQ$106=1,1-EK10,0))*150+162+'計算A'!AQ$5*100000+IF(AND($E10=1,NQ10=0),50000,0))),1000000))</f>
        <v/>
      </c>
      <c r="WY10">
        <f>IF($B10=0,1000000,IF(INDEX('計算A'!$D$60:$II$104,$B10,41)*EK10=1,IF(AND($E10=2,NR10=0),1000000,IF($F10&gt;0,INDEX('計算A'!AR$110:AR$114,$F10+1)+IF(AND($E10=1,NR10=0),1000,0),MIN(AES10,20)*400+(IF('計算A'!AQ$106=1,1-EJ10,0)+IF('計算A'!AR$106=1,1-EL10,0))*150+172+'計算A'!AR$5*100000+IF(AND($E10=1,NR10=0),50000,0))),1000000))</f>
        <v/>
      </c>
      <c r="WZ10">
        <f>IF($B10=0,1000000,IF(INDEX('計算A'!$D$60:$II$104,$B10,42)*EL10=1,IF(AND($E10=2,NS10=0),1000000,IF($F10&gt;0,INDEX('計算A'!AS$110:AS$114,$F10+1)+IF(AND($E10=1,NS10=0),1000,0),MIN(AES10,20)*400+(IF('計算A'!AR$106=1,1-EK10,0)+IF('計算A'!AS$106=1,1-EM10,0))*150+182+'計算A'!AS$5*100000+IF(AND($E10=1,NS10=0),50000,0))),1000000))</f>
        <v/>
      </c>
      <c r="XA10">
        <f>IF($B10=0,1000000,IF(INDEX('計算A'!$D$60:$II$104,$B10,43)*EM10=1,IF(AND($E10=2,NT10=0),1000000,IF($F10&gt;0,INDEX('計算A'!AT$110:AT$114,$F10+1)+IF(AND($E10=1,NT10=0),1000,0),MIN(AES10,20)*400+(IF('計算A'!AS$106=1,1-EL10,0)+IF('計算A'!AT$106=1,1-EN10,0))*150+192+'計算A'!AT$5*100000+IF(AND($E10=1,NT10=0),50000,0))),1000000))</f>
        <v/>
      </c>
      <c r="XB10">
        <f>IF($B10=0,1000000,IF(INDEX('計算A'!$D$60:$II$104,$B10,44)*EN10=1,IF(AND($E10=2,NU10=0),1000000,IF($F10&gt;0,INDEX('計算A'!AU$110:AU$114,$F10+1)+IF(AND($E10=1,NU10=0),1000,0),MIN(AES10,20)*400+(IF('計算A'!AT$106=1,1-EM10,0)+IF('計算A'!AU$106=1,1-EO10,0))*150+202+'計算A'!AU$5*100000+IF(AND($E10=1,NU10=0),50000,0))),1000000))</f>
        <v/>
      </c>
      <c r="XC10">
        <f>IF($B10=0,1000000,IF(INDEX('計算A'!$D$60:$II$104,$B10,45)*EO10=1,IF(AND($E10=2,NV10=0),1000000,IF($F10&gt;0,INDEX('計算A'!AV$110:AV$114,$F10+1)+IF(AND($E10=1,NV10=0),1000,0),MIN(AES10,20)*400+(IF('計算A'!AU$106=1,1-EN10,0)+IF('計算A'!AV$106=1,1-EP10,0))*150+212+'計算A'!AV$5*100000+IF(AND($E10=1,NV10=0),50000,0))),1000000))</f>
        <v/>
      </c>
      <c r="XD10">
        <f>IF($B10=0,1000000,IF(INDEX('計算A'!$D$60:$II$104,$B10,46)*EP10=1,IF(AND($E10=2,NW10=0),1000000,IF($F10&gt;0,INDEX('計算A'!AW$110:AW$114,$F10+1)+IF(AND($E10=1,NW10=0),1000,0),MIN(AES10,20)*400+(IF('計算A'!AV$106=1,1-EO10,0)+IF('計算A'!AW$106=1,1-EQ10,0))*150+222+'計算A'!AW$5*100000+IF(AND($E10=1,NW10=0),50000,0))),1000000))</f>
        <v/>
      </c>
      <c r="XE10">
        <f>IF($B10=0,1000000,IF(INDEX('計算A'!$D$60:$II$104,$B10,47)*EQ10=1,IF(AND($E10=2,NX10=0),1000000,IF($F10&gt;0,INDEX('計算A'!AX$110:AX$114,$F10+1)+IF(AND($E10=1,NX10=0),1000,0),MIN(AES10,20)*400+(IF('計算A'!AW$106=1,1-EP10,0)+IF('計算A'!AX$106=1,1-ER10,0))*150+232+'計算A'!AX$5*100000+IF(AND($E10=1,NX10=0),50000,0))),1000000))</f>
        <v/>
      </c>
      <c r="XF10">
        <f>IF($B10=0,1000000,IF(INDEX('計算A'!$D$60:$II$104,$B10,48)*ER10=1,IF(AND($E10=2,NY10=0),1000000,IF($F10&gt;0,INDEX('計算A'!AY$110:AY$114,$F10+1)+IF(AND($E10=1,NY10=0),1000,0),MIN(AES10,20)*400+(IF('計算A'!AX$106=1,1-EQ10,0))*150+242+'計算A'!AY$5*100000+IF(AND($E10=1,NY10=0),50000,0))),1000000))</f>
        <v/>
      </c>
      <c r="XG10">
        <f>IF($B10=0,1000000,IF(INDEX('計算A'!$D$60:$II$104,$B10,49)*ES10=1,IF(AND($E10=2,NZ10=0),1000000,IF($F10&gt;0,INDEX('計算A'!AZ$110:AZ$114,$F10+1)+IF(AND($E10=1,NZ10=0),1000,0),MIN(AET10,20)*400+(IF('計算A'!AZ$106=1,1-ET10,0))*150+13+'計算A'!AZ$5*100000+IF(AND($E10=1,NZ10=0),50000,0))),1000000))</f>
        <v/>
      </c>
      <c r="XH10">
        <f>IF($B10=0,1000000,IF(INDEX('計算A'!$D$60:$II$104,$B10,50)*ET10=1,IF(AND($E10=2,OA10=0),1000000,IF($F10&gt;0,INDEX('計算A'!BA$110:BA$114,$F10+1)+IF(AND($E10=1,OA10=0),1000,0),MIN(AET10,20)*400+(IF('計算A'!AZ$106=1,1-ES10,0)+IF('計算A'!BA$106=1,1-EU10,0))*150+23+'計算A'!BA$5*100000+IF(AND($E10=1,OA10=0),50000,0))),1000000))</f>
        <v/>
      </c>
      <c r="XI10">
        <f>IF($B10=0,1000000,IF(INDEX('計算A'!$D$60:$II$104,$B10,51)*EU10=1,IF(AND($E10=2,OB10=0),1000000,IF($F10&gt;0,INDEX('計算A'!BB$110:BB$114,$F10+1)+IF(AND($E10=1,OB10=0),1000,0),MIN(AET10,20)*400+(IF('計算A'!BA$106=1,1-ET10,0)+IF('計算A'!BB$106=1,1-EV10,0))*150+33+'計算A'!BB$5*100000+IF(AND($E10=1,OB10=0),50000,0))),1000000))</f>
        <v/>
      </c>
      <c r="XJ10">
        <f>IF($B10=0,1000000,IF(INDEX('計算A'!$D$60:$II$104,$B10,52)*EV10=1,IF(AND($E10=2,OC10=0),1000000,IF($F10&gt;0,INDEX('計算A'!BC$110:BC$114,$F10+1)+IF(AND($E10=1,OC10=0),1000,0),MIN(AET10,20)*400+(IF('計算A'!BB$106=1,1-EU10,0)+IF('計算A'!BC$106=1,1-EW10,0))*150+43+'計算A'!BC$5*100000+IF(AND($E10=1,OC10=0),50000,0))),1000000))</f>
        <v/>
      </c>
      <c r="XK10">
        <f>IF($B10=0,1000000,IF(INDEX('計算A'!$D$60:$II$104,$B10,53)*EW10=1,IF(AND($E10=2,OD10=0),1000000,IF($F10&gt;0,INDEX('計算A'!BD$110:BD$114,$F10+1)+IF(AND($E10=1,OD10=0),1000,0),MIN(AET10,20)*400+(IF('計算A'!BC$106=1,1-EV10,0)+IF('計算A'!BD$106=1,1-EX10,0))*150+53+'計算A'!BD$5*100000+IF(AND($E10=1,OD10=0),50000,0))),1000000))</f>
        <v/>
      </c>
      <c r="XL10">
        <f>IF($B10=0,1000000,IF(INDEX('計算A'!$D$60:$II$104,$B10,54)*EX10=1,IF(AND($E10=2,OE10=0),1000000,IF($F10&gt;0,INDEX('計算A'!BE$110:BE$114,$F10+1)+IF(AND($E10=1,OE10=0),1000,0),MIN(AET10,20)*400+(IF('計算A'!BD$106=1,1-EW10,0)+IF('計算A'!BE$106=1,1-EY10,0))*150+63+'計算A'!BE$5*100000+IF(AND($E10=1,OE10=0),50000,0))),1000000))</f>
        <v/>
      </c>
      <c r="XM10">
        <f>IF($B10=0,1000000,IF(INDEX('計算A'!$D$60:$II$104,$B10,55)*EY10=1,IF(AND($E10=2,OF10=0),1000000,IF($F10&gt;0,INDEX('計算A'!BF$110:BF$114,$F10+1)+IF(AND($E10=1,OF10=0),1000,0),MIN(AET10,20)*400+(IF('計算A'!BE$106=1,1-EX10,0)+IF('計算A'!BF$106=1,1-EZ10,0))*150+73+'計算A'!BF$5*100000+IF(AND($E10=1,OF10=0),50000,0))),1000000))</f>
        <v/>
      </c>
      <c r="XN10">
        <f>IF($B10=0,1000000,IF(INDEX('計算A'!$D$60:$II$104,$B10,56)*EZ10=1,IF(AND($E10=2,OG10=0),1000000,IF($F10&gt;0,INDEX('計算A'!BG$110:BG$114,$F10+1)+IF(AND($E10=1,OG10=0),1000,0),MIN(AET10,20)*400+(IF('計算A'!BF$106=1,1-EY10,0)+IF('計算A'!BG$106=1,1-FA10,0))*150+83+'計算A'!BG$5*100000+IF(AND($E10=1,OG10=0),50000,0))),1000000))</f>
        <v/>
      </c>
      <c r="XO10">
        <f>IF($B10=0,1000000,IF(INDEX('計算A'!$D$60:$II$104,$B10,57)*FA10=1,IF(AND($E10=2,OH10=0),1000000,IF($F10&gt;0,INDEX('計算A'!BH$110:BH$114,$F10+1)+IF(AND($E10=1,OH10=0),1000,0),MIN(AET10,20)*400+(IF('計算A'!BG$106=1,1-EZ10,0)+IF('計算A'!BH$106=1,1-FB10,0))*150+93+'計算A'!BH$5*100000+IF(AND($E10=1,OH10=0),50000,0))),1000000))</f>
        <v/>
      </c>
      <c r="XP10">
        <f>IF($B10=0,1000000,IF(INDEX('計算A'!$D$60:$II$104,$B10,58)*FB10=1,IF(AND($E10=2,OI10=0),1000000,IF($F10&gt;0,INDEX('計算A'!BI$110:BI$114,$F10+1)+IF(AND($E10=1,OI10=0),1000,0),MIN(AET10,20)*400+(IF('計算A'!BH$106=1,1-FA10,0)+IF('計算A'!BI$106=1,1-FC10,0))*150+103+'計算A'!BI$5*100000+IF(AND($E10=1,OI10=0),50000,0))),1000000))</f>
        <v/>
      </c>
      <c r="XQ10">
        <f>IF($B10=0,1000000,IF(INDEX('計算A'!$D$60:$II$104,$B10,59)*FC10=1,IF(AND($E10=2,OJ10=0),1000000,IF($F10&gt;0,INDEX('計算A'!BJ$110:BJ$114,$F10+1)+IF(AND($E10=1,OJ10=0),1000,0),MIN(AET10,20)*400+(IF('計算A'!BI$106=1,1-FB10,0)+IF('計算A'!BJ$106=1,1-FD10,0))*150+113+'計算A'!BJ$5*100000+IF(AND($E10=1,OJ10=0),50000,0))),1000000))</f>
        <v/>
      </c>
      <c r="XR10">
        <f>IF($B10=0,1000000,IF(INDEX('計算A'!$D$60:$II$104,$B10,60)*FD10=1,IF(AND($E10=2,OK10=0),1000000,IF($F10&gt;0,INDEX('計算A'!BK$110:BK$114,$F10+1)+IF(AND($E10=1,OK10=0),1000,0),MIN(AET10,20)*400+(IF('計算A'!BJ$106=1,1-FC10,0)+IF('計算A'!BK$106=1,1-FE10,0))*150+123+'計算A'!BK$5*100000+IF(AND($E10=1,OK10=0),50000,0))),1000000))</f>
        <v/>
      </c>
      <c r="XS10">
        <f>IF($B10=0,1000000,IF(INDEX('計算A'!$D$60:$II$104,$B10,61)*FE10=1,IF(AND($E10=2,OL10=0),1000000,IF($F10&gt;0,INDEX('計算A'!BL$110:BL$114,$F10+1)+IF(AND($E10=1,OL10=0),1000,0),MIN(AET10,20)*400+(IF('計算A'!BK$106=1,1-FD10,0)+IF('計算A'!BL$106=1,1-FF10,0))*150+133+'計算A'!BL$5*100000+IF(AND($E10=1,OL10=0),50000,0))),1000000))</f>
        <v/>
      </c>
      <c r="XT10">
        <f>IF($B10=0,1000000,IF(INDEX('計算A'!$D$60:$II$104,$B10,62)*FF10=1,IF(AND($E10=2,OM10=0),1000000,IF($F10&gt;0,INDEX('計算A'!BM$110:BM$114,$F10+1)+IF(AND($E10=1,OM10=0),1000,0),MIN(AET10,20)*400+(IF('計算A'!BL$106=1,1-FE10,0)+IF('計算A'!BM$106=1,1-FG10,0))*150+143+'計算A'!BM$5*100000+IF(AND($E10=1,OM10=0),50000,0))),1000000))</f>
        <v/>
      </c>
      <c r="XU10">
        <f>IF($B10=0,1000000,IF(INDEX('計算A'!$D$60:$II$104,$B10,63)*FG10=1,IF(AND($E10=2,ON10=0),1000000,IF($F10&gt;0,INDEX('計算A'!BN$110:BN$114,$F10+1)+IF(AND($E10=1,ON10=0),1000,0),MIN(AET10,20)*400+(IF('計算A'!BM$106=1,1-FF10,0)+IF('計算A'!BN$106=1,1-FH10,0))*150+153+'計算A'!BN$5*100000+IF(AND($E10=1,ON10=0),50000,0))),1000000))</f>
        <v/>
      </c>
      <c r="XV10">
        <f>IF($B10=0,1000000,IF(INDEX('計算A'!$D$60:$II$104,$B10,64)*FH10=1,IF(AND($E10=2,OO10=0),1000000,IF($F10&gt;0,INDEX('計算A'!BO$110:BO$114,$F10+1)+IF(AND($E10=1,OO10=0),1000,0),MIN(AET10,20)*400+(IF('計算A'!BN$106=1,1-FG10,0)+IF('計算A'!BO$106=1,1-FI10,0))*150+163+'計算A'!BO$5*100000+IF(AND($E10=1,OO10=0),50000,0))),1000000))</f>
        <v/>
      </c>
      <c r="XW10">
        <f>IF($B10=0,1000000,IF(INDEX('計算A'!$D$60:$II$104,$B10,65)*FI10=1,IF(AND($E10=2,OP10=0),1000000,IF($F10&gt;0,INDEX('計算A'!BP$110:BP$114,$F10+1)+IF(AND($E10=1,OP10=0),1000,0),MIN(AET10,20)*400+(IF('計算A'!BO$106=1,1-FH10,0)+IF('計算A'!BP$106=1,1-FJ10,0))*150+173+'計算A'!BP$5*100000+IF(AND($E10=1,OP10=0),50000,0))),1000000))</f>
        <v/>
      </c>
      <c r="XX10">
        <f>IF($B10=0,1000000,IF(INDEX('計算A'!$D$60:$II$104,$B10,66)*FJ10=1,IF(AND($E10=2,OQ10=0),1000000,IF($F10&gt;0,INDEX('計算A'!BQ$110:BQ$114,$F10+1)+IF(AND($E10=1,OQ10=0),1000,0),MIN(AET10,20)*400+(IF('計算A'!BP$106=1,1-FI10,0)+IF('計算A'!BQ$106=1,1-FK10,0))*150+183+'計算A'!BQ$5*100000+IF(AND($E10=1,OQ10=0),50000,0))),1000000))</f>
        <v/>
      </c>
      <c r="XY10">
        <f>IF($B10=0,1000000,IF(INDEX('計算A'!$D$60:$II$104,$B10,67)*FK10=1,IF(AND($E10=2,OR10=0),1000000,IF($F10&gt;0,INDEX('計算A'!BR$110:BR$114,$F10+1)+IF(AND($E10=1,OR10=0),1000,0),MIN(AET10,20)*400+(IF('計算A'!BQ$106=1,1-FJ10,0)+IF('計算A'!BR$106=1,1-FL10,0))*150+193+'計算A'!BR$5*100000+IF(AND($E10=1,OR10=0),50000,0))),1000000))</f>
        <v/>
      </c>
      <c r="XZ10">
        <f>IF($B10=0,1000000,IF(INDEX('計算A'!$D$60:$II$104,$B10,68)*FL10=1,IF(AND($E10=2,OS10=0),1000000,IF($F10&gt;0,INDEX('計算A'!BS$110:BS$114,$F10+1)+IF(AND($E10=1,OS10=0),1000,0),MIN(AET10,20)*400+(IF('計算A'!BR$106=1,1-FK10,0)+IF('計算A'!BS$106=1,1-FM10,0))*150+203+'計算A'!BS$5*100000+IF(AND($E10=1,OS10=0),50000,0))),1000000))</f>
        <v/>
      </c>
      <c r="YA10">
        <f>IF($B10=0,1000000,IF(INDEX('計算A'!$D$60:$II$104,$B10,69)*FM10=1,IF(AND($E10=2,OT10=0),1000000,IF($F10&gt;0,INDEX('計算A'!BT$110:BT$114,$F10+1)+IF(AND($E10=1,OT10=0),1000,0),MIN(AET10,20)*400+(IF('計算A'!BS$106=1,1-FL10,0)+IF('計算A'!BT$106=1,1-FN10,0))*150+213+'計算A'!BT$5*100000+IF(AND($E10=1,OT10=0),50000,0))),1000000))</f>
        <v/>
      </c>
      <c r="YB10">
        <f>IF($B10=0,1000000,IF(INDEX('計算A'!$D$60:$II$104,$B10,70)*FN10=1,IF(AND($E10=2,OU10=0),1000000,IF($F10&gt;0,INDEX('計算A'!BU$110:BU$114,$F10+1)+IF(AND($E10=1,OU10=0),1000,0),MIN(AET10,20)*400+(IF('計算A'!BT$106=1,1-FM10,0)+IF('計算A'!BU$106=1,1-FO10,0))*150+223+'計算A'!BU$5*100000+IF(AND($E10=1,OU10=0),50000,0))),1000000))</f>
        <v/>
      </c>
      <c r="YC10">
        <f>IF($B10=0,1000000,IF(INDEX('計算A'!$D$60:$II$104,$B10,71)*FO10=1,IF(AND($E10=2,OV10=0),1000000,IF($F10&gt;0,INDEX('計算A'!BV$110:BV$114,$F10+1)+IF(AND($E10=1,OV10=0),1000,0),MIN(AET10,20)*400+(IF('計算A'!BU$106=1,1-FN10,0)+IF('計算A'!BV$106=1,1-FP10,0))*150+233+'計算A'!BV$5*100000+IF(AND($E10=1,OV10=0),50000,0))),1000000))</f>
        <v/>
      </c>
      <c r="YD10">
        <f>IF($B10=0,1000000,IF(INDEX('計算A'!$D$60:$II$104,$B10,72)*FP10=1,IF(AND($E10=2,OW10=0),1000000,IF($F10&gt;0,INDEX('計算A'!BW$110:BW$114,$F10+1)+IF(AND($E10=1,OW10=0),1000,0),MIN(AET10,20)*400+(IF('計算A'!BV$106=1,1-FO10,0))*150+243+'計算A'!BW$5*100000+IF(AND($E10=1,OW10=0),50000,0))),1000000))</f>
        <v/>
      </c>
      <c r="YE10">
        <f>IF($B10=0,1000000,IF(INDEX('計算A'!$D$60:$II$104,$B10,73)*FQ10=1,IF(AND($E10=2,OX10=0),1000000,IF($F10&gt;0,INDEX('計算A'!BX$110:BX$114,$F10+1)+IF(AND($E10=1,OX10=0),1000,0),MIN(AEU10,20)*400+(IF('計算A'!BX$106=1,1-FR10,0))*150+14+'計算A'!BX$5*100000+IF(AND($E10=1,OX10=0),50000,0))),1000000))</f>
        <v/>
      </c>
      <c r="YF10">
        <f>IF($B10=0,1000000,IF(INDEX('計算A'!$D$60:$II$104,$B10,74)*FR10=1,IF(AND($E10=2,OY10=0),1000000,IF($F10&gt;0,INDEX('計算A'!BY$110:BY$114,$F10+1)+IF(AND($E10=1,OY10=0),1000,0),MIN(AEU10,20)*400+(IF('計算A'!BX$106=1,1-FQ10,0)+IF('計算A'!BY$106=1,1-FS10,0))*150+24+'計算A'!BY$5*100000+IF(AND($E10=1,OY10=0),50000,0))),1000000))</f>
        <v/>
      </c>
      <c r="YG10">
        <f>IF($B10=0,1000000,IF(INDEX('計算A'!$D$60:$II$104,$B10,75)*FS10=1,IF(AND($E10=2,OZ10=0),1000000,IF($F10&gt;0,INDEX('計算A'!BZ$110:BZ$114,$F10+1)+IF(AND($E10=1,OZ10=0),1000,0),MIN(AEU10,20)*400+(IF('計算A'!BY$106=1,1-FR10,0)+IF('計算A'!BZ$106=1,1-FT10,0))*150+34+'計算A'!BZ$5*100000+IF(AND($E10=1,OZ10=0),50000,0))),1000000))</f>
        <v/>
      </c>
      <c r="YH10">
        <f>IF($B10=0,1000000,IF(INDEX('計算A'!$D$60:$II$104,$B10,76)*FT10=1,IF(AND($E10=2,PA10=0),1000000,IF($F10&gt;0,INDEX('計算A'!CA$110:CA$114,$F10+1)+IF(AND($E10=1,PA10=0),1000,0),MIN(AEU10,20)*400+(IF('計算A'!BZ$106=1,1-FS10,0)+IF('計算A'!CA$106=1,1-FU10,0))*150+44+'計算A'!CA$5*100000+IF(AND($E10=1,PA10=0),50000,0))),1000000))</f>
        <v/>
      </c>
      <c r="YI10">
        <f>IF($B10=0,1000000,IF(INDEX('計算A'!$D$60:$II$104,$B10,77)*FU10=1,IF(AND($E10=2,PB10=0),1000000,IF($F10&gt;0,INDEX('計算A'!CB$110:CB$114,$F10+1)+IF(AND($E10=1,PB10=0),1000,0),MIN(AEU10,20)*400+(IF('計算A'!CA$106=1,1-FT10,0)+IF('計算A'!CB$106=1,1-FV10,0))*150+54+'計算A'!CB$5*100000+IF(AND($E10=1,PB10=0),50000,0))),1000000))</f>
        <v/>
      </c>
      <c r="YJ10">
        <f>IF($B10=0,1000000,IF(INDEX('計算A'!$D$60:$II$104,$B10,78)*FV10=1,IF(AND($E10=2,PC10=0),1000000,IF($F10&gt;0,INDEX('計算A'!CC$110:CC$114,$F10+1)+IF(AND($E10=1,PC10=0),1000,0),MIN(AEU10,20)*400+(IF('計算A'!CB$106=1,1-FU10,0)+IF('計算A'!CC$106=1,1-FW10,0))*150+64+'計算A'!CC$5*100000+IF(AND($E10=1,PC10=0),50000,0))),1000000))</f>
        <v/>
      </c>
      <c r="YK10">
        <f>IF($B10=0,1000000,IF(INDEX('計算A'!$D$60:$II$104,$B10,79)*FW10=1,IF(AND($E10=2,PD10=0),1000000,IF($F10&gt;0,INDEX('計算A'!CD$110:CD$114,$F10+1)+IF(AND($E10=1,PD10=0),1000,0),MIN(AEU10,20)*400+(IF('計算A'!CC$106=1,1-FV10,0)+IF('計算A'!CD$106=1,1-FX10,0))*150+74+'計算A'!CD$5*100000+IF(AND($E10=1,PD10=0),50000,0))),1000000))</f>
        <v/>
      </c>
      <c r="YL10">
        <f>IF($B10=0,1000000,IF(INDEX('計算A'!$D$60:$II$104,$B10,80)*FX10=1,IF(AND($E10=2,PE10=0),1000000,IF($F10&gt;0,INDEX('計算A'!CE$110:CE$114,$F10+1)+IF(AND($E10=1,PE10=0),1000,0),MIN(AEU10,20)*400+(IF('計算A'!CD$106=1,1-FW10,0)+IF('計算A'!CE$106=1,1-FY10,0))*150+84+'計算A'!CE$5*100000+IF(AND($E10=1,PE10=0),50000,0))),1000000))</f>
        <v/>
      </c>
      <c r="YM10">
        <f>IF($B10=0,1000000,IF(INDEX('計算A'!$D$60:$II$104,$B10,81)*FY10=1,IF(AND($E10=2,PF10=0),1000000,IF($F10&gt;0,INDEX('計算A'!CF$110:CF$114,$F10+1)+IF(AND($E10=1,PF10=0),1000,0),MIN(AEU10,20)*400+(IF('計算A'!CE$106=1,1-FX10,0)+IF('計算A'!CF$106=1,1-FZ10,0))*150+94+'計算A'!CF$5*100000+IF(AND($E10=1,PF10=0),50000,0))),1000000))</f>
        <v/>
      </c>
      <c r="YN10">
        <f>IF($B10=0,1000000,IF(INDEX('計算A'!$D$60:$II$104,$B10,82)*FZ10=1,IF(AND($E10=2,PG10=0),1000000,IF($F10&gt;0,INDEX('計算A'!CG$110:CG$114,$F10+1)+IF(AND($E10=1,PG10=0),1000,0),MIN(AEU10,20)*400+(IF('計算A'!CF$106=1,1-FY10,0)+IF('計算A'!CG$106=1,1-GA10,0))*150+104+'計算A'!CG$5*100000+IF(AND($E10=1,PG10=0),50000,0))),1000000))</f>
        <v/>
      </c>
      <c r="YO10">
        <f>IF($B10=0,1000000,IF(INDEX('計算A'!$D$60:$II$104,$B10,83)*GA10=1,IF(AND($E10=2,PH10=0),1000000,IF($F10&gt;0,INDEX('計算A'!CH$110:CH$114,$F10+1)+IF(AND($E10=1,PH10=0),1000,0),MIN(AEU10,20)*400+(IF('計算A'!CG$106=1,1-FZ10,0)+IF('計算A'!CH$106=1,1-GB10,0))*150+114+'計算A'!CH$5*100000+IF(AND($E10=1,PH10=0),50000,0))),1000000))</f>
        <v/>
      </c>
      <c r="YP10">
        <f>IF($B10=0,1000000,IF(INDEX('計算A'!$D$60:$II$104,$B10,84)*GB10=1,IF(AND($E10=2,PI10=0),1000000,IF($F10&gt;0,INDEX('計算A'!CI$110:CI$114,$F10+1)+IF(AND($E10=1,PI10=0),1000,0),MIN(AEU10,20)*400+(IF('計算A'!CH$106=1,1-GA10,0)+IF('計算A'!CI$106=1,1-GC10,0))*150+124+'計算A'!CI$5*100000+IF(AND($E10=1,PI10=0),50000,0))),1000000))</f>
        <v/>
      </c>
      <c r="YQ10">
        <f>IF($B10=0,1000000,IF(INDEX('計算A'!$D$60:$II$104,$B10,85)*GC10=1,IF(AND($E10=2,PJ10=0),1000000,IF($F10&gt;0,INDEX('計算A'!CJ$110:CJ$114,$F10+1)+IF(AND($E10=1,PJ10=0),1000,0),MIN(AEU10,20)*400+(IF('計算A'!CI$106=1,1-GB10,0)+IF('計算A'!CJ$106=1,1-GD10,0))*150+134+'計算A'!CJ$5*100000+IF(AND($E10=1,PJ10=0),50000,0))),1000000))</f>
        <v/>
      </c>
      <c r="YR10">
        <f>IF($B10=0,1000000,IF(INDEX('計算A'!$D$60:$II$104,$B10,86)*GD10=1,IF(AND($E10=2,PK10=0),1000000,IF($F10&gt;0,INDEX('計算A'!CK$110:CK$114,$F10+1)+IF(AND($E10=1,PK10=0),1000,0),MIN(AEU10,20)*400+(IF('計算A'!CJ$106=1,1-GC10,0)+IF('計算A'!CK$106=1,1-GE10,0))*150+144+'計算A'!CK$5*100000+IF(AND($E10=1,PK10=0),50000,0))),1000000))</f>
        <v/>
      </c>
      <c r="YS10">
        <f>IF($B10=0,1000000,IF(INDEX('計算A'!$D$60:$II$104,$B10,87)*GE10=1,IF(AND($E10=2,PL10=0),1000000,IF($F10&gt;0,INDEX('計算A'!CL$110:CL$114,$F10+1)+IF(AND($E10=1,PL10=0),1000,0),MIN(AEU10,20)*400+(IF('計算A'!CK$106=1,1-GD10,0)+IF('計算A'!CL$106=1,1-GF10,0))*150+154+'計算A'!CL$5*100000+IF(AND($E10=1,PL10=0),50000,0))),1000000))</f>
        <v/>
      </c>
      <c r="YT10">
        <f>IF($B10=0,1000000,IF(INDEX('計算A'!$D$60:$II$104,$B10,88)*GF10=1,IF(AND($E10=2,PM10=0),1000000,IF($F10&gt;0,INDEX('計算A'!CM$110:CM$114,$F10+1)+IF(AND($E10=1,PM10=0),1000,0),MIN(AEU10,20)*400+(IF('計算A'!CL$106=1,1-GE10,0)+IF('計算A'!CM$106=1,1-GG10,0))*150+164+'計算A'!CM$5*100000+IF(AND($E10=1,PM10=0),50000,0))),1000000))</f>
        <v/>
      </c>
      <c r="YU10">
        <f>IF($B10=0,1000000,IF(INDEX('計算A'!$D$60:$II$104,$B10,89)*GG10=1,IF(AND($E10=2,PN10=0),1000000,IF($F10&gt;0,INDEX('計算A'!CN$110:CN$114,$F10+1)+IF(AND($E10=1,PN10=0),1000,0),MIN(AEU10,20)*400+(IF('計算A'!CM$106=1,1-GF10,0)+IF('計算A'!CN$106=1,1-GH10,0))*150+174+'計算A'!CN$5*100000+IF(AND($E10=1,PN10=0),50000,0))),1000000))</f>
        <v/>
      </c>
      <c r="YV10">
        <f>IF($B10=0,1000000,IF(INDEX('計算A'!$D$60:$II$104,$B10,90)*GH10=1,IF(AND($E10=2,PO10=0),1000000,IF($F10&gt;0,INDEX('計算A'!CO$110:CO$114,$F10+1)+IF(AND($E10=1,PO10=0),1000,0),MIN(AEU10,20)*400+(IF('計算A'!CN$106=1,1-GG10,0)+IF('計算A'!CO$106=1,1-GI10,0))*150+184+'計算A'!CO$5*100000+IF(AND($E10=1,PO10=0),50000,0))),1000000))</f>
        <v/>
      </c>
      <c r="YW10">
        <f>IF($B10=0,1000000,IF(INDEX('計算A'!$D$60:$II$104,$B10,91)*GI10=1,IF(AND($E10=2,PP10=0),1000000,IF($F10&gt;0,INDEX('計算A'!CP$110:CP$114,$F10+1)+IF(AND($E10=1,PP10=0),1000,0),MIN(AEU10,20)*400+(IF('計算A'!CO$106=1,1-GH10,0)+IF('計算A'!CP$106=1,1-GJ10,0))*150+194+'計算A'!CP$5*100000+IF(AND($E10=1,PP10=0),50000,0))),1000000))</f>
        <v/>
      </c>
      <c r="YX10">
        <f>IF($B10=0,1000000,IF(INDEX('計算A'!$D$60:$II$104,$B10,92)*GJ10=1,IF(AND($E10=2,PQ10=0),1000000,IF($F10&gt;0,INDEX('計算A'!CQ$110:CQ$114,$F10+1)+IF(AND($E10=1,PQ10=0),1000,0),MIN(AEU10,20)*400+(IF('計算A'!CP$106=1,1-GI10,0)+IF('計算A'!CQ$106=1,1-GK10,0))*150+204+'計算A'!CQ$5*100000+IF(AND($E10=1,PQ10=0),50000,0))),1000000))</f>
        <v/>
      </c>
      <c r="YY10">
        <f>IF($B10=0,1000000,IF(INDEX('計算A'!$D$60:$II$104,$B10,93)*GK10=1,IF(AND($E10=2,PR10=0),1000000,IF($F10&gt;0,INDEX('計算A'!CR$110:CR$114,$F10+1)+IF(AND($E10=1,PR10=0),1000,0),MIN(AEU10,20)*400+(IF('計算A'!CQ$106=1,1-GJ10,0)+IF('計算A'!CR$106=1,1-GL10,0))*150+214+'計算A'!CR$5*100000+IF(AND($E10=1,PR10=0),50000,0))),1000000))</f>
        <v/>
      </c>
      <c r="YZ10">
        <f>IF($B10=0,1000000,IF(INDEX('計算A'!$D$60:$II$104,$B10,94)*GL10=1,IF(AND($E10=2,PS10=0),1000000,IF($F10&gt;0,INDEX('計算A'!CS$110:CS$114,$F10+1)+IF(AND($E10=1,PS10=0),1000,0),MIN(AEU10,20)*400+(IF('計算A'!CR$106=1,1-GK10,0)+IF('計算A'!CS$106=1,1-GM10,0))*150+224+'計算A'!CS$5*100000+IF(AND($E10=1,PS10=0),50000,0))),1000000))</f>
        <v/>
      </c>
      <c r="ZA10">
        <f>IF($B10=0,1000000,IF(INDEX('計算A'!$D$60:$II$104,$B10,95)*GM10=1,IF(AND($E10=2,PT10=0),1000000,IF($F10&gt;0,INDEX('計算A'!CT$110:CT$114,$F10+1)+IF(AND($E10=1,PT10=0),1000,0),MIN(AEU10,20)*400+(IF('計算A'!CS$106=1,1-GL10,0)+IF('計算A'!CT$106=1,1-GN10,0))*150+234+'計算A'!CT$5*100000+IF(AND($E10=1,PT10=0),50000,0))),1000000))</f>
        <v/>
      </c>
      <c r="ZB10">
        <f>IF($B10=0,1000000,IF(INDEX('計算A'!$D$60:$II$104,$B10,96)*GN10=1,IF(AND($E10=2,PU10=0),1000000,IF($F10&gt;0,INDEX('計算A'!CU$110:CU$114,$F10+1)+IF(AND($E10=1,PU10=0),1000,0),MIN(AEU10,20)*400+(IF('計算A'!CT$106=1,1-GM10,0))*150+244+'計算A'!CU$5*100000+IF(AND($E10=1,PU10=0),50000,0))),1000000))</f>
        <v/>
      </c>
      <c r="ZC10">
        <f>IF($B10=0,1000000,IF(INDEX('計算A'!$D$60:$II$104,$B10,97)*GO10=1,IF(AND($E10=2,PV10=0),1000000,IF($F10&gt;0,INDEX('計算A'!CV$110:CV$114,$F10+1)+IF(AND($E10=1,PV10=0),1000,0),MIN(AEV10,20)*400+(IF('計算A'!CV$106=1,1-GP10,0))*150+15+'計算A'!CV$5*100000+IF(AND($E10=1,PV10=0),50000,0))),1000000))</f>
        <v/>
      </c>
      <c r="ZD10">
        <f>IF($B10=0,1000000,IF(INDEX('計算A'!$D$60:$II$104,$B10,98)*GP10=1,IF(AND($E10=2,PW10=0),1000000,IF($F10&gt;0,INDEX('計算A'!CW$110:CW$114,$F10+1)+IF(AND($E10=1,PW10=0),1000,0),MIN(AEV10,20)*400+(IF('計算A'!CV$106=1,1-GO10,0)+IF('計算A'!CW$106=1,1-GQ10,0))*150+25+'計算A'!CW$5*100000+IF(AND($E10=1,PW10=0),50000,0))),1000000))</f>
        <v/>
      </c>
      <c r="ZE10">
        <f>IF($B10=0,1000000,IF(INDEX('計算A'!$D$60:$II$104,$B10,99)*GQ10=1,IF(AND($E10=2,PX10=0),1000000,IF($F10&gt;0,INDEX('計算A'!CX$110:CX$114,$F10+1)+IF(AND($E10=1,PX10=0),1000,0),MIN(AEV10,20)*400+(IF('計算A'!CW$106=1,1-GP10,0)+IF('計算A'!CX$106=1,1-GR10,0))*150+35+'計算A'!CX$5*100000+IF(AND($E10=1,PX10=0),50000,0))),1000000))</f>
        <v/>
      </c>
      <c r="ZF10">
        <f>IF($B10=0,1000000,IF(INDEX('計算A'!$D$60:$II$104,$B10,100)*GR10=1,IF(AND($E10=2,PY10=0),1000000,IF($F10&gt;0,INDEX('計算A'!CY$110:CY$114,$F10+1)+IF(AND($E10=1,PY10=0),1000,0),MIN(AEV10,20)*400+(IF('計算A'!CX$106=1,1-GQ10,0)+IF('計算A'!CY$106=1,1-GS10,0))*150+45+'計算A'!CY$5*100000+IF(AND($E10=1,PY10=0),50000,0))),1000000))</f>
        <v/>
      </c>
      <c r="ZG10">
        <f>IF($B10=0,1000000,IF(INDEX('計算A'!$D$60:$II$104,$B10,101)*GS10=1,IF(AND($E10=2,PZ10=0),1000000,IF($F10&gt;0,INDEX('計算A'!CZ$110:CZ$114,$F10+1)+IF(AND($E10=1,PZ10=0),1000,0),MIN(AEV10,20)*400+(IF('計算A'!CY$106=1,1-GR10,0)+IF('計算A'!CZ$106=1,1-GT10,0))*150+55+'計算A'!CZ$5*100000+IF(AND($E10=1,PZ10=0),50000,0))),1000000))</f>
        <v/>
      </c>
      <c r="ZH10">
        <f>IF($B10=0,1000000,IF(INDEX('計算A'!$D$60:$II$104,$B10,102)*GT10=1,IF(AND($E10=2,QA10=0),1000000,IF($F10&gt;0,INDEX('計算A'!DA$110:DA$114,$F10+1)+IF(AND($E10=1,QA10=0),1000,0),MIN(AEV10,20)*400+(IF('計算A'!CZ$106=1,1-GS10,0)+IF('計算A'!DA$106=1,1-GU10,0))*150+65+'計算A'!DA$5*100000+IF(AND($E10=1,QA10=0),50000,0))),1000000))</f>
        <v/>
      </c>
      <c r="ZI10">
        <f>IF($B10=0,1000000,IF(INDEX('計算A'!$D$60:$II$104,$B10,103)*GU10=1,IF(AND($E10=2,QB10=0),1000000,IF($F10&gt;0,INDEX('計算A'!DB$110:DB$114,$F10+1)+IF(AND($E10=1,QB10=0),1000,0),MIN(AEV10,20)*400+(IF('計算A'!DA$106=1,1-GT10,0)+IF('計算A'!DB$106=1,1-GV10,0))*150+75+'計算A'!DB$5*100000+IF(AND($E10=1,QB10=0),50000,0))),1000000))</f>
        <v/>
      </c>
      <c r="ZJ10">
        <f>IF($B10=0,1000000,IF(INDEX('計算A'!$D$60:$II$104,$B10,104)*GV10=1,IF(AND($E10=2,QC10=0),1000000,IF($F10&gt;0,INDEX('計算A'!DC$110:DC$114,$F10+1)+IF(AND($E10=1,QC10=0),1000,0),MIN(AEV10,20)*400+(IF('計算A'!DB$106=1,1-GU10,0)+IF('計算A'!DC$106=1,1-GW10,0))*150+85+'計算A'!DC$5*100000+IF(AND($E10=1,QC10=0),50000,0))),1000000))</f>
        <v/>
      </c>
      <c r="ZK10">
        <f>IF($B10=0,1000000,IF(INDEX('計算A'!$D$60:$II$104,$B10,105)*GW10=1,IF(AND($E10=2,QD10=0),1000000,IF($F10&gt;0,INDEX('計算A'!DD$110:DD$114,$F10+1)+IF(AND($E10=1,QD10=0),1000,0),MIN(AEV10,20)*400+(IF('計算A'!DC$106=1,1-GV10,0)+IF('計算A'!DD$106=1,1-GX10,0))*150+95+'計算A'!DD$5*100000+IF(AND($E10=1,QD10=0),50000,0))),1000000))</f>
        <v/>
      </c>
      <c r="ZL10">
        <f>IF($B10=0,1000000,IF(INDEX('計算A'!$D$60:$II$104,$B10,106)*GX10=1,IF(AND($E10=2,QE10=0),1000000,IF($F10&gt;0,INDEX('計算A'!DE$110:DE$114,$F10+1)+IF(AND($E10=1,QE10=0),1000,0),MIN(AEV10,20)*400+(IF('計算A'!DD$106=1,1-GW10,0)+IF('計算A'!DE$106=1,1-GY10,0))*150+105+'計算A'!DE$5*100000+IF(AND($E10=1,QE10=0),50000,0))),1000000))</f>
        <v/>
      </c>
      <c r="ZM10">
        <f>IF($B10=0,1000000,IF(INDEX('計算A'!$D$60:$II$104,$B10,107)*GY10=1,IF(AND($E10=2,QF10=0),1000000,IF($F10&gt;0,INDEX('計算A'!DF$110:DF$114,$F10+1)+IF(AND($E10=1,QF10=0),1000,0),MIN(AEV10,20)*400+(IF('計算A'!DE$106=1,1-GX10,0)+IF('計算A'!DF$106=1,1-GZ10,0))*150+115+'計算A'!DF$5*100000+IF(AND($E10=1,QF10=0),50000,0))),1000000))</f>
        <v/>
      </c>
      <c r="ZN10">
        <f>IF($B10=0,1000000,IF(INDEX('計算A'!$D$60:$II$104,$B10,108)*GZ10=1,IF(AND($E10=2,QG10=0),1000000,IF($F10&gt;0,INDEX('計算A'!DG$110:DG$114,$F10+1)+IF(AND($E10=1,QG10=0),1000,0),MIN(AEV10,20)*400+(IF('計算A'!DF$106=1,1-GY10,0)+IF('計算A'!DG$106=1,1-HA10,0))*150+125+'計算A'!DG$5*100000+IF(AND($E10=1,QG10=0),50000,0))),1000000))</f>
        <v/>
      </c>
      <c r="ZO10">
        <f>IF($B10=0,1000000,IF(INDEX('計算A'!$D$60:$II$104,$B10,109)*HA10=1,IF(AND($E10=2,QH10=0),1000000,IF($F10&gt;0,INDEX('計算A'!DH$110:DH$114,$F10+1)+IF(AND($E10=1,QH10=0),1000,0),MIN(AEV10,20)*400+(IF('計算A'!DG$106=1,1-GZ10,0)+IF('計算A'!DH$106=1,1-HB10,0))*150+135+'計算A'!DH$5*100000+IF(AND($E10=1,QH10=0),50000,0))),1000000))</f>
        <v/>
      </c>
      <c r="ZP10">
        <f>IF($B10=0,1000000,IF(INDEX('計算A'!$D$60:$II$104,$B10,110)*HB10=1,IF(AND($E10=2,QI10=0),1000000,IF($F10&gt;0,INDEX('計算A'!DI$110:DI$114,$F10+1)+IF(AND($E10=1,QI10=0),1000,0),MIN(AEV10,20)*400+(IF('計算A'!DH$106=1,1-HA10,0)+IF('計算A'!DI$106=1,1-HC10,0))*150+145+'計算A'!DI$5*100000+IF(AND($E10=1,QI10=0),50000,0))),1000000))</f>
        <v/>
      </c>
      <c r="ZQ10">
        <f>IF($B10=0,1000000,IF(INDEX('計算A'!$D$60:$II$104,$B10,111)*HC10=1,IF(AND($E10=2,QJ10=0),1000000,IF($F10&gt;0,INDEX('計算A'!DJ$110:DJ$114,$F10+1)+IF(AND($E10=1,QJ10=0),1000,0),MIN(AEV10,20)*400+(IF('計算A'!DI$106=1,1-HB10,0)+IF('計算A'!DJ$106=1,1-HD10,0))*150+155+'計算A'!DJ$5*100000+IF(AND($E10=1,QJ10=0),50000,0))),1000000))</f>
        <v/>
      </c>
      <c r="ZR10">
        <f>IF($B10=0,1000000,IF(INDEX('計算A'!$D$60:$II$104,$B10,112)*HD10=1,IF(AND($E10=2,QK10=0),1000000,IF($F10&gt;0,INDEX('計算A'!DK$110:DK$114,$F10+1)+IF(AND($E10=1,QK10=0),1000,0),MIN(AEV10,20)*400+(IF('計算A'!DJ$106=1,1-HC10,0)+IF('計算A'!DK$106=1,1-HE10,0))*150+165+'計算A'!DK$5*100000+IF(AND($E10=1,QK10=0),50000,0))),1000000))</f>
        <v/>
      </c>
      <c r="ZS10">
        <f>IF($B10=0,1000000,IF(INDEX('計算A'!$D$60:$II$104,$B10,113)*HE10=1,IF(AND($E10=2,QL10=0),1000000,IF($F10&gt;0,INDEX('計算A'!DL$110:DL$114,$F10+1)+IF(AND($E10=1,QL10=0),1000,0),MIN(AEV10,20)*400+(IF('計算A'!DK$106=1,1-HD10,0)+IF('計算A'!DL$106=1,1-HF10,0))*150+175+'計算A'!DL$5*100000+IF(AND($E10=1,QL10=0),50000,0))),1000000))</f>
        <v/>
      </c>
      <c r="ZT10">
        <f>IF($B10=0,1000000,IF(INDEX('計算A'!$D$60:$II$104,$B10,114)*HF10=1,IF(AND($E10=2,QM10=0),1000000,IF($F10&gt;0,INDEX('計算A'!DM$110:DM$114,$F10+1)+IF(AND($E10=1,QM10=0),1000,0),MIN(AEV10,20)*400+(IF('計算A'!DL$106=1,1-HE10,0)+IF('計算A'!DM$106=1,1-HG10,0))*150+185+'計算A'!DM$5*100000+IF(AND($E10=1,QM10=0),50000,0))),1000000))</f>
        <v/>
      </c>
      <c r="ZU10">
        <f>IF($B10=0,1000000,IF(INDEX('計算A'!$D$60:$II$104,$B10,115)*HG10=1,IF(AND($E10=2,QN10=0),1000000,IF($F10&gt;0,INDEX('計算A'!DN$110:DN$114,$F10+1)+IF(AND($E10=1,QN10=0),1000,0),MIN(AEV10,20)*400+(IF('計算A'!DM$106=1,1-HF10,0)+IF('計算A'!DN$106=1,1-HH10,0))*150+195+'計算A'!DN$5*100000+IF(AND($E10=1,QN10=0),50000,0))),1000000))</f>
        <v/>
      </c>
      <c r="ZV10">
        <f>IF($B10=0,1000000,IF(INDEX('計算A'!$D$60:$II$104,$B10,116)*HH10=1,IF(AND($E10=2,QO10=0),1000000,IF($F10&gt;0,INDEX('計算A'!DO$110:DO$114,$F10+1)+IF(AND($E10=1,QO10=0),1000,0),MIN(AEV10,20)*400+(IF('計算A'!DN$106=1,1-HG10,0)+IF('計算A'!DO$106=1,1-HI10,0))*150+205+'計算A'!DO$5*100000+IF(AND($E10=1,QO10=0),50000,0))),1000000))</f>
        <v/>
      </c>
      <c r="ZW10">
        <f>IF($B10=0,1000000,IF(INDEX('計算A'!$D$60:$II$104,$B10,117)*HI10=1,IF(AND($E10=2,QP10=0),1000000,IF($F10&gt;0,INDEX('計算A'!DP$110:DP$114,$F10+1)+IF(AND($E10=1,QP10=0),1000,0),MIN(AEV10,20)*400+(IF('計算A'!DO$106=1,1-HH10,0)+IF('計算A'!DP$106=1,1-HJ10,0))*150+215+'計算A'!DP$5*100000+IF(AND($E10=1,QP10=0),50000,0))),1000000))</f>
        <v/>
      </c>
      <c r="ZX10">
        <f>IF($B10=0,1000000,IF(INDEX('計算A'!$D$60:$II$104,$B10,118)*HJ10=1,IF(AND($E10=2,QQ10=0),1000000,IF($F10&gt;0,INDEX('計算A'!DQ$110:DQ$114,$F10+1)+IF(AND($E10=1,QQ10=0),1000,0),MIN(AEV10,20)*400+(IF('計算A'!DP$106=1,1-HI10,0)+IF('計算A'!DQ$106=1,1-HK10,0))*150+225+'計算A'!DQ$5*100000+IF(AND($E10=1,QQ10=0),50000,0))),1000000))</f>
        <v/>
      </c>
      <c r="ZY10">
        <f>IF($B10=0,1000000,IF(INDEX('計算A'!$D$60:$II$104,$B10,119)*HK10=1,IF(AND($E10=2,QR10=0),1000000,IF($F10&gt;0,INDEX('計算A'!DR$110:DR$114,$F10+1)+IF(AND($E10=1,QR10=0),1000,0),MIN(AEV10,20)*400+(IF('計算A'!DQ$106=1,1-HJ10,0)+IF('計算A'!DR$106=1,1-HL10,0))*150+235+'計算A'!DR$5*100000+IF(AND($E10=1,QR10=0),50000,0))),1000000))</f>
        <v/>
      </c>
      <c r="ZZ10">
        <f>IF($B10=0,1000000,IF(INDEX('計算A'!$D$60:$II$104,$B10,120)*HL10=1,IF(AND($E10=2,QS10=0),1000000,IF($F10&gt;0,INDEX('計算A'!DS$110:DS$114,$F10+1)+IF(AND($E10=1,QS10=0),1000,0),MIN(AEV10,20)*400+(IF('計算A'!DR$106=1,1-HK10,0))*150+245+'計算A'!DS$5*100000+IF(AND($E10=1,QS10=0),50000,0))),1000000))</f>
        <v/>
      </c>
      <c r="AAA10">
        <f>IF($B10=0,1000000,IF(INDEX('計算A'!$D$60:$II$104,$B10,121)*HM10=1,IF(AND($E10=2,QT10=0),1000000,IF($F10&gt;0,INDEX('計算A'!DT$110:DT$114,$F10+1)+IF(AND($E10=1,QT10=0),1000,0),MIN(AEW10,20)*400+(IF('計算A'!DT$106=1,1-HN10,0))*150+16+'計算A'!DT$5*100000+IF(AND($E10=1,QT10=0),50000,0))),1000000))</f>
        <v/>
      </c>
      <c r="AAB10">
        <f>IF($B10=0,1000000,IF(INDEX('計算A'!$D$60:$II$104,$B10,122)*HN10=1,IF(AND($E10=2,QU10=0),1000000,IF($F10&gt;0,INDEX('計算A'!DU$110:DU$114,$F10+1)+IF(AND($E10=1,QU10=0),1000,0),MIN(AEW10,20)*400+(IF('計算A'!DT$106=1,1-HM10,0)+IF('計算A'!DU$106=1,1-HO10,0))*150+26+'計算A'!DU$5*100000+IF(AND($E10=1,QU10=0),50000,0))),1000000))</f>
        <v/>
      </c>
      <c r="AAC10">
        <f>IF($B10=0,1000000,IF(INDEX('計算A'!$D$60:$II$104,$B10,123)*HO10=1,IF(AND($E10=2,QV10=0),1000000,IF($F10&gt;0,INDEX('計算A'!DV$110:DV$114,$F10+1)+IF(AND($E10=1,QV10=0),1000,0),MIN(AEW10,20)*400+(IF('計算A'!DU$106=1,1-HN10,0)+IF('計算A'!DV$106=1,1-HP10,0))*150+36+'計算A'!DV$5*100000+IF(AND($E10=1,QV10=0),50000,0))),1000000))</f>
        <v/>
      </c>
      <c r="AAD10">
        <f>IF($B10=0,1000000,IF(INDEX('計算A'!$D$60:$II$104,$B10,124)*HP10=1,IF(AND($E10=2,QW10=0),1000000,IF($F10&gt;0,INDEX('計算A'!DW$110:DW$114,$F10+1)+IF(AND($E10=1,QW10=0),1000,0),MIN(AEW10,20)*400+(IF('計算A'!DV$106=1,1-HO10,0)+IF('計算A'!DW$106=1,1-HQ10,0))*150+46+'計算A'!DW$5*100000+IF(AND($E10=1,QW10=0),50000,0))),1000000))</f>
        <v/>
      </c>
      <c r="AAE10">
        <f>IF($B10=0,1000000,IF(INDEX('計算A'!$D$60:$II$104,$B10,125)*HQ10=1,IF(AND($E10=2,QX10=0),1000000,IF($F10&gt;0,INDEX('計算A'!DX$110:DX$114,$F10+1)+IF(AND($E10=1,QX10=0),1000,0),MIN(AEW10,20)*400+(IF('計算A'!DW$106=1,1-HP10,0)+IF('計算A'!DX$106=1,1-HR10,0))*150+56+'計算A'!DX$5*100000+IF(AND($E10=1,QX10=0),50000,0))),1000000))</f>
        <v/>
      </c>
      <c r="AAF10">
        <f>IF($B10=0,1000000,IF(INDEX('計算A'!$D$60:$II$104,$B10,126)*HR10=1,IF(AND($E10=2,QY10=0),1000000,IF($F10&gt;0,INDEX('計算A'!DY$110:DY$114,$F10+1)+IF(AND($E10=1,QY10=0),1000,0),MIN(AEW10,20)*400+(IF('計算A'!DX$106=1,1-HQ10,0)+IF('計算A'!DY$106=1,1-HS10,0))*150+66+'計算A'!DY$5*100000+IF(AND($E10=1,QY10=0),50000,0))),1000000))</f>
        <v/>
      </c>
      <c r="AAG10">
        <f>IF($B10=0,1000000,IF(INDEX('計算A'!$D$60:$II$104,$B10,127)*HS10=1,IF(AND($E10=2,QZ10=0),1000000,IF($F10&gt;0,INDEX('計算A'!DZ$110:DZ$114,$F10+1)+IF(AND($E10=1,QZ10=0),1000,0),MIN(AEW10,20)*400+(IF('計算A'!DY$106=1,1-HR10,0)+IF('計算A'!DZ$106=1,1-HT10,0))*150+76+'計算A'!DZ$5*100000+IF(AND($E10=1,QZ10=0),50000,0))),1000000))</f>
        <v/>
      </c>
      <c r="AAH10">
        <f>IF($B10=0,1000000,IF(INDEX('計算A'!$D$60:$II$104,$B10,128)*HT10=1,IF(AND($E10=2,RA10=0),1000000,IF($F10&gt;0,INDEX('計算A'!EA$110:EA$114,$F10+1)+IF(AND($E10=1,RA10=0),1000,0),MIN(AEW10,20)*400+(IF('計算A'!DZ$106=1,1-HS10,0)+IF('計算A'!EA$106=1,1-HU10,0))*150+86+'計算A'!EA$5*100000+IF(AND($E10=1,RA10=0),50000,0))),1000000))</f>
        <v/>
      </c>
      <c r="AAI10">
        <f>IF($B10=0,1000000,IF(INDEX('計算A'!$D$60:$II$104,$B10,129)*HU10=1,IF(AND($E10=2,RB10=0),1000000,IF($F10&gt;0,INDEX('計算A'!EB$110:EB$114,$F10+1)+IF(AND($E10=1,RB10=0),1000,0),MIN(AEW10,20)*400+(IF('計算A'!EA$106=1,1-HT10,0)+IF('計算A'!EB$106=1,1-HV10,0))*150+96+'計算A'!EB$5*100000+IF(AND($E10=1,RB10=0),50000,0))),1000000))</f>
        <v/>
      </c>
      <c r="AAJ10">
        <f>IF($B10=0,1000000,IF(INDEX('計算A'!$D$60:$II$104,$B10,130)*HV10=1,IF(AND($E10=2,RC10=0),1000000,IF($F10&gt;0,INDEX('計算A'!EC$110:EC$114,$F10+1)+IF(AND($E10=1,RC10=0),1000,0),MIN(AEW10,20)*400+(IF('計算A'!EB$106=1,1-HU10,0)+IF('計算A'!EC$106=1,1-HW10,0))*150+106+'計算A'!EC$5*100000+IF(AND($E10=1,RC10=0),50000,0))),1000000))</f>
        <v/>
      </c>
      <c r="AAK10">
        <f>IF($B10=0,1000000,IF(INDEX('計算A'!$D$60:$II$104,$B10,131)*HW10=1,IF(AND($E10=2,RD10=0),1000000,IF($F10&gt;0,INDEX('計算A'!ED$110:ED$114,$F10+1)+IF(AND($E10=1,RD10=0),1000,0),MIN(AEW10,20)*400+(IF('計算A'!EC$106=1,1-HV10,0)+IF('計算A'!ED$106=1,1-HX10,0))*150+116+'計算A'!ED$5*100000+IF(AND($E10=1,RD10=0),50000,0))),1000000))</f>
        <v/>
      </c>
      <c r="AAL10">
        <f>IF($B10=0,1000000,IF(INDEX('計算A'!$D$60:$II$104,$B10,132)*HX10=1,IF(AND($E10=2,RE10=0),1000000,IF($F10&gt;0,INDEX('計算A'!EE$110:EE$114,$F10+1)+IF(AND($E10=1,RE10=0),1000,0),MIN(AEW10,20)*400+(IF('計算A'!ED$106=1,1-HW10,0)+IF('計算A'!EE$106=1,1-HY10,0))*150+126+'計算A'!EE$5*100000+IF(AND($E10=1,RE10=0),50000,0))),1000000))</f>
        <v/>
      </c>
      <c r="AAM10">
        <f>IF($B10=0,1000000,IF(INDEX('計算A'!$D$60:$II$104,$B10,133)*HY10=1,IF(AND($E10=2,RF10=0),1000000,IF($F10&gt;0,INDEX('計算A'!EF$110:EF$114,$F10+1)+IF(AND($E10=1,RF10=0),1000,0),MIN(AEW10,20)*400+(IF('計算A'!EE$106=1,1-HX10,0)+IF('計算A'!EF$106=1,1-HZ10,0))*150+136+'計算A'!EF$5*100000+IF(AND($E10=1,RF10=0),50000,0))),1000000))</f>
        <v/>
      </c>
      <c r="AAN10">
        <f>IF($B10=0,1000000,IF(INDEX('計算A'!$D$60:$II$104,$B10,134)*HZ10=1,IF(AND($E10=2,RG10=0),1000000,IF($F10&gt;0,INDEX('計算A'!EG$110:EG$114,$F10+1)+IF(AND($E10=1,RG10=0),1000,0),MIN(AEW10,20)*400+(IF('計算A'!EF$106=1,1-HY10,0)+IF('計算A'!EG$106=1,1-IA10,0))*150+146+'計算A'!EG$5*100000+IF(AND($E10=1,RG10=0),50000,0))),1000000))</f>
        <v/>
      </c>
      <c r="AAO10">
        <f>IF($B10=0,1000000,IF(INDEX('計算A'!$D$60:$II$104,$B10,135)*IA10=1,IF(AND($E10=2,RH10=0),1000000,IF($F10&gt;0,INDEX('計算A'!EH$110:EH$114,$F10+1)+IF(AND($E10=1,RH10=0),1000,0),MIN(AEW10,20)*400+(IF('計算A'!EG$106=1,1-HZ10,0)+IF('計算A'!EH$106=1,1-IB10,0))*150+156+'計算A'!EH$5*100000+IF(AND($E10=1,RH10=0),50000,0))),1000000))</f>
        <v/>
      </c>
      <c r="AAP10">
        <f>IF($B10=0,1000000,IF(INDEX('計算A'!$D$60:$II$104,$B10,136)*IB10=1,IF(AND($E10=2,RI10=0),1000000,IF($F10&gt;0,INDEX('計算A'!EI$110:EI$114,$F10+1)+IF(AND($E10=1,RI10=0),1000,0),MIN(AEW10,20)*400+(IF('計算A'!EH$106=1,1-IA10,0)+IF('計算A'!EI$106=1,1-IC10,0))*150+166+'計算A'!EI$5*100000+IF(AND($E10=1,RI10=0),50000,0))),1000000))</f>
        <v/>
      </c>
      <c r="AAQ10">
        <f>IF($B10=0,1000000,IF(INDEX('計算A'!$D$60:$II$104,$B10,137)*IC10=1,IF(AND($E10=2,RJ10=0),1000000,IF($F10&gt;0,INDEX('計算A'!EJ$110:EJ$114,$F10+1)+IF(AND($E10=1,RJ10=0),1000,0),MIN(AEW10,20)*400+(IF('計算A'!EI$106=1,1-IB10,0)+IF('計算A'!EJ$106=1,1-ID10,0))*150+176+'計算A'!EJ$5*100000+IF(AND($E10=1,RJ10=0),50000,0))),1000000))</f>
        <v/>
      </c>
      <c r="AAR10">
        <f>IF($B10=0,1000000,IF(INDEX('計算A'!$D$60:$II$104,$B10,138)*ID10=1,IF(AND($E10=2,RK10=0),1000000,IF($F10&gt;0,INDEX('計算A'!EK$110:EK$114,$F10+1)+IF(AND($E10=1,RK10=0),1000,0),MIN(AEW10,20)*400+(IF('計算A'!EJ$106=1,1-IC10,0)+IF('計算A'!EK$106=1,1-IE10,0))*150+186+'計算A'!EK$5*100000+IF(AND($E10=1,RK10=0),50000,0))),1000000))</f>
        <v/>
      </c>
      <c r="AAS10">
        <f>IF($B10=0,1000000,IF(INDEX('計算A'!$D$60:$II$104,$B10,139)*IE10=1,IF(AND($E10=2,RL10=0),1000000,IF($F10&gt;0,INDEX('計算A'!EL$110:EL$114,$F10+1)+IF(AND($E10=1,RL10=0),1000,0),MIN(AEW10,20)*400+(IF('計算A'!EK$106=1,1-ID10,0)+IF('計算A'!EL$106=1,1-IF10,0))*150+196+'計算A'!EL$5*100000+IF(AND($E10=1,RL10=0),50000,0))),1000000))</f>
        <v/>
      </c>
      <c r="AAT10">
        <f>IF($B10=0,1000000,IF(INDEX('計算A'!$D$60:$II$104,$B10,140)*IF10=1,IF(AND($E10=2,RM10=0),1000000,IF($F10&gt;0,INDEX('計算A'!EM$110:EM$114,$F10+1)+IF(AND($E10=1,RM10=0),1000,0),MIN(AEW10,20)*400+(IF('計算A'!EL$106=1,1-IE10,0)+IF('計算A'!EM$106=1,1-IG10,0))*150+206+'計算A'!EM$5*100000+IF(AND($E10=1,RM10=0),50000,0))),1000000))</f>
        <v/>
      </c>
      <c r="AAU10">
        <f>IF($B10=0,1000000,IF(INDEX('計算A'!$D$60:$II$104,$B10,141)*IG10=1,IF(AND($E10=2,RN10=0),1000000,IF($F10&gt;0,INDEX('計算A'!EN$110:EN$114,$F10+1)+IF(AND($E10=1,RN10=0),1000,0),MIN(AEW10,20)*400+(IF('計算A'!EM$106=1,1-IF10,0)+IF('計算A'!EN$106=1,1-IH10,0))*150+216+'計算A'!EN$5*100000+IF(AND($E10=1,RN10=0),50000,0))),1000000))</f>
        <v/>
      </c>
      <c r="AAV10">
        <f>IF($B10=0,1000000,IF(INDEX('計算A'!$D$60:$II$104,$B10,142)*IH10=1,IF(AND($E10=2,RO10=0),1000000,IF($F10&gt;0,INDEX('計算A'!EO$110:EO$114,$F10+1)+IF(AND($E10=1,RO10=0),1000,0),MIN(AEW10,20)*400+(IF('計算A'!EN$106=1,1-IG10,0)+IF('計算A'!EO$106=1,1-II10,0))*150+226+'計算A'!EO$5*100000+IF(AND($E10=1,RO10=0),50000,0))),1000000))</f>
        <v/>
      </c>
      <c r="AAW10">
        <f>IF($B10=0,1000000,IF(INDEX('計算A'!$D$60:$II$104,$B10,143)*II10=1,IF(AND($E10=2,RP10=0),1000000,IF($F10&gt;0,INDEX('計算A'!EP$110:EP$114,$F10+1)+IF(AND($E10=1,RP10=0),1000,0),MIN(AEW10,20)*400+(IF('計算A'!EO$106=1,1-IH10,0)+IF('計算A'!EP$106=1,1-IJ10,0))*150+236+'計算A'!EP$5*100000+IF(AND($E10=1,RP10=0),50000,0))),1000000))</f>
        <v/>
      </c>
      <c r="AAX10">
        <f>IF($B10=0,1000000,IF(INDEX('計算A'!$D$60:$II$104,$B10,144)*IJ10=1,IF(AND($E10=2,RQ10=0),1000000,IF($F10&gt;0,INDEX('計算A'!EQ$110:EQ$114,$F10+1)+IF(AND($E10=1,RQ10=0),1000,0),MIN(AEW10,20)*400+(IF('計算A'!EP$106=1,1-II10,0))*150+246+'計算A'!EQ$5*100000+IF(AND($E10=1,RQ10=0),50000,0))),1000000))</f>
        <v/>
      </c>
      <c r="AAY10">
        <f>IF($B10=0,1000000,IF(INDEX('計算A'!$D$60:$II$104,$B10,145)*IK10=1,IF(AND($E10=2,RR10=0),1000000,IF($F10&gt;0,INDEX('計算A'!ER$110:ER$114,$F10+1)+IF(AND($E10=1,RR10=0),1000,0),MIN(AEX10,20)*400+(IF('計算A'!ER$106=1,1-IL10,0))*150+17+'計算A'!ER$5*100000+IF(AND($E10=1,RR10=0),50000,0))),1000000))</f>
        <v/>
      </c>
      <c r="AAZ10">
        <f>IF($B10=0,1000000,IF(INDEX('計算A'!$D$60:$II$104,$B10,146)*IL10=1,IF(AND($E10=2,RS10=0),1000000,IF($F10&gt;0,INDEX('計算A'!ES$110:ES$114,$F10+1)+IF(AND($E10=1,RS10=0),1000,0),MIN(AEX10,20)*400+(IF('計算A'!ER$106=1,1-IK10,0)+IF('計算A'!ES$106=1,1-IM10,0))*150+27+'計算A'!ES$5*100000+IF(AND($E10=1,RS10=0),50000,0))),1000000))</f>
        <v/>
      </c>
      <c r="ABA10">
        <f>IF($B10=0,1000000,IF(INDEX('計算A'!$D$60:$II$104,$B10,147)*IM10=1,IF(AND($E10=2,RT10=0),1000000,IF($F10&gt;0,INDEX('計算A'!ET$110:ET$114,$F10+1)+IF(AND($E10=1,RT10=0),1000,0),MIN(AEX10,20)*400+(IF('計算A'!ES$106=1,1-IL10,0)+IF('計算A'!ET$106=1,1-IN10,0))*150+37+'計算A'!ET$5*100000+IF(AND($E10=1,RT10=0),50000,0))),1000000))</f>
        <v/>
      </c>
      <c r="ABB10">
        <f>IF($B10=0,1000000,IF(INDEX('計算A'!$D$60:$II$104,$B10,148)*IN10=1,IF(AND($E10=2,RU10=0),1000000,IF($F10&gt;0,INDEX('計算A'!EU$110:EU$114,$F10+1)+IF(AND($E10=1,RU10=0),1000,0),MIN(AEX10,20)*400+(IF('計算A'!ET$106=1,1-IM10,0)+IF('計算A'!EU$106=1,1-IO10,0))*150+47+'計算A'!EU$5*100000+IF(AND($E10=1,RU10=0),50000,0))),1000000))</f>
        <v/>
      </c>
      <c r="ABC10">
        <f>IF($B10=0,1000000,IF(INDEX('計算A'!$D$60:$II$104,$B10,149)*IO10=1,IF(AND($E10=2,RV10=0),1000000,IF($F10&gt;0,INDEX('計算A'!EV$110:EV$114,$F10+1)+IF(AND($E10=1,RV10=0),1000,0),MIN(AEX10,20)*400+(IF('計算A'!EU$106=1,1-IN10,0)+IF('計算A'!EV$106=1,1-IP10,0))*150+57+'計算A'!EV$5*100000+IF(AND($E10=1,RV10=0),50000,0))),1000000))</f>
        <v/>
      </c>
      <c r="ABD10">
        <f>IF($B10=0,1000000,IF(INDEX('計算A'!$D$60:$II$104,$B10,150)*IP10=1,IF(AND($E10=2,RW10=0),1000000,IF($F10&gt;0,INDEX('計算A'!EW$110:EW$114,$F10+1)+IF(AND($E10=1,RW10=0),1000,0),MIN(AEX10,20)*400+(IF('計算A'!EV$106=1,1-IO10,0)+IF('計算A'!EW$106=1,1-IQ10,0))*150+67+'計算A'!EW$5*100000+IF(AND($E10=1,RW10=0),50000,0))),1000000))</f>
        <v/>
      </c>
      <c r="ABE10">
        <f>IF($B10=0,1000000,IF(INDEX('計算A'!$D$60:$II$104,$B10,151)*IQ10=1,IF(AND($E10=2,RX10=0),1000000,IF($F10&gt;0,INDEX('計算A'!EX$110:EX$114,$F10+1)+IF(AND($E10=1,RX10=0),1000,0),MIN(AEX10,20)*400+(IF('計算A'!EW$106=1,1-IP10,0)+IF('計算A'!EX$106=1,1-IR10,0))*150+77+'計算A'!EX$5*100000+IF(AND($E10=1,RX10=0),50000,0))),1000000))</f>
        <v/>
      </c>
      <c r="ABF10">
        <f>IF($B10=0,1000000,IF(INDEX('計算A'!$D$60:$II$104,$B10,152)*IR10=1,IF(AND($E10=2,RY10=0),1000000,IF($F10&gt;0,INDEX('計算A'!EY$110:EY$114,$F10+1)+IF(AND($E10=1,RY10=0),1000,0),MIN(AEX10,20)*400+(IF('計算A'!EX$106=1,1-IQ10,0)+IF('計算A'!EY$106=1,1-IS10,0))*150+87+'計算A'!EY$5*100000+IF(AND($E10=1,RY10=0),50000,0))),1000000))</f>
        <v/>
      </c>
      <c r="ABG10">
        <f>IF($B10=0,1000000,IF(INDEX('計算A'!$D$60:$II$104,$B10,153)*IS10=1,IF(AND($E10=2,RZ10=0),1000000,IF($F10&gt;0,INDEX('計算A'!EZ$110:EZ$114,$F10+1)+IF(AND($E10=1,RZ10=0),1000,0),MIN(AEX10,20)*400+(IF('計算A'!EY$106=1,1-IR10,0)+IF('計算A'!EZ$106=1,1-IT10,0))*150+97+'計算A'!EZ$5*100000+IF(AND($E10=1,RZ10=0),50000,0))),1000000))</f>
        <v/>
      </c>
      <c r="ABH10">
        <f>IF($B10=0,1000000,IF(INDEX('計算A'!$D$60:$II$104,$B10,154)*IT10=1,IF(AND($E10=2,SA10=0),1000000,IF($F10&gt;0,INDEX('計算A'!FA$110:FA$114,$F10+1)+IF(AND($E10=1,SA10=0),1000,0),MIN(AEX10,20)*400+(IF('計算A'!EZ$106=1,1-IS10,0)+IF('計算A'!FA$106=1,1-IU10,0))*150+107+'計算A'!FA$5*100000+IF(AND($E10=1,SA10=0),50000,0))),1000000))</f>
        <v/>
      </c>
      <c r="ABI10">
        <f>IF($B10=0,1000000,IF(INDEX('計算A'!$D$60:$II$104,$B10,155)*IU10=1,IF(AND($E10=2,SB10=0),1000000,IF($F10&gt;0,INDEX('計算A'!FB$110:FB$114,$F10+1)+IF(AND($E10=1,SB10=0),1000,0),MIN(AEX10,20)*400+(IF('計算A'!FA$106=1,1-IT10,0)+IF('計算A'!FB$106=1,1-IV10,0))*150+117+'計算A'!FB$5*100000+IF(AND($E10=1,SB10=0),50000,0))),1000000))</f>
        <v/>
      </c>
      <c r="ABJ10">
        <f>IF($B10=0,1000000,IF(INDEX('計算A'!$D$60:$II$104,$B10,156)*IV10=1,IF(AND($E10=2,SC10=0),1000000,IF($F10&gt;0,INDEX('計算A'!FC$110:FC$114,$F10+1)+IF(AND($E10=1,SC10=0),1000,0),MIN(AEX10,20)*400+(IF('計算A'!FB$106=1,1-IU10,0)+IF('計算A'!FC$106=1,1-IW10,0))*150+127+'計算A'!FC$5*100000+IF(AND($E10=1,SC10=0),50000,0))),1000000))</f>
        <v/>
      </c>
      <c r="ABK10">
        <f>IF($B10=0,1000000,IF(INDEX('計算A'!$D$60:$II$104,$B10,157)*IW10=1,IF(AND($E10=2,SD10=0),1000000,IF($F10&gt;0,INDEX('計算A'!FD$110:FD$114,$F10+1)+IF(AND($E10=1,SD10=0),1000,0),MIN(AEX10,20)*400+(IF('計算A'!FC$106=1,1-IV10,0)+IF('計算A'!FD$106=1,1-IX10,0))*150+137+'計算A'!FD$5*100000+IF(AND($E10=1,SD10=0),50000,0))),1000000))</f>
        <v/>
      </c>
      <c r="ABL10">
        <f>IF($B10=0,1000000,IF(INDEX('計算A'!$D$60:$II$104,$B10,158)*IX10=1,IF(AND($E10=2,SE10=0),1000000,IF($F10&gt;0,INDEX('計算A'!FE$110:FE$114,$F10+1)+IF(AND($E10=1,SE10=0),1000,0),MIN(AEX10,20)*400+(IF('計算A'!FD$106=1,1-IW10,0)+IF('計算A'!FE$106=1,1-IY10,0))*150+147+'計算A'!FE$5*100000+IF(AND($E10=1,SE10=0),50000,0))),1000000))</f>
        <v/>
      </c>
      <c r="ABM10">
        <f>IF($B10=0,1000000,IF(INDEX('計算A'!$D$60:$II$104,$B10,159)*IY10=1,IF(AND($E10=2,SF10=0),1000000,IF($F10&gt;0,INDEX('計算A'!FF$110:FF$114,$F10+1)+IF(AND($E10=1,SF10=0),1000,0),MIN(AEX10,20)*400+(IF('計算A'!FE$106=1,1-IX10,0)+IF('計算A'!FF$106=1,1-IZ10,0))*150+157+'計算A'!FF$5*100000+IF(AND($E10=1,SF10=0),50000,0))),1000000))</f>
        <v/>
      </c>
      <c r="ABN10">
        <f>IF($B10=0,1000000,IF(INDEX('計算A'!$D$60:$II$104,$B10,160)*IZ10=1,IF(AND($E10=2,SG10=0),1000000,IF($F10&gt;0,INDEX('計算A'!FG$110:FG$114,$F10+1)+IF(AND($E10=1,SG10=0),1000,0),MIN(AEX10,20)*400+(IF('計算A'!FF$106=1,1-IY10,0)+IF('計算A'!FG$106=1,1-JA10,0))*150+167+'計算A'!FG$5*100000+IF(AND($E10=1,SG10=0),50000,0))),1000000))</f>
        <v/>
      </c>
      <c r="ABO10">
        <f>IF($B10=0,1000000,IF(INDEX('計算A'!$D$60:$II$104,$B10,161)*JA10=1,IF(AND($E10=2,SH10=0),1000000,IF($F10&gt;0,INDEX('計算A'!FH$110:FH$114,$F10+1)+IF(AND($E10=1,SH10=0),1000,0),MIN(AEX10,20)*400+(IF('計算A'!FG$106=1,1-IZ10,0)+IF('計算A'!FH$106=1,1-JB10,0))*150+177+'計算A'!FH$5*100000+IF(AND($E10=1,SH10=0),50000,0))),1000000))</f>
        <v/>
      </c>
      <c r="ABP10">
        <f>IF($B10=0,1000000,IF(INDEX('計算A'!$D$60:$II$104,$B10,162)*JB10=1,IF(AND($E10=2,SI10=0),1000000,IF($F10&gt;0,INDEX('計算A'!FI$110:FI$114,$F10+1)+IF(AND($E10=1,SI10=0),1000,0),MIN(AEX10,20)*400+(IF('計算A'!FH$106=1,1-JA10,0)+IF('計算A'!FI$106=1,1-JC10,0))*150+187+'計算A'!FI$5*100000+IF(AND($E10=1,SI10=0),50000,0))),1000000))</f>
        <v/>
      </c>
      <c r="ABQ10">
        <f>IF($B10=0,1000000,IF(INDEX('計算A'!$D$60:$II$104,$B10,163)*JC10=1,IF(AND($E10=2,SJ10=0),1000000,IF($F10&gt;0,INDEX('計算A'!FJ$110:FJ$114,$F10+1)+IF(AND($E10=1,SJ10=0),1000,0),MIN(AEX10,20)*400+(IF('計算A'!FI$106=1,1-JB10,0)+IF('計算A'!FJ$106=1,1-JD10,0))*150+197+'計算A'!FJ$5*100000+IF(AND($E10=1,SJ10=0),50000,0))),1000000))</f>
        <v/>
      </c>
      <c r="ABR10">
        <f>IF($B10=0,1000000,IF(INDEX('計算A'!$D$60:$II$104,$B10,164)*JD10=1,IF(AND($E10=2,SK10=0),1000000,IF($F10&gt;0,INDEX('計算A'!FK$110:FK$114,$F10+1)+IF(AND($E10=1,SK10=0),1000,0),MIN(AEX10,20)*400+(IF('計算A'!FJ$106=1,1-JC10,0)+IF('計算A'!FK$106=1,1-JE10,0))*150+207+'計算A'!FK$5*100000+IF(AND($E10=1,SK10=0),50000,0))),1000000))</f>
        <v/>
      </c>
      <c r="ABS10">
        <f>IF($B10=0,1000000,IF(INDEX('計算A'!$D$60:$II$104,$B10,165)*JE10=1,IF(AND($E10=2,SL10=0),1000000,IF($F10&gt;0,INDEX('計算A'!FL$110:FL$114,$F10+1)+IF(AND($E10=1,SL10=0),1000,0),MIN(AEX10,20)*400+(IF('計算A'!FK$106=1,1-JD10,0)+IF('計算A'!FL$106=1,1-JF10,0))*150+217+'計算A'!FL$5*100000+IF(AND($E10=1,SL10=0),50000,0))),1000000))</f>
        <v/>
      </c>
      <c r="ABT10">
        <f>IF($B10=0,1000000,IF(INDEX('計算A'!$D$60:$II$104,$B10,166)*JF10=1,IF(AND($E10=2,SM10=0),1000000,IF($F10&gt;0,INDEX('計算A'!FM$110:FM$114,$F10+1)+IF(AND($E10=1,SM10=0),1000,0),MIN(AEX10,20)*400+(IF('計算A'!FL$106=1,1-JE10,0)+IF('計算A'!FM$106=1,1-JG10,0))*150+227+'計算A'!FM$5*100000+IF(AND($E10=1,SM10=0),50000,0))),1000000))</f>
        <v/>
      </c>
      <c r="ABU10">
        <f>IF($B10=0,1000000,IF(INDEX('計算A'!$D$60:$II$104,$B10,167)*JG10=1,IF(AND($E10=2,SN10=0),1000000,IF($F10&gt;0,INDEX('計算A'!FN$110:FN$114,$F10+1)+IF(AND($E10=1,SN10=0),1000,0),MIN(AEX10,20)*400+(IF('計算A'!FM$106=1,1-JF10,0)+IF('計算A'!FN$106=1,1-JH10,0))*150+237+'計算A'!FN$5*100000+IF(AND($E10=1,SN10=0),50000,0))),1000000))</f>
        <v/>
      </c>
      <c r="ABV10">
        <f>IF($B10=0,1000000,IF(INDEX('計算A'!$D$60:$II$104,$B10,168)*JH10=1,IF(AND($E10=2,SO10=0),1000000,IF($F10&gt;0,INDEX('計算A'!FO$110:FO$114,$F10+1)+IF(AND($E10=1,SO10=0),1000,0),MIN(AEX10,20)*400+(IF('計算A'!FN$106=1,1-JG10,0))*150+247+'計算A'!FO$5*100000+IF(AND($E10=1,SO10=0),50000,0))),1000000))</f>
        <v/>
      </c>
      <c r="ABW10">
        <f>IF($B10=0,1000000,IF(INDEX('計算A'!$D$60:$II$104,$B10,169)*JI10=1,IF(AND($E10=2,SP10=0),1000000,IF($F10&gt;0,INDEX('計算A'!FP$110:FP$114,$F10+1)+IF(AND($E10=1,SP10=0),1000,0),MIN(AEY10,20)*400+(IF('計算A'!FP$106=1,1-JJ10,0))*150+18+'計算A'!FP$5*100000+IF(AND($E10=1,SP10=0),50000,0))),1000000))</f>
        <v/>
      </c>
      <c r="ABX10">
        <f>IF($B10=0,1000000,IF(INDEX('計算A'!$D$60:$II$104,$B10,170)*JJ10=1,IF(AND($E10=2,SQ10=0),1000000,IF($F10&gt;0,INDEX('計算A'!FQ$110:FQ$114,$F10+1)+IF(AND($E10=1,SQ10=0),1000,0),MIN(AEY10,20)*400+(IF('計算A'!FP$106=1,1-JI10,0)+IF('計算A'!FQ$106=1,1-JK10,0))*150+28+'計算A'!FQ$5*100000+IF(AND($E10=1,SQ10=0),50000,0))),1000000))</f>
        <v/>
      </c>
      <c r="ABY10">
        <f>IF($B10=0,1000000,IF(INDEX('計算A'!$D$60:$II$104,$B10,171)*JK10=1,IF(AND($E10=2,SR10=0),1000000,IF($F10&gt;0,INDEX('計算A'!FR$110:FR$114,$F10+1)+IF(AND($E10=1,SR10=0),1000,0),MIN(AEY10,20)*400+(IF('計算A'!FQ$106=1,1-JJ10,0)+IF('計算A'!FR$106=1,1-JL10,0))*150+38+'計算A'!FR$5*100000+IF(AND($E10=1,SR10=0),50000,0))),1000000))</f>
        <v/>
      </c>
      <c r="ABZ10">
        <f>IF($B10=0,1000000,IF(INDEX('計算A'!$D$60:$II$104,$B10,172)*JL10=1,IF(AND($E10=2,SS10=0),1000000,IF($F10&gt;0,INDEX('計算A'!FS$110:FS$114,$F10+1)+IF(AND($E10=1,SS10=0),1000,0),MIN(AEY10,20)*400+(IF('計算A'!FR$106=1,1-JK10,0)+IF('計算A'!FS$106=1,1-JM10,0))*150+48+'計算A'!FS$5*100000+IF(AND($E10=1,SS10=0),50000,0))),1000000))</f>
        <v/>
      </c>
      <c r="ACA10">
        <f>IF($B10=0,1000000,IF(INDEX('計算A'!$D$60:$II$104,$B10,173)*JM10=1,IF(AND($E10=2,ST10=0),1000000,IF($F10&gt;0,INDEX('計算A'!FT$110:FT$114,$F10+1)+IF(AND($E10=1,ST10=0),1000,0),MIN(AEY10,20)*400+(IF('計算A'!FS$106=1,1-JL10,0)+IF('計算A'!FT$106=1,1-JN10,0))*150+58+'計算A'!FT$5*100000+IF(AND($E10=1,ST10=0),50000,0))),1000000))</f>
        <v/>
      </c>
      <c r="ACB10">
        <f>IF($B10=0,1000000,IF(INDEX('計算A'!$D$60:$II$104,$B10,174)*JN10=1,IF(AND($E10=2,SU10=0),1000000,IF($F10&gt;0,INDEX('計算A'!FU$110:FU$114,$F10+1)+IF(AND($E10=1,SU10=0),1000,0),MIN(AEY10,20)*400+(IF('計算A'!FT$106=1,1-JM10,0)+IF('計算A'!FU$106=1,1-JO10,0))*150+68+'計算A'!FU$5*100000+IF(AND($E10=1,SU10=0),50000,0))),1000000))</f>
        <v/>
      </c>
      <c r="ACC10">
        <f>IF($B10=0,1000000,IF(INDEX('計算A'!$D$60:$II$104,$B10,175)*JO10=1,IF(AND($E10=2,SV10=0),1000000,IF($F10&gt;0,INDEX('計算A'!FV$110:FV$114,$F10+1)+IF(AND($E10=1,SV10=0),1000,0),MIN(AEY10,20)*400+(IF('計算A'!FU$106=1,1-JN10,0)+IF('計算A'!FV$106=1,1-JP10,0))*150+78+'計算A'!FV$5*100000+IF(AND($E10=1,SV10=0),50000,0))),1000000))</f>
        <v/>
      </c>
      <c r="ACD10">
        <f>IF($B10=0,1000000,IF(INDEX('計算A'!$D$60:$II$104,$B10,176)*JP10=1,IF(AND($E10=2,SW10=0),1000000,IF($F10&gt;0,INDEX('計算A'!FW$110:FW$114,$F10+1)+IF(AND($E10=1,SW10=0),1000,0),MIN(AEY10,20)*400+(IF('計算A'!FV$106=1,1-JO10,0)+IF('計算A'!FW$106=1,1-JQ10,0))*150+88+'計算A'!FW$5*100000+IF(AND($E10=1,SW10=0),50000,0))),1000000))</f>
        <v/>
      </c>
      <c r="ACE10">
        <f>IF($B10=0,1000000,IF(INDEX('計算A'!$D$60:$II$104,$B10,177)*JQ10=1,IF(AND($E10=2,SX10=0),1000000,IF($F10&gt;0,INDEX('計算A'!FX$110:FX$114,$F10+1)+IF(AND($E10=1,SX10=0),1000,0),MIN(AEY10,20)*400+(IF('計算A'!FW$106=1,1-JP10,0)+IF('計算A'!FX$106=1,1-JR10,0))*150+98+'計算A'!FX$5*100000+IF(AND($E10=1,SX10=0),50000,0))),1000000))</f>
        <v/>
      </c>
      <c r="ACF10">
        <f>IF($B10=0,1000000,IF(INDEX('計算A'!$D$60:$II$104,$B10,178)*JR10=1,IF(AND($E10=2,SY10=0),1000000,IF($F10&gt;0,INDEX('計算A'!FY$110:FY$114,$F10+1)+IF(AND($E10=1,SY10=0),1000,0),MIN(AEY10,20)*400+(IF('計算A'!FX$106=1,1-JQ10,0)+IF('計算A'!FY$106=1,1-JS10,0))*150+108+'計算A'!FY$5*100000+IF(AND($E10=1,SY10=0),50000,0))),1000000))</f>
        <v/>
      </c>
      <c r="ACG10">
        <f>IF($B10=0,1000000,IF(INDEX('計算A'!$D$60:$II$104,$B10,179)*JS10=1,IF(AND($E10=2,SZ10=0),1000000,IF($F10&gt;0,INDEX('計算A'!FZ$110:FZ$114,$F10+1)+IF(AND($E10=1,SZ10=0),1000,0),MIN(AEY10,20)*400+(IF('計算A'!FY$106=1,1-JR10,0)+IF('計算A'!FZ$106=1,1-JT10,0))*150+118+'計算A'!FZ$5*100000+IF(AND($E10=1,SZ10=0),50000,0))),1000000))</f>
        <v/>
      </c>
      <c r="ACH10">
        <f>IF($B10=0,1000000,IF(INDEX('計算A'!$D$60:$II$104,$B10,180)*JT10=1,IF(AND($E10=2,TA10=0),1000000,IF($F10&gt;0,INDEX('計算A'!GA$110:GA$114,$F10+1)+IF(AND($E10=1,TA10=0),1000,0),MIN(AEY10,20)*400+(IF('計算A'!FZ$106=1,1-JS10,0)+IF('計算A'!GA$106=1,1-JU10,0))*150+128+'計算A'!GA$5*100000+IF(AND($E10=1,TA10=0),50000,0))),1000000))</f>
        <v/>
      </c>
      <c r="ACI10">
        <f>IF($B10=0,1000000,IF(INDEX('計算A'!$D$60:$II$104,$B10,181)*JU10=1,IF(AND($E10=2,TB10=0),1000000,IF($F10&gt;0,INDEX('計算A'!GB$110:GB$114,$F10+1)+IF(AND($E10=1,TB10=0),1000,0),MIN(AEY10,20)*400+(IF('計算A'!GA$106=1,1-JT10,0)+IF('計算A'!GB$106=1,1-JV10,0))*150+138+'計算A'!GB$5*100000+IF(AND($E10=1,TB10=0),50000,0))),1000000))</f>
        <v/>
      </c>
      <c r="ACJ10">
        <f>IF($B10=0,1000000,IF(INDEX('計算A'!$D$60:$II$104,$B10,182)*JV10=1,IF(AND($E10=2,TC10=0),1000000,IF($F10&gt;0,INDEX('計算A'!GC$110:GC$114,$F10+1)+IF(AND($E10=1,TC10=0),1000,0),MIN(AEY10,20)*400+(IF('計算A'!GB$106=1,1-JU10,0)+IF('計算A'!GC$106=1,1-JW10,0))*150+148+'計算A'!GC$5*100000+IF(AND($E10=1,TC10=0),50000,0))),1000000))</f>
        <v/>
      </c>
      <c r="ACK10">
        <f>IF($B10=0,1000000,IF(INDEX('計算A'!$D$60:$II$104,$B10,183)*JW10=1,IF(AND($E10=2,TD10=0),1000000,IF($F10&gt;0,INDEX('計算A'!GD$110:GD$114,$F10+1)+IF(AND($E10=1,TD10=0),1000,0),MIN(AEY10,20)*400+(IF('計算A'!GC$106=1,1-JV10,0)+IF('計算A'!GD$106=1,1-JX10,0))*150+158+'計算A'!GD$5*100000+IF(AND($E10=1,TD10=0),50000,0))),1000000))</f>
        <v/>
      </c>
      <c r="ACL10">
        <f>IF($B10=0,1000000,IF(INDEX('計算A'!$D$60:$II$104,$B10,184)*JX10=1,IF(AND($E10=2,TE10=0),1000000,IF($F10&gt;0,INDEX('計算A'!GE$110:GE$114,$F10+1)+IF(AND($E10=1,TE10=0),1000,0),MIN(AEY10,20)*400+(IF('計算A'!GD$106=1,1-JW10,0)+IF('計算A'!GE$106=1,1-JY10,0))*150+168+'計算A'!GE$5*100000+IF(AND($E10=1,TE10=0),50000,0))),1000000))</f>
        <v/>
      </c>
      <c r="ACM10">
        <f>IF($B10=0,1000000,IF(INDEX('計算A'!$D$60:$II$104,$B10,185)*JY10=1,IF(AND($E10=2,TF10=0),1000000,IF($F10&gt;0,INDEX('計算A'!GF$110:GF$114,$F10+1)+IF(AND($E10=1,TF10=0),1000,0),MIN(AEY10,20)*400+(IF('計算A'!GE$106=1,1-JX10,0)+IF('計算A'!GF$106=1,1-JZ10,0))*150+178+'計算A'!GF$5*100000+IF(AND($E10=1,TF10=0),50000,0))),1000000))</f>
        <v/>
      </c>
      <c r="ACN10">
        <f>IF($B10=0,1000000,IF(INDEX('計算A'!$D$60:$II$104,$B10,186)*JZ10=1,IF(AND($E10=2,TG10=0),1000000,IF($F10&gt;0,INDEX('計算A'!GG$110:GG$114,$F10+1)+IF(AND($E10=1,TG10=0),1000,0),MIN(AEY10,20)*400+(IF('計算A'!GF$106=1,1-JY10,0)+IF('計算A'!GG$106=1,1-KA10,0))*150+188+'計算A'!GG$5*100000+IF(AND($E10=1,TG10=0),50000,0))),1000000))</f>
        <v/>
      </c>
      <c r="ACO10">
        <f>IF($B10=0,1000000,IF(INDEX('計算A'!$D$60:$II$104,$B10,187)*KA10=1,IF(AND($E10=2,TH10=0),1000000,IF($F10&gt;0,INDEX('計算A'!GH$110:GH$114,$F10+1)+IF(AND($E10=1,TH10=0),1000,0),MIN(AEY10,20)*400+(IF('計算A'!GG$106=1,1-JZ10,0)+IF('計算A'!GH$106=1,1-KB10,0))*150+198+'計算A'!GH$5*100000+IF(AND($E10=1,TH10=0),50000,0))),1000000))</f>
        <v/>
      </c>
      <c r="ACP10">
        <f>IF($B10=0,1000000,IF(INDEX('計算A'!$D$60:$II$104,$B10,188)*KB10=1,IF(AND($E10=2,TI10=0),1000000,IF($F10&gt;0,INDEX('計算A'!GI$110:GI$114,$F10+1)+IF(AND($E10=1,TI10=0),1000,0),MIN(AEY10,20)*400+(IF('計算A'!GH$106=1,1-KA10,0)+IF('計算A'!GI$106=1,1-KC10,0))*150+208+'計算A'!GI$5*100000+IF(AND($E10=1,TI10=0),50000,0))),1000000))</f>
        <v/>
      </c>
      <c r="ACQ10">
        <f>IF($B10=0,1000000,IF(INDEX('計算A'!$D$60:$II$104,$B10,189)*KC10=1,IF(AND($E10=2,TJ10=0),1000000,IF($F10&gt;0,INDEX('計算A'!GJ$110:GJ$114,$F10+1)+IF(AND($E10=1,TJ10=0),1000,0),MIN(AEY10,20)*400+(IF('計算A'!GI$106=1,1-KB10,0)+IF('計算A'!GJ$106=1,1-KD10,0))*150+218+'計算A'!GJ$5*100000+IF(AND($E10=1,TJ10=0),50000,0))),1000000))</f>
        <v/>
      </c>
      <c r="ACR10">
        <f>IF($B10=0,1000000,IF(INDEX('計算A'!$D$60:$II$104,$B10,190)*KD10=1,IF(AND($E10=2,TK10=0),1000000,IF($F10&gt;0,INDEX('計算A'!GK$110:GK$114,$F10+1)+IF(AND($E10=1,TK10=0),1000,0),MIN(AEY10,20)*400+(IF('計算A'!GJ$106=1,1-KC10,0)+IF('計算A'!GK$106=1,1-KE10,0))*150+228+'計算A'!GK$5*100000+IF(AND($E10=1,TK10=0),50000,0))),1000000))</f>
        <v/>
      </c>
      <c r="ACS10">
        <f>IF($B10=0,1000000,IF(INDEX('計算A'!$D$60:$II$104,$B10,191)*KE10=1,IF(AND($E10=2,TL10=0),1000000,IF($F10&gt;0,INDEX('計算A'!GL$110:GL$114,$F10+1)+IF(AND($E10=1,TL10=0),1000,0),MIN(AEY10,20)*400+(IF('計算A'!GK$106=1,1-KD10,0)+IF('計算A'!GL$106=1,1-KF10,0))*150+238+'計算A'!GL$5*100000+IF(AND($E10=1,TL10=0),50000,0))),1000000))</f>
        <v/>
      </c>
      <c r="ACT10">
        <f>IF($B10=0,1000000,IF(INDEX('計算A'!$D$60:$II$104,$B10,192)*KF10=1,IF(AND($E10=2,TM10=0),1000000,IF($F10&gt;0,INDEX('計算A'!GM$110:GM$114,$F10+1)+IF(AND($E10=1,TM10=0),1000,0),MIN(AEY10,20)*400+(IF('計算A'!GL$106=1,1-KE10,0))*150+248+'計算A'!GM$5*100000+IF(AND($E10=1,TM10=0),50000,0))),1000000))</f>
        <v/>
      </c>
      <c r="ACU10">
        <f>IF($B10=0,1000000,IF(INDEX('計算A'!$D$60:$II$104,$B10,193)*KG10=1,IF(AND($E10=2,TN10=0),1000000,IF($F10&gt;0,INDEX('計算A'!GN$110:GN$114,$F10+1)+IF(AND($E10=1,TN10=0),1000,0),MIN(AEZ10,20)*400+(IF('計算A'!GN$106=1,1-KH10,0))*150+19+'計算A'!GN$5*100000+IF(AND($E10=1,TN10=0),50000,0))),1000000))</f>
        <v/>
      </c>
      <c r="ACV10">
        <f>IF($B10=0,1000000,IF(INDEX('計算A'!$D$60:$II$104,$B10,194)*KH10=1,IF(AND($E10=2,TO10=0),1000000,IF($F10&gt;0,INDEX('計算A'!GO$110:GO$114,$F10+1)+IF(AND($E10=1,TO10=0),1000,0),MIN(AEZ10,20)*400+(IF('計算A'!GN$106=1,1-KG10,0)+IF('計算A'!GO$106=1,1-KI10,0))*150+29+'計算A'!GO$5*100000+IF(AND($E10=1,TO10=0),50000,0))),1000000))</f>
        <v/>
      </c>
      <c r="ACW10">
        <f>IF($B10=0,1000000,IF(INDEX('計算A'!$D$60:$II$104,$B10,195)*KI10=1,IF(AND($E10=2,TP10=0),1000000,IF($F10&gt;0,INDEX('計算A'!GP$110:GP$114,$F10+1)+IF(AND($E10=1,TP10=0),1000,0),MIN(AEZ10,20)*400+(IF('計算A'!GO$106=1,1-KH10,0)+IF('計算A'!GP$106=1,1-KJ10,0))*150+39+'計算A'!GP$5*100000+IF(AND($E10=1,TP10=0),50000,0))),1000000))</f>
        <v/>
      </c>
      <c r="ACX10">
        <f>IF($B10=0,1000000,IF(INDEX('計算A'!$D$60:$II$104,$B10,196)*KJ10=1,IF(AND($E10=2,TQ10=0),1000000,IF($F10&gt;0,INDEX('計算A'!GQ$110:GQ$114,$F10+1)+IF(AND($E10=1,TQ10=0),1000,0),MIN(AEZ10,20)*400+(IF('計算A'!GP$106=1,1-KI10,0)+IF('計算A'!GQ$106=1,1-KK10,0))*150+49+'計算A'!GQ$5*100000+IF(AND($E10=1,TQ10=0),50000,0))),1000000))</f>
        <v/>
      </c>
      <c r="ACY10">
        <f>IF($B10=0,1000000,IF(INDEX('計算A'!$D$60:$II$104,$B10,197)*KK10=1,IF(AND($E10=2,TR10=0),1000000,IF($F10&gt;0,INDEX('計算A'!GR$110:GR$114,$F10+1)+IF(AND($E10=1,TR10=0),1000,0),MIN(AEZ10,20)*400+(IF('計算A'!GQ$106=1,1-KJ10,0)+IF('計算A'!GR$106=1,1-KL10,0))*150+59+'計算A'!GR$5*100000+IF(AND($E10=1,TR10=0),50000,0))),1000000))</f>
        <v/>
      </c>
      <c r="ACZ10">
        <f>IF($B10=0,1000000,IF(INDEX('計算A'!$D$60:$II$104,$B10,198)*KL10=1,IF(AND($E10=2,TS10=0),1000000,IF($F10&gt;0,INDEX('計算A'!GS$110:GS$114,$F10+1)+IF(AND($E10=1,TS10=0),1000,0),MIN(AEZ10,20)*400+(IF('計算A'!GR$106=1,1-KK10,0)+IF('計算A'!GS$106=1,1-KM10,0))*150+69+'計算A'!GS$5*100000+IF(AND($E10=1,TS10=0),50000,0))),1000000))</f>
        <v/>
      </c>
      <c r="ADA10">
        <f>IF($B10=0,1000000,IF(INDEX('計算A'!$D$60:$II$104,$B10,199)*KM10=1,IF(AND($E10=2,TT10=0),1000000,IF($F10&gt;0,INDEX('計算A'!GT$110:GT$114,$F10+1)+IF(AND($E10=1,TT10=0),1000,0),MIN(AEZ10,20)*400+(IF('計算A'!GS$106=1,1-KL10,0)+IF('計算A'!GT$106=1,1-KN10,0))*150+79+'計算A'!GT$5*100000+IF(AND($E10=1,TT10=0),50000,0))),1000000))</f>
        <v/>
      </c>
      <c r="ADB10">
        <f>IF($B10=0,1000000,IF(INDEX('計算A'!$D$60:$II$104,$B10,200)*KN10=1,IF(AND($E10=2,TU10=0),1000000,IF($F10&gt;0,INDEX('計算A'!GU$110:GU$114,$F10+1)+IF(AND($E10=1,TU10=0),1000,0),MIN(AEZ10,20)*400+(IF('計算A'!GT$106=1,1-KM10,0)+IF('計算A'!GU$106=1,1-KO10,0))*150+89+'計算A'!GU$5*100000+IF(AND($E10=1,TU10=0),50000,0))),1000000))</f>
        <v/>
      </c>
      <c r="ADC10">
        <f>IF($B10=0,1000000,IF(INDEX('計算A'!$D$60:$II$104,$B10,201)*KO10=1,IF(AND($E10=2,TV10=0),1000000,IF($F10&gt;0,INDEX('計算A'!GV$110:GV$114,$F10+1)+IF(AND($E10=1,TV10=0),1000,0),MIN(AEZ10,20)*400+(IF('計算A'!GU$106=1,1-KN10,0)+IF('計算A'!GV$106=1,1-KP10,0))*150+99+'計算A'!GV$5*100000+IF(AND($E10=1,TV10=0),50000,0))),1000000))</f>
        <v/>
      </c>
      <c r="ADD10">
        <f>IF($B10=0,1000000,IF(INDEX('計算A'!$D$60:$II$104,$B10,202)*KP10=1,IF(AND($E10=2,TW10=0),1000000,IF($F10&gt;0,INDEX('計算A'!GW$110:GW$114,$F10+1)+IF(AND($E10=1,TW10=0),1000,0),MIN(AEZ10,20)*400+(IF('計算A'!GV$106=1,1-KO10,0)+IF('計算A'!GW$106=1,1-KQ10,0))*150+109+'計算A'!GW$5*100000+IF(AND($E10=1,TW10=0),50000,0))),1000000))</f>
        <v/>
      </c>
      <c r="ADE10">
        <f>IF($B10=0,1000000,IF(INDEX('計算A'!$D$60:$II$104,$B10,203)*KQ10=1,IF(AND($E10=2,TX10=0),1000000,IF($F10&gt;0,INDEX('計算A'!GX$110:GX$114,$F10+1)+IF(AND($E10=1,TX10=0),1000,0),MIN(AEZ10,20)*400+(IF('計算A'!GW$106=1,1-KP10,0)+IF('計算A'!GX$106=1,1-KR10,0))*150+119+'計算A'!GX$5*100000+IF(AND($E10=1,TX10=0),50000,0))),1000000))</f>
        <v/>
      </c>
      <c r="ADF10">
        <f>IF($B10=0,1000000,IF(INDEX('計算A'!$D$60:$II$104,$B10,204)*KR10=1,IF(AND($E10=2,TY10=0),1000000,IF($F10&gt;0,INDEX('計算A'!GY$110:GY$114,$F10+1)+IF(AND($E10=1,TY10=0),1000,0),MIN(AEZ10,20)*400+(IF('計算A'!GX$106=1,1-KQ10,0)+IF('計算A'!GY$106=1,1-KS10,0))*150+129+'計算A'!GY$5*100000+IF(AND($E10=1,TY10=0),50000,0))),1000000))</f>
        <v/>
      </c>
      <c r="ADG10">
        <f>IF($B10=0,1000000,IF(INDEX('計算A'!$D$60:$II$104,$B10,205)*KS10=1,IF(AND($E10=2,TZ10=0),1000000,IF($F10&gt;0,INDEX('計算A'!GZ$110:GZ$114,$F10+1)+IF(AND($E10=1,TZ10=0),1000,0),MIN(AEZ10,20)*400+(IF('計算A'!GY$106=1,1-KR10,0)+IF('計算A'!GZ$106=1,1-KT10,0))*150+139+'計算A'!GZ$5*100000+IF(AND($E10=1,TZ10=0),50000,0))),1000000))</f>
        <v/>
      </c>
      <c r="ADH10">
        <f>IF($B10=0,1000000,IF(INDEX('計算A'!$D$60:$II$104,$B10,206)*KT10=1,IF(AND($E10=2,UA10=0),1000000,IF($F10&gt;0,INDEX('計算A'!HA$110:HA$114,$F10+1)+IF(AND($E10=1,UA10=0),1000,0),MIN(AEZ10,20)*400+(IF('計算A'!GZ$106=1,1-KS10,0)+IF('計算A'!HA$106=1,1-KU10,0))*150+149+'計算A'!HA$5*100000+IF(AND($E10=1,UA10=0),50000,0))),1000000))</f>
        <v/>
      </c>
      <c r="ADI10">
        <f>IF($B10=0,1000000,IF(INDEX('計算A'!$D$60:$II$104,$B10,207)*KU10=1,IF(AND($E10=2,UB10=0),1000000,IF($F10&gt;0,INDEX('計算A'!HB$110:HB$114,$F10+1)+IF(AND($E10=1,UB10=0),1000,0),MIN(AEZ10,20)*400+(IF('計算A'!HA$106=1,1-KT10,0)+IF('計算A'!HB$106=1,1-KV10,0))*150+159+'計算A'!HB$5*100000+IF(AND($E10=1,UB10=0),50000,0))),1000000))</f>
        <v/>
      </c>
      <c r="ADJ10">
        <f>IF($B10=0,1000000,IF(INDEX('計算A'!$D$60:$II$104,$B10,208)*KV10=1,IF(AND($E10=2,UC10=0),1000000,IF($F10&gt;0,INDEX('計算A'!HC$110:HC$114,$F10+1)+IF(AND($E10=1,UC10=0),1000,0),MIN(AEZ10,20)*400+(IF('計算A'!HB$106=1,1-KU10,0)+IF('計算A'!HC$106=1,1-KW10,0))*150+169+'計算A'!HC$5*100000+IF(AND($E10=1,UC10=0),50000,0))),1000000))</f>
        <v/>
      </c>
      <c r="ADK10">
        <f>IF($B10=0,1000000,IF(INDEX('計算A'!$D$60:$II$104,$B10,209)*KW10=1,IF(AND($E10=2,UD10=0),1000000,IF($F10&gt;0,INDEX('計算A'!HD$110:HD$114,$F10+1)+IF(AND($E10=1,UD10=0),1000,0),MIN(AEZ10,20)*400+(IF('計算A'!HC$106=1,1-KV10,0)+IF('計算A'!HD$106=1,1-KX10,0))*150+179+'計算A'!HD$5*100000+IF(AND($E10=1,UD10=0),50000,0))),1000000))</f>
        <v/>
      </c>
      <c r="ADL10">
        <f>IF($B10=0,1000000,IF(INDEX('計算A'!$D$60:$II$104,$B10,210)*KX10=1,IF(AND($E10=2,UE10=0),1000000,IF($F10&gt;0,INDEX('計算A'!HE$110:HE$114,$F10+1)+IF(AND($E10=1,UE10=0),1000,0),MIN(AEZ10,20)*400+(IF('計算A'!HD$106=1,1-KW10,0)+IF('計算A'!HE$106=1,1-KY10,0))*150+189+'計算A'!HE$5*100000+IF(AND($E10=1,UE10=0),50000,0))),1000000))</f>
        <v/>
      </c>
      <c r="ADM10">
        <f>IF($B10=0,1000000,IF(INDEX('計算A'!$D$60:$II$104,$B10,211)*KY10=1,IF(AND($E10=2,UF10=0),1000000,IF($F10&gt;0,INDEX('計算A'!HF$110:HF$114,$F10+1)+IF(AND($E10=1,UF10=0),1000,0),MIN(AEZ10,20)*400+(IF('計算A'!HE$106=1,1-KX10,0)+IF('計算A'!HF$106=1,1-KZ10,0))*150+199+'計算A'!HF$5*100000+IF(AND($E10=1,UF10=0),50000,0))),1000000))</f>
        <v/>
      </c>
      <c r="ADN10">
        <f>IF($B10=0,1000000,IF(INDEX('計算A'!$D$60:$II$104,$B10,212)*KZ10=1,IF(AND($E10=2,UG10=0),1000000,IF($F10&gt;0,INDEX('計算A'!HG$110:HG$114,$F10+1)+IF(AND($E10=1,UG10=0),1000,0),MIN(AEZ10,20)*400+(IF('計算A'!HF$106=1,1-KY10,0)+IF('計算A'!HG$106=1,1-LA10,0))*150+209+'計算A'!HG$5*100000+IF(AND($E10=1,UG10=0),50000,0))),1000000))</f>
        <v/>
      </c>
      <c r="ADO10">
        <f>IF($B10=0,1000000,IF(INDEX('計算A'!$D$60:$II$104,$B10,213)*LA10=1,IF(AND($E10=2,UH10=0),1000000,IF($F10&gt;0,INDEX('計算A'!HH$110:HH$114,$F10+1)+IF(AND($E10=1,UH10=0),1000,0),MIN(AEZ10,20)*400+(IF('計算A'!HG$106=1,1-KZ10,0)+IF('計算A'!HH$106=1,1-LB10,0))*150+219+'計算A'!HH$5*100000+IF(AND($E10=1,UH10=0),50000,0))),1000000))</f>
        <v/>
      </c>
      <c r="ADP10">
        <f>IF($B10=0,1000000,IF(INDEX('計算A'!$D$60:$II$104,$B10,214)*LB10=1,IF(AND($E10=2,UI10=0),1000000,IF($F10&gt;0,INDEX('計算A'!HI$110:HI$114,$F10+1)+IF(AND($E10=1,UI10=0),1000,0),MIN(AEZ10,20)*400+(IF('計算A'!HH$106=1,1-LA10,0)+IF('計算A'!HI$106=1,1-LC10,0))*150+229+'計算A'!HI$5*100000+IF(AND($E10=1,UI10=0),50000,0))),1000000))</f>
        <v/>
      </c>
      <c r="ADQ10">
        <f>IF($B10=0,1000000,IF(INDEX('計算A'!$D$60:$II$104,$B10,215)*LC10=1,IF(AND($E10=2,UJ10=0),1000000,IF($F10&gt;0,INDEX('計算A'!HJ$110:HJ$114,$F10+1)+IF(AND($E10=1,UJ10=0),1000,0),MIN(AEZ10,20)*400+(IF('計算A'!HI$106=1,1-LB10,0)+IF('計算A'!HJ$106=1,1-LD10,0))*150+239+'計算A'!HJ$5*100000+IF(AND($E10=1,UJ10=0),50000,0))),1000000))</f>
        <v/>
      </c>
      <c r="ADR10">
        <f>IF($B10=0,1000000,IF(INDEX('計算A'!$D$60:$II$104,$B10,216)*LD10=1,IF(AND($E10=2,UK10=0),1000000,IF($F10&gt;0,INDEX('計算A'!HK$110:HK$114,$F10+1)+IF(AND($E10=1,UK10=0),1000,0),MIN(AEZ10,20)*400+(IF('計算A'!HJ$106=1,1-LC10,0))*150+249+'計算A'!HK$5*100000+IF(AND($E10=1,UK10=0),50000,0))),1000000))</f>
        <v/>
      </c>
      <c r="ADS10">
        <f>IF($B10=0,1000000,IF(INDEX('計算A'!$D$60:$II$104,$B10,217)*LE10=1,IF(AND($E10=2,UL10=0),1000000,IF($F10&gt;0,INDEX('計算A'!HL$110:HL$114,$F10+1)+IF(AND($E10=1,UL10=0),1000,0),MIN(AFA10,20)*400+(IF('計算A'!HL$106=1,1-LF10,0))*150+20+'計算A'!HL$5*100000+IF(AND($E10=1,UL10=0),50000,0))),1000000))</f>
        <v/>
      </c>
      <c r="ADT10">
        <f>IF($B10=0,1000000,IF(INDEX('計算A'!$D$60:$II$104,$B10,218)*LF10=1,IF(AND($E10=2,UM10=0),1000000,IF($F10&gt;0,INDEX('計算A'!HM$110:HM$114,$F10+1)+IF(AND($E10=1,UM10=0),1000,0),MIN(AFA10,20)*400+(IF('計算A'!HL$106=1,1-LE10,0)+IF('計算A'!HM$106=1,1-LG10,0))*150+30+'計算A'!HM$5*100000+IF(AND($E10=1,UM10=0),50000,0))),1000000))</f>
        <v/>
      </c>
      <c r="ADU10">
        <f>IF($B10=0,1000000,IF(INDEX('計算A'!$D$60:$II$104,$B10,219)*LG10=1,IF(AND($E10=2,UN10=0),1000000,IF($F10&gt;0,INDEX('計算A'!HN$110:HN$114,$F10+1)+IF(AND($E10=1,UN10=0),1000,0),MIN(AFA10,20)*400+(IF('計算A'!HM$106=1,1-LF10,0)+IF('計算A'!HN$106=1,1-LH10,0))*150+40+'計算A'!HN$5*100000+IF(AND($E10=1,UN10=0),50000,0))),1000000))</f>
        <v/>
      </c>
      <c r="ADV10">
        <f>IF($B10=0,1000000,IF(INDEX('計算A'!$D$60:$II$104,$B10,220)*LH10=1,IF(AND($E10=2,UO10=0),1000000,IF($F10&gt;0,INDEX('計算A'!HO$110:HO$114,$F10+1)+IF(AND($E10=1,UO10=0),1000,0),MIN(AFA10,20)*400+(IF('計算A'!HN$106=1,1-LG10,0)+IF('計算A'!HO$106=1,1-LI10,0))*150+50+'計算A'!HO$5*100000+IF(AND($E10=1,UO10=0),50000,0))),1000000))</f>
        <v/>
      </c>
      <c r="ADW10">
        <f>IF($B10=0,1000000,IF(INDEX('計算A'!$D$60:$II$104,$B10,221)*LI10=1,IF(AND($E10=2,UP10=0),1000000,IF($F10&gt;0,INDEX('計算A'!HP$110:HP$114,$F10+1)+IF(AND($E10=1,UP10=0),1000,0),MIN(AFA10,20)*400+(IF('計算A'!HO$106=1,1-LH10,0)+IF('計算A'!HP$106=1,1-LJ10,0))*150+60+'計算A'!HP$5*100000+IF(AND($E10=1,UP10=0),50000,0))),1000000))</f>
        <v/>
      </c>
      <c r="ADX10">
        <f>IF($B10=0,1000000,IF(INDEX('計算A'!$D$60:$II$104,$B10,222)*LJ10=1,IF(AND($E10=2,UQ10=0),1000000,IF($F10&gt;0,INDEX('計算A'!HQ$110:HQ$114,$F10+1)+IF(AND($E10=1,UQ10=0),1000,0),MIN(AFA10,20)*400+(IF('計算A'!HP$106=1,1-LI10,0)+IF('計算A'!HQ$106=1,1-LK10,0))*150+70+'計算A'!HQ$5*100000+IF(AND($E10=1,UQ10=0),50000,0))),1000000))</f>
        <v/>
      </c>
      <c r="ADY10">
        <f>IF($B10=0,1000000,IF(INDEX('計算A'!$D$60:$II$104,$B10,223)*LK10=1,IF(AND($E10=2,UR10=0),1000000,IF($F10&gt;0,INDEX('計算A'!HR$110:HR$114,$F10+1)+IF(AND($E10=1,UR10=0),1000,0),MIN(AFA10,20)*400+(IF('計算A'!HQ$106=1,1-LJ10,0)+IF('計算A'!HR$106=1,1-LL10,0))*150+80+'計算A'!HR$5*100000+IF(AND($E10=1,UR10=0),50000,0))),1000000))</f>
        <v/>
      </c>
      <c r="ADZ10">
        <f>IF($B10=0,1000000,IF(INDEX('計算A'!$D$60:$II$104,$B10,224)*LL10=1,IF(AND($E10=2,US10=0),1000000,IF($F10&gt;0,INDEX('計算A'!HS$110:HS$114,$F10+1)+IF(AND($E10=1,US10=0),1000,0),MIN(AFA10,20)*400+(IF('計算A'!HR$106=1,1-LK10,0)+IF('計算A'!HS$106=1,1-LM10,0))*150+90+'計算A'!HS$5*100000+IF(AND($E10=1,US10=0),50000,0))),1000000))</f>
        <v/>
      </c>
      <c r="AEA10">
        <f>IF($B10=0,1000000,IF(INDEX('計算A'!$D$60:$II$104,$B10,225)*LM10=1,IF(AND($E10=2,UT10=0),1000000,IF($F10&gt;0,INDEX('計算A'!HT$110:HT$114,$F10+1)+IF(AND($E10=1,UT10=0),1000,0),MIN(AFA10,20)*400+(IF('計算A'!HS$106=1,1-LL10,0)+IF('計算A'!HT$106=1,1-LN10,0))*150+100+'計算A'!HT$5*100000+IF(AND($E10=1,UT10=0),50000,0))),1000000))</f>
        <v/>
      </c>
      <c r="AEB10">
        <f>IF($B10=0,1000000,IF(INDEX('計算A'!$D$60:$II$104,$B10,226)*LN10=1,IF(AND($E10=2,UU10=0),1000000,IF($F10&gt;0,INDEX('計算A'!HU$110:HU$114,$F10+1)+IF(AND($E10=1,UU10=0),1000,0),MIN(AFA10,20)*400+(IF('計算A'!HT$106=1,1-LM10,0)+IF('計算A'!HU$106=1,1-LO10,0))*150+110+'計算A'!HU$5*100000+IF(AND($E10=1,UU10=0),50000,0))),1000000))</f>
        <v/>
      </c>
      <c r="AEC10">
        <f>IF($B10=0,1000000,IF(INDEX('計算A'!$D$60:$II$104,$B10,227)*LO10=1,IF(AND($E10=2,UV10=0),1000000,IF($F10&gt;0,INDEX('計算A'!HV$110:HV$114,$F10+1)+IF(AND($E10=1,UV10=0),1000,0),MIN(AFA10,20)*400+(IF('計算A'!HU$106=1,1-LN10,0)+IF('計算A'!HV$106=1,1-LP10,0))*150+120+'計算A'!HV$5*100000+IF(AND($E10=1,UV10=0),50000,0))),1000000))</f>
        <v/>
      </c>
      <c r="AED10">
        <f>IF($B10=0,1000000,IF(INDEX('計算A'!$D$60:$II$104,$B10,228)*LP10=1,IF(AND($E10=2,UW10=0),1000000,IF($F10&gt;0,INDEX('計算A'!HW$110:HW$114,$F10+1)+IF(AND($E10=1,UW10=0),1000,0),MIN(AFA10,20)*400+(IF('計算A'!HV$106=1,1-LO10,0)+IF('計算A'!HW$106=1,1-LQ10,0))*150+130+'計算A'!HW$5*100000+IF(AND($E10=1,UW10=0),50000,0))),1000000))</f>
        <v/>
      </c>
      <c r="AEE10">
        <f>IF($B10=0,1000000,IF(INDEX('計算A'!$D$60:$II$104,$B10,229)*LQ10=1,IF(AND($E10=2,UX10=0),1000000,IF($F10&gt;0,INDEX('計算A'!HX$110:HX$114,$F10+1)+IF(AND($E10=1,UX10=0),1000,0),MIN(AFA10,20)*400+(IF('計算A'!HW$106=1,1-LP10,0)+IF('計算A'!HX$106=1,1-LR10,0))*150+140+'計算A'!HX$5*100000+IF(AND($E10=1,UX10=0),50000,0))),1000000))</f>
        <v/>
      </c>
      <c r="AEF10">
        <f>IF($B10=0,1000000,IF(INDEX('計算A'!$D$60:$II$104,$B10,230)*LR10=1,IF(AND($E10=2,UY10=0),1000000,IF($F10&gt;0,INDEX('計算A'!HY$110:HY$114,$F10+1)+IF(AND($E10=1,UY10=0),1000,0),MIN(AFA10,20)*400+(IF('計算A'!HX$106=1,1-LQ10,0)+IF('計算A'!HY$106=1,1-LS10,0))*150+150+'計算A'!HY$5*100000+IF(AND($E10=1,UY10=0),50000,0))),1000000))</f>
        <v/>
      </c>
      <c r="AEG10">
        <f>IF($B10=0,1000000,IF(INDEX('計算A'!$D$60:$II$104,$B10,231)*LS10=1,IF(AND($E10=2,UZ10=0),1000000,IF($F10&gt;0,INDEX('計算A'!HZ$110:HZ$114,$F10+1)+IF(AND($E10=1,UZ10=0),1000,0),MIN(AFA10,20)*400+(IF('計算A'!HY$106=1,1-LR10,0)+IF('計算A'!HZ$106=1,1-LT10,0))*150+160+'計算A'!HZ$5*100000+IF(AND($E10=1,UZ10=0),50000,0))),1000000))</f>
        <v/>
      </c>
      <c r="AEH10">
        <f>IF($B10=0,1000000,IF(INDEX('計算A'!$D$60:$II$104,$B10,232)*LT10=1,IF(AND($E10=2,VA10=0),1000000,IF($F10&gt;0,INDEX('計算A'!IA$110:IA$114,$F10+1)+IF(AND($E10=1,VA10=0),1000,0),MIN(AFA10,20)*400+(IF('計算A'!HZ$106=1,1-LS10,0)+IF('計算A'!IA$106=1,1-LU10,0))*150+170+'計算A'!IA$5*100000+IF(AND($E10=1,VA10=0),50000,0))),1000000))</f>
        <v/>
      </c>
      <c r="AEI10">
        <f>IF($B10=0,1000000,IF(INDEX('計算A'!$D$60:$II$104,$B10,233)*LU10=1,IF(AND($E10=2,VB10=0),1000000,IF($F10&gt;0,INDEX('計算A'!IB$110:IB$114,$F10+1)+IF(AND($E10=1,VB10=0),1000,0),MIN(AFA10,20)*400+(IF('計算A'!IA$106=1,1-LT10,0)+IF('計算A'!IB$106=1,1-LV10,0))*150+180+'計算A'!IB$5*100000+IF(AND($E10=1,VB10=0),50000,0))),1000000))</f>
        <v/>
      </c>
      <c r="AEJ10">
        <f>IF($B10=0,1000000,IF(INDEX('計算A'!$D$60:$II$104,$B10,234)*LV10=1,IF(AND($E10=2,VC10=0),1000000,IF($F10&gt;0,INDEX('計算A'!IC$110:IC$114,$F10+1)+IF(AND($E10=1,VC10=0),1000,0),MIN(AFA10,20)*400+(IF('計算A'!IB$106=1,1-LU10,0)+IF('計算A'!IC$106=1,1-LW10,0))*150+190+'計算A'!IC$5*100000+IF(AND($E10=1,VC10=0),50000,0))),1000000))</f>
        <v/>
      </c>
      <c r="AEK10">
        <f>IF($B10=0,1000000,IF(INDEX('計算A'!$D$60:$II$104,$B10,235)*LW10=1,IF(AND($E10=2,VD10=0),1000000,IF($F10&gt;0,INDEX('計算A'!ID$110:ID$114,$F10+1)+IF(AND($E10=1,VD10=0),1000,0),MIN(AFA10,20)*400+(IF('計算A'!IC$106=1,1-LV10,0)+IF('計算A'!ID$106=1,1-LX10,0))*150+200+'計算A'!ID$5*100000+IF(AND($E10=1,VD10=0),50000,0))),1000000))</f>
        <v/>
      </c>
      <c r="AEL10">
        <f>IF($B10=0,1000000,IF(INDEX('計算A'!$D$60:$II$104,$B10,236)*LX10=1,IF(AND($E10=2,VE10=0),1000000,IF($F10&gt;0,INDEX('計算A'!IE$110:IE$114,$F10+1)+IF(AND($E10=1,VE10=0),1000,0),MIN(AFA10,20)*400+(IF('計算A'!ID$106=1,1-LW10,0)+IF('計算A'!IE$106=1,1-LY10,0))*150+210+'計算A'!IE$5*100000+IF(AND($E10=1,VE10=0),50000,0))),1000000))</f>
        <v/>
      </c>
      <c r="AEM10">
        <f>IF($B10=0,1000000,IF(INDEX('計算A'!$D$60:$II$104,$B10,237)*LY10=1,IF(AND($E10=2,VF10=0),1000000,IF($F10&gt;0,INDEX('計算A'!IF$110:IF$114,$F10+1)+IF(AND($E10=1,VF10=0),1000,0),MIN(AFA10,20)*400+(IF('計算A'!IE$106=1,1-LX10,0)+IF('計算A'!IF$106=1,1-LZ10,0))*150+220+'計算A'!IF$5*100000+IF(AND($E10=1,VF10=0),50000,0))),1000000))</f>
        <v/>
      </c>
      <c r="AEN10">
        <f>IF($B10=0,1000000,IF(INDEX('計算A'!$D$60:$II$104,$B10,238)*LZ10=1,IF(AND($E10=2,VG10=0),1000000,IF($F10&gt;0,INDEX('計算A'!IG$110:IG$114,$F10+1)+IF(AND($E10=1,VG10=0),1000,0),MIN(AFA10,20)*400+(IF('計算A'!IF$106=1,1-LY10,0)+IF('計算A'!IG$106=1,1-MA10,0))*150+230+'計算A'!IG$5*100000+IF(AND($E10=1,VG10=0),50000,0))),1000000))</f>
        <v/>
      </c>
      <c r="AEO10">
        <f>IF($B10=0,1000000,IF(INDEX('計算A'!$D$60:$II$104,$B10,239)*MA10=1,IF(AND($E10=2,VH10=0),1000000,IF($F10&gt;0,INDEX('計算A'!IH$110:IH$114,$F10+1)+IF(AND($E10=1,VH10=0),1000,0),MIN(AFA10,20)*400+(IF('計算A'!IG$106=1,1-LZ10,0)+IF('計算A'!IH$106=1,1-MB10,0))*150+240+'計算A'!IH$5*100000+IF(AND($E10=1,VH10=0),50000,0))),1000000))</f>
        <v/>
      </c>
      <c r="AEP10">
        <f>IF($B10=0,1000000,IF(INDEX('計算A'!$D$60:$II$104,$B10,240)*MB10=1,IF(AND($E10=2,VI10=0),1000000,IF($F10&gt;0,INDEX('計算A'!II$110:II$114,$F10+1)+IF(AND($E10=1,VI10=0),1000,0),MIN(AFA10,20)*400+(IF('計算A'!IH$106=1,1-MA10,0))*150+250+'計算A'!II$5*100000+IF(AND($E10=1,VI10=0),50000,0))),1000000))</f>
        <v/>
      </c>
      <c r="AER10">
        <f>AER9+IF($C9&gt;0,IF(INDEX('計算A'!$D$2:$II$2,$C9)=1,1,0),0)</f>
        <v/>
      </c>
      <c r="AES10">
        <f>AES9+IF($C9&gt;0,IF(INDEX('計算A'!$D$2:$II$2,$C9)=2,1,0),0)</f>
        <v/>
      </c>
      <c r="AET10">
        <f>AET9+IF($C9&gt;0,IF(INDEX('計算A'!$D$2:$II$2,$C9)=3,1,0),0)</f>
        <v/>
      </c>
      <c r="AEU10">
        <f>AEU9+IF($C9&gt;0,IF(INDEX('計算A'!$D$2:$II$2,$C9)=4,1,0),0)</f>
        <v/>
      </c>
      <c r="AEV10">
        <f>AEV9+IF($C9&gt;0,IF(INDEX('計算A'!$D$2:$II$2,$C9)=5,1,0),0)</f>
        <v/>
      </c>
      <c r="AEW10">
        <f>AEW9+IF($C9&gt;0,IF(INDEX('計算A'!$D$2:$II$2,$C9)=6,1,0),0)</f>
        <v/>
      </c>
      <c r="AEX10">
        <f>AEX9+IF($C9&gt;0,IF(INDEX('計算A'!$D$2:$II$2,$C9)=7,1,0),0)</f>
        <v/>
      </c>
      <c r="AEY10">
        <f>AEY9+IF($C9&gt;0,IF(INDEX('計算A'!$D$2:$II$2,$C9)=8,1,0),0)</f>
        <v/>
      </c>
      <c r="AEZ10">
        <f>AEZ9+IF($C9&gt;0,IF(INDEX('計算A'!$D$2:$II$2,$C9)=9,1,0),0)</f>
        <v/>
      </c>
      <c r="AFA10">
        <f>AFA9+IF($C9&gt;0,IF(INDEX('計算A'!$D$2:$II$2,$C9)=10,1,0),0)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F($F11&gt;0,INDEX('計算A'!D$110:D$114,$F11+1)+IF(AND($E11=1,MD11=0),1000,0),MIN(AER11,20)*400+(IF('計算A'!D$106=1,1-CX11,0))*150+11+'計算A'!D$5*100000+IF(AND($E11=1,MD11=0),50000,0))),1000000))</f>
        <v/>
      </c>
      <c r="VL11">
        <f>IF($B11=0,1000000,IF(INDEX('計算A'!$D$60:$II$104,$B11,2)*CX11=1,IF(AND($E11=2,ME11=0),1000000,IF($F11&gt;0,INDEX('計算A'!E$110:E$114,$F11+1)+IF(AND($E11=1,ME11=0),1000,0),MIN(AER11,20)*400+(IF('計算A'!D$106=1,1-CW11,0)+IF('計算A'!E$106=1,1-CY11,0))*150+21+'計算A'!E$5*100000+IF(AND($E11=1,ME11=0),50000,0))),1000000))</f>
        <v/>
      </c>
      <c r="VM11">
        <f>IF($B11=0,1000000,IF(INDEX('計算A'!$D$60:$II$104,$B11,3)*CY11=1,IF(AND($E11=2,MF11=0),1000000,IF($F11&gt;0,INDEX('計算A'!F$110:F$114,$F11+1)+IF(AND($E11=1,MF11=0),1000,0),MIN(AER11,20)*400+(IF('計算A'!E$106=1,1-CX11,0)+IF('計算A'!F$106=1,1-CZ11,0))*150+31+'計算A'!F$5*100000+IF(AND($E11=1,MF11=0),50000,0))),1000000))</f>
        <v/>
      </c>
      <c r="VN11">
        <f>IF($B11=0,1000000,IF(INDEX('計算A'!$D$60:$II$104,$B11,4)*CZ11=1,IF(AND($E11=2,MG11=0),1000000,IF($F11&gt;0,INDEX('計算A'!G$110:G$114,$F11+1)+IF(AND($E11=1,MG11=0),1000,0),MIN(AER11,20)*400+(IF('計算A'!F$106=1,1-CY11,0)+IF('計算A'!G$106=1,1-DA11,0))*150+41+'計算A'!G$5*100000+IF(AND($E11=1,MG11=0),50000,0))),1000000))</f>
        <v/>
      </c>
      <c r="VO11">
        <f>IF($B11=0,1000000,IF(INDEX('計算A'!$D$60:$II$104,$B11,5)*DA11=1,IF(AND($E11=2,MH11=0),1000000,IF($F11&gt;0,INDEX('計算A'!H$110:H$114,$F11+1)+IF(AND($E11=1,MH11=0),1000,0),MIN(AER11,20)*400+(IF('計算A'!G$106=1,1-CZ11,0)+IF('計算A'!H$106=1,1-DB11,0))*150+51+'計算A'!H$5*100000+IF(AND($E11=1,MH11=0),50000,0))),1000000))</f>
        <v/>
      </c>
      <c r="VP11">
        <f>IF($B11=0,1000000,IF(INDEX('計算A'!$D$60:$II$104,$B11,6)*DB11=1,IF(AND($E11=2,MI11=0),1000000,IF($F11&gt;0,INDEX('計算A'!I$110:I$114,$F11+1)+IF(AND($E11=1,MI11=0),1000,0),MIN(AER11,20)*400+(IF('計算A'!H$106=1,1-DA11,0)+IF('計算A'!I$106=1,1-DC11,0))*150+61+'計算A'!I$5*100000+IF(AND($E11=1,MI11=0),50000,0))),1000000))</f>
        <v/>
      </c>
      <c r="VQ11">
        <f>IF($B11=0,1000000,IF(INDEX('計算A'!$D$60:$II$104,$B11,7)*DC11=1,IF(AND($E11=2,MJ11=0),1000000,IF($F11&gt;0,INDEX('計算A'!J$110:J$114,$F11+1)+IF(AND($E11=1,MJ11=0),1000,0),MIN(AER11,20)*400+(IF('計算A'!I$106=1,1-DB11,0)+IF('計算A'!J$106=1,1-DD11,0))*150+71+'計算A'!J$5*100000+IF(AND($E11=1,MJ11=0),50000,0))),1000000))</f>
        <v/>
      </c>
      <c r="VR11">
        <f>IF($B11=0,1000000,IF(INDEX('計算A'!$D$60:$II$104,$B11,8)*DD11=1,IF(AND($E11=2,MK11=0),1000000,IF($F11&gt;0,INDEX('計算A'!K$110:K$114,$F11+1)+IF(AND($E11=1,MK11=0),1000,0),MIN(AER11,20)*400+(IF('計算A'!J$106=1,1-DC11,0)+IF('計算A'!K$106=1,1-DE11,0))*150+81+'計算A'!K$5*100000+IF(AND($E11=1,MK11=0),50000,0))),1000000))</f>
        <v/>
      </c>
      <c r="VS11">
        <f>IF($B11=0,1000000,IF(INDEX('計算A'!$D$60:$II$104,$B11,9)*DE11=1,IF(AND($E11=2,ML11=0),1000000,IF($F11&gt;0,INDEX('計算A'!L$110:L$114,$F11+1)+IF(AND($E11=1,ML11=0),1000,0),MIN(AER11,20)*400+(IF('計算A'!K$106=1,1-DD11,0)+IF('計算A'!L$106=1,1-DF11,0))*150+91+'計算A'!L$5*100000+IF(AND($E11=1,ML11=0),50000,0))),1000000))</f>
        <v/>
      </c>
      <c r="VT11">
        <f>IF($B11=0,1000000,IF(INDEX('計算A'!$D$60:$II$104,$B11,10)*DF11=1,IF(AND($E11=2,MM11=0),1000000,IF($F11&gt;0,INDEX('計算A'!M$110:M$114,$F11+1)+IF(AND($E11=1,MM11=0),1000,0),MIN(AER11,20)*400+(IF('計算A'!L$106=1,1-DE11,0)+IF('計算A'!M$106=1,1-DG11,0))*150+101+'計算A'!M$5*100000+IF(AND($E11=1,MM11=0),50000,0))),1000000))</f>
        <v/>
      </c>
      <c r="VU11">
        <f>IF($B11=0,1000000,IF(INDEX('計算A'!$D$60:$II$104,$B11,11)*DG11=1,IF(AND($E11=2,MN11=0),1000000,IF($F11&gt;0,INDEX('計算A'!N$110:N$114,$F11+1)+IF(AND($E11=1,MN11=0),1000,0),MIN(AER11,20)*400+(IF('計算A'!M$106=1,1-DF11,0)+IF('計算A'!N$106=1,1-DH11,0))*150+111+'計算A'!N$5*100000+IF(AND($E11=1,MN11=0),50000,0))),1000000))</f>
        <v/>
      </c>
      <c r="VV11">
        <f>IF($B11=0,1000000,IF(INDEX('計算A'!$D$60:$II$104,$B11,12)*DH11=1,IF(AND($E11=2,MO11=0),1000000,IF($F11&gt;0,INDEX('計算A'!O$110:O$114,$F11+1)+IF(AND($E11=1,MO11=0),1000,0),MIN(AER11,20)*400+(IF('計算A'!N$106=1,1-DG11,0)+IF('計算A'!O$106=1,1-DI11,0))*150+121+'計算A'!O$5*100000+IF(AND($E11=1,MO11=0),50000,0))),1000000))</f>
        <v/>
      </c>
      <c r="VW11">
        <f>IF($B11=0,1000000,IF(INDEX('計算A'!$D$60:$II$104,$B11,13)*DI11=1,IF(AND($E11=2,MP11=0),1000000,IF($F11&gt;0,INDEX('計算A'!P$110:P$114,$F11+1)+IF(AND($E11=1,MP11=0),1000,0),MIN(AER11,20)*400+(IF('計算A'!O$106=1,1-DH11,0)+IF('計算A'!P$106=1,1-DJ11,0))*150+131+'計算A'!P$5*100000+IF(AND($E11=1,MP11=0),50000,0))),1000000))</f>
        <v/>
      </c>
      <c r="VX11">
        <f>IF($B11=0,1000000,IF(INDEX('計算A'!$D$60:$II$104,$B11,14)*DJ11=1,IF(AND($E11=2,MQ11=0),1000000,IF($F11&gt;0,INDEX('計算A'!Q$110:Q$114,$F11+1)+IF(AND($E11=1,MQ11=0),1000,0),MIN(AER11,20)*400+(IF('計算A'!P$106=1,1-DI11,0)+IF('計算A'!Q$106=1,1-DK11,0))*150+141+'計算A'!Q$5*100000+IF(AND($E11=1,MQ11=0),50000,0))),1000000))</f>
        <v/>
      </c>
      <c r="VY11">
        <f>IF($B11=0,1000000,IF(INDEX('計算A'!$D$60:$II$104,$B11,15)*DK11=1,IF(AND($E11=2,MR11=0),1000000,IF($F11&gt;0,INDEX('計算A'!R$110:R$114,$F11+1)+IF(AND($E11=1,MR11=0),1000,0),MIN(AER11,20)*400+(IF('計算A'!Q$106=1,1-DJ11,0)+IF('計算A'!R$106=1,1-DL11,0))*150+151+'計算A'!R$5*100000+IF(AND($E11=1,MR11=0),50000,0))),1000000))</f>
        <v/>
      </c>
      <c r="VZ11">
        <f>IF($B11=0,1000000,IF(INDEX('計算A'!$D$60:$II$104,$B11,16)*DL11=1,IF(AND($E11=2,MS11=0),1000000,IF($F11&gt;0,INDEX('計算A'!S$110:S$114,$F11+1)+IF(AND($E11=1,MS11=0),1000,0),MIN(AER11,20)*400+(IF('計算A'!R$106=1,1-DK11,0)+IF('計算A'!S$106=1,1-DM11,0))*150+161+'計算A'!S$5*100000+IF(AND($E11=1,MS11=0),50000,0))),1000000))</f>
        <v/>
      </c>
      <c r="WA11">
        <f>IF($B11=0,1000000,IF(INDEX('計算A'!$D$60:$II$104,$B11,17)*DM11=1,IF(AND($E11=2,MT11=0),1000000,IF($F11&gt;0,INDEX('計算A'!T$110:T$114,$F11+1)+IF(AND($E11=1,MT11=0),1000,0),MIN(AER11,20)*400+(IF('計算A'!S$106=1,1-DL11,0)+IF('計算A'!T$106=1,1-DN11,0))*150+171+'計算A'!T$5*100000+IF(AND($E11=1,MT11=0),50000,0))),1000000))</f>
        <v/>
      </c>
      <c r="WB11">
        <f>IF($B11=0,1000000,IF(INDEX('計算A'!$D$60:$II$104,$B11,18)*DN11=1,IF(AND($E11=2,MU11=0),1000000,IF($F11&gt;0,INDEX('計算A'!U$110:U$114,$F11+1)+IF(AND($E11=1,MU11=0),1000,0),MIN(AER11,20)*400+(IF('計算A'!T$106=1,1-DM11,0)+IF('計算A'!U$106=1,1-DO11,0))*150+181+'計算A'!U$5*100000+IF(AND($E11=1,MU11=0),50000,0))),1000000))</f>
        <v/>
      </c>
      <c r="WC11">
        <f>IF($B11=0,1000000,IF(INDEX('計算A'!$D$60:$II$104,$B11,19)*DO11=1,IF(AND($E11=2,MV11=0),1000000,IF($F11&gt;0,INDEX('計算A'!V$110:V$114,$F11+1)+IF(AND($E11=1,MV11=0),1000,0),MIN(AER11,20)*400+(IF('計算A'!U$106=1,1-DN11,0)+IF('計算A'!V$106=1,1-DP11,0))*150+191+'計算A'!V$5*100000+IF(AND($E11=1,MV11=0),50000,0))),1000000))</f>
        <v/>
      </c>
      <c r="WD11">
        <f>IF($B11=0,1000000,IF(INDEX('計算A'!$D$60:$II$104,$B11,20)*DP11=1,IF(AND($E11=2,MW11=0),1000000,IF($F11&gt;0,INDEX('計算A'!W$110:W$114,$F11+1)+IF(AND($E11=1,MW11=0),1000,0),MIN(AER11,20)*400+(IF('計算A'!V$106=1,1-DO11,0)+IF('計算A'!W$106=1,1-DQ11,0))*150+201+'計算A'!W$5*100000+IF(AND($E11=1,MW11=0),50000,0))),1000000))</f>
        <v/>
      </c>
      <c r="WE11">
        <f>IF($B11=0,1000000,IF(INDEX('計算A'!$D$60:$II$104,$B11,21)*DQ11=1,IF(AND($E11=2,MX11=0),1000000,IF($F11&gt;0,INDEX('計算A'!X$110:X$114,$F11+1)+IF(AND($E11=1,MX11=0),1000,0),MIN(AER11,20)*400+(IF('計算A'!W$106=1,1-DP11,0)+IF('計算A'!X$106=1,1-DR11,0))*150+211+'計算A'!X$5*100000+IF(AND($E11=1,MX11=0),50000,0))),1000000))</f>
        <v/>
      </c>
      <c r="WF11">
        <f>IF($B11=0,1000000,IF(INDEX('計算A'!$D$60:$II$104,$B11,22)*DR11=1,IF(AND($E11=2,MY11=0),1000000,IF($F11&gt;0,INDEX('計算A'!Y$110:Y$114,$F11+1)+IF(AND($E11=1,MY11=0),1000,0),MIN(AER11,20)*400+(IF('計算A'!X$106=1,1-DQ11,0)+IF('計算A'!Y$106=1,1-DS11,0))*150+221+'計算A'!Y$5*100000+IF(AND($E11=1,MY11=0),50000,0))),1000000))</f>
        <v/>
      </c>
      <c r="WG11">
        <f>IF($B11=0,1000000,IF(INDEX('計算A'!$D$60:$II$104,$B11,23)*DS11=1,IF(AND($E11=2,MZ11=0),1000000,IF($F11&gt;0,INDEX('計算A'!Z$110:Z$114,$F11+1)+IF(AND($E11=1,MZ11=0),1000,0),MIN(AER11,20)*400+(IF('計算A'!Y$106=1,1-DR11,0)+IF('計算A'!Z$106=1,1-DT11,0))*150+231+'計算A'!Z$5*100000+IF(AND($E11=1,MZ11=0),50000,0))),1000000))</f>
        <v/>
      </c>
      <c r="WH11">
        <f>IF($B11=0,1000000,IF(INDEX('計算A'!$D$60:$II$104,$B11,24)*DT11=1,IF(AND($E11=2,NA11=0),1000000,IF($F11&gt;0,INDEX('計算A'!AA$110:AA$114,$F11+1)+IF(AND($E11=1,NA11=0),1000,0),MIN(AER11,20)*400+(IF('計算A'!Z$106=1,1-DS11,0))*150+241+'計算A'!AA$5*100000+IF(AND($E11=1,NA11=0),50000,0))),1000000))</f>
        <v/>
      </c>
      <c r="WI11">
        <f>IF($B11=0,1000000,IF(INDEX('計算A'!$D$60:$II$104,$B11,25)*DU11=1,IF(AND($E11=2,NB11=0),1000000,IF($F11&gt;0,INDEX('計算A'!AB$110:AB$114,$F11+1)+IF(AND($E11=1,NB11=0),1000,0),MIN(AES11,20)*400+(IF('計算A'!AB$106=1,1-DV11,0))*150+12+'計算A'!AB$5*100000+IF(AND($E11=1,NB11=0),50000,0))),1000000))</f>
        <v/>
      </c>
      <c r="WJ11">
        <f>IF($B11=0,1000000,IF(INDEX('計算A'!$D$60:$II$104,$B11,26)*DV11=1,IF(AND($E11=2,NC11=0),1000000,IF($F11&gt;0,INDEX('計算A'!AC$110:AC$114,$F11+1)+IF(AND($E11=1,NC11=0),1000,0),MIN(AES11,20)*400+(IF('計算A'!AB$106=1,1-DU11,0)+IF('計算A'!AC$106=1,1-DW11,0))*150+22+'計算A'!AC$5*100000+IF(AND($E11=1,NC11=0),50000,0))),1000000))</f>
        <v/>
      </c>
      <c r="WK11">
        <f>IF($B11=0,1000000,IF(INDEX('計算A'!$D$60:$II$104,$B11,27)*DW11=1,IF(AND($E11=2,ND11=0),1000000,IF($F11&gt;0,INDEX('計算A'!AD$110:AD$114,$F11+1)+IF(AND($E11=1,ND11=0),1000,0),MIN(AES11,20)*400+(IF('計算A'!AC$106=1,1-DV11,0)+IF('計算A'!AD$106=1,1-DX11,0))*150+32+'計算A'!AD$5*100000+IF(AND($E11=1,ND11=0),50000,0))),1000000))</f>
        <v/>
      </c>
      <c r="WL11">
        <f>IF($B11=0,1000000,IF(INDEX('計算A'!$D$60:$II$104,$B11,28)*DX11=1,IF(AND($E11=2,NE11=0),1000000,IF($F11&gt;0,INDEX('計算A'!AE$110:AE$114,$F11+1)+IF(AND($E11=1,NE11=0),1000,0),MIN(AES11,20)*400+(IF('計算A'!AD$106=1,1-DW11,0)+IF('計算A'!AE$106=1,1-DY11,0))*150+42+'計算A'!AE$5*100000+IF(AND($E11=1,NE11=0),50000,0))),1000000))</f>
        <v/>
      </c>
      <c r="WM11">
        <f>IF($B11=0,1000000,IF(INDEX('計算A'!$D$60:$II$104,$B11,29)*DY11=1,IF(AND($E11=2,NF11=0),1000000,IF($F11&gt;0,INDEX('計算A'!AF$110:AF$114,$F11+1)+IF(AND($E11=1,NF11=0),1000,0),MIN(AES11,20)*400+(IF('計算A'!AE$106=1,1-DX11,0)+IF('計算A'!AF$106=1,1-DZ11,0))*150+52+'計算A'!AF$5*100000+IF(AND($E11=1,NF11=0),50000,0))),1000000))</f>
        <v/>
      </c>
      <c r="WN11">
        <f>IF($B11=0,1000000,IF(INDEX('計算A'!$D$60:$II$104,$B11,30)*DZ11=1,IF(AND($E11=2,NG11=0),1000000,IF($F11&gt;0,INDEX('計算A'!AG$110:AG$114,$F11+1)+IF(AND($E11=1,NG11=0),1000,0),MIN(AES11,20)*400+(IF('計算A'!AF$106=1,1-DY11,0)+IF('計算A'!AG$106=1,1-EA11,0))*150+62+'計算A'!AG$5*100000+IF(AND($E11=1,NG11=0),50000,0))),1000000))</f>
        <v/>
      </c>
      <c r="WO11">
        <f>IF($B11=0,1000000,IF(INDEX('計算A'!$D$60:$II$104,$B11,31)*EA11=1,IF(AND($E11=2,NH11=0),1000000,IF($F11&gt;0,INDEX('計算A'!AH$110:AH$114,$F11+1)+IF(AND($E11=1,NH11=0),1000,0),MIN(AES11,20)*400+(IF('計算A'!AG$106=1,1-DZ11,0)+IF('計算A'!AH$106=1,1-EB11,0))*150+72+'計算A'!AH$5*100000+IF(AND($E11=1,NH11=0),50000,0))),1000000))</f>
        <v/>
      </c>
      <c r="WP11">
        <f>IF($B11=0,1000000,IF(INDEX('計算A'!$D$60:$II$104,$B11,32)*EB11=1,IF(AND($E11=2,NI11=0),1000000,IF($F11&gt;0,INDEX('計算A'!AI$110:AI$114,$F11+1)+IF(AND($E11=1,NI11=0),1000,0),MIN(AES11,20)*400+(IF('計算A'!AH$106=1,1-EA11,0)+IF('計算A'!AI$106=1,1-EC11,0))*150+82+'計算A'!AI$5*100000+IF(AND($E11=1,NI11=0),50000,0))),1000000))</f>
        <v/>
      </c>
      <c r="WQ11">
        <f>IF($B11=0,1000000,IF(INDEX('計算A'!$D$60:$II$104,$B11,33)*EC11=1,IF(AND($E11=2,NJ11=0),1000000,IF($F11&gt;0,INDEX('計算A'!AJ$110:AJ$114,$F11+1)+IF(AND($E11=1,NJ11=0),1000,0),MIN(AES11,20)*400+(IF('計算A'!AI$106=1,1-EB11,0)+IF('計算A'!AJ$106=1,1-ED11,0))*150+92+'計算A'!AJ$5*100000+IF(AND($E11=1,NJ11=0),50000,0))),1000000))</f>
        <v/>
      </c>
      <c r="WR11">
        <f>IF($B11=0,1000000,IF(INDEX('計算A'!$D$60:$II$104,$B11,34)*ED11=1,IF(AND($E11=2,NK11=0),1000000,IF($F11&gt;0,INDEX('計算A'!AK$110:AK$114,$F11+1)+IF(AND($E11=1,NK11=0),1000,0),MIN(AES11,20)*400+(IF('計算A'!AJ$106=1,1-EC11,0)+IF('計算A'!AK$106=1,1-EE11,0))*150+102+'計算A'!AK$5*100000+IF(AND($E11=1,NK11=0),50000,0))),1000000))</f>
        <v/>
      </c>
      <c r="WS11">
        <f>IF($B11=0,1000000,IF(INDEX('計算A'!$D$60:$II$104,$B11,35)*EE11=1,IF(AND($E11=2,NL11=0),1000000,IF($F11&gt;0,INDEX('計算A'!AL$110:AL$114,$F11+1)+IF(AND($E11=1,NL11=0),1000,0),MIN(AES11,20)*400+(IF('計算A'!AK$106=1,1-ED11,0)+IF('計算A'!AL$106=1,1-EF11,0))*150+112+'計算A'!AL$5*100000+IF(AND($E11=1,NL11=0),50000,0))),1000000))</f>
        <v/>
      </c>
      <c r="WT11">
        <f>IF($B11=0,1000000,IF(INDEX('計算A'!$D$60:$II$104,$B11,36)*EF11=1,IF(AND($E11=2,NM11=0),1000000,IF($F11&gt;0,INDEX('計算A'!AM$110:AM$114,$F11+1)+IF(AND($E11=1,NM11=0),1000,0),MIN(AES11,20)*400+(IF('計算A'!AL$106=1,1-EE11,0)+IF('計算A'!AM$106=1,1-EG11,0))*150+122+'計算A'!AM$5*100000+IF(AND($E11=1,NM11=0),50000,0))),1000000))</f>
        <v/>
      </c>
      <c r="WU11">
        <f>IF($B11=0,1000000,IF(INDEX('計算A'!$D$60:$II$104,$B11,37)*EG11=1,IF(AND($E11=2,NN11=0),1000000,IF($F11&gt;0,INDEX('計算A'!AN$110:AN$114,$F11+1)+IF(AND($E11=1,NN11=0),1000,0),MIN(AES11,20)*400+(IF('計算A'!AM$106=1,1-EF11,0)+IF('計算A'!AN$106=1,1-EH11,0))*150+132+'計算A'!AN$5*100000+IF(AND($E11=1,NN11=0),50000,0))),1000000))</f>
        <v/>
      </c>
      <c r="WV11">
        <f>IF($B11=0,1000000,IF(INDEX('計算A'!$D$60:$II$104,$B11,38)*EH11=1,IF(AND($E11=2,NO11=0),1000000,IF($F11&gt;0,INDEX('計算A'!AO$110:AO$114,$F11+1)+IF(AND($E11=1,NO11=0),1000,0),MIN(AES11,20)*400+(IF('計算A'!AN$106=1,1-EG11,0)+IF('計算A'!AO$106=1,1-EI11,0))*150+142+'計算A'!AO$5*100000+IF(AND($E11=1,NO11=0),50000,0))),1000000))</f>
        <v/>
      </c>
      <c r="WW11">
        <f>IF($B11=0,1000000,IF(INDEX('計算A'!$D$60:$II$104,$B11,39)*EI11=1,IF(AND($E11=2,NP11=0),1000000,IF($F11&gt;0,INDEX('計算A'!AP$110:AP$114,$F11+1)+IF(AND($E11=1,NP11=0),1000,0),MIN(AES11,20)*400+(IF('計算A'!AO$106=1,1-EH11,0)+IF('計算A'!AP$106=1,1-EJ11,0))*150+152+'計算A'!AP$5*100000+IF(AND($E11=1,NP11=0),50000,0))),1000000))</f>
        <v/>
      </c>
      <c r="WX11">
        <f>IF($B11=0,1000000,IF(INDEX('計算A'!$D$60:$II$104,$B11,40)*EJ11=1,IF(AND($E11=2,NQ11=0),1000000,IF($F11&gt;0,INDEX('計算A'!AQ$110:AQ$114,$F11+1)+IF(AND($E11=1,NQ11=0),1000,0),MIN(AES11,20)*400+(IF('計算A'!AP$106=1,1-EI11,0)+IF('計算A'!AQ$106=1,1-EK11,0))*150+162+'計算A'!AQ$5*100000+IF(AND($E11=1,NQ11=0),50000,0))),1000000))</f>
        <v/>
      </c>
      <c r="WY11">
        <f>IF($B11=0,1000000,IF(INDEX('計算A'!$D$60:$II$104,$B11,41)*EK11=1,IF(AND($E11=2,NR11=0),1000000,IF($F11&gt;0,INDEX('計算A'!AR$110:AR$114,$F11+1)+IF(AND($E11=1,NR11=0),1000,0),MIN(AES11,20)*400+(IF('計算A'!AQ$106=1,1-EJ11,0)+IF('計算A'!AR$106=1,1-EL11,0))*150+172+'計算A'!AR$5*100000+IF(AND($E11=1,NR11=0),50000,0))),1000000))</f>
        <v/>
      </c>
      <c r="WZ11">
        <f>IF($B11=0,1000000,IF(INDEX('計算A'!$D$60:$II$104,$B11,42)*EL11=1,IF(AND($E11=2,NS11=0),1000000,IF($F11&gt;0,INDEX('計算A'!AS$110:AS$114,$F11+1)+IF(AND($E11=1,NS11=0),1000,0),MIN(AES11,20)*400+(IF('計算A'!AR$106=1,1-EK11,0)+IF('計算A'!AS$106=1,1-EM11,0))*150+182+'計算A'!AS$5*100000+IF(AND($E11=1,NS11=0),50000,0))),1000000))</f>
        <v/>
      </c>
      <c r="XA11">
        <f>IF($B11=0,1000000,IF(INDEX('計算A'!$D$60:$II$104,$B11,43)*EM11=1,IF(AND($E11=2,NT11=0),1000000,IF($F11&gt;0,INDEX('計算A'!AT$110:AT$114,$F11+1)+IF(AND($E11=1,NT11=0),1000,0),MIN(AES11,20)*400+(IF('計算A'!AS$106=1,1-EL11,0)+IF('計算A'!AT$106=1,1-EN11,0))*150+192+'計算A'!AT$5*100000+IF(AND($E11=1,NT11=0),50000,0))),1000000))</f>
        <v/>
      </c>
      <c r="XB11">
        <f>IF($B11=0,1000000,IF(INDEX('計算A'!$D$60:$II$104,$B11,44)*EN11=1,IF(AND($E11=2,NU11=0),1000000,IF($F11&gt;0,INDEX('計算A'!AU$110:AU$114,$F11+1)+IF(AND($E11=1,NU11=0),1000,0),MIN(AES11,20)*400+(IF('計算A'!AT$106=1,1-EM11,0)+IF('計算A'!AU$106=1,1-EO11,0))*150+202+'計算A'!AU$5*100000+IF(AND($E11=1,NU11=0),50000,0))),1000000))</f>
        <v/>
      </c>
      <c r="XC11">
        <f>IF($B11=0,1000000,IF(INDEX('計算A'!$D$60:$II$104,$B11,45)*EO11=1,IF(AND($E11=2,NV11=0),1000000,IF($F11&gt;0,INDEX('計算A'!AV$110:AV$114,$F11+1)+IF(AND($E11=1,NV11=0),1000,0),MIN(AES11,20)*400+(IF('計算A'!AU$106=1,1-EN11,0)+IF('計算A'!AV$106=1,1-EP11,0))*150+212+'計算A'!AV$5*100000+IF(AND($E11=1,NV11=0),50000,0))),1000000))</f>
        <v/>
      </c>
      <c r="XD11">
        <f>IF($B11=0,1000000,IF(INDEX('計算A'!$D$60:$II$104,$B11,46)*EP11=1,IF(AND($E11=2,NW11=0),1000000,IF($F11&gt;0,INDEX('計算A'!AW$110:AW$114,$F11+1)+IF(AND($E11=1,NW11=0),1000,0),MIN(AES11,20)*400+(IF('計算A'!AV$106=1,1-EO11,0)+IF('計算A'!AW$106=1,1-EQ11,0))*150+222+'計算A'!AW$5*100000+IF(AND($E11=1,NW11=0),50000,0))),1000000))</f>
        <v/>
      </c>
      <c r="XE11">
        <f>IF($B11=0,1000000,IF(INDEX('計算A'!$D$60:$II$104,$B11,47)*EQ11=1,IF(AND($E11=2,NX11=0),1000000,IF($F11&gt;0,INDEX('計算A'!AX$110:AX$114,$F11+1)+IF(AND($E11=1,NX11=0),1000,0),MIN(AES11,20)*400+(IF('計算A'!AW$106=1,1-EP11,0)+IF('計算A'!AX$106=1,1-ER11,0))*150+232+'計算A'!AX$5*100000+IF(AND($E11=1,NX11=0),50000,0))),1000000))</f>
        <v/>
      </c>
      <c r="XF11">
        <f>IF($B11=0,1000000,IF(INDEX('計算A'!$D$60:$II$104,$B11,48)*ER11=1,IF(AND($E11=2,NY11=0),1000000,IF($F11&gt;0,INDEX('計算A'!AY$110:AY$114,$F11+1)+IF(AND($E11=1,NY11=0),1000,0),MIN(AES11,20)*400+(IF('計算A'!AX$106=1,1-EQ11,0))*150+242+'計算A'!AY$5*100000+IF(AND($E11=1,NY11=0),50000,0))),1000000))</f>
        <v/>
      </c>
      <c r="XG11">
        <f>IF($B11=0,1000000,IF(INDEX('計算A'!$D$60:$II$104,$B11,49)*ES11=1,IF(AND($E11=2,NZ11=0),1000000,IF($F11&gt;0,INDEX('計算A'!AZ$110:AZ$114,$F11+1)+IF(AND($E11=1,NZ11=0),1000,0),MIN(AET11,20)*400+(IF('計算A'!AZ$106=1,1-ET11,0))*150+13+'計算A'!AZ$5*100000+IF(AND($E11=1,NZ11=0),50000,0))),1000000))</f>
        <v/>
      </c>
      <c r="XH11">
        <f>IF($B11=0,1000000,IF(INDEX('計算A'!$D$60:$II$104,$B11,50)*ET11=1,IF(AND($E11=2,OA11=0),1000000,IF($F11&gt;0,INDEX('計算A'!BA$110:BA$114,$F11+1)+IF(AND($E11=1,OA11=0),1000,0),MIN(AET11,20)*400+(IF('計算A'!AZ$106=1,1-ES11,0)+IF('計算A'!BA$106=1,1-EU11,0))*150+23+'計算A'!BA$5*100000+IF(AND($E11=1,OA11=0),50000,0))),1000000))</f>
        <v/>
      </c>
      <c r="XI11">
        <f>IF($B11=0,1000000,IF(INDEX('計算A'!$D$60:$II$104,$B11,51)*EU11=1,IF(AND($E11=2,OB11=0),1000000,IF($F11&gt;0,INDEX('計算A'!BB$110:BB$114,$F11+1)+IF(AND($E11=1,OB11=0),1000,0),MIN(AET11,20)*400+(IF('計算A'!BA$106=1,1-ET11,0)+IF('計算A'!BB$106=1,1-EV11,0))*150+33+'計算A'!BB$5*100000+IF(AND($E11=1,OB11=0),50000,0))),1000000))</f>
        <v/>
      </c>
      <c r="XJ11">
        <f>IF($B11=0,1000000,IF(INDEX('計算A'!$D$60:$II$104,$B11,52)*EV11=1,IF(AND($E11=2,OC11=0),1000000,IF($F11&gt;0,INDEX('計算A'!BC$110:BC$114,$F11+1)+IF(AND($E11=1,OC11=0),1000,0),MIN(AET11,20)*400+(IF('計算A'!BB$106=1,1-EU11,0)+IF('計算A'!BC$106=1,1-EW11,0))*150+43+'計算A'!BC$5*100000+IF(AND($E11=1,OC11=0),50000,0))),1000000))</f>
        <v/>
      </c>
      <c r="XK11">
        <f>IF($B11=0,1000000,IF(INDEX('計算A'!$D$60:$II$104,$B11,53)*EW11=1,IF(AND($E11=2,OD11=0),1000000,IF($F11&gt;0,INDEX('計算A'!BD$110:BD$114,$F11+1)+IF(AND($E11=1,OD11=0),1000,0),MIN(AET11,20)*400+(IF('計算A'!BC$106=1,1-EV11,0)+IF('計算A'!BD$106=1,1-EX11,0))*150+53+'計算A'!BD$5*100000+IF(AND($E11=1,OD11=0),50000,0))),1000000))</f>
        <v/>
      </c>
      <c r="XL11">
        <f>IF($B11=0,1000000,IF(INDEX('計算A'!$D$60:$II$104,$B11,54)*EX11=1,IF(AND($E11=2,OE11=0),1000000,IF($F11&gt;0,INDEX('計算A'!BE$110:BE$114,$F11+1)+IF(AND($E11=1,OE11=0),1000,0),MIN(AET11,20)*400+(IF('計算A'!BD$106=1,1-EW11,0)+IF('計算A'!BE$106=1,1-EY11,0))*150+63+'計算A'!BE$5*100000+IF(AND($E11=1,OE11=0),50000,0))),1000000))</f>
        <v/>
      </c>
      <c r="XM11">
        <f>IF($B11=0,1000000,IF(INDEX('計算A'!$D$60:$II$104,$B11,55)*EY11=1,IF(AND($E11=2,OF11=0),1000000,IF($F11&gt;0,INDEX('計算A'!BF$110:BF$114,$F11+1)+IF(AND($E11=1,OF11=0),1000,0),MIN(AET11,20)*400+(IF('計算A'!BE$106=1,1-EX11,0)+IF('計算A'!BF$106=1,1-EZ11,0))*150+73+'計算A'!BF$5*100000+IF(AND($E11=1,OF11=0),50000,0))),1000000))</f>
        <v/>
      </c>
      <c r="XN11">
        <f>IF($B11=0,1000000,IF(INDEX('計算A'!$D$60:$II$104,$B11,56)*EZ11=1,IF(AND($E11=2,OG11=0),1000000,IF($F11&gt;0,INDEX('計算A'!BG$110:BG$114,$F11+1)+IF(AND($E11=1,OG11=0),1000,0),MIN(AET11,20)*400+(IF('計算A'!BF$106=1,1-EY11,0)+IF('計算A'!BG$106=1,1-FA11,0))*150+83+'計算A'!BG$5*100000+IF(AND($E11=1,OG11=0),50000,0))),1000000))</f>
        <v/>
      </c>
      <c r="XO11">
        <f>IF($B11=0,1000000,IF(INDEX('計算A'!$D$60:$II$104,$B11,57)*FA11=1,IF(AND($E11=2,OH11=0),1000000,IF($F11&gt;0,INDEX('計算A'!BH$110:BH$114,$F11+1)+IF(AND($E11=1,OH11=0),1000,0),MIN(AET11,20)*400+(IF('計算A'!BG$106=1,1-EZ11,0)+IF('計算A'!BH$106=1,1-FB11,0))*150+93+'計算A'!BH$5*100000+IF(AND($E11=1,OH11=0),50000,0))),1000000))</f>
        <v/>
      </c>
      <c r="XP11">
        <f>IF($B11=0,1000000,IF(INDEX('計算A'!$D$60:$II$104,$B11,58)*FB11=1,IF(AND($E11=2,OI11=0),1000000,IF($F11&gt;0,INDEX('計算A'!BI$110:BI$114,$F11+1)+IF(AND($E11=1,OI11=0),1000,0),MIN(AET11,20)*400+(IF('計算A'!BH$106=1,1-FA11,0)+IF('計算A'!BI$106=1,1-FC11,0))*150+103+'計算A'!BI$5*100000+IF(AND($E11=1,OI11=0),50000,0))),1000000))</f>
        <v/>
      </c>
      <c r="XQ11">
        <f>IF($B11=0,1000000,IF(INDEX('計算A'!$D$60:$II$104,$B11,59)*FC11=1,IF(AND($E11=2,OJ11=0),1000000,IF($F11&gt;0,INDEX('計算A'!BJ$110:BJ$114,$F11+1)+IF(AND($E11=1,OJ11=0),1000,0),MIN(AET11,20)*400+(IF('計算A'!BI$106=1,1-FB11,0)+IF('計算A'!BJ$106=1,1-FD11,0))*150+113+'計算A'!BJ$5*100000+IF(AND($E11=1,OJ11=0),50000,0))),1000000))</f>
        <v/>
      </c>
      <c r="XR11">
        <f>IF($B11=0,1000000,IF(INDEX('計算A'!$D$60:$II$104,$B11,60)*FD11=1,IF(AND($E11=2,OK11=0),1000000,IF($F11&gt;0,INDEX('計算A'!BK$110:BK$114,$F11+1)+IF(AND($E11=1,OK11=0),1000,0),MIN(AET11,20)*400+(IF('計算A'!BJ$106=1,1-FC11,0)+IF('計算A'!BK$106=1,1-FE11,0))*150+123+'計算A'!BK$5*100000+IF(AND($E11=1,OK11=0),50000,0))),1000000))</f>
        <v/>
      </c>
      <c r="XS11">
        <f>IF($B11=0,1000000,IF(INDEX('計算A'!$D$60:$II$104,$B11,61)*FE11=1,IF(AND($E11=2,OL11=0),1000000,IF($F11&gt;0,INDEX('計算A'!BL$110:BL$114,$F11+1)+IF(AND($E11=1,OL11=0),1000,0),MIN(AET11,20)*400+(IF('計算A'!BK$106=1,1-FD11,0)+IF('計算A'!BL$106=1,1-FF11,0))*150+133+'計算A'!BL$5*100000+IF(AND($E11=1,OL11=0),50000,0))),1000000))</f>
        <v/>
      </c>
      <c r="XT11">
        <f>IF($B11=0,1000000,IF(INDEX('計算A'!$D$60:$II$104,$B11,62)*FF11=1,IF(AND($E11=2,OM11=0),1000000,IF($F11&gt;0,INDEX('計算A'!BM$110:BM$114,$F11+1)+IF(AND($E11=1,OM11=0),1000,0),MIN(AET11,20)*400+(IF('計算A'!BL$106=1,1-FE11,0)+IF('計算A'!BM$106=1,1-FG11,0))*150+143+'計算A'!BM$5*100000+IF(AND($E11=1,OM11=0),50000,0))),1000000))</f>
        <v/>
      </c>
      <c r="XU11">
        <f>IF($B11=0,1000000,IF(INDEX('計算A'!$D$60:$II$104,$B11,63)*FG11=1,IF(AND($E11=2,ON11=0),1000000,IF($F11&gt;0,INDEX('計算A'!BN$110:BN$114,$F11+1)+IF(AND($E11=1,ON11=0),1000,0),MIN(AET11,20)*400+(IF('計算A'!BM$106=1,1-FF11,0)+IF('計算A'!BN$106=1,1-FH11,0))*150+153+'計算A'!BN$5*100000+IF(AND($E11=1,ON11=0),50000,0))),1000000))</f>
        <v/>
      </c>
      <c r="XV11">
        <f>IF($B11=0,1000000,IF(INDEX('計算A'!$D$60:$II$104,$B11,64)*FH11=1,IF(AND($E11=2,OO11=0),1000000,IF($F11&gt;0,INDEX('計算A'!BO$110:BO$114,$F11+1)+IF(AND($E11=1,OO11=0),1000,0),MIN(AET11,20)*400+(IF('計算A'!BN$106=1,1-FG11,0)+IF('計算A'!BO$106=1,1-FI11,0))*150+163+'計算A'!BO$5*100000+IF(AND($E11=1,OO11=0),50000,0))),1000000))</f>
        <v/>
      </c>
      <c r="XW11">
        <f>IF($B11=0,1000000,IF(INDEX('計算A'!$D$60:$II$104,$B11,65)*FI11=1,IF(AND($E11=2,OP11=0),1000000,IF($F11&gt;0,INDEX('計算A'!BP$110:BP$114,$F11+1)+IF(AND($E11=1,OP11=0),1000,0),MIN(AET11,20)*400+(IF('計算A'!BO$106=1,1-FH11,0)+IF('計算A'!BP$106=1,1-FJ11,0))*150+173+'計算A'!BP$5*100000+IF(AND($E11=1,OP11=0),50000,0))),1000000))</f>
        <v/>
      </c>
      <c r="XX11">
        <f>IF($B11=0,1000000,IF(INDEX('計算A'!$D$60:$II$104,$B11,66)*FJ11=1,IF(AND($E11=2,OQ11=0),1000000,IF($F11&gt;0,INDEX('計算A'!BQ$110:BQ$114,$F11+1)+IF(AND($E11=1,OQ11=0),1000,0),MIN(AET11,20)*400+(IF('計算A'!BP$106=1,1-FI11,0)+IF('計算A'!BQ$106=1,1-FK11,0))*150+183+'計算A'!BQ$5*100000+IF(AND($E11=1,OQ11=0),50000,0))),1000000))</f>
        <v/>
      </c>
      <c r="XY11">
        <f>IF($B11=0,1000000,IF(INDEX('計算A'!$D$60:$II$104,$B11,67)*FK11=1,IF(AND($E11=2,OR11=0),1000000,IF($F11&gt;0,INDEX('計算A'!BR$110:BR$114,$F11+1)+IF(AND($E11=1,OR11=0),1000,0),MIN(AET11,20)*400+(IF('計算A'!BQ$106=1,1-FJ11,0)+IF('計算A'!BR$106=1,1-FL11,0))*150+193+'計算A'!BR$5*100000+IF(AND($E11=1,OR11=0),50000,0))),1000000))</f>
        <v/>
      </c>
      <c r="XZ11">
        <f>IF($B11=0,1000000,IF(INDEX('計算A'!$D$60:$II$104,$B11,68)*FL11=1,IF(AND($E11=2,OS11=0),1000000,IF($F11&gt;0,INDEX('計算A'!BS$110:BS$114,$F11+1)+IF(AND($E11=1,OS11=0),1000,0),MIN(AET11,20)*400+(IF('計算A'!BR$106=1,1-FK11,0)+IF('計算A'!BS$106=1,1-FM11,0))*150+203+'計算A'!BS$5*100000+IF(AND($E11=1,OS11=0),50000,0))),1000000))</f>
        <v/>
      </c>
      <c r="YA11">
        <f>IF($B11=0,1000000,IF(INDEX('計算A'!$D$60:$II$104,$B11,69)*FM11=1,IF(AND($E11=2,OT11=0),1000000,IF($F11&gt;0,INDEX('計算A'!BT$110:BT$114,$F11+1)+IF(AND($E11=1,OT11=0),1000,0),MIN(AET11,20)*400+(IF('計算A'!BS$106=1,1-FL11,0)+IF('計算A'!BT$106=1,1-FN11,0))*150+213+'計算A'!BT$5*100000+IF(AND($E11=1,OT11=0),50000,0))),1000000))</f>
        <v/>
      </c>
      <c r="YB11">
        <f>IF($B11=0,1000000,IF(INDEX('計算A'!$D$60:$II$104,$B11,70)*FN11=1,IF(AND($E11=2,OU11=0),1000000,IF($F11&gt;0,INDEX('計算A'!BU$110:BU$114,$F11+1)+IF(AND($E11=1,OU11=0),1000,0),MIN(AET11,20)*400+(IF('計算A'!BT$106=1,1-FM11,0)+IF('計算A'!BU$106=1,1-FO11,0))*150+223+'計算A'!BU$5*100000+IF(AND($E11=1,OU11=0),50000,0))),1000000))</f>
        <v/>
      </c>
      <c r="YC11">
        <f>IF($B11=0,1000000,IF(INDEX('計算A'!$D$60:$II$104,$B11,71)*FO11=1,IF(AND($E11=2,OV11=0),1000000,IF($F11&gt;0,INDEX('計算A'!BV$110:BV$114,$F11+1)+IF(AND($E11=1,OV11=0),1000,0),MIN(AET11,20)*400+(IF('計算A'!BU$106=1,1-FN11,0)+IF('計算A'!BV$106=1,1-FP11,0))*150+233+'計算A'!BV$5*100000+IF(AND($E11=1,OV11=0),50000,0))),1000000))</f>
        <v/>
      </c>
      <c r="YD11">
        <f>IF($B11=0,1000000,IF(INDEX('計算A'!$D$60:$II$104,$B11,72)*FP11=1,IF(AND($E11=2,OW11=0),1000000,IF($F11&gt;0,INDEX('計算A'!BW$110:BW$114,$F11+1)+IF(AND($E11=1,OW11=0),1000,0),MIN(AET11,20)*400+(IF('計算A'!BV$106=1,1-FO11,0))*150+243+'計算A'!BW$5*100000+IF(AND($E11=1,OW11=0),50000,0))),1000000))</f>
        <v/>
      </c>
      <c r="YE11">
        <f>IF($B11=0,1000000,IF(INDEX('計算A'!$D$60:$II$104,$B11,73)*FQ11=1,IF(AND($E11=2,OX11=0),1000000,IF($F11&gt;0,INDEX('計算A'!BX$110:BX$114,$F11+1)+IF(AND($E11=1,OX11=0),1000,0),MIN(AEU11,20)*400+(IF('計算A'!BX$106=1,1-FR11,0))*150+14+'計算A'!BX$5*100000+IF(AND($E11=1,OX11=0),50000,0))),1000000))</f>
        <v/>
      </c>
      <c r="YF11">
        <f>IF($B11=0,1000000,IF(INDEX('計算A'!$D$60:$II$104,$B11,74)*FR11=1,IF(AND($E11=2,OY11=0),1000000,IF($F11&gt;0,INDEX('計算A'!BY$110:BY$114,$F11+1)+IF(AND($E11=1,OY11=0),1000,0),MIN(AEU11,20)*400+(IF('計算A'!BX$106=1,1-FQ11,0)+IF('計算A'!BY$106=1,1-FS11,0))*150+24+'計算A'!BY$5*100000+IF(AND($E11=1,OY11=0),50000,0))),1000000))</f>
        <v/>
      </c>
      <c r="YG11">
        <f>IF($B11=0,1000000,IF(INDEX('計算A'!$D$60:$II$104,$B11,75)*FS11=1,IF(AND($E11=2,OZ11=0),1000000,IF($F11&gt;0,INDEX('計算A'!BZ$110:BZ$114,$F11+1)+IF(AND($E11=1,OZ11=0),1000,0),MIN(AEU11,20)*400+(IF('計算A'!BY$106=1,1-FR11,0)+IF('計算A'!BZ$106=1,1-FT11,0))*150+34+'計算A'!BZ$5*100000+IF(AND($E11=1,OZ11=0),50000,0))),1000000))</f>
        <v/>
      </c>
      <c r="YH11">
        <f>IF($B11=0,1000000,IF(INDEX('計算A'!$D$60:$II$104,$B11,76)*FT11=1,IF(AND($E11=2,PA11=0),1000000,IF($F11&gt;0,INDEX('計算A'!CA$110:CA$114,$F11+1)+IF(AND($E11=1,PA11=0),1000,0),MIN(AEU11,20)*400+(IF('計算A'!BZ$106=1,1-FS11,0)+IF('計算A'!CA$106=1,1-FU11,0))*150+44+'計算A'!CA$5*100000+IF(AND($E11=1,PA11=0),50000,0))),1000000))</f>
        <v/>
      </c>
      <c r="YI11">
        <f>IF($B11=0,1000000,IF(INDEX('計算A'!$D$60:$II$104,$B11,77)*FU11=1,IF(AND($E11=2,PB11=0),1000000,IF($F11&gt;0,INDEX('計算A'!CB$110:CB$114,$F11+1)+IF(AND($E11=1,PB11=0),1000,0),MIN(AEU11,20)*400+(IF('計算A'!CA$106=1,1-FT11,0)+IF('計算A'!CB$106=1,1-FV11,0))*150+54+'計算A'!CB$5*100000+IF(AND($E11=1,PB11=0),50000,0))),1000000))</f>
        <v/>
      </c>
      <c r="YJ11">
        <f>IF($B11=0,1000000,IF(INDEX('計算A'!$D$60:$II$104,$B11,78)*FV11=1,IF(AND($E11=2,PC11=0),1000000,IF($F11&gt;0,INDEX('計算A'!CC$110:CC$114,$F11+1)+IF(AND($E11=1,PC11=0),1000,0),MIN(AEU11,20)*400+(IF('計算A'!CB$106=1,1-FU11,0)+IF('計算A'!CC$106=1,1-FW11,0))*150+64+'計算A'!CC$5*100000+IF(AND($E11=1,PC11=0),50000,0))),1000000))</f>
        <v/>
      </c>
      <c r="YK11">
        <f>IF($B11=0,1000000,IF(INDEX('計算A'!$D$60:$II$104,$B11,79)*FW11=1,IF(AND($E11=2,PD11=0),1000000,IF($F11&gt;0,INDEX('計算A'!CD$110:CD$114,$F11+1)+IF(AND($E11=1,PD11=0),1000,0),MIN(AEU11,20)*400+(IF('計算A'!CC$106=1,1-FV11,0)+IF('計算A'!CD$106=1,1-FX11,0))*150+74+'計算A'!CD$5*100000+IF(AND($E11=1,PD11=0),50000,0))),1000000))</f>
        <v/>
      </c>
      <c r="YL11">
        <f>IF($B11=0,1000000,IF(INDEX('計算A'!$D$60:$II$104,$B11,80)*FX11=1,IF(AND($E11=2,PE11=0),1000000,IF($F11&gt;0,INDEX('計算A'!CE$110:CE$114,$F11+1)+IF(AND($E11=1,PE11=0),1000,0),MIN(AEU11,20)*400+(IF('計算A'!CD$106=1,1-FW11,0)+IF('計算A'!CE$106=1,1-FY11,0))*150+84+'計算A'!CE$5*100000+IF(AND($E11=1,PE11=0),50000,0))),1000000))</f>
        <v/>
      </c>
      <c r="YM11">
        <f>IF($B11=0,1000000,IF(INDEX('計算A'!$D$60:$II$104,$B11,81)*FY11=1,IF(AND($E11=2,PF11=0),1000000,IF($F11&gt;0,INDEX('計算A'!CF$110:CF$114,$F11+1)+IF(AND($E11=1,PF11=0),1000,0),MIN(AEU11,20)*400+(IF('計算A'!CE$106=1,1-FX11,0)+IF('計算A'!CF$106=1,1-FZ11,0))*150+94+'計算A'!CF$5*100000+IF(AND($E11=1,PF11=0),50000,0))),1000000))</f>
        <v/>
      </c>
      <c r="YN11">
        <f>IF($B11=0,1000000,IF(INDEX('計算A'!$D$60:$II$104,$B11,82)*FZ11=1,IF(AND($E11=2,PG11=0),1000000,IF($F11&gt;0,INDEX('計算A'!CG$110:CG$114,$F11+1)+IF(AND($E11=1,PG11=0),1000,0),MIN(AEU11,20)*400+(IF('計算A'!CF$106=1,1-FY11,0)+IF('計算A'!CG$106=1,1-GA11,0))*150+104+'計算A'!CG$5*100000+IF(AND($E11=1,PG11=0),50000,0))),1000000))</f>
        <v/>
      </c>
      <c r="YO11">
        <f>IF($B11=0,1000000,IF(INDEX('計算A'!$D$60:$II$104,$B11,83)*GA11=1,IF(AND($E11=2,PH11=0),1000000,IF($F11&gt;0,INDEX('計算A'!CH$110:CH$114,$F11+1)+IF(AND($E11=1,PH11=0),1000,0),MIN(AEU11,20)*400+(IF('計算A'!CG$106=1,1-FZ11,0)+IF('計算A'!CH$106=1,1-GB11,0))*150+114+'計算A'!CH$5*100000+IF(AND($E11=1,PH11=0),50000,0))),1000000))</f>
        <v/>
      </c>
      <c r="YP11">
        <f>IF($B11=0,1000000,IF(INDEX('計算A'!$D$60:$II$104,$B11,84)*GB11=1,IF(AND($E11=2,PI11=0),1000000,IF($F11&gt;0,INDEX('計算A'!CI$110:CI$114,$F11+1)+IF(AND($E11=1,PI11=0),1000,0),MIN(AEU11,20)*400+(IF('計算A'!CH$106=1,1-GA11,0)+IF('計算A'!CI$106=1,1-GC11,0))*150+124+'計算A'!CI$5*100000+IF(AND($E11=1,PI11=0),50000,0))),1000000))</f>
        <v/>
      </c>
      <c r="YQ11">
        <f>IF($B11=0,1000000,IF(INDEX('計算A'!$D$60:$II$104,$B11,85)*GC11=1,IF(AND($E11=2,PJ11=0),1000000,IF($F11&gt;0,INDEX('計算A'!CJ$110:CJ$114,$F11+1)+IF(AND($E11=1,PJ11=0),1000,0),MIN(AEU11,20)*400+(IF('計算A'!CI$106=1,1-GB11,0)+IF('計算A'!CJ$106=1,1-GD11,0))*150+134+'計算A'!CJ$5*100000+IF(AND($E11=1,PJ11=0),50000,0))),1000000))</f>
        <v/>
      </c>
      <c r="YR11">
        <f>IF($B11=0,1000000,IF(INDEX('計算A'!$D$60:$II$104,$B11,86)*GD11=1,IF(AND($E11=2,PK11=0),1000000,IF($F11&gt;0,INDEX('計算A'!CK$110:CK$114,$F11+1)+IF(AND($E11=1,PK11=0),1000,0),MIN(AEU11,20)*400+(IF('計算A'!CJ$106=1,1-GC11,0)+IF('計算A'!CK$106=1,1-GE11,0))*150+144+'計算A'!CK$5*100000+IF(AND($E11=1,PK11=0),50000,0))),1000000))</f>
        <v/>
      </c>
      <c r="YS11">
        <f>IF($B11=0,1000000,IF(INDEX('計算A'!$D$60:$II$104,$B11,87)*GE11=1,IF(AND($E11=2,PL11=0),1000000,IF($F11&gt;0,INDEX('計算A'!CL$110:CL$114,$F11+1)+IF(AND($E11=1,PL11=0),1000,0),MIN(AEU11,20)*400+(IF('計算A'!CK$106=1,1-GD11,0)+IF('計算A'!CL$106=1,1-GF11,0))*150+154+'計算A'!CL$5*100000+IF(AND($E11=1,PL11=0),50000,0))),1000000))</f>
        <v/>
      </c>
      <c r="YT11">
        <f>IF($B11=0,1000000,IF(INDEX('計算A'!$D$60:$II$104,$B11,88)*GF11=1,IF(AND($E11=2,PM11=0),1000000,IF($F11&gt;0,INDEX('計算A'!CM$110:CM$114,$F11+1)+IF(AND($E11=1,PM11=0),1000,0),MIN(AEU11,20)*400+(IF('計算A'!CL$106=1,1-GE11,0)+IF('計算A'!CM$106=1,1-GG11,0))*150+164+'計算A'!CM$5*100000+IF(AND($E11=1,PM11=0),50000,0))),1000000))</f>
        <v/>
      </c>
      <c r="YU11">
        <f>IF($B11=0,1000000,IF(INDEX('計算A'!$D$60:$II$104,$B11,89)*GG11=1,IF(AND($E11=2,PN11=0),1000000,IF($F11&gt;0,INDEX('計算A'!CN$110:CN$114,$F11+1)+IF(AND($E11=1,PN11=0),1000,0),MIN(AEU11,20)*400+(IF('計算A'!CM$106=1,1-GF11,0)+IF('計算A'!CN$106=1,1-GH11,0))*150+174+'計算A'!CN$5*100000+IF(AND($E11=1,PN11=0),50000,0))),1000000))</f>
        <v/>
      </c>
      <c r="YV11">
        <f>IF($B11=0,1000000,IF(INDEX('計算A'!$D$60:$II$104,$B11,90)*GH11=1,IF(AND($E11=2,PO11=0),1000000,IF($F11&gt;0,INDEX('計算A'!CO$110:CO$114,$F11+1)+IF(AND($E11=1,PO11=0),1000,0),MIN(AEU11,20)*400+(IF('計算A'!CN$106=1,1-GG11,0)+IF('計算A'!CO$106=1,1-GI11,0))*150+184+'計算A'!CO$5*100000+IF(AND($E11=1,PO11=0),50000,0))),1000000))</f>
        <v/>
      </c>
      <c r="YW11">
        <f>IF($B11=0,1000000,IF(INDEX('計算A'!$D$60:$II$104,$B11,91)*GI11=1,IF(AND($E11=2,PP11=0),1000000,IF($F11&gt;0,INDEX('計算A'!CP$110:CP$114,$F11+1)+IF(AND($E11=1,PP11=0),1000,0),MIN(AEU11,20)*400+(IF('計算A'!CO$106=1,1-GH11,0)+IF('計算A'!CP$106=1,1-GJ11,0))*150+194+'計算A'!CP$5*100000+IF(AND($E11=1,PP11=0),50000,0))),1000000))</f>
        <v/>
      </c>
      <c r="YX11">
        <f>IF($B11=0,1000000,IF(INDEX('計算A'!$D$60:$II$104,$B11,92)*GJ11=1,IF(AND($E11=2,PQ11=0),1000000,IF($F11&gt;0,INDEX('計算A'!CQ$110:CQ$114,$F11+1)+IF(AND($E11=1,PQ11=0),1000,0),MIN(AEU11,20)*400+(IF('計算A'!CP$106=1,1-GI11,0)+IF('計算A'!CQ$106=1,1-GK11,0))*150+204+'計算A'!CQ$5*100000+IF(AND($E11=1,PQ11=0),50000,0))),1000000))</f>
        <v/>
      </c>
      <c r="YY11">
        <f>IF($B11=0,1000000,IF(INDEX('計算A'!$D$60:$II$104,$B11,93)*GK11=1,IF(AND($E11=2,PR11=0),1000000,IF($F11&gt;0,INDEX('計算A'!CR$110:CR$114,$F11+1)+IF(AND($E11=1,PR11=0),1000,0),MIN(AEU11,20)*400+(IF('計算A'!CQ$106=1,1-GJ11,0)+IF('計算A'!CR$106=1,1-GL11,0))*150+214+'計算A'!CR$5*100000+IF(AND($E11=1,PR11=0),50000,0))),1000000))</f>
        <v/>
      </c>
      <c r="YZ11">
        <f>IF($B11=0,1000000,IF(INDEX('計算A'!$D$60:$II$104,$B11,94)*GL11=1,IF(AND($E11=2,PS11=0),1000000,IF($F11&gt;0,INDEX('計算A'!CS$110:CS$114,$F11+1)+IF(AND($E11=1,PS11=0),1000,0),MIN(AEU11,20)*400+(IF('計算A'!CR$106=1,1-GK11,0)+IF('計算A'!CS$106=1,1-GM11,0))*150+224+'計算A'!CS$5*100000+IF(AND($E11=1,PS11=0),50000,0))),1000000))</f>
        <v/>
      </c>
      <c r="ZA11">
        <f>IF($B11=0,1000000,IF(INDEX('計算A'!$D$60:$II$104,$B11,95)*GM11=1,IF(AND($E11=2,PT11=0),1000000,IF($F11&gt;0,INDEX('計算A'!CT$110:CT$114,$F11+1)+IF(AND($E11=1,PT11=0),1000,0),MIN(AEU11,20)*400+(IF('計算A'!CS$106=1,1-GL11,0)+IF('計算A'!CT$106=1,1-GN11,0))*150+234+'計算A'!CT$5*100000+IF(AND($E11=1,PT11=0),50000,0))),1000000))</f>
        <v/>
      </c>
      <c r="ZB11">
        <f>IF($B11=0,1000000,IF(INDEX('計算A'!$D$60:$II$104,$B11,96)*GN11=1,IF(AND($E11=2,PU11=0),1000000,IF($F11&gt;0,INDEX('計算A'!CU$110:CU$114,$F11+1)+IF(AND($E11=1,PU11=0),1000,0),MIN(AEU11,20)*400+(IF('計算A'!CT$106=1,1-GM11,0))*150+244+'計算A'!CU$5*100000+IF(AND($E11=1,PU11=0),50000,0))),1000000))</f>
        <v/>
      </c>
      <c r="ZC11">
        <f>IF($B11=0,1000000,IF(INDEX('計算A'!$D$60:$II$104,$B11,97)*GO11=1,IF(AND($E11=2,PV11=0),1000000,IF($F11&gt;0,INDEX('計算A'!CV$110:CV$114,$F11+1)+IF(AND($E11=1,PV11=0),1000,0),MIN(AEV11,20)*400+(IF('計算A'!CV$106=1,1-GP11,0))*150+15+'計算A'!CV$5*100000+IF(AND($E11=1,PV11=0),50000,0))),1000000))</f>
        <v/>
      </c>
      <c r="ZD11">
        <f>IF($B11=0,1000000,IF(INDEX('計算A'!$D$60:$II$104,$B11,98)*GP11=1,IF(AND($E11=2,PW11=0),1000000,IF($F11&gt;0,INDEX('計算A'!CW$110:CW$114,$F11+1)+IF(AND($E11=1,PW11=0),1000,0),MIN(AEV11,20)*400+(IF('計算A'!CV$106=1,1-GO11,0)+IF('計算A'!CW$106=1,1-GQ11,0))*150+25+'計算A'!CW$5*100000+IF(AND($E11=1,PW11=0),50000,0))),1000000))</f>
        <v/>
      </c>
      <c r="ZE11">
        <f>IF($B11=0,1000000,IF(INDEX('計算A'!$D$60:$II$104,$B11,99)*GQ11=1,IF(AND($E11=2,PX11=0),1000000,IF($F11&gt;0,INDEX('計算A'!CX$110:CX$114,$F11+1)+IF(AND($E11=1,PX11=0),1000,0),MIN(AEV11,20)*400+(IF('計算A'!CW$106=1,1-GP11,0)+IF('計算A'!CX$106=1,1-GR11,0))*150+35+'計算A'!CX$5*100000+IF(AND($E11=1,PX11=0),50000,0))),1000000))</f>
        <v/>
      </c>
      <c r="ZF11">
        <f>IF($B11=0,1000000,IF(INDEX('計算A'!$D$60:$II$104,$B11,100)*GR11=1,IF(AND($E11=2,PY11=0),1000000,IF($F11&gt;0,INDEX('計算A'!CY$110:CY$114,$F11+1)+IF(AND($E11=1,PY11=0),1000,0),MIN(AEV11,20)*400+(IF('計算A'!CX$106=1,1-GQ11,0)+IF('計算A'!CY$106=1,1-GS11,0))*150+45+'計算A'!CY$5*100000+IF(AND($E11=1,PY11=0),50000,0))),1000000))</f>
        <v/>
      </c>
      <c r="ZG11">
        <f>IF($B11=0,1000000,IF(INDEX('計算A'!$D$60:$II$104,$B11,101)*GS11=1,IF(AND($E11=2,PZ11=0),1000000,IF($F11&gt;0,INDEX('計算A'!CZ$110:CZ$114,$F11+1)+IF(AND($E11=1,PZ11=0),1000,0),MIN(AEV11,20)*400+(IF('計算A'!CY$106=1,1-GR11,0)+IF('計算A'!CZ$106=1,1-GT11,0))*150+55+'計算A'!CZ$5*100000+IF(AND($E11=1,PZ11=0),50000,0))),1000000))</f>
        <v/>
      </c>
      <c r="ZH11">
        <f>IF($B11=0,1000000,IF(INDEX('計算A'!$D$60:$II$104,$B11,102)*GT11=1,IF(AND($E11=2,QA11=0),1000000,IF($F11&gt;0,INDEX('計算A'!DA$110:DA$114,$F11+1)+IF(AND($E11=1,QA11=0),1000,0),MIN(AEV11,20)*400+(IF('計算A'!CZ$106=1,1-GS11,0)+IF('計算A'!DA$106=1,1-GU11,0))*150+65+'計算A'!DA$5*100000+IF(AND($E11=1,QA11=0),50000,0))),1000000))</f>
        <v/>
      </c>
      <c r="ZI11">
        <f>IF($B11=0,1000000,IF(INDEX('計算A'!$D$60:$II$104,$B11,103)*GU11=1,IF(AND($E11=2,QB11=0),1000000,IF($F11&gt;0,INDEX('計算A'!DB$110:DB$114,$F11+1)+IF(AND($E11=1,QB11=0),1000,0),MIN(AEV11,20)*400+(IF('計算A'!DA$106=1,1-GT11,0)+IF('計算A'!DB$106=1,1-GV11,0))*150+75+'計算A'!DB$5*100000+IF(AND($E11=1,QB11=0),50000,0))),1000000))</f>
        <v/>
      </c>
      <c r="ZJ11">
        <f>IF($B11=0,1000000,IF(INDEX('計算A'!$D$60:$II$104,$B11,104)*GV11=1,IF(AND($E11=2,QC11=0),1000000,IF($F11&gt;0,INDEX('計算A'!DC$110:DC$114,$F11+1)+IF(AND($E11=1,QC11=0),1000,0),MIN(AEV11,20)*400+(IF('計算A'!DB$106=1,1-GU11,0)+IF('計算A'!DC$106=1,1-GW11,0))*150+85+'計算A'!DC$5*100000+IF(AND($E11=1,QC11=0),50000,0))),1000000))</f>
        <v/>
      </c>
      <c r="ZK11">
        <f>IF($B11=0,1000000,IF(INDEX('計算A'!$D$60:$II$104,$B11,105)*GW11=1,IF(AND($E11=2,QD11=0),1000000,IF($F11&gt;0,INDEX('計算A'!DD$110:DD$114,$F11+1)+IF(AND($E11=1,QD11=0),1000,0),MIN(AEV11,20)*400+(IF('計算A'!DC$106=1,1-GV11,0)+IF('計算A'!DD$106=1,1-GX11,0))*150+95+'計算A'!DD$5*100000+IF(AND($E11=1,QD11=0),50000,0))),1000000))</f>
        <v/>
      </c>
      <c r="ZL11">
        <f>IF($B11=0,1000000,IF(INDEX('計算A'!$D$60:$II$104,$B11,106)*GX11=1,IF(AND($E11=2,QE11=0),1000000,IF($F11&gt;0,INDEX('計算A'!DE$110:DE$114,$F11+1)+IF(AND($E11=1,QE11=0),1000,0),MIN(AEV11,20)*400+(IF('計算A'!DD$106=1,1-GW11,0)+IF('計算A'!DE$106=1,1-GY11,0))*150+105+'計算A'!DE$5*100000+IF(AND($E11=1,QE11=0),50000,0))),1000000))</f>
        <v/>
      </c>
      <c r="ZM11">
        <f>IF($B11=0,1000000,IF(INDEX('計算A'!$D$60:$II$104,$B11,107)*GY11=1,IF(AND($E11=2,QF11=0),1000000,IF($F11&gt;0,INDEX('計算A'!DF$110:DF$114,$F11+1)+IF(AND($E11=1,QF11=0),1000,0),MIN(AEV11,20)*400+(IF('計算A'!DE$106=1,1-GX11,0)+IF('計算A'!DF$106=1,1-GZ11,0))*150+115+'計算A'!DF$5*100000+IF(AND($E11=1,QF11=0),50000,0))),1000000))</f>
        <v/>
      </c>
      <c r="ZN11">
        <f>IF($B11=0,1000000,IF(INDEX('計算A'!$D$60:$II$104,$B11,108)*GZ11=1,IF(AND($E11=2,QG11=0),1000000,IF($F11&gt;0,INDEX('計算A'!DG$110:DG$114,$F11+1)+IF(AND($E11=1,QG11=0),1000,0),MIN(AEV11,20)*400+(IF('計算A'!DF$106=1,1-GY11,0)+IF('計算A'!DG$106=1,1-HA11,0))*150+125+'計算A'!DG$5*100000+IF(AND($E11=1,QG11=0),50000,0))),1000000))</f>
        <v/>
      </c>
      <c r="ZO11">
        <f>IF($B11=0,1000000,IF(INDEX('計算A'!$D$60:$II$104,$B11,109)*HA11=1,IF(AND($E11=2,QH11=0),1000000,IF($F11&gt;0,INDEX('計算A'!DH$110:DH$114,$F11+1)+IF(AND($E11=1,QH11=0),1000,0),MIN(AEV11,20)*400+(IF('計算A'!DG$106=1,1-GZ11,0)+IF('計算A'!DH$106=1,1-HB11,0))*150+135+'計算A'!DH$5*100000+IF(AND($E11=1,QH11=0),50000,0))),1000000))</f>
        <v/>
      </c>
      <c r="ZP11">
        <f>IF($B11=0,1000000,IF(INDEX('計算A'!$D$60:$II$104,$B11,110)*HB11=1,IF(AND($E11=2,QI11=0),1000000,IF($F11&gt;0,INDEX('計算A'!DI$110:DI$114,$F11+1)+IF(AND($E11=1,QI11=0),1000,0),MIN(AEV11,20)*400+(IF('計算A'!DH$106=1,1-HA11,0)+IF('計算A'!DI$106=1,1-HC11,0))*150+145+'計算A'!DI$5*100000+IF(AND($E11=1,QI11=0),50000,0))),1000000))</f>
        <v/>
      </c>
      <c r="ZQ11">
        <f>IF($B11=0,1000000,IF(INDEX('計算A'!$D$60:$II$104,$B11,111)*HC11=1,IF(AND($E11=2,QJ11=0),1000000,IF($F11&gt;0,INDEX('計算A'!DJ$110:DJ$114,$F11+1)+IF(AND($E11=1,QJ11=0),1000,0),MIN(AEV11,20)*400+(IF('計算A'!DI$106=1,1-HB11,0)+IF('計算A'!DJ$106=1,1-HD11,0))*150+155+'計算A'!DJ$5*100000+IF(AND($E11=1,QJ11=0),50000,0))),1000000))</f>
        <v/>
      </c>
      <c r="ZR11">
        <f>IF($B11=0,1000000,IF(INDEX('計算A'!$D$60:$II$104,$B11,112)*HD11=1,IF(AND($E11=2,QK11=0),1000000,IF($F11&gt;0,INDEX('計算A'!DK$110:DK$114,$F11+1)+IF(AND($E11=1,QK11=0),1000,0),MIN(AEV11,20)*400+(IF('計算A'!DJ$106=1,1-HC11,0)+IF('計算A'!DK$106=1,1-HE11,0))*150+165+'計算A'!DK$5*100000+IF(AND($E11=1,QK11=0),50000,0))),1000000))</f>
        <v/>
      </c>
      <c r="ZS11">
        <f>IF($B11=0,1000000,IF(INDEX('計算A'!$D$60:$II$104,$B11,113)*HE11=1,IF(AND($E11=2,QL11=0),1000000,IF($F11&gt;0,INDEX('計算A'!DL$110:DL$114,$F11+1)+IF(AND($E11=1,QL11=0),1000,0),MIN(AEV11,20)*400+(IF('計算A'!DK$106=1,1-HD11,0)+IF('計算A'!DL$106=1,1-HF11,0))*150+175+'計算A'!DL$5*100000+IF(AND($E11=1,QL11=0),50000,0))),1000000))</f>
        <v/>
      </c>
      <c r="ZT11">
        <f>IF($B11=0,1000000,IF(INDEX('計算A'!$D$60:$II$104,$B11,114)*HF11=1,IF(AND($E11=2,QM11=0),1000000,IF($F11&gt;0,INDEX('計算A'!DM$110:DM$114,$F11+1)+IF(AND($E11=1,QM11=0),1000,0),MIN(AEV11,20)*400+(IF('計算A'!DL$106=1,1-HE11,0)+IF('計算A'!DM$106=1,1-HG11,0))*150+185+'計算A'!DM$5*100000+IF(AND($E11=1,QM11=0),50000,0))),1000000))</f>
        <v/>
      </c>
      <c r="ZU11">
        <f>IF($B11=0,1000000,IF(INDEX('計算A'!$D$60:$II$104,$B11,115)*HG11=1,IF(AND($E11=2,QN11=0),1000000,IF($F11&gt;0,INDEX('計算A'!DN$110:DN$114,$F11+1)+IF(AND($E11=1,QN11=0),1000,0),MIN(AEV11,20)*400+(IF('計算A'!DM$106=1,1-HF11,0)+IF('計算A'!DN$106=1,1-HH11,0))*150+195+'計算A'!DN$5*100000+IF(AND($E11=1,QN11=0),50000,0))),1000000))</f>
        <v/>
      </c>
      <c r="ZV11">
        <f>IF($B11=0,1000000,IF(INDEX('計算A'!$D$60:$II$104,$B11,116)*HH11=1,IF(AND($E11=2,QO11=0),1000000,IF($F11&gt;0,INDEX('計算A'!DO$110:DO$114,$F11+1)+IF(AND($E11=1,QO11=0),1000,0),MIN(AEV11,20)*400+(IF('計算A'!DN$106=1,1-HG11,0)+IF('計算A'!DO$106=1,1-HI11,0))*150+205+'計算A'!DO$5*100000+IF(AND($E11=1,QO11=0),50000,0))),1000000))</f>
        <v/>
      </c>
      <c r="ZW11">
        <f>IF($B11=0,1000000,IF(INDEX('計算A'!$D$60:$II$104,$B11,117)*HI11=1,IF(AND($E11=2,QP11=0),1000000,IF($F11&gt;0,INDEX('計算A'!DP$110:DP$114,$F11+1)+IF(AND($E11=1,QP11=0),1000,0),MIN(AEV11,20)*400+(IF('計算A'!DO$106=1,1-HH11,0)+IF('計算A'!DP$106=1,1-HJ11,0))*150+215+'計算A'!DP$5*100000+IF(AND($E11=1,QP11=0),50000,0))),1000000))</f>
        <v/>
      </c>
      <c r="ZX11">
        <f>IF($B11=0,1000000,IF(INDEX('計算A'!$D$60:$II$104,$B11,118)*HJ11=1,IF(AND($E11=2,QQ11=0),1000000,IF($F11&gt;0,INDEX('計算A'!DQ$110:DQ$114,$F11+1)+IF(AND($E11=1,QQ11=0),1000,0),MIN(AEV11,20)*400+(IF('計算A'!DP$106=1,1-HI11,0)+IF('計算A'!DQ$106=1,1-HK11,0))*150+225+'計算A'!DQ$5*100000+IF(AND($E11=1,QQ11=0),50000,0))),1000000))</f>
        <v/>
      </c>
      <c r="ZY11">
        <f>IF($B11=0,1000000,IF(INDEX('計算A'!$D$60:$II$104,$B11,119)*HK11=1,IF(AND($E11=2,QR11=0),1000000,IF($F11&gt;0,INDEX('計算A'!DR$110:DR$114,$F11+1)+IF(AND($E11=1,QR11=0),1000,0),MIN(AEV11,20)*400+(IF('計算A'!DQ$106=1,1-HJ11,0)+IF('計算A'!DR$106=1,1-HL11,0))*150+235+'計算A'!DR$5*100000+IF(AND($E11=1,QR11=0),50000,0))),1000000))</f>
        <v/>
      </c>
      <c r="ZZ11">
        <f>IF($B11=0,1000000,IF(INDEX('計算A'!$D$60:$II$104,$B11,120)*HL11=1,IF(AND($E11=2,QS11=0),1000000,IF($F11&gt;0,INDEX('計算A'!DS$110:DS$114,$F11+1)+IF(AND($E11=1,QS11=0),1000,0),MIN(AEV11,20)*400+(IF('計算A'!DR$106=1,1-HK11,0))*150+245+'計算A'!DS$5*100000+IF(AND($E11=1,QS11=0),50000,0))),1000000))</f>
        <v/>
      </c>
      <c r="AAA11">
        <f>IF($B11=0,1000000,IF(INDEX('計算A'!$D$60:$II$104,$B11,121)*HM11=1,IF(AND($E11=2,QT11=0),1000000,IF($F11&gt;0,INDEX('計算A'!DT$110:DT$114,$F11+1)+IF(AND($E11=1,QT11=0),1000,0),MIN(AEW11,20)*400+(IF('計算A'!DT$106=1,1-HN11,0))*150+16+'計算A'!DT$5*100000+IF(AND($E11=1,QT11=0),50000,0))),1000000))</f>
        <v/>
      </c>
      <c r="AAB11">
        <f>IF($B11=0,1000000,IF(INDEX('計算A'!$D$60:$II$104,$B11,122)*HN11=1,IF(AND($E11=2,QU11=0),1000000,IF($F11&gt;0,INDEX('計算A'!DU$110:DU$114,$F11+1)+IF(AND($E11=1,QU11=0),1000,0),MIN(AEW11,20)*400+(IF('計算A'!DT$106=1,1-HM11,0)+IF('計算A'!DU$106=1,1-HO11,0))*150+26+'計算A'!DU$5*100000+IF(AND($E11=1,QU11=0),50000,0))),1000000))</f>
        <v/>
      </c>
      <c r="AAC11">
        <f>IF($B11=0,1000000,IF(INDEX('計算A'!$D$60:$II$104,$B11,123)*HO11=1,IF(AND($E11=2,QV11=0),1000000,IF($F11&gt;0,INDEX('計算A'!DV$110:DV$114,$F11+1)+IF(AND($E11=1,QV11=0),1000,0),MIN(AEW11,20)*400+(IF('計算A'!DU$106=1,1-HN11,0)+IF('計算A'!DV$106=1,1-HP11,0))*150+36+'計算A'!DV$5*100000+IF(AND($E11=1,QV11=0),50000,0))),1000000))</f>
        <v/>
      </c>
      <c r="AAD11">
        <f>IF($B11=0,1000000,IF(INDEX('計算A'!$D$60:$II$104,$B11,124)*HP11=1,IF(AND($E11=2,QW11=0),1000000,IF($F11&gt;0,INDEX('計算A'!DW$110:DW$114,$F11+1)+IF(AND($E11=1,QW11=0),1000,0),MIN(AEW11,20)*400+(IF('計算A'!DV$106=1,1-HO11,0)+IF('計算A'!DW$106=1,1-HQ11,0))*150+46+'計算A'!DW$5*100000+IF(AND($E11=1,QW11=0),50000,0))),1000000))</f>
        <v/>
      </c>
      <c r="AAE11">
        <f>IF($B11=0,1000000,IF(INDEX('計算A'!$D$60:$II$104,$B11,125)*HQ11=1,IF(AND($E11=2,QX11=0),1000000,IF($F11&gt;0,INDEX('計算A'!DX$110:DX$114,$F11+1)+IF(AND($E11=1,QX11=0),1000,0),MIN(AEW11,20)*400+(IF('計算A'!DW$106=1,1-HP11,0)+IF('計算A'!DX$106=1,1-HR11,0))*150+56+'計算A'!DX$5*100000+IF(AND($E11=1,QX11=0),50000,0))),1000000))</f>
        <v/>
      </c>
      <c r="AAF11">
        <f>IF($B11=0,1000000,IF(INDEX('計算A'!$D$60:$II$104,$B11,126)*HR11=1,IF(AND($E11=2,QY11=0),1000000,IF($F11&gt;0,INDEX('計算A'!DY$110:DY$114,$F11+1)+IF(AND($E11=1,QY11=0),1000,0),MIN(AEW11,20)*400+(IF('計算A'!DX$106=1,1-HQ11,0)+IF('計算A'!DY$106=1,1-HS11,0))*150+66+'計算A'!DY$5*100000+IF(AND($E11=1,QY11=0),50000,0))),1000000))</f>
        <v/>
      </c>
      <c r="AAG11">
        <f>IF($B11=0,1000000,IF(INDEX('計算A'!$D$60:$II$104,$B11,127)*HS11=1,IF(AND($E11=2,QZ11=0),1000000,IF($F11&gt;0,INDEX('計算A'!DZ$110:DZ$114,$F11+1)+IF(AND($E11=1,QZ11=0),1000,0),MIN(AEW11,20)*400+(IF('計算A'!DY$106=1,1-HR11,0)+IF('計算A'!DZ$106=1,1-HT11,0))*150+76+'計算A'!DZ$5*100000+IF(AND($E11=1,QZ11=0),50000,0))),1000000))</f>
        <v/>
      </c>
      <c r="AAH11">
        <f>IF($B11=0,1000000,IF(INDEX('計算A'!$D$60:$II$104,$B11,128)*HT11=1,IF(AND($E11=2,RA11=0),1000000,IF($F11&gt;0,INDEX('計算A'!EA$110:EA$114,$F11+1)+IF(AND($E11=1,RA11=0),1000,0),MIN(AEW11,20)*400+(IF('計算A'!DZ$106=1,1-HS11,0)+IF('計算A'!EA$106=1,1-HU11,0))*150+86+'計算A'!EA$5*100000+IF(AND($E11=1,RA11=0),50000,0))),1000000))</f>
        <v/>
      </c>
      <c r="AAI11">
        <f>IF($B11=0,1000000,IF(INDEX('計算A'!$D$60:$II$104,$B11,129)*HU11=1,IF(AND($E11=2,RB11=0),1000000,IF($F11&gt;0,INDEX('計算A'!EB$110:EB$114,$F11+1)+IF(AND($E11=1,RB11=0),1000,0),MIN(AEW11,20)*400+(IF('計算A'!EA$106=1,1-HT11,0)+IF('計算A'!EB$106=1,1-HV11,0))*150+96+'計算A'!EB$5*100000+IF(AND($E11=1,RB11=0),50000,0))),1000000))</f>
        <v/>
      </c>
      <c r="AAJ11">
        <f>IF($B11=0,1000000,IF(INDEX('計算A'!$D$60:$II$104,$B11,130)*HV11=1,IF(AND($E11=2,RC11=0),1000000,IF($F11&gt;0,INDEX('計算A'!EC$110:EC$114,$F11+1)+IF(AND($E11=1,RC11=0),1000,0),MIN(AEW11,20)*400+(IF('計算A'!EB$106=1,1-HU11,0)+IF('計算A'!EC$106=1,1-HW11,0))*150+106+'計算A'!EC$5*100000+IF(AND($E11=1,RC11=0),50000,0))),1000000))</f>
        <v/>
      </c>
      <c r="AAK11">
        <f>IF($B11=0,1000000,IF(INDEX('計算A'!$D$60:$II$104,$B11,131)*HW11=1,IF(AND($E11=2,RD11=0),1000000,IF($F11&gt;0,INDEX('計算A'!ED$110:ED$114,$F11+1)+IF(AND($E11=1,RD11=0),1000,0),MIN(AEW11,20)*400+(IF('計算A'!EC$106=1,1-HV11,0)+IF('計算A'!ED$106=1,1-HX11,0))*150+116+'計算A'!ED$5*100000+IF(AND($E11=1,RD11=0),50000,0))),1000000))</f>
        <v/>
      </c>
      <c r="AAL11">
        <f>IF($B11=0,1000000,IF(INDEX('計算A'!$D$60:$II$104,$B11,132)*HX11=1,IF(AND($E11=2,RE11=0),1000000,IF($F11&gt;0,INDEX('計算A'!EE$110:EE$114,$F11+1)+IF(AND($E11=1,RE11=0),1000,0),MIN(AEW11,20)*400+(IF('計算A'!ED$106=1,1-HW11,0)+IF('計算A'!EE$106=1,1-HY11,0))*150+126+'計算A'!EE$5*100000+IF(AND($E11=1,RE11=0),50000,0))),1000000))</f>
        <v/>
      </c>
      <c r="AAM11">
        <f>IF($B11=0,1000000,IF(INDEX('計算A'!$D$60:$II$104,$B11,133)*HY11=1,IF(AND($E11=2,RF11=0),1000000,IF($F11&gt;0,INDEX('計算A'!EF$110:EF$114,$F11+1)+IF(AND($E11=1,RF11=0),1000,0),MIN(AEW11,20)*400+(IF('計算A'!EE$106=1,1-HX11,0)+IF('計算A'!EF$106=1,1-HZ11,0))*150+136+'計算A'!EF$5*100000+IF(AND($E11=1,RF11=0),50000,0))),1000000))</f>
        <v/>
      </c>
      <c r="AAN11">
        <f>IF($B11=0,1000000,IF(INDEX('計算A'!$D$60:$II$104,$B11,134)*HZ11=1,IF(AND($E11=2,RG11=0),1000000,IF($F11&gt;0,INDEX('計算A'!EG$110:EG$114,$F11+1)+IF(AND($E11=1,RG11=0),1000,0),MIN(AEW11,20)*400+(IF('計算A'!EF$106=1,1-HY11,0)+IF('計算A'!EG$106=1,1-IA11,0))*150+146+'計算A'!EG$5*100000+IF(AND($E11=1,RG11=0),50000,0))),1000000))</f>
        <v/>
      </c>
      <c r="AAO11">
        <f>IF($B11=0,1000000,IF(INDEX('計算A'!$D$60:$II$104,$B11,135)*IA11=1,IF(AND($E11=2,RH11=0),1000000,IF($F11&gt;0,INDEX('計算A'!EH$110:EH$114,$F11+1)+IF(AND($E11=1,RH11=0),1000,0),MIN(AEW11,20)*400+(IF('計算A'!EG$106=1,1-HZ11,0)+IF('計算A'!EH$106=1,1-IB11,0))*150+156+'計算A'!EH$5*100000+IF(AND($E11=1,RH11=0),50000,0))),1000000))</f>
        <v/>
      </c>
      <c r="AAP11">
        <f>IF($B11=0,1000000,IF(INDEX('計算A'!$D$60:$II$104,$B11,136)*IB11=1,IF(AND($E11=2,RI11=0),1000000,IF($F11&gt;0,INDEX('計算A'!EI$110:EI$114,$F11+1)+IF(AND($E11=1,RI11=0),1000,0),MIN(AEW11,20)*400+(IF('計算A'!EH$106=1,1-IA11,0)+IF('計算A'!EI$106=1,1-IC11,0))*150+166+'計算A'!EI$5*100000+IF(AND($E11=1,RI11=0),50000,0))),1000000))</f>
        <v/>
      </c>
      <c r="AAQ11">
        <f>IF($B11=0,1000000,IF(INDEX('計算A'!$D$60:$II$104,$B11,137)*IC11=1,IF(AND($E11=2,RJ11=0),1000000,IF($F11&gt;0,INDEX('計算A'!EJ$110:EJ$114,$F11+1)+IF(AND($E11=1,RJ11=0),1000,0),MIN(AEW11,20)*400+(IF('計算A'!EI$106=1,1-IB11,0)+IF('計算A'!EJ$106=1,1-ID11,0))*150+176+'計算A'!EJ$5*100000+IF(AND($E11=1,RJ11=0),50000,0))),1000000))</f>
        <v/>
      </c>
      <c r="AAR11">
        <f>IF($B11=0,1000000,IF(INDEX('計算A'!$D$60:$II$104,$B11,138)*ID11=1,IF(AND($E11=2,RK11=0),1000000,IF($F11&gt;0,INDEX('計算A'!EK$110:EK$114,$F11+1)+IF(AND($E11=1,RK11=0),1000,0),MIN(AEW11,20)*400+(IF('計算A'!EJ$106=1,1-IC11,0)+IF('計算A'!EK$106=1,1-IE11,0))*150+186+'計算A'!EK$5*100000+IF(AND($E11=1,RK11=0),50000,0))),1000000))</f>
        <v/>
      </c>
      <c r="AAS11">
        <f>IF($B11=0,1000000,IF(INDEX('計算A'!$D$60:$II$104,$B11,139)*IE11=1,IF(AND($E11=2,RL11=0),1000000,IF($F11&gt;0,INDEX('計算A'!EL$110:EL$114,$F11+1)+IF(AND($E11=1,RL11=0),1000,0),MIN(AEW11,20)*400+(IF('計算A'!EK$106=1,1-ID11,0)+IF('計算A'!EL$106=1,1-IF11,0))*150+196+'計算A'!EL$5*100000+IF(AND($E11=1,RL11=0),50000,0))),1000000))</f>
        <v/>
      </c>
      <c r="AAT11">
        <f>IF($B11=0,1000000,IF(INDEX('計算A'!$D$60:$II$104,$B11,140)*IF11=1,IF(AND($E11=2,RM11=0),1000000,IF($F11&gt;0,INDEX('計算A'!EM$110:EM$114,$F11+1)+IF(AND($E11=1,RM11=0),1000,0),MIN(AEW11,20)*400+(IF('計算A'!EL$106=1,1-IE11,0)+IF('計算A'!EM$106=1,1-IG11,0))*150+206+'計算A'!EM$5*100000+IF(AND($E11=1,RM11=0),50000,0))),1000000))</f>
        <v/>
      </c>
      <c r="AAU11">
        <f>IF($B11=0,1000000,IF(INDEX('計算A'!$D$60:$II$104,$B11,141)*IG11=1,IF(AND($E11=2,RN11=0),1000000,IF($F11&gt;0,INDEX('計算A'!EN$110:EN$114,$F11+1)+IF(AND($E11=1,RN11=0),1000,0),MIN(AEW11,20)*400+(IF('計算A'!EM$106=1,1-IF11,0)+IF('計算A'!EN$106=1,1-IH11,0))*150+216+'計算A'!EN$5*100000+IF(AND($E11=1,RN11=0),50000,0))),1000000))</f>
        <v/>
      </c>
      <c r="AAV11">
        <f>IF($B11=0,1000000,IF(INDEX('計算A'!$D$60:$II$104,$B11,142)*IH11=1,IF(AND($E11=2,RO11=0),1000000,IF($F11&gt;0,INDEX('計算A'!EO$110:EO$114,$F11+1)+IF(AND($E11=1,RO11=0),1000,0),MIN(AEW11,20)*400+(IF('計算A'!EN$106=1,1-IG11,0)+IF('計算A'!EO$106=1,1-II11,0))*150+226+'計算A'!EO$5*100000+IF(AND($E11=1,RO11=0),50000,0))),1000000))</f>
        <v/>
      </c>
      <c r="AAW11">
        <f>IF($B11=0,1000000,IF(INDEX('計算A'!$D$60:$II$104,$B11,143)*II11=1,IF(AND($E11=2,RP11=0),1000000,IF($F11&gt;0,INDEX('計算A'!EP$110:EP$114,$F11+1)+IF(AND($E11=1,RP11=0),1000,0),MIN(AEW11,20)*400+(IF('計算A'!EO$106=1,1-IH11,0)+IF('計算A'!EP$106=1,1-IJ11,0))*150+236+'計算A'!EP$5*100000+IF(AND($E11=1,RP11=0),50000,0))),1000000))</f>
        <v/>
      </c>
      <c r="AAX11">
        <f>IF($B11=0,1000000,IF(INDEX('計算A'!$D$60:$II$104,$B11,144)*IJ11=1,IF(AND($E11=2,RQ11=0),1000000,IF($F11&gt;0,INDEX('計算A'!EQ$110:EQ$114,$F11+1)+IF(AND($E11=1,RQ11=0),1000,0),MIN(AEW11,20)*400+(IF('計算A'!EP$106=1,1-II11,0))*150+246+'計算A'!EQ$5*100000+IF(AND($E11=1,RQ11=0),50000,0))),1000000))</f>
        <v/>
      </c>
      <c r="AAY11">
        <f>IF($B11=0,1000000,IF(INDEX('計算A'!$D$60:$II$104,$B11,145)*IK11=1,IF(AND($E11=2,RR11=0),1000000,IF($F11&gt;0,INDEX('計算A'!ER$110:ER$114,$F11+1)+IF(AND($E11=1,RR11=0),1000,0),MIN(AEX11,20)*400+(IF('計算A'!ER$106=1,1-IL11,0))*150+17+'計算A'!ER$5*100000+IF(AND($E11=1,RR11=0),50000,0))),1000000))</f>
        <v/>
      </c>
      <c r="AAZ11">
        <f>IF($B11=0,1000000,IF(INDEX('計算A'!$D$60:$II$104,$B11,146)*IL11=1,IF(AND($E11=2,RS11=0),1000000,IF($F11&gt;0,INDEX('計算A'!ES$110:ES$114,$F11+1)+IF(AND($E11=1,RS11=0),1000,0),MIN(AEX11,20)*400+(IF('計算A'!ER$106=1,1-IK11,0)+IF('計算A'!ES$106=1,1-IM11,0))*150+27+'計算A'!ES$5*100000+IF(AND($E11=1,RS11=0),50000,0))),1000000))</f>
        <v/>
      </c>
      <c r="ABA11">
        <f>IF($B11=0,1000000,IF(INDEX('計算A'!$D$60:$II$104,$B11,147)*IM11=1,IF(AND($E11=2,RT11=0),1000000,IF($F11&gt;0,INDEX('計算A'!ET$110:ET$114,$F11+1)+IF(AND($E11=1,RT11=0),1000,0),MIN(AEX11,20)*400+(IF('計算A'!ES$106=1,1-IL11,0)+IF('計算A'!ET$106=1,1-IN11,0))*150+37+'計算A'!ET$5*100000+IF(AND($E11=1,RT11=0),50000,0))),1000000))</f>
        <v/>
      </c>
      <c r="ABB11">
        <f>IF($B11=0,1000000,IF(INDEX('計算A'!$D$60:$II$104,$B11,148)*IN11=1,IF(AND($E11=2,RU11=0),1000000,IF($F11&gt;0,INDEX('計算A'!EU$110:EU$114,$F11+1)+IF(AND($E11=1,RU11=0),1000,0),MIN(AEX11,20)*400+(IF('計算A'!ET$106=1,1-IM11,0)+IF('計算A'!EU$106=1,1-IO11,0))*150+47+'計算A'!EU$5*100000+IF(AND($E11=1,RU11=0),50000,0))),1000000))</f>
        <v/>
      </c>
      <c r="ABC11">
        <f>IF($B11=0,1000000,IF(INDEX('計算A'!$D$60:$II$104,$B11,149)*IO11=1,IF(AND($E11=2,RV11=0),1000000,IF($F11&gt;0,INDEX('計算A'!EV$110:EV$114,$F11+1)+IF(AND($E11=1,RV11=0),1000,0),MIN(AEX11,20)*400+(IF('計算A'!EU$106=1,1-IN11,0)+IF('計算A'!EV$106=1,1-IP11,0))*150+57+'計算A'!EV$5*100000+IF(AND($E11=1,RV11=0),50000,0))),1000000))</f>
        <v/>
      </c>
      <c r="ABD11">
        <f>IF($B11=0,1000000,IF(INDEX('計算A'!$D$60:$II$104,$B11,150)*IP11=1,IF(AND($E11=2,RW11=0),1000000,IF($F11&gt;0,INDEX('計算A'!EW$110:EW$114,$F11+1)+IF(AND($E11=1,RW11=0),1000,0),MIN(AEX11,20)*400+(IF('計算A'!EV$106=1,1-IO11,0)+IF('計算A'!EW$106=1,1-IQ11,0))*150+67+'計算A'!EW$5*100000+IF(AND($E11=1,RW11=0),50000,0))),1000000))</f>
        <v/>
      </c>
      <c r="ABE11">
        <f>IF($B11=0,1000000,IF(INDEX('計算A'!$D$60:$II$104,$B11,151)*IQ11=1,IF(AND($E11=2,RX11=0),1000000,IF($F11&gt;0,INDEX('計算A'!EX$110:EX$114,$F11+1)+IF(AND($E11=1,RX11=0),1000,0),MIN(AEX11,20)*400+(IF('計算A'!EW$106=1,1-IP11,0)+IF('計算A'!EX$106=1,1-IR11,0))*150+77+'計算A'!EX$5*100000+IF(AND($E11=1,RX11=0),50000,0))),1000000))</f>
        <v/>
      </c>
      <c r="ABF11">
        <f>IF($B11=0,1000000,IF(INDEX('計算A'!$D$60:$II$104,$B11,152)*IR11=1,IF(AND($E11=2,RY11=0),1000000,IF($F11&gt;0,INDEX('計算A'!EY$110:EY$114,$F11+1)+IF(AND($E11=1,RY11=0),1000,0),MIN(AEX11,20)*400+(IF('計算A'!EX$106=1,1-IQ11,0)+IF('計算A'!EY$106=1,1-IS11,0))*150+87+'計算A'!EY$5*100000+IF(AND($E11=1,RY11=0),50000,0))),1000000))</f>
        <v/>
      </c>
      <c r="ABG11">
        <f>IF($B11=0,1000000,IF(INDEX('計算A'!$D$60:$II$104,$B11,153)*IS11=1,IF(AND($E11=2,RZ11=0),1000000,IF($F11&gt;0,INDEX('計算A'!EZ$110:EZ$114,$F11+1)+IF(AND($E11=1,RZ11=0),1000,0),MIN(AEX11,20)*400+(IF('計算A'!EY$106=1,1-IR11,0)+IF('計算A'!EZ$106=1,1-IT11,0))*150+97+'計算A'!EZ$5*100000+IF(AND($E11=1,RZ11=0),50000,0))),1000000))</f>
        <v/>
      </c>
      <c r="ABH11">
        <f>IF($B11=0,1000000,IF(INDEX('計算A'!$D$60:$II$104,$B11,154)*IT11=1,IF(AND($E11=2,SA11=0),1000000,IF($F11&gt;0,INDEX('計算A'!FA$110:FA$114,$F11+1)+IF(AND($E11=1,SA11=0),1000,0),MIN(AEX11,20)*400+(IF('計算A'!EZ$106=1,1-IS11,0)+IF('計算A'!FA$106=1,1-IU11,0))*150+107+'計算A'!FA$5*100000+IF(AND($E11=1,SA11=0),50000,0))),1000000))</f>
        <v/>
      </c>
      <c r="ABI11">
        <f>IF($B11=0,1000000,IF(INDEX('計算A'!$D$60:$II$104,$B11,155)*IU11=1,IF(AND($E11=2,SB11=0),1000000,IF($F11&gt;0,INDEX('計算A'!FB$110:FB$114,$F11+1)+IF(AND($E11=1,SB11=0),1000,0),MIN(AEX11,20)*400+(IF('計算A'!FA$106=1,1-IT11,0)+IF('計算A'!FB$106=1,1-IV11,0))*150+117+'計算A'!FB$5*100000+IF(AND($E11=1,SB11=0),50000,0))),1000000))</f>
        <v/>
      </c>
      <c r="ABJ11">
        <f>IF($B11=0,1000000,IF(INDEX('計算A'!$D$60:$II$104,$B11,156)*IV11=1,IF(AND($E11=2,SC11=0),1000000,IF($F11&gt;0,INDEX('計算A'!FC$110:FC$114,$F11+1)+IF(AND($E11=1,SC11=0),1000,0),MIN(AEX11,20)*400+(IF('計算A'!FB$106=1,1-IU11,0)+IF('計算A'!FC$106=1,1-IW11,0))*150+127+'計算A'!FC$5*100000+IF(AND($E11=1,SC11=0),50000,0))),1000000))</f>
        <v/>
      </c>
      <c r="ABK11">
        <f>IF($B11=0,1000000,IF(INDEX('計算A'!$D$60:$II$104,$B11,157)*IW11=1,IF(AND($E11=2,SD11=0),1000000,IF($F11&gt;0,INDEX('計算A'!FD$110:FD$114,$F11+1)+IF(AND($E11=1,SD11=0),1000,0),MIN(AEX11,20)*400+(IF('計算A'!FC$106=1,1-IV11,0)+IF('計算A'!FD$106=1,1-IX11,0))*150+137+'計算A'!FD$5*100000+IF(AND($E11=1,SD11=0),50000,0))),1000000))</f>
        <v/>
      </c>
      <c r="ABL11">
        <f>IF($B11=0,1000000,IF(INDEX('計算A'!$D$60:$II$104,$B11,158)*IX11=1,IF(AND($E11=2,SE11=0),1000000,IF($F11&gt;0,INDEX('計算A'!FE$110:FE$114,$F11+1)+IF(AND($E11=1,SE11=0),1000,0),MIN(AEX11,20)*400+(IF('計算A'!FD$106=1,1-IW11,0)+IF('計算A'!FE$106=1,1-IY11,0))*150+147+'計算A'!FE$5*100000+IF(AND($E11=1,SE11=0),50000,0))),1000000))</f>
        <v/>
      </c>
      <c r="ABM11">
        <f>IF($B11=0,1000000,IF(INDEX('計算A'!$D$60:$II$104,$B11,159)*IY11=1,IF(AND($E11=2,SF11=0),1000000,IF($F11&gt;0,INDEX('計算A'!FF$110:FF$114,$F11+1)+IF(AND($E11=1,SF11=0),1000,0),MIN(AEX11,20)*400+(IF('計算A'!FE$106=1,1-IX11,0)+IF('計算A'!FF$106=1,1-IZ11,0))*150+157+'計算A'!FF$5*100000+IF(AND($E11=1,SF11=0),50000,0))),1000000))</f>
        <v/>
      </c>
      <c r="ABN11">
        <f>IF($B11=0,1000000,IF(INDEX('計算A'!$D$60:$II$104,$B11,160)*IZ11=1,IF(AND($E11=2,SG11=0),1000000,IF($F11&gt;0,INDEX('計算A'!FG$110:FG$114,$F11+1)+IF(AND($E11=1,SG11=0),1000,0),MIN(AEX11,20)*400+(IF('計算A'!FF$106=1,1-IY11,0)+IF('計算A'!FG$106=1,1-JA11,0))*150+167+'計算A'!FG$5*100000+IF(AND($E11=1,SG11=0),50000,0))),1000000))</f>
        <v/>
      </c>
      <c r="ABO11">
        <f>IF($B11=0,1000000,IF(INDEX('計算A'!$D$60:$II$104,$B11,161)*JA11=1,IF(AND($E11=2,SH11=0),1000000,IF($F11&gt;0,INDEX('計算A'!FH$110:FH$114,$F11+1)+IF(AND($E11=1,SH11=0),1000,0),MIN(AEX11,20)*400+(IF('計算A'!FG$106=1,1-IZ11,0)+IF('計算A'!FH$106=1,1-JB11,0))*150+177+'計算A'!FH$5*100000+IF(AND($E11=1,SH11=0),50000,0))),1000000))</f>
        <v/>
      </c>
      <c r="ABP11">
        <f>IF($B11=0,1000000,IF(INDEX('計算A'!$D$60:$II$104,$B11,162)*JB11=1,IF(AND($E11=2,SI11=0),1000000,IF($F11&gt;0,INDEX('計算A'!FI$110:FI$114,$F11+1)+IF(AND($E11=1,SI11=0),1000,0),MIN(AEX11,20)*400+(IF('計算A'!FH$106=1,1-JA11,0)+IF('計算A'!FI$106=1,1-JC11,0))*150+187+'計算A'!FI$5*100000+IF(AND($E11=1,SI11=0),50000,0))),1000000))</f>
        <v/>
      </c>
      <c r="ABQ11">
        <f>IF($B11=0,1000000,IF(INDEX('計算A'!$D$60:$II$104,$B11,163)*JC11=1,IF(AND($E11=2,SJ11=0),1000000,IF($F11&gt;0,INDEX('計算A'!FJ$110:FJ$114,$F11+1)+IF(AND($E11=1,SJ11=0),1000,0),MIN(AEX11,20)*400+(IF('計算A'!FI$106=1,1-JB11,0)+IF('計算A'!FJ$106=1,1-JD11,0))*150+197+'計算A'!FJ$5*100000+IF(AND($E11=1,SJ11=0),50000,0))),1000000))</f>
        <v/>
      </c>
      <c r="ABR11">
        <f>IF($B11=0,1000000,IF(INDEX('計算A'!$D$60:$II$104,$B11,164)*JD11=1,IF(AND($E11=2,SK11=0),1000000,IF($F11&gt;0,INDEX('計算A'!FK$110:FK$114,$F11+1)+IF(AND($E11=1,SK11=0),1000,0),MIN(AEX11,20)*400+(IF('計算A'!FJ$106=1,1-JC11,0)+IF('計算A'!FK$106=1,1-JE11,0))*150+207+'計算A'!FK$5*100000+IF(AND($E11=1,SK11=0),50000,0))),1000000))</f>
        <v/>
      </c>
      <c r="ABS11">
        <f>IF($B11=0,1000000,IF(INDEX('計算A'!$D$60:$II$104,$B11,165)*JE11=1,IF(AND($E11=2,SL11=0),1000000,IF($F11&gt;0,INDEX('計算A'!FL$110:FL$114,$F11+1)+IF(AND($E11=1,SL11=0),1000,0),MIN(AEX11,20)*400+(IF('計算A'!FK$106=1,1-JD11,0)+IF('計算A'!FL$106=1,1-JF11,0))*150+217+'計算A'!FL$5*100000+IF(AND($E11=1,SL11=0),50000,0))),1000000))</f>
        <v/>
      </c>
      <c r="ABT11">
        <f>IF($B11=0,1000000,IF(INDEX('計算A'!$D$60:$II$104,$B11,166)*JF11=1,IF(AND($E11=2,SM11=0),1000000,IF($F11&gt;0,INDEX('計算A'!FM$110:FM$114,$F11+1)+IF(AND($E11=1,SM11=0),1000,0),MIN(AEX11,20)*400+(IF('計算A'!FL$106=1,1-JE11,0)+IF('計算A'!FM$106=1,1-JG11,0))*150+227+'計算A'!FM$5*100000+IF(AND($E11=1,SM11=0),50000,0))),1000000))</f>
        <v/>
      </c>
      <c r="ABU11">
        <f>IF($B11=0,1000000,IF(INDEX('計算A'!$D$60:$II$104,$B11,167)*JG11=1,IF(AND($E11=2,SN11=0),1000000,IF($F11&gt;0,INDEX('計算A'!FN$110:FN$114,$F11+1)+IF(AND($E11=1,SN11=0),1000,0),MIN(AEX11,20)*400+(IF('計算A'!FM$106=1,1-JF11,0)+IF('計算A'!FN$106=1,1-JH11,0))*150+237+'計算A'!FN$5*100000+IF(AND($E11=1,SN11=0),50000,0))),1000000))</f>
        <v/>
      </c>
      <c r="ABV11">
        <f>IF($B11=0,1000000,IF(INDEX('計算A'!$D$60:$II$104,$B11,168)*JH11=1,IF(AND($E11=2,SO11=0),1000000,IF($F11&gt;0,INDEX('計算A'!FO$110:FO$114,$F11+1)+IF(AND($E11=1,SO11=0),1000,0),MIN(AEX11,20)*400+(IF('計算A'!FN$106=1,1-JG11,0))*150+247+'計算A'!FO$5*100000+IF(AND($E11=1,SO11=0),50000,0))),1000000))</f>
        <v/>
      </c>
      <c r="ABW11">
        <f>IF($B11=0,1000000,IF(INDEX('計算A'!$D$60:$II$104,$B11,169)*JI11=1,IF(AND($E11=2,SP11=0),1000000,IF($F11&gt;0,INDEX('計算A'!FP$110:FP$114,$F11+1)+IF(AND($E11=1,SP11=0),1000,0),MIN(AEY11,20)*400+(IF('計算A'!FP$106=1,1-JJ11,0))*150+18+'計算A'!FP$5*100000+IF(AND($E11=1,SP11=0),50000,0))),1000000))</f>
        <v/>
      </c>
      <c r="ABX11">
        <f>IF($B11=0,1000000,IF(INDEX('計算A'!$D$60:$II$104,$B11,170)*JJ11=1,IF(AND($E11=2,SQ11=0),1000000,IF($F11&gt;0,INDEX('計算A'!FQ$110:FQ$114,$F11+1)+IF(AND($E11=1,SQ11=0),1000,0),MIN(AEY11,20)*400+(IF('計算A'!FP$106=1,1-JI11,0)+IF('計算A'!FQ$106=1,1-JK11,0))*150+28+'計算A'!FQ$5*100000+IF(AND($E11=1,SQ11=0),50000,0))),1000000))</f>
        <v/>
      </c>
      <c r="ABY11">
        <f>IF($B11=0,1000000,IF(INDEX('計算A'!$D$60:$II$104,$B11,171)*JK11=1,IF(AND($E11=2,SR11=0),1000000,IF($F11&gt;0,INDEX('計算A'!FR$110:FR$114,$F11+1)+IF(AND($E11=1,SR11=0),1000,0),MIN(AEY11,20)*400+(IF('計算A'!FQ$106=1,1-JJ11,0)+IF('計算A'!FR$106=1,1-JL11,0))*150+38+'計算A'!FR$5*100000+IF(AND($E11=1,SR11=0),50000,0))),1000000))</f>
        <v/>
      </c>
      <c r="ABZ11">
        <f>IF($B11=0,1000000,IF(INDEX('計算A'!$D$60:$II$104,$B11,172)*JL11=1,IF(AND($E11=2,SS11=0),1000000,IF($F11&gt;0,INDEX('計算A'!FS$110:FS$114,$F11+1)+IF(AND($E11=1,SS11=0),1000,0),MIN(AEY11,20)*400+(IF('計算A'!FR$106=1,1-JK11,0)+IF('計算A'!FS$106=1,1-JM11,0))*150+48+'計算A'!FS$5*100000+IF(AND($E11=1,SS11=0),50000,0))),1000000))</f>
        <v/>
      </c>
      <c r="ACA11">
        <f>IF($B11=0,1000000,IF(INDEX('計算A'!$D$60:$II$104,$B11,173)*JM11=1,IF(AND($E11=2,ST11=0),1000000,IF($F11&gt;0,INDEX('計算A'!FT$110:FT$114,$F11+1)+IF(AND($E11=1,ST11=0),1000,0),MIN(AEY11,20)*400+(IF('計算A'!FS$106=1,1-JL11,0)+IF('計算A'!FT$106=1,1-JN11,0))*150+58+'計算A'!FT$5*100000+IF(AND($E11=1,ST11=0),50000,0))),1000000))</f>
        <v/>
      </c>
      <c r="ACB11">
        <f>IF($B11=0,1000000,IF(INDEX('計算A'!$D$60:$II$104,$B11,174)*JN11=1,IF(AND($E11=2,SU11=0),1000000,IF($F11&gt;0,INDEX('計算A'!FU$110:FU$114,$F11+1)+IF(AND($E11=1,SU11=0),1000,0),MIN(AEY11,20)*400+(IF('計算A'!FT$106=1,1-JM11,0)+IF('計算A'!FU$106=1,1-JO11,0))*150+68+'計算A'!FU$5*100000+IF(AND($E11=1,SU11=0),50000,0))),1000000))</f>
        <v/>
      </c>
      <c r="ACC11">
        <f>IF($B11=0,1000000,IF(INDEX('計算A'!$D$60:$II$104,$B11,175)*JO11=1,IF(AND($E11=2,SV11=0),1000000,IF($F11&gt;0,INDEX('計算A'!FV$110:FV$114,$F11+1)+IF(AND($E11=1,SV11=0),1000,0),MIN(AEY11,20)*400+(IF('計算A'!FU$106=1,1-JN11,0)+IF('計算A'!FV$106=1,1-JP11,0))*150+78+'計算A'!FV$5*100000+IF(AND($E11=1,SV11=0),50000,0))),1000000))</f>
        <v/>
      </c>
      <c r="ACD11">
        <f>IF($B11=0,1000000,IF(INDEX('計算A'!$D$60:$II$104,$B11,176)*JP11=1,IF(AND($E11=2,SW11=0),1000000,IF($F11&gt;0,INDEX('計算A'!FW$110:FW$114,$F11+1)+IF(AND($E11=1,SW11=0),1000,0),MIN(AEY11,20)*400+(IF('計算A'!FV$106=1,1-JO11,0)+IF('計算A'!FW$106=1,1-JQ11,0))*150+88+'計算A'!FW$5*100000+IF(AND($E11=1,SW11=0),50000,0))),1000000))</f>
        <v/>
      </c>
      <c r="ACE11">
        <f>IF($B11=0,1000000,IF(INDEX('計算A'!$D$60:$II$104,$B11,177)*JQ11=1,IF(AND($E11=2,SX11=0),1000000,IF($F11&gt;0,INDEX('計算A'!FX$110:FX$114,$F11+1)+IF(AND($E11=1,SX11=0),1000,0),MIN(AEY11,20)*400+(IF('計算A'!FW$106=1,1-JP11,0)+IF('計算A'!FX$106=1,1-JR11,0))*150+98+'計算A'!FX$5*100000+IF(AND($E11=1,SX11=0),50000,0))),1000000))</f>
        <v/>
      </c>
      <c r="ACF11">
        <f>IF($B11=0,1000000,IF(INDEX('計算A'!$D$60:$II$104,$B11,178)*JR11=1,IF(AND($E11=2,SY11=0),1000000,IF($F11&gt;0,INDEX('計算A'!FY$110:FY$114,$F11+1)+IF(AND($E11=1,SY11=0),1000,0),MIN(AEY11,20)*400+(IF('計算A'!FX$106=1,1-JQ11,0)+IF('計算A'!FY$106=1,1-JS11,0))*150+108+'計算A'!FY$5*100000+IF(AND($E11=1,SY11=0),50000,0))),1000000))</f>
        <v/>
      </c>
      <c r="ACG11">
        <f>IF($B11=0,1000000,IF(INDEX('計算A'!$D$60:$II$104,$B11,179)*JS11=1,IF(AND($E11=2,SZ11=0),1000000,IF($F11&gt;0,INDEX('計算A'!FZ$110:FZ$114,$F11+1)+IF(AND($E11=1,SZ11=0),1000,0),MIN(AEY11,20)*400+(IF('計算A'!FY$106=1,1-JR11,0)+IF('計算A'!FZ$106=1,1-JT11,0))*150+118+'計算A'!FZ$5*100000+IF(AND($E11=1,SZ11=0),50000,0))),1000000))</f>
        <v/>
      </c>
      <c r="ACH11">
        <f>IF($B11=0,1000000,IF(INDEX('計算A'!$D$60:$II$104,$B11,180)*JT11=1,IF(AND($E11=2,TA11=0),1000000,IF($F11&gt;0,INDEX('計算A'!GA$110:GA$114,$F11+1)+IF(AND($E11=1,TA11=0),1000,0),MIN(AEY11,20)*400+(IF('計算A'!FZ$106=1,1-JS11,0)+IF('計算A'!GA$106=1,1-JU11,0))*150+128+'計算A'!GA$5*100000+IF(AND($E11=1,TA11=0),50000,0))),1000000))</f>
        <v/>
      </c>
      <c r="ACI11">
        <f>IF($B11=0,1000000,IF(INDEX('計算A'!$D$60:$II$104,$B11,181)*JU11=1,IF(AND($E11=2,TB11=0),1000000,IF($F11&gt;0,INDEX('計算A'!GB$110:GB$114,$F11+1)+IF(AND($E11=1,TB11=0),1000,0),MIN(AEY11,20)*400+(IF('計算A'!GA$106=1,1-JT11,0)+IF('計算A'!GB$106=1,1-JV11,0))*150+138+'計算A'!GB$5*100000+IF(AND($E11=1,TB11=0),50000,0))),1000000))</f>
        <v/>
      </c>
      <c r="ACJ11">
        <f>IF($B11=0,1000000,IF(INDEX('計算A'!$D$60:$II$104,$B11,182)*JV11=1,IF(AND($E11=2,TC11=0),1000000,IF($F11&gt;0,INDEX('計算A'!GC$110:GC$114,$F11+1)+IF(AND($E11=1,TC11=0),1000,0),MIN(AEY11,20)*400+(IF('計算A'!GB$106=1,1-JU11,0)+IF('計算A'!GC$106=1,1-JW11,0))*150+148+'計算A'!GC$5*100000+IF(AND($E11=1,TC11=0),50000,0))),1000000))</f>
        <v/>
      </c>
      <c r="ACK11">
        <f>IF($B11=0,1000000,IF(INDEX('計算A'!$D$60:$II$104,$B11,183)*JW11=1,IF(AND($E11=2,TD11=0),1000000,IF($F11&gt;0,INDEX('計算A'!GD$110:GD$114,$F11+1)+IF(AND($E11=1,TD11=0),1000,0),MIN(AEY11,20)*400+(IF('計算A'!GC$106=1,1-JV11,0)+IF('計算A'!GD$106=1,1-JX11,0))*150+158+'計算A'!GD$5*100000+IF(AND($E11=1,TD11=0),50000,0))),1000000))</f>
        <v/>
      </c>
      <c r="ACL11">
        <f>IF($B11=0,1000000,IF(INDEX('計算A'!$D$60:$II$104,$B11,184)*JX11=1,IF(AND($E11=2,TE11=0),1000000,IF($F11&gt;0,INDEX('計算A'!GE$110:GE$114,$F11+1)+IF(AND($E11=1,TE11=0),1000,0),MIN(AEY11,20)*400+(IF('計算A'!GD$106=1,1-JW11,0)+IF('計算A'!GE$106=1,1-JY11,0))*150+168+'計算A'!GE$5*100000+IF(AND($E11=1,TE11=0),50000,0))),1000000))</f>
        <v/>
      </c>
      <c r="ACM11">
        <f>IF($B11=0,1000000,IF(INDEX('計算A'!$D$60:$II$104,$B11,185)*JY11=1,IF(AND($E11=2,TF11=0),1000000,IF($F11&gt;0,INDEX('計算A'!GF$110:GF$114,$F11+1)+IF(AND($E11=1,TF11=0),1000,0),MIN(AEY11,20)*400+(IF('計算A'!GE$106=1,1-JX11,0)+IF('計算A'!GF$106=1,1-JZ11,0))*150+178+'計算A'!GF$5*100000+IF(AND($E11=1,TF11=0),50000,0))),1000000))</f>
        <v/>
      </c>
      <c r="ACN11">
        <f>IF($B11=0,1000000,IF(INDEX('計算A'!$D$60:$II$104,$B11,186)*JZ11=1,IF(AND($E11=2,TG11=0),1000000,IF($F11&gt;0,INDEX('計算A'!GG$110:GG$114,$F11+1)+IF(AND($E11=1,TG11=0),1000,0),MIN(AEY11,20)*400+(IF('計算A'!GF$106=1,1-JY11,0)+IF('計算A'!GG$106=1,1-KA11,0))*150+188+'計算A'!GG$5*100000+IF(AND($E11=1,TG11=0),50000,0))),1000000))</f>
        <v/>
      </c>
      <c r="ACO11">
        <f>IF($B11=0,1000000,IF(INDEX('計算A'!$D$60:$II$104,$B11,187)*KA11=1,IF(AND($E11=2,TH11=0),1000000,IF($F11&gt;0,INDEX('計算A'!GH$110:GH$114,$F11+1)+IF(AND($E11=1,TH11=0),1000,0),MIN(AEY11,20)*400+(IF('計算A'!GG$106=1,1-JZ11,0)+IF('計算A'!GH$106=1,1-KB11,0))*150+198+'計算A'!GH$5*100000+IF(AND($E11=1,TH11=0),50000,0))),1000000))</f>
        <v/>
      </c>
      <c r="ACP11">
        <f>IF($B11=0,1000000,IF(INDEX('計算A'!$D$60:$II$104,$B11,188)*KB11=1,IF(AND($E11=2,TI11=0),1000000,IF($F11&gt;0,INDEX('計算A'!GI$110:GI$114,$F11+1)+IF(AND($E11=1,TI11=0),1000,0),MIN(AEY11,20)*400+(IF('計算A'!GH$106=1,1-KA11,0)+IF('計算A'!GI$106=1,1-KC11,0))*150+208+'計算A'!GI$5*100000+IF(AND($E11=1,TI11=0),50000,0))),1000000))</f>
        <v/>
      </c>
      <c r="ACQ11">
        <f>IF($B11=0,1000000,IF(INDEX('計算A'!$D$60:$II$104,$B11,189)*KC11=1,IF(AND($E11=2,TJ11=0),1000000,IF($F11&gt;0,INDEX('計算A'!GJ$110:GJ$114,$F11+1)+IF(AND($E11=1,TJ11=0),1000,0),MIN(AEY11,20)*400+(IF('計算A'!GI$106=1,1-KB11,0)+IF('計算A'!GJ$106=1,1-KD11,0))*150+218+'計算A'!GJ$5*100000+IF(AND($E11=1,TJ11=0),50000,0))),1000000))</f>
        <v/>
      </c>
      <c r="ACR11">
        <f>IF($B11=0,1000000,IF(INDEX('計算A'!$D$60:$II$104,$B11,190)*KD11=1,IF(AND($E11=2,TK11=0),1000000,IF($F11&gt;0,INDEX('計算A'!GK$110:GK$114,$F11+1)+IF(AND($E11=1,TK11=0),1000,0),MIN(AEY11,20)*400+(IF('計算A'!GJ$106=1,1-KC11,0)+IF('計算A'!GK$106=1,1-KE11,0))*150+228+'計算A'!GK$5*100000+IF(AND($E11=1,TK11=0),50000,0))),1000000))</f>
        <v/>
      </c>
      <c r="ACS11">
        <f>IF($B11=0,1000000,IF(INDEX('計算A'!$D$60:$II$104,$B11,191)*KE11=1,IF(AND($E11=2,TL11=0),1000000,IF($F11&gt;0,INDEX('計算A'!GL$110:GL$114,$F11+1)+IF(AND($E11=1,TL11=0),1000,0),MIN(AEY11,20)*400+(IF('計算A'!GK$106=1,1-KD11,0)+IF('計算A'!GL$106=1,1-KF11,0))*150+238+'計算A'!GL$5*100000+IF(AND($E11=1,TL11=0),50000,0))),1000000))</f>
        <v/>
      </c>
      <c r="ACT11">
        <f>IF($B11=0,1000000,IF(INDEX('計算A'!$D$60:$II$104,$B11,192)*KF11=1,IF(AND($E11=2,TM11=0),1000000,IF($F11&gt;0,INDEX('計算A'!GM$110:GM$114,$F11+1)+IF(AND($E11=1,TM11=0),1000,0),MIN(AEY11,20)*400+(IF('計算A'!GL$106=1,1-KE11,0))*150+248+'計算A'!GM$5*100000+IF(AND($E11=1,TM11=0),50000,0))),1000000))</f>
        <v/>
      </c>
      <c r="ACU11">
        <f>IF($B11=0,1000000,IF(INDEX('計算A'!$D$60:$II$104,$B11,193)*KG11=1,IF(AND($E11=2,TN11=0),1000000,IF($F11&gt;0,INDEX('計算A'!GN$110:GN$114,$F11+1)+IF(AND($E11=1,TN11=0),1000,0),MIN(AEZ11,20)*400+(IF('計算A'!GN$106=1,1-KH11,0))*150+19+'計算A'!GN$5*100000+IF(AND($E11=1,TN11=0),50000,0))),1000000))</f>
        <v/>
      </c>
      <c r="ACV11">
        <f>IF($B11=0,1000000,IF(INDEX('計算A'!$D$60:$II$104,$B11,194)*KH11=1,IF(AND($E11=2,TO11=0),1000000,IF($F11&gt;0,INDEX('計算A'!GO$110:GO$114,$F11+1)+IF(AND($E11=1,TO11=0),1000,0),MIN(AEZ11,20)*400+(IF('計算A'!GN$106=1,1-KG11,0)+IF('計算A'!GO$106=1,1-KI11,0))*150+29+'計算A'!GO$5*100000+IF(AND($E11=1,TO11=0),50000,0))),1000000))</f>
        <v/>
      </c>
      <c r="ACW11">
        <f>IF($B11=0,1000000,IF(INDEX('計算A'!$D$60:$II$104,$B11,195)*KI11=1,IF(AND($E11=2,TP11=0),1000000,IF($F11&gt;0,INDEX('計算A'!GP$110:GP$114,$F11+1)+IF(AND($E11=1,TP11=0),1000,0),MIN(AEZ11,20)*400+(IF('計算A'!GO$106=1,1-KH11,0)+IF('計算A'!GP$106=1,1-KJ11,0))*150+39+'計算A'!GP$5*100000+IF(AND($E11=1,TP11=0),50000,0))),1000000))</f>
        <v/>
      </c>
      <c r="ACX11">
        <f>IF($B11=0,1000000,IF(INDEX('計算A'!$D$60:$II$104,$B11,196)*KJ11=1,IF(AND($E11=2,TQ11=0),1000000,IF($F11&gt;0,INDEX('計算A'!GQ$110:GQ$114,$F11+1)+IF(AND($E11=1,TQ11=0),1000,0),MIN(AEZ11,20)*400+(IF('計算A'!GP$106=1,1-KI11,0)+IF('計算A'!GQ$106=1,1-KK11,0))*150+49+'計算A'!GQ$5*100000+IF(AND($E11=1,TQ11=0),50000,0))),1000000))</f>
        <v/>
      </c>
      <c r="ACY11">
        <f>IF($B11=0,1000000,IF(INDEX('計算A'!$D$60:$II$104,$B11,197)*KK11=1,IF(AND($E11=2,TR11=0),1000000,IF($F11&gt;0,INDEX('計算A'!GR$110:GR$114,$F11+1)+IF(AND($E11=1,TR11=0),1000,0),MIN(AEZ11,20)*400+(IF('計算A'!GQ$106=1,1-KJ11,0)+IF('計算A'!GR$106=1,1-KL11,0))*150+59+'計算A'!GR$5*100000+IF(AND($E11=1,TR11=0),50000,0))),1000000))</f>
        <v/>
      </c>
      <c r="ACZ11">
        <f>IF($B11=0,1000000,IF(INDEX('計算A'!$D$60:$II$104,$B11,198)*KL11=1,IF(AND($E11=2,TS11=0),1000000,IF($F11&gt;0,INDEX('計算A'!GS$110:GS$114,$F11+1)+IF(AND($E11=1,TS11=0),1000,0),MIN(AEZ11,20)*400+(IF('計算A'!GR$106=1,1-KK11,0)+IF('計算A'!GS$106=1,1-KM11,0))*150+69+'計算A'!GS$5*100000+IF(AND($E11=1,TS11=0),50000,0))),1000000))</f>
        <v/>
      </c>
      <c r="ADA11">
        <f>IF($B11=0,1000000,IF(INDEX('計算A'!$D$60:$II$104,$B11,199)*KM11=1,IF(AND($E11=2,TT11=0),1000000,IF($F11&gt;0,INDEX('計算A'!GT$110:GT$114,$F11+1)+IF(AND($E11=1,TT11=0),1000,0),MIN(AEZ11,20)*400+(IF('計算A'!GS$106=1,1-KL11,0)+IF('計算A'!GT$106=1,1-KN11,0))*150+79+'計算A'!GT$5*100000+IF(AND($E11=1,TT11=0),50000,0))),1000000))</f>
        <v/>
      </c>
      <c r="ADB11">
        <f>IF($B11=0,1000000,IF(INDEX('計算A'!$D$60:$II$104,$B11,200)*KN11=1,IF(AND($E11=2,TU11=0),1000000,IF($F11&gt;0,INDEX('計算A'!GU$110:GU$114,$F11+1)+IF(AND($E11=1,TU11=0),1000,0),MIN(AEZ11,20)*400+(IF('計算A'!GT$106=1,1-KM11,0)+IF('計算A'!GU$106=1,1-KO11,0))*150+89+'計算A'!GU$5*100000+IF(AND($E11=1,TU11=0),50000,0))),1000000))</f>
        <v/>
      </c>
      <c r="ADC11">
        <f>IF($B11=0,1000000,IF(INDEX('計算A'!$D$60:$II$104,$B11,201)*KO11=1,IF(AND($E11=2,TV11=0),1000000,IF($F11&gt;0,INDEX('計算A'!GV$110:GV$114,$F11+1)+IF(AND($E11=1,TV11=0),1000,0),MIN(AEZ11,20)*400+(IF('計算A'!GU$106=1,1-KN11,0)+IF('計算A'!GV$106=1,1-KP11,0))*150+99+'計算A'!GV$5*100000+IF(AND($E11=1,TV11=0),50000,0))),1000000))</f>
        <v/>
      </c>
      <c r="ADD11">
        <f>IF($B11=0,1000000,IF(INDEX('計算A'!$D$60:$II$104,$B11,202)*KP11=1,IF(AND($E11=2,TW11=0),1000000,IF($F11&gt;0,INDEX('計算A'!GW$110:GW$114,$F11+1)+IF(AND($E11=1,TW11=0),1000,0),MIN(AEZ11,20)*400+(IF('計算A'!GV$106=1,1-KO11,0)+IF('計算A'!GW$106=1,1-KQ11,0))*150+109+'計算A'!GW$5*100000+IF(AND($E11=1,TW11=0),50000,0))),1000000))</f>
        <v/>
      </c>
      <c r="ADE11">
        <f>IF($B11=0,1000000,IF(INDEX('計算A'!$D$60:$II$104,$B11,203)*KQ11=1,IF(AND($E11=2,TX11=0),1000000,IF($F11&gt;0,INDEX('計算A'!GX$110:GX$114,$F11+1)+IF(AND($E11=1,TX11=0),1000,0),MIN(AEZ11,20)*400+(IF('計算A'!GW$106=1,1-KP11,0)+IF('計算A'!GX$106=1,1-KR11,0))*150+119+'計算A'!GX$5*100000+IF(AND($E11=1,TX11=0),50000,0))),1000000))</f>
        <v/>
      </c>
      <c r="ADF11">
        <f>IF($B11=0,1000000,IF(INDEX('計算A'!$D$60:$II$104,$B11,204)*KR11=1,IF(AND($E11=2,TY11=0),1000000,IF($F11&gt;0,INDEX('計算A'!GY$110:GY$114,$F11+1)+IF(AND($E11=1,TY11=0),1000,0),MIN(AEZ11,20)*400+(IF('計算A'!GX$106=1,1-KQ11,0)+IF('計算A'!GY$106=1,1-KS11,0))*150+129+'計算A'!GY$5*100000+IF(AND($E11=1,TY11=0),50000,0))),1000000))</f>
        <v/>
      </c>
      <c r="ADG11">
        <f>IF($B11=0,1000000,IF(INDEX('計算A'!$D$60:$II$104,$B11,205)*KS11=1,IF(AND($E11=2,TZ11=0),1000000,IF($F11&gt;0,INDEX('計算A'!GZ$110:GZ$114,$F11+1)+IF(AND($E11=1,TZ11=0),1000,0),MIN(AEZ11,20)*400+(IF('計算A'!GY$106=1,1-KR11,0)+IF('計算A'!GZ$106=1,1-KT11,0))*150+139+'計算A'!GZ$5*100000+IF(AND($E11=1,TZ11=0),50000,0))),1000000))</f>
        <v/>
      </c>
      <c r="ADH11">
        <f>IF($B11=0,1000000,IF(INDEX('計算A'!$D$60:$II$104,$B11,206)*KT11=1,IF(AND($E11=2,UA11=0),1000000,IF($F11&gt;0,INDEX('計算A'!HA$110:HA$114,$F11+1)+IF(AND($E11=1,UA11=0),1000,0),MIN(AEZ11,20)*400+(IF('計算A'!GZ$106=1,1-KS11,0)+IF('計算A'!HA$106=1,1-KU11,0))*150+149+'計算A'!HA$5*100000+IF(AND($E11=1,UA11=0),50000,0))),1000000))</f>
        <v/>
      </c>
      <c r="ADI11">
        <f>IF($B11=0,1000000,IF(INDEX('計算A'!$D$60:$II$104,$B11,207)*KU11=1,IF(AND($E11=2,UB11=0),1000000,IF($F11&gt;0,INDEX('計算A'!HB$110:HB$114,$F11+1)+IF(AND($E11=1,UB11=0),1000,0),MIN(AEZ11,20)*400+(IF('計算A'!HA$106=1,1-KT11,0)+IF('計算A'!HB$106=1,1-KV11,0))*150+159+'計算A'!HB$5*100000+IF(AND($E11=1,UB11=0),50000,0))),1000000))</f>
        <v/>
      </c>
      <c r="ADJ11">
        <f>IF($B11=0,1000000,IF(INDEX('計算A'!$D$60:$II$104,$B11,208)*KV11=1,IF(AND($E11=2,UC11=0),1000000,IF($F11&gt;0,INDEX('計算A'!HC$110:HC$114,$F11+1)+IF(AND($E11=1,UC11=0),1000,0),MIN(AEZ11,20)*400+(IF('計算A'!HB$106=1,1-KU11,0)+IF('計算A'!HC$106=1,1-KW11,0))*150+169+'計算A'!HC$5*100000+IF(AND($E11=1,UC11=0),50000,0))),1000000))</f>
        <v/>
      </c>
      <c r="ADK11">
        <f>IF($B11=0,1000000,IF(INDEX('計算A'!$D$60:$II$104,$B11,209)*KW11=1,IF(AND($E11=2,UD11=0),1000000,IF($F11&gt;0,INDEX('計算A'!HD$110:HD$114,$F11+1)+IF(AND($E11=1,UD11=0),1000,0),MIN(AEZ11,20)*400+(IF('計算A'!HC$106=1,1-KV11,0)+IF('計算A'!HD$106=1,1-KX11,0))*150+179+'計算A'!HD$5*100000+IF(AND($E11=1,UD11=0),50000,0))),1000000))</f>
        <v/>
      </c>
      <c r="ADL11">
        <f>IF($B11=0,1000000,IF(INDEX('計算A'!$D$60:$II$104,$B11,210)*KX11=1,IF(AND($E11=2,UE11=0),1000000,IF($F11&gt;0,INDEX('計算A'!HE$110:HE$114,$F11+1)+IF(AND($E11=1,UE11=0),1000,0),MIN(AEZ11,20)*400+(IF('計算A'!HD$106=1,1-KW11,0)+IF('計算A'!HE$106=1,1-KY11,0))*150+189+'計算A'!HE$5*100000+IF(AND($E11=1,UE11=0),50000,0))),1000000))</f>
        <v/>
      </c>
      <c r="ADM11">
        <f>IF($B11=0,1000000,IF(INDEX('計算A'!$D$60:$II$104,$B11,211)*KY11=1,IF(AND($E11=2,UF11=0),1000000,IF($F11&gt;0,INDEX('計算A'!HF$110:HF$114,$F11+1)+IF(AND($E11=1,UF11=0),1000,0),MIN(AEZ11,20)*400+(IF('計算A'!HE$106=1,1-KX11,0)+IF('計算A'!HF$106=1,1-KZ11,0))*150+199+'計算A'!HF$5*100000+IF(AND($E11=1,UF11=0),50000,0))),1000000))</f>
        <v/>
      </c>
      <c r="ADN11">
        <f>IF($B11=0,1000000,IF(INDEX('計算A'!$D$60:$II$104,$B11,212)*KZ11=1,IF(AND($E11=2,UG11=0),1000000,IF($F11&gt;0,INDEX('計算A'!HG$110:HG$114,$F11+1)+IF(AND($E11=1,UG11=0),1000,0),MIN(AEZ11,20)*400+(IF('計算A'!HF$106=1,1-KY11,0)+IF('計算A'!HG$106=1,1-LA11,0))*150+209+'計算A'!HG$5*100000+IF(AND($E11=1,UG11=0),50000,0))),1000000))</f>
        <v/>
      </c>
      <c r="ADO11">
        <f>IF($B11=0,1000000,IF(INDEX('計算A'!$D$60:$II$104,$B11,213)*LA11=1,IF(AND($E11=2,UH11=0),1000000,IF($F11&gt;0,INDEX('計算A'!HH$110:HH$114,$F11+1)+IF(AND($E11=1,UH11=0),1000,0),MIN(AEZ11,20)*400+(IF('計算A'!HG$106=1,1-KZ11,0)+IF('計算A'!HH$106=1,1-LB11,0))*150+219+'計算A'!HH$5*100000+IF(AND($E11=1,UH11=0),50000,0))),1000000))</f>
        <v/>
      </c>
      <c r="ADP11">
        <f>IF($B11=0,1000000,IF(INDEX('計算A'!$D$60:$II$104,$B11,214)*LB11=1,IF(AND($E11=2,UI11=0),1000000,IF($F11&gt;0,INDEX('計算A'!HI$110:HI$114,$F11+1)+IF(AND($E11=1,UI11=0),1000,0),MIN(AEZ11,20)*400+(IF('計算A'!HH$106=1,1-LA11,0)+IF('計算A'!HI$106=1,1-LC11,0))*150+229+'計算A'!HI$5*100000+IF(AND($E11=1,UI11=0),50000,0))),1000000))</f>
        <v/>
      </c>
      <c r="ADQ11">
        <f>IF($B11=0,1000000,IF(INDEX('計算A'!$D$60:$II$104,$B11,215)*LC11=1,IF(AND($E11=2,UJ11=0),1000000,IF($F11&gt;0,INDEX('計算A'!HJ$110:HJ$114,$F11+1)+IF(AND($E11=1,UJ11=0),1000,0),MIN(AEZ11,20)*400+(IF('計算A'!HI$106=1,1-LB11,0)+IF('計算A'!HJ$106=1,1-LD11,0))*150+239+'計算A'!HJ$5*100000+IF(AND($E11=1,UJ11=0),50000,0))),1000000))</f>
        <v/>
      </c>
      <c r="ADR11">
        <f>IF($B11=0,1000000,IF(INDEX('計算A'!$D$60:$II$104,$B11,216)*LD11=1,IF(AND($E11=2,UK11=0),1000000,IF($F11&gt;0,INDEX('計算A'!HK$110:HK$114,$F11+1)+IF(AND($E11=1,UK11=0),1000,0),MIN(AEZ11,20)*400+(IF('計算A'!HJ$106=1,1-LC11,0))*150+249+'計算A'!HK$5*100000+IF(AND($E11=1,UK11=0),50000,0))),1000000))</f>
        <v/>
      </c>
      <c r="ADS11">
        <f>IF($B11=0,1000000,IF(INDEX('計算A'!$D$60:$II$104,$B11,217)*LE11=1,IF(AND($E11=2,UL11=0),1000000,IF($F11&gt;0,INDEX('計算A'!HL$110:HL$114,$F11+1)+IF(AND($E11=1,UL11=0),1000,0),MIN(AFA11,20)*400+(IF('計算A'!HL$106=1,1-LF11,0))*150+20+'計算A'!HL$5*100000+IF(AND($E11=1,UL11=0),50000,0))),1000000))</f>
        <v/>
      </c>
      <c r="ADT11">
        <f>IF($B11=0,1000000,IF(INDEX('計算A'!$D$60:$II$104,$B11,218)*LF11=1,IF(AND($E11=2,UM11=0),1000000,IF($F11&gt;0,INDEX('計算A'!HM$110:HM$114,$F11+1)+IF(AND($E11=1,UM11=0),1000,0),MIN(AFA11,20)*400+(IF('計算A'!HL$106=1,1-LE11,0)+IF('計算A'!HM$106=1,1-LG11,0))*150+30+'計算A'!HM$5*100000+IF(AND($E11=1,UM11=0),50000,0))),1000000))</f>
        <v/>
      </c>
      <c r="ADU11">
        <f>IF($B11=0,1000000,IF(INDEX('計算A'!$D$60:$II$104,$B11,219)*LG11=1,IF(AND($E11=2,UN11=0),1000000,IF($F11&gt;0,INDEX('計算A'!HN$110:HN$114,$F11+1)+IF(AND($E11=1,UN11=0),1000,0),MIN(AFA11,20)*400+(IF('計算A'!HM$106=1,1-LF11,0)+IF('計算A'!HN$106=1,1-LH11,0))*150+40+'計算A'!HN$5*100000+IF(AND($E11=1,UN11=0),50000,0))),1000000))</f>
        <v/>
      </c>
      <c r="ADV11">
        <f>IF($B11=0,1000000,IF(INDEX('計算A'!$D$60:$II$104,$B11,220)*LH11=1,IF(AND($E11=2,UO11=0),1000000,IF($F11&gt;0,INDEX('計算A'!HO$110:HO$114,$F11+1)+IF(AND($E11=1,UO11=0),1000,0),MIN(AFA11,20)*400+(IF('計算A'!HN$106=1,1-LG11,0)+IF('計算A'!HO$106=1,1-LI11,0))*150+50+'計算A'!HO$5*100000+IF(AND($E11=1,UO11=0),50000,0))),1000000))</f>
        <v/>
      </c>
      <c r="ADW11">
        <f>IF($B11=0,1000000,IF(INDEX('計算A'!$D$60:$II$104,$B11,221)*LI11=1,IF(AND($E11=2,UP11=0),1000000,IF($F11&gt;0,INDEX('計算A'!HP$110:HP$114,$F11+1)+IF(AND($E11=1,UP11=0),1000,0),MIN(AFA11,20)*400+(IF('計算A'!HO$106=1,1-LH11,0)+IF('計算A'!HP$106=1,1-LJ11,0))*150+60+'計算A'!HP$5*100000+IF(AND($E11=1,UP11=0),50000,0))),1000000))</f>
        <v/>
      </c>
      <c r="ADX11">
        <f>IF($B11=0,1000000,IF(INDEX('計算A'!$D$60:$II$104,$B11,222)*LJ11=1,IF(AND($E11=2,UQ11=0),1000000,IF($F11&gt;0,INDEX('計算A'!HQ$110:HQ$114,$F11+1)+IF(AND($E11=1,UQ11=0),1000,0),MIN(AFA11,20)*400+(IF('計算A'!HP$106=1,1-LI11,0)+IF('計算A'!HQ$106=1,1-LK11,0))*150+70+'計算A'!HQ$5*100000+IF(AND($E11=1,UQ11=0),50000,0))),1000000))</f>
        <v/>
      </c>
      <c r="ADY11">
        <f>IF($B11=0,1000000,IF(INDEX('計算A'!$D$60:$II$104,$B11,223)*LK11=1,IF(AND($E11=2,UR11=0),1000000,IF($F11&gt;0,INDEX('計算A'!HR$110:HR$114,$F11+1)+IF(AND($E11=1,UR11=0),1000,0),MIN(AFA11,20)*400+(IF('計算A'!HQ$106=1,1-LJ11,0)+IF('計算A'!HR$106=1,1-LL11,0))*150+80+'計算A'!HR$5*100000+IF(AND($E11=1,UR11=0),50000,0))),1000000))</f>
        <v/>
      </c>
      <c r="ADZ11">
        <f>IF($B11=0,1000000,IF(INDEX('計算A'!$D$60:$II$104,$B11,224)*LL11=1,IF(AND($E11=2,US11=0),1000000,IF($F11&gt;0,INDEX('計算A'!HS$110:HS$114,$F11+1)+IF(AND($E11=1,US11=0),1000,0),MIN(AFA11,20)*400+(IF('計算A'!HR$106=1,1-LK11,0)+IF('計算A'!HS$106=1,1-LM11,0))*150+90+'計算A'!HS$5*100000+IF(AND($E11=1,US11=0),50000,0))),1000000))</f>
        <v/>
      </c>
      <c r="AEA11">
        <f>IF($B11=0,1000000,IF(INDEX('計算A'!$D$60:$II$104,$B11,225)*LM11=1,IF(AND($E11=2,UT11=0),1000000,IF($F11&gt;0,INDEX('計算A'!HT$110:HT$114,$F11+1)+IF(AND($E11=1,UT11=0),1000,0),MIN(AFA11,20)*400+(IF('計算A'!HS$106=1,1-LL11,0)+IF('計算A'!HT$106=1,1-LN11,0))*150+100+'計算A'!HT$5*100000+IF(AND($E11=1,UT11=0),50000,0))),1000000))</f>
        <v/>
      </c>
      <c r="AEB11">
        <f>IF($B11=0,1000000,IF(INDEX('計算A'!$D$60:$II$104,$B11,226)*LN11=1,IF(AND($E11=2,UU11=0),1000000,IF($F11&gt;0,INDEX('計算A'!HU$110:HU$114,$F11+1)+IF(AND($E11=1,UU11=0),1000,0),MIN(AFA11,20)*400+(IF('計算A'!HT$106=1,1-LM11,0)+IF('計算A'!HU$106=1,1-LO11,0))*150+110+'計算A'!HU$5*100000+IF(AND($E11=1,UU11=0),50000,0))),1000000))</f>
        <v/>
      </c>
      <c r="AEC11">
        <f>IF($B11=0,1000000,IF(INDEX('計算A'!$D$60:$II$104,$B11,227)*LO11=1,IF(AND($E11=2,UV11=0),1000000,IF($F11&gt;0,INDEX('計算A'!HV$110:HV$114,$F11+1)+IF(AND($E11=1,UV11=0),1000,0),MIN(AFA11,20)*400+(IF('計算A'!HU$106=1,1-LN11,0)+IF('計算A'!HV$106=1,1-LP11,0))*150+120+'計算A'!HV$5*100000+IF(AND($E11=1,UV11=0),50000,0))),1000000))</f>
        <v/>
      </c>
      <c r="AED11">
        <f>IF($B11=0,1000000,IF(INDEX('計算A'!$D$60:$II$104,$B11,228)*LP11=1,IF(AND($E11=2,UW11=0),1000000,IF($F11&gt;0,INDEX('計算A'!HW$110:HW$114,$F11+1)+IF(AND($E11=1,UW11=0),1000,0),MIN(AFA11,20)*400+(IF('計算A'!HV$106=1,1-LO11,0)+IF('計算A'!HW$106=1,1-LQ11,0))*150+130+'計算A'!HW$5*100000+IF(AND($E11=1,UW11=0),50000,0))),1000000))</f>
        <v/>
      </c>
      <c r="AEE11">
        <f>IF($B11=0,1000000,IF(INDEX('計算A'!$D$60:$II$104,$B11,229)*LQ11=1,IF(AND($E11=2,UX11=0),1000000,IF($F11&gt;0,INDEX('計算A'!HX$110:HX$114,$F11+1)+IF(AND($E11=1,UX11=0),1000,0),MIN(AFA11,20)*400+(IF('計算A'!HW$106=1,1-LP11,0)+IF('計算A'!HX$106=1,1-LR11,0))*150+140+'計算A'!HX$5*100000+IF(AND($E11=1,UX11=0),50000,0))),1000000))</f>
        <v/>
      </c>
      <c r="AEF11">
        <f>IF($B11=0,1000000,IF(INDEX('計算A'!$D$60:$II$104,$B11,230)*LR11=1,IF(AND($E11=2,UY11=0),1000000,IF($F11&gt;0,INDEX('計算A'!HY$110:HY$114,$F11+1)+IF(AND($E11=1,UY11=0),1000,0),MIN(AFA11,20)*400+(IF('計算A'!HX$106=1,1-LQ11,0)+IF('計算A'!HY$106=1,1-LS11,0))*150+150+'計算A'!HY$5*100000+IF(AND($E11=1,UY11=0),50000,0))),1000000))</f>
        <v/>
      </c>
      <c r="AEG11">
        <f>IF($B11=0,1000000,IF(INDEX('計算A'!$D$60:$II$104,$B11,231)*LS11=1,IF(AND($E11=2,UZ11=0),1000000,IF($F11&gt;0,INDEX('計算A'!HZ$110:HZ$114,$F11+1)+IF(AND($E11=1,UZ11=0),1000,0),MIN(AFA11,20)*400+(IF('計算A'!HY$106=1,1-LR11,0)+IF('計算A'!HZ$106=1,1-LT11,0))*150+160+'計算A'!HZ$5*100000+IF(AND($E11=1,UZ11=0),50000,0))),1000000))</f>
        <v/>
      </c>
      <c r="AEH11">
        <f>IF($B11=0,1000000,IF(INDEX('計算A'!$D$60:$II$104,$B11,232)*LT11=1,IF(AND($E11=2,VA11=0),1000000,IF($F11&gt;0,INDEX('計算A'!IA$110:IA$114,$F11+1)+IF(AND($E11=1,VA11=0),1000,0),MIN(AFA11,20)*400+(IF('計算A'!HZ$106=1,1-LS11,0)+IF('計算A'!IA$106=1,1-LU11,0))*150+170+'計算A'!IA$5*100000+IF(AND($E11=1,VA11=0),50000,0))),1000000))</f>
        <v/>
      </c>
      <c r="AEI11">
        <f>IF($B11=0,1000000,IF(INDEX('計算A'!$D$60:$II$104,$B11,233)*LU11=1,IF(AND($E11=2,VB11=0),1000000,IF($F11&gt;0,INDEX('計算A'!IB$110:IB$114,$F11+1)+IF(AND($E11=1,VB11=0),1000,0),MIN(AFA11,20)*400+(IF('計算A'!IA$106=1,1-LT11,0)+IF('計算A'!IB$106=1,1-LV11,0))*150+180+'計算A'!IB$5*100000+IF(AND($E11=1,VB11=0),50000,0))),1000000))</f>
        <v/>
      </c>
      <c r="AEJ11">
        <f>IF($B11=0,1000000,IF(INDEX('計算A'!$D$60:$II$104,$B11,234)*LV11=1,IF(AND($E11=2,VC11=0),1000000,IF($F11&gt;0,INDEX('計算A'!IC$110:IC$114,$F11+1)+IF(AND($E11=1,VC11=0),1000,0),MIN(AFA11,20)*400+(IF('計算A'!IB$106=1,1-LU11,0)+IF('計算A'!IC$106=1,1-LW11,0))*150+190+'計算A'!IC$5*100000+IF(AND($E11=1,VC11=0),50000,0))),1000000))</f>
        <v/>
      </c>
      <c r="AEK11">
        <f>IF($B11=0,1000000,IF(INDEX('計算A'!$D$60:$II$104,$B11,235)*LW11=1,IF(AND($E11=2,VD11=0),1000000,IF($F11&gt;0,INDEX('計算A'!ID$110:ID$114,$F11+1)+IF(AND($E11=1,VD11=0),1000,0),MIN(AFA11,20)*400+(IF('計算A'!IC$106=1,1-LV11,0)+IF('計算A'!ID$106=1,1-LX11,0))*150+200+'計算A'!ID$5*100000+IF(AND($E11=1,VD11=0),50000,0))),1000000))</f>
        <v/>
      </c>
      <c r="AEL11">
        <f>IF($B11=0,1000000,IF(INDEX('計算A'!$D$60:$II$104,$B11,236)*LX11=1,IF(AND($E11=2,VE11=0),1000000,IF($F11&gt;0,INDEX('計算A'!IE$110:IE$114,$F11+1)+IF(AND($E11=1,VE11=0),1000,0),MIN(AFA11,20)*400+(IF('計算A'!ID$106=1,1-LW11,0)+IF('計算A'!IE$106=1,1-LY11,0))*150+210+'計算A'!IE$5*100000+IF(AND($E11=1,VE11=0),50000,0))),1000000))</f>
        <v/>
      </c>
      <c r="AEM11">
        <f>IF($B11=0,1000000,IF(INDEX('計算A'!$D$60:$II$104,$B11,237)*LY11=1,IF(AND($E11=2,VF11=0),1000000,IF($F11&gt;0,INDEX('計算A'!IF$110:IF$114,$F11+1)+IF(AND($E11=1,VF11=0),1000,0),MIN(AFA11,20)*400+(IF('計算A'!IE$106=1,1-LX11,0)+IF('計算A'!IF$106=1,1-LZ11,0))*150+220+'計算A'!IF$5*100000+IF(AND($E11=1,VF11=0),50000,0))),1000000))</f>
        <v/>
      </c>
      <c r="AEN11">
        <f>IF($B11=0,1000000,IF(INDEX('計算A'!$D$60:$II$104,$B11,238)*LZ11=1,IF(AND($E11=2,VG11=0),1000000,IF($F11&gt;0,INDEX('計算A'!IG$110:IG$114,$F11+1)+IF(AND($E11=1,VG11=0),1000,0),MIN(AFA11,20)*400+(IF('計算A'!IF$106=1,1-LY11,0)+IF('計算A'!IG$106=1,1-MA11,0))*150+230+'計算A'!IG$5*100000+IF(AND($E11=1,VG11=0),50000,0))),1000000))</f>
        <v/>
      </c>
      <c r="AEO11">
        <f>IF($B11=0,1000000,IF(INDEX('計算A'!$D$60:$II$104,$B11,239)*MA11=1,IF(AND($E11=2,VH11=0),1000000,IF($F11&gt;0,INDEX('計算A'!IH$110:IH$114,$F11+1)+IF(AND($E11=1,VH11=0),1000,0),MIN(AFA11,20)*400+(IF('計算A'!IG$106=1,1-LZ11,0)+IF('計算A'!IH$106=1,1-MB11,0))*150+240+'計算A'!IH$5*100000+IF(AND($E11=1,VH11=0),50000,0))),1000000))</f>
        <v/>
      </c>
      <c r="AEP11">
        <f>IF($B11=0,1000000,IF(INDEX('計算A'!$D$60:$II$104,$B11,240)*MB11=1,IF(AND($E11=2,VI11=0),1000000,IF($F11&gt;0,INDEX('計算A'!II$110:II$114,$F11+1)+IF(AND($E11=1,VI11=0),1000,0),MIN(AFA11,20)*400+(IF('計算A'!IH$106=1,1-MA11,0))*150+250+'計算A'!II$5*100000+IF(AND($E11=1,VI11=0),50000,0))),1000000))</f>
        <v/>
      </c>
      <c r="AER11">
        <f>AER10+IF($C10&gt;0,IF(INDEX('計算A'!$D$2:$II$2,$C10)=1,1,0),0)</f>
        <v/>
      </c>
      <c r="AES11">
        <f>AES10+IF($C10&gt;0,IF(INDEX('計算A'!$D$2:$II$2,$C10)=2,1,0),0)</f>
        <v/>
      </c>
      <c r="AET11">
        <f>AET10+IF($C10&gt;0,IF(INDEX('計算A'!$D$2:$II$2,$C10)=3,1,0),0)</f>
        <v/>
      </c>
      <c r="AEU11">
        <f>AEU10+IF($C10&gt;0,IF(INDEX('計算A'!$D$2:$II$2,$C10)=4,1,0),0)</f>
        <v/>
      </c>
      <c r="AEV11">
        <f>AEV10+IF($C10&gt;0,IF(INDEX('計算A'!$D$2:$II$2,$C10)=5,1,0),0)</f>
        <v/>
      </c>
      <c r="AEW11">
        <f>AEW10+IF($C10&gt;0,IF(INDEX('計算A'!$D$2:$II$2,$C10)=6,1,0),0)</f>
        <v/>
      </c>
      <c r="AEX11">
        <f>AEX10+IF($C10&gt;0,IF(INDEX('計算A'!$D$2:$II$2,$C10)=7,1,0),0)</f>
        <v/>
      </c>
      <c r="AEY11">
        <f>AEY10+IF($C10&gt;0,IF(INDEX('計算A'!$D$2:$II$2,$C10)=8,1,0),0)</f>
        <v/>
      </c>
      <c r="AEZ11">
        <f>AEZ10+IF($C10&gt;0,IF(INDEX('計算A'!$D$2:$II$2,$C10)=9,1,0),0)</f>
        <v/>
      </c>
      <c r="AFA11">
        <f>AFA10+IF($C10&gt;0,IF(INDEX('計算A'!$D$2:$II$2,$C10)=10,1,0),0)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F($F12&gt;0,INDEX('計算A'!D$110:D$114,$F12+1)+IF(AND($E12=1,MD12=0),1000,0),MIN(AER12,20)*400+(IF('計算A'!D$106=1,1-CX12,0))*150+11+'計算A'!D$5*100000+IF(AND($E12=1,MD12=0),50000,0))),1000000))</f>
        <v/>
      </c>
      <c r="VL12">
        <f>IF($B12=0,1000000,IF(INDEX('計算A'!$D$60:$II$104,$B12,2)*CX12=1,IF(AND($E12=2,ME12=0),1000000,IF($F12&gt;0,INDEX('計算A'!E$110:E$114,$F12+1)+IF(AND($E12=1,ME12=0),1000,0),MIN(AER12,20)*400+(IF('計算A'!D$106=1,1-CW12,0)+IF('計算A'!E$106=1,1-CY12,0))*150+21+'計算A'!E$5*100000+IF(AND($E12=1,ME12=0),50000,0))),1000000))</f>
        <v/>
      </c>
      <c r="VM12">
        <f>IF($B12=0,1000000,IF(INDEX('計算A'!$D$60:$II$104,$B12,3)*CY12=1,IF(AND($E12=2,MF12=0),1000000,IF($F12&gt;0,INDEX('計算A'!F$110:F$114,$F12+1)+IF(AND($E12=1,MF12=0),1000,0),MIN(AER12,20)*400+(IF('計算A'!E$106=1,1-CX12,0)+IF('計算A'!F$106=1,1-CZ12,0))*150+31+'計算A'!F$5*100000+IF(AND($E12=1,MF12=0),50000,0))),1000000))</f>
        <v/>
      </c>
      <c r="VN12">
        <f>IF($B12=0,1000000,IF(INDEX('計算A'!$D$60:$II$104,$B12,4)*CZ12=1,IF(AND($E12=2,MG12=0),1000000,IF($F12&gt;0,INDEX('計算A'!G$110:G$114,$F12+1)+IF(AND($E12=1,MG12=0),1000,0),MIN(AER12,20)*400+(IF('計算A'!F$106=1,1-CY12,0)+IF('計算A'!G$106=1,1-DA12,0))*150+41+'計算A'!G$5*100000+IF(AND($E12=1,MG12=0),50000,0))),1000000))</f>
        <v/>
      </c>
      <c r="VO12">
        <f>IF($B12=0,1000000,IF(INDEX('計算A'!$D$60:$II$104,$B12,5)*DA12=1,IF(AND($E12=2,MH12=0),1000000,IF($F12&gt;0,INDEX('計算A'!H$110:H$114,$F12+1)+IF(AND($E12=1,MH12=0),1000,0),MIN(AER12,20)*400+(IF('計算A'!G$106=1,1-CZ12,0)+IF('計算A'!H$106=1,1-DB12,0))*150+51+'計算A'!H$5*100000+IF(AND($E12=1,MH12=0),50000,0))),1000000))</f>
        <v/>
      </c>
      <c r="VP12">
        <f>IF($B12=0,1000000,IF(INDEX('計算A'!$D$60:$II$104,$B12,6)*DB12=1,IF(AND($E12=2,MI12=0),1000000,IF($F12&gt;0,INDEX('計算A'!I$110:I$114,$F12+1)+IF(AND($E12=1,MI12=0),1000,0),MIN(AER12,20)*400+(IF('計算A'!H$106=1,1-DA12,0)+IF('計算A'!I$106=1,1-DC12,0))*150+61+'計算A'!I$5*100000+IF(AND($E12=1,MI12=0),50000,0))),1000000))</f>
        <v/>
      </c>
      <c r="VQ12">
        <f>IF($B12=0,1000000,IF(INDEX('計算A'!$D$60:$II$104,$B12,7)*DC12=1,IF(AND($E12=2,MJ12=0),1000000,IF($F12&gt;0,INDEX('計算A'!J$110:J$114,$F12+1)+IF(AND($E12=1,MJ12=0),1000,0),MIN(AER12,20)*400+(IF('計算A'!I$106=1,1-DB12,0)+IF('計算A'!J$106=1,1-DD12,0))*150+71+'計算A'!J$5*100000+IF(AND($E12=1,MJ12=0),50000,0))),1000000))</f>
        <v/>
      </c>
      <c r="VR12">
        <f>IF($B12=0,1000000,IF(INDEX('計算A'!$D$60:$II$104,$B12,8)*DD12=1,IF(AND($E12=2,MK12=0),1000000,IF($F12&gt;0,INDEX('計算A'!K$110:K$114,$F12+1)+IF(AND($E12=1,MK12=0),1000,0),MIN(AER12,20)*400+(IF('計算A'!J$106=1,1-DC12,0)+IF('計算A'!K$106=1,1-DE12,0))*150+81+'計算A'!K$5*100000+IF(AND($E12=1,MK12=0),50000,0))),1000000))</f>
        <v/>
      </c>
      <c r="VS12">
        <f>IF($B12=0,1000000,IF(INDEX('計算A'!$D$60:$II$104,$B12,9)*DE12=1,IF(AND($E12=2,ML12=0),1000000,IF($F12&gt;0,INDEX('計算A'!L$110:L$114,$F12+1)+IF(AND($E12=1,ML12=0),1000,0),MIN(AER12,20)*400+(IF('計算A'!K$106=1,1-DD12,0)+IF('計算A'!L$106=1,1-DF12,0))*150+91+'計算A'!L$5*100000+IF(AND($E12=1,ML12=0),50000,0))),1000000))</f>
        <v/>
      </c>
      <c r="VT12">
        <f>IF($B12=0,1000000,IF(INDEX('計算A'!$D$60:$II$104,$B12,10)*DF12=1,IF(AND($E12=2,MM12=0),1000000,IF($F12&gt;0,INDEX('計算A'!M$110:M$114,$F12+1)+IF(AND($E12=1,MM12=0),1000,0),MIN(AER12,20)*400+(IF('計算A'!L$106=1,1-DE12,0)+IF('計算A'!M$106=1,1-DG12,0))*150+101+'計算A'!M$5*100000+IF(AND($E12=1,MM12=0),50000,0))),1000000))</f>
        <v/>
      </c>
      <c r="VU12">
        <f>IF($B12=0,1000000,IF(INDEX('計算A'!$D$60:$II$104,$B12,11)*DG12=1,IF(AND($E12=2,MN12=0),1000000,IF($F12&gt;0,INDEX('計算A'!N$110:N$114,$F12+1)+IF(AND($E12=1,MN12=0),1000,0),MIN(AER12,20)*400+(IF('計算A'!M$106=1,1-DF12,0)+IF('計算A'!N$106=1,1-DH12,0))*150+111+'計算A'!N$5*100000+IF(AND($E12=1,MN12=0),50000,0))),1000000))</f>
        <v/>
      </c>
      <c r="VV12">
        <f>IF($B12=0,1000000,IF(INDEX('計算A'!$D$60:$II$104,$B12,12)*DH12=1,IF(AND($E12=2,MO12=0),1000000,IF($F12&gt;0,INDEX('計算A'!O$110:O$114,$F12+1)+IF(AND($E12=1,MO12=0),1000,0),MIN(AER12,20)*400+(IF('計算A'!N$106=1,1-DG12,0)+IF('計算A'!O$106=1,1-DI12,0))*150+121+'計算A'!O$5*100000+IF(AND($E12=1,MO12=0),50000,0))),1000000))</f>
        <v/>
      </c>
      <c r="VW12">
        <f>IF($B12=0,1000000,IF(INDEX('計算A'!$D$60:$II$104,$B12,13)*DI12=1,IF(AND($E12=2,MP12=0),1000000,IF($F12&gt;0,INDEX('計算A'!P$110:P$114,$F12+1)+IF(AND($E12=1,MP12=0),1000,0),MIN(AER12,20)*400+(IF('計算A'!O$106=1,1-DH12,0)+IF('計算A'!P$106=1,1-DJ12,0))*150+131+'計算A'!P$5*100000+IF(AND($E12=1,MP12=0),50000,0))),1000000))</f>
        <v/>
      </c>
      <c r="VX12">
        <f>IF($B12=0,1000000,IF(INDEX('計算A'!$D$60:$II$104,$B12,14)*DJ12=1,IF(AND($E12=2,MQ12=0),1000000,IF($F12&gt;0,INDEX('計算A'!Q$110:Q$114,$F12+1)+IF(AND($E12=1,MQ12=0),1000,0),MIN(AER12,20)*400+(IF('計算A'!P$106=1,1-DI12,0)+IF('計算A'!Q$106=1,1-DK12,0))*150+141+'計算A'!Q$5*100000+IF(AND($E12=1,MQ12=0),50000,0))),1000000))</f>
        <v/>
      </c>
      <c r="VY12">
        <f>IF($B12=0,1000000,IF(INDEX('計算A'!$D$60:$II$104,$B12,15)*DK12=1,IF(AND($E12=2,MR12=0),1000000,IF($F12&gt;0,INDEX('計算A'!R$110:R$114,$F12+1)+IF(AND($E12=1,MR12=0),1000,0),MIN(AER12,20)*400+(IF('計算A'!Q$106=1,1-DJ12,0)+IF('計算A'!R$106=1,1-DL12,0))*150+151+'計算A'!R$5*100000+IF(AND($E12=1,MR12=0),50000,0))),1000000))</f>
        <v/>
      </c>
      <c r="VZ12">
        <f>IF($B12=0,1000000,IF(INDEX('計算A'!$D$60:$II$104,$B12,16)*DL12=1,IF(AND($E12=2,MS12=0),1000000,IF($F12&gt;0,INDEX('計算A'!S$110:S$114,$F12+1)+IF(AND($E12=1,MS12=0),1000,0),MIN(AER12,20)*400+(IF('計算A'!R$106=1,1-DK12,0)+IF('計算A'!S$106=1,1-DM12,0))*150+161+'計算A'!S$5*100000+IF(AND($E12=1,MS12=0),50000,0))),1000000))</f>
        <v/>
      </c>
      <c r="WA12">
        <f>IF($B12=0,1000000,IF(INDEX('計算A'!$D$60:$II$104,$B12,17)*DM12=1,IF(AND($E12=2,MT12=0),1000000,IF($F12&gt;0,INDEX('計算A'!T$110:T$114,$F12+1)+IF(AND($E12=1,MT12=0),1000,0),MIN(AER12,20)*400+(IF('計算A'!S$106=1,1-DL12,0)+IF('計算A'!T$106=1,1-DN12,0))*150+171+'計算A'!T$5*100000+IF(AND($E12=1,MT12=0),50000,0))),1000000))</f>
        <v/>
      </c>
      <c r="WB12">
        <f>IF($B12=0,1000000,IF(INDEX('計算A'!$D$60:$II$104,$B12,18)*DN12=1,IF(AND($E12=2,MU12=0),1000000,IF($F12&gt;0,INDEX('計算A'!U$110:U$114,$F12+1)+IF(AND($E12=1,MU12=0),1000,0),MIN(AER12,20)*400+(IF('計算A'!T$106=1,1-DM12,0)+IF('計算A'!U$106=1,1-DO12,0))*150+181+'計算A'!U$5*100000+IF(AND($E12=1,MU12=0),50000,0))),1000000))</f>
        <v/>
      </c>
      <c r="WC12">
        <f>IF($B12=0,1000000,IF(INDEX('計算A'!$D$60:$II$104,$B12,19)*DO12=1,IF(AND($E12=2,MV12=0),1000000,IF($F12&gt;0,INDEX('計算A'!V$110:V$114,$F12+1)+IF(AND($E12=1,MV12=0),1000,0),MIN(AER12,20)*400+(IF('計算A'!U$106=1,1-DN12,0)+IF('計算A'!V$106=1,1-DP12,0))*150+191+'計算A'!V$5*100000+IF(AND($E12=1,MV12=0),50000,0))),1000000))</f>
        <v/>
      </c>
      <c r="WD12">
        <f>IF($B12=0,1000000,IF(INDEX('計算A'!$D$60:$II$104,$B12,20)*DP12=1,IF(AND($E12=2,MW12=0),1000000,IF($F12&gt;0,INDEX('計算A'!W$110:W$114,$F12+1)+IF(AND($E12=1,MW12=0),1000,0),MIN(AER12,20)*400+(IF('計算A'!V$106=1,1-DO12,0)+IF('計算A'!W$106=1,1-DQ12,0))*150+201+'計算A'!W$5*100000+IF(AND($E12=1,MW12=0),50000,0))),1000000))</f>
        <v/>
      </c>
      <c r="WE12">
        <f>IF($B12=0,1000000,IF(INDEX('計算A'!$D$60:$II$104,$B12,21)*DQ12=1,IF(AND($E12=2,MX12=0),1000000,IF($F12&gt;0,INDEX('計算A'!X$110:X$114,$F12+1)+IF(AND($E12=1,MX12=0),1000,0),MIN(AER12,20)*400+(IF('計算A'!W$106=1,1-DP12,0)+IF('計算A'!X$106=1,1-DR12,0))*150+211+'計算A'!X$5*100000+IF(AND($E12=1,MX12=0),50000,0))),1000000))</f>
        <v/>
      </c>
      <c r="WF12">
        <f>IF($B12=0,1000000,IF(INDEX('計算A'!$D$60:$II$104,$B12,22)*DR12=1,IF(AND($E12=2,MY12=0),1000000,IF($F12&gt;0,INDEX('計算A'!Y$110:Y$114,$F12+1)+IF(AND($E12=1,MY12=0),1000,0),MIN(AER12,20)*400+(IF('計算A'!X$106=1,1-DQ12,0)+IF('計算A'!Y$106=1,1-DS12,0))*150+221+'計算A'!Y$5*100000+IF(AND($E12=1,MY12=0),50000,0))),1000000))</f>
        <v/>
      </c>
      <c r="WG12">
        <f>IF($B12=0,1000000,IF(INDEX('計算A'!$D$60:$II$104,$B12,23)*DS12=1,IF(AND($E12=2,MZ12=0),1000000,IF($F12&gt;0,INDEX('計算A'!Z$110:Z$114,$F12+1)+IF(AND($E12=1,MZ12=0),1000,0),MIN(AER12,20)*400+(IF('計算A'!Y$106=1,1-DR12,0)+IF('計算A'!Z$106=1,1-DT12,0))*150+231+'計算A'!Z$5*100000+IF(AND($E12=1,MZ12=0),50000,0))),1000000))</f>
        <v/>
      </c>
      <c r="WH12">
        <f>IF($B12=0,1000000,IF(INDEX('計算A'!$D$60:$II$104,$B12,24)*DT12=1,IF(AND($E12=2,NA12=0),1000000,IF($F12&gt;0,INDEX('計算A'!AA$110:AA$114,$F12+1)+IF(AND($E12=1,NA12=0),1000,0),MIN(AER12,20)*400+(IF('計算A'!Z$106=1,1-DS12,0))*150+241+'計算A'!AA$5*100000+IF(AND($E12=1,NA12=0),50000,0))),1000000))</f>
        <v/>
      </c>
      <c r="WI12">
        <f>IF($B12=0,1000000,IF(INDEX('計算A'!$D$60:$II$104,$B12,25)*DU12=1,IF(AND($E12=2,NB12=0),1000000,IF($F12&gt;0,INDEX('計算A'!AB$110:AB$114,$F12+1)+IF(AND($E12=1,NB12=0),1000,0),MIN(AES12,20)*400+(IF('計算A'!AB$106=1,1-DV12,0))*150+12+'計算A'!AB$5*100000+IF(AND($E12=1,NB12=0),50000,0))),1000000))</f>
        <v/>
      </c>
      <c r="WJ12">
        <f>IF($B12=0,1000000,IF(INDEX('計算A'!$D$60:$II$104,$B12,26)*DV12=1,IF(AND($E12=2,NC12=0),1000000,IF($F12&gt;0,INDEX('計算A'!AC$110:AC$114,$F12+1)+IF(AND($E12=1,NC12=0),1000,0),MIN(AES12,20)*400+(IF('計算A'!AB$106=1,1-DU12,0)+IF('計算A'!AC$106=1,1-DW12,0))*150+22+'計算A'!AC$5*100000+IF(AND($E12=1,NC12=0),50000,0))),1000000))</f>
        <v/>
      </c>
      <c r="WK12">
        <f>IF($B12=0,1000000,IF(INDEX('計算A'!$D$60:$II$104,$B12,27)*DW12=1,IF(AND($E12=2,ND12=0),1000000,IF($F12&gt;0,INDEX('計算A'!AD$110:AD$114,$F12+1)+IF(AND($E12=1,ND12=0),1000,0),MIN(AES12,20)*400+(IF('計算A'!AC$106=1,1-DV12,0)+IF('計算A'!AD$106=1,1-DX12,0))*150+32+'計算A'!AD$5*100000+IF(AND($E12=1,ND12=0),50000,0))),1000000))</f>
        <v/>
      </c>
      <c r="WL12">
        <f>IF($B12=0,1000000,IF(INDEX('計算A'!$D$60:$II$104,$B12,28)*DX12=1,IF(AND($E12=2,NE12=0),1000000,IF($F12&gt;0,INDEX('計算A'!AE$110:AE$114,$F12+1)+IF(AND($E12=1,NE12=0),1000,0),MIN(AES12,20)*400+(IF('計算A'!AD$106=1,1-DW12,0)+IF('計算A'!AE$106=1,1-DY12,0))*150+42+'計算A'!AE$5*100000+IF(AND($E12=1,NE12=0),50000,0))),1000000))</f>
        <v/>
      </c>
      <c r="WM12">
        <f>IF($B12=0,1000000,IF(INDEX('計算A'!$D$60:$II$104,$B12,29)*DY12=1,IF(AND($E12=2,NF12=0),1000000,IF($F12&gt;0,INDEX('計算A'!AF$110:AF$114,$F12+1)+IF(AND($E12=1,NF12=0),1000,0),MIN(AES12,20)*400+(IF('計算A'!AE$106=1,1-DX12,0)+IF('計算A'!AF$106=1,1-DZ12,0))*150+52+'計算A'!AF$5*100000+IF(AND($E12=1,NF12=0),50000,0))),1000000))</f>
        <v/>
      </c>
      <c r="WN12">
        <f>IF($B12=0,1000000,IF(INDEX('計算A'!$D$60:$II$104,$B12,30)*DZ12=1,IF(AND($E12=2,NG12=0),1000000,IF($F12&gt;0,INDEX('計算A'!AG$110:AG$114,$F12+1)+IF(AND($E12=1,NG12=0),1000,0),MIN(AES12,20)*400+(IF('計算A'!AF$106=1,1-DY12,0)+IF('計算A'!AG$106=1,1-EA12,0))*150+62+'計算A'!AG$5*100000+IF(AND($E12=1,NG12=0),50000,0))),1000000))</f>
        <v/>
      </c>
      <c r="WO12">
        <f>IF($B12=0,1000000,IF(INDEX('計算A'!$D$60:$II$104,$B12,31)*EA12=1,IF(AND($E12=2,NH12=0),1000000,IF($F12&gt;0,INDEX('計算A'!AH$110:AH$114,$F12+1)+IF(AND($E12=1,NH12=0),1000,0),MIN(AES12,20)*400+(IF('計算A'!AG$106=1,1-DZ12,0)+IF('計算A'!AH$106=1,1-EB12,0))*150+72+'計算A'!AH$5*100000+IF(AND($E12=1,NH12=0),50000,0))),1000000))</f>
        <v/>
      </c>
      <c r="WP12">
        <f>IF($B12=0,1000000,IF(INDEX('計算A'!$D$60:$II$104,$B12,32)*EB12=1,IF(AND($E12=2,NI12=0),1000000,IF($F12&gt;0,INDEX('計算A'!AI$110:AI$114,$F12+1)+IF(AND($E12=1,NI12=0),1000,0),MIN(AES12,20)*400+(IF('計算A'!AH$106=1,1-EA12,0)+IF('計算A'!AI$106=1,1-EC12,0))*150+82+'計算A'!AI$5*100000+IF(AND($E12=1,NI12=0),50000,0))),1000000))</f>
        <v/>
      </c>
      <c r="WQ12">
        <f>IF($B12=0,1000000,IF(INDEX('計算A'!$D$60:$II$104,$B12,33)*EC12=1,IF(AND($E12=2,NJ12=0),1000000,IF($F12&gt;0,INDEX('計算A'!AJ$110:AJ$114,$F12+1)+IF(AND($E12=1,NJ12=0),1000,0),MIN(AES12,20)*400+(IF('計算A'!AI$106=1,1-EB12,0)+IF('計算A'!AJ$106=1,1-ED12,0))*150+92+'計算A'!AJ$5*100000+IF(AND($E12=1,NJ12=0),50000,0))),1000000))</f>
        <v/>
      </c>
      <c r="WR12">
        <f>IF($B12=0,1000000,IF(INDEX('計算A'!$D$60:$II$104,$B12,34)*ED12=1,IF(AND($E12=2,NK12=0),1000000,IF($F12&gt;0,INDEX('計算A'!AK$110:AK$114,$F12+1)+IF(AND($E12=1,NK12=0),1000,0),MIN(AES12,20)*400+(IF('計算A'!AJ$106=1,1-EC12,0)+IF('計算A'!AK$106=1,1-EE12,0))*150+102+'計算A'!AK$5*100000+IF(AND($E12=1,NK12=0),50000,0))),1000000))</f>
        <v/>
      </c>
      <c r="WS12">
        <f>IF($B12=0,1000000,IF(INDEX('計算A'!$D$60:$II$104,$B12,35)*EE12=1,IF(AND($E12=2,NL12=0),1000000,IF($F12&gt;0,INDEX('計算A'!AL$110:AL$114,$F12+1)+IF(AND($E12=1,NL12=0),1000,0),MIN(AES12,20)*400+(IF('計算A'!AK$106=1,1-ED12,0)+IF('計算A'!AL$106=1,1-EF12,0))*150+112+'計算A'!AL$5*100000+IF(AND($E12=1,NL12=0),50000,0))),1000000))</f>
        <v/>
      </c>
      <c r="WT12">
        <f>IF($B12=0,1000000,IF(INDEX('計算A'!$D$60:$II$104,$B12,36)*EF12=1,IF(AND($E12=2,NM12=0),1000000,IF($F12&gt;0,INDEX('計算A'!AM$110:AM$114,$F12+1)+IF(AND($E12=1,NM12=0),1000,0),MIN(AES12,20)*400+(IF('計算A'!AL$106=1,1-EE12,0)+IF('計算A'!AM$106=1,1-EG12,0))*150+122+'計算A'!AM$5*100000+IF(AND($E12=1,NM12=0),50000,0))),1000000))</f>
        <v/>
      </c>
      <c r="WU12">
        <f>IF($B12=0,1000000,IF(INDEX('計算A'!$D$60:$II$104,$B12,37)*EG12=1,IF(AND($E12=2,NN12=0),1000000,IF($F12&gt;0,INDEX('計算A'!AN$110:AN$114,$F12+1)+IF(AND($E12=1,NN12=0),1000,0),MIN(AES12,20)*400+(IF('計算A'!AM$106=1,1-EF12,0)+IF('計算A'!AN$106=1,1-EH12,0))*150+132+'計算A'!AN$5*100000+IF(AND($E12=1,NN12=0),50000,0))),1000000))</f>
        <v/>
      </c>
      <c r="WV12">
        <f>IF($B12=0,1000000,IF(INDEX('計算A'!$D$60:$II$104,$B12,38)*EH12=1,IF(AND($E12=2,NO12=0),1000000,IF($F12&gt;0,INDEX('計算A'!AO$110:AO$114,$F12+1)+IF(AND($E12=1,NO12=0),1000,0),MIN(AES12,20)*400+(IF('計算A'!AN$106=1,1-EG12,0)+IF('計算A'!AO$106=1,1-EI12,0))*150+142+'計算A'!AO$5*100000+IF(AND($E12=1,NO12=0),50000,0))),1000000))</f>
        <v/>
      </c>
      <c r="WW12">
        <f>IF($B12=0,1000000,IF(INDEX('計算A'!$D$60:$II$104,$B12,39)*EI12=1,IF(AND($E12=2,NP12=0),1000000,IF($F12&gt;0,INDEX('計算A'!AP$110:AP$114,$F12+1)+IF(AND($E12=1,NP12=0),1000,0),MIN(AES12,20)*400+(IF('計算A'!AO$106=1,1-EH12,0)+IF('計算A'!AP$106=1,1-EJ12,0))*150+152+'計算A'!AP$5*100000+IF(AND($E12=1,NP12=0),50000,0))),1000000))</f>
        <v/>
      </c>
      <c r="WX12">
        <f>IF($B12=0,1000000,IF(INDEX('計算A'!$D$60:$II$104,$B12,40)*EJ12=1,IF(AND($E12=2,NQ12=0),1000000,IF($F12&gt;0,INDEX('計算A'!AQ$110:AQ$114,$F12+1)+IF(AND($E12=1,NQ12=0),1000,0),MIN(AES12,20)*400+(IF('計算A'!AP$106=1,1-EI12,0)+IF('計算A'!AQ$106=1,1-EK12,0))*150+162+'計算A'!AQ$5*100000+IF(AND($E12=1,NQ12=0),50000,0))),1000000))</f>
        <v/>
      </c>
      <c r="WY12">
        <f>IF($B12=0,1000000,IF(INDEX('計算A'!$D$60:$II$104,$B12,41)*EK12=1,IF(AND($E12=2,NR12=0),1000000,IF($F12&gt;0,INDEX('計算A'!AR$110:AR$114,$F12+1)+IF(AND($E12=1,NR12=0),1000,0),MIN(AES12,20)*400+(IF('計算A'!AQ$106=1,1-EJ12,0)+IF('計算A'!AR$106=1,1-EL12,0))*150+172+'計算A'!AR$5*100000+IF(AND($E12=1,NR12=0),50000,0))),1000000))</f>
        <v/>
      </c>
      <c r="WZ12">
        <f>IF($B12=0,1000000,IF(INDEX('計算A'!$D$60:$II$104,$B12,42)*EL12=1,IF(AND($E12=2,NS12=0),1000000,IF($F12&gt;0,INDEX('計算A'!AS$110:AS$114,$F12+1)+IF(AND($E12=1,NS12=0),1000,0),MIN(AES12,20)*400+(IF('計算A'!AR$106=1,1-EK12,0)+IF('計算A'!AS$106=1,1-EM12,0))*150+182+'計算A'!AS$5*100000+IF(AND($E12=1,NS12=0),50000,0))),1000000))</f>
        <v/>
      </c>
      <c r="XA12">
        <f>IF($B12=0,1000000,IF(INDEX('計算A'!$D$60:$II$104,$B12,43)*EM12=1,IF(AND($E12=2,NT12=0),1000000,IF($F12&gt;0,INDEX('計算A'!AT$110:AT$114,$F12+1)+IF(AND($E12=1,NT12=0),1000,0),MIN(AES12,20)*400+(IF('計算A'!AS$106=1,1-EL12,0)+IF('計算A'!AT$106=1,1-EN12,0))*150+192+'計算A'!AT$5*100000+IF(AND($E12=1,NT12=0),50000,0))),1000000))</f>
        <v/>
      </c>
      <c r="XB12">
        <f>IF($B12=0,1000000,IF(INDEX('計算A'!$D$60:$II$104,$B12,44)*EN12=1,IF(AND($E12=2,NU12=0),1000000,IF($F12&gt;0,INDEX('計算A'!AU$110:AU$114,$F12+1)+IF(AND($E12=1,NU12=0),1000,0),MIN(AES12,20)*400+(IF('計算A'!AT$106=1,1-EM12,0)+IF('計算A'!AU$106=1,1-EO12,0))*150+202+'計算A'!AU$5*100000+IF(AND($E12=1,NU12=0),50000,0))),1000000))</f>
        <v/>
      </c>
      <c r="XC12">
        <f>IF($B12=0,1000000,IF(INDEX('計算A'!$D$60:$II$104,$B12,45)*EO12=1,IF(AND($E12=2,NV12=0),1000000,IF($F12&gt;0,INDEX('計算A'!AV$110:AV$114,$F12+1)+IF(AND($E12=1,NV12=0),1000,0),MIN(AES12,20)*400+(IF('計算A'!AU$106=1,1-EN12,0)+IF('計算A'!AV$106=1,1-EP12,0))*150+212+'計算A'!AV$5*100000+IF(AND($E12=1,NV12=0),50000,0))),1000000))</f>
        <v/>
      </c>
      <c r="XD12">
        <f>IF($B12=0,1000000,IF(INDEX('計算A'!$D$60:$II$104,$B12,46)*EP12=1,IF(AND($E12=2,NW12=0),1000000,IF($F12&gt;0,INDEX('計算A'!AW$110:AW$114,$F12+1)+IF(AND($E12=1,NW12=0),1000,0),MIN(AES12,20)*400+(IF('計算A'!AV$106=1,1-EO12,0)+IF('計算A'!AW$106=1,1-EQ12,0))*150+222+'計算A'!AW$5*100000+IF(AND($E12=1,NW12=0),50000,0))),1000000))</f>
        <v/>
      </c>
      <c r="XE12">
        <f>IF($B12=0,1000000,IF(INDEX('計算A'!$D$60:$II$104,$B12,47)*EQ12=1,IF(AND($E12=2,NX12=0),1000000,IF($F12&gt;0,INDEX('計算A'!AX$110:AX$114,$F12+1)+IF(AND($E12=1,NX12=0),1000,0),MIN(AES12,20)*400+(IF('計算A'!AW$106=1,1-EP12,0)+IF('計算A'!AX$106=1,1-ER12,0))*150+232+'計算A'!AX$5*100000+IF(AND($E12=1,NX12=0),50000,0))),1000000))</f>
        <v/>
      </c>
      <c r="XF12">
        <f>IF($B12=0,1000000,IF(INDEX('計算A'!$D$60:$II$104,$B12,48)*ER12=1,IF(AND($E12=2,NY12=0),1000000,IF($F12&gt;0,INDEX('計算A'!AY$110:AY$114,$F12+1)+IF(AND($E12=1,NY12=0),1000,0),MIN(AES12,20)*400+(IF('計算A'!AX$106=1,1-EQ12,0))*150+242+'計算A'!AY$5*100000+IF(AND($E12=1,NY12=0),50000,0))),1000000))</f>
        <v/>
      </c>
      <c r="XG12">
        <f>IF($B12=0,1000000,IF(INDEX('計算A'!$D$60:$II$104,$B12,49)*ES12=1,IF(AND($E12=2,NZ12=0),1000000,IF($F12&gt;0,INDEX('計算A'!AZ$110:AZ$114,$F12+1)+IF(AND($E12=1,NZ12=0),1000,0),MIN(AET12,20)*400+(IF('計算A'!AZ$106=1,1-ET12,0))*150+13+'計算A'!AZ$5*100000+IF(AND($E12=1,NZ12=0),50000,0))),1000000))</f>
        <v/>
      </c>
      <c r="XH12">
        <f>IF($B12=0,1000000,IF(INDEX('計算A'!$D$60:$II$104,$B12,50)*ET12=1,IF(AND($E12=2,OA12=0),1000000,IF($F12&gt;0,INDEX('計算A'!BA$110:BA$114,$F12+1)+IF(AND($E12=1,OA12=0),1000,0),MIN(AET12,20)*400+(IF('計算A'!AZ$106=1,1-ES12,0)+IF('計算A'!BA$106=1,1-EU12,0))*150+23+'計算A'!BA$5*100000+IF(AND($E12=1,OA12=0),50000,0))),1000000))</f>
        <v/>
      </c>
      <c r="XI12">
        <f>IF($B12=0,1000000,IF(INDEX('計算A'!$D$60:$II$104,$B12,51)*EU12=1,IF(AND($E12=2,OB12=0),1000000,IF($F12&gt;0,INDEX('計算A'!BB$110:BB$114,$F12+1)+IF(AND($E12=1,OB12=0),1000,0),MIN(AET12,20)*400+(IF('計算A'!BA$106=1,1-ET12,0)+IF('計算A'!BB$106=1,1-EV12,0))*150+33+'計算A'!BB$5*100000+IF(AND($E12=1,OB12=0),50000,0))),1000000))</f>
        <v/>
      </c>
      <c r="XJ12">
        <f>IF($B12=0,1000000,IF(INDEX('計算A'!$D$60:$II$104,$B12,52)*EV12=1,IF(AND($E12=2,OC12=0),1000000,IF($F12&gt;0,INDEX('計算A'!BC$110:BC$114,$F12+1)+IF(AND($E12=1,OC12=0),1000,0),MIN(AET12,20)*400+(IF('計算A'!BB$106=1,1-EU12,0)+IF('計算A'!BC$106=1,1-EW12,0))*150+43+'計算A'!BC$5*100000+IF(AND($E12=1,OC12=0),50000,0))),1000000))</f>
        <v/>
      </c>
      <c r="XK12">
        <f>IF($B12=0,1000000,IF(INDEX('計算A'!$D$60:$II$104,$B12,53)*EW12=1,IF(AND($E12=2,OD12=0),1000000,IF($F12&gt;0,INDEX('計算A'!BD$110:BD$114,$F12+1)+IF(AND($E12=1,OD12=0),1000,0),MIN(AET12,20)*400+(IF('計算A'!BC$106=1,1-EV12,0)+IF('計算A'!BD$106=1,1-EX12,0))*150+53+'計算A'!BD$5*100000+IF(AND($E12=1,OD12=0),50000,0))),1000000))</f>
        <v/>
      </c>
      <c r="XL12">
        <f>IF($B12=0,1000000,IF(INDEX('計算A'!$D$60:$II$104,$B12,54)*EX12=1,IF(AND($E12=2,OE12=0),1000000,IF($F12&gt;0,INDEX('計算A'!BE$110:BE$114,$F12+1)+IF(AND($E12=1,OE12=0),1000,0),MIN(AET12,20)*400+(IF('計算A'!BD$106=1,1-EW12,0)+IF('計算A'!BE$106=1,1-EY12,0))*150+63+'計算A'!BE$5*100000+IF(AND($E12=1,OE12=0),50000,0))),1000000))</f>
        <v/>
      </c>
      <c r="XM12">
        <f>IF($B12=0,1000000,IF(INDEX('計算A'!$D$60:$II$104,$B12,55)*EY12=1,IF(AND($E12=2,OF12=0),1000000,IF($F12&gt;0,INDEX('計算A'!BF$110:BF$114,$F12+1)+IF(AND($E12=1,OF12=0),1000,0),MIN(AET12,20)*400+(IF('計算A'!BE$106=1,1-EX12,0)+IF('計算A'!BF$106=1,1-EZ12,0))*150+73+'計算A'!BF$5*100000+IF(AND($E12=1,OF12=0),50000,0))),1000000))</f>
        <v/>
      </c>
      <c r="XN12">
        <f>IF($B12=0,1000000,IF(INDEX('計算A'!$D$60:$II$104,$B12,56)*EZ12=1,IF(AND($E12=2,OG12=0),1000000,IF($F12&gt;0,INDEX('計算A'!BG$110:BG$114,$F12+1)+IF(AND($E12=1,OG12=0),1000,0),MIN(AET12,20)*400+(IF('計算A'!BF$106=1,1-EY12,0)+IF('計算A'!BG$106=1,1-FA12,0))*150+83+'計算A'!BG$5*100000+IF(AND($E12=1,OG12=0),50000,0))),1000000))</f>
        <v/>
      </c>
      <c r="XO12">
        <f>IF($B12=0,1000000,IF(INDEX('計算A'!$D$60:$II$104,$B12,57)*FA12=1,IF(AND($E12=2,OH12=0),1000000,IF($F12&gt;0,INDEX('計算A'!BH$110:BH$114,$F12+1)+IF(AND($E12=1,OH12=0),1000,0),MIN(AET12,20)*400+(IF('計算A'!BG$106=1,1-EZ12,0)+IF('計算A'!BH$106=1,1-FB12,0))*150+93+'計算A'!BH$5*100000+IF(AND($E12=1,OH12=0),50000,0))),1000000))</f>
        <v/>
      </c>
      <c r="XP12">
        <f>IF($B12=0,1000000,IF(INDEX('計算A'!$D$60:$II$104,$B12,58)*FB12=1,IF(AND($E12=2,OI12=0),1000000,IF($F12&gt;0,INDEX('計算A'!BI$110:BI$114,$F12+1)+IF(AND($E12=1,OI12=0),1000,0),MIN(AET12,20)*400+(IF('計算A'!BH$106=1,1-FA12,0)+IF('計算A'!BI$106=1,1-FC12,0))*150+103+'計算A'!BI$5*100000+IF(AND($E12=1,OI12=0),50000,0))),1000000))</f>
        <v/>
      </c>
      <c r="XQ12">
        <f>IF($B12=0,1000000,IF(INDEX('計算A'!$D$60:$II$104,$B12,59)*FC12=1,IF(AND($E12=2,OJ12=0),1000000,IF($F12&gt;0,INDEX('計算A'!BJ$110:BJ$114,$F12+1)+IF(AND($E12=1,OJ12=0),1000,0),MIN(AET12,20)*400+(IF('計算A'!BI$106=1,1-FB12,0)+IF('計算A'!BJ$106=1,1-FD12,0))*150+113+'計算A'!BJ$5*100000+IF(AND($E12=1,OJ12=0),50000,0))),1000000))</f>
        <v/>
      </c>
      <c r="XR12">
        <f>IF($B12=0,1000000,IF(INDEX('計算A'!$D$60:$II$104,$B12,60)*FD12=1,IF(AND($E12=2,OK12=0),1000000,IF($F12&gt;0,INDEX('計算A'!BK$110:BK$114,$F12+1)+IF(AND($E12=1,OK12=0),1000,0),MIN(AET12,20)*400+(IF('計算A'!BJ$106=1,1-FC12,0)+IF('計算A'!BK$106=1,1-FE12,0))*150+123+'計算A'!BK$5*100000+IF(AND($E12=1,OK12=0),50000,0))),1000000))</f>
        <v/>
      </c>
      <c r="XS12">
        <f>IF($B12=0,1000000,IF(INDEX('計算A'!$D$60:$II$104,$B12,61)*FE12=1,IF(AND($E12=2,OL12=0),1000000,IF($F12&gt;0,INDEX('計算A'!BL$110:BL$114,$F12+1)+IF(AND($E12=1,OL12=0),1000,0),MIN(AET12,20)*400+(IF('計算A'!BK$106=1,1-FD12,0)+IF('計算A'!BL$106=1,1-FF12,0))*150+133+'計算A'!BL$5*100000+IF(AND($E12=1,OL12=0),50000,0))),1000000))</f>
        <v/>
      </c>
      <c r="XT12">
        <f>IF($B12=0,1000000,IF(INDEX('計算A'!$D$60:$II$104,$B12,62)*FF12=1,IF(AND($E12=2,OM12=0),1000000,IF($F12&gt;0,INDEX('計算A'!BM$110:BM$114,$F12+1)+IF(AND($E12=1,OM12=0),1000,0),MIN(AET12,20)*400+(IF('計算A'!BL$106=1,1-FE12,0)+IF('計算A'!BM$106=1,1-FG12,0))*150+143+'計算A'!BM$5*100000+IF(AND($E12=1,OM12=0),50000,0))),1000000))</f>
        <v/>
      </c>
      <c r="XU12">
        <f>IF($B12=0,1000000,IF(INDEX('計算A'!$D$60:$II$104,$B12,63)*FG12=1,IF(AND($E12=2,ON12=0),1000000,IF($F12&gt;0,INDEX('計算A'!BN$110:BN$114,$F12+1)+IF(AND($E12=1,ON12=0),1000,0),MIN(AET12,20)*400+(IF('計算A'!BM$106=1,1-FF12,0)+IF('計算A'!BN$106=1,1-FH12,0))*150+153+'計算A'!BN$5*100000+IF(AND($E12=1,ON12=0),50000,0))),1000000))</f>
        <v/>
      </c>
      <c r="XV12">
        <f>IF($B12=0,1000000,IF(INDEX('計算A'!$D$60:$II$104,$B12,64)*FH12=1,IF(AND($E12=2,OO12=0),1000000,IF($F12&gt;0,INDEX('計算A'!BO$110:BO$114,$F12+1)+IF(AND($E12=1,OO12=0),1000,0),MIN(AET12,20)*400+(IF('計算A'!BN$106=1,1-FG12,0)+IF('計算A'!BO$106=1,1-FI12,0))*150+163+'計算A'!BO$5*100000+IF(AND($E12=1,OO12=0),50000,0))),1000000))</f>
        <v/>
      </c>
      <c r="XW12">
        <f>IF($B12=0,1000000,IF(INDEX('計算A'!$D$60:$II$104,$B12,65)*FI12=1,IF(AND($E12=2,OP12=0),1000000,IF($F12&gt;0,INDEX('計算A'!BP$110:BP$114,$F12+1)+IF(AND($E12=1,OP12=0),1000,0),MIN(AET12,20)*400+(IF('計算A'!BO$106=1,1-FH12,0)+IF('計算A'!BP$106=1,1-FJ12,0))*150+173+'計算A'!BP$5*100000+IF(AND($E12=1,OP12=0),50000,0))),1000000))</f>
        <v/>
      </c>
      <c r="XX12">
        <f>IF($B12=0,1000000,IF(INDEX('計算A'!$D$60:$II$104,$B12,66)*FJ12=1,IF(AND($E12=2,OQ12=0),1000000,IF($F12&gt;0,INDEX('計算A'!BQ$110:BQ$114,$F12+1)+IF(AND($E12=1,OQ12=0),1000,0),MIN(AET12,20)*400+(IF('計算A'!BP$106=1,1-FI12,0)+IF('計算A'!BQ$106=1,1-FK12,0))*150+183+'計算A'!BQ$5*100000+IF(AND($E12=1,OQ12=0),50000,0))),1000000))</f>
        <v/>
      </c>
      <c r="XY12">
        <f>IF($B12=0,1000000,IF(INDEX('計算A'!$D$60:$II$104,$B12,67)*FK12=1,IF(AND($E12=2,OR12=0),1000000,IF($F12&gt;0,INDEX('計算A'!BR$110:BR$114,$F12+1)+IF(AND($E12=1,OR12=0),1000,0),MIN(AET12,20)*400+(IF('計算A'!BQ$106=1,1-FJ12,0)+IF('計算A'!BR$106=1,1-FL12,0))*150+193+'計算A'!BR$5*100000+IF(AND($E12=1,OR12=0),50000,0))),1000000))</f>
        <v/>
      </c>
      <c r="XZ12">
        <f>IF($B12=0,1000000,IF(INDEX('計算A'!$D$60:$II$104,$B12,68)*FL12=1,IF(AND($E12=2,OS12=0),1000000,IF($F12&gt;0,INDEX('計算A'!BS$110:BS$114,$F12+1)+IF(AND($E12=1,OS12=0),1000,0),MIN(AET12,20)*400+(IF('計算A'!BR$106=1,1-FK12,0)+IF('計算A'!BS$106=1,1-FM12,0))*150+203+'計算A'!BS$5*100000+IF(AND($E12=1,OS12=0),50000,0))),1000000))</f>
        <v/>
      </c>
      <c r="YA12">
        <f>IF($B12=0,1000000,IF(INDEX('計算A'!$D$60:$II$104,$B12,69)*FM12=1,IF(AND($E12=2,OT12=0),1000000,IF($F12&gt;0,INDEX('計算A'!BT$110:BT$114,$F12+1)+IF(AND($E12=1,OT12=0),1000,0),MIN(AET12,20)*400+(IF('計算A'!BS$106=1,1-FL12,0)+IF('計算A'!BT$106=1,1-FN12,0))*150+213+'計算A'!BT$5*100000+IF(AND($E12=1,OT12=0),50000,0))),1000000))</f>
        <v/>
      </c>
      <c r="YB12">
        <f>IF($B12=0,1000000,IF(INDEX('計算A'!$D$60:$II$104,$B12,70)*FN12=1,IF(AND($E12=2,OU12=0),1000000,IF($F12&gt;0,INDEX('計算A'!BU$110:BU$114,$F12+1)+IF(AND($E12=1,OU12=0),1000,0),MIN(AET12,20)*400+(IF('計算A'!BT$106=1,1-FM12,0)+IF('計算A'!BU$106=1,1-FO12,0))*150+223+'計算A'!BU$5*100000+IF(AND($E12=1,OU12=0),50000,0))),1000000))</f>
        <v/>
      </c>
      <c r="YC12">
        <f>IF($B12=0,1000000,IF(INDEX('計算A'!$D$60:$II$104,$B12,71)*FO12=1,IF(AND($E12=2,OV12=0),1000000,IF($F12&gt;0,INDEX('計算A'!BV$110:BV$114,$F12+1)+IF(AND($E12=1,OV12=0),1000,0),MIN(AET12,20)*400+(IF('計算A'!BU$106=1,1-FN12,0)+IF('計算A'!BV$106=1,1-FP12,0))*150+233+'計算A'!BV$5*100000+IF(AND($E12=1,OV12=0),50000,0))),1000000))</f>
        <v/>
      </c>
      <c r="YD12">
        <f>IF($B12=0,1000000,IF(INDEX('計算A'!$D$60:$II$104,$B12,72)*FP12=1,IF(AND($E12=2,OW12=0),1000000,IF($F12&gt;0,INDEX('計算A'!BW$110:BW$114,$F12+1)+IF(AND($E12=1,OW12=0),1000,0),MIN(AET12,20)*400+(IF('計算A'!BV$106=1,1-FO12,0))*150+243+'計算A'!BW$5*100000+IF(AND($E12=1,OW12=0),50000,0))),1000000))</f>
        <v/>
      </c>
      <c r="YE12">
        <f>IF($B12=0,1000000,IF(INDEX('計算A'!$D$60:$II$104,$B12,73)*FQ12=1,IF(AND($E12=2,OX12=0),1000000,IF($F12&gt;0,INDEX('計算A'!BX$110:BX$114,$F12+1)+IF(AND($E12=1,OX12=0),1000,0),MIN(AEU12,20)*400+(IF('計算A'!BX$106=1,1-FR12,0))*150+14+'計算A'!BX$5*100000+IF(AND($E12=1,OX12=0),50000,0))),1000000))</f>
        <v/>
      </c>
      <c r="YF12">
        <f>IF($B12=0,1000000,IF(INDEX('計算A'!$D$60:$II$104,$B12,74)*FR12=1,IF(AND($E12=2,OY12=0),1000000,IF($F12&gt;0,INDEX('計算A'!BY$110:BY$114,$F12+1)+IF(AND($E12=1,OY12=0),1000,0),MIN(AEU12,20)*400+(IF('計算A'!BX$106=1,1-FQ12,0)+IF('計算A'!BY$106=1,1-FS12,0))*150+24+'計算A'!BY$5*100000+IF(AND($E12=1,OY12=0),50000,0))),1000000))</f>
        <v/>
      </c>
      <c r="YG12">
        <f>IF($B12=0,1000000,IF(INDEX('計算A'!$D$60:$II$104,$B12,75)*FS12=1,IF(AND($E12=2,OZ12=0),1000000,IF($F12&gt;0,INDEX('計算A'!BZ$110:BZ$114,$F12+1)+IF(AND($E12=1,OZ12=0),1000,0),MIN(AEU12,20)*400+(IF('計算A'!BY$106=1,1-FR12,0)+IF('計算A'!BZ$106=1,1-FT12,0))*150+34+'計算A'!BZ$5*100000+IF(AND($E12=1,OZ12=0),50000,0))),1000000))</f>
        <v/>
      </c>
      <c r="YH12">
        <f>IF($B12=0,1000000,IF(INDEX('計算A'!$D$60:$II$104,$B12,76)*FT12=1,IF(AND($E12=2,PA12=0),1000000,IF($F12&gt;0,INDEX('計算A'!CA$110:CA$114,$F12+1)+IF(AND($E12=1,PA12=0),1000,0),MIN(AEU12,20)*400+(IF('計算A'!BZ$106=1,1-FS12,0)+IF('計算A'!CA$106=1,1-FU12,0))*150+44+'計算A'!CA$5*100000+IF(AND($E12=1,PA12=0),50000,0))),1000000))</f>
        <v/>
      </c>
      <c r="YI12">
        <f>IF($B12=0,1000000,IF(INDEX('計算A'!$D$60:$II$104,$B12,77)*FU12=1,IF(AND($E12=2,PB12=0),1000000,IF($F12&gt;0,INDEX('計算A'!CB$110:CB$114,$F12+1)+IF(AND($E12=1,PB12=0),1000,0),MIN(AEU12,20)*400+(IF('計算A'!CA$106=1,1-FT12,0)+IF('計算A'!CB$106=1,1-FV12,0))*150+54+'計算A'!CB$5*100000+IF(AND($E12=1,PB12=0),50000,0))),1000000))</f>
        <v/>
      </c>
      <c r="YJ12">
        <f>IF($B12=0,1000000,IF(INDEX('計算A'!$D$60:$II$104,$B12,78)*FV12=1,IF(AND($E12=2,PC12=0),1000000,IF($F12&gt;0,INDEX('計算A'!CC$110:CC$114,$F12+1)+IF(AND($E12=1,PC12=0),1000,0),MIN(AEU12,20)*400+(IF('計算A'!CB$106=1,1-FU12,0)+IF('計算A'!CC$106=1,1-FW12,0))*150+64+'計算A'!CC$5*100000+IF(AND($E12=1,PC12=0),50000,0))),1000000))</f>
        <v/>
      </c>
      <c r="YK12">
        <f>IF($B12=0,1000000,IF(INDEX('計算A'!$D$60:$II$104,$B12,79)*FW12=1,IF(AND($E12=2,PD12=0),1000000,IF($F12&gt;0,INDEX('計算A'!CD$110:CD$114,$F12+1)+IF(AND($E12=1,PD12=0),1000,0),MIN(AEU12,20)*400+(IF('計算A'!CC$106=1,1-FV12,0)+IF('計算A'!CD$106=1,1-FX12,0))*150+74+'計算A'!CD$5*100000+IF(AND($E12=1,PD12=0),50000,0))),1000000))</f>
        <v/>
      </c>
      <c r="YL12">
        <f>IF($B12=0,1000000,IF(INDEX('計算A'!$D$60:$II$104,$B12,80)*FX12=1,IF(AND($E12=2,PE12=0),1000000,IF($F12&gt;0,INDEX('計算A'!CE$110:CE$114,$F12+1)+IF(AND($E12=1,PE12=0),1000,0),MIN(AEU12,20)*400+(IF('計算A'!CD$106=1,1-FW12,0)+IF('計算A'!CE$106=1,1-FY12,0))*150+84+'計算A'!CE$5*100000+IF(AND($E12=1,PE12=0),50000,0))),1000000))</f>
        <v/>
      </c>
      <c r="YM12">
        <f>IF($B12=0,1000000,IF(INDEX('計算A'!$D$60:$II$104,$B12,81)*FY12=1,IF(AND($E12=2,PF12=0),1000000,IF($F12&gt;0,INDEX('計算A'!CF$110:CF$114,$F12+1)+IF(AND($E12=1,PF12=0),1000,0),MIN(AEU12,20)*400+(IF('計算A'!CE$106=1,1-FX12,0)+IF('計算A'!CF$106=1,1-FZ12,0))*150+94+'計算A'!CF$5*100000+IF(AND($E12=1,PF12=0),50000,0))),1000000))</f>
        <v/>
      </c>
      <c r="YN12">
        <f>IF($B12=0,1000000,IF(INDEX('計算A'!$D$60:$II$104,$B12,82)*FZ12=1,IF(AND($E12=2,PG12=0),1000000,IF($F12&gt;0,INDEX('計算A'!CG$110:CG$114,$F12+1)+IF(AND($E12=1,PG12=0),1000,0),MIN(AEU12,20)*400+(IF('計算A'!CF$106=1,1-FY12,0)+IF('計算A'!CG$106=1,1-GA12,0))*150+104+'計算A'!CG$5*100000+IF(AND($E12=1,PG12=0),50000,0))),1000000))</f>
        <v/>
      </c>
      <c r="YO12">
        <f>IF($B12=0,1000000,IF(INDEX('計算A'!$D$60:$II$104,$B12,83)*GA12=1,IF(AND($E12=2,PH12=0),1000000,IF($F12&gt;0,INDEX('計算A'!CH$110:CH$114,$F12+1)+IF(AND($E12=1,PH12=0),1000,0),MIN(AEU12,20)*400+(IF('計算A'!CG$106=1,1-FZ12,0)+IF('計算A'!CH$106=1,1-GB12,0))*150+114+'計算A'!CH$5*100000+IF(AND($E12=1,PH12=0),50000,0))),1000000))</f>
        <v/>
      </c>
      <c r="YP12">
        <f>IF($B12=0,1000000,IF(INDEX('計算A'!$D$60:$II$104,$B12,84)*GB12=1,IF(AND($E12=2,PI12=0),1000000,IF($F12&gt;0,INDEX('計算A'!CI$110:CI$114,$F12+1)+IF(AND($E12=1,PI12=0),1000,0),MIN(AEU12,20)*400+(IF('計算A'!CH$106=1,1-GA12,0)+IF('計算A'!CI$106=1,1-GC12,0))*150+124+'計算A'!CI$5*100000+IF(AND($E12=1,PI12=0),50000,0))),1000000))</f>
        <v/>
      </c>
      <c r="YQ12">
        <f>IF($B12=0,1000000,IF(INDEX('計算A'!$D$60:$II$104,$B12,85)*GC12=1,IF(AND($E12=2,PJ12=0),1000000,IF($F12&gt;0,INDEX('計算A'!CJ$110:CJ$114,$F12+1)+IF(AND($E12=1,PJ12=0),1000,0),MIN(AEU12,20)*400+(IF('計算A'!CI$106=1,1-GB12,0)+IF('計算A'!CJ$106=1,1-GD12,0))*150+134+'計算A'!CJ$5*100000+IF(AND($E12=1,PJ12=0),50000,0))),1000000))</f>
        <v/>
      </c>
      <c r="YR12">
        <f>IF($B12=0,1000000,IF(INDEX('計算A'!$D$60:$II$104,$B12,86)*GD12=1,IF(AND($E12=2,PK12=0),1000000,IF($F12&gt;0,INDEX('計算A'!CK$110:CK$114,$F12+1)+IF(AND($E12=1,PK12=0),1000,0),MIN(AEU12,20)*400+(IF('計算A'!CJ$106=1,1-GC12,0)+IF('計算A'!CK$106=1,1-GE12,0))*150+144+'計算A'!CK$5*100000+IF(AND($E12=1,PK12=0),50000,0))),1000000))</f>
        <v/>
      </c>
      <c r="YS12">
        <f>IF($B12=0,1000000,IF(INDEX('計算A'!$D$60:$II$104,$B12,87)*GE12=1,IF(AND($E12=2,PL12=0),1000000,IF($F12&gt;0,INDEX('計算A'!CL$110:CL$114,$F12+1)+IF(AND($E12=1,PL12=0),1000,0),MIN(AEU12,20)*400+(IF('計算A'!CK$106=1,1-GD12,0)+IF('計算A'!CL$106=1,1-GF12,0))*150+154+'計算A'!CL$5*100000+IF(AND($E12=1,PL12=0),50000,0))),1000000))</f>
        <v/>
      </c>
      <c r="YT12">
        <f>IF($B12=0,1000000,IF(INDEX('計算A'!$D$60:$II$104,$B12,88)*GF12=1,IF(AND($E12=2,PM12=0),1000000,IF($F12&gt;0,INDEX('計算A'!CM$110:CM$114,$F12+1)+IF(AND($E12=1,PM12=0),1000,0),MIN(AEU12,20)*400+(IF('計算A'!CL$106=1,1-GE12,0)+IF('計算A'!CM$106=1,1-GG12,0))*150+164+'計算A'!CM$5*100000+IF(AND($E12=1,PM12=0),50000,0))),1000000))</f>
        <v/>
      </c>
      <c r="YU12">
        <f>IF($B12=0,1000000,IF(INDEX('計算A'!$D$60:$II$104,$B12,89)*GG12=1,IF(AND($E12=2,PN12=0),1000000,IF($F12&gt;0,INDEX('計算A'!CN$110:CN$114,$F12+1)+IF(AND($E12=1,PN12=0),1000,0),MIN(AEU12,20)*400+(IF('計算A'!CM$106=1,1-GF12,0)+IF('計算A'!CN$106=1,1-GH12,0))*150+174+'計算A'!CN$5*100000+IF(AND($E12=1,PN12=0),50000,0))),1000000))</f>
        <v/>
      </c>
      <c r="YV12">
        <f>IF($B12=0,1000000,IF(INDEX('計算A'!$D$60:$II$104,$B12,90)*GH12=1,IF(AND($E12=2,PO12=0),1000000,IF($F12&gt;0,INDEX('計算A'!CO$110:CO$114,$F12+1)+IF(AND($E12=1,PO12=0),1000,0),MIN(AEU12,20)*400+(IF('計算A'!CN$106=1,1-GG12,0)+IF('計算A'!CO$106=1,1-GI12,0))*150+184+'計算A'!CO$5*100000+IF(AND($E12=1,PO12=0),50000,0))),1000000))</f>
        <v/>
      </c>
      <c r="YW12">
        <f>IF($B12=0,1000000,IF(INDEX('計算A'!$D$60:$II$104,$B12,91)*GI12=1,IF(AND($E12=2,PP12=0),1000000,IF($F12&gt;0,INDEX('計算A'!CP$110:CP$114,$F12+1)+IF(AND($E12=1,PP12=0),1000,0),MIN(AEU12,20)*400+(IF('計算A'!CO$106=1,1-GH12,0)+IF('計算A'!CP$106=1,1-GJ12,0))*150+194+'計算A'!CP$5*100000+IF(AND($E12=1,PP12=0),50000,0))),1000000))</f>
        <v/>
      </c>
      <c r="YX12">
        <f>IF($B12=0,1000000,IF(INDEX('計算A'!$D$60:$II$104,$B12,92)*GJ12=1,IF(AND($E12=2,PQ12=0),1000000,IF($F12&gt;0,INDEX('計算A'!CQ$110:CQ$114,$F12+1)+IF(AND($E12=1,PQ12=0),1000,0),MIN(AEU12,20)*400+(IF('計算A'!CP$106=1,1-GI12,0)+IF('計算A'!CQ$106=1,1-GK12,0))*150+204+'計算A'!CQ$5*100000+IF(AND($E12=1,PQ12=0),50000,0))),1000000))</f>
        <v/>
      </c>
      <c r="YY12">
        <f>IF($B12=0,1000000,IF(INDEX('計算A'!$D$60:$II$104,$B12,93)*GK12=1,IF(AND($E12=2,PR12=0),1000000,IF($F12&gt;0,INDEX('計算A'!CR$110:CR$114,$F12+1)+IF(AND($E12=1,PR12=0),1000,0),MIN(AEU12,20)*400+(IF('計算A'!CQ$106=1,1-GJ12,0)+IF('計算A'!CR$106=1,1-GL12,0))*150+214+'計算A'!CR$5*100000+IF(AND($E12=1,PR12=0),50000,0))),1000000))</f>
        <v/>
      </c>
      <c r="YZ12">
        <f>IF($B12=0,1000000,IF(INDEX('計算A'!$D$60:$II$104,$B12,94)*GL12=1,IF(AND($E12=2,PS12=0),1000000,IF($F12&gt;0,INDEX('計算A'!CS$110:CS$114,$F12+1)+IF(AND($E12=1,PS12=0),1000,0),MIN(AEU12,20)*400+(IF('計算A'!CR$106=1,1-GK12,0)+IF('計算A'!CS$106=1,1-GM12,0))*150+224+'計算A'!CS$5*100000+IF(AND($E12=1,PS12=0),50000,0))),1000000))</f>
        <v/>
      </c>
      <c r="ZA12">
        <f>IF($B12=0,1000000,IF(INDEX('計算A'!$D$60:$II$104,$B12,95)*GM12=1,IF(AND($E12=2,PT12=0),1000000,IF($F12&gt;0,INDEX('計算A'!CT$110:CT$114,$F12+1)+IF(AND($E12=1,PT12=0),1000,0),MIN(AEU12,20)*400+(IF('計算A'!CS$106=1,1-GL12,0)+IF('計算A'!CT$106=1,1-GN12,0))*150+234+'計算A'!CT$5*100000+IF(AND($E12=1,PT12=0),50000,0))),1000000))</f>
        <v/>
      </c>
      <c r="ZB12">
        <f>IF($B12=0,1000000,IF(INDEX('計算A'!$D$60:$II$104,$B12,96)*GN12=1,IF(AND($E12=2,PU12=0),1000000,IF($F12&gt;0,INDEX('計算A'!CU$110:CU$114,$F12+1)+IF(AND($E12=1,PU12=0),1000,0),MIN(AEU12,20)*400+(IF('計算A'!CT$106=1,1-GM12,0))*150+244+'計算A'!CU$5*100000+IF(AND($E12=1,PU12=0),50000,0))),1000000))</f>
        <v/>
      </c>
      <c r="ZC12">
        <f>IF($B12=0,1000000,IF(INDEX('計算A'!$D$60:$II$104,$B12,97)*GO12=1,IF(AND($E12=2,PV12=0),1000000,IF($F12&gt;0,INDEX('計算A'!CV$110:CV$114,$F12+1)+IF(AND($E12=1,PV12=0),1000,0),MIN(AEV12,20)*400+(IF('計算A'!CV$106=1,1-GP12,0))*150+15+'計算A'!CV$5*100000+IF(AND($E12=1,PV12=0),50000,0))),1000000))</f>
        <v/>
      </c>
      <c r="ZD12">
        <f>IF($B12=0,1000000,IF(INDEX('計算A'!$D$60:$II$104,$B12,98)*GP12=1,IF(AND($E12=2,PW12=0),1000000,IF($F12&gt;0,INDEX('計算A'!CW$110:CW$114,$F12+1)+IF(AND($E12=1,PW12=0),1000,0),MIN(AEV12,20)*400+(IF('計算A'!CV$106=1,1-GO12,0)+IF('計算A'!CW$106=1,1-GQ12,0))*150+25+'計算A'!CW$5*100000+IF(AND($E12=1,PW12=0),50000,0))),1000000))</f>
        <v/>
      </c>
      <c r="ZE12">
        <f>IF($B12=0,1000000,IF(INDEX('計算A'!$D$60:$II$104,$B12,99)*GQ12=1,IF(AND($E12=2,PX12=0),1000000,IF($F12&gt;0,INDEX('計算A'!CX$110:CX$114,$F12+1)+IF(AND($E12=1,PX12=0),1000,0),MIN(AEV12,20)*400+(IF('計算A'!CW$106=1,1-GP12,0)+IF('計算A'!CX$106=1,1-GR12,0))*150+35+'計算A'!CX$5*100000+IF(AND($E12=1,PX12=0),50000,0))),1000000))</f>
        <v/>
      </c>
      <c r="ZF12">
        <f>IF($B12=0,1000000,IF(INDEX('計算A'!$D$60:$II$104,$B12,100)*GR12=1,IF(AND($E12=2,PY12=0),1000000,IF($F12&gt;0,INDEX('計算A'!CY$110:CY$114,$F12+1)+IF(AND($E12=1,PY12=0),1000,0),MIN(AEV12,20)*400+(IF('計算A'!CX$106=1,1-GQ12,0)+IF('計算A'!CY$106=1,1-GS12,0))*150+45+'計算A'!CY$5*100000+IF(AND($E12=1,PY12=0),50000,0))),1000000))</f>
        <v/>
      </c>
      <c r="ZG12">
        <f>IF($B12=0,1000000,IF(INDEX('計算A'!$D$60:$II$104,$B12,101)*GS12=1,IF(AND($E12=2,PZ12=0),1000000,IF($F12&gt;0,INDEX('計算A'!CZ$110:CZ$114,$F12+1)+IF(AND($E12=1,PZ12=0),1000,0),MIN(AEV12,20)*400+(IF('計算A'!CY$106=1,1-GR12,0)+IF('計算A'!CZ$106=1,1-GT12,0))*150+55+'計算A'!CZ$5*100000+IF(AND($E12=1,PZ12=0),50000,0))),1000000))</f>
        <v/>
      </c>
      <c r="ZH12">
        <f>IF($B12=0,1000000,IF(INDEX('計算A'!$D$60:$II$104,$B12,102)*GT12=1,IF(AND($E12=2,QA12=0),1000000,IF($F12&gt;0,INDEX('計算A'!DA$110:DA$114,$F12+1)+IF(AND($E12=1,QA12=0),1000,0),MIN(AEV12,20)*400+(IF('計算A'!CZ$106=1,1-GS12,0)+IF('計算A'!DA$106=1,1-GU12,0))*150+65+'計算A'!DA$5*100000+IF(AND($E12=1,QA12=0),50000,0))),1000000))</f>
        <v/>
      </c>
      <c r="ZI12">
        <f>IF($B12=0,1000000,IF(INDEX('計算A'!$D$60:$II$104,$B12,103)*GU12=1,IF(AND($E12=2,QB12=0),1000000,IF($F12&gt;0,INDEX('計算A'!DB$110:DB$114,$F12+1)+IF(AND($E12=1,QB12=0),1000,0),MIN(AEV12,20)*400+(IF('計算A'!DA$106=1,1-GT12,0)+IF('計算A'!DB$106=1,1-GV12,0))*150+75+'計算A'!DB$5*100000+IF(AND($E12=1,QB12=0),50000,0))),1000000))</f>
        <v/>
      </c>
      <c r="ZJ12">
        <f>IF($B12=0,1000000,IF(INDEX('計算A'!$D$60:$II$104,$B12,104)*GV12=1,IF(AND($E12=2,QC12=0),1000000,IF($F12&gt;0,INDEX('計算A'!DC$110:DC$114,$F12+1)+IF(AND($E12=1,QC12=0),1000,0),MIN(AEV12,20)*400+(IF('計算A'!DB$106=1,1-GU12,0)+IF('計算A'!DC$106=1,1-GW12,0))*150+85+'計算A'!DC$5*100000+IF(AND($E12=1,QC12=0),50000,0))),1000000))</f>
        <v/>
      </c>
      <c r="ZK12">
        <f>IF($B12=0,1000000,IF(INDEX('計算A'!$D$60:$II$104,$B12,105)*GW12=1,IF(AND($E12=2,QD12=0),1000000,IF($F12&gt;0,INDEX('計算A'!DD$110:DD$114,$F12+1)+IF(AND($E12=1,QD12=0),1000,0),MIN(AEV12,20)*400+(IF('計算A'!DC$106=1,1-GV12,0)+IF('計算A'!DD$106=1,1-GX12,0))*150+95+'計算A'!DD$5*100000+IF(AND($E12=1,QD12=0),50000,0))),1000000))</f>
        <v/>
      </c>
      <c r="ZL12">
        <f>IF($B12=0,1000000,IF(INDEX('計算A'!$D$60:$II$104,$B12,106)*GX12=1,IF(AND($E12=2,QE12=0),1000000,IF($F12&gt;0,INDEX('計算A'!DE$110:DE$114,$F12+1)+IF(AND($E12=1,QE12=0),1000,0),MIN(AEV12,20)*400+(IF('計算A'!DD$106=1,1-GW12,0)+IF('計算A'!DE$106=1,1-GY12,0))*150+105+'計算A'!DE$5*100000+IF(AND($E12=1,QE12=0),50000,0))),1000000))</f>
        <v/>
      </c>
      <c r="ZM12">
        <f>IF($B12=0,1000000,IF(INDEX('計算A'!$D$60:$II$104,$B12,107)*GY12=1,IF(AND($E12=2,QF12=0),1000000,IF($F12&gt;0,INDEX('計算A'!DF$110:DF$114,$F12+1)+IF(AND($E12=1,QF12=0),1000,0),MIN(AEV12,20)*400+(IF('計算A'!DE$106=1,1-GX12,0)+IF('計算A'!DF$106=1,1-GZ12,0))*150+115+'計算A'!DF$5*100000+IF(AND($E12=1,QF12=0),50000,0))),1000000))</f>
        <v/>
      </c>
      <c r="ZN12">
        <f>IF($B12=0,1000000,IF(INDEX('計算A'!$D$60:$II$104,$B12,108)*GZ12=1,IF(AND($E12=2,QG12=0),1000000,IF($F12&gt;0,INDEX('計算A'!DG$110:DG$114,$F12+1)+IF(AND($E12=1,QG12=0),1000,0),MIN(AEV12,20)*400+(IF('計算A'!DF$106=1,1-GY12,0)+IF('計算A'!DG$106=1,1-HA12,0))*150+125+'計算A'!DG$5*100000+IF(AND($E12=1,QG12=0),50000,0))),1000000))</f>
        <v/>
      </c>
      <c r="ZO12">
        <f>IF($B12=0,1000000,IF(INDEX('計算A'!$D$60:$II$104,$B12,109)*HA12=1,IF(AND($E12=2,QH12=0),1000000,IF($F12&gt;0,INDEX('計算A'!DH$110:DH$114,$F12+1)+IF(AND($E12=1,QH12=0),1000,0),MIN(AEV12,20)*400+(IF('計算A'!DG$106=1,1-GZ12,0)+IF('計算A'!DH$106=1,1-HB12,0))*150+135+'計算A'!DH$5*100000+IF(AND($E12=1,QH12=0),50000,0))),1000000))</f>
        <v/>
      </c>
      <c r="ZP12">
        <f>IF($B12=0,1000000,IF(INDEX('計算A'!$D$60:$II$104,$B12,110)*HB12=1,IF(AND($E12=2,QI12=0),1000000,IF($F12&gt;0,INDEX('計算A'!DI$110:DI$114,$F12+1)+IF(AND($E12=1,QI12=0),1000,0),MIN(AEV12,20)*400+(IF('計算A'!DH$106=1,1-HA12,0)+IF('計算A'!DI$106=1,1-HC12,0))*150+145+'計算A'!DI$5*100000+IF(AND($E12=1,QI12=0),50000,0))),1000000))</f>
        <v/>
      </c>
      <c r="ZQ12">
        <f>IF($B12=0,1000000,IF(INDEX('計算A'!$D$60:$II$104,$B12,111)*HC12=1,IF(AND($E12=2,QJ12=0),1000000,IF($F12&gt;0,INDEX('計算A'!DJ$110:DJ$114,$F12+1)+IF(AND($E12=1,QJ12=0),1000,0),MIN(AEV12,20)*400+(IF('計算A'!DI$106=1,1-HB12,0)+IF('計算A'!DJ$106=1,1-HD12,0))*150+155+'計算A'!DJ$5*100000+IF(AND($E12=1,QJ12=0),50000,0))),1000000))</f>
        <v/>
      </c>
      <c r="ZR12">
        <f>IF($B12=0,1000000,IF(INDEX('計算A'!$D$60:$II$104,$B12,112)*HD12=1,IF(AND($E12=2,QK12=0),1000000,IF($F12&gt;0,INDEX('計算A'!DK$110:DK$114,$F12+1)+IF(AND($E12=1,QK12=0),1000,0),MIN(AEV12,20)*400+(IF('計算A'!DJ$106=1,1-HC12,0)+IF('計算A'!DK$106=1,1-HE12,0))*150+165+'計算A'!DK$5*100000+IF(AND($E12=1,QK12=0),50000,0))),1000000))</f>
        <v/>
      </c>
      <c r="ZS12">
        <f>IF($B12=0,1000000,IF(INDEX('計算A'!$D$60:$II$104,$B12,113)*HE12=1,IF(AND($E12=2,QL12=0),1000000,IF($F12&gt;0,INDEX('計算A'!DL$110:DL$114,$F12+1)+IF(AND($E12=1,QL12=0),1000,0),MIN(AEV12,20)*400+(IF('計算A'!DK$106=1,1-HD12,0)+IF('計算A'!DL$106=1,1-HF12,0))*150+175+'計算A'!DL$5*100000+IF(AND($E12=1,QL12=0),50000,0))),1000000))</f>
        <v/>
      </c>
      <c r="ZT12">
        <f>IF($B12=0,1000000,IF(INDEX('計算A'!$D$60:$II$104,$B12,114)*HF12=1,IF(AND($E12=2,QM12=0),1000000,IF($F12&gt;0,INDEX('計算A'!DM$110:DM$114,$F12+1)+IF(AND($E12=1,QM12=0),1000,0),MIN(AEV12,20)*400+(IF('計算A'!DL$106=1,1-HE12,0)+IF('計算A'!DM$106=1,1-HG12,0))*150+185+'計算A'!DM$5*100000+IF(AND($E12=1,QM12=0),50000,0))),1000000))</f>
        <v/>
      </c>
      <c r="ZU12">
        <f>IF($B12=0,1000000,IF(INDEX('計算A'!$D$60:$II$104,$B12,115)*HG12=1,IF(AND($E12=2,QN12=0),1000000,IF($F12&gt;0,INDEX('計算A'!DN$110:DN$114,$F12+1)+IF(AND($E12=1,QN12=0),1000,0),MIN(AEV12,20)*400+(IF('計算A'!DM$106=1,1-HF12,0)+IF('計算A'!DN$106=1,1-HH12,0))*150+195+'計算A'!DN$5*100000+IF(AND($E12=1,QN12=0),50000,0))),1000000))</f>
        <v/>
      </c>
      <c r="ZV12">
        <f>IF($B12=0,1000000,IF(INDEX('計算A'!$D$60:$II$104,$B12,116)*HH12=1,IF(AND($E12=2,QO12=0),1000000,IF($F12&gt;0,INDEX('計算A'!DO$110:DO$114,$F12+1)+IF(AND($E12=1,QO12=0),1000,0),MIN(AEV12,20)*400+(IF('計算A'!DN$106=1,1-HG12,0)+IF('計算A'!DO$106=1,1-HI12,0))*150+205+'計算A'!DO$5*100000+IF(AND($E12=1,QO12=0),50000,0))),1000000))</f>
        <v/>
      </c>
      <c r="ZW12">
        <f>IF($B12=0,1000000,IF(INDEX('計算A'!$D$60:$II$104,$B12,117)*HI12=1,IF(AND($E12=2,QP12=0),1000000,IF($F12&gt;0,INDEX('計算A'!DP$110:DP$114,$F12+1)+IF(AND($E12=1,QP12=0),1000,0),MIN(AEV12,20)*400+(IF('計算A'!DO$106=1,1-HH12,0)+IF('計算A'!DP$106=1,1-HJ12,0))*150+215+'計算A'!DP$5*100000+IF(AND($E12=1,QP12=0),50000,0))),1000000))</f>
        <v/>
      </c>
      <c r="ZX12">
        <f>IF($B12=0,1000000,IF(INDEX('計算A'!$D$60:$II$104,$B12,118)*HJ12=1,IF(AND($E12=2,QQ12=0),1000000,IF($F12&gt;0,INDEX('計算A'!DQ$110:DQ$114,$F12+1)+IF(AND($E12=1,QQ12=0),1000,0),MIN(AEV12,20)*400+(IF('計算A'!DP$106=1,1-HI12,0)+IF('計算A'!DQ$106=1,1-HK12,0))*150+225+'計算A'!DQ$5*100000+IF(AND($E12=1,QQ12=0),50000,0))),1000000))</f>
        <v/>
      </c>
      <c r="ZY12">
        <f>IF($B12=0,1000000,IF(INDEX('計算A'!$D$60:$II$104,$B12,119)*HK12=1,IF(AND($E12=2,QR12=0),1000000,IF($F12&gt;0,INDEX('計算A'!DR$110:DR$114,$F12+1)+IF(AND($E12=1,QR12=0),1000,0),MIN(AEV12,20)*400+(IF('計算A'!DQ$106=1,1-HJ12,0)+IF('計算A'!DR$106=1,1-HL12,0))*150+235+'計算A'!DR$5*100000+IF(AND($E12=1,QR12=0),50000,0))),1000000))</f>
        <v/>
      </c>
      <c r="ZZ12">
        <f>IF($B12=0,1000000,IF(INDEX('計算A'!$D$60:$II$104,$B12,120)*HL12=1,IF(AND($E12=2,QS12=0),1000000,IF($F12&gt;0,INDEX('計算A'!DS$110:DS$114,$F12+1)+IF(AND($E12=1,QS12=0),1000,0),MIN(AEV12,20)*400+(IF('計算A'!DR$106=1,1-HK12,0))*150+245+'計算A'!DS$5*100000+IF(AND($E12=1,QS12=0),50000,0))),1000000))</f>
        <v/>
      </c>
      <c r="AAA12">
        <f>IF($B12=0,1000000,IF(INDEX('計算A'!$D$60:$II$104,$B12,121)*HM12=1,IF(AND($E12=2,QT12=0),1000000,IF($F12&gt;0,INDEX('計算A'!DT$110:DT$114,$F12+1)+IF(AND($E12=1,QT12=0),1000,0),MIN(AEW12,20)*400+(IF('計算A'!DT$106=1,1-HN12,0))*150+16+'計算A'!DT$5*100000+IF(AND($E12=1,QT12=0),50000,0))),1000000))</f>
        <v/>
      </c>
      <c r="AAB12">
        <f>IF($B12=0,1000000,IF(INDEX('計算A'!$D$60:$II$104,$B12,122)*HN12=1,IF(AND($E12=2,QU12=0),1000000,IF($F12&gt;0,INDEX('計算A'!DU$110:DU$114,$F12+1)+IF(AND($E12=1,QU12=0),1000,0),MIN(AEW12,20)*400+(IF('計算A'!DT$106=1,1-HM12,0)+IF('計算A'!DU$106=1,1-HO12,0))*150+26+'計算A'!DU$5*100000+IF(AND($E12=1,QU12=0),50000,0))),1000000))</f>
        <v/>
      </c>
      <c r="AAC12">
        <f>IF($B12=0,1000000,IF(INDEX('計算A'!$D$60:$II$104,$B12,123)*HO12=1,IF(AND($E12=2,QV12=0),1000000,IF($F12&gt;0,INDEX('計算A'!DV$110:DV$114,$F12+1)+IF(AND($E12=1,QV12=0),1000,0),MIN(AEW12,20)*400+(IF('計算A'!DU$106=1,1-HN12,0)+IF('計算A'!DV$106=1,1-HP12,0))*150+36+'計算A'!DV$5*100000+IF(AND($E12=1,QV12=0),50000,0))),1000000))</f>
        <v/>
      </c>
      <c r="AAD12">
        <f>IF($B12=0,1000000,IF(INDEX('計算A'!$D$60:$II$104,$B12,124)*HP12=1,IF(AND($E12=2,QW12=0),1000000,IF($F12&gt;0,INDEX('計算A'!DW$110:DW$114,$F12+1)+IF(AND($E12=1,QW12=0),1000,0),MIN(AEW12,20)*400+(IF('計算A'!DV$106=1,1-HO12,0)+IF('計算A'!DW$106=1,1-HQ12,0))*150+46+'計算A'!DW$5*100000+IF(AND($E12=1,QW12=0),50000,0))),1000000))</f>
        <v/>
      </c>
      <c r="AAE12">
        <f>IF($B12=0,1000000,IF(INDEX('計算A'!$D$60:$II$104,$B12,125)*HQ12=1,IF(AND($E12=2,QX12=0),1000000,IF($F12&gt;0,INDEX('計算A'!DX$110:DX$114,$F12+1)+IF(AND($E12=1,QX12=0),1000,0),MIN(AEW12,20)*400+(IF('計算A'!DW$106=1,1-HP12,0)+IF('計算A'!DX$106=1,1-HR12,0))*150+56+'計算A'!DX$5*100000+IF(AND($E12=1,QX12=0),50000,0))),1000000))</f>
        <v/>
      </c>
      <c r="AAF12">
        <f>IF($B12=0,1000000,IF(INDEX('計算A'!$D$60:$II$104,$B12,126)*HR12=1,IF(AND($E12=2,QY12=0),1000000,IF($F12&gt;0,INDEX('計算A'!DY$110:DY$114,$F12+1)+IF(AND($E12=1,QY12=0),1000,0),MIN(AEW12,20)*400+(IF('計算A'!DX$106=1,1-HQ12,0)+IF('計算A'!DY$106=1,1-HS12,0))*150+66+'計算A'!DY$5*100000+IF(AND($E12=1,QY12=0),50000,0))),1000000))</f>
        <v/>
      </c>
      <c r="AAG12">
        <f>IF($B12=0,1000000,IF(INDEX('計算A'!$D$60:$II$104,$B12,127)*HS12=1,IF(AND($E12=2,QZ12=0),1000000,IF($F12&gt;0,INDEX('計算A'!DZ$110:DZ$114,$F12+1)+IF(AND($E12=1,QZ12=0),1000,0),MIN(AEW12,20)*400+(IF('計算A'!DY$106=1,1-HR12,0)+IF('計算A'!DZ$106=1,1-HT12,0))*150+76+'計算A'!DZ$5*100000+IF(AND($E12=1,QZ12=0),50000,0))),1000000))</f>
        <v/>
      </c>
      <c r="AAH12">
        <f>IF($B12=0,1000000,IF(INDEX('計算A'!$D$60:$II$104,$B12,128)*HT12=1,IF(AND($E12=2,RA12=0),1000000,IF($F12&gt;0,INDEX('計算A'!EA$110:EA$114,$F12+1)+IF(AND($E12=1,RA12=0),1000,0),MIN(AEW12,20)*400+(IF('計算A'!DZ$106=1,1-HS12,0)+IF('計算A'!EA$106=1,1-HU12,0))*150+86+'計算A'!EA$5*100000+IF(AND($E12=1,RA12=0),50000,0))),1000000))</f>
        <v/>
      </c>
      <c r="AAI12">
        <f>IF($B12=0,1000000,IF(INDEX('計算A'!$D$60:$II$104,$B12,129)*HU12=1,IF(AND($E12=2,RB12=0),1000000,IF($F12&gt;0,INDEX('計算A'!EB$110:EB$114,$F12+1)+IF(AND($E12=1,RB12=0),1000,0),MIN(AEW12,20)*400+(IF('計算A'!EA$106=1,1-HT12,0)+IF('計算A'!EB$106=1,1-HV12,0))*150+96+'計算A'!EB$5*100000+IF(AND($E12=1,RB12=0),50000,0))),1000000))</f>
        <v/>
      </c>
      <c r="AAJ12">
        <f>IF($B12=0,1000000,IF(INDEX('計算A'!$D$60:$II$104,$B12,130)*HV12=1,IF(AND($E12=2,RC12=0),1000000,IF($F12&gt;0,INDEX('計算A'!EC$110:EC$114,$F12+1)+IF(AND($E12=1,RC12=0),1000,0),MIN(AEW12,20)*400+(IF('計算A'!EB$106=1,1-HU12,0)+IF('計算A'!EC$106=1,1-HW12,0))*150+106+'計算A'!EC$5*100000+IF(AND($E12=1,RC12=0),50000,0))),1000000))</f>
        <v/>
      </c>
      <c r="AAK12">
        <f>IF($B12=0,1000000,IF(INDEX('計算A'!$D$60:$II$104,$B12,131)*HW12=1,IF(AND($E12=2,RD12=0),1000000,IF($F12&gt;0,INDEX('計算A'!ED$110:ED$114,$F12+1)+IF(AND($E12=1,RD12=0),1000,0),MIN(AEW12,20)*400+(IF('計算A'!EC$106=1,1-HV12,0)+IF('計算A'!ED$106=1,1-HX12,0))*150+116+'計算A'!ED$5*100000+IF(AND($E12=1,RD12=0),50000,0))),1000000))</f>
        <v/>
      </c>
      <c r="AAL12">
        <f>IF($B12=0,1000000,IF(INDEX('計算A'!$D$60:$II$104,$B12,132)*HX12=1,IF(AND($E12=2,RE12=0),1000000,IF($F12&gt;0,INDEX('計算A'!EE$110:EE$114,$F12+1)+IF(AND($E12=1,RE12=0),1000,0),MIN(AEW12,20)*400+(IF('計算A'!ED$106=1,1-HW12,0)+IF('計算A'!EE$106=1,1-HY12,0))*150+126+'計算A'!EE$5*100000+IF(AND($E12=1,RE12=0),50000,0))),1000000))</f>
        <v/>
      </c>
      <c r="AAM12">
        <f>IF($B12=0,1000000,IF(INDEX('計算A'!$D$60:$II$104,$B12,133)*HY12=1,IF(AND($E12=2,RF12=0),1000000,IF($F12&gt;0,INDEX('計算A'!EF$110:EF$114,$F12+1)+IF(AND($E12=1,RF12=0),1000,0),MIN(AEW12,20)*400+(IF('計算A'!EE$106=1,1-HX12,0)+IF('計算A'!EF$106=1,1-HZ12,0))*150+136+'計算A'!EF$5*100000+IF(AND($E12=1,RF12=0),50000,0))),1000000))</f>
        <v/>
      </c>
      <c r="AAN12">
        <f>IF($B12=0,1000000,IF(INDEX('計算A'!$D$60:$II$104,$B12,134)*HZ12=1,IF(AND($E12=2,RG12=0),1000000,IF($F12&gt;0,INDEX('計算A'!EG$110:EG$114,$F12+1)+IF(AND($E12=1,RG12=0),1000,0),MIN(AEW12,20)*400+(IF('計算A'!EF$106=1,1-HY12,0)+IF('計算A'!EG$106=1,1-IA12,0))*150+146+'計算A'!EG$5*100000+IF(AND($E12=1,RG12=0),50000,0))),1000000))</f>
        <v/>
      </c>
      <c r="AAO12">
        <f>IF($B12=0,1000000,IF(INDEX('計算A'!$D$60:$II$104,$B12,135)*IA12=1,IF(AND($E12=2,RH12=0),1000000,IF($F12&gt;0,INDEX('計算A'!EH$110:EH$114,$F12+1)+IF(AND($E12=1,RH12=0),1000,0),MIN(AEW12,20)*400+(IF('計算A'!EG$106=1,1-HZ12,0)+IF('計算A'!EH$106=1,1-IB12,0))*150+156+'計算A'!EH$5*100000+IF(AND($E12=1,RH12=0),50000,0))),1000000))</f>
        <v/>
      </c>
      <c r="AAP12">
        <f>IF($B12=0,1000000,IF(INDEX('計算A'!$D$60:$II$104,$B12,136)*IB12=1,IF(AND($E12=2,RI12=0),1000000,IF($F12&gt;0,INDEX('計算A'!EI$110:EI$114,$F12+1)+IF(AND($E12=1,RI12=0),1000,0),MIN(AEW12,20)*400+(IF('計算A'!EH$106=1,1-IA12,0)+IF('計算A'!EI$106=1,1-IC12,0))*150+166+'計算A'!EI$5*100000+IF(AND($E12=1,RI12=0),50000,0))),1000000))</f>
        <v/>
      </c>
      <c r="AAQ12">
        <f>IF($B12=0,1000000,IF(INDEX('計算A'!$D$60:$II$104,$B12,137)*IC12=1,IF(AND($E12=2,RJ12=0),1000000,IF($F12&gt;0,INDEX('計算A'!EJ$110:EJ$114,$F12+1)+IF(AND($E12=1,RJ12=0),1000,0),MIN(AEW12,20)*400+(IF('計算A'!EI$106=1,1-IB12,0)+IF('計算A'!EJ$106=1,1-ID12,0))*150+176+'計算A'!EJ$5*100000+IF(AND($E12=1,RJ12=0),50000,0))),1000000))</f>
        <v/>
      </c>
      <c r="AAR12">
        <f>IF($B12=0,1000000,IF(INDEX('計算A'!$D$60:$II$104,$B12,138)*ID12=1,IF(AND($E12=2,RK12=0),1000000,IF($F12&gt;0,INDEX('計算A'!EK$110:EK$114,$F12+1)+IF(AND($E12=1,RK12=0),1000,0),MIN(AEW12,20)*400+(IF('計算A'!EJ$106=1,1-IC12,0)+IF('計算A'!EK$106=1,1-IE12,0))*150+186+'計算A'!EK$5*100000+IF(AND($E12=1,RK12=0),50000,0))),1000000))</f>
        <v/>
      </c>
      <c r="AAS12">
        <f>IF($B12=0,1000000,IF(INDEX('計算A'!$D$60:$II$104,$B12,139)*IE12=1,IF(AND($E12=2,RL12=0),1000000,IF($F12&gt;0,INDEX('計算A'!EL$110:EL$114,$F12+1)+IF(AND($E12=1,RL12=0),1000,0),MIN(AEW12,20)*400+(IF('計算A'!EK$106=1,1-ID12,0)+IF('計算A'!EL$106=1,1-IF12,0))*150+196+'計算A'!EL$5*100000+IF(AND($E12=1,RL12=0),50000,0))),1000000))</f>
        <v/>
      </c>
      <c r="AAT12">
        <f>IF($B12=0,1000000,IF(INDEX('計算A'!$D$60:$II$104,$B12,140)*IF12=1,IF(AND($E12=2,RM12=0),1000000,IF($F12&gt;0,INDEX('計算A'!EM$110:EM$114,$F12+1)+IF(AND($E12=1,RM12=0),1000,0),MIN(AEW12,20)*400+(IF('計算A'!EL$106=1,1-IE12,0)+IF('計算A'!EM$106=1,1-IG12,0))*150+206+'計算A'!EM$5*100000+IF(AND($E12=1,RM12=0),50000,0))),1000000))</f>
        <v/>
      </c>
      <c r="AAU12">
        <f>IF($B12=0,1000000,IF(INDEX('計算A'!$D$60:$II$104,$B12,141)*IG12=1,IF(AND($E12=2,RN12=0),1000000,IF($F12&gt;0,INDEX('計算A'!EN$110:EN$114,$F12+1)+IF(AND($E12=1,RN12=0),1000,0),MIN(AEW12,20)*400+(IF('計算A'!EM$106=1,1-IF12,0)+IF('計算A'!EN$106=1,1-IH12,0))*150+216+'計算A'!EN$5*100000+IF(AND($E12=1,RN12=0),50000,0))),1000000))</f>
        <v/>
      </c>
      <c r="AAV12">
        <f>IF($B12=0,1000000,IF(INDEX('計算A'!$D$60:$II$104,$B12,142)*IH12=1,IF(AND($E12=2,RO12=0),1000000,IF($F12&gt;0,INDEX('計算A'!EO$110:EO$114,$F12+1)+IF(AND($E12=1,RO12=0),1000,0),MIN(AEW12,20)*400+(IF('計算A'!EN$106=1,1-IG12,0)+IF('計算A'!EO$106=1,1-II12,0))*150+226+'計算A'!EO$5*100000+IF(AND($E12=1,RO12=0),50000,0))),1000000))</f>
        <v/>
      </c>
      <c r="AAW12">
        <f>IF($B12=0,1000000,IF(INDEX('計算A'!$D$60:$II$104,$B12,143)*II12=1,IF(AND($E12=2,RP12=0),1000000,IF($F12&gt;0,INDEX('計算A'!EP$110:EP$114,$F12+1)+IF(AND($E12=1,RP12=0),1000,0),MIN(AEW12,20)*400+(IF('計算A'!EO$106=1,1-IH12,0)+IF('計算A'!EP$106=1,1-IJ12,0))*150+236+'計算A'!EP$5*100000+IF(AND($E12=1,RP12=0),50000,0))),1000000))</f>
        <v/>
      </c>
      <c r="AAX12">
        <f>IF($B12=0,1000000,IF(INDEX('計算A'!$D$60:$II$104,$B12,144)*IJ12=1,IF(AND($E12=2,RQ12=0),1000000,IF($F12&gt;0,INDEX('計算A'!EQ$110:EQ$114,$F12+1)+IF(AND($E12=1,RQ12=0),1000,0),MIN(AEW12,20)*400+(IF('計算A'!EP$106=1,1-II12,0))*150+246+'計算A'!EQ$5*100000+IF(AND($E12=1,RQ12=0),50000,0))),1000000))</f>
        <v/>
      </c>
      <c r="AAY12">
        <f>IF($B12=0,1000000,IF(INDEX('計算A'!$D$60:$II$104,$B12,145)*IK12=1,IF(AND($E12=2,RR12=0),1000000,IF($F12&gt;0,INDEX('計算A'!ER$110:ER$114,$F12+1)+IF(AND($E12=1,RR12=0),1000,0),MIN(AEX12,20)*400+(IF('計算A'!ER$106=1,1-IL12,0))*150+17+'計算A'!ER$5*100000+IF(AND($E12=1,RR12=0),50000,0))),1000000))</f>
        <v/>
      </c>
      <c r="AAZ12">
        <f>IF($B12=0,1000000,IF(INDEX('計算A'!$D$60:$II$104,$B12,146)*IL12=1,IF(AND($E12=2,RS12=0),1000000,IF($F12&gt;0,INDEX('計算A'!ES$110:ES$114,$F12+1)+IF(AND($E12=1,RS12=0),1000,0),MIN(AEX12,20)*400+(IF('計算A'!ER$106=1,1-IK12,0)+IF('計算A'!ES$106=1,1-IM12,0))*150+27+'計算A'!ES$5*100000+IF(AND($E12=1,RS12=0),50000,0))),1000000))</f>
        <v/>
      </c>
      <c r="ABA12">
        <f>IF($B12=0,1000000,IF(INDEX('計算A'!$D$60:$II$104,$B12,147)*IM12=1,IF(AND($E12=2,RT12=0),1000000,IF($F12&gt;0,INDEX('計算A'!ET$110:ET$114,$F12+1)+IF(AND($E12=1,RT12=0),1000,0),MIN(AEX12,20)*400+(IF('計算A'!ES$106=1,1-IL12,0)+IF('計算A'!ET$106=1,1-IN12,0))*150+37+'計算A'!ET$5*100000+IF(AND($E12=1,RT12=0),50000,0))),1000000))</f>
        <v/>
      </c>
      <c r="ABB12">
        <f>IF($B12=0,1000000,IF(INDEX('計算A'!$D$60:$II$104,$B12,148)*IN12=1,IF(AND($E12=2,RU12=0),1000000,IF($F12&gt;0,INDEX('計算A'!EU$110:EU$114,$F12+1)+IF(AND($E12=1,RU12=0),1000,0),MIN(AEX12,20)*400+(IF('計算A'!ET$106=1,1-IM12,0)+IF('計算A'!EU$106=1,1-IO12,0))*150+47+'計算A'!EU$5*100000+IF(AND($E12=1,RU12=0),50000,0))),1000000))</f>
        <v/>
      </c>
      <c r="ABC12">
        <f>IF($B12=0,1000000,IF(INDEX('計算A'!$D$60:$II$104,$B12,149)*IO12=1,IF(AND($E12=2,RV12=0),1000000,IF($F12&gt;0,INDEX('計算A'!EV$110:EV$114,$F12+1)+IF(AND($E12=1,RV12=0),1000,0),MIN(AEX12,20)*400+(IF('計算A'!EU$106=1,1-IN12,0)+IF('計算A'!EV$106=1,1-IP12,0))*150+57+'計算A'!EV$5*100000+IF(AND($E12=1,RV12=0),50000,0))),1000000))</f>
        <v/>
      </c>
      <c r="ABD12">
        <f>IF($B12=0,1000000,IF(INDEX('計算A'!$D$60:$II$104,$B12,150)*IP12=1,IF(AND($E12=2,RW12=0),1000000,IF($F12&gt;0,INDEX('計算A'!EW$110:EW$114,$F12+1)+IF(AND($E12=1,RW12=0),1000,0),MIN(AEX12,20)*400+(IF('計算A'!EV$106=1,1-IO12,0)+IF('計算A'!EW$106=1,1-IQ12,0))*150+67+'計算A'!EW$5*100000+IF(AND($E12=1,RW12=0),50000,0))),1000000))</f>
        <v/>
      </c>
      <c r="ABE12">
        <f>IF($B12=0,1000000,IF(INDEX('計算A'!$D$60:$II$104,$B12,151)*IQ12=1,IF(AND($E12=2,RX12=0),1000000,IF($F12&gt;0,INDEX('計算A'!EX$110:EX$114,$F12+1)+IF(AND($E12=1,RX12=0),1000,0),MIN(AEX12,20)*400+(IF('計算A'!EW$106=1,1-IP12,0)+IF('計算A'!EX$106=1,1-IR12,0))*150+77+'計算A'!EX$5*100000+IF(AND($E12=1,RX12=0),50000,0))),1000000))</f>
        <v/>
      </c>
      <c r="ABF12">
        <f>IF($B12=0,1000000,IF(INDEX('計算A'!$D$60:$II$104,$B12,152)*IR12=1,IF(AND($E12=2,RY12=0),1000000,IF($F12&gt;0,INDEX('計算A'!EY$110:EY$114,$F12+1)+IF(AND($E12=1,RY12=0),1000,0),MIN(AEX12,20)*400+(IF('計算A'!EX$106=1,1-IQ12,0)+IF('計算A'!EY$106=1,1-IS12,0))*150+87+'計算A'!EY$5*100000+IF(AND($E12=1,RY12=0),50000,0))),1000000))</f>
        <v/>
      </c>
      <c r="ABG12">
        <f>IF($B12=0,1000000,IF(INDEX('計算A'!$D$60:$II$104,$B12,153)*IS12=1,IF(AND($E12=2,RZ12=0),1000000,IF($F12&gt;0,INDEX('計算A'!EZ$110:EZ$114,$F12+1)+IF(AND($E12=1,RZ12=0),1000,0),MIN(AEX12,20)*400+(IF('計算A'!EY$106=1,1-IR12,0)+IF('計算A'!EZ$106=1,1-IT12,0))*150+97+'計算A'!EZ$5*100000+IF(AND($E12=1,RZ12=0),50000,0))),1000000))</f>
        <v/>
      </c>
      <c r="ABH12">
        <f>IF($B12=0,1000000,IF(INDEX('計算A'!$D$60:$II$104,$B12,154)*IT12=1,IF(AND($E12=2,SA12=0),1000000,IF($F12&gt;0,INDEX('計算A'!FA$110:FA$114,$F12+1)+IF(AND($E12=1,SA12=0),1000,0),MIN(AEX12,20)*400+(IF('計算A'!EZ$106=1,1-IS12,0)+IF('計算A'!FA$106=1,1-IU12,0))*150+107+'計算A'!FA$5*100000+IF(AND($E12=1,SA12=0),50000,0))),1000000))</f>
        <v/>
      </c>
      <c r="ABI12">
        <f>IF($B12=0,1000000,IF(INDEX('計算A'!$D$60:$II$104,$B12,155)*IU12=1,IF(AND($E12=2,SB12=0),1000000,IF($F12&gt;0,INDEX('計算A'!FB$110:FB$114,$F12+1)+IF(AND($E12=1,SB12=0),1000,0),MIN(AEX12,20)*400+(IF('計算A'!FA$106=1,1-IT12,0)+IF('計算A'!FB$106=1,1-IV12,0))*150+117+'計算A'!FB$5*100000+IF(AND($E12=1,SB12=0),50000,0))),1000000))</f>
        <v/>
      </c>
      <c r="ABJ12">
        <f>IF($B12=0,1000000,IF(INDEX('計算A'!$D$60:$II$104,$B12,156)*IV12=1,IF(AND($E12=2,SC12=0),1000000,IF($F12&gt;0,INDEX('計算A'!FC$110:FC$114,$F12+1)+IF(AND($E12=1,SC12=0),1000,0),MIN(AEX12,20)*400+(IF('計算A'!FB$106=1,1-IU12,0)+IF('計算A'!FC$106=1,1-IW12,0))*150+127+'計算A'!FC$5*100000+IF(AND($E12=1,SC12=0),50000,0))),1000000))</f>
        <v/>
      </c>
      <c r="ABK12">
        <f>IF($B12=0,1000000,IF(INDEX('計算A'!$D$60:$II$104,$B12,157)*IW12=1,IF(AND($E12=2,SD12=0),1000000,IF($F12&gt;0,INDEX('計算A'!FD$110:FD$114,$F12+1)+IF(AND($E12=1,SD12=0),1000,0),MIN(AEX12,20)*400+(IF('計算A'!FC$106=1,1-IV12,0)+IF('計算A'!FD$106=1,1-IX12,0))*150+137+'計算A'!FD$5*100000+IF(AND($E12=1,SD12=0),50000,0))),1000000))</f>
        <v/>
      </c>
      <c r="ABL12">
        <f>IF($B12=0,1000000,IF(INDEX('計算A'!$D$60:$II$104,$B12,158)*IX12=1,IF(AND($E12=2,SE12=0),1000000,IF($F12&gt;0,INDEX('計算A'!FE$110:FE$114,$F12+1)+IF(AND($E12=1,SE12=0),1000,0),MIN(AEX12,20)*400+(IF('計算A'!FD$106=1,1-IW12,0)+IF('計算A'!FE$106=1,1-IY12,0))*150+147+'計算A'!FE$5*100000+IF(AND($E12=1,SE12=0),50000,0))),1000000))</f>
        <v/>
      </c>
      <c r="ABM12">
        <f>IF($B12=0,1000000,IF(INDEX('計算A'!$D$60:$II$104,$B12,159)*IY12=1,IF(AND($E12=2,SF12=0),1000000,IF($F12&gt;0,INDEX('計算A'!FF$110:FF$114,$F12+1)+IF(AND($E12=1,SF12=0),1000,0),MIN(AEX12,20)*400+(IF('計算A'!FE$106=1,1-IX12,0)+IF('計算A'!FF$106=1,1-IZ12,0))*150+157+'計算A'!FF$5*100000+IF(AND($E12=1,SF12=0),50000,0))),1000000))</f>
        <v/>
      </c>
      <c r="ABN12">
        <f>IF($B12=0,1000000,IF(INDEX('計算A'!$D$60:$II$104,$B12,160)*IZ12=1,IF(AND($E12=2,SG12=0),1000000,IF($F12&gt;0,INDEX('計算A'!FG$110:FG$114,$F12+1)+IF(AND($E12=1,SG12=0),1000,0),MIN(AEX12,20)*400+(IF('計算A'!FF$106=1,1-IY12,0)+IF('計算A'!FG$106=1,1-JA12,0))*150+167+'計算A'!FG$5*100000+IF(AND($E12=1,SG12=0),50000,0))),1000000))</f>
        <v/>
      </c>
      <c r="ABO12">
        <f>IF($B12=0,1000000,IF(INDEX('計算A'!$D$60:$II$104,$B12,161)*JA12=1,IF(AND($E12=2,SH12=0),1000000,IF($F12&gt;0,INDEX('計算A'!FH$110:FH$114,$F12+1)+IF(AND($E12=1,SH12=0),1000,0),MIN(AEX12,20)*400+(IF('計算A'!FG$106=1,1-IZ12,0)+IF('計算A'!FH$106=1,1-JB12,0))*150+177+'計算A'!FH$5*100000+IF(AND($E12=1,SH12=0),50000,0))),1000000))</f>
        <v/>
      </c>
      <c r="ABP12">
        <f>IF($B12=0,1000000,IF(INDEX('計算A'!$D$60:$II$104,$B12,162)*JB12=1,IF(AND($E12=2,SI12=0),1000000,IF($F12&gt;0,INDEX('計算A'!FI$110:FI$114,$F12+1)+IF(AND($E12=1,SI12=0),1000,0),MIN(AEX12,20)*400+(IF('計算A'!FH$106=1,1-JA12,0)+IF('計算A'!FI$106=1,1-JC12,0))*150+187+'計算A'!FI$5*100000+IF(AND($E12=1,SI12=0),50000,0))),1000000))</f>
        <v/>
      </c>
      <c r="ABQ12">
        <f>IF($B12=0,1000000,IF(INDEX('計算A'!$D$60:$II$104,$B12,163)*JC12=1,IF(AND($E12=2,SJ12=0),1000000,IF($F12&gt;0,INDEX('計算A'!FJ$110:FJ$114,$F12+1)+IF(AND($E12=1,SJ12=0),1000,0),MIN(AEX12,20)*400+(IF('計算A'!FI$106=1,1-JB12,0)+IF('計算A'!FJ$106=1,1-JD12,0))*150+197+'計算A'!FJ$5*100000+IF(AND($E12=1,SJ12=0),50000,0))),1000000))</f>
        <v/>
      </c>
      <c r="ABR12">
        <f>IF($B12=0,1000000,IF(INDEX('計算A'!$D$60:$II$104,$B12,164)*JD12=1,IF(AND($E12=2,SK12=0),1000000,IF($F12&gt;0,INDEX('計算A'!FK$110:FK$114,$F12+1)+IF(AND($E12=1,SK12=0),1000,0),MIN(AEX12,20)*400+(IF('計算A'!FJ$106=1,1-JC12,0)+IF('計算A'!FK$106=1,1-JE12,0))*150+207+'計算A'!FK$5*100000+IF(AND($E12=1,SK12=0),50000,0))),1000000))</f>
        <v/>
      </c>
      <c r="ABS12">
        <f>IF($B12=0,1000000,IF(INDEX('計算A'!$D$60:$II$104,$B12,165)*JE12=1,IF(AND($E12=2,SL12=0),1000000,IF($F12&gt;0,INDEX('計算A'!FL$110:FL$114,$F12+1)+IF(AND($E12=1,SL12=0),1000,0),MIN(AEX12,20)*400+(IF('計算A'!FK$106=1,1-JD12,0)+IF('計算A'!FL$106=1,1-JF12,0))*150+217+'計算A'!FL$5*100000+IF(AND($E12=1,SL12=0),50000,0))),1000000))</f>
        <v/>
      </c>
      <c r="ABT12">
        <f>IF($B12=0,1000000,IF(INDEX('計算A'!$D$60:$II$104,$B12,166)*JF12=1,IF(AND($E12=2,SM12=0),1000000,IF($F12&gt;0,INDEX('計算A'!FM$110:FM$114,$F12+1)+IF(AND($E12=1,SM12=0),1000,0),MIN(AEX12,20)*400+(IF('計算A'!FL$106=1,1-JE12,0)+IF('計算A'!FM$106=1,1-JG12,0))*150+227+'計算A'!FM$5*100000+IF(AND($E12=1,SM12=0),50000,0))),1000000))</f>
        <v/>
      </c>
      <c r="ABU12">
        <f>IF($B12=0,1000000,IF(INDEX('計算A'!$D$60:$II$104,$B12,167)*JG12=1,IF(AND($E12=2,SN12=0),1000000,IF($F12&gt;0,INDEX('計算A'!FN$110:FN$114,$F12+1)+IF(AND($E12=1,SN12=0),1000,0),MIN(AEX12,20)*400+(IF('計算A'!FM$106=1,1-JF12,0)+IF('計算A'!FN$106=1,1-JH12,0))*150+237+'計算A'!FN$5*100000+IF(AND($E12=1,SN12=0),50000,0))),1000000))</f>
        <v/>
      </c>
      <c r="ABV12">
        <f>IF($B12=0,1000000,IF(INDEX('計算A'!$D$60:$II$104,$B12,168)*JH12=1,IF(AND($E12=2,SO12=0),1000000,IF($F12&gt;0,INDEX('計算A'!FO$110:FO$114,$F12+1)+IF(AND($E12=1,SO12=0),1000,0),MIN(AEX12,20)*400+(IF('計算A'!FN$106=1,1-JG12,0))*150+247+'計算A'!FO$5*100000+IF(AND($E12=1,SO12=0),50000,0))),1000000))</f>
        <v/>
      </c>
      <c r="ABW12">
        <f>IF($B12=0,1000000,IF(INDEX('計算A'!$D$60:$II$104,$B12,169)*JI12=1,IF(AND($E12=2,SP12=0),1000000,IF($F12&gt;0,INDEX('計算A'!FP$110:FP$114,$F12+1)+IF(AND($E12=1,SP12=0),1000,0),MIN(AEY12,20)*400+(IF('計算A'!FP$106=1,1-JJ12,0))*150+18+'計算A'!FP$5*100000+IF(AND($E12=1,SP12=0),50000,0))),1000000))</f>
        <v/>
      </c>
      <c r="ABX12">
        <f>IF($B12=0,1000000,IF(INDEX('計算A'!$D$60:$II$104,$B12,170)*JJ12=1,IF(AND($E12=2,SQ12=0),1000000,IF($F12&gt;0,INDEX('計算A'!FQ$110:FQ$114,$F12+1)+IF(AND($E12=1,SQ12=0),1000,0),MIN(AEY12,20)*400+(IF('計算A'!FP$106=1,1-JI12,0)+IF('計算A'!FQ$106=1,1-JK12,0))*150+28+'計算A'!FQ$5*100000+IF(AND($E12=1,SQ12=0),50000,0))),1000000))</f>
        <v/>
      </c>
      <c r="ABY12">
        <f>IF($B12=0,1000000,IF(INDEX('計算A'!$D$60:$II$104,$B12,171)*JK12=1,IF(AND($E12=2,SR12=0),1000000,IF($F12&gt;0,INDEX('計算A'!FR$110:FR$114,$F12+1)+IF(AND($E12=1,SR12=0),1000,0),MIN(AEY12,20)*400+(IF('計算A'!FQ$106=1,1-JJ12,0)+IF('計算A'!FR$106=1,1-JL12,0))*150+38+'計算A'!FR$5*100000+IF(AND($E12=1,SR12=0),50000,0))),1000000))</f>
        <v/>
      </c>
      <c r="ABZ12">
        <f>IF($B12=0,1000000,IF(INDEX('計算A'!$D$60:$II$104,$B12,172)*JL12=1,IF(AND($E12=2,SS12=0),1000000,IF($F12&gt;0,INDEX('計算A'!FS$110:FS$114,$F12+1)+IF(AND($E12=1,SS12=0),1000,0),MIN(AEY12,20)*400+(IF('計算A'!FR$106=1,1-JK12,0)+IF('計算A'!FS$106=1,1-JM12,0))*150+48+'計算A'!FS$5*100000+IF(AND($E12=1,SS12=0),50000,0))),1000000))</f>
        <v/>
      </c>
      <c r="ACA12">
        <f>IF($B12=0,1000000,IF(INDEX('計算A'!$D$60:$II$104,$B12,173)*JM12=1,IF(AND($E12=2,ST12=0),1000000,IF($F12&gt;0,INDEX('計算A'!FT$110:FT$114,$F12+1)+IF(AND($E12=1,ST12=0),1000,0),MIN(AEY12,20)*400+(IF('計算A'!FS$106=1,1-JL12,0)+IF('計算A'!FT$106=1,1-JN12,0))*150+58+'計算A'!FT$5*100000+IF(AND($E12=1,ST12=0),50000,0))),1000000))</f>
        <v/>
      </c>
      <c r="ACB12">
        <f>IF($B12=0,1000000,IF(INDEX('計算A'!$D$60:$II$104,$B12,174)*JN12=1,IF(AND($E12=2,SU12=0),1000000,IF($F12&gt;0,INDEX('計算A'!FU$110:FU$114,$F12+1)+IF(AND($E12=1,SU12=0),1000,0),MIN(AEY12,20)*400+(IF('計算A'!FT$106=1,1-JM12,0)+IF('計算A'!FU$106=1,1-JO12,0))*150+68+'計算A'!FU$5*100000+IF(AND($E12=1,SU12=0),50000,0))),1000000))</f>
        <v/>
      </c>
      <c r="ACC12">
        <f>IF($B12=0,1000000,IF(INDEX('計算A'!$D$60:$II$104,$B12,175)*JO12=1,IF(AND($E12=2,SV12=0),1000000,IF($F12&gt;0,INDEX('計算A'!FV$110:FV$114,$F12+1)+IF(AND($E12=1,SV12=0),1000,0),MIN(AEY12,20)*400+(IF('計算A'!FU$106=1,1-JN12,0)+IF('計算A'!FV$106=1,1-JP12,0))*150+78+'計算A'!FV$5*100000+IF(AND($E12=1,SV12=0),50000,0))),1000000))</f>
        <v/>
      </c>
      <c r="ACD12">
        <f>IF($B12=0,1000000,IF(INDEX('計算A'!$D$60:$II$104,$B12,176)*JP12=1,IF(AND($E12=2,SW12=0),1000000,IF($F12&gt;0,INDEX('計算A'!FW$110:FW$114,$F12+1)+IF(AND($E12=1,SW12=0),1000,0),MIN(AEY12,20)*400+(IF('計算A'!FV$106=1,1-JO12,0)+IF('計算A'!FW$106=1,1-JQ12,0))*150+88+'計算A'!FW$5*100000+IF(AND($E12=1,SW12=0),50000,0))),1000000))</f>
        <v/>
      </c>
      <c r="ACE12">
        <f>IF($B12=0,1000000,IF(INDEX('計算A'!$D$60:$II$104,$B12,177)*JQ12=1,IF(AND($E12=2,SX12=0),1000000,IF($F12&gt;0,INDEX('計算A'!FX$110:FX$114,$F12+1)+IF(AND($E12=1,SX12=0),1000,0),MIN(AEY12,20)*400+(IF('計算A'!FW$106=1,1-JP12,0)+IF('計算A'!FX$106=1,1-JR12,0))*150+98+'計算A'!FX$5*100000+IF(AND($E12=1,SX12=0),50000,0))),1000000))</f>
        <v/>
      </c>
      <c r="ACF12">
        <f>IF($B12=0,1000000,IF(INDEX('計算A'!$D$60:$II$104,$B12,178)*JR12=1,IF(AND($E12=2,SY12=0),1000000,IF($F12&gt;0,INDEX('計算A'!FY$110:FY$114,$F12+1)+IF(AND($E12=1,SY12=0),1000,0),MIN(AEY12,20)*400+(IF('計算A'!FX$106=1,1-JQ12,0)+IF('計算A'!FY$106=1,1-JS12,0))*150+108+'計算A'!FY$5*100000+IF(AND($E12=1,SY12=0),50000,0))),1000000))</f>
        <v/>
      </c>
      <c r="ACG12">
        <f>IF($B12=0,1000000,IF(INDEX('計算A'!$D$60:$II$104,$B12,179)*JS12=1,IF(AND($E12=2,SZ12=0),1000000,IF($F12&gt;0,INDEX('計算A'!FZ$110:FZ$114,$F12+1)+IF(AND($E12=1,SZ12=0),1000,0),MIN(AEY12,20)*400+(IF('計算A'!FY$106=1,1-JR12,0)+IF('計算A'!FZ$106=1,1-JT12,0))*150+118+'計算A'!FZ$5*100000+IF(AND($E12=1,SZ12=0),50000,0))),1000000))</f>
        <v/>
      </c>
      <c r="ACH12">
        <f>IF($B12=0,1000000,IF(INDEX('計算A'!$D$60:$II$104,$B12,180)*JT12=1,IF(AND($E12=2,TA12=0),1000000,IF($F12&gt;0,INDEX('計算A'!GA$110:GA$114,$F12+1)+IF(AND($E12=1,TA12=0),1000,0),MIN(AEY12,20)*400+(IF('計算A'!FZ$106=1,1-JS12,0)+IF('計算A'!GA$106=1,1-JU12,0))*150+128+'計算A'!GA$5*100000+IF(AND($E12=1,TA12=0),50000,0))),1000000))</f>
        <v/>
      </c>
      <c r="ACI12">
        <f>IF($B12=0,1000000,IF(INDEX('計算A'!$D$60:$II$104,$B12,181)*JU12=1,IF(AND($E12=2,TB12=0),1000000,IF($F12&gt;0,INDEX('計算A'!GB$110:GB$114,$F12+1)+IF(AND($E12=1,TB12=0),1000,0),MIN(AEY12,20)*400+(IF('計算A'!GA$106=1,1-JT12,0)+IF('計算A'!GB$106=1,1-JV12,0))*150+138+'計算A'!GB$5*100000+IF(AND($E12=1,TB12=0),50000,0))),1000000))</f>
        <v/>
      </c>
      <c r="ACJ12">
        <f>IF($B12=0,1000000,IF(INDEX('計算A'!$D$60:$II$104,$B12,182)*JV12=1,IF(AND($E12=2,TC12=0),1000000,IF($F12&gt;0,INDEX('計算A'!GC$110:GC$114,$F12+1)+IF(AND($E12=1,TC12=0),1000,0),MIN(AEY12,20)*400+(IF('計算A'!GB$106=1,1-JU12,0)+IF('計算A'!GC$106=1,1-JW12,0))*150+148+'計算A'!GC$5*100000+IF(AND($E12=1,TC12=0),50000,0))),1000000))</f>
        <v/>
      </c>
      <c r="ACK12">
        <f>IF($B12=0,1000000,IF(INDEX('計算A'!$D$60:$II$104,$B12,183)*JW12=1,IF(AND($E12=2,TD12=0),1000000,IF($F12&gt;0,INDEX('計算A'!GD$110:GD$114,$F12+1)+IF(AND($E12=1,TD12=0),1000,0),MIN(AEY12,20)*400+(IF('計算A'!GC$106=1,1-JV12,0)+IF('計算A'!GD$106=1,1-JX12,0))*150+158+'計算A'!GD$5*100000+IF(AND($E12=1,TD12=0),50000,0))),1000000))</f>
        <v/>
      </c>
      <c r="ACL12">
        <f>IF($B12=0,1000000,IF(INDEX('計算A'!$D$60:$II$104,$B12,184)*JX12=1,IF(AND($E12=2,TE12=0),1000000,IF($F12&gt;0,INDEX('計算A'!GE$110:GE$114,$F12+1)+IF(AND($E12=1,TE12=0),1000,0),MIN(AEY12,20)*400+(IF('計算A'!GD$106=1,1-JW12,0)+IF('計算A'!GE$106=1,1-JY12,0))*150+168+'計算A'!GE$5*100000+IF(AND($E12=1,TE12=0),50000,0))),1000000))</f>
        <v/>
      </c>
      <c r="ACM12">
        <f>IF($B12=0,1000000,IF(INDEX('計算A'!$D$60:$II$104,$B12,185)*JY12=1,IF(AND($E12=2,TF12=0),1000000,IF($F12&gt;0,INDEX('計算A'!GF$110:GF$114,$F12+1)+IF(AND($E12=1,TF12=0),1000,0),MIN(AEY12,20)*400+(IF('計算A'!GE$106=1,1-JX12,0)+IF('計算A'!GF$106=1,1-JZ12,0))*150+178+'計算A'!GF$5*100000+IF(AND($E12=1,TF12=0),50000,0))),1000000))</f>
        <v/>
      </c>
      <c r="ACN12">
        <f>IF($B12=0,1000000,IF(INDEX('計算A'!$D$60:$II$104,$B12,186)*JZ12=1,IF(AND($E12=2,TG12=0),1000000,IF($F12&gt;0,INDEX('計算A'!GG$110:GG$114,$F12+1)+IF(AND($E12=1,TG12=0),1000,0),MIN(AEY12,20)*400+(IF('計算A'!GF$106=1,1-JY12,0)+IF('計算A'!GG$106=1,1-KA12,0))*150+188+'計算A'!GG$5*100000+IF(AND($E12=1,TG12=0),50000,0))),1000000))</f>
        <v/>
      </c>
      <c r="ACO12">
        <f>IF($B12=0,1000000,IF(INDEX('計算A'!$D$60:$II$104,$B12,187)*KA12=1,IF(AND($E12=2,TH12=0),1000000,IF($F12&gt;0,INDEX('計算A'!GH$110:GH$114,$F12+1)+IF(AND($E12=1,TH12=0),1000,0),MIN(AEY12,20)*400+(IF('計算A'!GG$106=1,1-JZ12,0)+IF('計算A'!GH$106=1,1-KB12,0))*150+198+'計算A'!GH$5*100000+IF(AND($E12=1,TH12=0),50000,0))),1000000))</f>
        <v/>
      </c>
      <c r="ACP12">
        <f>IF($B12=0,1000000,IF(INDEX('計算A'!$D$60:$II$104,$B12,188)*KB12=1,IF(AND($E12=2,TI12=0),1000000,IF($F12&gt;0,INDEX('計算A'!GI$110:GI$114,$F12+1)+IF(AND($E12=1,TI12=0),1000,0),MIN(AEY12,20)*400+(IF('計算A'!GH$106=1,1-KA12,0)+IF('計算A'!GI$106=1,1-KC12,0))*150+208+'計算A'!GI$5*100000+IF(AND($E12=1,TI12=0),50000,0))),1000000))</f>
        <v/>
      </c>
      <c r="ACQ12">
        <f>IF($B12=0,1000000,IF(INDEX('計算A'!$D$60:$II$104,$B12,189)*KC12=1,IF(AND($E12=2,TJ12=0),1000000,IF($F12&gt;0,INDEX('計算A'!GJ$110:GJ$114,$F12+1)+IF(AND($E12=1,TJ12=0),1000,0),MIN(AEY12,20)*400+(IF('計算A'!GI$106=1,1-KB12,0)+IF('計算A'!GJ$106=1,1-KD12,0))*150+218+'計算A'!GJ$5*100000+IF(AND($E12=1,TJ12=0),50000,0))),1000000))</f>
        <v/>
      </c>
      <c r="ACR12">
        <f>IF($B12=0,1000000,IF(INDEX('計算A'!$D$60:$II$104,$B12,190)*KD12=1,IF(AND($E12=2,TK12=0),1000000,IF($F12&gt;0,INDEX('計算A'!GK$110:GK$114,$F12+1)+IF(AND($E12=1,TK12=0),1000,0),MIN(AEY12,20)*400+(IF('計算A'!GJ$106=1,1-KC12,0)+IF('計算A'!GK$106=1,1-KE12,0))*150+228+'計算A'!GK$5*100000+IF(AND($E12=1,TK12=0),50000,0))),1000000))</f>
        <v/>
      </c>
      <c r="ACS12">
        <f>IF($B12=0,1000000,IF(INDEX('計算A'!$D$60:$II$104,$B12,191)*KE12=1,IF(AND($E12=2,TL12=0),1000000,IF($F12&gt;0,INDEX('計算A'!GL$110:GL$114,$F12+1)+IF(AND($E12=1,TL12=0),1000,0),MIN(AEY12,20)*400+(IF('計算A'!GK$106=1,1-KD12,0)+IF('計算A'!GL$106=1,1-KF12,0))*150+238+'計算A'!GL$5*100000+IF(AND($E12=1,TL12=0),50000,0))),1000000))</f>
        <v/>
      </c>
      <c r="ACT12">
        <f>IF($B12=0,1000000,IF(INDEX('計算A'!$D$60:$II$104,$B12,192)*KF12=1,IF(AND($E12=2,TM12=0),1000000,IF($F12&gt;0,INDEX('計算A'!GM$110:GM$114,$F12+1)+IF(AND($E12=1,TM12=0),1000,0),MIN(AEY12,20)*400+(IF('計算A'!GL$106=1,1-KE12,0))*150+248+'計算A'!GM$5*100000+IF(AND($E12=1,TM12=0),50000,0))),1000000))</f>
        <v/>
      </c>
      <c r="ACU12">
        <f>IF($B12=0,1000000,IF(INDEX('計算A'!$D$60:$II$104,$B12,193)*KG12=1,IF(AND($E12=2,TN12=0),1000000,IF($F12&gt;0,INDEX('計算A'!GN$110:GN$114,$F12+1)+IF(AND($E12=1,TN12=0),1000,0),MIN(AEZ12,20)*400+(IF('計算A'!GN$106=1,1-KH12,0))*150+19+'計算A'!GN$5*100000+IF(AND($E12=1,TN12=0),50000,0))),1000000))</f>
        <v/>
      </c>
      <c r="ACV12">
        <f>IF($B12=0,1000000,IF(INDEX('計算A'!$D$60:$II$104,$B12,194)*KH12=1,IF(AND($E12=2,TO12=0),1000000,IF($F12&gt;0,INDEX('計算A'!GO$110:GO$114,$F12+1)+IF(AND($E12=1,TO12=0),1000,0),MIN(AEZ12,20)*400+(IF('計算A'!GN$106=1,1-KG12,0)+IF('計算A'!GO$106=1,1-KI12,0))*150+29+'計算A'!GO$5*100000+IF(AND($E12=1,TO12=0),50000,0))),1000000))</f>
        <v/>
      </c>
      <c r="ACW12">
        <f>IF($B12=0,1000000,IF(INDEX('計算A'!$D$60:$II$104,$B12,195)*KI12=1,IF(AND($E12=2,TP12=0),1000000,IF($F12&gt;0,INDEX('計算A'!GP$110:GP$114,$F12+1)+IF(AND($E12=1,TP12=0),1000,0),MIN(AEZ12,20)*400+(IF('計算A'!GO$106=1,1-KH12,0)+IF('計算A'!GP$106=1,1-KJ12,0))*150+39+'計算A'!GP$5*100000+IF(AND($E12=1,TP12=0),50000,0))),1000000))</f>
        <v/>
      </c>
      <c r="ACX12">
        <f>IF($B12=0,1000000,IF(INDEX('計算A'!$D$60:$II$104,$B12,196)*KJ12=1,IF(AND($E12=2,TQ12=0),1000000,IF($F12&gt;0,INDEX('計算A'!GQ$110:GQ$114,$F12+1)+IF(AND($E12=1,TQ12=0),1000,0),MIN(AEZ12,20)*400+(IF('計算A'!GP$106=1,1-KI12,0)+IF('計算A'!GQ$106=1,1-KK12,0))*150+49+'計算A'!GQ$5*100000+IF(AND($E12=1,TQ12=0),50000,0))),1000000))</f>
        <v/>
      </c>
      <c r="ACY12">
        <f>IF($B12=0,1000000,IF(INDEX('計算A'!$D$60:$II$104,$B12,197)*KK12=1,IF(AND($E12=2,TR12=0),1000000,IF($F12&gt;0,INDEX('計算A'!GR$110:GR$114,$F12+1)+IF(AND($E12=1,TR12=0),1000,0),MIN(AEZ12,20)*400+(IF('計算A'!GQ$106=1,1-KJ12,0)+IF('計算A'!GR$106=1,1-KL12,0))*150+59+'計算A'!GR$5*100000+IF(AND($E12=1,TR12=0),50000,0))),1000000))</f>
        <v/>
      </c>
      <c r="ACZ12">
        <f>IF($B12=0,1000000,IF(INDEX('計算A'!$D$60:$II$104,$B12,198)*KL12=1,IF(AND($E12=2,TS12=0),1000000,IF($F12&gt;0,INDEX('計算A'!GS$110:GS$114,$F12+1)+IF(AND($E12=1,TS12=0),1000,0),MIN(AEZ12,20)*400+(IF('計算A'!GR$106=1,1-KK12,0)+IF('計算A'!GS$106=1,1-KM12,0))*150+69+'計算A'!GS$5*100000+IF(AND($E12=1,TS12=0),50000,0))),1000000))</f>
        <v/>
      </c>
      <c r="ADA12">
        <f>IF($B12=0,1000000,IF(INDEX('計算A'!$D$60:$II$104,$B12,199)*KM12=1,IF(AND($E12=2,TT12=0),1000000,IF($F12&gt;0,INDEX('計算A'!GT$110:GT$114,$F12+1)+IF(AND($E12=1,TT12=0),1000,0),MIN(AEZ12,20)*400+(IF('計算A'!GS$106=1,1-KL12,0)+IF('計算A'!GT$106=1,1-KN12,0))*150+79+'計算A'!GT$5*100000+IF(AND($E12=1,TT12=0),50000,0))),1000000))</f>
        <v/>
      </c>
      <c r="ADB12">
        <f>IF($B12=0,1000000,IF(INDEX('計算A'!$D$60:$II$104,$B12,200)*KN12=1,IF(AND($E12=2,TU12=0),1000000,IF($F12&gt;0,INDEX('計算A'!GU$110:GU$114,$F12+1)+IF(AND($E12=1,TU12=0),1000,0),MIN(AEZ12,20)*400+(IF('計算A'!GT$106=1,1-KM12,0)+IF('計算A'!GU$106=1,1-KO12,0))*150+89+'計算A'!GU$5*100000+IF(AND($E12=1,TU12=0),50000,0))),1000000))</f>
        <v/>
      </c>
      <c r="ADC12">
        <f>IF($B12=0,1000000,IF(INDEX('計算A'!$D$60:$II$104,$B12,201)*KO12=1,IF(AND($E12=2,TV12=0),1000000,IF($F12&gt;0,INDEX('計算A'!GV$110:GV$114,$F12+1)+IF(AND($E12=1,TV12=0),1000,0),MIN(AEZ12,20)*400+(IF('計算A'!GU$106=1,1-KN12,0)+IF('計算A'!GV$106=1,1-KP12,0))*150+99+'計算A'!GV$5*100000+IF(AND($E12=1,TV12=0),50000,0))),1000000))</f>
        <v/>
      </c>
      <c r="ADD12">
        <f>IF($B12=0,1000000,IF(INDEX('計算A'!$D$60:$II$104,$B12,202)*KP12=1,IF(AND($E12=2,TW12=0),1000000,IF($F12&gt;0,INDEX('計算A'!GW$110:GW$114,$F12+1)+IF(AND($E12=1,TW12=0),1000,0),MIN(AEZ12,20)*400+(IF('計算A'!GV$106=1,1-KO12,0)+IF('計算A'!GW$106=1,1-KQ12,0))*150+109+'計算A'!GW$5*100000+IF(AND($E12=1,TW12=0),50000,0))),1000000))</f>
        <v/>
      </c>
      <c r="ADE12">
        <f>IF($B12=0,1000000,IF(INDEX('計算A'!$D$60:$II$104,$B12,203)*KQ12=1,IF(AND($E12=2,TX12=0),1000000,IF($F12&gt;0,INDEX('計算A'!GX$110:GX$114,$F12+1)+IF(AND($E12=1,TX12=0),1000,0),MIN(AEZ12,20)*400+(IF('計算A'!GW$106=1,1-KP12,0)+IF('計算A'!GX$106=1,1-KR12,0))*150+119+'計算A'!GX$5*100000+IF(AND($E12=1,TX12=0),50000,0))),1000000))</f>
        <v/>
      </c>
      <c r="ADF12">
        <f>IF($B12=0,1000000,IF(INDEX('計算A'!$D$60:$II$104,$B12,204)*KR12=1,IF(AND($E12=2,TY12=0),1000000,IF($F12&gt;0,INDEX('計算A'!GY$110:GY$114,$F12+1)+IF(AND($E12=1,TY12=0),1000,0),MIN(AEZ12,20)*400+(IF('計算A'!GX$106=1,1-KQ12,0)+IF('計算A'!GY$106=1,1-KS12,0))*150+129+'計算A'!GY$5*100000+IF(AND($E12=1,TY12=0),50000,0))),1000000))</f>
        <v/>
      </c>
      <c r="ADG12">
        <f>IF($B12=0,1000000,IF(INDEX('計算A'!$D$60:$II$104,$B12,205)*KS12=1,IF(AND($E12=2,TZ12=0),1000000,IF($F12&gt;0,INDEX('計算A'!GZ$110:GZ$114,$F12+1)+IF(AND($E12=1,TZ12=0),1000,0),MIN(AEZ12,20)*400+(IF('計算A'!GY$106=1,1-KR12,0)+IF('計算A'!GZ$106=1,1-KT12,0))*150+139+'計算A'!GZ$5*100000+IF(AND($E12=1,TZ12=0),50000,0))),1000000))</f>
        <v/>
      </c>
      <c r="ADH12">
        <f>IF($B12=0,1000000,IF(INDEX('計算A'!$D$60:$II$104,$B12,206)*KT12=1,IF(AND($E12=2,UA12=0),1000000,IF($F12&gt;0,INDEX('計算A'!HA$110:HA$114,$F12+1)+IF(AND($E12=1,UA12=0),1000,0),MIN(AEZ12,20)*400+(IF('計算A'!GZ$106=1,1-KS12,0)+IF('計算A'!HA$106=1,1-KU12,0))*150+149+'計算A'!HA$5*100000+IF(AND($E12=1,UA12=0),50000,0))),1000000))</f>
        <v/>
      </c>
      <c r="ADI12">
        <f>IF($B12=0,1000000,IF(INDEX('計算A'!$D$60:$II$104,$B12,207)*KU12=1,IF(AND($E12=2,UB12=0),1000000,IF($F12&gt;0,INDEX('計算A'!HB$110:HB$114,$F12+1)+IF(AND($E12=1,UB12=0),1000,0),MIN(AEZ12,20)*400+(IF('計算A'!HA$106=1,1-KT12,0)+IF('計算A'!HB$106=1,1-KV12,0))*150+159+'計算A'!HB$5*100000+IF(AND($E12=1,UB12=0),50000,0))),1000000))</f>
        <v/>
      </c>
      <c r="ADJ12">
        <f>IF($B12=0,1000000,IF(INDEX('計算A'!$D$60:$II$104,$B12,208)*KV12=1,IF(AND($E12=2,UC12=0),1000000,IF($F12&gt;0,INDEX('計算A'!HC$110:HC$114,$F12+1)+IF(AND($E12=1,UC12=0),1000,0),MIN(AEZ12,20)*400+(IF('計算A'!HB$106=1,1-KU12,0)+IF('計算A'!HC$106=1,1-KW12,0))*150+169+'計算A'!HC$5*100000+IF(AND($E12=1,UC12=0),50000,0))),1000000))</f>
        <v/>
      </c>
      <c r="ADK12">
        <f>IF($B12=0,1000000,IF(INDEX('計算A'!$D$60:$II$104,$B12,209)*KW12=1,IF(AND($E12=2,UD12=0),1000000,IF($F12&gt;0,INDEX('計算A'!HD$110:HD$114,$F12+1)+IF(AND($E12=1,UD12=0),1000,0),MIN(AEZ12,20)*400+(IF('計算A'!HC$106=1,1-KV12,0)+IF('計算A'!HD$106=1,1-KX12,0))*150+179+'計算A'!HD$5*100000+IF(AND($E12=1,UD12=0),50000,0))),1000000))</f>
        <v/>
      </c>
      <c r="ADL12">
        <f>IF($B12=0,1000000,IF(INDEX('計算A'!$D$60:$II$104,$B12,210)*KX12=1,IF(AND($E12=2,UE12=0),1000000,IF($F12&gt;0,INDEX('計算A'!HE$110:HE$114,$F12+1)+IF(AND($E12=1,UE12=0),1000,0),MIN(AEZ12,20)*400+(IF('計算A'!HD$106=1,1-KW12,0)+IF('計算A'!HE$106=1,1-KY12,0))*150+189+'計算A'!HE$5*100000+IF(AND($E12=1,UE12=0),50000,0))),1000000))</f>
        <v/>
      </c>
      <c r="ADM12">
        <f>IF($B12=0,1000000,IF(INDEX('計算A'!$D$60:$II$104,$B12,211)*KY12=1,IF(AND($E12=2,UF12=0),1000000,IF($F12&gt;0,INDEX('計算A'!HF$110:HF$114,$F12+1)+IF(AND($E12=1,UF12=0),1000,0),MIN(AEZ12,20)*400+(IF('計算A'!HE$106=1,1-KX12,0)+IF('計算A'!HF$106=1,1-KZ12,0))*150+199+'計算A'!HF$5*100000+IF(AND($E12=1,UF12=0),50000,0))),1000000))</f>
        <v/>
      </c>
      <c r="ADN12">
        <f>IF($B12=0,1000000,IF(INDEX('計算A'!$D$60:$II$104,$B12,212)*KZ12=1,IF(AND($E12=2,UG12=0),1000000,IF($F12&gt;0,INDEX('計算A'!HG$110:HG$114,$F12+1)+IF(AND($E12=1,UG12=0),1000,0),MIN(AEZ12,20)*400+(IF('計算A'!HF$106=1,1-KY12,0)+IF('計算A'!HG$106=1,1-LA12,0))*150+209+'計算A'!HG$5*100000+IF(AND($E12=1,UG12=0),50000,0))),1000000))</f>
        <v/>
      </c>
      <c r="ADO12">
        <f>IF($B12=0,1000000,IF(INDEX('計算A'!$D$60:$II$104,$B12,213)*LA12=1,IF(AND($E12=2,UH12=0),1000000,IF($F12&gt;0,INDEX('計算A'!HH$110:HH$114,$F12+1)+IF(AND($E12=1,UH12=0),1000,0),MIN(AEZ12,20)*400+(IF('計算A'!HG$106=1,1-KZ12,0)+IF('計算A'!HH$106=1,1-LB12,0))*150+219+'計算A'!HH$5*100000+IF(AND($E12=1,UH12=0),50000,0))),1000000))</f>
        <v/>
      </c>
      <c r="ADP12">
        <f>IF($B12=0,1000000,IF(INDEX('計算A'!$D$60:$II$104,$B12,214)*LB12=1,IF(AND($E12=2,UI12=0),1000000,IF($F12&gt;0,INDEX('計算A'!HI$110:HI$114,$F12+1)+IF(AND($E12=1,UI12=0),1000,0),MIN(AEZ12,20)*400+(IF('計算A'!HH$106=1,1-LA12,0)+IF('計算A'!HI$106=1,1-LC12,0))*150+229+'計算A'!HI$5*100000+IF(AND($E12=1,UI12=0),50000,0))),1000000))</f>
        <v/>
      </c>
      <c r="ADQ12">
        <f>IF($B12=0,1000000,IF(INDEX('計算A'!$D$60:$II$104,$B12,215)*LC12=1,IF(AND($E12=2,UJ12=0),1000000,IF($F12&gt;0,INDEX('計算A'!HJ$110:HJ$114,$F12+1)+IF(AND($E12=1,UJ12=0),1000,0),MIN(AEZ12,20)*400+(IF('計算A'!HI$106=1,1-LB12,0)+IF('計算A'!HJ$106=1,1-LD12,0))*150+239+'計算A'!HJ$5*100000+IF(AND($E12=1,UJ12=0),50000,0))),1000000))</f>
        <v/>
      </c>
      <c r="ADR12">
        <f>IF($B12=0,1000000,IF(INDEX('計算A'!$D$60:$II$104,$B12,216)*LD12=1,IF(AND($E12=2,UK12=0),1000000,IF($F12&gt;0,INDEX('計算A'!HK$110:HK$114,$F12+1)+IF(AND($E12=1,UK12=0),1000,0),MIN(AEZ12,20)*400+(IF('計算A'!HJ$106=1,1-LC12,0))*150+249+'計算A'!HK$5*100000+IF(AND($E12=1,UK12=0),50000,0))),1000000))</f>
        <v/>
      </c>
      <c r="ADS12">
        <f>IF($B12=0,1000000,IF(INDEX('計算A'!$D$60:$II$104,$B12,217)*LE12=1,IF(AND($E12=2,UL12=0),1000000,IF($F12&gt;0,INDEX('計算A'!HL$110:HL$114,$F12+1)+IF(AND($E12=1,UL12=0),1000,0),MIN(AFA12,20)*400+(IF('計算A'!HL$106=1,1-LF12,0))*150+20+'計算A'!HL$5*100000+IF(AND($E12=1,UL12=0),50000,0))),1000000))</f>
        <v/>
      </c>
      <c r="ADT12">
        <f>IF($B12=0,1000000,IF(INDEX('計算A'!$D$60:$II$104,$B12,218)*LF12=1,IF(AND($E12=2,UM12=0),1000000,IF($F12&gt;0,INDEX('計算A'!HM$110:HM$114,$F12+1)+IF(AND($E12=1,UM12=0),1000,0),MIN(AFA12,20)*400+(IF('計算A'!HL$106=1,1-LE12,0)+IF('計算A'!HM$106=1,1-LG12,0))*150+30+'計算A'!HM$5*100000+IF(AND($E12=1,UM12=0),50000,0))),1000000))</f>
        <v/>
      </c>
      <c r="ADU12">
        <f>IF($B12=0,1000000,IF(INDEX('計算A'!$D$60:$II$104,$B12,219)*LG12=1,IF(AND($E12=2,UN12=0),1000000,IF($F12&gt;0,INDEX('計算A'!HN$110:HN$114,$F12+1)+IF(AND($E12=1,UN12=0),1000,0),MIN(AFA12,20)*400+(IF('計算A'!HM$106=1,1-LF12,0)+IF('計算A'!HN$106=1,1-LH12,0))*150+40+'計算A'!HN$5*100000+IF(AND($E12=1,UN12=0),50000,0))),1000000))</f>
        <v/>
      </c>
      <c r="ADV12">
        <f>IF($B12=0,1000000,IF(INDEX('計算A'!$D$60:$II$104,$B12,220)*LH12=1,IF(AND($E12=2,UO12=0),1000000,IF($F12&gt;0,INDEX('計算A'!HO$110:HO$114,$F12+1)+IF(AND($E12=1,UO12=0),1000,0),MIN(AFA12,20)*400+(IF('計算A'!HN$106=1,1-LG12,0)+IF('計算A'!HO$106=1,1-LI12,0))*150+50+'計算A'!HO$5*100000+IF(AND($E12=1,UO12=0),50000,0))),1000000))</f>
        <v/>
      </c>
      <c r="ADW12">
        <f>IF($B12=0,1000000,IF(INDEX('計算A'!$D$60:$II$104,$B12,221)*LI12=1,IF(AND($E12=2,UP12=0),1000000,IF($F12&gt;0,INDEX('計算A'!HP$110:HP$114,$F12+1)+IF(AND($E12=1,UP12=0),1000,0),MIN(AFA12,20)*400+(IF('計算A'!HO$106=1,1-LH12,0)+IF('計算A'!HP$106=1,1-LJ12,0))*150+60+'計算A'!HP$5*100000+IF(AND($E12=1,UP12=0),50000,0))),1000000))</f>
        <v/>
      </c>
      <c r="ADX12">
        <f>IF($B12=0,1000000,IF(INDEX('計算A'!$D$60:$II$104,$B12,222)*LJ12=1,IF(AND($E12=2,UQ12=0),1000000,IF($F12&gt;0,INDEX('計算A'!HQ$110:HQ$114,$F12+1)+IF(AND($E12=1,UQ12=0),1000,0),MIN(AFA12,20)*400+(IF('計算A'!HP$106=1,1-LI12,0)+IF('計算A'!HQ$106=1,1-LK12,0))*150+70+'計算A'!HQ$5*100000+IF(AND($E12=1,UQ12=0),50000,0))),1000000))</f>
        <v/>
      </c>
      <c r="ADY12">
        <f>IF($B12=0,1000000,IF(INDEX('計算A'!$D$60:$II$104,$B12,223)*LK12=1,IF(AND($E12=2,UR12=0),1000000,IF($F12&gt;0,INDEX('計算A'!HR$110:HR$114,$F12+1)+IF(AND($E12=1,UR12=0),1000,0),MIN(AFA12,20)*400+(IF('計算A'!HQ$106=1,1-LJ12,0)+IF('計算A'!HR$106=1,1-LL12,0))*150+80+'計算A'!HR$5*100000+IF(AND($E12=1,UR12=0),50000,0))),1000000))</f>
        <v/>
      </c>
      <c r="ADZ12">
        <f>IF($B12=0,1000000,IF(INDEX('計算A'!$D$60:$II$104,$B12,224)*LL12=1,IF(AND($E12=2,US12=0),1000000,IF($F12&gt;0,INDEX('計算A'!HS$110:HS$114,$F12+1)+IF(AND($E12=1,US12=0),1000,0),MIN(AFA12,20)*400+(IF('計算A'!HR$106=1,1-LK12,0)+IF('計算A'!HS$106=1,1-LM12,0))*150+90+'計算A'!HS$5*100000+IF(AND($E12=1,US12=0),50000,0))),1000000))</f>
        <v/>
      </c>
      <c r="AEA12">
        <f>IF($B12=0,1000000,IF(INDEX('計算A'!$D$60:$II$104,$B12,225)*LM12=1,IF(AND($E12=2,UT12=0),1000000,IF($F12&gt;0,INDEX('計算A'!HT$110:HT$114,$F12+1)+IF(AND($E12=1,UT12=0),1000,0),MIN(AFA12,20)*400+(IF('計算A'!HS$106=1,1-LL12,0)+IF('計算A'!HT$106=1,1-LN12,0))*150+100+'計算A'!HT$5*100000+IF(AND($E12=1,UT12=0),50000,0))),1000000))</f>
        <v/>
      </c>
      <c r="AEB12">
        <f>IF($B12=0,1000000,IF(INDEX('計算A'!$D$60:$II$104,$B12,226)*LN12=1,IF(AND($E12=2,UU12=0),1000000,IF($F12&gt;0,INDEX('計算A'!HU$110:HU$114,$F12+1)+IF(AND($E12=1,UU12=0),1000,0),MIN(AFA12,20)*400+(IF('計算A'!HT$106=1,1-LM12,0)+IF('計算A'!HU$106=1,1-LO12,0))*150+110+'計算A'!HU$5*100000+IF(AND($E12=1,UU12=0),50000,0))),1000000))</f>
        <v/>
      </c>
      <c r="AEC12">
        <f>IF($B12=0,1000000,IF(INDEX('計算A'!$D$60:$II$104,$B12,227)*LO12=1,IF(AND($E12=2,UV12=0),1000000,IF($F12&gt;0,INDEX('計算A'!HV$110:HV$114,$F12+1)+IF(AND($E12=1,UV12=0),1000,0),MIN(AFA12,20)*400+(IF('計算A'!HU$106=1,1-LN12,0)+IF('計算A'!HV$106=1,1-LP12,0))*150+120+'計算A'!HV$5*100000+IF(AND($E12=1,UV12=0),50000,0))),1000000))</f>
        <v/>
      </c>
      <c r="AED12">
        <f>IF($B12=0,1000000,IF(INDEX('計算A'!$D$60:$II$104,$B12,228)*LP12=1,IF(AND($E12=2,UW12=0),1000000,IF($F12&gt;0,INDEX('計算A'!HW$110:HW$114,$F12+1)+IF(AND($E12=1,UW12=0),1000,0),MIN(AFA12,20)*400+(IF('計算A'!HV$106=1,1-LO12,0)+IF('計算A'!HW$106=1,1-LQ12,0))*150+130+'計算A'!HW$5*100000+IF(AND($E12=1,UW12=0),50000,0))),1000000))</f>
        <v/>
      </c>
      <c r="AEE12">
        <f>IF($B12=0,1000000,IF(INDEX('計算A'!$D$60:$II$104,$B12,229)*LQ12=1,IF(AND($E12=2,UX12=0),1000000,IF($F12&gt;0,INDEX('計算A'!HX$110:HX$114,$F12+1)+IF(AND($E12=1,UX12=0),1000,0),MIN(AFA12,20)*400+(IF('計算A'!HW$106=1,1-LP12,0)+IF('計算A'!HX$106=1,1-LR12,0))*150+140+'計算A'!HX$5*100000+IF(AND($E12=1,UX12=0),50000,0))),1000000))</f>
        <v/>
      </c>
      <c r="AEF12">
        <f>IF($B12=0,1000000,IF(INDEX('計算A'!$D$60:$II$104,$B12,230)*LR12=1,IF(AND($E12=2,UY12=0),1000000,IF($F12&gt;0,INDEX('計算A'!HY$110:HY$114,$F12+1)+IF(AND($E12=1,UY12=0),1000,0),MIN(AFA12,20)*400+(IF('計算A'!HX$106=1,1-LQ12,0)+IF('計算A'!HY$106=1,1-LS12,0))*150+150+'計算A'!HY$5*100000+IF(AND($E12=1,UY12=0),50000,0))),1000000))</f>
        <v/>
      </c>
      <c r="AEG12">
        <f>IF($B12=0,1000000,IF(INDEX('計算A'!$D$60:$II$104,$B12,231)*LS12=1,IF(AND($E12=2,UZ12=0),1000000,IF($F12&gt;0,INDEX('計算A'!HZ$110:HZ$114,$F12+1)+IF(AND($E12=1,UZ12=0),1000,0),MIN(AFA12,20)*400+(IF('計算A'!HY$106=1,1-LR12,0)+IF('計算A'!HZ$106=1,1-LT12,0))*150+160+'計算A'!HZ$5*100000+IF(AND($E12=1,UZ12=0),50000,0))),1000000))</f>
        <v/>
      </c>
      <c r="AEH12">
        <f>IF($B12=0,1000000,IF(INDEX('計算A'!$D$60:$II$104,$B12,232)*LT12=1,IF(AND($E12=2,VA12=0),1000000,IF($F12&gt;0,INDEX('計算A'!IA$110:IA$114,$F12+1)+IF(AND($E12=1,VA12=0),1000,0),MIN(AFA12,20)*400+(IF('計算A'!HZ$106=1,1-LS12,0)+IF('計算A'!IA$106=1,1-LU12,0))*150+170+'計算A'!IA$5*100000+IF(AND($E12=1,VA12=0),50000,0))),1000000))</f>
        <v/>
      </c>
      <c r="AEI12">
        <f>IF($B12=0,1000000,IF(INDEX('計算A'!$D$60:$II$104,$B12,233)*LU12=1,IF(AND($E12=2,VB12=0),1000000,IF($F12&gt;0,INDEX('計算A'!IB$110:IB$114,$F12+1)+IF(AND($E12=1,VB12=0),1000,0),MIN(AFA12,20)*400+(IF('計算A'!IA$106=1,1-LT12,0)+IF('計算A'!IB$106=1,1-LV12,0))*150+180+'計算A'!IB$5*100000+IF(AND($E12=1,VB12=0),50000,0))),1000000))</f>
        <v/>
      </c>
      <c r="AEJ12">
        <f>IF($B12=0,1000000,IF(INDEX('計算A'!$D$60:$II$104,$B12,234)*LV12=1,IF(AND($E12=2,VC12=0),1000000,IF($F12&gt;0,INDEX('計算A'!IC$110:IC$114,$F12+1)+IF(AND($E12=1,VC12=0),1000,0),MIN(AFA12,20)*400+(IF('計算A'!IB$106=1,1-LU12,0)+IF('計算A'!IC$106=1,1-LW12,0))*150+190+'計算A'!IC$5*100000+IF(AND($E12=1,VC12=0),50000,0))),1000000))</f>
        <v/>
      </c>
      <c r="AEK12">
        <f>IF($B12=0,1000000,IF(INDEX('計算A'!$D$60:$II$104,$B12,235)*LW12=1,IF(AND($E12=2,VD12=0),1000000,IF($F12&gt;0,INDEX('計算A'!ID$110:ID$114,$F12+1)+IF(AND($E12=1,VD12=0),1000,0),MIN(AFA12,20)*400+(IF('計算A'!IC$106=1,1-LV12,0)+IF('計算A'!ID$106=1,1-LX12,0))*150+200+'計算A'!ID$5*100000+IF(AND($E12=1,VD12=0),50000,0))),1000000))</f>
        <v/>
      </c>
      <c r="AEL12">
        <f>IF($B12=0,1000000,IF(INDEX('計算A'!$D$60:$II$104,$B12,236)*LX12=1,IF(AND($E12=2,VE12=0),1000000,IF($F12&gt;0,INDEX('計算A'!IE$110:IE$114,$F12+1)+IF(AND($E12=1,VE12=0),1000,0),MIN(AFA12,20)*400+(IF('計算A'!ID$106=1,1-LW12,0)+IF('計算A'!IE$106=1,1-LY12,0))*150+210+'計算A'!IE$5*100000+IF(AND($E12=1,VE12=0),50000,0))),1000000))</f>
        <v/>
      </c>
      <c r="AEM12">
        <f>IF($B12=0,1000000,IF(INDEX('計算A'!$D$60:$II$104,$B12,237)*LY12=1,IF(AND($E12=2,VF12=0),1000000,IF($F12&gt;0,INDEX('計算A'!IF$110:IF$114,$F12+1)+IF(AND($E12=1,VF12=0),1000,0),MIN(AFA12,20)*400+(IF('計算A'!IE$106=1,1-LX12,0)+IF('計算A'!IF$106=1,1-LZ12,0))*150+220+'計算A'!IF$5*100000+IF(AND($E12=1,VF12=0),50000,0))),1000000))</f>
        <v/>
      </c>
      <c r="AEN12">
        <f>IF($B12=0,1000000,IF(INDEX('計算A'!$D$60:$II$104,$B12,238)*LZ12=1,IF(AND($E12=2,VG12=0),1000000,IF($F12&gt;0,INDEX('計算A'!IG$110:IG$114,$F12+1)+IF(AND($E12=1,VG12=0),1000,0),MIN(AFA12,20)*400+(IF('計算A'!IF$106=1,1-LY12,0)+IF('計算A'!IG$106=1,1-MA12,0))*150+230+'計算A'!IG$5*100000+IF(AND($E12=1,VG12=0),50000,0))),1000000))</f>
        <v/>
      </c>
      <c r="AEO12">
        <f>IF($B12=0,1000000,IF(INDEX('計算A'!$D$60:$II$104,$B12,239)*MA12=1,IF(AND($E12=2,VH12=0),1000000,IF($F12&gt;0,INDEX('計算A'!IH$110:IH$114,$F12+1)+IF(AND($E12=1,VH12=0),1000,0),MIN(AFA12,20)*400+(IF('計算A'!IG$106=1,1-LZ12,0)+IF('計算A'!IH$106=1,1-MB12,0))*150+240+'計算A'!IH$5*100000+IF(AND($E12=1,VH12=0),50000,0))),1000000))</f>
        <v/>
      </c>
      <c r="AEP12">
        <f>IF($B12=0,1000000,IF(INDEX('計算A'!$D$60:$II$104,$B12,240)*MB12=1,IF(AND($E12=2,VI12=0),1000000,IF($F12&gt;0,INDEX('計算A'!II$110:II$114,$F12+1)+IF(AND($E12=1,VI12=0),1000,0),MIN(AFA12,20)*400+(IF('計算A'!IH$106=1,1-MA12,0))*150+250+'計算A'!II$5*100000+IF(AND($E12=1,VI12=0),50000,0))),1000000))</f>
        <v/>
      </c>
      <c r="AER12">
        <f>AER11+IF($C11&gt;0,IF(INDEX('計算A'!$D$2:$II$2,$C11)=1,1,0),0)</f>
        <v/>
      </c>
      <c r="AES12">
        <f>AES11+IF($C11&gt;0,IF(INDEX('計算A'!$D$2:$II$2,$C11)=2,1,0),0)</f>
        <v/>
      </c>
      <c r="AET12">
        <f>AET11+IF($C11&gt;0,IF(INDEX('計算A'!$D$2:$II$2,$C11)=3,1,0),0)</f>
        <v/>
      </c>
      <c r="AEU12">
        <f>AEU11+IF($C11&gt;0,IF(INDEX('計算A'!$D$2:$II$2,$C11)=4,1,0),0)</f>
        <v/>
      </c>
      <c r="AEV12">
        <f>AEV11+IF($C11&gt;0,IF(INDEX('計算A'!$D$2:$II$2,$C11)=5,1,0),0)</f>
        <v/>
      </c>
      <c r="AEW12">
        <f>AEW11+IF($C11&gt;0,IF(INDEX('計算A'!$D$2:$II$2,$C11)=6,1,0),0)</f>
        <v/>
      </c>
      <c r="AEX12">
        <f>AEX11+IF($C11&gt;0,IF(INDEX('計算A'!$D$2:$II$2,$C11)=7,1,0),0)</f>
        <v/>
      </c>
      <c r="AEY12">
        <f>AEY11+IF($C11&gt;0,IF(INDEX('計算A'!$D$2:$II$2,$C11)=8,1,0),0)</f>
        <v/>
      </c>
      <c r="AEZ12">
        <f>AEZ11+IF($C11&gt;0,IF(INDEX('計算A'!$D$2:$II$2,$C11)=9,1,0),0)</f>
        <v/>
      </c>
      <c r="AFA12">
        <f>AFA11+IF($C11&gt;0,IF(INDEX('計算A'!$D$2:$II$2,$C11)=10,1,0),0)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F($F13&gt;0,INDEX('計算A'!D$110:D$114,$F13+1)+IF(AND($E13=1,MD13=0),1000,0),MIN(AER13,20)*400+(IF('計算A'!D$106=1,1-CX13,0))*150+11+'計算A'!D$5*100000+IF(AND($E13=1,MD13=0),50000,0))),1000000))</f>
        <v/>
      </c>
      <c r="VL13">
        <f>IF($B13=0,1000000,IF(INDEX('計算A'!$D$60:$II$104,$B13,2)*CX13=1,IF(AND($E13=2,ME13=0),1000000,IF($F13&gt;0,INDEX('計算A'!E$110:E$114,$F13+1)+IF(AND($E13=1,ME13=0),1000,0),MIN(AER13,20)*400+(IF('計算A'!D$106=1,1-CW13,0)+IF('計算A'!E$106=1,1-CY13,0))*150+21+'計算A'!E$5*100000+IF(AND($E13=1,ME13=0),50000,0))),1000000))</f>
        <v/>
      </c>
      <c r="VM13">
        <f>IF($B13=0,1000000,IF(INDEX('計算A'!$D$60:$II$104,$B13,3)*CY13=1,IF(AND($E13=2,MF13=0),1000000,IF($F13&gt;0,INDEX('計算A'!F$110:F$114,$F13+1)+IF(AND($E13=1,MF13=0),1000,0),MIN(AER13,20)*400+(IF('計算A'!E$106=1,1-CX13,0)+IF('計算A'!F$106=1,1-CZ13,0))*150+31+'計算A'!F$5*100000+IF(AND($E13=1,MF13=0),50000,0))),1000000))</f>
        <v/>
      </c>
      <c r="VN13">
        <f>IF($B13=0,1000000,IF(INDEX('計算A'!$D$60:$II$104,$B13,4)*CZ13=1,IF(AND($E13=2,MG13=0),1000000,IF($F13&gt;0,INDEX('計算A'!G$110:G$114,$F13+1)+IF(AND($E13=1,MG13=0),1000,0),MIN(AER13,20)*400+(IF('計算A'!F$106=1,1-CY13,0)+IF('計算A'!G$106=1,1-DA13,0))*150+41+'計算A'!G$5*100000+IF(AND($E13=1,MG13=0),50000,0))),1000000))</f>
        <v/>
      </c>
      <c r="VO13">
        <f>IF($B13=0,1000000,IF(INDEX('計算A'!$D$60:$II$104,$B13,5)*DA13=1,IF(AND($E13=2,MH13=0),1000000,IF($F13&gt;0,INDEX('計算A'!H$110:H$114,$F13+1)+IF(AND($E13=1,MH13=0),1000,0),MIN(AER13,20)*400+(IF('計算A'!G$106=1,1-CZ13,0)+IF('計算A'!H$106=1,1-DB13,0))*150+51+'計算A'!H$5*100000+IF(AND($E13=1,MH13=0),50000,0))),1000000))</f>
        <v/>
      </c>
      <c r="VP13">
        <f>IF($B13=0,1000000,IF(INDEX('計算A'!$D$60:$II$104,$B13,6)*DB13=1,IF(AND($E13=2,MI13=0),1000000,IF($F13&gt;0,INDEX('計算A'!I$110:I$114,$F13+1)+IF(AND($E13=1,MI13=0),1000,0),MIN(AER13,20)*400+(IF('計算A'!H$106=1,1-DA13,0)+IF('計算A'!I$106=1,1-DC13,0))*150+61+'計算A'!I$5*100000+IF(AND($E13=1,MI13=0),50000,0))),1000000))</f>
        <v/>
      </c>
      <c r="VQ13">
        <f>IF($B13=0,1000000,IF(INDEX('計算A'!$D$60:$II$104,$B13,7)*DC13=1,IF(AND($E13=2,MJ13=0),1000000,IF($F13&gt;0,INDEX('計算A'!J$110:J$114,$F13+1)+IF(AND($E13=1,MJ13=0),1000,0),MIN(AER13,20)*400+(IF('計算A'!I$106=1,1-DB13,0)+IF('計算A'!J$106=1,1-DD13,0))*150+71+'計算A'!J$5*100000+IF(AND($E13=1,MJ13=0),50000,0))),1000000))</f>
        <v/>
      </c>
      <c r="VR13">
        <f>IF($B13=0,1000000,IF(INDEX('計算A'!$D$60:$II$104,$B13,8)*DD13=1,IF(AND($E13=2,MK13=0),1000000,IF($F13&gt;0,INDEX('計算A'!K$110:K$114,$F13+1)+IF(AND($E13=1,MK13=0),1000,0),MIN(AER13,20)*400+(IF('計算A'!J$106=1,1-DC13,0)+IF('計算A'!K$106=1,1-DE13,0))*150+81+'計算A'!K$5*100000+IF(AND($E13=1,MK13=0),50000,0))),1000000))</f>
        <v/>
      </c>
      <c r="VS13">
        <f>IF($B13=0,1000000,IF(INDEX('計算A'!$D$60:$II$104,$B13,9)*DE13=1,IF(AND($E13=2,ML13=0),1000000,IF($F13&gt;0,INDEX('計算A'!L$110:L$114,$F13+1)+IF(AND($E13=1,ML13=0),1000,0),MIN(AER13,20)*400+(IF('計算A'!K$106=1,1-DD13,0)+IF('計算A'!L$106=1,1-DF13,0))*150+91+'計算A'!L$5*100000+IF(AND($E13=1,ML13=0),50000,0))),1000000))</f>
        <v/>
      </c>
      <c r="VT13">
        <f>IF($B13=0,1000000,IF(INDEX('計算A'!$D$60:$II$104,$B13,10)*DF13=1,IF(AND($E13=2,MM13=0),1000000,IF($F13&gt;0,INDEX('計算A'!M$110:M$114,$F13+1)+IF(AND($E13=1,MM13=0),1000,0),MIN(AER13,20)*400+(IF('計算A'!L$106=1,1-DE13,0)+IF('計算A'!M$106=1,1-DG13,0))*150+101+'計算A'!M$5*100000+IF(AND($E13=1,MM13=0),50000,0))),1000000))</f>
        <v/>
      </c>
      <c r="VU13">
        <f>IF($B13=0,1000000,IF(INDEX('計算A'!$D$60:$II$104,$B13,11)*DG13=1,IF(AND($E13=2,MN13=0),1000000,IF($F13&gt;0,INDEX('計算A'!N$110:N$114,$F13+1)+IF(AND($E13=1,MN13=0),1000,0),MIN(AER13,20)*400+(IF('計算A'!M$106=1,1-DF13,0)+IF('計算A'!N$106=1,1-DH13,0))*150+111+'計算A'!N$5*100000+IF(AND($E13=1,MN13=0),50000,0))),1000000))</f>
        <v/>
      </c>
      <c r="VV13">
        <f>IF($B13=0,1000000,IF(INDEX('計算A'!$D$60:$II$104,$B13,12)*DH13=1,IF(AND($E13=2,MO13=0),1000000,IF($F13&gt;0,INDEX('計算A'!O$110:O$114,$F13+1)+IF(AND($E13=1,MO13=0),1000,0),MIN(AER13,20)*400+(IF('計算A'!N$106=1,1-DG13,0)+IF('計算A'!O$106=1,1-DI13,0))*150+121+'計算A'!O$5*100000+IF(AND($E13=1,MO13=0),50000,0))),1000000))</f>
        <v/>
      </c>
      <c r="VW13">
        <f>IF($B13=0,1000000,IF(INDEX('計算A'!$D$60:$II$104,$B13,13)*DI13=1,IF(AND($E13=2,MP13=0),1000000,IF($F13&gt;0,INDEX('計算A'!P$110:P$114,$F13+1)+IF(AND($E13=1,MP13=0),1000,0),MIN(AER13,20)*400+(IF('計算A'!O$106=1,1-DH13,0)+IF('計算A'!P$106=1,1-DJ13,0))*150+131+'計算A'!P$5*100000+IF(AND($E13=1,MP13=0),50000,0))),1000000))</f>
        <v/>
      </c>
      <c r="VX13">
        <f>IF($B13=0,1000000,IF(INDEX('計算A'!$D$60:$II$104,$B13,14)*DJ13=1,IF(AND($E13=2,MQ13=0),1000000,IF($F13&gt;0,INDEX('計算A'!Q$110:Q$114,$F13+1)+IF(AND($E13=1,MQ13=0),1000,0),MIN(AER13,20)*400+(IF('計算A'!P$106=1,1-DI13,0)+IF('計算A'!Q$106=1,1-DK13,0))*150+141+'計算A'!Q$5*100000+IF(AND($E13=1,MQ13=0),50000,0))),1000000))</f>
        <v/>
      </c>
      <c r="VY13">
        <f>IF($B13=0,1000000,IF(INDEX('計算A'!$D$60:$II$104,$B13,15)*DK13=1,IF(AND($E13=2,MR13=0),1000000,IF($F13&gt;0,INDEX('計算A'!R$110:R$114,$F13+1)+IF(AND($E13=1,MR13=0),1000,0),MIN(AER13,20)*400+(IF('計算A'!Q$106=1,1-DJ13,0)+IF('計算A'!R$106=1,1-DL13,0))*150+151+'計算A'!R$5*100000+IF(AND($E13=1,MR13=0),50000,0))),1000000))</f>
        <v/>
      </c>
      <c r="VZ13">
        <f>IF($B13=0,1000000,IF(INDEX('計算A'!$D$60:$II$104,$B13,16)*DL13=1,IF(AND($E13=2,MS13=0),1000000,IF($F13&gt;0,INDEX('計算A'!S$110:S$114,$F13+1)+IF(AND($E13=1,MS13=0),1000,0),MIN(AER13,20)*400+(IF('計算A'!R$106=1,1-DK13,0)+IF('計算A'!S$106=1,1-DM13,0))*150+161+'計算A'!S$5*100000+IF(AND($E13=1,MS13=0),50000,0))),1000000))</f>
        <v/>
      </c>
      <c r="WA13">
        <f>IF($B13=0,1000000,IF(INDEX('計算A'!$D$60:$II$104,$B13,17)*DM13=1,IF(AND($E13=2,MT13=0),1000000,IF($F13&gt;0,INDEX('計算A'!T$110:T$114,$F13+1)+IF(AND($E13=1,MT13=0),1000,0),MIN(AER13,20)*400+(IF('計算A'!S$106=1,1-DL13,0)+IF('計算A'!T$106=1,1-DN13,0))*150+171+'計算A'!T$5*100000+IF(AND($E13=1,MT13=0),50000,0))),1000000))</f>
        <v/>
      </c>
      <c r="WB13">
        <f>IF($B13=0,1000000,IF(INDEX('計算A'!$D$60:$II$104,$B13,18)*DN13=1,IF(AND($E13=2,MU13=0),1000000,IF($F13&gt;0,INDEX('計算A'!U$110:U$114,$F13+1)+IF(AND($E13=1,MU13=0),1000,0),MIN(AER13,20)*400+(IF('計算A'!T$106=1,1-DM13,0)+IF('計算A'!U$106=1,1-DO13,0))*150+181+'計算A'!U$5*100000+IF(AND($E13=1,MU13=0),50000,0))),1000000))</f>
        <v/>
      </c>
      <c r="WC13">
        <f>IF($B13=0,1000000,IF(INDEX('計算A'!$D$60:$II$104,$B13,19)*DO13=1,IF(AND($E13=2,MV13=0),1000000,IF($F13&gt;0,INDEX('計算A'!V$110:V$114,$F13+1)+IF(AND($E13=1,MV13=0),1000,0),MIN(AER13,20)*400+(IF('計算A'!U$106=1,1-DN13,0)+IF('計算A'!V$106=1,1-DP13,0))*150+191+'計算A'!V$5*100000+IF(AND($E13=1,MV13=0),50000,0))),1000000))</f>
        <v/>
      </c>
      <c r="WD13">
        <f>IF($B13=0,1000000,IF(INDEX('計算A'!$D$60:$II$104,$B13,20)*DP13=1,IF(AND($E13=2,MW13=0),1000000,IF($F13&gt;0,INDEX('計算A'!W$110:W$114,$F13+1)+IF(AND($E13=1,MW13=0),1000,0),MIN(AER13,20)*400+(IF('計算A'!V$106=1,1-DO13,0)+IF('計算A'!W$106=1,1-DQ13,0))*150+201+'計算A'!W$5*100000+IF(AND($E13=1,MW13=0),50000,0))),1000000))</f>
        <v/>
      </c>
      <c r="WE13">
        <f>IF($B13=0,1000000,IF(INDEX('計算A'!$D$60:$II$104,$B13,21)*DQ13=1,IF(AND($E13=2,MX13=0),1000000,IF($F13&gt;0,INDEX('計算A'!X$110:X$114,$F13+1)+IF(AND($E13=1,MX13=0),1000,0),MIN(AER13,20)*400+(IF('計算A'!W$106=1,1-DP13,0)+IF('計算A'!X$106=1,1-DR13,0))*150+211+'計算A'!X$5*100000+IF(AND($E13=1,MX13=0),50000,0))),1000000))</f>
        <v/>
      </c>
      <c r="WF13">
        <f>IF($B13=0,1000000,IF(INDEX('計算A'!$D$60:$II$104,$B13,22)*DR13=1,IF(AND($E13=2,MY13=0),1000000,IF($F13&gt;0,INDEX('計算A'!Y$110:Y$114,$F13+1)+IF(AND($E13=1,MY13=0),1000,0),MIN(AER13,20)*400+(IF('計算A'!X$106=1,1-DQ13,0)+IF('計算A'!Y$106=1,1-DS13,0))*150+221+'計算A'!Y$5*100000+IF(AND($E13=1,MY13=0),50000,0))),1000000))</f>
        <v/>
      </c>
      <c r="WG13">
        <f>IF($B13=0,1000000,IF(INDEX('計算A'!$D$60:$II$104,$B13,23)*DS13=1,IF(AND($E13=2,MZ13=0),1000000,IF($F13&gt;0,INDEX('計算A'!Z$110:Z$114,$F13+1)+IF(AND($E13=1,MZ13=0),1000,0),MIN(AER13,20)*400+(IF('計算A'!Y$106=1,1-DR13,0)+IF('計算A'!Z$106=1,1-DT13,0))*150+231+'計算A'!Z$5*100000+IF(AND($E13=1,MZ13=0),50000,0))),1000000))</f>
        <v/>
      </c>
      <c r="WH13">
        <f>IF($B13=0,1000000,IF(INDEX('計算A'!$D$60:$II$104,$B13,24)*DT13=1,IF(AND($E13=2,NA13=0),1000000,IF($F13&gt;0,INDEX('計算A'!AA$110:AA$114,$F13+1)+IF(AND($E13=1,NA13=0),1000,0),MIN(AER13,20)*400+(IF('計算A'!Z$106=1,1-DS13,0))*150+241+'計算A'!AA$5*100000+IF(AND($E13=1,NA13=0),50000,0))),1000000))</f>
        <v/>
      </c>
      <c r="WI13">
        <f>IF($B13=0,1000000,IF(INDEX('計算A'!$D$60:$II$104,$B13,25)*DU13=1,IF(AND($E13=2,NB13=0),1000000,IF($F13&gt;0,INDEX('計算A'!AB$110:AB$114,$F13+1)+IF(AND($E13=1,NB13=0),1000,0),MIN(AES13,20)*400+(IF('計算A'!AB$106=1,1-DV13,0))*150+12+'計算A'!AB$5*100000+IF(AND($E13=1,NB13=0),50000,0))),1000000))</f>
        <v/>
      </c>
      <c r="WJ13">
        <f>IF($B13=0,1000000,IF(INDEX('計算A'!$D$60:$II$104,$B13,26)*DV13=1,IF(AND($E13=2,NC13=0),1000000,IF($F13&gt;0,INDEX('計算A'!AC$110:AC$114,$F13+1)+IF(AND($E13=1,NC13=0),1000,0),MIN(AES13,20)*400+(IF('計算A'!AB$106=1,1-DU13,0)+IF('計算A'!AC$106=1,1-DW13,0))*150+22+'計算A'!AC$5*100000+IF(AND($E13=1,NC13=0),50000,0))),1000000))</f>
        <v/>
      </c>
      <c r="WK13">
        <f>IF($B13=0,1000000,IF(INDEX('計算A'!$D$60:$II$104,$B13,27)*DW13=1,IF(AND($E13=2,ND13=0),1000000,IF($F13&gt;0,INDEX('計算A'!AD$110:AD$114,$F13+1)+IF(AND($E13=1,ND13=0),1000,0),MIN(AES13,20)*400+(IF('計算A'!AC$106=1,1-DV13,0)+IF('計算A'!AD$106=1,1-DX13,0))*150+32+'計算A'!AD$5*100000+IF(AND($E13=1,ND13=0),50000,0))),1000000))</f>
        <v/>
      </c>
      <c r="WL13">
        <f>IF($B13=0,1000000,IF(INDEX('計算A'!$D$60:$II$104,$B13,28)*DX13=1,IF(AND($E13=2,NE13=0),1000000,IF($F13&gt;0,INDEX('計算A'!AE$110:AE$114,$F13+1)+IF(AND($E13=1,NE13=0),1000,0),MIN(AES13,20)*400+(IF('計算A'!AD$106=1,1-DW13,0)+IF('計算A'!AE$106=1,1-DY13,0))*150+42+'計算A'!AE$5*100000+IF(AND($E13=1,NE13=0),50000,0))),1000000))</f>
        <v/>
      </c>
      <c r="WM13">
        <f>IF($B13=0,1000000,IF(INDEX('計算A'!$D$60:$II$104,$B13,29)*DY13=1,IF(AND($E13=2,NF13=0),1000000,IF($F13&gt;0,INDEX('計算A'!AF$110:AF$114,$F13+1)+IF(AND($E13=1,NF13=0),1000,0),MIN(AES13,20)*400+(IF('計算A'!AE$106=1,1-DX13,0)+IF('計算A'!AF$106=1,1-DZ13,0))*150+52+'計算A'!AF$5*100000+IF(AND($E13=1,NF13=0),50000,0))),1000000))</f>
        <v/>
      </c>
      <c r="WN13">
        <f>IF($B13=0,1000000,IF(INDEX('計算A'!$D$60:$II$104,$B13,30)*DZ13=1,IF(AND($E13=2,NG13=0),1000000,IF($F13&gt;0,INDEX('計算A'!AG$110:AG$114,$F13+1)+IF(AND($E13=1,NG13=0),1000,0),MIN(AES13,20)*400+(IF('計算A'!AF$106=1,1-DY13,0)+IF('計算A'!AG$106=1,1-EA13,0))*150+62+'計算A'!AG$5*100000+IF(AND($E13=1,NG13=0),50000,0))),1000000))</f>
        <v/>
      </c>
      <c r="WO13">
        <f>IF($B13=0,1000000,IF(INDEX('計算A'!$D$60:$II$104,$B13,31)*EA13=1,IF(AND($E13=2,NH13=0),1000000,IF($F13&gt;0,INDEX('計算A'!AH$110:AH$114,$F13+1)+IF(AND($E13=1,NH13=0),1000,0),MIN(AES13,20)*400+(IF('計算A'!AG$106=1,1-DZ13,0)+IF('計算A'!AH$106=1,1-EB13,0))*150+72+'計算A'!AH$5*100000+IF(AND($E13=1,NH13=0),50000,0))),1000000))</f>
        <v/>
      </c>
      <c r="WP13">
        <f>IF($B13=0,1000000,IF(INDEX('計算A'!$D$60:$II$104,$B13,32)*EB13=1,IF(AND($E13=2,NI13=0),1000000,IF($F13&gt;0,INDEX('計算A'!AI$110:AI$114,$F13+1)+IF(AND($E13=1,NI13=0),1000,0),MIN(AES13,20)*400+(IF('計算A'!AH$106=1,1-EA13,0)+IF('計算A'!AI$106=1,1-EC13,0))*150+82+'計算A'!AI$5*100000+IF(AND($E13=1,NI13=0),50000,0))),1000000))</f>
        <v/>
      </c>
      <c r="WQ13">
        <f>IF($B13=0,1000000,IF(INDEX('計算A'!$D$60:$II$104,$B13,33)*EC13=1,IF(AND($E13=2,NJ13=0),1000000,IF($F13&gt;0,INDEX('計算A'!AJ$110:AJ$114,$F13+1)+IF(AND($E13=1,NJ13=0),1000,0),MIN(AES13,20)*400+(IF('計算A'!AI$106=1,1-EB13,0)+IF('計算A'!AJ$106=1,1-ED13,0))*150+92+'計算A'!AJ$5*100000+IF(AND($E13=1,NJ13=0),50000,0))),1000000))</f>
        <v/>
      </c>
      <c r="WR13">
        <f>IF($B13=0,1000000,IF(INDEX('計算A'!$D$60:$II$104,$B13,34)*ED13=1,IF(AND($E13=2,NK13=0),1000000,IF($F13&gt;0,INDEX('計算A'!AK$110:AK$114,$F13+1)+IF(AND($E13=1,NK13=0),1000,0),MIN(AES13,20)*400+(IF('計算A'!AJ$106=1,1-EC13,0)+IF('計算A'!AK$106=1,1-EE13,0))*150+102+'計算A'!AK$5*100000+IF(AND($E13=1,NK13=0),50000,0))),1000000))</f>
        <v/>
      </c>
      <c r="WS13">
        <f>IF($B13=0,1000000,IF(INDEX('計算A'!$D$60:$II$104,$B13,35)*EE13=1,IF(AND($E13=2,NL13=0),1000000,IF($F13&gt;0,INDEX('計算A'!AL$110:AL$114,$F13+1)+IF(AND($E13=1,NL13=0),1000,0),MIN(AES13,20)*400+(IF('計算A'!AK$106=1,1-ED13,0)+IF('計算A'!AL$106=1,1-EF13,0))*150+112+'計算A'!AL$5*100000+IF(AND($E13=1,NL13=0),50000,0))),1000000))</f>
        <v/>
      </c>
      <c r="WT13">
        <f>IF($B13=0,1000000,IF(INDEX('計算A'!$D$60:$II$104,$B13,36)*EF13=1,IF(AND($E13=2,NM13=0),1000000,IF($F13&gt;0,INDEX('計算A'!AM$110:AM$114,$F13+1)+IF(AND($E13=1,NM13=0),1000,0),MIN(AES13,20)*400+(IF('計算A'!AL$106=1,1-EE13,0)+IF('計算A'!AM$106=1,1-EG13,0))*150+122+'計算A'!AM$5*100000+IF(AND($E13=1,NM13=0),50000,0))),1000000))</f>
        <v/>
      </c>
      <c r="WU13">
        <f>IF($B13=0,1000000,IF(INDEX('計算A'!$D$60:$II$104,$B13,37)*EG13=1,IF(AND($E13=2,NN13=0),1000000,IF($F13&gt;0,INDEX('計算A'!AN$110:AN$114,$F13+1)+IF(AND($E13=1,NN13=0),1000,0),MIN(AES13,20)*400+(IF('計算A'!AM$106=1,1-EF13,0)+IF('計算A'!AN$106=1,1-EH13,0))*150+132+'計算A'!AN$5*100000+IF(AND($E13=1,NN13=0),50000,0))),1000000))</f>
        <v/>
      </c>
      <c r="WV13">
        <f>IF($B13=0,1000000,IF(INDEX('計算A'!$D$60:$II$104,$B13,38)*EH13=1,IF(AND($E13=2,NO13=0),1000000,IF($F13&gt;0,INDEX('計算A'!AO$110:AO$114,$F13+1)+IF(AND($E13=1,NO13=0),1000,0),MIN(AES13,20)*400+(IF('計算A'!AN$106=1,1-EG13,0)+IF('計算A'!AO$106=1,1-EI13,0))*150+142+'計算A'!AO$5*100000+IF(AND($E13=1,NO13=0),50000,0))),1000000))</f>
        <v/>
      </c>
      <c r="WW13">
        <f>IF($B13=0,1000000,IF(INDEX('計算A'!$D$60:$II$104,$B13,39)*EI13=1,IF(AND($E13=2,NP13=0),1000000,IF($F13&gt;0,INDEX('計算A'!AP$110:AP$114,$F13+1)+IF(AND($E13=1,NP13=0),1000,0),MIN(AES13,20)*400+(IF('計算A'!AO$106=1,1-EH13,0)+IF('計算A'!AP$106=1,1-EJ13,0))*150+152+'計算A'!AP$5*100000+IF(AND($E13=1,NP13=0),50000,0))),1000000))</f>
        <v/>
      </c>
      <c r="WX13">
        <f>IF($B13=0,1000000,IF(INDEX('計算A'!$D$60:$II$104,$B13,40)*EJ13=1,IF(AND($E13=2,NQ13=0),1000000,IF($F13&gt;0,INDEX('計算A'!AQ$110:AQ$114,$F13+1)+IF(AND($E13=1,NQ13=0),1000,0),MIN(AES13,20)*400+(IF('計算A'!AP$106=1,1-EI13,0)+IF('計算A'!AQ$106=1,1-EK13,0))*150+162+'計算A'!AQ$5*100000+IF(AND($E13=1,NQ13=0),50000,0))),1000000))</f>
        <v/>
      </c>
      <c r="WY13">
        <f>IF($B13=0,1000000,IF(INDEX('計算A'!$D$60:$II$104,$B13,41)*EK13=1,IF(AND($E13=2,NR13=0),1000000,IF($F13&gt;0,INDEX('計算A'!AR$110:AR$114,$F13+1)+IF(AND($E13=1,NR13=0),1000,0),MIN(AES13,20)*400+(IF('計算A'!AQ$106=1,1-EJ13,0)+IF('計算A'!AR$106=1,1-EL13,0))*150+172+'計算A'!AR$5*100000+IF(AND($E13=1,NR13=0),50000,0))),1000000))</f>
        <v/>
      </c>
      <c r="WZ13">
        <f>IF($B13=0,1000000,IF(INDEX('計算A'!$D$60:$II$104,$B13,42)*EL13=1,IF(AND($E13=2,NS13=0),1000000,IF($F13&gt;0,INDEX('計算A'!AS$110:AS$114,$F13+1)+IF(AND($E13=1,NS13=0),1000,0),MIN(AES13,20)*400+(IF('計算A'!AR$106=1,1-EK13,0)+IF('計算A'!AS$106=1,1-EM13,0))*150+182+'計算A'!AS$5*100000+IF(AND($E13=1,NS13=0),50000,0))),1000000))</f>
        <v/>
      </c>
      <c r="XA13">
        <f>IF($B13=0,1000000,IF(INDEX('計算A'!$D$60:$II$104,$B13,43)*EM13=1,IF(AND($E13=2,NT13=0),1000000,IF($F13&gt;0,INDEX('計算A'!AT$110:AT$114,$F13+1)+IF(AND($E13=1,NT13=0),1000,0),MIN(AES13,20)*400+(IF('計算A'!AS$106=1,1-EL13,0)+IF('計算A'!AT$106=1,1-EN13,0))*150+192+'計算A'!AT$5*100000+IF(AND($E13=1,NT13=0),50000,0))),1000000))</f>
        <v/>
      </c>
      <c r="XB13">
        <f>IF($B13=0,1000000,IF(INDEX('計算A'!$D$60:$II$104,$B13,44)*EN13=1,IF(AND($E13=2,NU13=0),1000000,IF($F13&gt;0,INDEX('計算A'!AU$110:AU$114,$F13+1)+IF(AND($E13=1,NU13=0),1000,0),MIN(AES13,20)*400+(IF('計算A'!AT$106=1,1-EM13,0)+IF('計算A'!AU$106=1,1-EO13,0))*150+202+'計算A'!AU$5*100000+IF(AND($E13=1,NU13=0),50000,0))),1000000))</f>
        <v/>
      </c>
      <c r="XC13">
        <f>IF($B13=0,1000000,IF(INDEX('計算A'!$D$60:$II$104,$B13,45)*EO13=1,IF(AND($E13=2,NV13=0),1000000,IF($F13&gt;0,INDEX('計算A'!AV$110:AV$114,$F13+1)+IF(AND($E13=1,NV13=0),1000,0),MIN(AES13,20)*400+(IF('計算A'!AU$106=1,1-EN13,0)+IF('計算A'!AV$106=1,1-EP13,0))*150+212+'計算A'!AV$5*100000+IF(AND($E13=1,NV13=0),50000,0))),1000000))</f>
        <v/>
      </c>
      <c r="XD13">
        <f>IF($B13=0,1000000,IF(INDEX('計算A'!$D$60:$II$104,$B13,46)*EP13=1,IF(AND($E13=2,NW13=0),1000000,IF($F13&gt;0,INDEX('計算A'!AW$110:AW$114,$F13+1)+IF(AND($E13=1,NW13=0),1000,0),MIN(AES13,20)*400+(IF('計算A'!AV$106=1,1-EO13,0)+IF('計算A'!AW$106=1,1-EQ13,0))*150+222+'計算A'!AW$5*100000+IF(AND($E13=1,NW13=0),50000,0))),1000000))</f>
        <v/>
      </c>
      <c r="XE13">
        <f>IF($B13=0,1000000,IF(INDEX('計算A'!$D$60:$II$104,$B13,47)*EQ13=1,IF(AND($E13=2,NX13=0),1000000,IF($F13&gt;0,INDEX('計算A'!AX$110:AX$114,$F13+1)+IF(AND($E13=1,NX13=0),1000,0),MIN(AES13,20)*400+(IF('計算A'!AW$106=1,1-EP13,0)+IF('計算A'!AX$106=1,1-ER13,0))*150+232+'計算A'!AX$5*100000+IF(AND($E13=1,NX13=0),50000,0))),1000000))</f>
        <v/>
      </c>
      <c r="XF13">
        <f>IF($B13=0,1000000,IF(INDEX('計算A'!$D$60:$II$104,$B13,48)*ER13=1,IF(AND($E13=2,NY13=0),1000000,IF($F13&gt;0,INDEX('計算A'!AY$110:AY$114,$F13+1)+IF(AND($E13=1,NY13=0),1000,0),MIN(AES13,20)*400+(IF('計算A'!AX$106=1,1-EQ13,0))*150+242+'計算A'!AY$5*100000+IF(AND($E13=1,NY13=0),50000,0))),1000000))</f>
        <v/>
      </c>
      <c r="XG13">
        <f>IF($B13=0,1000000,IF(INDEX('計算A'!$D$60:$II$104,$B13,49)*ES13=1,IF(AND($E13=2,NZ13=0),1000000,IF($F13&gt;0,INDEX('計算A'!AZ$110:AZ$114,$F13+1)+IF(AND($E13=1,NZ13=0),1000,0),MIN(AET13,20)*400+(IF('計算A'!AZ$106=1,1-ET13,0))*150+13+'計算A'!AZ$5*100000+IF(AND($E13=1,NZ13=0),50000,0))),1000000))</f>
        <v/>
      </c>
      <c r="XH13">
        <f>IF($B13=0,1000000,IF(INDEX('計算A'!$D$60:$II$104,$B13,50)*ET13=1,IF(AND($E13=2,OA13=0),1000000,IF($F13&gt;0,INDEX('計算A'!BA$110:BA$114,$F13+1)+IF(AND($E13=1,OA13=0),1000,0),MIN(AET13,20)*400+(IF('計算A'!AZ$106=1,1-ES13,0)+IF('計算A'!BA$106=1,1-EU13,0))*150+23+'計算A'!BA$5*100000+IF(AND($E13=1,OA13=0),50000,0))),1000000))</f>
        <v/>
      </c>
      <c r="XI13">
        <f>IF($B13=0,1000000,IF(INDEX('計算A'!$D$60:$II$104,$B13,51)*EU13=1,IF(AND($E13=2,OB13=0),1000000,IF($F13&gt;0,INDEX('計算A'!BB$110:BB$114,$F13+1)+IF(AND($E13=1,OB13=0),1000,0),MIN(AET13,20)*400+(IF('計算A'!BA$106=1,1-ET13,0)+IF('計算A'!BB$106=1,1-EV13,0))*150+33+'計算A'!BB$5*100000+IF(AND($E13=1,OB13=0),50000,0))),1000000))</f>
        <v/>
      </c>
      <c r="XJ13">
        <f>IF($B13=0,1000000,IF(INDEX('計算A'!$D$60:$II$104,$B13,52)*EV13=1,IF(AND($E13=2,OC13=0),1000000,IF($F13&gt;0,INDEX('計算A'!BC$110:BC$114,$F13+1)+IF(AND($E13=1,OC13=0),1000,0),MIN(AET13,20)*400+(IF('計算A'!BB$106=1,1-EU13,0)+IF('計算A'!BC$106=1,1-EW13,0))*150+43+'計算A'!BC$5*100000+IF(AND($E13=1,OC13=0),50000,0))),1000000))</f>
        <v/>
      </c>
      <c r="XK13">
        <f>IF($B13=0,1000000,IF(INDEX('計算A'!$D$60:$II$104,$B13,53)*EW13=1,IF(AND($E13=2,OD13=0),1000000,IF($F13&gt;0,INDEX('計算A'!BD$110:BD$114,$F13+1)+IF(AND($E13=1,OD13=0),1000,0),MIN(AET13,20)*400+(IF('計算A'!BC$106=1,1-EV13,0)+IF('計算A'!BD$106=1,1-EX13,0))*150+53+'計算A'!BD$5*100000+IF(AND($E13=1,OD13=0),50000,0))),1000000))</f>
        <v/>
      </c>
      <c r="XL13">
        <f>IF($B13=0,1000000,IF(INDEX('計算A'!$D$60:$II$104,$B13,54)*EX13=1,IF(AND($E13=2,OE13=0),1000000,IF($F13&gt;0,INDEX('計算A'!BE$110:BE$114,$F13+1)+IF(AND($E13=1,OE13=0),1000,0),MIN(AET13,20)*400+(IF('計算A'!BD$106=1,1-EW13,0)+IF('計算A'!BE$106=1,1-EY13,0))*150+63+'計算A'!BE$5*100000+IF(AND($E13=1,OE13=0),50000,0))),1000000))</f>
        <v/>
      </c>
      <c r="XM13">
        <f>IF($B13=0,1000000,IF(INDEX('計算A'!$D$60:$II$104,$B13,55)*EY13=1,IF(AND($E13=2,OF13=0),1000000,IF($F13&gt;0,INDEX('計算A'!BF$110:BF$114,$F13+1)+IF(AND($E13=1,OF13=0),1000,0),MIN(AET13,20)*400+(IF('計算A'!BE$106=1,1-EX13,0)+IF('計算A'!BF$106=1,1-EZ13,0))*150+73+'計算A'!BF$5*100000+IF(AND($E13=1,OF13=0),50000,0))),1000000))</f>
        <v/>
      </c>
      <c r="XN13">
        <f>IF($B13=0,1000000,IF(INDEX('計算A'!$D$60:$II$104,$B13,56)*EZ13=1,IF(AND($E13=2,OG13=0),1000000,IF($F13&gt;0,INDEX('計算A'!BG$110:BG$114,$F13+1)+IF(AND($E13=1,OG13=0),1000,0),MIN(AET13,20)*400+(IF('計算A'!BF$106=1,1-EY13,0)+IF('計算A'!BG$106=1,1-FA13,0))*150+83+'計算A'!BG$5*100000+IF(AND($E13=1,OG13=0),50000,0))),1000000))</f>
        <v/>
      </c>
      <c r="XO13">
        <f>IF($B13=0,1000000,IF(INDEX('計算A'!$D$60:$II$104,$B13,57)*FA13=1,IF(AND($E13=2,OH13=0),1000000,IF($F13&gt;0,INDEX('計算A'!BH$110:BH$114,$F13+1)+IF(AND($E13=1,OH13=0),1000,0),MIN(AET13,20)*400+(IF('計算A'!BG$106=1,1-EZ13,0)+IF('計算A'!BH$106=1,1-FB13,0))*150+93+'計算A'!BH$5*100000+IF(AND($E13=1,OH13=0),50000,0))),1000000))</f>
        <v/>
      </c>
      <c r="XP13">
        <f>IF($B13=0,1000000,IF(INDEX('計算A'!$D$60:$II$104,$B13,58)*FB13=1,IF(AND($E13=2,OI13=0),1000000,IF($F13&gt;0,INDEX('計算A'!BI$110:BI$114,$F13+1)+IF(AND($E13=1,OI13=0),1000,0),MIN(AET13,20)*400+(IF('計算A'!BH$106=1,1-FA13,0)+IF('計算A'!BI$106=1,1-FC13,0))*150+103+'計算A'!BI$5*100000+IF(AND($E13=1,OI13=0),50000,0))),1000000))</f>
        <v/>
      </c>
      <c r="XQ13">
        <f>IF($B13=0,1000000,IF(INDEX('計算A'!$D$60:$II$104,$B13,59)*FC13=1,IF(AND($E13=2,OJ13=0),1000000,IF($F13&gt;0,INDEX('計算A'!BJ$110:BJ$114,$F13+1)+IF(AND($E13=1,OJ13=0),1000,0),MIN(AET13,20)*400+(IF('計算A'!BI$106=1,1-FB13,0)+IF('計算A'!BJ$106=1,1-FD13,0))*150+113+'計算A'!BJ$5*100000+IF(AND($E13=1,OJ13=0),50000,0))),1000000))</f>
        <v/>
      </c>
      <c r="XR13">
        <f>IF($B13=0,1000000,IF(INDEX('計算A'!$D$60:$II$104,$B13,60)*FD13=1,IF(AND($E13=2,OK13=0),1000000,IF($F13&gt;0,INDEX('計算A'!BK$110:BK$114,$F13+1)+IF(AND($E13=1,OK13=0),1000,0),MIN(AET13,20)*400+(IF('計算A'!BJ$106=1,1-FC13,0)+IF('計算A'!BK$106=1,1-FE13,0))*150+123+'計算A'!BK$5*100000+IF(AND($E13=1,OK13=0),50000,0))),1000000))</f>
        <v/>
      </c>
      <c r="XS13">
        <f>IF($B13=0,1000000,IF(INDEX('計算A'!$D$60:$II$104,$B13,61)*FE13=1,IF(AND($E13=2,OL13=0),1000000,IF($F13&gt;0,INDEX('計算A'!BL$110:BL$114,$F13+1)+IF(AND($E13=1,OL13=0),1000,0),MIN(AET13,20)*400+(IF('計算A'!BK$106=1,1-FD13,0)+IF('計算A'!BL$106=1,1-FF13,0))*150+133+'計算A'!BL$5*100000+IF(AND($E13=1,OL13=0),50000,0))),1000000))</f>
        <v/>
      </c>
      <c r="XT13">
        <f>IF($B13=0,1000000,IF(INDEX('計算A'!$D$60:$II$104,$B13,62)*FF13=1,IF(AND($E13=2,OM13=0),1000000,IF($F13&gt;0,INDEX('計算A'!BM$110:BM$114,$F13+1)+IF(AND($E13=1,OM13=0),1000,0),MIN(AET13,20)*400+(IF('計算A'!BL$106=1,1-FE13,0)+IF('計算A'!BM$106=1,1-FG13,0))*150+143+'計算A'!BM$5*100000+IF(AND($E13=1,OM13=0),50000,0))),1000000))</f>
        <v/>
      </c>
      <c r="XU13">
        <f>IF($B13=0,1000000,IF(INDEX('計算A'!$D$60:$II$104,$B13,63)*FG13=1,IF(AND($E13=2,ON13=0),1000000,IF($F13&gt;0,INDEX('計算A'!BN$110:BN$114,$F13+1)+IF(AND($E13=1,ON13=0),1000,0),MIN(AET13,20)*400+(IF('計算A'!BM$106=1,1-FF13,0)+IF('計算A'!BN$106=1,1-FH13,0))*150+153+'計算A'!BN$5*100000+IF(AND($E13=1,ON13=0),50000,0))),1000000))</f>
        <v/>
      </c>
      <c r="XV13">
        <f>IF($B13=0,1000000,IF(INDEX('計算A'!$D$60:$II$104,$B13,64)*FH13=1,IF(AND($E13=2,OO13=0),1000000,IF($F13&gt;0,INDEX('計算A'!BO$110:BO$114,$F13+1)+IF(AND($E13=1,OO13=0),1000,0),MIN(AET13,20)*400+(IF('計算A'!BN$106=1,1-FG13,0)+IF('計算A'!BO$106=1,1-FI13,0))*150+163+'計算A'!BO$5*100000+IF(AND($E13=1,OO13=0),50000,0))),1000000))</f>
        <v/>
      </c>
      <c r="XW13">
        <f>IF($B13=0,1000000,IF(INDEX('計算A'!$D$60:$II$104,$B13,65)*FI13=1,IF(AND($E13=2,OP13=0),1000000,IF($F13&gt;0,INDEX('計算A'!BP$110:BP$114,$F13+1)+IF(AND($E13=1,OP13=0),1000,0),MIN(AET13,20)*400+(IF('計算A'!BO$106=1,1-FH13,0)+IF('計算A'!BP$106=1,1-FJ13,0))*150+173+'計算A'!BP$5*100000+IF(AND($E13=1,OP13=0),50000,0))),1000000))</f>
        <v/>
      </c>
      <c r="XX13">
        <f>IF($B13=0,1000000,IF(INDEX('計算A'!$D$60:$II$104,$B13,66)*FJ13=1,IF(AND($E13=2,OQ13=0),1000000,IF($F13&gt;0,INDEX('計算A'!BQ$110:BQ$114,$F13+1)+IF(AND($E13=1,OQ13=0),1000,0),MIN(AET13,20)*400+(IF('計算A'!BP$106=1,1-FI13,0)+IF('計算A'!BQ$106=1,1-FK13,0))*150+183+'計算A'!BQ$5*100000+IF(AND($E13=1,OQ13=0),50000,0))),1000000))</f>
        <v/>
      </c>
      <c r="XY13">
        <f>IF($B13=0,1000000,IF(INDEX('計算A'!$D$60:$II$104,$B13,67)*FK13=1,IF(AND($E13=2,OR13=0),1000000,IF($F13&gt;0,INDEX('計算A'!BR$110:BR$114,$F13+1)+IF(AND($E13=1,OR13=0),1000,0),MIN(AET13,20)*400+(IF('計算A'!BQ$106=1,1-FJ13,0)+IF('計算A'!BR$106=1,1-FL13,0))*150+193+'計算A'!BR$5*100000+IF(AND($E13=1,OR13=0),50000,0))),1000000))</f>
        <v/>
      </c>
      <c r="XZ13">
        <f>IF($B13=0,1000000,IF(INDEX('計算A'!$D$60:$II$104,$B13,68)*FL13=1,IF(AND($E13=2,OS13=0),1000000,IF($F13&gt;0,INDEX('計算A'!BS$110:BS$114,$F13+1)+IF(AND($E13=1,OS13=0),1000,0),MIN(AET13,20)*400+(IF('計算A'!BR$106=1,1-FK13,0)+IF('計算A'!BS$106=1,1-FM13,0))*150+203+'計算A'!BS$5*100000+IF(AND($E13=1,OS13=0),50000,0))),1000000))</f>
        <v/>
      </c>
      <c r="YA13">
        <f>IF($B13=0,1000000,IF(INDEX('計算A'!$D$60:$II$104,$B13,69)*FM13=1,IF(AND($E13=2,OT13=0),1000000,IF($F13&gt;0,INDEX('計算A'!BT$110:BT$114,$F13+1)+IF(AND($E13=1,OT13=0),1000,0),MIN(AET13,20)*400+(IF('計算A'!BS$106=1,1-FL13,0)+IF('計算A'!BT$106=1,1-FN13,0))*150+213+'計算A'!BT$5*100000+IF(AND($E13=1,OT13=0),50000,0))),1000000))</f>
        <v/>
      </c>
      <c r="YB13">
        <f>IF($B13=0,1000000,IF(INDEX('計算A'!$D$60:$II$104,$B13,70)*FN13=1,IF(AND($E13=2,OU13=0),1000000,IF($F13&gt;0,INDEX('計算A'!BU$110:BU$114,$F13+1)+IF(AND($E13=1,OU13=0),1000,0),MIN(AET13,20)*400+(IF('計算A'!BT$106=1,1-FM13,0)+IF('計算A'!BU$106=1,1-FO13,0))*150+223+'計算A'!BU$5*100000+IF(AND($E13=1,OU13=0),50000,0))),1000000))</f>
        <v/>
      </c>
      <c r="YC13">
        <f>IF($B13=0,1000000,IF(INDEX('計算A'!$D$60:$II$104,$B13,71)*FO13=1,IF(AND($E13=2,OV13=0),1000000,IF($F13&gt;0,INDEX('計算A'!BV$110:BV$114,$F13+1)+IF(AND($E13=1,OV13=0),1000,0),MIN(AET13,20)*400+(IF('計算A'!BU$106=1,1-FN13,0)+IF('計算A'!BV$106=1,1-FP13,0))*150+233+'計算A'!BV$5*100000+IF(AND($E13=1,OV13=0),50000,0))),1000000))</f>
        <v/>
      </c>
      <c r="YD13">
        <f>IF($B13=0,1000000,IF(INDEX('計算A'!$D$60:$II$104,$B13,72)*FP13=1,IF(AND($E13=2,OW13=0),1000000,IF($F13&gt;0,INDEX('計算A'!BW$110:BW$114,$F13+1)+IF(AND($E13=1,OW13=0),1000,0),MIN(AET13,20)*400+(IF('計算A'!BV$106=1,1-FO13,0))*150+243+'計算A'!BW$5*100000+IF(AND($E13=1,OW13=0),50000,0))),1000000))</f>
        <v/>
      </c>
      <c r="YE13">
        <f>IF($B13=0,1000000,IF(INDEX('計算A'!$D$60:$II$104,$B13,73)*FQ13=1,IF(AND($E13=2,OX13=0),1000000,IF($F13&gt;0,INDEX('計算A'!BX$110:BX$114,$F13+1)+IF(AND($E13=1,OX13=0),1000,0),MIN(AEU13,20)*400+(IF('計算A'!BX$106=1,1-FR13,0))*150+14+'計算A'!BX$5*100000+IF(AND($E13=1,OX13=0),50000,0))),1000000))</f>
        <v/>
      </c>
      <c r="YF13">
        <f>IF($B13=0,1000000,IF(INDEX('計算A'!$D$60:$II$104,$B13,74)*FR13=1,IF(AND($E13=2,OY13=0),1000000,IF($F13&gt;0,INDEX('計算A'!BY$110:BY$114,$F13+1)+IF(AND($E13=1,OY13=0),1000,0),MIN(AEU13,20)*400+(IF('計算A'!BX$106=1,1-FQ13,0)+IF('計算A'!BY$106=1,1-FS13,0))*150+24+'計算A'!BY$5*100000+IF(AND($E13=1,OY13=0),50000,0))),1000000))</f>
        <v/>
      </c>
      <c r="YG13">
        <f>IF($B13=0,1000000,IF(INDEX('計算A'!$D$60:$II$104,$B13,75)*FS13=1,IF(AND($E13=2,OZ13=0),1000000,IF($F13&gt;0,INDEX('計算A'!BZ$110:BZ$114,$F13+1)+IF(AND($E13=1,OZ13=0),1000,0),MIN(AEU13,20)*400+(IF('計算A'!BY$106=1,1-FR13,0)+IF('計算A'!BZ$106=1,1-FT13,0))*150+34+'計算A'!BZ$5*100000+IF(AND($E13=1,OZ13=0),50000,0))),1000000))</f>
        <v/>
      </c>
      <c r="YH13">
        <f>IF($B13=0,1000000,IF(INDEX('計算A'!$D$60:$II$104,$B13,76)*FT13=1,IF(AND($E13=2,PA13=0),1000000,IF($F13&gt;0,INDEX('計算A'!CA$110:CA$114,$F13+1)+IF(AND($E13=1,PA13=0),1000,0),MIN(AEU13,20)*400+(IF('計算A'!BZ$106=1,1-FS13,0)+IF('計算A'!CA$106=1,1-FU13,0))*150+44+'計算A'!CA$5*100000+IF(AND($E13=1,PA13=0),50000,0))),1000000))</f>
        <v/>
      </c>
      <c r="YI13">
        <f>IF($B13=0,1000000,IF(INDEX('計算A'!$D$60:$II$104,$B13,77)*FU13=1,IF(AND($E13=2,PB13=0),1000000,IF($F13&gt;0,INDEX('計算A'!CB$110:CB$114,$F13+1)+IF(AND($E13=1,PB13=0),1000,0),MIN(AEU13,20)*400+(IF('計算A'!CA$106=1,1-FT13,0)+IF('計算A'!CB$106=1,1-FV13,0))*150+54+'計算A'!CB$5*100000+IF(AND($E13=1,PB13=0),50000,0))),1000000))</f>
        <v/>
      </c>
      <c r="YJ13">
        <f>IF($B13=0,1000000,IF(INDEX('計算A'!$D$60:$II$104,$B13,78)*FV13=1,IF(AND($E13=2,PC13=0),1000000,IF($F13&gt;0,INDEX('計算A'!CC$110:CC$114,$F13+1)+IF(AND($E13=1,PC13=0),1000,0),MIN(AEU13,20)*400+(IF('計算A'!CB$106=1,1-FU13,0)+IF('計算A'!CC$106=1,1-FW13,0))*150+64+'計算A'!CC$5*100000+IF(AND($E13=1,PC13=0),50000,0))),1000000))</f>
        <v/>
      </c>
      <c r="YK13">
        <f>IF($B13=0,1000000,IF(INDEX('計算A'!$D$60:$II$104,$B13,79)*FW13=1,IF(AND($E13=2,PD13=0),1000000,IF($F13&gt;0,INDEX('計算A'!CD$110:CD$114,$F13+1)+IF(AND($E13=1,PD13=0),1000,0),MIN(AEU13,20)*400+(IF('計算A'!CC$106=1,1-FV13,0)+IF('計算A'!CD$106=1,1-FX13,0))*150+74+'計算A'!CD$5*100000+IF(AND($E13=1,PD13=0),50000,0))),1000000))</f>
        <v/>
      </c>
      <c r="YL13">
        <f>IF($B13=0,1000000,IF(INDEX('計算A'!$D$60:$II$104,$B13,80)*FX13=1,IF(AND($E13=2,PE13=0),1000000,IF($F13&gt;0,INDEX('計算A'!CE$110:CE$114,$F13+1)+IF(AND($E13=1,PE13=0),1000,0),MIN(AEU13,20)*400+(IF('計算A'!CD$106=1,1-FW13,0)+IF('計算A'!CE$106=1,1-FY13,0))*150+84+'計算A'!CE$5*100000+IF(AND($E13=1,PE13=0),50000,0))),1000000))</f>
        <v/>
      </c>
      <c r="YM13">
        <f>IF($B13=0,1000000,IF(INDEX('計算A'!$D$60:$II$104,$B13,81)*FY13=1,IF(AND($E13=2,PF13=0),1000000,IF($F13&gt;0,INDEX('計算A'!CF$110:CF$114,$F13+1)+IF(AND($E13=1,PF13=0),1000,0),MIN(AEU13,20)*400+(IF('計算A'!CE$106=1,1-FX13,0)+IF('計算A'!CF$106=1,1-FZ13,0))*150+94+'計算A'!CF$5*100000+IF(AND($E13=1,PF13=0),50000,0))),1000000))</f>
        <v/>
      </c>
      <c r="YN13">
        <f>IF($B13=0,1000000,IF(INDEX('計算A'!$D$60:$II$104,$B13,82)*FZ13=1,IF(AND($E13=2,PG13=0),1000000,IF($F13&gt;0,INDEX('計算A'!CG$110:CG$114,$F13+1)+IF(AND($E13=1,PG13=0),1000,0),MIN(AEU13,20)*400+(IF('計算A'!CF$106=1,1-FY13,0)+IF('計算A'!CG$106=1,1-GA13,0))*150+104+'計算A'!CG$5*100000+IF(AND($E13=1,PG13=0),50000,0))),1000000))</f>
        <v/>
      </c>
      <c r="YO13">
        <f>IF($B13=0,1000000,IF(INDEX('計算A'!$D$60:$II$104,$B13,83)*GA13=1,IF(AND($E13=2,PH13=0),1000000,IF($F13&gt;0,INDEX('計算A'!CH$110:CH$114,$F13+1)+IF(AND($E13=1,PH13=0),1000,0),MIN(AEU13,20)*400+(IF('計算A'!CG$106=1,1-FZ13,0)+IF('計算A'!CH$106=1,1-GB13,0))*150+114+'計算A'!CH$5*100000+IF(AND($E13=1,PH13=0),50000,0))),1000000))</f>
        <v/>
      </c>
      <c r="YP13">
        <f>IF($B13=0,1000000,IF(INDEX('計算A'!$D$60:$II$104,$B13,84)*GB13=1,IF(AND($E13=2,PI13=0),1000000,IF($F13&gt;0,INDEX('計算A'!CI$110:CI$114,$F13+1)+IF(AND($E13=1,PI13=0),1000,0),MIN(AEU13,20)*400+(IF('計算A'!CH$106=1,1-GA13,0)+IF('計算A'!CI$106=1,1-GC13,0))*150+124+'計算A'!CI$5*100000+IF(AND($E13=1,PI13=0),50000,0))),1000000))</f>
        <v/>
      </c>
      <c r="YQ13">
        <f>IF($B13=0,1000000,IF(INDEX('計算A'!$D$60:$II$104,$B13,85)*GC13=1,IF(AND($E13=2,PJ13=0),1000000,IF($F13&gt;0,INDEX('計算A'!CJ$110:CJ$114,$F13+1)+IF(AND($E13=1,PJ13=0),1000,0),MIN(AEU13,20)*400+(IF('計算A'!CI$106=1,1-GB13,0)+IF('計算A'!CJ$106=1,1-GD13,0))*150+134+'計算A'!CJ$5*100000+IF(AND($E13=1,PJ13=0),50000,0))),1000000))</f>
        <v/>
      </c>
      <c r="YR13">
        <f>IF($B13=0,1000000,IF(INDEX('計算A'!$D$60:$II$104,$B13,86)*GD13=1,IF(AND($E13=2,PK13=0),1000000,IF($F13&gt;0,INDEX('計算A'!CK$110:CK$114,$F13+1)+IF(AND($E13=1,PK13=0),1000,0),MIN(AEU13,20)*400+(IF('計算A'!CJ$106=1,1-GC13,0)+IF('計算A'!CK$106=1,1-GE13,0))*150+144+'計算A'!CK$5*100000+IF(AND($E13=1,PK13=0),50000,0))),1000000))</f>
        <v/>
      </c>
      <c r="YS13">
        <f>IF($B13=0,1000000,IF(INDEX('計算A'!$D$60:$II$104,$B13,87)*GE13=1,IF(AND($E13=2,PL13=0),1000000,IF($F13&gt;0,INDEX('計算A'!CL$110:CL$114,$F13+1)+IF(AND($E13=1,PL13=0),1000,0),MIN(AEU13,20)*400+(IF('計算A'!CK$106=1,1-GD13,0)+IF('計算A'!CL$106=1,1-GF13,0))*150+154+'計算A'!CL$5*100000+IF(AND($E13=1,PL13=0),50000,0))),1000000))</f>
        <v/>
      </c>
      <c r="YT13">
        <f>IF($B13=0,1000000,IF(INDEX('計算A'!$D$60:$II$104,$B13,88)*GF13=1,IF(AND($E13=2,PM13=0),1000000,IF($F13&gt;0,INDEX('計算A'!CM$110:CM$114,$F13+1)+IF(AND($E13=1,PM13=0),1000,0),MIN(AEU13,20)*400+(IF('計算A'!CL$106=1,1-GE13,0)+IF('計算A'!CM$106=1,1-GG13,0))*150+164+'計算A'!CM$5*100000+IF(AND($E13=1,PM13=0),50000,0))),1000000))</f>
        <v/>
      </c>
      <c r="YU13">
        <f>IF($B13=0,1000000,IF(INDEX('計算A'!$D$60:$II$104,$B13,89)*GG13=1,IF(AND($E13=2,PN13=0),1000000,IF($F13&gt;0,INDEX('計算A'!CN$110:CN$114,$F13+1)+IF(AND($E13=1,PN13=0),1000,0),MIN(AEU13,20)*400+(IF('計算A'!CM$106=1,1-GF13,0)+IF('計算A'!CN$106=1,1-GH13,0))*150+174+'計算A'!CN$5*100000+IF(AND($E13=1,PN13=0),50000,0))),1000000))</f>
        <v/>
      </c>
      <c r="YV13">
        <f>IF($B13=0,1000000,IF(INDEX('計算A'!$D$60:$II$104,$B13,90)*GH13=1,IF(AND($E13=2,PO13=0),1000000,IF($F13&gt;0,INDEX('計算A'!CO$110:CO$114,$F13+1)+IF(AND($E13=1,PO13=0),1000,0),MIN(AEU13,20)*400+(IF('計算A'!CN$106=1,1-GG13,0)+IF('計算A'!CO$106=1,1-GI13,0))*150+184+'計算A'!CO$5*100000+IF(AND($E13=1,PO13=0),50000,0))),1000000))</f>
        <v/>
      </c>
      <c r="YW13">
        <f>IF($B13=0,1000000,IF(INDEX('計算A'!$D$60:$II$104,$B13,91)*GI13=1,IF(AND($E13=2,PP13=0),1000000,IF($F13&gt;0,INDEX('計算A'!CP$110:CP$114,$F13+1)+IF(AND($E13=1,PP13=0),1000,0),MIN(AEU13,20)*400+(IF('計算A'!CO$106=1,1-GH13,0)+IF('計算A'!CP$106=1,1-GJ13,0))*150+194+'計算A'!CP$5*100000+IF(AND($E13=1,PP13=0),50000,0))),1000000))</f>
        <v/>
      </c>
      <c r="YX13">
        <f>IF($B13=0,1000000,IF(INDEX('計算A'!$D$60:$II$104,$B13,92)*GJ13=1,IF(AND($E13=2,PQ13=0),1000000,IF($F13&gt;0,INDEX('計算A'!CQ$110:CQ$114,$F13+1)+IF(AND($E13=1,PQ13=0),1000,0),MIN(AEU13,20)*400+(IF('計算A'!CP$106=1,1-GI13,0)+IF('計算A'!CQ$106=1,1-GK13,0))*150+204+'計算A'!CQ$5*100000+IF(AND($E13=1,PQ13=0),50000,0))),1000000))</f>
        <v/>
      </c>
      <c r="YY13">
        <f>IF($B13=0,1000000,IF(INDEX('計算A'!$D$60:$II$104,$B13,93)*GK13=1,IF(AND($E13=2,PR13=0),1000000,IF($F13&gt;0,INDEX('計算A'!CR$110:CR$114,$F13+1)+IF(AND($E13=1,PR13=0),1000,0),MIN(AEU13,20)*400+(IF('計算A'!CQ$106=1,1-GJ13,0)+IF('計算A'!CR$106=1,1-GL13,0))*150+214+'計算A'!CR$5*100000+IF(AND($E13=1,PR13=0),50000,0))),1000000))</f>
        <v/>
      </c>
      <c r="YZ13">
        <f>IF($B13=0,1000000,IF(INDEX('計算A'!$D$60:$II$104,$B13,94)*GL13=1,IF(AND($E13=2,PS13=0),1000000,IF($F13&gt;0,INDEX('計算A'!CS$110:CS$114,$F13+1)+IF(AND($E13=1,PS13=0),1000,0),MIN(AEU13,20)*400+(IF('計算A'!CR$106=1,1-GK13,0)+IF('計算A'!CS$106=1,1-GM13,0))*150+224+'計算A'!CS$5*100000+IF(AND($E13=1,PS13=0),50000,0))),1000000))</f>
        <v/>
      </c>
      <c r="ZA13">
        <f>IF($B13=0,1000000,IF(INDEX('計算A'!$D$60:$II$104,$B13,95)*GM13=1,IF(AND($E13=2,PT13=0),1000000,IF($F13&gt;0,INDEX('計算A'!CT$110:CT$114,$F13+1)+IF(AND($E13=1,PT13=0),1000,0),MIN(AEU13,20)*400+(IF('計算A'!CS$106=1,1-GL13,0)+IF('計算A'!CT$106=1,1-GN13,0))*150+234+'計算A'!CT$5*100000+IF(AND($E13=1,PT13=0),50000,0))),1000000))</f>
        <v/>
      </c>
      <c r="ZB13">
        <f>IF($B13=0,1000000,IF(INDEX('計算A'!$D$60:$II$104,$B13,96)*GN13=1,IF(AND($E13=2,PU13=0),1000000,IF($F13&gt;0,INDEX('計算A'!CU$110:CU$114,$F13+1)+IF(AND($E13=1,PU13=0),1000,0),MIN(AEU13,20)*400+(IF('計算A'!CT$106=1,1-GM13,0))*150+244+'計算A'!CU$5*100000+IF(AND($E13=1,PU13=0),50000,0))),1000000))</f>
        <v/>
      </c>
      <c r="ZC13">
        <f>IF($B13=0,1000000,IF(INDEX('計算A'!$D$60:$II$104,$B13,97)*GO13=1,IF(AND($E13=2,PV13=0),1000000,IF($F13&gt;0,INDEX('計算A'!CV$110:CV$114,$F13+1)+IF(AND($E13=1,PV13=0),1000,0),MIN(AEV13,20)*400+(IF('計算A'!CV$106=1,1-GP13,0))*150+15+'計算A'!CV$5*100000+IF(AND($E13=1,PV13=0),50000,0))),1000000))</f>
        <v/>
      </c>
      <c r="ZD13">
        <f>IF($B13=0,1000000,IF(INDEX('計算A'!$D$60:$II$104,$B13,98)*GP13=1,IF(AND($E13=2,PW13=0),1000000,IF($F13&gt;0,INDEX('計算A'!CW$110:CW$114,$F13+1)+IF(AND($E13=1,PW13=0),1000,0),MIN(AEV13,20)*400+(IF('計算A'!CV$106=1,1-GO13,0)+IF('計算A'!CW$106=1,1-GQ13,0))*150+25+'計算A'!CW$5*100000+IF(AND($E13=1,PW13=0),50000,0))),1000000))</f>
        <v/>
      </c>
      <c r="ZE13">
        <f>IF($B13=0,1000000,IF(INDEX('計算A'!$D$60:$II$104,$B13,99)*GQ13=1,IF(AND($E13=2,PX13=0),1000000,IF($F13&gt;0,INDEX('計算A'!CX$110:CX$114,$F13+1)+IF(AND($E13=1,PX13=0),1000,0),MIN(AEV13,20)*400+(IF('計算A'!CW$106=1,1-GP13,0)+IF('計算A'!CX$106=1,1-GR13,0))*150+35+'計算A'!CX$5*100000+IF(AND($E13=1,PX13=0),50000,0))),1000000))</f>
        <v/>
      </c>
      <c r="ZF13">
        <f>IF($B13=0,1000000,IF(INDEX('計算A'!$D$60:$II$104,$B13,100)*GR13=1,IF(AND($E13=2,PY13=0),1000000,IF($F13&gt;0,INDEX('計算A'!CY$110:CY$114,$F13+1)+IF(AND($E13=1,PY13=0),1000,0),MIN(AEV13,20)*400+(IF('計算A'!CX$106=1,1-GQ13,0)+IF('計算A'!CY$106=1,1-GS13,0))*150+45+'計算A'!CY$5*100000+IF(AND($E13=1,PY13=0),50000,0))),1000000))</f>
        <v/>
      </c>
      <c r="ZG13">
        <f>IF($B13=0,1000000,IF(INDEX('計算A'!$D$60:$II$104,$B13,101)*GS13=1,IF(AND($E13=2,PZ13=0),1000000,IF($F13&gt;0,INDEX('計算A'!CZ$110:CZ$114,$F13+1)+IF(AND($E13=1,PZ13=0),1000,0),MIN(AEV13,20)*400+(IF('計算A'!CY$106=1,1-GR13,0)+IF('計算A'!CZ$106=1,1-GT13,0))*150+55+'計算A'!CZ$5*100000+IF(AND($E13=1,PZ13=0),50000,0))),1000000))</f>
        <v/>
      </c>
      <c r="ZH13">
        <f>IF($B13=0,1000000,IF(INDEX('計算A'!$D$60:$II$104,$B13,102)*GT13=1,IF(AND($E13=2,QA13=0),1000000,IF($F13&gt;0,INDEX('計算A'!DA$110:DA$114,$F13+1)+IF(AND($E13=1,QA13=0),1000,0),MIN(AEV13,20)*400+(IF('計算A'!CZ$106=1,1-GS13,0)+IF('計算A'!DA$106=1,1-GU13,0))*150+65+'計算A'!DA$5*100000+IF(AND($E13=1,QA13=0),50000,0))),1000000))</f>
        <v/>
      </c>
      <c r="ZI13">
        <f>IF($B13=0,1000000,IF(INDEX('計算A'!$D$60:$II$104,$B13,103)*GU13=1,IF(AND($E13=2,QB13=0),1000000,IF($F13&gt;0,INDEX('計算A'!DB$110:DB$114,$F13+1)+IF(AND($E13=1,QB13=0),1000,0),MIN(AEV13,20)*400+(IF('計算A'!DA$106=1,1-GT13,0)+IF('計算A'!DB$106=1,1-GV13,0))*150+75+'計算A'!DB$5*100000+IF(AND($E13=1,QB13=0),50000,0))),1000000))</f>
        <v/>
      </c>
      <c r="ZJ13">
        <f>IF($B13=0,1000000,IF(INDEX('計算A'!$D$60:$II$104,$B13,104)*GV13=1,IF(AND($E13=2,QC13=0),1000000,IF($F13&gt;0,INDEX('計算A'!DC$110:DC$114,$F13+1)+IF(AND($E13=1,QC13=0),1000,0),MIN(AEV13,20)*400+(IF('計算A'!DB$106=1,1-GU13,0)+IF('計算A'!DC$106=1,1-GW13,0))*150+85+'計算A'!DC$5*100000+IF(AND($E13=1,QC13=0),50000,0))),1000000))</f>
        <v/>
      </c>
      <c r="ZK13">
        <f>IF($B13=0,1000000,IF(INDEX('計算A'!$D$60:$II$104,$B13,105)*GW13=1,IF(AND($E13=2,QD13=0),1000000,IF($F13&gt;0,INDEX('計算A'!DD$110:DD$114,$F13+1)+IF(AND($E13=1,QD13=0),1000,0),MIN(AEV13,20)*400+(IF('計算A'!DC$106=1,1-GV13,0)+IF('計算A'!DD$106=1,1-GX13,0))*150+95+'計算A'!DD$5*100000+IF(AND($E13=1,QD13=0),50000,0))),1000000))</f>
        <v/>
      </c>
      <c r="ZL13">
        <f>IF($B13=0,1000000,IF(INDEX('計算A'!$D$60:$II$104,$B13,106)*GX13=1,IF(AND($E13=2,QE13=0),1000000,IF($F13&gt;0,INDEX('計算A'!DE$110:DE$114,$F13+1)+IF(AND($E13=1,QE13=0),1000,0),MIN(AEV13,20)*400+(IF('計算A'!DD$106=1,1-GW13,0)+IF('計算A'!DE$106=1,1-GY13,0))*150+105+'計算A'!DE$5*100000+IF(AND($E13=1,QE13=0),50000,0))),1000000))</f>
        <v/>
      </c>
      <c r="ZM13">
        <f>IF($B13=0,1000000,IF(INDEX('計算A'!$D$60:$II$104,$B13,107)*GY13=1,IF(AND($E13=2,QF13=0),1000000,IF($F13&gt;0,INDEX('計算A'!DF$110:DF$114,$F13+1)+IF(AND($E13=1,QF13=0),1000,0),MIN(AEV13,20)*400+(IF('計算A'!DE$106=1,1-GX13,0)+IF('計算A'!DF$106=1,1-GZ13,0))*150+115+'計算A'!DF$5*100000+IF(AND($E13=1,QF13=0),50000,0))),1000000))</f>
        <v/>
      </c>
      <c r="ZN13">
        <f>IF($B13=0,1000000,IF(INDEX('計算A'!$D$60:$II$104,$B13,108)*GZ13=1,IF(AND($E13=2,QG13=0),1000000,IF($F13&gt;0,INDEX('計算A'!DG$110:DG$114,$F13+1)+IF(AND($E13=1,QG13=0),1000,0),MIN(AEV13,20)*400+(IF('計算A'!DF$106=1,1-GY13,0)+IF('計算A'!DG$106=1,1-HA13,0))*150+125+'計算A'!DG$5*100000+IF(AND($E13=1,QG13=0),50000,0))),1000000))</f>
        <v/>
      </c>
      <c r="ZO13">
        <f>IF($B13=0,1000000,IF(INDEX('計算A'!$D$60:$II$104,$B13,109)*HA13=1,IF(AND($E13=2,QH13=0),1000000,IF($F13&gt;0,INDEX('計算A'!DH$110:DH$114,$F13+1)+IF(AND($E13=1,QH13=0),1000,0),MIN(AEV13,20)*400+(IF('計算A'!DG$106=1,1-GZ13,0)+IF('計算A'!DH$106=1,1-HB13,0))*150+135+'計算A'!DH$5*100000+IF(AND($E13=1,QH13=0),50000,0))),1000000))</f>
        <v/>
      </c>
      <c r="ZP13">
        <f>IF($B13=0,1000000,IF(INDEX('計算A'!$D$60:$II$104,$B13,110)*HB13=1,IF(AND($E13=2,QI13=0),1000000,IF($F13&gt;0,INDEX('計算A'!DI$110:DI$114,$F13+1)+IF(AND($E13=1,QI13=0),1000,0),MIN(AEV13,20)*400+(IF('計算A'!DH$106=1,1-HA13,0)+IF('計算A'!DI$106=1,1-HC13,0))*150+145+'計算A'!DI$5*100000+IF(AND($E13=1,QI13=0),50000,0))),1000000))</f>
        <v/>
      </c>
      <c r="ZQ13">
        <f>IF($B13=0,1000000,IF(INDEX('計算A'!$D$60:$II$104,$B13,111)*HC13=1,IF(AND($E13=2,QJ13=0),1000000,IF($F13&gt;0,INDEX('計算A'!DJ$110:DJ$114,$F13+1)+IF(AND($E13=1,QJ13=0),1000,0),MIN(AEV13,20)*400+(IF('計算A'!DI$106=1,1-HB13,0)+IF('計算A'!DJ$106=1,1-HD13,0))*150+155+'計算A'!DJ$5*100000+IF(AND($E13=1,QJ13=0),50000,0))),1000000))</f>
        <v/>
      </c>
      <c r="ZR13">
        <f>IF($B13=0,1000000,IF(INDEX('計算A'!$D$60:$II$104,$B13,112)*HD13=1,IF(AND($E13=2,QK13=0),1000000,IF($F13&gt;0,INDEX('計算A'!DK$110:DK$114,$F13+1)+IF(AND($E13=1,QK13=0),1000,0),MIN(AEV13,20)*400+(IF('計算A'!DJ$106=1,1-HC13,0)+IF('計算A'!DK$106=1,1-HE13,0))*150+165+'計算A'!DK$5*100000+IF(AND($E13=1,QK13=0),50000,0))),1000000))</f>
        <v/>
      </c>
      <c r="ZS13">
        <f>IF($B13=0,1000000,IF(INDEX('計算A'!$D$60:$II$104,$B13,113)*HE13=1,IF(AND($E13=2,QL13=0),1000000,IF($F13&gt;0,INDEX('計算A'!DL$110:DL$114,$F13+1)+IF(AND($E13=1,QL13=0),1000,0),MIN(AEV13,20)*400+(IF('計算A'!DK$106=1,1-HD13,0)+IF('計算A'!DL$106=1,1-HF13,0))*150+175+'計算A'!DL$5*100000+IF(AND($E13=1,QL13=0),50000,0))),1000000))</f>
        <v/>
      </c>
      <c r="ZT13">
        <f>IF($B13=0,1000000,IF(INDEX('計算A'!$D$60:$II$104,$B13,114)*HF13=1,IF(AND($E13=2,QM13=0),1000000,IF($F13&gt;0,INDEX('計算A'!DM$110:DM$114,$F13+1)+IF(AND($E13=1,QM13=0),1000,0),MIN(AEV13,20)*400+(IF('計算A'!DL$106=1,1-HE13,0)+IF('計算A'!DM$106=1,1-HG13,0))*150+185+'計算A'!DM$5*100000+IF(AND($E13=1,QM13=0),50000,0))),1000000))</f>
        <v/>
      </c>
      <c r="ZU13">
        <f>IF($B13=0,1000000,IF(INDEX('計算A'!$D$60:$II$104,$B13,115)*HG13=1,IF(AND($E13=2,QN13=0),1000000,IF($F13&gt;0,INDEX('計算A'!DN$110:DN$114,$F13+1)+IF(AND($E13=1,QN13=0),1000,0),MIN(AEV13,20)*400+(IF('計算A'!DM$106=1,1-HF13,0)+IF('計算A'!DN$106=1,1-HH13,0))*150+195+'計算A'!DN$5*100000+IF(AND($E13=1,QN13=0),50000,0))),1000000))</f>
        <v/>
      </c>
      <c r="ZV13">
        <f>IF($B13=0,1000000,IF(INDEX('計算A'!$D$60:$II$104,$B13,116)*HH13=1,IF(AND($E13=2,QO13=0),1000000,IF($F13&gt;0,INDEX('計算A'!DO$110:DO$114,$F13+1)+IF(AND($E13=1,QO13=0),1000,0),MIN(AEV13,20)*400+(IF('計算A'!DN$106=1,1-HG13,0)+IF('計算A'!DO$106=1,1-HI13,0))*150+205+'計算A'!DO$5*100000+IF(AND($E13=1,QO13=0),50000,0))),1000000))</f>
        <v/>
      </c>
      <c r="ZW13">
        <f>IF($B13=0,1000000,IF(INDEX('計算A'!$D$60:$II$104,$B13,117)*HI13=1,IF(AND($E13=2,QP13=0),1000000,IF($F13&gt;0,INDEX('計算A'!DP$110:DP$114,$F13+1)+IF(AND($E13=1,QP13=0),1000,0),MIN(AEV13,20)*400+(IF('計算A'!DO$106=1,1-HH13,0)+IF('計算A'!DP$106=1,1-HJ13,0))*150+215+'計算A'!DP$5*100000+IF(AND($E13=1,QP13=0),50000,0))),1000000))</f>
        <v/>
      </c>
      <c r="ZX13">
        <f>IF($B13=0,1000000,IF(INDEX('計算A'!$D$60:$II$104,$B13,118)*HJ13=1,IF(AND($E13=2,QQ13=0),1000000,IF($F13&gt;0,INDEX('計算A'!DQ$110:DQ$114,$F13+1)+IF(AND($E13=1,QQ13=0),1000,0),MIN(AEV13,20)*400+(IF('計算A'!DP$106=1,1-HI13,0)+IF('計算A'!DQ$106=1,1-HK13,0))*150+225+'計算A'!DQ$5*100000+IF(AND($E13=1,QQ13=0),50000,0))),1000000))</f>
        <v/>
      </c>
      <c r="ZY13">
        <f>IF($B13=0,1000000,IF(INDEX('計算A'!$D$60:$II$104,$B13,119)*HK13=1,IF(AND($E13=2,QR13=0),1000000,IF($F13&gt;0,INDEX('計算A'!DR$110:DR$114,$F13+1)+IF(AND($E13=1,QR13=0),1000,0),MIN(AEV13,20)*400+(IF('計算A'!DQ$106=1,1-HJ13,0)+IF('計算A'!DR$106=1,1-HL13,0))*150+235+'計算A'!DR$5*100000+IF(AND($E13=1,QR13=0),50000,0))),1000000))</f>
        <v/>
      </c>
      <c r="ZZ13">
        <f>IF($B13=0,1000000,IF(INDEX('計算A'!$D$60:$II$104,$B13,120)*HL13=1,IF(AND($E13=2,QS13=0),1000000,IF($F13&gt;0,INDEX('計算A'!DS$110:DS$114,$F13+1)+IF(AND($E13=1,QS13=0),1000,0),MIN(AEV13,20)*400+(IF('計算A'!DR$106=1,1-HK13,0))*150+245+'計算A'!DS$5*100000+IF(AND($E13=1,QS13=0),50000,0))),1000000))</f>
        <v/>
      </c>
      <c r="AAA13">
        <f>IF($B13=0,1000000,IF(INDEX('計算A'!$D$60:$II$104,$B13,121)*HM13=1,IF(AND($E13=2,QT13=0),1000000,IF($F13&gt;0,INDEX('計算A'!DT$110:DT$114,$F13+1)+IF(AND($E13=1,QT13=0),1000,0),MIN(AEW13,20)*400+(IF('計算A'!DT$106=1,1-HN13,0))*150+16+'計算A'!DT$5*100000+IF(AND($E13=1,QT13=0),50000,0))),1000000))</f>
        <v/>
      </c>
      <c r="AAB13">
        <f>IF($B13=0,1000000,IF(INDEX('計算A'!$D$60:$II$104,$B13,122)*HN13=1,IF(AND($E13=2,QU13=0),1000000,IF($F13&gt;0,INDEX('計算A'!DU$110:DU$114,$F13+1)+IF(AND($E13=1,QU13=0),1000,0),MIN(AEW13,20)*400+(IF('計算A'!DT$106=1,1-HM13,0)+IF('計算A'!DU$106=1,1-HO13,0))*150+26+'計算A'!DU$5*100000+IF(AND($E13=1,QU13=0),50000,0))),1000000))</f>
        <v/>
      </c>
      <c r="AAC13">
        <f>IF($B13=0,1000000,IF(INDEX('計算A'!$D$60:$II$104,$B13,123)*HO13=1,IF(AND($E13=2,QV13=0),1000000,IF($F13&gt;0,INDEX('計算A'!DV$110:DV$114,$F13+1)+IF(AND($E13=1,QV13=0),1000,0),MIN(AEW13,20)*400+(IF('計算A'!DU$106=1,1-HN13,0)+IF('計算A'!DV$106=1,1-HP13,0))*150+36+'計算A'!DV$5*100000+IF(AND($E13=1,QV13=0),50000,0))),1000000))</f>
        <v/>
      </c>
      <c r="AAD13">
        <f>IF($B13=0,1000000,IF(INDEX('計算A'!$D$60:$II$104,$B13,124)*HP13=1,IF(AND($E13=2,QW13=0),1000000,IF($F13&gt;0,INDEX('計算A'!DW$110:DW$114,$F13+1)+IF(AND($E13=1,QW13=0),1000,0),MIN(AEW13,20)*400+(IF('計算A'!DV$106=1,1-HO13,0)+IF('計算A'!DW$106=1,1-HQ13,0))*150+46+'計算A'!DW$5*100000+IF(AND($E13=1,QW13=0),50000,0))),1000000))</f>
        <v/>
      </c>
      <c r="AAE13">
        <f>IF($B13=0,1000000,IF(INDEX('計算A'!$D$60:$II$104,$B13,125)*HQ13=1,IF(AND($E13=2,QX13=0),1000000,IF($F13&gt;0,INDEX('計算A'!DX$110:DX$114,$F13+1)+IF(AND($E13=1,QX13=0),1000,0),MIN(AEW13,20)*400+(IF('計算A'!DW$106=1,1-HP13,0)+IF('計算A'!DX$106=1,1-HR13,0))*150+56+'計算A'!DX$5*100000+IF(AND($E13=1,QX13=0),50000,0))),1000000))</f>
        <v/>
      </c>
      <c r="AAF13">
        <f>IF($B13=0,1000000,IF(INDEX('計算A'!$D$60:$II$104,$B13,126)*HR13=1,IF(AND($E13=2,QY13=0),1000000,IF($F13&gt;0,INDEX('計算A'!DY$110:DY$114,$F13+1)+IF(AND($E13=1,QY13=0),1000,0),MIN(AEW13,20)*400+(IF('計算A'!DX$106=1,1-HQ13,0)+IF('計算A'!DY$106=1,1-HS13,0))*150+66+'計算A'!DY$5*100000+IF(AND($E13=1,QY13=0),50000,0))),1000000))</f>
        <v/>
      </c>
      <c r="AAG13">
        <f>IF($B13=0,1000000,IF(INDEX('計算A'!$D$60:$II$104,$B13,127)*HS13=1,IF(AND($E13=2,QZ13=0),1000000,IF($F13&gt;0,INDEX('計算A'!DZ$110:DZ$114,$F13+1)+IF(AND($E13=1,QZ13=0),1000,0),MIN(AEW13,20)*400+(IF('計算A'!DY$106=1,1-HR13,0)+IF('計算A'!DZ$106=1,1-HT13,0))*150+76+'計算A'!DZ$5*100000+IF(AND($E13=1,QZ13=0),50000,0))),1000000))</f>
        <v/>
      </c>
      <c r="AAH13">
        <f>IF($B13=0,1000000,IF(INDEX('計算A'!$D$60:$II$104,$B13,128)*HT13=1,IF(AND($E13=2,RA13=0),1000000,IF($F13&gt;0,INDEX('計算A'!EA$110:EA$114,$F13+1)+IF(AND($E13=1,RA13=0),1000,0),MIN(AEW13,20)*400+(IF('計算A'!DZ$106=1,1-HS13,0)+IF('計算A'!EA$106=1,1-HU13,0))*150+86+'計算A'!EA$5*100000+IF(AND($E13=1,RA13=0),50000,0))),1000000))</f>
        <v/>
      </c>
      <c r="AAI13">
        <f>IF($B13=0,1000000,IF(INDEX('計算A'!$D$60:$II$104,$B13,129)*HU13=1,IF(AND($E13=2,RB13=0),1000000,IF($F13&gt;0,INDEX('計算A'!EB$110:EB$114,$F13+1)+IF(AND($E13=1,RB13=0),1000,0),MIN(AEW13,20)*400+(IF('計算A'!EA$106=1,1-HT13,0)+IF('計算A'!EB$106=1,1-HV13,0))*150+96+'計算A'!EB$5*100000+IF(AND($E13=1,RB13=0),50000,0))),1000000))</f>
        <v/>
      </c>
      <c r="AAJ13">
        <f>IF($B13=0,1000000,IF(INDEX('計算A'!$D$60:$II$104,$B13,130)*HV13=1,IF(AND($E13=2,RC13=0),1000000,IF($F13&gt;0,INDEX('計算A'!EC$110:EC$114,$F13+1)+IF(AND($E13=1,RC13=0),1000,0),MIN(AEW13,20)*400+(IF('計算A'!EB$106=1,1-HU13,0)+IF('計算A'!EC$106=1,1-HW13,0))*150+106+'計算A'!EC$5*100000+IF(AND($E13=1,RC13=0),50000,0))),1000000))</f>
        <v/>
      </c>
      <c r="AAK13">
        <f>IF($B13=0,1000000,IF(INDEX('計算A'!$D$60:$II$104,$B13,131)*HW13=1,IF(AND($E13=2,RD13=0),1000000,IF($F13&gt;0,INDEX('計算A'!ED$110:ED$114,$F13+1)+IF(AND($E13=1,RD13=0),1000,0),MIN(AEW13,20)*400+(IF('計算A'!EC$106=1,1-HV13,0)+IF('計算A'!ED$106=1,1-HX13,0))*150+116+'計算A'!ED$5*100000+IF(AND($E13=1,RD13=0),50000,0))),1000000))</f>
        <v/>
      </c>
      <c r="AAL13">
        <f>IF($B13=0,1000000,IF(INDEX('計算A'!$D$60:$II$104,$B13,132)*HX13=1,IF(AND($E13=2,RE13=0),1000000,IF($F13&gt;0,INDEX('計算A'!EE$110:EE$114,$F13+1)+IF(AND($E13=1,RE13=0),1000,0),MIN(AEW13,20)*400+(IF('計算A'!ED$106=1,1-HW13,0)+IF('計算A'!EE$106=1,1-HY13,0))*150+126+'計算A'!EE$5*100000+IF(AND($E13=1,RE13=0),50000,0))),1000000))</f>
        <v/>
      </c>
      <c r="AAM13">
        <f>IF($B13=0,1000000,IF(INDEX('計算A'!$D$60:$II$104,$B13,133)*HY13=1,IF(AND($E13=2,RF13=0),1000000,IF($F13&gt;0,INDEX('計算A'!EF$110:EF$114,$F13+1)+IF(AND($E13=1,RF13=0),1000,0),MIN(AEW13,20)*400+(IF('計算A'!EE$106=1,1-HX13,0)+IF('計算A'!EF$106=1,1-HZ13,0))*150+136+'計算A'!EF$5*100000+IF(AND($E13=1,RF13=0),50000,0))),1000000))</f>
        <v/>
      </c>
      <c r="AAN13">
        <f>IF($B13=0,1000000,IF(INDEX('計算A'!$D$60:$II$104,$B13,134)*HZ13=1,IF(AND($E13=2,RG13=0),1000000,IF($F13&gt;0,INDEX('計算A'!EG$110:EG$114,$F13+1)+IF(AND($E13=1,RG13=0),1000,0),MIN(AEW13,20)*400+(IF('計算A'!EF$106=1,1-HY13,0)+IF('計算A'!EG$106=1,1-IA13,0))*150+146+'計算A'!EG$5*100000+IF(AND($E13=1,RG13=0),50000,0))),1000000))</f>
        <v/>
      </c>
      <c r="AAO13">
        <f>IF($B13=0,1000000,IF(INDEX('計算A'!$D$60:$II$104,$B13,135)*IA13=1,IF(AND($E13=2,RH13=0),1000000,IF($F13&gt;0,INDEX('計算A'!EH$110:EH$114,$F13+1)+IF(AND($E13=1,RH13=0),1000,0),MIN(AEW13,20)*400+(IF('計算A'!EG$106=1,1-HZ13,0)+IF('計算A'!EH$106=1,1-IB13,0))*150+156+'計算A'!EH$5*100000+IF(AND($E13=1,RH13=0),50000,0))),1000000))</f>
        <v/>
      </c>
      <c r="AAP13">
        <f>IF($B13=0,1000000,IF(INDEX('計算A'!$D$60:$II$104,$B13,136)*IB13=1,IF(AND($E13=2,RI13=0),1000000,IF($F13&gt;0,INDEX('計算A'!EI$110:EI$114,$F13+1)+IF(AND($E13=1,RI13=0),1000,0),MIN(AEW13,20)*400+(IF('計算A'!EH$106=1,1-IA13,0)+IF('計算A'!EI$106=1,1-IC13,0))*150+166+'計算A'!EI$5*100000+IF(AND($E13=1,RI13=0),50000,0))),1000000))</f>
        <v/>
      </c>
      <c r="AAQ13">
        <f>IF($B13=0,1000000,IF(INDEX('計算A'!$D$60:$II$104,$B13,137)*IC13=1,IF(AND($E13=2,RJ13=0),1000000,IF($F13&gt;0,INDEX('計算A'!EJ$110:EJ$114,$F13+1)+IF(AND($E13=1,RJ13=0),1000,0),MIN(AEW13,20)*400+(IF('計算A'!EI$106=1,1-IB13,0)+IF('計算A'!EJ$106=1,1-ID13,0))*150+176+'計算A'!EJ$5*100000+IF(AND($E13=1,RJ13=0),50000,0))),1000000))</f>
        <v/>
      </c>
      <c r="AAR13">
        <f>IF($B13=0,1000000,IF(INDEX('計算A'!$D$60:$II$104,$B13,138)*ID13=1,IF(AND($E13=2,RK13=0),1000000,IF($F13&gt;0,INDEX('計算A'!EK$110:EK$114,$F13+1)+IF(AND($E13=1,RK13=0),1000,0),MIN(AEW13,20)*400+(IF('計算A'!EJ$106=1,1-IC13,0)+IF('計算A'!EK$106=1,1-IE13,0))*150+186+'計算A'!EK$5*100000+IF(AND($E13=1,RK13=0),50000,0))),1000000))</f>
        <v/>
      </c>
      <c r="AAS13">
        <f>IF($B13=0,1000000,IF(INDEX('計算A'!$D$60:$II$104,$B13,139)*IE13=1,IF(AND($E13=2,RL13=0),1000000,IF($F13&gt;0,INDEX('計算A'!EL$110:EL$114,$F13+1)+IF(AND($E13=1,RL13=0),1000,0),MIN(AEW13,20)*400+(IF('計算A'!EK$106=1,1-ID13,0)+IF('計算A'!EL$106=1,1-IF13,0))*150+196+'計算A'!EL$5*100000+IF(AND($E13=1,RL13=0),50000,0))),1000000))</f>
        <v/>
      </c>
      <c r="AAT13">
        <f>IF($B13=0,1000000,IF(INDEX('計算A'!$D$60:$II$104,$B13,140)*IF13=1,IF(AND($E13=2,RM13=0),1000000,IF($F13&gt;0,INDEX('計算A'!EM$110:EM$114,$F13+1)+IF(AND($E13=1,RM13=0),1000,0),MIN(AEW13,20)*400+(IF('計算A'!EL$106=1,1-IE13,0)+IF('計算A'!EM$106=1,1-IG13,0))*150+206+'計算A'!EM$5*100000+IF(AND($E13=1,RM13=0),50000,0))),1000000))</f>
        <v/>
      </c>
      <c r="AAU13">
        <f>IF($B13=0,1000000,IF(INDEX('計算A'!$D$60:$II$104,$B13,141)*IG13=1,IF(AND($E13=2,RN13=0),1000000,IF($F13&gt;0,INDEX('計算A'!EN$110:EN$114,$F13+1)+IF(AND($E13=1,RN13=0),1000,0),MIN(AEW13,20)*400+(IF('計算A'!EM$106=1,1-IF13,0)+IF('計算A'!EN$106=1,1-IH13,0))*150+216+'計算A'!EN$5*100000+IF(AND($E13=1,RN13=0),50000,0))),1000000))</f>
        <v/>
      </c>
      <c r="AAV13">
        <f>IF($B13=0,1000000,IF(INDEX('計算A'!$D$60:$II$104,$B13,142)*IH13=1,IF(AND($E13=2,RO13=0),1000000,IF($F13&gt;0,INDEX('計算A'!EO$110:EO$114,$F13+1)+IF(AND($E13=1,RO13=0),1000,0),MIN(AEW13,20)*400+(IF('計算A'!EN$106=1,1-IG13,0)+IF('計算A'!EO$106=1,1-II13,0))*150+226+'計算A'!EO$5*100000+IF(AND($E13=1,RO13=0),50000,0))),1000000))</f>
        <v/>
      </c>
      <c r="AAW13">
        <f>IF($B13=0,1000000,IF(INDEX('計算A'!$D$60:$II$104,$B13,143)*II13=1,IF(AND($E13=2,RP13=0),1000000,IF($F13&gt;0,INDEX('計算A'!EP$110:EP$114,$F13+1)+IF(AND($E13=1,RP13=0),1000,0),MIN(AEW13,20)*400+(IF('計算A'!EO$106=1,1-IH13,0)+IF('計算A'!EP$106=1,1-IJ13,0))*150+236+'計算A'!EP$5*100000+IF(AND($E13=1,RP13=0),50000,0))),1000000))</f>
        <v/>
      </c>
      <c r="AAX13">
        <f>IF($B13=0,1000000,IF(INDEX('計算A'!$D$60:$II$104,$B13,144)*IJ13=1,IF(AND($E13=2,RQ13=0),1000000,IF($F13&gt;0,INDEX('計算A'!EQ$110:EQ$114,$F13+1)+IF(AND($E13=1,RQ13=0),1000,0),MIN(AEW13,20)*400+(IF('計算A'!EP$106=1,1-II13,0))*150+246+'計算A'!EQ$5*100000+IF(AND($E13=1,RQ13=0),50000,0))),1000000))</f>
        <v/>
      </c>
      <c r="AAY13">
        <f>IF($B13=0,1000000,IF(INDEX('計算A'!$D$60:$II$104,$B13,145)*IK13=1,IF(AND($E13=2,RR13=0),1000000,IF($F13&gt;0,INDEX('計算A'!ER$110:ER$114,$F13+1)+IF(AND($E13=1,RR13=0),1000,0),MIN(AEX13,20)*400+(IF('計算A'!ER$106=1,1-IL13,0))*150+17+'計算A'!ER$5*100000+IF(AND($E13=1,RR13=0),50000,0))),1000000))</f>
        <v/>
      </c>
      <c r="AAZ13">
        <f>IF($B13=0,1000000,IF(INDEX('計算A'!$D$60:$II$104,$B13,146)*IL13=1,IF(AND($E13=2,RS13=0),1000000,IF($F13&gt;0,INDEX('計算A'!ES$110:ES$114,$F13+1)+IF(AND($E13=1,RS13=0),1000,0),MIN(AEX13,20)*400+(IF('計算A'!ER$106=1,1-IK13,0)+IF('計算A'!ES$106=1,1-IM13,0))*150+27+'計算A'!ES$5*100000+IF(AND($E13=1,RS13=0),50000,0))),1000000))</f>
        <v/>
      </c>
      <c r="ABA13">
        <f>IF($B13=0,1000000,IF(INDEX('計算A'!$D$60:$II$104,$B13,147)*IM13=1,IF(AND($E13=2,RT13=0),1000000,IF($F13&gt;0,INDEX('計算A'!ET$110:ET$114,$F13+1)+IF(AND($E13=1,RT13=0),1000,0),MIN(AEX13,20)*400+(IF('計算A'!ES$106=1,1-IL13,0)+IF('計算A'!ET$106=1,1-IN13,0))*150+37+'計算A'!ET$5*100000+IF(AND($E13=1,RT13=0),50000,0))),1000000))</f>
        <v/>
      </c>
      <c r="ABB13">
        <f>IF($B13=0,1000000,IF(INDEX('計算A'!$D$60:$II$104,$B13,148)*IN13=1,IF(AND($E13=2,RU13=0),1000000,IF($F13&gt;0,INDEX('計算A'!EU$110:EU$114,$F13+1)+IF(AND($E13=1,RU13=0),1000,0),MIN(AEX13,20)*400+(IF('計算A'!ET$106=1,1-IM13,0)+IF('計算A'!EU$106=1,1-IO13,0))*150+47+'計算A'!EU$5*100000+IF(AND($E13=1,RU13=0),50000,0))),1000000))</f>
        <v/>
      </c>
      <c r="ABC13">
        <f>IF($B13=0,1000000,IF(INDEX('計算A'!$D$60:$II$104,$B13,149)*IO13=1,IF(AND($E13=2,RV13=0),1000000,IF($F13&gt;0,INDEX('計算A'!EV$110:EV$114,$F13+1)+IF(AND($E13=1,RV13=0),1000,0),MIN(AEX13,20)*400+(IF('計算A'!EU$106=1,1-IN13,0)+IF('計算A'!EV$106=1,1-IP13,0))*150+57+'計算A'!EV$5*100000+IF(AND($E13=1,RV13=0),50000,0))),1000000))</f>
        <v/>
      </c>
      <c r="ABD13">
        <f>IF($B13=0,1000000,IF(INDEX('計算A'!$D$60:$II$104,$B13,150)*IP13=1,IF(AND($E13=2,RW13=0),1000000,IF($F13&gt;0,INDEX('計算A'!EW$110:EW$114,$F13+1)+IF(AND($E13=1,RW13=0),1000,0),MIN(AEX13,20)*400+(IF('計算A'!EV$106=1,1-IO13,0)+IF('計算A'!EW$106=1,1-IQ13,0))*150+67+'計算A'!EW$5*100000+IF(AND($E13=1,RW13=0),50000,0))),1000000))</f>
        <v/>
      </c>
      <c r="ABE13">
        <f>IF($B13=0,1000000,IF(INDEX('計算A'!$D$60:$II$104,$B13,151)*IQ13=1,IF(AND($E13=2,RX13=0),1000000,IF($F13&gt;0,INDEX('計算A'!EX$110:EX$114,$F13+1)+IF(AND($E13=1,RX13=0),1000,0),MIN(AEX13,20)*400+(IF('計算A'!EW$106=1,1-IP13,0)+IF('計算A'!EX$106=1,1-IR13,0))*150+77+'計算A'!EX$5*100000+IF(AND($E13=1,RX13=0),50000,0))),1000000))</f>
        <v/>
      </c>
      <c r="ABF13">
        <f>IF($B13=0,1000000,IF(INDEX('計算A'!$D$60:$II$104,$B13,152)*IR13=1,IF(AND($E13=2,RY13=0),1000000,IF($F13&gt;0,INDEX('計算A'!EY$110:EY$114,$F13+1)+IF(AND($E13=1,RY13=0),1000,0),MIN(AEX13,20)*400+(IF('計算A'!EX$106=1,1-IQ13,0)+IF('計算A'!EY$106=1,1-IS13,0))*150+87+'計算A'!EY$5*100000+IF(AND($E13=1,RY13=0),50000,0))),1000000))</f>
        <v/>
      </c>
      <c r="ABG13">
        <f>IF($B13=0,1000000,IF(INDEX('計算A'!$D$60:$II$104,$B13,153)*IS13=1,IF(AND($E13=2,RZ13=0),1000000,IF($F13&gt;0,INDEX('計算A'!EZ$110:EZ$114,$F13+1)+IF(AND($E13=1,RZ13=0),1000,0),MIN(AEX13,20)*400+(IF('計算A'!EY$106=1,1-IR13,0)+IF('計算A'!EZ$106=1,1-IT13,0))*150+97+'計算A'!EZ$5*100000+IF(AND($E13=1,RZ13=0),50000,0))),1000000))</f>
        <v/>
      </c>
      <c r="ABH13">
        <f>IF($B13=0,1000000,IF(INDEX('計算A'!$D$60:$II$104,$B13,154)*IT13=1,IF(AND($E13=2,SA13=0),1000000,IF($F13&gt;0,INDEX('計算A'!FA$110:FA$114,$F13+1)+IF(AND($E13=1,SA13=0),1000,0),MIN(AEX13,20)*400+(IF('計算A'!EZ$106=1,1-IS13,0)+IF('計算A'!FA$106=1,1-IU13,0))*150+107+'計算A'!FA$5*100000+IF(AND($E13=1,SA13=0),50000,0))),1000000))</f>
        <v/>
      </c>
      <c r="ABI13">
        <f>IF($B13=0,1000000,IF(INDEX('計算A'!$D$60:$II$104,$B13,155)*IU13=1,IF(AND($E13=2,SB13=0),1000000,IF($F13&gt;0,INDEX('計算A'!FB$110:FB$114,$F13+1)+IF(AND($E13=1,SB13=0),1000,0),MIN(AEX13,20)*400+(IF('計算A'!FA$106=1,1-IT13,0)+IF('計算A'!FB$106=1,1-IV13,0))*150+117+'計算A'!FB$5*100000+IF(AND($E13=1,SB13=0),50000,0))),1000000))</f>
        <v/>
      </c>
      <c r="ABJ13">
        <f>IF($B13=0,1000000,IF(INDEX('計算A'!$D$60:$II$104,$B13,156)*IV13=1,IF(AND($E13=2,SC13=0),1000000,IF($F13&gt;0,INDEX('計算A'!FC$110:FC$114,$F13+1)+IF(AND($E13=1,SC13=0),1000,0),MIN(AEX13,20)*400+(IF('計算A'!FB$106=1,1-IU13,0)+IF('計算A'!FC$106=1,1-IW13,0))*150+127+'計算A'!FC$5*100000+IF(AND($E13=1,SC13=0),50000,0))),1000000))</f>
        <v/>
      </c>
      <c r="ABK13">
        <f>IF($B13=0,1000000,IF(INDEX('計算A'!$D$60:$II$104,$B13,157)*IW13=1,IF(AND($E13=2,SD13=0),1000000,IF($F13&gt;0,INDEX('計算A'!FD$110:FD$114,$F13+1)+IF(AND($E13=1,SD13=0),1000,0),MIN(AEX13,20)*400+(IF('計算A'!FC$106=1,1-IV13,0)+IF('計算A'!FD$106=1,1-IX13,0))*150+137+'計算A'!FD$5*100000+IF(AND($E13=1,SD13=0),50000,0))),1000000))</f>
        <v/>
      </c>
      <c r="ABL13">
        <f>IF($B13=0,1000000,IF(INDEX('計算A'!$D$60:$II$104,$B13,158)*IX13=1,IF(AND($E13=2,SE13=0),1000000,IF($F13&gt;0,INDEX('計算A'!FE$110:FE$114,$F13+1)+IF(AND($E13=1,SE13=0),1000,0),MIN(AEX13,20)*400+(IF('計算A'!FD$106=1,1-IW13,0)+IF('計算A'!FE$106=1,1-IY13,0))*150+147+'計算A'!FE$5*100000+IF(AND($E13=1,SE13=0),50000,0))),1000000))</f>
        <v/>
      </c>
      <c r="ABM13">
        <f>IF($B13=0,1000000,IF(INDEX('計算A'!$D$60:$II$104,$B13,159)*IY13=1,IF(AND($E13=2,SF13=0),1000000,IF($F13&gt;0,INDEX('計算A'!FF$110:FF$114,$F13+1)+IF(AND($E13=1,SF13=0),1000,0),MIN(AEX13,20)*400+(IF('計算A'!FE$106=1,1-IX13,0)+IF('計算A'!FF$106=1,1-IZ13,0))*150+157+'計算A'!FF$5*100000+IF(AND($E13=1,SF13=0),50000,0))),1000000))</f>
        <v/>
      </c>
      <c r="ABN13">
        <f>IF($B13=0,1000000,IF(INDEX('計算A'!$D$60:$II$104,$B13,160)*IZ13=1,IF(AND($E13=2,SG13=0),1000000,IF($F13&gt;0,INDEX('計算A'!FG$110:FG$114,$F13+1)+IF(AND($E13=1,SG13=0),1000,0),MIN(AEX13,20)*400+(IF('計算A'!FF$106=1,1-IY13,0)+IF('計算A'!FG$106=1,1-JA13,0))*150+167+'計算A'!FG$5*100000+IF(AND($E13=1,SG13=0),50000,0))),1000000))</f>
        <v/>
      </c>
      <c r="ABO13">
        <f>IF($B13=0,1000000,IF(INDEX('計算A'!$D$60:$II$104,$B13,161)*JA13=1,IF(AND($E13=2,SH13=0),1000000,IF($F13&gt;0,INDEX('計算A'!FH$110:FH$114,$F13+1)+IF(AND($E13=1,SH13=0),1000,0),MIN(AEX13,20)*400+(IF('計算A'!FG$106=1,1-IZ13,0)+IF('計算A'!FH$106=1,1-JB13,0))*150+177+'計算A'!FH$5*100000+IF(AND($E13=1,SH13=0),50000,0))),1000000))</f>
        <v/>
      </c>
      <c r="ABP13">
        <f>IF($B13=0,1000000,IF(INDEX('計算A'!$D$60:$II$104,$B13,162)*JB13=1,IF(AND($E13=2,SI13=0),1000000,IF($F13&gt;0,INDEX('計算A'!FI$110:FI$114,$F13+1)+IF(AND($E13=1,SI13=0),1000,0),MIN(AEX13,20)*400+(IF('計算A'!FH$106=1,1-JA13,0)+IF('計算A'!FI$106=1,1-JC13,0))*150+187+'計算A'!FI$5*100000+IF(AND($E13=1,SI13=0),50000,0))),1000000))</f>
        <v/>
      </c>
      <c r="ABQ13">
        <f>IF($B13=0,1000000,IF(INDEX('計算A'!$D$60:$II$104,$B13,163)*JC13=1,IF(AND($E13=2,SJ13=0),1000000,IF($F13&gt;0,INDEX('計算A'!FJ$110:FJ$114,$F13+1)+IF(AND($E13=1,SJ13=0),1000,0),MIN(AEX13,20)*400+(IF('計算A'!FI$106=1,1-JB13,0)+IF('計算A'!FJ$106=1,1-JD13,0))*150+197+'計算A'!FJ$5*100000+IF(AND($E13=1,SJ13=0),50000,0))),1000000))</f>
        <v/>
      </c>
      <c r="ABR13">
        <f>IF($B13=0,1000000,IF(INDEX('計算A'!$D$60:$II$104,$B13,164)*JD13=1,IF(AND($E13=2,SK13=0),1000000,IF($F13&gt;0,INDEX('計算A'!FK$110:FK$114,$F13+1)+IF(AND($E13=1,SK13=0),1000,0),MIN(AEX13,20)*400+(IF('計算A'!FJ$106=1,1-JC13,0)+IF('計算A'!FK$106=1,1-JE13,0))*150+207+'計算A'!FK$5*100000+IF(AND($E13=1,SK13=0),50000,0))),1000000))</f>
        <v/>
      </c>
      <c r="ABS13">
        <f>IF($B13=0,1000000,IF(INDEX('計算A'!$D$60:$II$104,$B13,165)*JE13=1,IF(AND($E13=2,SL13=0),1000000,IF($F13&gt;0,INDEX('計算A'!FL$110:FL$114,$F13+1)+IF(AND($E13=1,SL13=0),1000,0),MIN(AEX13,20)*400+(IF('計算A'!FK$106=1,1-JD13,0)+IF('計算A'!FL$106=1,1-JF13,0))*150+217+'計算A'!FL$5*100000+IF(AND($E13=1,SL13=0),50000,0))),1000000))</f>
        <v/>
      </c>
      <c r="ABT13">
        <f>IF($B13=0,1000000,IF(INDEX('計算A'!$D$60:$II$104,$B13,166)*JF13=1,IF(AND($E13=2,SM13=0),1000000,IF($F13&gt;0,INDEX('計算A'!FM$110:FM$114,$F13+1)+IF(AND($E13=1,SM13=0),1000,0),MIN(AEX13,20)*400+(IF('計算A'!FL$106=1,1-JE13,0)+IF('計算A'!FM$106=1,1-JG13,0))*150+227+'計算A'!FM$5*100000+IF(AND($E13=1,SM13=0),50000,0))),1000000))</f>
        <v/>
      </c>
      <c r="ABU13">
        <f>IF($B13=0,1000000,IF(INDEX('計算A'!$D$60:$II$104,$B13,167)*JG13=1,IF(AND($E13=2,SN13=0),1000000,IF($F13&gt;0,INDEX('計算A'!FN$110:FN$114,$F13+1)+IF(AND($E13=1,SN13=0),1000,0),MIN(AEX13,20)*400+(IF('計算A'!FM$106=1,1-JF13,0)+IF('計算A'!FN$106=1,1-JH13,0))*150+237+'計算A'!FN$5*100000+IF(AND($E13=1,SN13=0),50000,0))),1000000))</f>
        <v/>
      </c>
      <c r="ABV13">
        <f>IF($B13=0,1000000,IF(INDEX('計算A'!$D$60:$II$104,$B13,168)*JH13=1,IF(AND($E13=2,SO13=0),1000000,IF($F13&gt;0,INDEX('計算A'!FO$110:FO$114,$F13+1)+IF(AND($E13=1,SO13=0),1000,0),MIN(AEX13,20)*400+(IF('計算A'!FN$106=1,1-JG13,0))*150+247+'計算A'!FO$5*100000+IF(AND($E13=1,SO13=0),50000,0))),1000000))</f>
        <v/>
      </c>
      <c r="ABW13">
        <f>IF($B13=0,1000000,IF(INDEX('計算A'!$D$60:$II$104,$B13,169)*JI13=1,IF(AND($E13=2,SP13=0),1000000,IF($F13&gt;0,INDEX('計算A'!FP$110:FP$114,$F13+1)+IF(AND($E13=1,SP13=0),1000,0),MIN(AEY13,20)*400+(IF('計算A'!FP$106=1,1-JJ13,0))*150+18+'計算A'!FP$5*100000+IF(AND($E13=1,SP13=0),50000,0))),1000000))</f>
        <v/>
      </c>
      <c r="ABX13">
        <f>IF($B13=0,1000000,IF(INDEX('計算A'!$D$60:$II$104,$B13,170)*JJ13=1,IF(AND($E13=2,SQ13=0),1000000,IF($F13&gt;0,INDEX('計算A'!FQ$110:FQ$114,$F13+1)+IF(AND($E13=1,SQ13=0),1000,0),MIN(AEY13,20)*400+(IF('計算A'!FP$106=1,1-JI13,0)+IF('計算A'!FQ$106=1,1-JK13,0))*150+28+'計算A'!FQ$5*100000+IF(AND($E13=1,SQ13=0),50000,0))),1000000))</f>
        <v/>
      </c>
      <c r="ABY13">
        <f>IF($B13=0,1000000,IF(INDEX('計算A'!$D$60:$II$104,$B13,171)*JK13=1,IF(AND($E13=2,SR13=0),1000000,IF($F13&gt;0,INDEX('計算A'!FR$110:FR$114,$F13+1)+IF(AND($E13=1,SR13=0),1000,0),MIN(AEY13,20)*400+(IF('計算A'!FQ$106=1,1-JJ13,0)+IF('計算A'!FR$106=1,1-JL13,0))*150+38+'計算A'!FR$5*100000+IF(AND($E13=1,SR13=0),50000,0))),1000000))</f>
        <v/>
      </c>
      <c r="ABZ13">
        <f>IF($B13=0,1000000,IF(INDEX('計算A'!$D$60:$II$104,$B13,172)*JL13=1,IF(AND($E13=2,SS13=0),1000000,IF($F13&gt;0,INDEX('計算A'!FS$110:FS$114,$F13+1)+IF(AND($E13=1,SS13=0),1000,0),MIN(AEY13,20)*400+(IF('計算A'!FR$106=1,1-JK13,0)+IF('計算A'!FS$106=1,1-JM13,0))*150+48+'計算A'!FS$5*100000+IF(AND($E13=1,SS13=0),50000,0))),1000000))</f>
        <v/>
      </c>
      <c r="ACA13">
        <f>IF($B13=0,1000000,IF(INDEX('計算A'!$D$60:$II$104,$B13,173)*JM13=1,IF(AND($E13=2,ST13=0),1000000,IF($F13&gt;0,INDEX('計算A'!FT$110:FT$114,$F13+1)+IF(AND($E13=1,ST13=0),1000,0),MIN(AEY13,20)*400+(IF('計算A'!FS$106=1,1-JL13,0)+IF('計算A'!FT$106=1,1-JN13,0))*150+58+'計算A'!FT$5*100000+IF(AND($E13=1,ST13=0),50000,0))),1000000))</f>
        <v/>
      </c>
      <c r="ACB13">
        <f>IF($B13=0,1000000,IF(INDEX('計算A'!$D$60:$II$104,$B13,174)*JN13=1,IF(AND($E13=2,SU13=0),1000000,IF($F13&gt;0,INDEX('計算A'!FU$110:FU$114,$F13+1)+IF(AND($E13=1,SU13=0),1000,0),MIN(AEY13,20)*400+(IF('計算A'!FT$106=1,1-JM13,0)+IF('計算A'!FU$106=1,1-JO13,0))*150+68+'計算A'!FU$5*100000+IF(AND($E13=1,SU13=0),50000,0))),1000000))</f>
        <v/>
      </c>
      <c r="ACC13">
        <f>IF($B13=0,1000000,IF(INDEX('計算A'!$D$60:$II$104,$B13,175)*JO13=1,IF(AND($E13=2,SV13=0),1000000,IF($F13&gt;0,INDEX('計算A'!FV$110:FV$114,$F13+1)+IF(AND($E13=1,SV13=0),1000,0),MIN(AEY13,20)*400+(IF('計算A'!FU$106=1,1-JN13,0)+IF('計算A'!FV$106=1,1-JP13,0))*150+78+'計算A'!FV$5*100000+IF(AND($E13=1,SV13=0),50000,0))),1000000))</f>
        <v/>
      </c>
      <c r="ACD13">
        <f>IF($B13=0,1000000,IF(INDEX('計算A'!$D$60:$II$104,$B13,176)*JP13=1,IF(AND($E13=2,SW13=0),1000000,IF($F13&gt;0,INDEX('計算A'!FW$110:FW$114,$F13+1)+IF(AND($E13=1,SW13=0),1000,0),MIN(AEY13,20)*400+(IF('計算A'!FV$106=1,1-JO13,0)+IF('計算A'!FW$106=1,1-JQ13,0))*150+88+'計算A'!FW$5*100000+IF(AND($E13=1,SW13=0),50000,0))),1000000))</f>
        <v/>
      </c>
      <c r="ACE13">
        <f>IF($B13=0,1000000,IF(INDEX('計算A'!$D$60:$II$104,$B13,177)*JQ13=1,IF(AND($E13=2,SX13=0),1000000,IF($F13&gt;0,INDEX('計算A'!FX$110:FX$114,$F13+1)+IF(AND($E13=1,SX13=0),1000,0),MIN(AEY13,20)*400+(IF('計算A'!FW$106=1,1-JP13,0)+IF('計算A'!FX$106=1,1-JR13,0))*150+98+'計算A'!FX$5*100000+IF(AND($E13=1,SX13=0),50000,0))),1000000))</f>
        <v/>
      </c>
      <c r="ACF13">
        <f>IF($B13=0,1000000,IF(INDEX('計算A'!$D$60:$II$104,$B13,178)*JR13=1,IF(AND($E13=2,SY13=0),1000000,IF($F13&gt;0,INDEX('計算A'!FY$110:FY$114,$F13+1)+IF(AND($E13=1,SY13=0),1000,0),MIN(AEY13,20)*400+(IF('計算A'!FX$106=1,1-JQ13,0)+IF('計算A'!FY$106=1,1-JS13,0))*150+108+'計算A'!FY$5*100000+IF(AND($E13=1,SY13=0),50000,0))),1000000))</f>
        <v/>
      </c>
      <c r="ACG13">
        <f>IF($B13=0,1000000,IF(INDEX('計算A'!$D$60:$II$104,$B13,179)*JS13=1,IF(AND($E13=2,SZ13=0),1000000,IF($F13&gt;0,INDEX('計算A'!FZ$110:FZ$114,$F13+1)+IF(AND($E13=1,SZ13=0),1000,0),MIN(AEY13,20)*400+(IF('計算A'!FY$106=1,1-JR13,0)+IF('計算A'!FZ$106=1,1-JT13,0))*150+118+'計算A'!FZ$5*100000+IF(AND($E13=1,SZ13=0),50000,0))),1000000))</f>
        <v/>
      </c>
      <c r="ACH13">
        <f>IF($B13=0,1000000,IF(INDEX('計算A'!$D$60:$II$104,$B13,180)*JT13=1,IF(AND($E13=2,TA13=0),1000000,IF($F13&gt;0,INDEX('計算A'!GA$110:GA$114,$F13+1)+IF(AND($E13=1,TA13=0),1000,0),MIN(AEY13,20)*400+(IF('計算A'!FZ$106=1,1-JS13,0)+IF('計算A'!GA$106=1,1-JU13,0))*150+128+'計算A'!GA$5*100000+IF(AND($E13=1,TA13=0),50000,0))),1000000))</f>
        <v/>
      </c>
      <c r="ACI13">
        <f>IF($B13=0,1000000,IF(INDEX('計算A'!$D$60:$II$104,$B13,181)*JU13=1,IF(AND($E13=2,TB13=0),1000000,IF($F13&gt;0,INDEX('計算A'!GB$110:GB$114,$F13+1)+IF(AND($E13=1,TB13=0),1000,0),MIN(AEY13,20)*400+(IF('計算A'!GA$106=1,1-JT13,0)+IF('計算A'!GB$106=1,1-JV13,0))*150+138+'計算A'!GB$5*100000+IF(AND($E13=1,TB13=0),50000,0))),1000000))</f>
        <v/>
      </c>
      <c r="ACJ13">
        <f>IF($B13=0,1000000,IF(INDEX('計算A'!$D$60:$II$104,$B13,182)*JV13=1,IF(AND($E13=2,TC13=0),1000000,IF($F13&gt;0,INDEX('計算A'!GC$110:GC$114,$F13+1)+IF(AND($E13=1,TC13=0),1000,0),MIN(AEY13,20)*400+(IF('計算A'!GB$106=1,1-JU13,0)+IF('計算A'!GC$106=1,1-JW13,0))*150+148+'計算A'!GC$5*100000+IF(AND($E13=1,TC13=0),50000,0))),1000000))</f>
        <v/>
      </c>
      <c r="ACK13">
        <f>IF($B13=0,1000000,IF(INDEX('計算A'!$D$60:$II$104,$B13,183)*JW13=1,IF(AND($E13=2,TD13=0),1000000,IF($F13&gt;0,INDEX('計算A'!GD$110:GD$114,$F13+1)+IF(AND($E13=1,TD13=0),1000,0),MIN(AEY13,20)*400+(IF('計算A'!GC$106=1,1-JV13,0)+IF('計算A'!GD$106=1,1-JX13,0))*150+158+'計算A'!GD$5*100000+IF(AND($E13=1,TD13=0),50000,0))),1000000))</f>
        <v/>
      </c>
      <c r="ACL13">
        <f>IF($B13=0,1000000,IF(INDEX('計算A'!$D$60:$II$104,$B13,184)*JX13=1,IF(AND($E13=2,TE13=0),1000000,IF($F13&gt;0,INDEX('計算A'!GE$110:GE$114,$F13+1)+IF(AND($E13=1,TE13=0),1000,0),MIN(AEY13,20)*400+(IF('計算A'!GD$106=1,1-JW13,0)+IF('計算A'!GE$106=1,1-JY13,0))*150+168+'計算A'!GE$5*100000+IF(AND($E13=1,TE13=0),50000,0))),1000000))</f>
        <v/>
      </c>
      <c r="ACM13">
        <f>IF($B13=0,1000000,IF(INDEX('計算A'!$D$60:$II$104,$B13,185)*JY13=1,IF(AND($E13=2,TF13=0),1000000,IF($F13&gt;0,INDEX('計算A'!GF$110:GF$114,$F13+1)+IF(AND($E13=1,TF13=0),1000,0),MIN(AEY13,20)*400+(IF('計算A'!GE$106=1,1-JX13,0)+IF('計算A'!GF$106=1,1-JZ13,0))*150+178+'計算A'!GF$5*100000+IF(AND($E13=1,TF13=0),50000,0))),1000000))</f>
        <v/>
      </c>
      <c r="ACN13">
        <f>IF($B13=0,1000000,IF(INDEX('計算A'!$D$60:$II$104,$B13,186)*JZ13=1,IF(AND($E13=2,TG13=0),1000000,IF($F13&gt;0,INDEX('計算A'!GG$110:GG$114,$F13+1)+IF(AND($E13=1,TG13=0),1000,0),MIN(AEY13,20)*400+(IF('計算A'!GF$106=1,1-JY13,0)+IF('計算A'!GG$106=1,1-KA13,0))*150+188+'計算A'!GG$5*100000+IF(AND($E13=1,TG13=0),50000,0))),1000000))</f>
        <v/>
      </c>
      <c r="ACO13">
        <f>IF($B13=0,1000000,IF(INDEX('計算A'!$D$60:$II$104,$B13,187)*KA13=1,IF(AND($E13=2,TH13=0),1000000,IF($F13&gt;0,INDEX('計算A'!GH$110:GH$114,$F13+1)+IF(AND($E13=1,TH13=0),1000,0),MIN(AEY13,20)*400+(IF('計算A'!GG$106=1,1-JZ13,0)+IF('計算A'!GH$106=1,1-KB13,0))*150+198+'計算A'!GH$5*100000+IF(AND($E13=1,TH13=0),50000,0))),1000000))</f>
        <v/>
      </c>
      <c r="ACP13">
        <f>IF($B13=0,1000000,IF(INDEX('計算A'!$D$60:$II$104,$B13,188)*KB13=1,IF(AND($E13=2,TI13=0),1000000,IF($F13&gt;0,INDEX('計算A'!GI$110:GI$114,$F13+1)+IF(AND($E13=1,TI13=0),1000,0),MIN(AEY13,20)*400+(IF('計算A'!GH$106=1,1-KA13,0)+IF('計算A'!GI$106=1,1-KC13,0))*150+208+'計算A'!GI$5*100000+IF(AND($E13=1,TI13=0),50000,0))),1000000))</f>
        <v/>
      </c>
      <c r="ACQ13">
        <f>IF($B13=0,1000000,IF(INDEX('計算A'!$D$60:$II$104,$B13,189)*KC13=1,IF(AND($E13=2,TJ13=0),1000000,IF($F13&gt;0,INDEX('計算A'!GJ$110:GJ$114,$F13+1)+IF(AND($E13=1,TJ13=0),1000,0),MIN(AEY13,20)*400+(IF('計算A'!GI$106=1,1-KB13,0)+IF('計算A'!GJ$106=1,1-KD13,0))*150+218+'計算A'!GJ$5*100000+IF(AND($E13=1,TJ13=0),50000,0))),1000000))</f>
        <v/>
      </c>
      <c r="ACR13">
        <f>IF($B13=0,1000000,IF(INDEX('計算A'!$D$60:$II$104,$B13,190)*KD13=1,IF(AND($E13=2,TK13=0),1000000,IF($F13&gt;0,INDEX('計算A'!GK$110:GK$114,$F13+1)+IF(AND($E13=1,TK13=0),1000,0),MIN(AEY13,20)*400+(IF('計算A'!GJ$106=1,1-KC13,0)+IF('計算A'!GK$106=1,1-KE13,0))*150+228+'計算A'!GK$5*100000+IF(AND($E13=1,TK13=0),50000,0))),1000000))</f>
        <v/>
      </c>
      <c r="ACS13">
        <f>IF($B13=0,1000000,IF(INDEX('計算A'!$D$60:$II$104,$B13,191)*KE13=1,IF(AND($E13=2,TL13=0),1000000,IF($F13&gt;0,INDEX('計算A'!GL$110:GL$114,$F13+1)+IF(AND($E13=1,TL13=0),1000,0),MIN(AEY13,20)*400+(IF('計算A'!GK$106=1,1-KD13,0)+IF('計算A'!GL$106=1,1-KF13,0))*150+238+'計算A'!GL$5*100000+IF(AND($E13=1,TL13=0),50000,0))),1000000))</f>
        <v/>
      </c>
      <c r="ACT13">
        <f>IF($B13=0,1000000,IF(INDEX('計算A'!$D$60:$II$104,$B13,192)*KF13=1,IF(AND($E13=2,TM13=0),1000000,IF($F13&gt;0,INDEX('計算A'!GM$110:GM$114,$F13+1)+IF(AND($E13=1,TM13=0),1000,0),MIN(AEY13,20)*400+(IF('計算A'!GL$106=1,1-KE13,0))*150+248+'計算A'!GM$5*100000+IF(AND($E13=1,TM13=0),50000,0))),1000000))</f>
        <v/>
      </c>
      <c r="ACU13">
        <f>IF($B13=0,1000000,IF(INDEX('計算A'!$D$60:$II$104,$B13,193)*KG13=1,IF(AND($E13=2,TN13=0),1000000,IF($F13&gt;0,INDEX('計算A'!GN$110:GN$114,$F13+1)+IF(AND($E13=1,TN13=0),1000,0),MIN(AEZ13,20)*400+(IF('計算A'!GN$106=1,1-KH13,0))*150+19+'計算A'!GN$5*100000+IF(AND($E13=1,TN13=0),50000,0))),1000000))</f>
        <v/>
      </c>
      <c r="ACV13">
        <f>IF($B13=0,1000000,IF(INDEX('計算A'!$D$60:$II$104,$B13,194)*KH13=1,IF(AND($E13=2,TO13=0),1000000,IF($F13&gt;0,INDEX('計算A'!GO$110:GO$114,$F13+1)+IF(AND($E13=1,TO13=0),1000,0),MIN(AEZ13,20)*400+(IF('計算A'!GN$106=1,1-KG13,0)+IF('計算A'!GO$106=1,1-KI13,0))*150+29+'計算A'!GO$5*100000+IF(AND($E13=1,TO13=0),50000,0))),1000000))</f>
        <v/>
      </c>
      <c r="ACW13">
        <f>IF($B13=0,1000000,IF(INDEX('計算A'!$D$60:$II$104,$B13,195)*KI13=1,IF(AND($E13=2,TP13=0),1000000,IF($F13&gt;0,INDEX('計算A'!GP$110:GP$114,$F13+1)+IF(AND($E13=1,TP13=0),1000,0),MIN(AEZ13,20)*400+(IF('計算A'!GO$106=1,1-KH13,0)+IF('計算A'!GP$106=1,1-KJ13,0))*150+39+'計算A'!GP$5*100000+IF(AND($E13=1,TP13=0),50000,0))),1000000))</f>
        <v/>
      </c>
      <c r="ACX13">
        <f>IF($B13=0,1000000,IF(INDEX('計算A'!$D$60:$II$104,$B13,196)*KJ13=1,IF(AND($E13=2,TQ13=0),1000000,IF($F13&gt;0,INDEX('計算A'!GQ$110:GQ$114,$F13+1)+IF(AND($E13=1,TQ13=0),1000,0),MIN(AEZ13,20)*400+(IF('計算A'!GP$106=1,1-KI13,0)+IF('計算A'!GQ$106=1,1-KK13,0))*150+49+'計算A'!GQ$5*100000+IF(AND($E13=1,TQ13=0),50000,0))),1000000))</f>
        <v/>
      </c>
      <c r="ACY13">
        <f>IF($B13=0,1000000,IF(INDEX('計算A'!$D$60:$II$104,$B13,197)*KK13=1,IF(AND($E13=2,TR13=0),1000000,IF($F13&gt;0,INDEX('計算A'!GR$110:GR$114,$F13+1)+IF(AND($E13=1,TR13=0),1000,0),MIN(AEZ13,20)*400+(IF('計算A'!GQ$106=1,1-KJ13,0)+IF('計算A'!GR$106=1,1-KL13,0))*150+59+'計算A'!GR$5*100000+IF(AND($E13=1,TR13=0),50000,0))),1000000))</f>
        <v/>
      </c>
      <c r="ACZ13">
        <f>IF($B13=0,1000000,IF(INDEX('計算A'!$D$60:$II$104,$B13,198)*KL13=1,IF(AND($E13=2,TS13=0),1000000,IF($F13&gt;0,INDEX('計算A'!GS$110:GS$114,$F13+1)+IF(AND($E13=1,TS13=0),1000,0),MIN(AEZ13,20)*400+(IF('計算A'!GR$106=1,1-KK13,0)+IF('計算A'!GS$106=1,1-KM13,0))*150+69+'計算A'!GS$5*100000+IF(AND($E13=1,TS13=0),50000,0))),1000000))</f>
        <v/>
      </c>
      <c r="ADA13">
        <f>IF($B13=0,1000000,IF(INDEX('計算A'!$D$60:$II$104,$B13,199)*KM13=1,IF(AND($E13=2,TT13=0),1000000,IF($F13&gt;0,INDEX('計算A'!GT$110:GT$114,$F13+1)+IF(AND($E13=1,TT13=0),1000,0),MIN(AEZ13,20)*400+(IF('計算A'!GS$106=1,1-KL13,0)+IF('計算A'!GT$106=1,1-KN13,0))*150+79+'計算A'!GT$5*100000+IF(AND($E13=1,TT13=0),50000,0))),1000000))</f>
        <v/>
      </c>
      <c r="ADB13">
        <f>IF($B13=0,1000000,IF(INDEX('計算A'!$D$60:$II$104,$B13,200)*KN13=1,IF(AND($E13=2,TU13=0),1000000,IF($F13&gt;0,INDEX('計算A'!GU$110:GU$114,$F13+1)+IF(AND($E13=1,TU13=0),1000,0),MIN(AEZ13,20)*400+(IF('計算A'!GT$106=1,1-KM13,0)+IF('計算A'!GU$106=1,1-KO13,0))*150+89+'計算A'!GU$5*100000+IF(AND($E13=1,TU13=0),50000,0))),1000000))</f>
        <v/>
      </c>
      <c r="ADC13">
        <f>IF($B13=0,1000000,IF(INDEX('計算A'!$D$60:$II$104,$B13,201)*KO13=1,IF(AND($E13=2,TV13=0),1000000,IF($F13&gt;0,INDEX('計算A'!GV$110:GV$114,$F13+1)+IF(AND($E13=1,TV13=0),1000,0),MIN(AEZ13,20)*400+(IF('計算A'!GU$106=1,1-KN13,0)+IF('計算A'!GV$106=1,1-KP13,0))*150+99+'計算A'!GV$5*100000+IF(AND($E13=1,TV13=0),50000,0))),1000000))</f>
        <v/>
      </c>
      <c r="ADD13">
        <f>IF($B13=0,1000000,IF(INDEX('計算A'!$D$60:$II$104,$B13,202)*KP13=1,IF(AND($E13=2,TW13=0),1000000,IF($F13&gt;0,INDEX('計算A'!GW$110:GW$114,$F13+1)+IF(AND($E13=1,TW13=0),1000,0),MIN(AEZ13,20)*400+(IF('計算A'!GV$106=1,1-KO13,0)+IF('計算A'!GW$106=1,1-KQ13,0))*150+109+'計算A'!GW$5*100000+IF(AND($E13=1,TW13=0),50000,0))),1000000))</f>
        <v/>
      </c>
      <c r="ADE13">
        <f>IF($B13=0,1000000,IF(INDEX('計算A'!$D$60:$II$104,$B13,203)*KQ13=1,IF(AND($E13=2,TX13=0),1000000,IF($F13&gt;0,INDEX('計算A'!GX$110:GX$114,$F13+1)+IF(AND($E13=1,TX13=0),1000,0),MIN(AEZ13,20)*400+(IF('計算A'!GW$106=1,1-KP13,0)+IF('計算A'!GX$106=1,1-KR13,0))*150+119+'計算A'!GX$5*100000+IF(AND($E13=1,TX13=0),50000,0))),1000000))</f>
        <v/>
      </c>
      <c r="ADF13">
        <f>IF($B13=0,1000000,IF(INDEX('計算A'!$D$60:$II$104,$B13,204)*KR13=1,IF(AND($E13=2,TY13=0),1000000,IF($F13&gt;0,INDEX('計算A'!GY$110:GY$114,$F13+1)+IF(AND($E13=1,TY13=0),1000,0),MIN(AEZ13,20)*400+(IF('計算A'!GX$106=1,1-KQ13,0)+IF('計算A'!GY$106=1,1-KS13,0))*150+129+'計算A'!GY$5*100000+IF(AND($E13=1,TY13=0),50000,0))),1000000))</f>
        <v/>
      </c>
      <c r="ADG13">
        <f>IF($B13=0,1000000,IF(INDEX('計算A'!$D$60:$II$104,$B13,205)*KS13=1,IF(AND($E13=2,TZ13=0),1000000,IF($F13&gt;0,INDEX('計算A'!GZ$110:GZ$114,$F13+1)+IF(AND($E13=1,TZ13=0),1000,0),MIN(AEZ13,20)*400+(IF('計算A'!GY$106=1,1-KR13,0)+IF('計算A'!GZ$106=1,1-KT13,0))*150+139+'計算A'!GZ$5*100000+IF(AND($E13=1,TZ13=0),50000,0))),1000000))</f>
        <v/>
      </c>
      <c r="ADH13">
        <f>IF($B13=0,1000000,IF(INDEX('計算A'!$D$60:$II$104,$B13,206)*KT13=1,IF(AND($E13=2,UA13=0),1000000,IF($F13&gt;0,INDEX('計算A'!HA$110:HA$114,$F13+1)+IF(AND($E13=1,UA13=0),1000,0),MIN(AEZ13,20)*400+(IF('計算A'!GZ$106=1,1-KS13,0)+IF('計算A'!HA$106=1,1-KU13,0))*150+149+'計算A'!HA$5*100000+IF(AND($E13=1,UA13=0),50000,0))),1000000))</f>
        <v/>
      </c>
      <c r="ADI13">
        <f>IF($B13=0,1000000,IF(INDEX('計算A'!$D$60:$II$104,$B13,207)*KU13=1,IF(AND($E13=2,UB13=0),1000000,IF($F13&gt;0,INDEX('計算A'!HB$110:HB$114,$F13+1)+IF(AND($E13=1,UB13=0),1000,0),MIN(AEZ13,20)*400+(IF('計算A'!HA$106=1,1-KT13,0)+IF('計算A'!HB$106=1,1-KV13,0))*150+159+'計算A'!HB$5*100000+IF(AND($E13=1,UB13=0),50000,0))),1000000))</f>
        <v/>
      </c>
      <c r="ADJ13">
        <f>IF($B13=0,1000000,IF(INDEX('計算A'!$D$60:$II$104,$B13,208)*KV13=1,IF(AND($E13=2,UC13=0),1000000,IF($F13&gt;0,INDEX('計算A'!HC$110:HC$114,$F13+1)+IF(AND($E13=1,UC13=0),1000,0),MIN(AEZ13,20)*400+(IF('計算A'!HB$106=1,1-KU13,0)+IF('計算A'!HC$106=1,1-KW13,0))*150+169+'計算A'!HC$5*100000+IF(AND($E13=1,UC13=0),50000,0))),1000000))</f>
        <v/>
      </c>
      <c r="ADK13">
        <f>IF($B13=0,1000000,IF(INDEX('計算A'!$D$60:$II$104,$B13,209)*KW13=1,IF(AND($E13=2,UD13=0),1000000,IF($F13&gt;0,INDEX('計算A'!HD$110:HD$114,$F13+1)+IF(AND($E13=1,UD13=0),1000,0),MIN(AEZ13,20)*400+(IF('計算A'!HC$106=1,1-KV13,0)+IF('計算A'!HD$106=1,1-KX13,0))*150+179+'計算A'!HD$5*100000+IF(AND($E13=1,UD13=0),50000,0))),1000000))</f>
        <v/>
      </c>
      <c r="ADL13">
        <f>IF($B13=0,1000000,IF(INDEX('計算A'!$D$60:$II$104,$B13,210)*KX13=1,IF(AND($E13=2,UE13=0),1000000,IF($F13&gt;0,INDEX('計算A'!HE$110:HE$114,$F13+1)+IF(AND($E13=1,UE13=0),1000,0),MIN(AEZ13,20)*400+(IF('計算A'!HD$106=1,1-KW13,0)+IF('計算A'!HE$106=1,1-KY13,0))*150+189+'計算A'!HE$5*100000+IF(AND($E13=1,UE13=0),50000,0))),1000000))</f>
        <v/>
      </c>
      <c r="ADM13">
        <f>IF($B13=0,1000000,IF(INDEX('計算A'!$D$60:$II$104,$B13,211)*KY13=1,IF(AND($E13=2,UF13=0),1000000,IF($F13&gt;0,INDEX('計算A'!HF$110:HF$114,$F13+1)+IF(AND($E13=1,UF13=0),1000,0),MIN(AEZ13,20)*400+(IF('計算A'!HE$106=1,1-KX13,0)+IF('計算A'!HF$106=1,1-KZ13,0))*150+199+'計算A'!HF$5*100000+IF(AND($E13=1,UF13=0),50000,0))),1000000))</f>
        <v/>
      </c>
      <c r="ADN13">
        <f>IF($B13=0,1000000,IF(INDEX('計算A'!$D$60:$II$104,$B13,212)*KZ13=1,IF(AND($E13=2,UG13=0),1000000,IF($F13&gt;0,INDEX('計算A'!HG$110:HG$114,$F13+1)+IF(AND($E13=1,UG13=0),1000,0),MIN(AEZ13,20)*400+(IF('計算A'!HF$106=1,1-KY13,0)+IF('計算A'!HG$106=1,1-LA13,0))*150+209+'計算A'!HG$5*100000+IF(AND($E13=1,UG13=0),50000,0))),1000000))</f>
        <v/>
      </c>
      <c r="ADO13">
        <f>IF($B13=0,1000000,IF(INDEX('計算A'!$D$60:$II$104,$B13,213)*LA13=1,IF(AND($E13=2,UH13=0),1000000,IF($F13&gt;0,INDEX('計算A'!HH$110:HH$114,$F13+1)+IF(AND($E13=1,UH13=0),1000,0),MIN(AEZ13,20)*400+(IF('計算A'!HG$106=1,1-KZ13,0)+IF('計算A'!HH$106=1,1-LB13,0))*150+219+'計算A'!HH$5*100000+IF(AND($E13=1,UH13=0),50000,0))),1000000))</f>
        <v/>
      </c>
      <c r="ADP13">
        <f>IF($B13=0,1000000,IF(INDEX('計算A'!$D$60:$II$104,$B13,214)*LB13=1,IF(AND($E13=2,UI13=0),1000000,IF($F13&gt;0,INDEX('計算A'!HI$110:HI$114,$F13+1)+IF(AND($E13=1,UI13=0),1000,0),MIN(AEZ13,20)*400+(IF('計算A'!HH$106=1,1-LA13,0)+IF('計算A'!HI$106=1,1-LC13,0))*150+229+'計算A'!HI$5*100000+IF(AND($E13=1,UI13=0),50000,0))),1000000))</f>
        <v/>
      </c>
      <c r="ADQ13">
        <f>IF($B13=0,1000000,IF(INDEX('計算A'!$D$60:$II$104,$B13,215)*LC13=1,IF(AND($E13=2,UJ13=0),1000000,IF($F13&gt;0,INDEX('計算A'!HJ$110:HJ$114,$F13+1)+IF(AND($E13=1,UJ13=0),1000,0),MIN(AEZ13,20)*400+(IF('計算A'!HI$106=1,1-LB13,0)+IF('計算A'!HJ$106=1,1-LD13,0))*150+239+'計算A'!HJ$5*100000+IF(AND($E13=1,UJ13=0),50000,0))),1000000))</f>
        <v/>
      </c>
      <c r="ADR13">
        <f>IF($B13=0,1000000,IF(INDEX('計算A'!$D$60:$II$104,$B13,216)*LD13=1,IF(AND($E13=2,UK13=0),1000000,IF($F13&gt;0,INDEX('計算A'!HK$110:HK$114,$F13+1)+IF(AND($E13=1,UK13=0),1000,0),MIN(AEZ13,20)*400+(IF('計算A'!HJ$106=1,1-LC13,0))*150+249+'計算A'!HK$5*100000+IF(AND($E13=1,UK13=0),50000,0))),1000000))</f>
        <v/>
      </c>
      <c r="ADS13">
        <f>IF($B13=0,1000000,IF(INDEX('計算A'!$D$60:$II$104,$B13,217)*LE13=1,IF(AND($E13=2,UL13=0),1000000,IF($F13&gt;0,INDEX('計算A'!HL$110:HL$114,$F13+1)+IF(AND($E13=1,UL13=0),1000,0),MIN(AFA13,20)*400+(IF('計算A'!HL$106=1,1-LF13,0))*150+20+'計算A'!HL$5*100000+IF(AND($E13=1,UL13=0),50000,0))),1000000))</f>
        <v/>
      </c>
      <c r="ADT13">
        <f>IF($B13=0,1000000,IF(INDEX('計算A'!$D$60:$II$104,$B13,218)*LF13=1,IF(AND($E13=2,UM13=0),1000000,IF($F13&gt;0,INDEX('計算A'!HM$110:HM$114,$F13+1)+IF(AND($E13=1,UM13=0),1000,0),MIN(AFA13,20)*400+(IF('計算A'!HL$106=1,1-LE13,0)+IF('計算A'!HM$106=1,1-LG13,0))*150+30+'計算A'!HM$5*100000+IF(AND($E13=1,UM13=0),50000,0))),1000000))</f>
        <v/>
      </c>
      <c r="ADU13">
        <f>IF($B13=0,1000000,IF(INDEX('計算A'!$D$60:$II$104,$B13,219)*LG13=1,IF(AND($E13=2,UN13=0),1000000,IF($F13&gt;0,INDEX('計算A'!HN$110:HN$114,$F13+1)+IF(AND($E13=1,UN13=0),1000,0),MIN(AFA13,20)*400+(IF('計算A'!HM$106=1,1-LF13,0)+IF('計算A'!HN$106=1,1-LH13,0))*150+40+'計算A'!HN$5*100000+IF(AND($E13=1,UN13=0),50000,0))),1000000))</f>
        <v/>
      </c>
      <c r="ADV13">
        <f>IF($B13=0,1000000,IF(INDEX('計算A'!$D$60:$II$104,$B13,220)*LH13=1,IF(AND($E13=2,UO13=0),1000000,IF($F13&gt;0,INDEX('計算A'!HO$110:HO$114,$F13+1)+IF(AND($E13=1,UO13=0),1000,0),MIN(AFA13,20)*400+(IF('計算A'!HN$106=1,1-LG13,0)+IF('計算A'!HO$106=1,1-LI13,0))*150+50+'計算A'!HO$5*100000+IF(AND($E13=1,UO13=0),50000,0))),1000000))</f>
        <v/>
      </c>
      <c r="ADW13">
        <f>IF($B13=0,1000000,IF(INDEX('計算A'!$D$60:$II$104,$B13,221)*LI13=1,IF(AND($E13=2,UP13=0),1000000,IF($F13&gt;0,INDEX('計算A'!HP$110:HP$114,$F13+1)+IF(AND($E13=1,UP13=0),1000,0),MIN(AFA13,20)*400+(IF('計算A'!HO$106=1,1-LH13,0)+IF('計算A'!HP$106=1,1-LJ13,0))*150+60+'計算A'!HP$5*100000+IF(AND($E13=1,UP13=0),50000,0))),1000000))</f>
        <v/>
      </c>
      <c r="ADX13">
        <f>IF($B13=0,1000000,IF(INDEX('計算A'!$D$60:$II$104,$B13,222)*LJ13=1,IF(AND($E13=2,UQ13=0),1000000,IF($F13&gt;0,INDEX('計算A'!HQ$110:HQ$114,$F13+1)+IF(AND($E13=1,UQ13=0),1000,0),MIN(AFA13,20)*400+(IF('計算A'!HP$106=1,1-LI13,0)+IF('計算A'!HQ$106=1,1-LK13,0))*150+70+'計算A'!HQ$5*100000+IF(AND($E13=1,UQ13=0),50000,0))),1000000))</f>
        <v/>
      </c>
      <c r="ADY13">
        <f>IF($B13=0,1000000,IF(INDEX('計算A'!$D$60:$II$104,$B13,223)*LK13=1,IF(AND($E13=2,UR13=0),1000000,IF($F13&gt;0,INDEX('計算A'!HR$110:HR$114,$F13+1)+IF(AND($E13=1,UR13=0),1000,0),MIN(AFA13,20)*400+(IF('計算A'!HQ$106=1,1-LJ13,0)+IF('計算A'!HR$106=1,1-LL13,0))*150+80+'計算A'!HR$5*100000+IF(AND($E13=1,UR13=0),50000,0))),1000000))</f>
        <v/>
      </c>
      <c r="ADZ13">
        <f>IF($B13=0,1000000,IF(INDEX('計算A'!$D$60:$II$104,$B13,224)*LL13=1,IF(AND($E13=2,US13=0),1000000,IF($F13&gt;0,INDEX('計算A'!HS$110:HS$114,$F13+1)+IF(AND($E13=1,US13=0),1000,0),MIN(AFA13,20)*400+(IF('計算A'!HR$106=1,1-LK13,0)+IF('計算A'!HS$106=1,1-LM13,0))*150+90+'計算A'!HS$5*100000+IF(AND($E13=1,US13=0),50000,0))),1000000))</f>
        <v/>
      </c>
      <c r="AEA13">
        <f>IF($B13=0,1000000,IF(INDEX('計算A'!$D$60:$II$104,$B13,225)*LM13=1,IF(AND($E13=2,UT13=0),1000000,IF($F13&gt;0,INDEX('計算A'!HT$110:HT$114,$F13+1)+IF(AND($E13=1,UT13=0),1000,0),MIN(AFA13,20)*400+(IF('計算A'!HS$106=1,1-LL13,0)+IF('計算A'!HT$106=1,1-LN13,0))*150+100+'計算A'!HT$5*100000+IF(AND($E13=1,UT13=0),50000,0))),1000000))</f>
        <v/>
      </c>
      <c r="AEB13">
        <f>IF($B13=0,1000000,IF(INDEX('計算A'!$D$60:$II$104,$B13,226)*LN13=1,IF(AND($E13=2,UU13=0),1000000,IF($F13&gt;0,INDEX('計算A'!HU$110:HU$114,$F13+1)+IF(AND($E13=1,UU13=0),1000,0),MIN(AFA13,20)*400+(IF('計算A'!HT$106=1,1-LM13,0)+IF('計算A'!HU$106=1,1-LO13,0))*150+110+'計算A'!HU$5*100000+IF(AND($E13=1,UU13=0),50000,0))),1000000))</f>
        <v/>
      </c>
      <c r="AEC13">
        <f>IF($B13=0,1000000,IF(INDEX('計算A'!$D$60:$II$104,$B13,227)*LO13=1,IF(AND($E13=2,UV13=0),1000000,IF($F13&gt;0,INDEX('計算A'!HV$110:HV$114,$F13+1)+IF(AND($E13=1,UV13=0),1000,0),MIN(AFA13,20)*400+(IF('計算A'!HU$106=1,1-LN13,0)+IF('計算A'!HV$106=1,1-LP13,0))*150+120+'計算A'!HV$5*100000+IF(AND($E13=1,UV13=0),50000,0))),1000000))</f>
        <v/>
      </c>
      <c r="AED13">
        <f>IF($B13=0,1000000,IF(INDEX('計算A'!$D$60:$II$104,$B13,228)*LP13=1,IF(AND($E13=2,UW13=0),1000000,IF($F13&gt;0,INDEX('計算A'!HW$110:HW$114,$F13+1)+IF(AND($E13=1,UW13=0),1000,0),MIN(AFA13,20)*400+(IF('計算A'!HV$106=1,1-LO13,0)+IF('計算A'!HW$106=1,1-LQ13,0))*150+130+'計算A'!HW$5*100000+IF(AND($E13=1,UW13=0),50000,0))),1000000))</f>
        <v/>
      </c>
      <c r="AEE13">
        <f>IF($B13=0,1000000,IF(INDEX('計算A'!$D$60:$II$104,$B13,229)*LQ13=1,IF(AND($E13=2,UX13=0),1000000,IF($F13&gt;0,INDEX('計算A'!HX$110:HX$114,$F13+1)+IF(AND($E13=1,UX13=0),1000,0),MIN(AFA13,20)*400+(IF('計算A'!HW$106=1,1-LP13,0)+IF('計算A'!HX$106=1,1-LR13,0))*150+140+'計算A'!HX$5*100000+IF(AND($E13=1,UX13=0),50000,0))),1000000))</f>
        <v/>
      </c>
      <c r="AEF13">
        <f>IF($B13=0,1000000,IF(INDEX('計算A'!$D$60:$II$104,$B13,230)*LR13=1,IF(AND($E13=2,UY13=0),1000000,IF($F13&gt;0,INDEX('計算A'!HY$110:HY$114,$F13+1)+IF(AND($E13=1,UY13=0),1000,0),MIN(AFA13,20)*400+(IF('計算A'!HX$106=1,1-LQ13,0)+IF('計算A'!HY$106=1,1-LS13,0))*150+150+'計算A'!HY$5*100000+IF(AND($E13=1,UY13=0),50000,0))),1000000))</f>
        <v/>
      </c>
      <c r="AEG13">
        <f>IF($B13=0,1000000,IF(INDEX('計算A'!$D$60:$II$104,$B13,231)*LS13=1,IF(AND($E13=2,UZ13=0),1000000,IF($F13&gt;0,INDEX('計算A'!HZ$110:HZ$114,$F13+1)+IF(AND($E13=1,UZ13=0),1000,0),MIN(AFA13,20)*400+(IF('計算A'!HY$106=1,1-LR13,0)+IF('計算A'!HZ$106=1,1-LT13,0))*150+160+'計算A'!HZ$5*100000+IF(AND($E13=1,UZ13=0),50000,0))),1000000))</f>
        <v/>
      </c>
      <c r="AEH13">
        <f>IF($B13=0,1000000,IF(INDEX('計算A'!$D$60:$II$104,$B13,232)*LT13=1,IF(AND($E13=2,VA13=0),1000000,IF($F13&gt;0,INDEX('計算A'!IA$110:IA$114,$F13+1)+IF(AND($E13=1,VA13=0),1000,0),MIN(AFA13,20)*400+(IF('計算A'!HZ$106=1,1-LS13,0)+IF('計算A'!IA$106=1,1-LU13,0))*150+170+'計算A'!IA$5*100000+IF(AND($E13=1,VA13=0),50000,0))),1000000))</f>
        <v/>
      </c>
      <c r="AEI13">
        <f>IF($B13=0,1000000,IF(INDEX('計算A'!$D$60:$II$104,$B13,233)*LU13=1,IF(AND($E13=2,VB13=0),1000000,IF($F13&gt;0,INDEX('計算A'!IB$110:IB$114,$F13+1)+IF(AND($E13=1,VB13=0),1000,0),MIN(AFA13,20)*400+(IF('計算A'!IA$106=1,1-LT13,0)+IF('計算A'!IB$106=1,1-LV13,0))*150+180+'計算A'!IB$5*100000+IF(AND($E13=1,VB13=0),50000,0))),1000000))</f>
        <v/>
      </c>
      <c r="AEJ13">
        <f>IF($B13=0,1000000,IF(INDEX('計算A'!$D$60:$II$104,$B13,234)*LV13=1,IF(AND($E13=2,VC13=0),1000000,IF($F13&gt;0,INDEX('計算A'!IC$110:IC$114,$F13+1)+IF(AND($E13=1,VC13=0),1000,0),MIN(AFA13,20)*400+(IF('計算A'!IB$106=1,1-LU13,0)+IF('計算A'!IC$106=1,1-LW13,0))*150+190+'計算A'!IC$5*100000+IF(AND($E13=1,VC13=0),50000,0))),1000000))</f>
        <v/>
      </c>
      <c r="AEK13">
        <f>IF($B13=0,1000000,IF(INDEX('計算A'!$D$60:$II$104,$B13,235)*LW13=1,IF(AND($E13=2,VD13=0),1000000,IF($F13&gt;0,INDEX('計算A'!ID$110:ID$114,$F13+1)+IF(AND($E13=1,VD13=0),1000,0),MIN(AFA13,20)*400+(IF('計算A'!IC$106=1,1-LV13,0)+IF('計算A'!ID$106=1,1-LX13,0))*150+200+'計算A'!ID$5*100000+IF(AND($E13=1,VD13=0),50000,0))),1000000))</f>
        <v/>
      </c>
      <c r="AEL13">
        <f>IF($B13=0,1000000,IF(INDEX('計算A'!$D$60:$II$104,$B13,236)*LX13=1,IF(AND($E13=2,VE13=0),1000000,IF($F13&gt;0,INDEX('計算A'!IE$110:IE$114,$F13+1)+IF(AND($E13=1,VE13=0),1000,0),MIN(AFA13,20)*400+(IF('計算A'!ID$106=1,1-LW13,0)+IF('計算A'!IE$106=1,1-LY13,0))*150+210+'計算A'!IE$5*100000+IF(AND($E13=1,VE13=0),50000,0))),1000000))</f>
        <v/>
      </c>
      <c r="AEM13">
        <f>IF($B13=0,1000000,IF(INDEX('計算A'!$D$60:$II$104,$B13,237)*LY13=1,IF(AND($E13=2,VF13=0),1000000,IF($F13&gt;0,INDEX('計算A'!IF$110:IF$114,$F13+1)+IF(AND($E13=1,VF13=0),1000,0),MIN(AFA13,20)*400+(IF('計算A'!IE$106=1,1-LX13,0)+IF('計算A'!IF$106=1,1-LZ13,0))*150+220+'計算A'!IF$5*100000+IF(AND($E13=1,VF13=0),50000,0))),1000000))</f>
        <v/>
      </c>
      <c r="AEN13">
        <f>IF($B13=0,1000000,IF(INDEX('計算A'!$D$60:$II$104,$B13,238)*LZ13=1,IF(AND($E13=2,VG13=0),1000000,IF($F13&gt;0,INDEX('計算A'!IG$110:IG$114,$F13+1)+IF(AND($E13=1,VG13=0),1000,0),MIN(AFA13,20)*400+(IF('計算A'!IF$106=1,1-LY13,0)+IF('計算A'!IG$106=1,1-MA13,0))*150+230+'計算A'!IG$5*100000+IF(AND($E13=1,VG13=0),50000,0))),1000000))</f>
        <v/>
      </c>
      <c r="AEO13">
        <f>IF($B13=0,1000000,IF(INDEX('計算A'!$D$60:$II$104,$B13,239)*MA13=1,IF(AND($E13=2,VH13=0),1000000,IF($F13&gt;0,INDEX('計算A'!IH$110:IH$114,$F13+1)+IF(AND($E13=1,VH13=0),1000,0),MIN(AFA13,20)*400+(IF('計算A'!IG$106=1,1-LZ13,0)+IF('計算A'!IH$106=1,1-MB13,0))*150+240+'計算A'!IH$5*100000+IF(AND($E13=1,VH13=0),50000,0))),1000000))</f>
        <v/>
      </c>
      <c r="AEP13">
        <f>IF($B13=0,1000000,IF(INDEX('計算A'!$D$60:$II$104,$B13,240)*MB13=1,IF(AND($E13=2,VI13=0),1000000,IF($F13&gt;0,INDEX('計算A'!II$110:II$114,$F13+1)+IF(AND($E13=1,VI13=0),1000,0),MIN(AFA13,20)*400+(IF('計算A'!IH$106=1,1-MA13,0))*150+250+'計算A'!II$5*100000+IF(AND($E13=1,VI13=0),50000,0))),1000000))</f>
        <v/>
      </c>
      <c r="AER13">
        <f>AER12+IF($C12&gt;0,IF(INDEX('計算A'!$D$2:$II$2,$C12)=1,1,0),0)</f>
        <v/>
      </c>
      <c r="AES13">
        <f>AES12+IF($C12&gt;0,IF(INDEX('計算A'!$D$2:$II$2,$C12)=2,1,0),0)</f>
        <v/>
      </c>
      <c r="AET13">
        <f>AET12+IF($C12&gt;0,IF(INDEX('計算A'!$D$2:$II$2,$C12)=3,1,0),0)</f>
        <v/>
      </c>
      <c r="AEU13">
        <f>AEU12+IF($C12&gt;0,IF(INDEX('計算A'!$D$2:$II$2,$C12)=4,1,0),0)</f>
        <v/>
      </c>
      <c r="AEV13">
        <f>AEV12+IF($C12&gt;0,IF(INDEX('計算A'!$D$2:$II$2,$C12)=5,1,0),0)</f>
        <v/>
      </c>
      <c r="AEW13">
        <f>AEW12+IF($C12&gt;0,IF(INDEX('計算A'!$D$2:$II$2,$C12)=6,1,0),0)</f>
        <v/>
      </c>
      <c r="AEX13">
        <f>AEX12+IF($C12&gt;0,IF(INDEX('計算A'!$D$2:$II$2,$C12)=7,1,0),0)</f>
        <v/>
      </c>
      <c r="AEY13">
        <f>AEY12+IF($C12&gt;0,IF(INDEX('計算A'!$D$2:$II$2,$C12)=8,1,0),0)</f>
        <v/>
      </c>
      <c r="AEZ13">
        <f>AEZ12+IF($C12&gt;0,IF(INDEX('計算A'!$D$2:$II$2,$C12)=9,1,0),0)</f>
        <v/>
      </c>
      <c r="AFA13">
        <f>AFA12+IF($C12&gt;0,IF(INDEX('計算A'!$D$2:$II$2,$C12)=10,1,0),0)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F($F14&gt;0,INDEX('計算A'!D$110:D$114,$F14+1)+IF(AND($E14=1,MD14=0),1000,0),MIN(AER14,20)*400+(IF('計算A'!D$106=1,1-CX14,0))*150+11+'計算A'!D$5*100000+IF(AND($E14=1,MD14=0),50000,0))),1000000))</f>
        <v/>
      </c>
      <c r="VL14">
        <f>IF($B14=0,1000000,IF(INDEX('計算A'!$D$60:$II$104,$B14,2)*CX14=1,IF(AND($E14=2,ME14=0),1000000,IF($F14&gt;0,INDEX('計算A'!E$110:E$114,$F14+1)+IF(AND($E14=1,ME14=0),1000,0),MIN(AER14,20)*400+(IF('計算A'!D$106=1,1-CW14,0)+IF('計算A'!E$106=1,1-CY14,0))*150+21+'計算A'!E$5*100000+IF(AND($E14=1,ME14=0),50000,0))),1000000))</f>
        <v/>
      </c>
      <c r="VM14">
        <f>IF($B14=0,1000000,IF(INDEX('計算A'!$D$60:$II$104,$B14,3)*CY14=1,IF(AND($E14=2,MF14=0),1000000,IF($F14&gt;0,INDEX('計算A'!F$110:F$114,$F14+1)+IF(AND($E14=1,MF14=0),1000,0),MIN(AER14,20)*400+(IF('計算A'!E$106=1,1-CX14,0)+IF('計算A'!F$106=1,1-CZ14,0))*150+31+'計算A'!F$5*100000+IF(AND($E14=1,MF14=0),50000,0))),1000000))</f>
        <v/>
      </c>
      <c r="VN14">
        <f>IF($B14=0,1000000,IF(INDEX('計算A'!$D$60:$II$104,$B14,4)*CZ14=1,IF(AND($E14=2,MG14=0),1000000,IF($F14&gt;0,INDEX('計算A'!G$110:G$114,$F14+1)+IF(AND($E14=1,MG14=0),1000,0),MIN(AER14,20)*400+(IF('計算A'!F$106=1,1-CY14,0)+IF('計算A'!G$106=1,1-DA14,0))*150+41+'計算A'!G$5*100000+IF(AND($E14=1,MG14=0),50000,0))),1000000))</f>
        <v/>
      </c>
      <c r="VO14">
        <f>IF($B14=0,1000000,IF(INDEX('計算A'!$D$60:$II$104,$B14,5)*DA14=1,IF(AND($E14=2,MH14=0),1000000,IF($F14&gt;0,INDEX('計算A'!H$110:H$114,$F14+1)+IF(AND($E14=1,MH14=0),1000,0),MIN(AER14,20)*400+(IF('計算A'!G$106=1,1-CZ14,0)+IF('計算A'!H$106=1,1-DB14,0))*150+51+'計算A'!H$5*100000+IF(AND($E14=1,MH14=0),50000,0))),1000000))</f>
        <v/>
      </c>
      <c r="VP14">
        <f>IF($B14=0,1000000,IF(INDEX('計算A'!$D$60:$II$104,$B14,6)*DB14=1,IF(AND($E14=2,MI14=0),1000000,IF($F14&gt;0,INDEX('計算A'!I$110:I$114,$F14+1)+IF(AND($E14=1,MI14=0),1000,0),MIN(AER14,20)*400+(IF('計算A'!H$106=1,1-DA14,0)+IF('計算A'!I$106=1,1-DC14,0))*150+61+'計算A'!I$5*100000+IF(AND($E14=1,MI14=0),50000,0))),1000000))</f>
        <v/>
      </c>
      <c r="VQ14">
        <f>IF($B14=0,1000000,IF(INDEX('計算A'!$D$60:$II$104,$B14,7)*DC14=1,IF(AND($E14=2,MJ14=0),1000000,IF($F14&gt;0,INDEX('計算A'!J$110:J$114,$F14+1)+IF(AND($E14=1,MJ14=0),1000,0),MIN(AER14,20)*400+(IF('計算A'!I$106=1,1-DB14,0)+IF('計算A'!J$106=1,1-DD14,0))*150+71+'計算A'!J$5*100000+IF(AND($E14=1,MJ14=0),50000,0))),1000000))</f>
        <v/>
      </c>
      <c r="VR14">
        <f>IF($B14=0,1000000,IF(INDEX('計算A'!$D$60:$II$104,$B14,8)*DD14=1,IF(AND($E14=2,MK14=0),1000000,IF($F14&gt;0,INDEX('計算A'!K$110:K$114,$F14+1)+IF(AND($E14=1,MK14=0),1000,0),MIN(AER14,20)*400+(IF('計算A'!J$106=1,1-DC14,0)+IF('計算A'!K$106=1,1-DE14,0))*150+81+'計算A'!K$5*100000+IF(AND($E14=1,MK14=0),50000,0))),1000000))</f>
        <v/>
      </c>
      <c r="VS14">
        <f>IF($B14=0,1000000,IF(INDEX('計算A'!$D$60:$II$104,$B14,9)*DE14=1,IF(AND($E14=2,ML14=0),1000000,IF($F14&gt;0,INDEX('計算A'!L$110:L$114,$F14+1)+IF(AND($E14=1,ML14=0),1000,0),MIN(AER14,20)*400+(IF('計算A'!K$106=1,1-DD14,0)+IF('計算A'!L$106=1,1-DF14,0))*150+91+'計算A'!L$5*100000+IF(AND($E14=1,ML14=0),50000,0))),1000000))</f>
        <v/>
      </c>
      <c r="VT14">
        <f>IF($B14=0,1000000,IF(INDEX('計算A'!$D$60:$II$104,$B14,10)*DF14=1,IF(AND($E14=2,MM14=0),1000000,IF($F14&gt;0,INDEX('計算A'!M$110:M$114,$F14+1)+IF(AND($E14=1,MM14=0),1000,0),MIN(AER14,20)*400+(IF('計算A'!L$106=1,1-DE14,0)+IF('計算A'!M$106=1,1-DG14,0))*150+101+'計算A'!M$5*100000+IF(AND($E14=1,MM14=0),50000,0))),1000000))</f>
        <v/>
      </c>
      <c r="VU14">
        <f>IF($B14=0,1000000,IF(INDEX('計算A'!$D$60:$II$104,$B14,11)*DG14=1,IF(AND($E14=2,MN14=0),1000000,IF($F14&gt;0,INDEX('計算A'!N$110:N$114,$F14+1)+IF(AND($E14=1,MN14=0),1000,0),MIN(AER14,20)*400+(IF('計算A'!M$106=1,1-DF14,0)+IF('計算A'!N$106=1,1-DH14,0))*150+111+'計算A'!N$5*100000+IF(AND($E14=1,MN14=0),50000,0))),1000000))</f>
        <v/>
      </c>
      <c r="VV14">
        <f>IF($B14=0,1000000,IF(INDEX('計算A'!$D$60:$II$104,$B14,12)*DH14=1,IF(AND($E14=2,MO14=0),1000000,IF($F14&gt;0,INDEX('計算A'!O$110:O$114,$F14+1)+IF(AND($E14=1,MO14=0),1000,0),MIN(AER14,20)*400+(IF('計算A'!N$106=1,1-DG14,0)+IF('計算A'!O$106=1,1-DI14,0))*150+121+'計算A'!O$5*100000+IF(AND($E14=1,MO14=0),50000,0))),1000000))</f>
        <v/>
      </c>
      <c r="VW14">
        <f>IF($B14=0,1000000,IF(INDEX('計算A'!$D$60:$II$104,$B14,13)*DI14=1,IF(AND($E14=2,MP14=0),1000000,IF($F14&gt;0,INDEX('計算A'!P$110:P$114,$F14+1)+IF(AND($E14=1,MP14=0),1000,0),MIN(AER14,20)*400+(IF('計算A'!O$106=1,1-DH14,0)+IF('計算A'!P$106=1,1-DJ14,0))*150+131+'計算A'!P$5*100000+IF(AND($E14=1,MP14=0),50000,0))),1000000))</f>
        <v/>
      </c>
      <c r="VX14">
        <f>IF($B14=0,1000000,IF(INDEX('計算A'!$D$60:$II$104,$B14,14)*DJ14=1,IF(AND($E14=2,MQ14=0),1000000,IF($F14&gt;0,INDEX('計算A'!Q$110:Q$114,$F14+1)+IF(AND($E14=1,MQ14=0),1000,0),MIN(AER14,20)*400+(IF('計算A'!P$106=1,1-DI14,0)+IF('計算A'!Q$106=1,1-DK14,0))*150+141+'計算A'!Q$5*100000+IF(AND($E14=1,MQ14=0),50000,0))),1000000))</f>
        <v/>
      </c>
      <c r="VY14">
        <f>IF($B14=0,1000000,IF(INDEX('計算A'!$D$60:$II$104,$B14,15)*DK14=1,IF(AND($E14=2,MR14=0),1000000,IF($F14&gt;0,INDEX('計算A'!R$110:R$114,$F14+1)+IF(AND($E14=1,MR14=0),1000,0),MIN(AER14,20)*400+(IF('計算A'!Q$106=1,1-DJ14,0)+IF('計算A'!R$106=1,1-DL14,0))*150+151+'計算A'!R$5*100000+IF(AND($E14=1,MR14=0),50000,0))),1000000))</f>
        <v/>
      </c>
      <c r="VZ14">
        <f>IF($B14=0,1000000,IF(INDEX('計算A'!$D$60:$II$104,$B14,16)*DL14=1,IF(AND($E14=2,MS14=0),1000000,IF($F14&gt;0,INDEX('計算A'!S$110:S$114,$F14+1)+IF(AND($E14=1,MS14=0),1000,0),MIN(AER14,20)*400+(IF('計算A'!R$106=1,1-DK14,0)+IF('計算A'!S$106=1,1-DM14,0))*150+161+'計算A'!S$5*100000+IF(AND($E14=1,MS14=0),50000,0))),1000000))</f>
        <v/>
      </c>
      <c r="WA14">
        <f>IF($B14=0,1000000,IF(INDEX('計算A'!$D$60:$II$104,$B14,17)*DM14=1,IF(AND($E14=2,MT14=0),1000000,IF($F14&gt;0,INDEX('計算A'!T$110:T$114,$F14+1)+IF(AND($E14=1,MT14=0),1000,0),MIN(AER14,20)*400+(IF('計算A'!S$106=1,1-DL14,0)+IF('計算A'!T$106=1,1-DN14,0))*150+171+'計算A'!T$5*100000+IF(AND($E14=1,MT14=0),50000,0))),1000000))</f>
        <v/>
      </c>
      <c r="WB14">
        <f>IF($B14=0,1000000,IF(INDEX('計算A'!$D$60:$II$104,$B14,18)*DN14=1,IF(AND($E14=2,MU14=0),1000000,IF($F14&gt;0,INDEX('計算A'!U$110:U$114,$F14+1)+IF(AND($E14=1,MU14=0),1000,0),MIN(AER14,20)*400+(IF('計算A'!T$106=1,1-DM14,0)+IF('計算A'!U$106=1,1-DO14,0))*150+181+'計算A'!U$5*100000+IF(AND($E14=1,MU14=0),50000,0))),1000000))</f>
        <v/>
      </c>
      <c r="WC14">
        <f>IF($B14=0,1000000,IF(INDEX('計算A'!$D$60:$II$104,$B14,19)*DO14=1,IF(AND($E14=2,MV14=0),1000000,IF($F14&gt;0,INDEX('計算A'!V$110:V$114,$F14+1)+IF(AND($E14=1,MV14=0),1000,0),MIN(AER14,20)*400+(IF('計算A'!U$106=1,1-DN14,0)+IF('計算A'!V$106=1,1-DP14,0))*150+191+'計算A'!V$5*100000+IF(AND($E14=1,MV14=0),50000,0))),1000000))</f>
        <v/>
      </c>
      <c r="WD14">
        <f>IF($B14=0,1000000,IF(INDEX('計算A'!$D$60:$II$104,$B14,20)*DP14=1,IF(AND($E14=2,MW14=0),1000000,IF($F14&gt;0,INDEX('計算A'!W$110:W$114,$F14+1)+IF(AND($E14=1,MW14=0),1000,0),MIN(AER14,20)*400+(IF('計算A'!V$106=1,1-DO14,0)+IF('計算A'!W$106=1,1-DQ14,0))*150+201+'計算A'!W$5*100000+IF(AND($E14=1,MW14=0),50000,0))),1000000))</f>
        <v/>
      </c>
      <c r="WE14">
        <f>IF($B14=0,1000000,IF(INDEX('計算A'!$D$60:$II$104,$B14,21)*DQ14=1,IF(AND($E14=2,MX14=0),1000000,IF($F14&gt;0,INDEX('計算A'!X$110:X$114,$F14+1)+IF(AND($E14=1,MX14=0),1000,0),MIN(AER14,20)*400+(IF('計算A'!W$106=1,1-DP14,0)+IF('計算A'!X$106=1,1-DR14,0))*150+211+'計算A'!X$5*100000+IF(AND($E14=1,MX14=0),50000,0))),1000000))</f>
        <v/>
      </c>
      <c r="WF14">
        <f>IF($B14=0,1000000,IF(INDEX('計算A'!$D$60:$II$104,$B14,22)*DR14=1,IF(AND($E14=2,MY14=0),1000000,IF($F14&gt;0,INDEX('計算A'!Y$110:Y$114,$F14+1)+IF(AND($E14=1,MY14=0),1000,0),MIN(AER14,20)*400+(IF('計算A'!X$106=1,1-DQ14,0)+IF('計算A'!Y$106=1,1-DS14,0))*150+221+'計算A'!Y$5*100000+IF(AND($E14=1,MY14=0),50000,0))),1000000))</f>
        <v/>
      </c>
      <c r="WG14">
        <f>IF($B14=0,1000000,IF(INDEX('計算A'!$D$60:$II$104,$B14,23)*DS14=1,IF(AND($E14=2,MZ14=0),1000000,IF($F14&gt;0,INDEX('計算A'!Z$110:Z$114,$F14+1)+IF(AND($E14=1,MZ14=0),1000,0),MIN(AER14,20)*400+(IF('計算A'!Y$106=1,1-DR14,0)+IF('計算A'!Z$106=1,1-DT14,0))*150+231+'計算A'!Z$5*100000+IF(AND($E14=1,MZ14=0),50000,0))),1000000))</f>
        <v/>
      </c>
      <c r="WH14">
        <f>IF($B14=0,1000000,IF(INDEX('計算A'!$D$60:$II$104,$B14,24)*DT14=1,IF(AND($E14=2,NA14=0),1000000,IF($F14&gt;0,INDEX('計算A'!AA$110:AA$114,$F14+1)+IF(AND($E14=1,NA14=0),1000,0),MIN(AER14,20)*400+(IF('計算A'!Z$106=1,1-DS14,0))*150+241+'計算A'!AA$5*100000+IF(AND($E14=1,NA14=0),50000,0))),1000000))</f>
        <v/>
      </c>
      <c r="WI14">
        <f>IF($B14=0,1000000,IF(INDEX('計算A'!$D$60:$II$104,$B14,25)*DU14=1,IF(AND($E14=2,NB14=0),1000000,IF($F14&gt;0,INDEX('計算A'!AB$110:AB$114,$F14+1)+IF(AND($E14=1,NB14=0),1000,0),MIN(AES14,20)*400+(IF('計算A'!AB$106=1,1-DV14,0))*150+12+'計算A'!AB$5*100000+IF(AND($E14=1,NB14=0),50000,0))),1000000))</f>
        <v/>
      </c>
      <c r="WJ14">
        <f>IF($B14=0,1000000,IF(INDEX('計算A'!$D$60:$II$104,$B14,26)*DV14=1,IF(AND($E14=2,NC14=0),1000000,IF($F14&gt;0,INDEX('計算A'!AC$110:AC$114,$F14+1)+IF(AND($E14=1,NC14=0),1000,0),MIN(AES14,20)*400+(IF('計算A'!AB$106=1,1-DU14,0)+IF('計算A'!AC$106=1,1-DW14,0))*150+22+'計算A'!AC$5*100000+IF(AND($E14=1,NC14=0),50000,0))),1000000))</f>
        <v/>
      </c>
      <c r="WK14">
        <f>IF($B14=0,1000000,IF(INDEX('計算A'!$D$60:$II$104,$B14,27)*DW14=1,IF(AND($E14=2,ND14=0),1000000,IF($F14&gt;0,INDEX('計算A'!AD$110:AD$114,$F14+1)+IF(AND($E14=1,ND14=0),1000,0),MIN(AES14,20)*400+(IF('計算A'!AC$106=1,1-DV14,0)+IF('計算A'!AD$106=1,1-DX14,0))*150+32+'計算A'!AD$5*100000+IF(AND($E14=1,ND14=0),50000,0))),1000000))</f>
        <v/>
      </c>
      <c r="WL14">
        <f>IF($B14=0,1000000,IF(INDEX('計算A'!$D$60:$II$104,$B14,28)*DX14=1,IF(AND($E14=2,NE14=0),1000000,IF($F14&gt;0,INDEX('計算A'!AE$110:AE$114,$F14+1)+IF(AND($E14=1,NE14=0),1000,0),MIN(AES14,20)*400+(IF('計算A'!AD$106=1,1-DW14,0)+IF('計算A'!AE$106=1,1-DY14,0))*150+42+'計算A'!AE$5*100000+IF(AND($E14=1,NE14=0),50000,0))),1000000))</f>
        <v/>
      </c>
      <c r="WM14">
        <f>IF($B14=0,1000000,IF(INDEX('計算A'!$D$60:$II$104,$B14,29)*DY14=1,IF(AND($E14=2,NF14=0),1000000,IF($F14&gt;0,INDEX('計算A'!AF$110:AF$114,$F14+1)+IF(AND($E14=1,NF14=0),1000,0),MIN(AES14,20)*400+(IF('計算A'!AE$106=1,1-DX14,0)+IF('計算A'!AF$106=1,1-DZ14,0))*150+52+'計算A'!AF$5*100000+IF(AND($E14=1,NF14=0),50000,0))),1000000))</f>
        <v/>
      </c>
      <c r="WN14">
        <f>IF($B14=0,1000000,IF(INDEX('計算A'!$D$60:$II$104,$B14,30)*DZ14=1,IF(AND($E14=2,NG14=0),1000000,IF($F14&gt;0,INDEX('計算A'!AG$110:AG$114,$F14+1)+IF(AND($E14=1,NG14=0),1000,0),MIN(AES14,20)*400+(IF('計算A'!AF$106=1,1-DY14,0)+IF('計算A'!AG$106=1,1-EA14,0))*150+62+'計算A'!AG$5*100000+IF(AND($E14=1,NG14=0),50000,0))),1000000))</f>
        <v/>
      </c>
      <c r="WO14">
        <f>IF($B14=0,1000000,IF(INDEX('計算A'!$D$60:$II$104,$B14,31)*EA14=1,IF(AND($E14=2,NH14=0),1000000,IF($F14&gt;0,INDEX('計算A'!AH$110:AH$114,$F14+1)+IF(AND($E14=1,NH14=0),1000,0),MIN(AES14,20)*400+(IF('計算A'!AG$106=1,1-DZ14,0)+IF('計算A'!AH$106=1,1-EB14,0))*150+72+'計算A'!AH$5*100000+IF(AND($E14=1,NH14=0),50000,0))),1000000))</f>
        <v/>
      </c>
      <c r="WP14">
        <f>IF($B14=0,1000000,IF(INDEX('計算A'!$D$60:$II$104,$B14,32)*EB14=1,IF(AND($E14=2,NI14=0),1000000,IF($F14&gt;0,INDEX('計算A'!AI$110:AI$114,$F14+1)+IF(AND($E14=1,NI14=0),1000,0),MIN(AES14,20)*400+(IF('計算A'!AH$106=1,1-EA14,0)+IF('計算A'!AI$106=1,1-EC14,0))*150+82+'計算A'!AI$5*100000+IF(AND($E14=1,NI14=0),50000,0))),1000000))</f>
        <v/>
      </c>
      <c r="WQ14">
        <f>IF($B14=0,1000000,IF(INDEX('計算A'!$D$60:$II$104,$B14,33)*EC14=1,IF(AND($E14=2,NJ14=0),1000000,IF($F14&gt;0,INDEX('計算A'!AJ$110:AJ$114,$F14+1)+IF(AND($E14=1,NJ14=0),1000,0),MIN(AES14,20)*400+(IF('計算A'!AI$106=1,1-EB14,0)+IF('計算A'!AJ$106=1,1-ED14,0))*150+92+'計算A'!AJ$5*100000+IF(AND($E14=1,NJ14=0),50000,0))),1000000))</f>
        <v/>
      </c>
      <c r="WR14">
        <f>IF($B14=0,1000000,IF(INDEX('計算A'!$D$60:$II$104,$B14,34)*ED14=1,IF(AND($E14=2,NK14=0),1000000,IF($F14&gt;0,INDEX('計算A'!AK$110:AK$114,$F14+1)+IF(AND($E14=1,NK14=0),1000,0),MIN(AES14,20)*400+(IF('計算A'!AJ$106=1,1-EC14,0)+IF('計算A'!AK$106=1,1-EE14,0))*150+102+'計算A'!AK$5*100000+IF(AND($E14=1,NK14=0),50000,0))),1000000))</f>
        <v/>
      </c>
      <c r="WS14">
        <f>IF($B14=0,1000000,IF(INDEX('計算A'!$D$60:$II$104,$B14,35)*EE14=1,IF(AND($E14=2,NL14=0),1000000,IF($F14&gt;0,INDEX('計算A'!AL$110:AL$114,$F14+1)+IF(AND($E14=1,NL14=0),1000,0),MIN(AES14,20)*400+(IF('計算A'!AK$106=1,1-ED14,0)+IF('計算A'!AL$106=1,1-EF14,0))*150+112+'計算A'!AL$5*100000+IF(AND($E14=1,NL14=0),50000,0))),1000000))</f>
        <v/>
      </c>
      <c r="WT14">
        <f>IF($B14=0,1000000,IF(INDEX('計算A'!$D$60:$II$104,$B14,36)*EF14=1,IF(AND($E14=2,NM14=0),1000000,IF($F14&gt;0,INDEX('計算A'!AM$110:AM$114,$F14+1)+IF(AND($E14=1,NM14=0),1000,0),MIN(AES14,20)*400+(IF('計算A'!AL$106=1,1-EE14,0)+IF('計算A'!AM$106=1,1-EG14,0))*150+122+'計算A'!AM$5*100000+IF(AND($E14=1,NM14=0),50000,0))),1000000))</f>
        <v/>
      </c>
      <c r="WU14">
        <f>IF($B14=0,1000000,IF(INDEX('計算A'!$D$60:$II$104,$B14,37)*EG14=1,IF(AND($E14=2,NN14=0),1000000,IF($F14&gt;0,INDEX('計算A'!AN$110:AN$114,$F14+1)+IF(AND($E14=1,NN14=0),1000,0),MIN(AES14,20)*400+(IF('計算A'!AM$106=1,1-EF14,0)+IF('計算A'!AN$106=1,1-EH14,0))*150+132+'計算A'!AN$5*100000+IF(AND($E14=1,NN14=0),50000,0))),1000000))</f>
        <v/>
      </c>
      <c r="WV14">
        <f>IF($B14=0,1000000,IF(INDEX('計算A'!$D$60:$II$104,$B14,38)*EH14=1,IF(AND($E14=2,NO14=0),1000000,IF($F14&gt;0,INDEX('計算A'!AO$110:AO$114,$F14+1)+IF(AND($E14=1,NO14=0),1000,0),MIN(AES14,20)*400+(IF('計算A'!AN$106=1,1-EG14,0)+IF('計算A'!AO$106=1,1-EI14,0))*150+142+'計算A'!AO$5*100000+IF(AND($E14=1,NO14=0),50000,0))),1000000))</f>
        <v/>
      </c>
      <c r="WW14">
        <f>IF($B14=0,1000000,IF(INDEX('計算A'!$D$60:$II$104,$B14,39)*EI14=1,IF(AND($E14=2,NP14=0),1000000,IF($F14&gt;0,INDEX('計算A'!AP$110:AP$114,$F14+1)+IF(AND($E14=1,NP14=0),1000,0),MIN(AES14,20)*400+(IF('計算A'!AO$106=1,1-EH14,0)+IF('計算A'!AP$106=1,1-EJ14,0))*150+152+'計算A'!AP$5*100000+IF(AND($E14=1,NP14=0),50000,0))),1000000))</f>
        <v/>
      </c>
      <c r="WX14">
        <f>IF($B14=0,1000000,IF(INDEX('計算A'!$D$60:$II$104,$B14,40)*EJ14=1,IF(AND($E14=2,NQ14=0),1000000,IF($F14&gt;0,INDEX('計算A'!AQ$110:AQ$114,$F14+1)+IF(AND($E14=1,NQ14=0),1000,0),MIN(AES14,20)*400+(IF('計算A'!AP$106=1,1-EI14,0)+IF('計算A'!AQ$106=1,1-EK14,0))*150+162+'計算A'!AQ$5*100000+IF(AND($E14=1,NQ14=0),50000,0))),1000000))</f>
        <v/>
      </c>
      <c r="WY14">
        <f>IF($B14=0,1000000,IF(INDEX('計算A'!$D$60:$II$104,$B14,41)*EK14=1,IF(AND($E14=2,NR14=0),1000000,IF($F14&gt;0,INDEX('計算A'!AR$110:AR$114,$F14+1)+IF(AND($E14=1,NR14=0),1000,0),MIN(AES14,20)*400+(IF('計算A'!AQ$106=1,1-EJ14,0)+IF('計算A'!AR$106=1,1-EL14,0))*150+172+'計算A'!AR$5*100000+IF(AND($E14=1,NR14=0),50000,0))),1000000))</f>
        <v/>
      </c>
      <c r="WZ14">
        <f>IF($B14=0,1000000,IF(INDEX('計算A'!$D$60:$II$104,$B14,42)*EL14=1,IF(AND($E14=2,NS14=0),1000000,IF($F14&gt;0,INDEX('計算A'!AS$110:AS$114,$F14+1)+IF(AND($E14=1,NS14=0),1000,0),MIN(AES14,20)*400+(IF('計算A'!AR$106=1,1-EK14,0)+IF('計算A'!AS$106=1,1-EM14,0))*150+182+'計算A'!AS$5*100000+IF(AND($E14=1,NS14=0),50000,0))),1000000))</f>
        <v/>
      </c>
      <c r="XA14">
        <f>IF($B14=0,1000000,IF(INDEX('計算A'!$D$60:$II$104,$B14,43)*EM14=1,IF(AND($E14=2,NT14=0),1000000,IF($F14&gt;0,INDEX('計算A'!AT$110:AT$114,$F14+1)+IF(AND($E14=1,NT14=0),1000,0),MIN(AES14,20)*400+(IF('計算A'!AS$106=1,1-EL14,0)+IF('計算A'!AT$106=1,1-EN14,0))*150+192+'計算A'!AT$5*100000+IF(AND($E14=1,NT14=0),50000,0))),1000000))</f>
        <v/>
      </c>
      <c r="XB14">
        <f>IF($B14=0,1000000,IF(INDEX('計算A'!$D$60:$II$104,$B14,44)*EN14=1,IF(AND($E14=2,NU14=0),1000000,IF($F14&gt;0,INDEX('計算A'!AU$110:AU$114,$F14+1)+IF(AND($E14=1,NU14=0),1000,0),MIN(AES14,20)*400+(IF('計算A'!AT$106=1,1-EM14,0)+IF('計算A'!AU$106=1,1-EO14,0))*150+202+'計算A'!AU$5*100000+IF(AND($E14=1,NU14=0),50000,0))),1000000))</f>
        <v/>
      </c>
      <c r="XC14">
        <f>IF($B14=0,1000000,IF(INDEX('計算A'!$D$60:$II$104,$B14,45)*EO14=1,IF(AND($E14=2,NV14=0),1000000,IF($F14&gt;0,INDEX('計算A'!AV$110:AV$114,$F14+1)+IF(AND($E14=1,NV14=0),1000,0),MIN(AES14,20)*400+(IF('計算A'!AU$106=1,1-EN14,0)+IF('計算A'!AV$106=1,1-EP14,0))*150+212+'計算A'!AV$5*100000+IF(AND($E14=1,NV14=0),50000,0))),1000000))</f>
        <v/>
      </c>
      <c r="XD14">
        <f>IF($B14=0,1000000,IF(INDEX('計算A'!$D$60:$II$104,$B14,46)*EP14=1,IF(AND($E14=2,NW14=0),1000000,IF($F14&gt;0,INDEX('計算A'!AW$110:AW$114,$F14+1)+IF(AND($E14=1,NW14=0),1000,0),MIN(AES14,20)*400+(IF('計算A'!AV$106=1,1-EO14,0)+IF('計算A'!AW$106=1,1-EQ14,0))*150+222+'計算A'!AW$5*100000+IF(AND($E14=1,NW14=0),50000,0))),1000000))</f>
        <v/>
      </c>
      <c r="XE14">
        <f>IF($B14=0,1000000,IF(INDEX('計算A'!$D$60:$II$104,$B14,47)*EQ14=1,IF(AND($E14=2,NX14=0),1000000,IF($F14&gt;0,INDEX('計算A'!AX$110:AX$114,$F14+1)+IF(AND($E14=1,NX14=0),1000,0),MIN(AES14,20)*400+(IF('計算A'!AW$106=1,1-EP14,0)+IF('計算A'!AX$106=1,1-ER14,0))*150+232+'計算A'!AX$5*100000+IF(AND($E14=1,NX14=0),50000,0))),1000000))</f>
        <v/>
      </c>
      <c r="XF14">
        <f>IF($B14=0,1000000,IF(INDEX('計算A'!$D$60:$II$104,$B14,48)*ER14=1,IF(AND($E14=2,NY14=0),1000000,IF($F14&gt;0,INDEX('計算A'!AY$110:AY$114,$F14+1)+IF(AND($E14=1,NY14=0),1000,0),MIN(AES14,20)*400+(IF('計算A'!AX$106=1,1-EQ14,0))*150+242+'計算A'!AY$5*100000+IF(AND($E14=1,NY14=0),50000,0))),1000000))</f>
        <v/>
      </c>
      <c r="XG14">
        <f>IF($B14=0,1000000,IF(INDEX('計算A'!$D$60:$II$104,$B14,49)*ES14=1,IF(AND($E14=2,NZ14=0),1000000,IF($F14&gt;0,INDEX('計算A'!AZ$110:AZ$114,$F14+1)+IF(AND($E14=1,NZ14=0),1000,0),MIN(AET14,20)*400+(IF('計算A'!AZ$106=1,1-ET14,0))*150+13+'計算A'!AZ$5*100000+IF(AND($E14=1,NZ14=0),50000,0))),1000000))</f>
        <v/>
      </c>
      <c r="XH14">
        <f>IF($B14=0,1000000,IF(INDEX('計算A'!$D$60:$II$104,$B14,50)*ET14=1,IF(AND($E14=2,OA14=0),1000000,IF($F14&gt;0,INDEX('計算A'!BA$110:BA$114,$F14+1)+IF(AND($E14=1,OA14=0),1000,0),MIN(AET14,20)*400+(IF('計算A'!AZ$106=1,1-ES14,0)+IF('計算A'!BA$106=1,1-EU14,0))*150+23+'計算A'!BA$5*100000+IF(AND($E14=1,OA14=0),50000,0))),1000000))</f>
        <v/>
      </c>
      <c r="XI14">
        <f>IF($B14=0,1000000,IF(INDEX('計算A'!$D$60:$II$104,$B14,51)*EU14=1,IF(AND($E14=2,OB14=0),1000000,IF($F14&gt;0,INDEX('計算A'!BB$110:BB$114,$F14+1)+IF(AND($E14=1,OB14=0),1000,0),MIN(AET14,20)*400+(IF('計算A'!BA$106=1,1-ET14,0)+IF('計算A'!BB$106=1,1-EV14,0))*150+33+'計算A'!BB$5*100000+IF(AND($E14=1,OB14=0),50000,0))),1000000))</f>
        <v/>
      </c>
      <c r="XJ14">
        <f>IF($B14=0,1000000,IF(INDEX('計算A'!$D$60:$II$104,$B14,52)*EV14=1,IF(AND($E14=2,OC14=0),1000000,IF($F14&gt;0,INDEX('計算A'!BC$110:BC$114,$F14+1)+IF(AND($E14=1,OC14=0),1000,0),MIN(AET14,20)*400+(IF('計算A'!BB$106=1,1-EU14,0)+IF('計算A'!BC$106=1,1-EW14,0))*150+43+'計算A'!BC$5*100000+IF(AND($E14=1,OC14=0),50000,0))),1000000))</f>
        <v/>
      </c>
      <c r="XK14">
        <f>IF($B14=0,1000000,IF(INDEX('計算A'!$D$60:$II$104,$B14,53)*EW14=1,IF(AND($E14=2,OD14=0),1000000,IF($F14&gt;0,INDEX('計算A'!BD$110:BD$114,$F14+1)+IF(AND($E14=1,OD14=0),1000,0),MIN(AET14,20)*400+(IF('計算A'!BC$106=1,1-EV14,0)+IF('計算A'!BD$106=1,1-EX14,0))*150+53+'計算A'!BD$5*100000+IF(AND($E14=1,OD14=0),50000,0))),1000000))</f>
        <v/>
      </c>
      <c r="XL14">
        <f>IF($B14=0,1000000,IF(INDEX('計算A'!$D$60:$II$104,$B14,54)*EX14=1,IF(AND($E14=2,OE14=0),1000000,IF($F14&gt;0,INDEX('計算A'!BE$110:BE$114,$F14+1)+IF(AND($E14=1,OE14=0),1000,0),MIN(AET14,20)*400+(IF('計算A'!BD$106=1,1-EW14,0)+IF('計算A'!BE$106=1,1-EY14,0))*150+63+'計算A'!BE$5*100000+IF(AND($E14=1,OE14=0),50000,0))),1000000))</f>
        <v/>
      </c>
      <c r="XM14">
        <f>IF($B14=0,1000000,IF(INDEX('計算A'!$D$60:$II$104,$B14,55)*EY14=1,IF(AND($E14=2,OF14=0),1000000,IF($F14&gt;0,INDEX('計算A'!BF$110:BF$114,$F14+1)+IF(AND($E14=1,OF14=0),1000,0),MIN(AET14,20)*400+(IF('計算A'!BE$106=1,1-EX14,0)+IF('計算A'!BF$106=1,1-EZ14,0))*150+73+'計算A'!BF$5*100000+IF(AND($E14=1,OF14=0),50000,0))),1000000))</f>
        <v/>
      </c>
      <c r="XN14">
        <f>IF($B14=0,1000000,IF(INDEX('計算A'!$D$60:$II$104,$B14,56)*EZ14=1,IF(AND($E14=2,OG14=0),1000000,IF($F14&gt;0,INDEX('計算A'!BG$110:BG$114,$F14+1)+IF(AND($E14=1,OG14=0),1000,0),MIN(AET14,20)*400+(IF('計算A'!BF$106=1,1-EY14,0)+IF('計算A'!BG$106=1,1-FA14,0))*150+83+'計算A'!BG$5*100000+IF(AND($E14=1,OG14=0),50000,0))),1000000))</f>
        <v/>
      </c>
      <c r="XO14">
        <f>IF($B14=0,1000000,IF(INDEX('計算A'!$D$60:$II$104,$B14,57)*FA14=1,IF(AND($E14=2,OH14=0),1000000,IF($F14&gt;0,INDEX('計算A'!BH$110:BH$114,$F14+1)+IF(AND($E14=1,OH14=0),1000,0),MIN(AET14,20)*400+(IF('計算A'!BG$106=1,1-EZ14,0)+IF('計算A'!BH$106=1,1-FB14,0))*150+93+'計算A'!BH$5*100000+IF(AND($E14=1,OH14=0),50000,0))),1000000))</f>
        <v/>
      </c>
      <c r="XP14">
        <f>IF($B14=0,1000000,IF(INDEX('計算A'!$D$60:$II$104,$B14,58)*FB14=1,IF(AND($E14=2,OI14=0),1000000,IF($F14&gt;0,INDEX('計算A'!BI$110:BI$114,$F14+1)+IF(AND($E14=1,OI14=0),1000,0),MIN(AET14,20)*400+(IF('計算A'!BH$106=1,1-FA14,0)+IF('計算A'!BI$106=1,1-FC14,0))*150+103+'計算A'!BI$5*100000+IF(AND($E14=1,OI14=0),50000,0))),1000000))</f>
        <v/>
      </c>
      <c r="XQ14">
        <f>IF($B14=0,1000000,IF(INDEX('計算A'!$D$60:$II$104,$B14,59)*FC14=1,IF(AND($E14=2,OJ14=0),1000000,IF($F14&gt;0,INDEX('計算A'!BJ$110:BJ$114,$F14+1)+IF(AND($E14=1,OJ14=0),1000,0),MIN(AET14,20)*400+(IF('計算A'!BI$106=1,1-FB14,0)+IF('計算A'!BJ$106=1,1-FD14,0))*150+113+'計算A'!BJ$5*100000+IF(AND($E14=1,OJ14=0),50000,0))),1000000))</f>
        <v/>
      </c>
      <c r="XR14">
        <f>IF($B14=0,1000000,IF(INDEX('計算A'!$D$60:$II$104,$B14,60)*FD14=1,IF(AND($E14=2,OK14=0),1000000,IF($F14&gt;0,INDEX('計算A'!BK$110:BK$114,$F14+1)+IF(AND($E14=1,OK14=0),1000,0),MIN(AET14,20)*400+(IF('計算A'!BJ$106=1,1-FC14,0)+IF('計算A'!BK$106=1,1-FE14,0))*150+123+'計算A'!BK$5*100000+IF(AND($E14=1,OK14=0),50000,0))),1000000))</f>
        <v/>
      </c>
      <c r="XS14">
        <f>IF($B14=0,1000000,IF(INDEX('計算A'!$D$60:$II$104,$B14,61)*FE14=1,IF(AND($E14=2,OL14=0),1000000,IF($F14&gt;0,INDEX('計算A'!BL$110:BL$114,$F14+1)+IF(AND($E14=1,OL14=0),1000,0),MIN(AET14,20)*400+(IF('計算A'!BK$106=1,1-FD14,0)+IF('計算A'!BL$106=1,1-FF14,0))*150+133+'計算A'!BL$5*100000+IF(AND($E14=1,OL14=0),50000,0))),1000000))</f>
        <v/>
      </c>
      <c r="XT14">
        <f>IF($B14=0,1000000,IF(INDEX('計算A'!$D$60:$II$104,$B14,62)*FF14=1,IF(AND($E14=2,OM14=0),1000000,IF($F14&gt;0,INDEX('計算A'!BM$110:BM$114,$F14+1)+IF(AND($E14=1,OM14=0),1000,0),MIN(AET14,20)*400+(IF('計算A'!BL$106=1,1-FE14,0)+IF('計算A'!BM$106=1,1-FG14,0))*150+143+'計算A'!BM$5*100000+IF(AND($E14=1,OM14=0),50000,0))),1000000))</f>
        <v/>
      </c>
      <c r="XU14">
        <f>IF($B14=0,1000000,IF(INDEX('計算A'!$D$60:$II$104,$B14,63)*FG14=1,IF(AND($E14=2,ON14=0),1000000,IF($F14&gt;0,INDEX('計算A'!BN$110:BN$114,$F14+1)+IF(AND($E14=1,ON14=0),1000,0),MIN(AET14,20)*400+(IF('計算A'!BM$106=1,1-FF14,0)+IF('計算A'!BN$106=1,1-FH14,0))*150+153+'計算A'!BN$5*100000+IF(AND($E14=1,ON14=0),50000,0))),1000000))</f>
        <v/>
      </c>
      <c r="XV14">
        <f>IF($B14=0,1000000,IF(INDEX('計算A'!$D$60:$II$104,$B14,64)*FH14=1,IF(AND($E14=2,OO14=0),1000000,IF($F14&gt;0,INDEX('計算A'!BO$110:BO$114,$F14+1)+IF(AND($E14=1,OO14=0),1000,0),MIN(AET14,20)*400+(IF('計算A'!BN$106=1,1-FG14,0)+IF('計算A'!BO$106=1,1-FI14,0))*150+163+'計算A'!BO$5*100000+IF(AND($E14=1,OO14=0),50000,0))),1000000))</f>
        <v/>
      </c>
      <c r="XW14">
        <f>IF($B14=0,1000000,IF(INDEX('計算A'!$D$60:$II$104,$B14,65)*FI14=1,IF(AND($E14=2,OP14=0),1000000,IF($F14&gt;0,INDEX('計算A'!BP$110:BP$114,$F14+1)+IF(AND($E14=1,OP14=0),1000,0),MIN(AET14,20)*400+(IF('計算A'!BO$106=1,1-FH14,0)+IF('計算A'!BP$106=1,1-FJ14,0))*150+173+'計算A'!BP$5*100000+IF(AND($E14=1,OP14=0),50000,0))),1000000))</f>
        <v/>
      </c>
      <c r="XX14">
        <f>IF($B14=0,1000000,IF(INDEX('計算A'!$D$60:$II$104,$B14,66)*FJ14=1,IF(AND($E14=2,OQ14=0),1000000,IF($F14&gt;0,INDEX('計算A'!BQ$110:BQ$114,$F14+1)+IF(AND($E14=1,OQ14=0),1000,0),MIN(AET14,20)*400+(IF('計算A'!BP$106=1,1-FI14,0)+IF('計算A'!BQ$106=1,1-FK14,0))*150+183+'計算A'!BQ$5*100000+IF(AND($E14=1,OQ14=0),50000,0))),1000000))</f>
        <v/>
      </c>
      <c r="XY14">
        <f>IF($B14=0,1000000,IF(INDEX('計算A'!$D$60:$II$104,$B14,67)*FK14=1,IF(AND($E14=2,OR14=0),1000000,IF($F14&gt;0,INDEX('計算A'!BR$110:BR$114,$F14+1)+IF(AND($E14=1,OR14=0),1000,0),MIN(AET14,20)*400+(IF('計算A'!BQ$106=1,1-FJ14,0)+IF('計算A'!BR$106=1,1-FL14,0))*150+193+'計算A'!BR$5*100000+IF(AND($E14=1,OR14=0),50000,0))),1000000))</f>
        <v/>
      </c>
      <c r="XZ14">
        <f>IF($B14=0,1000000,IF(INDEX('計算A'!$D$60:$II$104,$B14,68)*FL14=1,IF(AND($E14=2,OS14=0),1000000,IF($F14&gt;0,INDEX('計算A'!BS$110:BS$114,$F14+1)+IF(AND($E14=1,OS14=0),1000,0),MIN(AET14,20)*400+(IF('計算A'!BR$106=1,1-FK14,0)+IF('計算A'!BS$106=1,1-FM14,0))*150+203+'計算A'!BS$5*100000+IF(AND($E14=1,OS14=0),50000,0))),1000000))</f>
        <v/>
      </c>
      <c r="YA14">
        <f>IF($B14=0,1000000,IF(INDEX('計算A'!$D$60:$II$104,$B14,69)*FM14=1,IF(AND($E14=2,OT14=0),1000000,IF($F14&gt;0,INDEX('計算A'!BT$110:BT$114,$F14+1)+IF(AND($E14=1,OT14=0),1000,0),MIN(AET14,20)*400+(IF('計算A'!BS$106=1,1-FL14,0)+IF('計算A'!BT$106=1,1-FN14,0))*150+213+'計算A'!BT$5*100000+IF(AND($E14=1,OT14=0),50000,0))),1000000))</f>
        <v/>
      </c>
      <c r="YB14">
        <f>IF($B14=0,1000000,IF(INDEX('計算A'!$D$60:$II$104,$B14,70)*FN14=1,IF(AND($E14=2,OU14=0),1000000,IF($F14&gt;0,INDEX('計算A'!BU$110:BU$114,$F14+1)+IF(AND($E14=1,OU14=0),1000,0),MIN(AET14,20)*400+(IF('計算A'!BT$106=1,1-FM14,0)+IF('計算A'!BU$106=1,1-FO14,0))*150+223+'計算A'!BU$5*100000+IF(AND($E14=1,OU14=0),50000,0))),1000000))</f>
        <v/>
      </c>
      <c r="YC14">
        <f>IF($B14=0,1000000,IF(INDEX('計算A'!$D$60:$II$104,$B14,71)*FO14=1,IF(AND($E14=2,OV14=0),1000000,IF($F14&gt;0,INDEX('計算A'!BV$110:BV$114,$F14+1)+IF(AND($E14=1,OV14=0),1000,0),MIN(AET14,20)*400+(IF('計算A'!BU$106=1,1-FN14,0)+IF('計算A'!BV$106=1,1-FP14,0))*150+233+'計算A'!BV$5*100000+IF(AND($E14=1,OV14=0),50000,0))),1000000))</f>
        <v/>
      </c>
      <c r="YD14">
        <f>IF($B14=0,1000000,IF(INDEX('計算A'!$D$60:$II$104,$B14,72)*FP14=1,IF(AND($E14=2,OW14=0),1000000,IF($F14&gt;0,INDEX('計算A'!BW$110:BW$114,$F14+1)+IF(AND($E14=1,OW14=0),1000,0),MIN(AET14,20)*400+(IF('計算A'!BV$106=1,1-FO14,0))*150+243+'計算A'!BW$5*100000+IF(AND($E14=1,OW14=0),50000,0))),1000000))</f>
        <v/>
      </c>
      <c r="YE14">
        <f>IF($B14=0,1000000,IF(INDEX('計算A'!$D$60:$II$104,$B14,73)*FQ14=1,IF(AND($E14=2,OX14=0),1000000,IF($F14&gt;0,INDEX('計算A'!BX$110:BX$114,$F14+1)+IF(AND($E14=1,OX14=0),1000,0),MIN(AEU14,20)*400+(IF('計算A'!BX$106=1,1-FR14,0))*150+14+'計算A'!BX$5*100000+IF(AND($E14=1,OX14=0),50000,0))),1000000))</f>
        <v/>
      </c>
      <c r="YF14">
        <f>IF($B14=0,1000000,IF(INDEX('計算A'!$D$60:$II$104,$B14,74)*FR14=1,IF(AND($E14=2,OY14=0),1000000,IF($F14&gt;0,INDEX('計算A'!BY$110:BY$114,$F14+1)+IF(AND($E14=1,OY14=0),1000,0),MIN(AEU14,20)*400+(IF('計算A'!BX$106=1,1-FQ14,0)+IF('計算A'!BY$106=1,1-FS14,0))*150+24+'計算A'!BY$5*100000+IF(AND($E14=1,OY14=0),50000,0))),1000000))</f>
        <v/>
      </c>
      <c r="YG14">
        <f>IF($B14=0,1000000,IF(INDEX('計算A'!$D$60:$II$104,$B14,75)*FS14=1,IF(AND($E14=2,OZ14=0),1000000,IF($F14&gt;0,INDEX('計算A'!BZ$110:BZ$114,$F14+1)+IF(AND($E14=1,OZ14=0),1000,0),MIN(AEU14,20)*400+(IF('計算A'!BY$106=1,1-FR14,0)+IF('計算A'!BZ$106=1,1-FT14,0))*150+34+'計算A'!BZ$5*100000+IF(AND($E14=1,OZ14=0),50000,0))),1000000))</f>
        <v/>
      </c>
      <c r="YH14">
        <f>IF($B14=0,1000000,IF(INDEX('計算A'!$D$60:$II$104,$B14,76)*FT14=1,IF(AND($E14=2,PA14=0),1000000,IF($F14&gt;0,INDEX('計算A'!CA$110:CA$114,$F14+1)+IF(AND($E14=1,PA14=0),1000,0),MIN(AEU14,20)*400+(IF('計算A'!BZ$106=1,1-FS14,0)+IF('計算A'!CA$106=1,1-FU14,0))*150+44+'計算A'!CA$5*100000+IF(AND($E14=1,PA14=0),50000,0))),1000000))</f>
        <v/>
      </c>
      <c r="YI14">
        <f>IF($B14=0,1000000,IF(INDEX('計算A'!$D$60:$II$104,$B14,77)*FU14=1,IF(AND($E14=2,PB14=0),1000000,IF($F14&gt;0,INDEX('計算A'!CB$110:CB$114,$F14+1)+IF(AND($E14=1,PB14=0),1000,0),MIN(AEU14,20)*400+(IF('計算A'!CA$106=1,1-FT14,0)+IF('計算A'!CB$106=1,1-FV14,0))*150+54+'計算A'!CB$5*100000+IF(AND($E14=1,PB14=0),50000,0))),1000000))</f>
        <v/>
      </c>
      <c r="YJ14">
        <f>IF($B14=0,1000000,IF(INDEX('計算A'!$D$60:$II$104,$B14,78)*FV14=1,IF(AND($E14=2,PC14=0),1000000,IF($F14&gt;0,INDEX('計算A'!CC$110:CC$114,$F14+1)+IF(AND($E14=1,PC14=0),1000,0),MIN(AEU14,20)*400+(IF('計算A'!CB$106=1,1-FU14,0)+IF('計算A'!CC$106=1,1-FW14,0))*150+64+'計算A'!CC$5*100000+IF(AND($E14=1,PC14=0),50000,0))),1000000))</f>
        <v/>
      </c>
      <c r="YK14">
        <f>IF($B14=0,1000000,IF(INDEX('計算A'!$D$60:$II$104,$B14,79)*FW14=1,IF(AND($E14=2,PD14=0),1000000,IF($F14&gt;0,INDEX('計算A'!CD$110:CD$114,$F14+1)+IF(AND($E14=1,PD14=0),1000,0),MIN(AEU14,20)*400+(IF('計算A'!CC$106=1,1-FV14,0)+IF('計算A'!CD$106=1,1-FX14,0))*150+74+'計算A'!CD$5*100000+IF(AND($E14=1,PD14=0),50000,0))),1000000))</f>
        <v/>
      </c>
      <c r="YL14">
        <f>IF($B14=0,1000000,IF(INDEX('計算A'!$D$60:$II$104,$B14,80)*FX14=1,IF(AND($E14=2,PE14=0),1000000,IF($F14&gt;0,INDEX('計算A'!CE$110:CE$114,$F14+1)+IF(AND($E14=1,PE14=0),1000,0),MIN(AEU14,20)*400+(IF('計算A'!CD$106=1,1-FW14,0)+IF('計算A'!CE$106=1,1-FY14,0))*150+84+'計算A'!CE$5*100000+IF(AND($E14=1,PE14=0),50000,0))),1000000))</f>
        <v/>
      </c>
      <c r="YM14">
        <f>IF($B14=0,1000000,IF(INDEX('計算A'!$D$60:$II$104,$B14,81)*FY14=1,IF(AND($E14=2,PF14=0),1000000,IF($F14&gt;0,INDEX('計算A'!CF$110:CF$114,$F14+1)+IF(AND($E14=1,PF14=0),1000,0),MIN(AEU14,20)*400+(IF('計算A'!CE$106=1,1-FX14,0)+IF('計算A'!CF$106=1,1-FZ14,0))*150+94+'計算A'!CF$5*100000+IF(AND($E14=1,PF14=0),50000,0))),1000000))</f>
        <v/>
      </c>
      <c r="YN14">
        <f>IF($B14=0,1000000,IF(INDEX('計算A'!$D$60:$II$104,$B14,82)*FZ14=1,IF(AND($E14=2,PG14=0),1000000,IF($F14&gt;0,INDEX('計算A'!CG$110:CG$114,$F14+1)+IF(AND($E14=1,PG14=0),1000,0),MIN(AEU14,20)*400+(IF('計算A'!CF$106=1,1-FY14,0)+IF('計算A'!CG$106=1,1-GA14,0))*150+104+'計算A'!CG$5*100000+IF(AND($E14=1,PG14=0),50000,0))),1000000))</f>
        <v/>
      </c>
      <c r="YO14">
        <f>IF($B14=0,1000000,IF(INDEX('計算A'!$D$60:$II$104,$B14,83)*GA14=1,IF(AND($E14=2,PH14=0),1000000,IF($F14&gt;0,INDEX('計算A'!CH$110:CH$114,$F14+1)+IF(AND($E14=1,PH14=0),1000,0),MIN(AEU14,20)*400+(IF('計算A'!CG$106=1,1-FZ14,0)+IF('計算A'!CH$106=1,1-GB14,0))*150+114+'計算A'!CH$5*100000+IF(AND($E14=1,PH14=0),50000,0))),1000000))</f>
        <v/>
      </c>
      <c r="YP14">
        <f>IF($B14=0,1000000,IF(INDEX('計算A'!$D$60:$II$104,$B14,84)*GB14=1,IF(AND($E14=2,PI14=0),1000000,IF($F14&gt;0,INDEX('計算A'!CI$110:CI$114,$F14+1)+IF(AND($E14=1,PI14=0),1000,0),MIN(AEU14,20)*400+(IF('計算A'!CH$106=1,1-GA14,0)+IF('計算A'!CI$106=1,1-GC14,0))*150+124+'計算A'!CI$5*100000+IF(AND($E14=1,PI14=0),50000,0))),1000000))</f>
        <v/>
      </c>
      <c r="YQ14">
        <f>IF($B14=0,1000000,IF(INDEX('計算A'!$D$60:$II$104,$B14,85)*GC14=1,IF(AND($E14=2,PJ14=0),1000000,IF($F14&gt;0,INDEX('計算A'!CJ$110:CJ$114,$F14+1)+IF(AND($E14=1,PJ14=0),1000,0),MIN(AEU14,20)*400+(IF('計算A'!CI$106=1,1-GB14,0)+IF('計算A'!CJ$106=1,1-GD14,0))*150+134+'計算A'!CJ$5*100000+IF(AND($E14=1,PJ14=0),50000,0))),1000000))</f>
        <v/>
      </c>
      <c r="YR14">
        <f>IF($B14=0,1000000,IF(INDEX('計算A'!$D$60:$II$104,$B14,86)*GD14=1,IF(AND($E14=2,PK14=0),1000000,IF($F14&gt;0,INDEX('計算A'!CK$110:CK$114,$F14+1)+IF(AND($E14=1,PK14=0),1000,0),MIN(AEU14,20)*400+(IF('計算A'!CJ$106=1,1-GC14,0)+IF('計算A'!CK$106=1,1-GE14,0))*150+144+'計算A'!CK$5*100000+IF(AND($E14=1,PK14=0),50000,0))),1000000))</f>
        <v/>
      </c>
      <c r="YS14">
        <f>IF($B14=0,1000000,IF(INDEX('計算A'!$D$60:$II$104,$B14,87)*GE14=1,IF(AND($E14=2,PL14=0),1000000,IF($F14&gt;0,INDEX('計算A'!CL$110:CL$114,$F14+1)+IF(AND($E14=1,PL14=0),1000,0),MIN(AEU14,20)*400+(IF('計算A'!CK$106=1,1-GD14,0)+IF('計算A'!CL$106=1,1-GF14,0))*150+154+'計算A'!CL$5*100000+IF(AND($E14=1,PL14=0),50000,0))),1000000))</f>
        <v/>
      </c>
      <c r="YT14">
        <f>IF($B14=0,1000000,IF(INDEX('計算A'!$D$60:$II$104,$B14,88)*GF14=1,IF(AND($E14=2,PM14=0),1000000,IF($F14&gt;0,INDEX('計算A'!CM$110:CM$114,$F14+1)+IF(AND($E14=1,PM14=0),1000,0),MIN(AEU14,20)*400+(IF('計算A'!CL$106=1,1-GE14,0)+IF('計算A'!CM$106=1,1-GG14,0))*150+164+'計算A'!CM$5*100000+IF(AND($E14=1,PM14=0),50000,0))),1000000))</f>
        <v/>
      </c>
      <c r="YU14">
        <f>IF($B14=0,1000000,IF(INDEX('計算A'!$D$60:$II$104,$B14,89)*GG14=1,IF(AND($E14=2,PN14=0),1000000,IF($F14&gt;0,INDEX('計算A'!CN$110:CN$114,$F14+1)+IF(AND($E14=1,PN14=0),1000,0),MIN(AEU14,20)*400+(IF('計算A'!CM$106=1,1-GF14,0)+IF('計算A'!CN$106=1,1-GH14,0))*150+174+'計算A'!CN$5*100000+IF(AND($E14=1,PN14=0),50000,0))),1000000))</f>
        <v/>
      </c>
      <c r="YV14">
        <f>IF($B14=0,1000000,IF(INDEX('計算A'!$D$60:$II$104,$B14,90)*GH14=1,IF(AND($E14=2,PO14=0),1000000,IF($F14&gt;0,INDEX('計算A'!CO$110:CO$114,$F14+1)+IF(AND($E14=1,PO14=0),1000,0),MIN(AEU14,20)*400+(IF('計算A'!CN$106=1,1-GG14,0)+IF('計算A'!CO$106=1,1-GI14,0))*150+184+'計算A'!CO$5*100000+IF(AND($E14=1,PO14=0),50000,0))),1000000))</f>
        <v/>
      </c>
      <c r="YW14">
        <f>IF($B14=0,1000000,IF(INDEX('計算A'!$D$60:$II$104,$B14,91)*GI14=1,IF(AND($E14=2,PP14=0),1000000,IF($F14&gt;0,INDEX('計算A'!CP$110:CP$114,$F14+1)+IF(AND($E14=1,PP14=0),1000,0),MIN(AEU14,20)*400+(IF('計算A'!CO$106=1,1-GH14,0)+IF('計算A'!CP$106=1,1-GJ14,0))*150+194+'計算A'!CP$5*100000+IF(AND($E14=1,PP14=0),50000,0))),1000000))</f>
        <v/>
      </c>
      <c r="YX14">
        <f>IF($B14=0,1000000,IF(INDEX('計算A'!$D$60:$II$104,$B14,92)*GJ14=1,IF(AND($E14=2,PQ14=0),1000000,IF($F14&gt;0,INDEX('計算A'!CQ$110:CQ$114,$F14+1)+IF(AND($E14=1,PQ14=0),1000,0),MIN(AEU14,20)*400+(IF('計算A'!CP$106=1,1-GI14,0)+IF('計算A'!CQ$106=1,1-GK14,0))*150+204+'計算A'!CQ$5*100000+IF(AND($E14=1,PQ14=0),50000,0))),1000000))</f>
        <v/>
      </c>
      <c r="YY14">
        <f>IF($B14=0,1000000,IF(INDEX('計算A'!$D$60:$II$104,$B14,93)*GK14=1,IF(AND($E14=2,PR14=0),1000000,IF($F14&gt;0,INDEX('計算A'!CR$110:CR$114,$F14+1)+IF(AND($E14=1,PR14=0),1000,0),MIN(AEU14,20)*400+(IF('計算A'!CQ$106=1,1-GJ14,0)+IF('計算A'!CR$106=1,1-GL14,0))*150+214+'計算A'!CR$5*100000+IF(AND($E14=1,PR14=0),50000,0))),1000000))</f>
        <v/>
      </c>
      <c r="YZ14">
        <f>IF($B14=0,1000000,IF(INDEX('計算A'!$D$60:$II$104,$B14,94)*GL14=1,IF(AND($E14=2,PS14=0),1000000,IF($F14&gt;0,INDEX('計算A'!CS$110:CS$114,$F14+1)+IF(AND($E14=1,PS14=0),1000,0),MIN(AEU14,20)*400+(IF('計算A'!CR$106=1,1-GK14,0)+IF('計算A'!CS$106=1,1-GM14,0))*150+224+'計算A'!CS$5*100000+IF(AND($E14=1,PS14=0),50000,0))),1000000))</f>
        <v/>
      </c>
      <c r="ZA14">
        <f>IF($B14=0,1000000,IF(INDEX('計算A'!$D$60:$II$104,$B14,95)*GM14=1,IF(AND($E14=2,PT14=0),1000000,IF($F14&gt;0,INDEX('計算A'!CT$110:CT$114,$F14+1)+IF(AND($E14=1,PT14=0),1000,0),MIN(AEU14,20)*400+(IF('計算A'!CS$106=1,1-GL14,0)+IF('計算A'!CT$106=1,1-GN14,0))*150+234+'計算A'!CT$5*100000+IF(AND($E14=1,PT14=0),50000,0))),1000000))</f>
        <v/>
      </c>
      <c r="ZB14">
        <f>IF($B14=0,1000000,IF(INDEX('計算A'!$D$60:$II$104,$B14,96)*GN14=1,IF(AND($E14=2,PU14=0),1000000,IF($F14&gt;0,INDEX('計算A'!CU$110:CU$114,$F14+1)+IF(AND($E14=1,PU14=0),1000,0),MIN(AEU14,20)*400+(IF('計算A'!CT$106=1,1-GM14,0))*150+244+'計算A'!CU$5*100000+IF(AND($E14=1,PU14=0),50000,0))),1000000))</f>
        <v/>
      </c>
      <c r="ZC14">
        <f>IF($B14=0,1000000,IF(INDEX('計算A'!$D$60:$II$104,$B14,97)*GO14=1,IF(AND($E14=2,PV14=0),1000000,IF($F14&gt;0,INDEX('計算A'!CV$110:CV$114,$F14+1)+IF(AND($E14=1,PV14=0),1000,0),MIN(AEV14,20)*400+(IF('計算A'!CV$106=1,1-GP14,0))*150+15+'計算A'!CV$5*100000+IF(AND($E14=1,PV14=0),50000,0))),1000000))</f>
        <v/>
      </c>
      <c r="ZD14">
        <f>IF($B14=0,1000000,IF(INDEX('計算A'!$D$60:$II$104,$B14,98)*GP14=1,IF(AND($E14=2,PW14=0),1000000,IF($F14&gt;0,INDEX('計算A'!CW$110:CW$114,$F14+1)+IF(AND($E14=1,PW14=0),1000,0),MIN(AEV14,20)*400+(IF('計算A'!CV$106=1,1-GO14,0)+IF('計算A'!CW$106=1,1-GQ14,0))*150+25+'計算A'!CW$5*100000+IF(AND($E14=1,PW14=0),50000,0))),1000000))</f>
        <v/>
      </c>
      <c r="ZE14">
        <f>IF($B14=0,1000000,IF(INDEX('計算A'!$D$60:$II$104,$B14,99)*GQ14=1,IF(AND($E14=2,PX14=0),1000000,IF($F14&gt;0,INDEX('計算A'!CX$110:CX$114,$F14+1)+IF(AND($E14=1,PX14=0),1000,0),MIN(AEV14,20)*400+(IF('計算A'!CW$106=1,1-GP14,0)+IF('計算A'!CX$106=1,1-GR14,0))*150+35+'計算A'!CX$5*100000+IF(AND($E14=1,PX14=0),50000,0))),1000000))</f>
        <v/>
      </c>
      <c r="ZF14">
        <f>IF($B14=0,1000000,IF(INDEX('計算A'!$D$60:$II$104,$B14,100)*GR14=1,IF(AND($E14=2,PY14=0),1000000,IF($F14&gt;0,INDEX('計算A'!CY$110:CY$114,$F14+1)+IF(AND($E14=1,PY14=0),1000,0),MIN(AEV14,20)*400+(IF('計算A'!CX$106=1,1-GQ14,0)+IF('計算A'!CY$106=1,1-GS14,0))*150+45+'計算A'!CY$5*100000+IF(AND($E14=1,PY14=0),50000,0))),1000000))</f>
        <v/>
      </c>
      <c r="ZG14">
        <f>IF($B14=0,1000000,IF(INDEX('計算A'!$D$60:$II$104,$B14,101)*GS14=1,IF(AND($E14=2,PZ14=0),1000000,IF($F14&gt;0,INDEX('計算A'!CZ$110:CZ$114,$F14+1)+IF(AND($E14=1,PZ14=0),1000,0),MIN(AEV14,20)*400+(IF('計算A'!CY$106=1,1-GR14,0)+IF('計算A'!CZ$106=1,1-GT14,0))*150+55+'計算A'!CZ$5*100000+IF(AND($E14=1,PZ14=0),50000,0))),1000000))</f>
        <v/>
      </c>
      <c r="ZH14">
        <f>IF($B14=0,1000000,IF(INDEX('計算A'!$D$60:$II$104,$B14,102)*GT14=1,IF(AND($E14=2,QA14=0),1000000,IF($F14&gt;0,INDEX('計算A'!DA$110:DA$114,$F14+1)+IF(AND($E14=1,QA14=0),1000,0),MIN(AEV14,20)*400+(IF('計算A'!CZ$106=1,1-GS14,0)+IF('計算A'!DA$106=1,1-GU14,0))*150+65+'計算A'!DA$5*100000+IF(AND($E14=1,QA14=0),50000,0))),1000000))</f>
        <v/>
      </c>
      <c r="ZI14">
        <f>IF($B14=0,1000000,IF(INDEX('計算A'!$D$60:$II$104,$B14,103)*GU14=1,IF(AND($E14=2,QB14=0),1000000,IF($F14&gt;0,INDEX('計算A'!DB$110:DB$114,$F14+1)+IF(AND($E14=1,QB14=0),1000,0),MIN(AEV14,20)*400+(IF('計算A'!DA$106=1,1-GT14,0)+IF('計算A'!DB$106=1,1-GV14,0))*150+75+'計算A'!DB$5*100000+IF(AND($E14=1,QB14=0),50000,0))),1000000))</f>
        <v/>
      </c>
      <c r="ZJ14">
        <f>IF($B14=0,1000000,IF(INDEX('計算A'!$D$60:$II$104,$B14,104)*GV14=1,IF(AND($E14=2,QC14=0),1000000,IF($F14&gt;0,INDEX('計算A'!DC$110:DC$114,$F14+1)+IF(AND($E14=1,QC14=0),1000,0),MIN(AEV14,20)*400+(IF('計算A'!DB$106=1,1-GU14,0)+IF('計算A'!DC$106=1,1-GW14,0))*150+85+'計算A'!DC$5*100000+IF(AND($E14=1,QC14=0),50000,0))),1000000))</f>
        <v/>
      </c>
      <c r="ZK14">
        <f>IF($B14=0,1000000,IF(INDEX('計算A'!$D$60:$II$104,$B14,105)*GW14=1,IF(AND($E14=2,QD14=0),1000000,IF($F14&gt;0,INDEX('計算A'!DD$110:DD$114,$F14+1)+IF(AND($E14=1,QD14=0),1000,0),MIN(AEV14,20)*400+(IF('計算A'!DC$106=1,1-GV14,0)+IF('計算A'!DD$106=1,1-GX14,0))*150+95+'計算A'!DD$5*100000+IF(AND($E14=1,QD14=0),50000,0))),1000000))</f>
        <v/>
      </c>
      <c r="ZL14">
        <f>IF($B14=0,1000000,IF(INDEX('計算A'!$D$60:$II$104,$B14,106)*GX14=1,IF(AND($E14=2,QE14=0),1000000,IF($F14&gt;0,INDEX('計算A'!DE$110:DE$114,$F14+1)+IF(AND($E14=1,QE14=0),1000,0),MIN(AEV14,20)*400+(IF('計算A'!DD$106=1,1-GW14,0)+IF('計算A'!DE$106=1,1-GY14,0))*150+105+'計算A'!DE$5*100000+IF(AND($E14=1,QE14=0),50000,0))),1000000))</f>
        <v/>
      </c>
      <c r="ZM14">
        <f>IF($B14=0,1000000,IF(INDEX('計算A'!$D$60:$II$104,$B14,107)*GY14=1,IF(AND($E14=2,QF14=0),1000000,IF($F14&gt;0,INDEX('計算A'!DF$110:DF$114,$F14+1)+IF(AND($E14=1,QF14=0),1000,0),MIN(AEV14,20)*400+(IF('計算A'!DE$106=1,1-GX14,0)+IF('計算A'!DF$106=1,1-GZ14,0))*150+115+'計算A'!DF$5*100000+IF(AND($E14=1,QF14=0),50000,0))),1000000))</f>
        <v/>
      </c>
      <c r="ZN14">
        <f>IF($B14=0,1000000,IF(INDEX('計算A'!$D$60:$II$104,$B14,108)*GZ14=1,IF(AND($E14=2,QG14=0),1000000,IF($F14&gt;0,INDEX('計算A'!DG$110:DG$114,$F14+1)+IF(AND($E14=1,QG14=0),1000,0),MIN(AEV14,20)*400+(IF('計算A'!DF$106=1,1-GY14,0)+IF('計算A'!DG$106=1,1-HA14,0))*150+125+'計算A'!DG$5*100000+IF(AND($E14=1,QG14=0),50000,0))),1000000))</f>
        <v/>
      </c>
      <c r="ZO14">
        <f>IF($B14=0,1000000,IF(INDEX('計算A'!$D$60:$II$104,$B14,109)*HA14=1,IF(AND($E14=2,QH14=0),1000000,IF($F14&gt;0,INDEX('計算A'!DH$110:DH$114,$F14+1)+IF(AND($E14=1,QH14=0),1000,0),MIN(AEV14,20)*400+(IF('計算A'!DG$106=1,1-GZ14,0)+IF('計算A'!DH$106=1,1-HB14,0))*150+135+'計算A'!DH$5*100000+IF(AND($E14=1,QH14=0),50000,0))),1000000))</f>
        <v/>
      </c>
      <c r="ZP14">
        <f>IF($B14=0,1000000,IF(INDEX('計算A'!$D$60:$II$104,$B14,110)*HB14=1,IF(AND($E14=2,QI14=0),1000000,IF($F14&gt;0,INDEX('計算A'!DI$110:DI$114,$F14+1)+IF(AND($E14=1,QI14=0),1000,0),MIN(AEV14,20)*400+(IF('計算A'!DH$106=1,1-HA14,0)+IF('計算A'!DI$106=1,1-HC14,0))*150+145+'計算A'!DI$5*100000+IF(AND($E14=1,QI14=0),50000,0))),1000000))</f>
        <v/>
      </c>
      <c r="ZQ14">
        <f>IF($B14=0,1000000,IF(INDEX('計算A'!$D$60:$II$104,$B14,111)*HC14=1,IF(AND($E14=2,QJ14=0),1000000,IF($F14&gt;0,INDEX('計算A'!DJ$110:DJ$114,$F14+1)+IF(AND($E14=1,QJ14=0),1000,0),MIN(AEV14,20)*400+(IF('計算A'!DI$106=1,1-HB14,0)+IF('計算A'!DJ$106=1,1-HD14,0))*150+155+'計算A'!DJ$5*100000+IF(AND($E14=1,QJ14=0),50000,0))),1000000))</f>
        <v/>
      </c>
      <c r="ZR14">
        <f>IF($B14=0,1000000,IF(INDEX('計算A'!$D$60:$II$104,$B14,112)*HD14=1,IF(AND($E14=2,QK14=0),1000000,IF($F14&gt;0,INDEX('計算A'!DK$110:DK$114,$F14+1)+IF(AND($E14=1,QK14=0),1000,0),MIN(AEV14,20)*400+(IF('計算A'!DJ$106=1,1-HC14,0)+IF('計算A'!DK$106=1,1-HE14,0))*150+165+'計算A'!DK$5*100000+IF(AND($E14=1,QK14=0),50000,0))),1000000))</f>
        <v/>
      </c>
      <c r="ZS14">
        <f>IF($B14=0,1000000,IF(INDEX('計算A'!$D$60:$II$104,$B14,113)*HE14=1,IF(AND($E14=2,QL14=0),1000000,IF($F14&gt;0,INDEX('計算A'!DL$110:DL$114,$F14+1)+IF(AND($E14=1,QL14=0),1000,0),MIN(AEV14,20)*400+(IF('計算A'!DK$106=1,1-HD14,0)+IF('計算A'!DL$106=1,1-HF14,0))*150+175+'計算A'!DL$5*100000+IF(AND($E14=1,QL14=0),50000,0))),1000000))</f>
        <v/>
      </c>
      <c r="ZT14">
        <f>IF($B14=0,1000000,IF(INDEX('計算A'!$D$60:$II$104,$B14,114)*HF14=1,IF(AND($E14=2,QM14=0),1000000,IF($F14&gt;0,INDEX('計算A'!DM$110:DM$114,$F14+1)+IF(AND($E14=1,QM14=0),1000,0),MIN(AEV14,20)*400+(IF('計算A'!DL$106=1,1-HE14,0)+IF('計算A'!DM$106=1,1-HG14,0))*150+185+'計算A'!DM$5*100000+IF(AND($E14=1,QM14=0),50000,0))),1000000))</f>
        <v/>
      </c>
      <c r="ZU14">
        <f>IF($B14=0,1000000,IF(INDEX('計算A'!$D$60:$II$104,$B14,115)*HG14=1,IF(AND($E14=2,QN14=0),1000000,IF($F14&gt;0,INDEX('計算A'!DN$110:DN$114,$F14+1)+IF(AND($E14=1,QN14=0),1000,0),MIN(AEV14,20)*400+(IF('計算A'!DM$106=1,1-HF14,0)+IF('計算A'!DN$106=1,1-HH14,0))*150+195+'計算A'!DN$5*100000+IF(AND($E14=1,QN14=0),50000,0))),1000000))</f>
        <v/>
      </c>
      <c r="ZV14">
        <f>IF($B14=0,1000000,IF(INDEX('計算A'!$D$60:$II$104,$B14,116)*HH14=1,IF(AND($E14=2,QO14=0),1000000,IF($F14&gt;0,INDEX('計算A'!DO$110:DO$114,$F14+1)+IF(AND($E14=1,QO14=0),1000,0),MIN(AEV14,20)*400+(IF('計算A'!DN$106=1,1-HG14,0)+IF('計算A'!DO$106=1,1-HI14,0))*150+205+'計算A'!DO$5*100000+IF(AND($E14=1,QO14=0),50000,0))),1000000))</f>
        <v/>
      </c>
      <c r="ZW14">
        <f>IF($B14=0,1000000,IF(INDEX('計算A'!$D$60:$II$104,$B14,117)*HI14=1,IF(AND($E14=2,QP14=0),1000000,IF($F14&gt;0,INDEX('計算A'!DP$110:DP$114,$F14+1)+IF(AND($E14=1,QP14=0),1000,0),MIN(AEV14,20)*400+(IF('計算A'!DO$106=1,1-HH14,0)+IF('計算A'!DP$106=1,1-HJ14,0))*150+215+'計算A'!DP$5*100000+IF(AND($E14=1,QP14=0),50000,0))),1000000))</f>
        <v/>
      </c>
      <c r="ZX14">
        <f>IF($B14=0,1000000,IF(INDEX('計算A'!$D$60:$II$104,$B14,118)*HJ14=1,IF(AND($E14=2,QQ14=0),1000000,IF($F14&gt;0,INDEX('計算A'!DQ$110:DQ$114,$F14+1)+IF(AND($E14=1,QQ14=0),1000,0),MIN(AEV14,20)*400+(IF('計算A'!DP$106=1,1-HI14,0)+IF('計算A'!DQ$106=1,1-HK14,0))*150+225+'計算A'!DQ$5*100000+IF(AND($E14=1,QQ14=0),50000,0))),1000000))</f>
        <v/>
      </c>
      <c r="ZY14">
        <f>IF($B14=0,1000000,IF(INDEX('計算A'!$D$60:$II$104,$B14,119)*HK14=1,IF(AND($E14=2,QR14=0),1000000,IF($F14&gt;0,INDEX('計算A'!DR$110:DR$114,$F14+1)+IF(AND($E14=1,QR14=0),1000,0),MIN(AEV14,20)*400+(IF('計算A'!DQ$106=1,1-HJ14,0)+IF('計算A'!DR$106=1,1-HL14,0))*150+235+'計算A'!DR$5*100000+IF(AND($E14=1,QR14=0),50000,0))),1000000))</f>
        <v/>
      </c>
      <c r="ZZ14">
        <f>IF($B14=0,1000000,IF(INDEX('計算A'!$D$60:$II$104,$B14,120)*HL14=1,IF(AND($E14=2,QS14=0),1000000,IF($F14&gt;0,INDEX('計算A'!DS$110:DS$114,$F14+1)+IF(AND($E14=1,QS14=0),1000,0),MIN(AEV14,20)*400+(IF('計算A'!DR$106=1,1-HK14,0))*150+245+'計算A'!DS$5*100000+IF(AND($E14=1,QS14=0),50000,0))),1000000))</f>
        <v/>
      </c>
      <c r="AAA14">
        <f>IF($B14=0,1000000,IF(INDEX('計算A'!$D$60:$II$104,$B14,121)*HM14=1,IF(AND($E14=2,QT14=0),1000000,IF($F14&gt;0,INDEX('計算A'!DT$110:DT$114,$F14+1)+IF(AND($E14=1,QT14=0),1000,0),MIN(AEW14,20)*400+(IF('計算A'!DT$106=1,1-HN14,0))*150+16+'計算A'!DT$5*100000+IF(AND($E14=1,QT14=0),50000,0))),1000000))</f>
        <v/>
      </c>
      <c r="AAB14">
        <f>IF($B14=0,1000000,IF(INDEX('計算A'!$D$60:$II$104,$B14,122)*HN14=1,IF(AND($E14=2,QU14=0),1000000,IF($F14&gt;0,INDEX('計算A'!DU$110:DU$114,$F14+1)+IF(AND($E14=1,QU14=0),1000,0),MIN(AEW14,20)*400+(IF('計算A'!DT$106=1,1-HM14,0)+IF('計算A'!DU$106=1,1-HO14,0))*150+26+'計算A'!DU$5*100000+IF(AND($E14=1,QU14=0),50000,0))),1000000))</f>
        <v/>
      </c>
      <c r="AAC14">
        <f>IF($B14=0,1000000,IF(INDEX('計算A'!$D$60:$II$104,$B14,123)*HO14=1,IF(AND($E14=2,QV14=0),1000000,IF($F14&gt;0,INDEX('計算A'!DV$110:DV$114,$F14+1)+IF(AND($E14=1,QV14=0),1000,0),MIN(AEW14,20)*400+(IF('計算A'!DU$106=1,1-HN14,0)+IF('計算A'!DV$106=1,1-HP14,0))*150+36+'計算A'!DV$5*100000+IF(AND($E14=1,QV14=0),50000,0))),1000000))</f>
        <v/>
      </c>
      <c r="AAD14">
        <f>IF($B14=0,1000000,IF(INDEX('計算A'!$D$60:$II$104,$B14,124)*HP14=1,IF(AND($E14=2,QW14=0),1000000,IF($F14&gt;0,INDEX('計算A'!DW$110:DW$114,$F14+1)+IF(AND($E14=1,QW14=0),1000,0),MIN(AEW14,20)*400+(IF('計算A'!DV$106=1,1-HO14,0)+IF('計算A'!DW$106=1,1-HQ14,0))*150+46+'計算A'!DW$5*100000+IF(AND($E14=1,QW14=0),50000,0))),1000000))</f>
        <v/>
      </c>
      <c r="AAE14">
        <f>IF($B14=0,1000000,IF(INDEX('計算A'!$D$60:$II$104,$B14,125)*HQ14=1,IF(AND($E14=2,QX14=0),1000000,IF($F14&gt;0,INDEX('計算A'!DX$110:DX$114,$F14+1)+IF(AND($E14=1,QX14=0),1000,0),MIN(AEW14,20)*400+(IF('計算A'!DW$106=1,1-HP14,0)+IF('計算A'!DX$106=1,1-HR14,0))*150+56+'計算A'!DX$5*100000+IF(AND($E14=1,QX14=0),50000,0))),1000000))</f>
        <v/>
      </c>
      <c r="AAF14">
        <f>IF($B14=0,1000000,IF(INDEX('計算A'!$D$60:$II$104,$B14,126)*HR14=1,IF(AND($E14=2,QY14=0),1000000,IF($F14&gt;0,INDEX('計算A'!DY$110:DY$114,$F14+1)+IF(AND($E14=1,QY14=0),1000,0),MIN(AEW14,20)*400+(IF('計算A'!DX$106=1,1-HQ14,0)+IF('計算A'!DY$106=1,1-HS14,0))*150+66+'計算A'!DY$5*100000+IF(AND($E14=1,QY14=0),50000,0))),1000000))</f>
        <v/>
      </c>
      <c r="AAG14">
        <f>IF($B14=0,1000000,IF(INDEX('計算A'!$D$60:$II$104,$B14,127)*HS14=1,IF(AND($E14=2,QZ14=0),1000000,IF($F14&gt;0,INDEX('計算A'!DZ$110:DZ$114,$F14+1)+IF(AND($E14=1,QZ14=0),1000,0),MIN(AEW14,20)*400+(IF('計算A'!DY$106=1,1-HR14,0)+IF('計算A'!DZ$106=1,1-HT14,0))*150+76+'計算A'!DZ$5*100000+IF(AND($E14=1,QZ14=0),50000,0))),1000000))</f>
        <v/>
      </c>
      <c r="AAH14">
        <f>IF($B14=0,1000000,IF(INDEX('計算A'!$D$60:$II$104,$B14,128)*HT14=1,IF(AND($E14=2,RA14=0),1000000,IF($F14&gt;0,INDEX('計算A'!EA$110:EA$114,$F14+1)+IF(AND($E14=1,RA14=0),1000,0),MIN(AEW14,20)*400+(IF('計算A'!DZ$106=1,1-HS14,0)+IF('計算A'!EA$106=1,1-HU14,0))*150+86+'計算A'!EA$5*100000+IF(AND($E14=1,RA14=0),50000,0))),1000000))</f>
        <v/>
      </c>
      <c r="AAI14">
        <f>IF($B14=0,1000000,IF(INDEX('計算A'!$D$60:$II$104,$B14,129)*HU14=1,IF(AND($E14=2,RB14=0),1000000,IF($F14&gt;0,INDEX('計算A'!EB$110:EB$114,$F14+1)+IF(AND($E14=1,RB14=0),1000,0),MIN(AEW14,20)*400+(IF('計算A'!EA$106=1,1-HT14,0)+IF('計算A'!EB$106=1,1-HV14,0))*150+96+'計算A'!EB$5*100000+IF(AND($E14=1,RB14=0),50000,0))),1000000))</f>
        <v/>
      </c>
      <c r="AAJ14">
        <f>IF($B14=0,1000000,IF(INDEX('計算A'!$D$60:$II$104,$B14,130)*HV14=1,IF(AND($E14=2,RC14=0),1000000,IF($F14&gt;0,INDEX('計算A'!EC$110:EC$114,$F14+1)+IF(AND($E14=1,RC14=0),1000,0),MIN(AEW14,20)*400+(IF('計算A'!EB$106=1,1-HU14,0)+IF('計算A'!EC$106=1,1-HW14,0))*150+106+'計算A'!EC$5*100000+IF(AND($E14=1,RC14=0),50000,0))),1000000))</f>
        <v/>
      </c>
      <c r="AAK14">
        <f>IF($B14=0,1000000,IF(INDEX('計算A'!$D$60:$II$104,$B14,131)*HW14=1,IF(AND($E14=2,RD14=0),1000000,IF($F14&gt;0,INDEX('計算A'!ED$110:ED$114,$F14+1)+IF(AND($E14=1,RD14=0),1000,0),MIN(AEW14,20)*400+(IF('計算A'!EC$106=1,1-HV14,0)+IF('計算A'!ED$106=1,1-HX14,0))*150+116+'計算A'!ED$5*100000+IF(AND($E14=1,RD14=0),50000,0))),1000000))</f>
        <v/>
      </c>
      <c r="AAL14">
        <f>IF($B14=0,1000000,IF(INDEX('計算A'!$D$60:$II$104,$B14,132)*HX14=1,IF(AND($E14=2,RE14=0),1000000,IF($F14&gt;0,INDEX('計算A'!EE$110:EE$114,$F14+1)+IF(AND($E14=1,RE14=0),1000,0),MIN(AEW14,20)*400+(IF('計算A'!ED$106=1,1-HW14,0)+IF('計算A'!EE$106=1,1-HY14,0))*150+126+'計算A'!EE$5*100000+IF(AND($E14=1,RE14=0),50000,0))),1000000))</f>
        <v/>
      </c>
      <c r="AAM14">
        <f>IF($B14=0,1000000,IF(INDEX('計算A'!$D$60:$II$104,$B14,133)*HY14=1,IF(AND($E14=2,RF14=0),1000000,IF($F14&gt;0,INDEX('計算A'!EF$110:EF$114,$F14+1)+IF(AND($E14=1,RF14=0),1000,0),MIN(AEW14,20)*400+(IF('計算A'!EE$106=1,1-HX14,0)+IF('計算A'!EF$106=1,1-HZ14,0))*150+136+'計算A'!EF$5*100000+IF(AND($E14=1,RF14=0),50000,0))),1000000))</f>
        <v/>
      </c>
      <c r="AAN14">
        <f>IF($B14=0,1000000,IF(INDEX('計算A'!$D$60:$II$104,$B14,134)*HZ14=1,IF(AND($E14=2,RG14=0),1000000,IF($F14&gt;0,INDEX('計算A'!EG$110:EG$114,$F14+1)+IF(AND($E14=1,RG14=0),1000,0),MIN(AEW14,20)*400+(IF('計算A'!EF$106=1,1-HY14,0)+IF('計算A'!EG$106=1,1-IA14,0))*150+146+'計算A'!EG$5*100000+IF(AND($E14=1,RG14=0),50000,0))),1000000))</f>
        <v/>
      </c>
      <c r="AAO14">
        <f>IF($B14=0,1000000,IF(INDEX('計算A'!$D$60:$II$104,$B14,135)*IA14=1,IF(AND($E14=2,RH14=0),1000000,IF($F14&gt;0,INDEX('計算A'!EH$110:EH$114,$F14+1)+IF(AND($E14=1,RH14=0),1000,0),MIN(AEW14,20)*400+(IF('計算A'!EG$106=1,1-HZ14,0)+IF('計算A'!EH$106=1,1-IB14,0))*150+156+'計算A'!EH$5*100000+IF(AND($E14=1,RH14=0),50000,0))),1000000))</f>
        <v/>
      </c>
      <c r="AAP14">
        <f>IF($B14=0,1000000,IF(INDEX('計算A'!$D$60:$II$104,$B14,136)*IB14=1,IF(AND($E14=2,RI14=0),1000000,IF($F14&gt;0,INDEX('計算A'!EI$110:EI$114,$F14+1)+IF(AND($E14=1,RI14=0),1000,0),MIN(AEW14,20)*400+(IF('計算A'!EH$106=1,1-IA14,0)+IF('計算A'!EI$106=1,1-IC14,0))*150+166+'計算A'!EI$5*100000+IF(AND($E14=1,RI14=0),50000,0))),1000000))</f>
        <v/>
      </c>
      <c r="AAQ14">
        <f>IF($B14=0,1000000,IF(INDEX('計算A'!$D$60:$II$104,$B14,137)*IC14=1,IF(AND($E14=2,RJ14=0),1000000,IF($F14&gt;0,INDEX('計算A'!EJ$110:EJ$114,$F14+1)+IF(AND($E14=1,RJ14=0),1000,0),MIN(AEW14,20)*400+(IF('計算A'!EI$106=1,1-IB14,0)+IF('計算A'!EJ$106=1,1-ID14,0))*150+176+'計算A'!EJ$5*100000+IF(AND($E14=1,RJ14=0),50000,0))),1000000))</f>
        <v/>
      </c>
      <c r="AAR14">
        <f>IF($B14=0,1000000,IF(INDEX('計算A'!$D$60:$II$104,$B14,138)*ID14=1,IF(AND($E14=2,RK14=0),1000000,IF($F14&gt;0,INDEX('計算A'!EK$110:EK$114,$F14+1)+IF(AND($E14=1,RK14=0),1000,0),MIN(AEW14,20)*400+(IF('計算A'!EJ$106=1,1-IC14,0)+IF('計算A'!EK$106=1,1-IE14,0))*150+186+'計算A'!EK$5*100000+IF(AND($E14=1,RK14=0),50000,0))),1000000))</f>
        <v/>
      </c>
      <c r="AAS14">
        <f>IF($B14=0,1000000,IF(INDEX('計算A'!$D$60:$II$104,$B14,139)*IE14=1,IF(AND($E14=2,RL14=0),1000000,IF($F14&gt;0,INDEX('計算A'!EL$110:EL$114,$F14+1)+IF(AND($E14=1,RL14=0),1000,0),MIN(AEW14,20)*400+(IF('計算A'!EK$106=1,1-ID14,0)+IF('計算A'!EL$106=1,1-IF14,0))*150+196+'計算A'!EL$5*100000+IF(AND($E14=1,RL14=0),50000,0))),1000000))</f>
        <v/>
      </c>
      <c r="AAT14">
        <f>IF($B14=0,1000000,IF(INDEX('計算A'!$D$60:$II$104,$B14,140)*IF14=1,IF(AND($E14=2,RM14=0),1000000,IF($F14&gt;0,INDEX('計算A'!EM$110:EM$114,$F14+1)+IF(AND($E14=1,RM14=0),1000,0),MIN(AEW14,20)*400+(IF('計算A'!EL$106=1,1-IE14,0)+IF('計算A'!EM$106=1,1-IG14,0))*150+206+'計算A'!EM$5*100000+IF(AND($E14=1,RM14=0),50000,0))),1000000))</f>
        <v/>
      </c>
      <c r="AAU14">
        <f>IF($B14=0,1000000,IF(INDEX('計算A'!$D$60:$II$104,$B14,141)*IG14=1,IF(AND($E14=2,RN14=0),1000000,IF($F14&gt;0,INDEX('計算A'!EN$110:EN$114,$F14+1)+IF(AND($E14=1,RN14=0),1000,0),MIN(AEW14,20)*400+(IF('計算A'!EM$106=1,1-IF14,0)+IF('計算A'!EN$106=1,1-IH14,0))*150+216+'計算A'!EN$5*100000+IF(AND($E14=1,RN14=0),50000,0))),1000000))</f>
        <v/>
      </c>
      <c r="AAV14">
        <f>IF($B14=0,1000000,IF(INDEX('計算A'!$D$60:$II$104,$B14,142)*IH14=1,IF(AND($E14=2,RO14=0),1000000,IF($F14&gt;0,INDEX('計算A'!EO$110:EO$114,$F14+1)+IF(AND($E14=1,RO14=0),1000,0),MIN(AEW14,20)*400+(IF('計算A'!EN$106=1,1-IG14,0)+IF('計算A'!EO$106=1,1-II14,0))*150+226+'計算A'!EO$5*100000+IF(AND($E14=1,RO14=0),50000,0))),1000000))</f>
        <v/>
      </c>
      <c r="AAW14">
        <f>IF($B14=0,1000000,IF(INDEX('計算A'!$D$60:$II$104,$B14,143)*II14=1,IF(AND($E14=2,RP14=0),1000000,IF($F14&gt;0,INDEX('計算A'!EP$110:EP$114,$F14+1)+IF(AND($E14=1,RP14=0),1000,0),MIN(AEW14,20)*400+(IF('計算A'!EO$106=1,1-IH14,0)+IF('計算A'!EP$106=1,1-IJ14,0))*150+236+'計算A'!EP$5*100000+IF(AND($E14=1,RP14=0),50000,0))),1000000))</f>
        <v/>
      </c>
      <c r="AAX14">
        <f>IF($B14=0,1000000,IF(INDEX('計算A'!$D$60:$II$104,$B14,144)*IJ14=1,IF(AND($E14=2,RQ14=0),1000000,IF($F14&gt;0,INDEX('計算A'!EQ$110:EQ$114,$F14+1)+IF(AND($E14=1,RQ14=0),1000,0),MIN(AEW14,20)*400+(IF('計算A'!EP$106=1,1-II14,0))*150+246+'計算A'!EQ$5*100000+IF(AND($E14=1,RQ14=0),50000,0))),1000000))</f>
        <v/>
      </c>
      <c r="AAY14">
        <f>IF($B14=0,1000000,IF(INDEX('計算A'!$D$60:$II$104,$B14,145)*IK14=1,IF(AND($E14=2,RR14=0),1000000,IF($F14&gt;0,INDEX('計算A'!ER$110:ER$114,$F14+1)+IF(AND($E14=1,RR14=0),1000,0),MIN(AEX14,20)*400+(IF('計算A'!ER$106=1,1-IL14,0))*150+17+'計算A'!ER$5*100000+IF(AND($E14=1,RR14=0),50000,0))),1000000))</f>
        <v/>
      </c>
      <c r="AAZ14">
        <f>IF($B14=0,1000000,IF(INDEX('計算A'!$D$60:$II$104,$B14,146)*IL14=1,IF(AND($E14=2,RS14=0),1000000,IF($F14&gt;0,INDEX('計算A'!ES$110:ES$114,$F14+1)+IF(AND($E14=1,RS14=0),1000,0),MIN(AEX14,20)*400+(IF('計算A'!ER$106=1,1-IK14,0)+IF('計算A'!ES$106=1,1-IM14,0))*150+27+'計算A'!ES$5*100000+IF(AND($E14=1,RS14=0),50000,0))),1000000))</f>
        <v/>
      </c>
      <c r="ABA14">
        <f>IF($B14=0,1000000,IF(INDEX('計算A'!$D$60:$II$104,$B14,147)*IM14=1,IF(AND($E14=2,RT14=0),1000000,IF($F14&gt;0,INDEX('計算A'!ET$110:ET$114,$F14+1)+IF(AND($E14=1,RT14=0),1000,0),MIN(AEX14,20)*400+(IF('計算A'!ES$106=1,1-IL14,0)+IF('計算A'!ET$106=1,1-IN14,0))*150+37+'計算A'!ET$5*100000+IF(AND($E14=1,RT14=0),50000,0))),1000000))</f>
        <v/>
      </c>
      <c r="ABB14">
        <f>IF($B14=0,1000000,IF(INDEX('計算A'!$D$60:$II$104,$B14,148)*IN14=1,IF(AND($E14=2,RU14=0),1000000,IF($F14&gt;0,INDEX('計算A'!EU$110:EU$114,$F14+1)+IF(AND($E14=1,RU14=0),1000,0),MIN(AEX14,20)*400+(IF('計算A'!ET$106=1,1-IM14,0)+IF('計算A'!EU$106=1,1-IO14,0))*150+47+'計算A'!EU$5*100000+IF(AND($E14=1,RU14=0),50000,0))),1000000))</f>
        <v/>
      </c>
      <c r="ABC14">
        <f>IF($B14=0,1000000,IF(INDEX('計算A'!$D$60:$II$104,$B14,149)*IO14=1,IF(AND($E14=2,RV14=0),1000000,IF($F14&gt;0,INDEX('計算A'!EV$110:EV$114,$F14+1)+IF(AND($E14=1,RV14=0),1000,0),MIN(AEX14,20)*400+(IF('計算A'!EU$106=1,1-IN14,0)+IF('計算A'!EV$106=1,1-IP14,0))*150+57+'計算A'!EV$5*100000+IF(AND($E14=1,RV14=0),50000,0))),1000000))</f>
        <v/>
      </c>
      <c r="ABD14">
        <f>IF($B14=0,1000000,IF(INDEX('計算A'!$D$60:$II$104,$B14,150)*IP14=1,IF(AND($E14=2,RW14=0),1000000,IF($F14&gt;0,INDEX('計算A'!EW$110:EW$114,$F14+1)+IF(AND($E14=1,RW14=0),1000,0),MIN(AEX14,20)*400+(IF('計算A'!EV$106=1,1-IO14,0)+IF('計算A'!EW$106=1,1-IQ14,0))*150+67+'計算A'!EW$5*100000+IF(AND($E14=1,RW14=0),50000,0))),1000000))</f>
        <v/>
      </c>
      <c r="ABE14">
        <f>IF($B14=0,1000000,IF(INDEX('計算A'!$D$60:$II$104,$B14,151)*IQ14=1,IF(AND($E14=2,RX14=0),1000000,IF($F14&gt;0,INDEX('計算A'!EX$110:EX$114,$F14+1)+IF(AND($E14=1,RX14=0),1000,0),MIN(AEX14,20)*400+(IF('計算A'!EW$106=1,1-IP14,0)+IF('計算A'!EX$106=1,1-IR14,0))*150+77+'計算A'!EX$5*100000+IF(AND($E14=1,RX14=0),50000,0))),1000000))</f>
        <v/>
      </c>
      <c r="ABF14">
        <f>IF($B14=0,1000000,IF(INDEX('計算A'!$D$60:$II$104,$B14,152)*IR14=1,IF(AND($E14=2,RY14=0),1000000,IF($F14&gt;0,INDEX('計算A'!EY$110:EY$114,$F14+1)+IF(AND($E14=1,RY14=0),1000,0),MIN(AEX14,20)*400+(IF('計算A'!EX$106=1,1-IQ14,0)+IF('計算A'!EY$106=1,1-IS14,0))*150+87+'計算A'!EY$5*100000+IF(AND($E14=1,RY14=0),50000,0))),1000000))</f>
        <v/>
      </c>
      <c r="ABG14">
        <f>IF($B14=0,1000000,IF(INDEX('計算A'!$D$60:$II$104,$B14,153)*IS14=1,IF(AND($E14=2,RZ14=0),1000000,IF($F14&gt;0,INDEX('計算A'!EZ$110:EZ$114,$F14+1)+IF(AND($E14=1,RZ14=0),1000,0),MIN(AEX14,20)*400+(IF('計算A'!EY$106=1,1-IR14,0)+IF('計算A'!EZ$106=1,1-IT14,0))*150+97+'計算A'!EZ$5*100000+IF(AND($E14=1,RZ14=0),50000,0))),1000000))</f>
        <v/>
      </c>
      <c r="ABH14">
        <f>IF($B14=0,1000000,IF(INDEX('計算A'!$D$60:$II$104,$B14,154)*IT14=1,IF(AND($E14=2,SA14=0),1000000,IF($F14&gt;0,INDEX('計算A'!FA$110:FA$114,$F14+1)+IF(AND($E14=1,SA14=0),1000,0),MIN(AEX14,20)*400+(IF('計算A'!EZ$106=1,1-IS14,0)+IF('計算A'!FA$106=1,1-IU14,0))*150+107+'計算A'!FA$5*100000+IF(AND($E14=1,SA14=0),50000,0))),1000000))</f>
        <v/>
      </c>
      <c r="ABI14">
        <f>IF($B14=0,1000000,IF(INDEX('計算A'!$D$60:$II$104,$B14,155)*IU14=1,IF(AND($E14=2,SB14=0),1000000,IF($F14&gt;0,INDEX('計算A'!FB$110:FB$114,$F14+1)+IF(AND($E14=1,SB14=0),1000,0),MIN(AEX14,20)*400+(IF('計算A'!FA$106=1,1-IT14,0)+IF('計算A'!FB$106=1,1-IV14,0))*150+117+'計算A'!FB$5*100000+IF(AND($E14=1,SB14=0),50000,0))),1000000))</f>
        <v/>
      </c>
      <c r="ABJ14">
        <f>IF($B14=0,1000000,IF(INDEX('計算A'!$D$60:$II$104,$B14,156)*IV14=1,IF(AND($E14=2,SC14=0),1000000,IF($F14&gt;0,INDEX('計算A'!FC$110:FC$114,$F14+1)+IF(AND($E14=1,SC14=0),1000,0),MIN(AEX14,20)*400+(IF('計算A'!FB$106=1,1-IU14,0)+IF('計算A'!FC$106=1,1-IW14,0))*150+127+'計算A'!FC$5*100000+IF(AND($E14=1,SC14=0),50000,0))),1000000))</f>
        <v/>
      </c>
      <c r="ABK14">
        <f>IF($B14=0,1000000,IF(INDEX('計算A'!$D$60:$II$104,$B14,157)*IW14=1,IF(AND($E14=2,SD14=0),1000000,IF($F14&gt;0,INDEX('計算A'!FD$110:FD$114,$F14+1)+IF(AND($E14=1,SD14=0),1000,0),MIN(AEX14,20)*400+(IF('計算A'!FC$106=1,1-IV14,0)+IF('計算A'!FD$106=1,1-IX14,0))*150+137+'計算A'!FD$5*100000+IF(AND($E14=1,SD14=0),50000,0))),1000000))</f>
        <v/>
      </c>
      <c r="ABL14">
        <f>IF($B14=0,1000000,IF(INDEX('計算A'!$D$60:$II$104,$B14,158)*IX14=1,IF(AND($E14=2,SE14=0),1000000,IF($F14&gt;0,INDEX('計算A'!FE$110:FE$114,$F14+1)+IF(AND($E14=1,SE14=0),1000,0),MIN(AEX14,20)*400+(IF('計算A'!FD$106=1,1-IW14,0)+IF('計算A'!FE$106=1,1-IY14,0))*150+147+'計算A'!FE$5*100000+IF(AND($E14=1,SE14=0),50000,0))),1000000))</f>
        <v/>
      </c>
      <c r="ABM14">
        <f>IF($B14=0,1000000,IF(INDEX('計算A'!$D$60:$II$104,$B14,159)*IY14=1,IF(AND($E14=2,SF14=0),1000000,IF($F14&gt;0,INDEX('計算A'!FF$110:FF$114,$F14+1)+IF(AND($E14=1,SF14=0),1000,0),MIN(AEX14,20)*400+(IF('計算A'!FE$106=1,1-IX14,0)+IF('計算A'!FF$106=1,1-IZ14,0))*150+157+'計算A'!FF$5*100000+IF(AND($E14=1,SF14=0),50000,0))),1000000))</f>
        <v/>
      </c>
      <c r="ABN14">
        <f>IF($B14=0,1000000,IF(INDEX('計算A'!$D$60:$II$104,$B14,160)*IZ14=1,IF(AND($E14=2,SG14=0),1000000,IF($F14&gt;0,INDEX('計算A'!FG$110:FG$114,$F14+1)+IF(AND($E14=1,SG14=0),1000,0),MIN(AEX14,20)*400+(IF('計算A'!FF$106=1,1-IY14,0)+IF('計算A'!FG$106=1,1-JA14,0))*150+167+'計算A'!FG$5*100000+IF(AND($E14=1,SG14=0),50000,0))),1000000))</f>
        <v/>
      </c>
      <c r="ABO14">
        <f>IF($B14=0,1000000,IF(INDEX('計算A'!$D$60:$II$104,$B14,161)*JA14=1,IF(AND($E14=2,SH14=0),1000000,IF($F14&gt;0,INDEX('計算A'!FH$110:FH$114,$F14+1)+IF(AND($E14=1,SH14=0),1000,0),MIN(AEX14,20)*400+(IF('計算A'!FG$106=1,1-IZ14,0)+IF('計算A'!FH$106=1,1-JB14,0))*150+177+'計算A'!FH$5*100000+IF(AND($E14=1,SH14=0),50000,0))),1000000))</f>
        <v/>
      </c>
      <c r="ABP14">
        <f>IF($B14=0,1000000,IF(INDEX('計算A'!$D$60:$II$104,$B14,162)*JB14=1,IF(AND($E14=2,SI14=0),1000000,IF($F14&gt;0,INDEX('計算A'!FI$110:FI$114,$F14+1)+IF(AND($E14=1,SI14=0),1000,0),MIN(AEX14,20)*400+(IF('計算A'!FH$106=1,1-JA14,0)+IF('計算A'!FI$106=1,1-JC14,0))*150+187+'計算A'!FI$5*100000+IF(AND($E14=1,SI14=0),50000,0))),1000000))</f>
        <v/>
      </c>
      <c r="ABQ14">
        <f>IF($B14=0,1000000,IF(INDEX('計算A'!$D$60:$II$104,$B14,163)*JC14=1,IF(AND($E14=2,SJ14=0),1000000,IF($F14&gt;0,INDEX('計算A'!FJ$110:FJ$114,$F14+1)+IF(AND($E14=1,SJ14=0),1000,0),MIN(AEX14,20)*400+(IF('計算A'!FI$106=1,1-JB14,0)+IF('計算A'!FJ$106=1,1-JD14,0))*150+197+'計算A'!FJ$5*100000+IF(AND($E14=1,SJ14=0),50000,0))),1000000))</f>
        <v/>
      </c>
      <c r="ABR14">
        <f>IF($B14=0,1000000,IF(INDEX('計算A'!$D$60:$II$104,$B14,164)*JD14=1,IF(AND($E14=2,SK14=0),1000000,IF($F14&gt;0,INDEX('計算A'!FK$110:FK$114,$F14+1)+IF(AND($E14=1,SK14=0),1000,0),MIN(AEX14,20)*400+(IF('計算A'!FJ$106=1,1-JC14,0)+IF('計算A'!FK$106=1,1-JE14,0))*150+207+'計算A'!FK$5*100000+IF(AND($E14=1,SK14=0),50000,0))),1000000))</f>
        <v/>
      </c>
      <c r="ABS14">
        <f>IF($B14=0,1000000,IF(INDEX('計算A'!$D$60:$II$104,$B14,165)*JE14=1,IF(AND($E14=2,SL14=0),1000000,IF($F14&gt;0,INDEX('計算A'!FL$110:FL$114,$F14+1)+IF(AND($E14=1,SL14=0),1000,0),MIN(AEX14,20)*400+(IF('計算A'!FK$106=1,1-JD14,0)+IF('計算A'!FL$106=1,1-JF14,0))*150+217+'計算A'!FL$5*100000+IF(AND($E14=1,SL14=0),50000,0))),1000000))</f>
        <v/>
      </c>
      <c r="ABT14">
        <f>IF($B14=0,1000000,IF(INDEX('計算A'!$D$60:$II$104,$B14,166)*JF14=1,IF(AND($E14=2,SM14=0),1000000,IF($F14&gt;0,INDEX('計算A'!FM$110:FM$114,$F14+1)+IF(AND($E14=1,SM14=0),1000,0),MIN(AEX14,20)*400+(IF('計算A'!FL$106=1,1-JE14,0)+IF('計算A'!FM$106=1,1-JG14,0))*150+227+'計算A'!FM$5*100000+IF(AND($E14=1,SM14=0),50000,0))),1000000))</f>
        <v/>
      </c>
      <c r="ABU14">
        <f>IF($B14=0,1000000,IF(INDEX('計算A'!$D$60:$II$104,$B14,167)*JG14=1,IF(AND($E14=2,SN14=0),1000000,IF($F14&gt;0,INDEX('計算A'!FN$110:FN$114,$F14+1)+IF(AND($E14=1,SN14=0),1000,0),MIN(AEX14,20)*400+(IF('計算A'!FM$106=1,1-JF14,0)+IF('計算A'!FN$106=1,1-JH14,0))*150+237+'計算A'!FN$5*100000+IF(AND($E14=1,SN14=0),50000,0))),1000000))</f>
        <v/>
      </c>
      <c r="ABV14">
        <f>IF($B14=0,1000000,IF(INDEX('計算A'!$D$60:$II$104,$B14,168)*JH14=1,IF(AND($E14=2,SO14=0),1000000,IF($F14&gt;0,INDEX('計算A'!FO$110:FO$114,$F14+1)+IF(AND($E14=1,SO14=0),1000,0),MIN(AEX14,20)*400+(IF('計算A'!FN$106=1,1-JG14,0))*150+247+'計算A'!FO$5*100000+IF(AND($E14=1,SO14=0),50000,0))),1000000))</f>
        <v/>
      </c>
      <c r="ABW14">
        <f>IF($B14=0,1000000,IF(INDEX('計算A'!$D$60:$II$104,$B14,169)*JI14=1,IF(AND($E14=2,SP14=0),1000000,IF($F14&gt;0,INDEX('計算A'!FP$110:FP$114,$F14+1)+IF(AND($E14=1,SP14=0),1000,0),MIN(AEY14,20)*400+(IF('計算A'!FP$106=1,1-JJ14,0))*150+18+'計算A'!FP$5*100000+IF(AND($E14=1,SP14=0),50000,0))),1000000))</f>
        <v/>
      </c>
      <c r="ABX14">
        <f>IF($B14=0,1000000,IF(INDEX('計算A'!$D$60:$II$104,$B14,170)*JJ14=1,IF(AND($E14=2,SQ14=0),1000000,IF($F14&gt;0,INDEX('計算A'!FQ$110:FQ$114,$F14+1)+IF(AND($E14=1,SQ14=0),1000,0),MIN(AEY14,20)*400+(IF('計算A'!FP$106=1,1-JI14,0)+IF('計算A'!FQ$106=1,1-JK14,0))*150+28+'計算A'!FQ$5*100000+IF(AND($E14=1,SQ14=0),50000,0))),1000000))</f>
        <v/>
      </c>
      <c r="ABY14">
        <f>IF($B14=0,1000000,IF(INDEX('計算A'!$D$60:$II$104,$B14,171)*JK14=1,IF(AND($E14=2,SR14=0),1000000,IF($F14&gt;0,INDEX('計算A'!FR$110:FR$114,$F14+1)+IF(AND($E14=1,SR14=0),1000,0),MIN(AEY14,20)*400+(IF('計算A'!FQ$106=1,1-JJ14,0)+IF('計算A'!FR$106=1,1-JL14,0))*150+38+'計算A'!FR$5*100000+IF(AND($E14=1,SR14=0),50000,0))),1000000))</f>
        <v/>
      </c>
      <c r="ABZ14">
        <f>IF($B14=0,1000000,IF(INDEX('計算A'!$D$60:$II$104,$B14,172)*JL14=1,IF(AND($E14=2,SS14=0),1000000,IF($F14&gt;0,INDEX('計算A'!FS$110:FS$114,$F14+1)+IF(AND($E14=1,SS14=0),1000,0),MIN(AEY14,20)*400+(IF('計算A'!FR$106=1,1-JK14,0)+IF('計算A'!FS$106=1,1-JM14,0))*150+48+'計算A'!FS$5*100000+IF(AND($E14=1,SS14=0),50000,0))),1000000))</f>
        <v/>
      </c>
      <c r="ACA14">
        <f>IF($B14=0,1000000,IF(INDEX('計算A'!$D$60:$II$104,$B14,173)*JM14=1,IF(AND($E14=2,ST14=0),1000000,IF($F14&gt;0,INDEX('計算A'!FT$110:FT$114,$F14+1)+IF(AND($E14=1,ST14=0),1000,0),MIN(AEY14,20)*400+(IF('計算A'!FS$106=1,1-JL14,0)+IF('計算A'!FT$106=1,1-JN14,0))*150+58+'計算A'!FT$5*100000+IF(AND($E14=1,ST14=0),50000,0))),1000000))</f>
        <v/>
      </c>
      <c r="ACB14">
        <f>IF($B14=0,1000000,IF(INDEX('計算A'!$D$60:$II$104,$B14,174)*JN14=1,IF(AND($E14=2,SU14=0),1000000,IF($F14&gt;0,INDEX('計算A'!FU$110:FU$114,$F14+1)+IF(AND($E14=1,SU14=0),1000,0),MIN(AEY14,20)*400+(IF('計算A'!FT$106=1,1-JM14,0)+IF('計算A'!FU$106=1,1-JO14,0))*150+68+'計算A'!FU$5*100000+IF(AND($E14=1,SU14=0),50000,0))),1000000))</f>
        <v/>
      </c>
      <c r="ACC14">
        <f>IF($B14=0,1000000,IF(INDEX('計算A'!$D$60:$II$104,$B14,175)*JO14=1,IF(AND($E14=2,SV14=0),1000000,IF($F14&gt;0,INDEX('計算A'!FV$110:FV$114,$F14+1)+IF(AND($E14=1,SV14=0),1000,0),MIN(AEY14,20)*400+(IF('計算A'!FU$106=1,1-JN14,0)+IF('計算A'!FV$106=1,1-JP14,0))*150+78+'計算A'!FV$5*100000+IF(AND($E14=1,SV14=0),50000,0))),1000000))</f>
        <v/>
      </c>
      <c r="ACD14">
        <f>IF($B14=0,1000000,IF(INDEX('計算A'!$D$60:$II$104,$B14,176)*JP14=1,IF(AND($E14=2,SW14=0),1000000,IF($F14&gt;0,INDEX('計算A'!FW$110:FW$114,$F14+1)+IF(AND($E14=1,SW14=0),1000,0),MIN(AEY14,20)*400+(IF('計算A'!FV$106=1,1-JO14,0)+IF('計算A'!FW$106=1,1-JQ14,0))*150+88+'計算A'!FW$5*100000+IF(AND($E14=1,SW14=0),50000,0))),1000000))</f>
        <v/>
      </c>
      <c r="ACE14">
        <f>IF($B14=0,1000000,IF(INDEX('計算A'!$D$60:$II$104,$B14,177)*JQ14=1,IF(AND($E14=2,SX14=0),1000000,IF($F14&gt;0,INDEX('計算A'!FX$110:FX$114,$F14+1)+IF(AND($E14=1,SX14=0),1000,0),MIN(AEY14,20)*400+(IF('計算A'!FW$106=1,1-JP14,0)+IF('計算A'!FX$106=1,1-JR14,0))*150+98+'計算A'!FX$5*100000+IF(AND($E14=1,SX14=0),50000,0))),1000000))</f>
        <v/>
      </c>
      <c r="ACF14">
        <f>IF($B14=0,1000000,IF(INDEX('計算A'!$D$60:$II$104,$B14,178)*JR14=1,IF(AND($E14=2,SY14=0),1000000,IF($F14&gt;0,INDEX('計算A'!FY$110:FY$114,$F14+1)+IF(AND($E14=1,SY14=0),1000,0),MIN(AEY14,20)*400+(IF('計算A'!FX$106=1,1-JQ14,0)+IF('計算A'!FY$106=1,1-JS14,0))*150+108+'計算A'!FY$5*100000+IF(AND($E14=1,SY14=0),50000,0))),1000000))</f>
        <v/>
      </c>
      <c r="ACG14">
        <f>IF($B14=0,1000000,IF(INDEX('計算A'!$D$60:$II$104,$B14,179)*JS14=1,IF(AND($E14=2,SZ14=0),1000000,IF($F14&gt;0,INDEX('計算A'!FZ$110:FZ$114,$F14+1)+IF(AND($E14=1,SZ14=0),1000,0),MIN(AEY14,20)*400+(IF('計算A'!FY$106=1,1-JR14,0)+IF('計算A'!FZ$106=1,1-JT14,0))*150+118+'計算A'!FZ$5*100000+IF(AND($E14=1,SZ14=0),50000,0))),1000000))</f>
        <v/>
      </c>
      <c r="ACH14">
        <f>IF($B14=0,1000000,IF(INDEX('計算A'!$D$60:$II$104,$B14,180)*JT14=1,IF(AND($E14=2,TA14=0),1000000,IF($F14&gt;0,INDEX('計算A'!GA$110:GA$114,$F14+1)+IF(AND($E14=1,TA14=0),1000,0),MIN(AEY14,20)*400+(IF('計算A'!FZ$106=1,1-JS14,0)+IF('計算A'!GA$106=1,1-JU14,0))*150+128+'計算A'!GA$5*100000+IF(AND($E14=1,TA14=0),50000,0))),1000000))</f>
        <v/>
      </c>
      <c r="ACI14">
        <f>IF($B14=0,1000000,IF(INDEX('計算A'!$D$60:$II$104,$B14,181)*JU14=1,IF(AND($E14=2,TB14=0),1000000,IF($F14&gt;0,INDEX('計算A'!GB$110:GB$114,$F14+1)+IF(AND($E14=1,TB14=0),1000,0),MIN(AEY14,20)*400+(IF('計算A'!GA$106=1,1-JT14,0)+IF('計算A'!GB$106=1,1-JV14,0))*150+138+'計算A'!GB$5*100000+IF(AND($E14=1,TB14=0),50000,0))),1000000))</f>
        <v/>
      </c>
      <c r="ACJ14">
        <f>IF($B14=0,1000000,IF(INDEX('計算A'!$D$60:$II$104,$B14,182)*JV14=1,IF(AND($E14=2,TC14=0),1000000,IF($F14&gt;0,INDEX('計算A'!GC$110:GC$114,$F14+1)+IF(AND($E14=1,TC14=0),1000,0),MIN(AEY14,20)*400+(IF('計算A'!GB$106=1,1-JU14,0)+IF('計算A'!GC$106=1,1-JW14,0))*150+148+'計算A'!GC$5*100000+IF(AND($E14=1,TC14=0),50000,0))),1000000))</f>
        <v/>
      </c>
      <c r="ACK14">
        <f>IF($B14=0,1000000,IF(INDEX('計算A'!$D$60:$II$104,$B14,183)*JW14=1,IF(AND($E14=2,TD14=0),1000000,IF($F14&gt;0,INDEX('計算A'!GD$110:GD$114,$F14+1)+IF(AND($E14=1,TD14=0),1000,0),MIN(AEY14,20)*400+(IF('計算A'!GC$106=1,1-JV14,0)+IF('計算A'!GD$106=1,1-JX14,0))*150+158+'計算A'!GD$5*100000+IF(AND($E14=1,TD14=0),50000,0))),1000000))</f>
        <v/>
      </c>
      <c r="ACL14">
        <f>IF($B14=0,1000000,IF(INDEX('計算A'!$D$60:$II$104,$B14,184)*JX14=1,IF(AND($E14=2,TE14=0),1000000,IF($F14&gt;0,INDEX('計算A'!GE$110:GE$114,$F14+1)+IF(AND($E14=1,TE14=0),1000,0),MIN(AEY14,20)*400+(IF('計算A'!GD$106=1,1-JW14,0)+IF('計算A'!GE$106=1,1-JY14,0))*150+168+'計算A'!GE$5*100000+IF(AND($E14=1,TE14=0),50000,0))),1000000))</f>
        <v/>
      </c>
      <c r="ACM14">
        <f>IF($B14=0,1000000,IF(INDEX('計算A'!$D$60:$II$104,$B14,185)*JY14=1,IF(AND($E14=2,TF14=0),1000000,IF($F14&gt;0,INDEX('計算A'!GF$110:GF$114,$F14+1)+IF(AND($E14=1,TF14=0),1000,0),MIN(AEY14,20)*400+(IF('計算A'!GE$106=1,1-JX14,0)+IF('計算A'!GF$106=1,1-JZ14,0))*150+178+'計算A'!GF$5*100000+IF(AND($E14=1,TF14=0),50000,0))),1000000))</f>
        <v/>
      </c>
      <c r="ACN14">
        <f>IF($B14=0,1000000,IF(INDEX('計算A'!$D$60:$II$104,$B14,186)*JZ14=1,IF(AND($E14=2,TG14=0),1000000,IF($F14&gt;0,INDEX('計算A'!GG$110:GG$114,$F14+1)+IF(AND($E14=1,TG14=0),1000,0),MIN(AEY14,20)*400+(IF('計算A'!GF$106=1,1-JY14,0)+IF('計算A'!GG$106=1,1-KA14,0))*150+188+'計算A'!GG$5*100000+IF(AND($E14=1,TG14=0),50000,0))),1000000))</f>
        <v/>
      </c>
      <c r="ACO14">
        <f>IF($B14=0,1000000,IF(INDEX('計算A'!$D$60:$II$104,$B14,187)*KA14=1,IF(AND($E14=2,TH14=0),1000000,IF($F14&gt;0,INDEX('計算A'!GH$110:GH$114,$F14+1)+IF(AND($E14=1,TH14=0),1000,0),MIN(AEY14,20)*400+(IF('計算A'!GG$106=1,1-JZ14,0)+IF('計算A'!GH$106=1,1-KB14,0))*150+198+'計算A'!GH$5*100000+IF(AND($E14=1,TH14=0),50000,0))),1000000))</f>
        <v/>
      </c>
      <c r="ACP14">
        <f>IF($B14=0,1000000,IF(INDEX('計算A'!$D$60:$II$104,$B14,188)*KB14=1,IF(AND($E14=2,TI14=0),1000000,IF($F14&gt;0,INDEX('計算A'!GI$110:GI$114,$F14+1)+IF(AND($E14=1,TI14=0),1000,0),MIN(AEY14,20)*400+(IF('計算A'!GH$106=1,1-KA14,0)+IF('計算A'!GI$106=1,1-KC14,0))*150+208+'計算A'!GI$5*100000+IF(AND($E14=1,TI14=0),50000,0))),1000000))</f>
        <v/>
      </c>
      <c r="ACQ14">
        <f>IF($B14=0,1000000,IF(INDEX('計算A'!$D$60:$II$104,$B14,189)*KC14=1,IF(AND($E14=2,TJ14=0),1000000,IF($F14&gt;0,INDEX('計算A'!GJ$110:GJ$114,$F14+1)+IF(AND($E14=1,TJ14=0),1000,0),MIN(AEY14,20)*400+(IF('計算A'!GI$106=1,1-KB14,0)+IF('計算A'!GJ$106=1,1-KD14,0))*150+218+'計算A'!GJ$5*100000+IF(AND($E14=1,TJ14=0),50000,0))),1000000))</f>
        <v/>
      </c>
      <c r="ACR14">
        <f>IF($B14=0,1000000,IF(INDEX('計算A'!$D$60:$II$104,$B14,190)*KD14=1,IF(AND($E14=2,TK14=0),1000000,IF($F14&gt;0,INDEX('計算A'!GK$110:GK$114,$F14+1)+IF(AND($E14=1,TK14=0),1000,0),MIN(AEY14,20)*400+(IF('計算A'!GJ$106=1,1-KC14,0)+IF('計算A'!GK$106=1,1-KE14,0))*150+228+'計算A'!GK$5*100000+IF(AND($E14=1,TK14=0),50000,0))),1000000))</f>
        <v/>
      </c>
      <c r="ACS14">
        <f>IF($B14=0,1000000,IF(INDEX('計算A'!$D$60:$II$104,$B14,191)*KE14=1,IF(AND($E14=2,TL14=0),1000000,IF($F14&gt;0,INDEX('計算A'!GL$110:GL$114,$F14+1)+IF(AND($E14=1,TL14=0),1000,0),MIN(AEY14,20)*400+(IF('計算A'!GK$106=1,1-KD14,0)+IF('計算A'!GL$106=1,1-KF14,0))*150+238+'計算A'!GL$5*100000+IF(AND($E14=1,TL14=0),50000,0))),1000000))</f>
        <v/>
      </c>
      <c r="ACT14">
        <f>IF($B14=0,1000000,IF(INDEX('計算A'!$D$60:$II$104,$B14,192)*KF14=1,IF(AND($E14=2,TM14=0),1000000,IF($F14&gt;0,INDEX('計算A'!GM$110:GM$114,$F14+1)+IF(AND($E14=1,TM14=0),1000,0),MIN(AEY14,20)*400+(IF('計算A'!GL$106=1,1-KE14,0))*150+248+'計算A'!GM$5*100000+IF(AND($E14=1,TM14=0),50000,0))),1000000))</f>
        <v/>
      </c>
      <c r="ACU14">
        <f>IF($B14=0,1000000,IF(INDEX('計算A'!$D$60:$II$104,$B14,193)*KG14=1,IF(AND($E14=2,TN14=0),1000000,IF($F14&gt;0,INDEX('計算A'!GN$110:GN$114,$F14+1)+IF(AND($E14=1,TN14=0),1000,0),MIN(AEZ14,20)*400+(IF('計算A'!GN$106=1,1-KH14,0))*150+19+'計算A'!GN$5*100000+IF(AND($E14=1,TN14=0),50000,0))),1000000))</f>
        <v/>
      </c>
      <c r="ACV14">
        <f>IF($B14=0,1000000,IF(INDEX('計算A'!$D$60:$II$104,$B14,194)*KH14=1,IF(AND($E14=2,TO14=0),1000000,IF($F14&gt;0,INDEX('計算A'!GO$110:GO$114,$F14+1)+IF(AND($E14=1,TO14=0),1000,0),MIN(AEZ14,20)*400+(IF('計算A'!GN$106=1,1-KG14,0)+IF('計算A'!GO$106=1,1-KI14,0))*150+29+'計算A'!GO$5*100000+IF(AND($E14=1,TO14=0),50000,0))),1000000))</f>
        <v/>
      </c>
      <c r="ACW14">
        <f>IF($B14=0,1000000,IF(INDEX('計算A'!$D$60:$II$104,$B14,195)*KI14=1,IF(AND($E14=2,TP14=0),1000000,IF($F14&gt;0,INDEX('計算A'!GP$110:GP$114,$F14+1)+IF(AND($E14=1,TP14=0),1000,0),MIN(AEZ14,20)*400+(IF('計算A'!GO$106=1,1-KH14,0)+IF('計算A'!GP$106=1,1-KJ14,0))*150+39+'計算A'!GP$5*100000+IF(AND($E14=1,TP14=0),50000,0))),1000000))</f>
        <v/>
      </c>
      <c r="ACX14">
        <f>IF($B14=0,1000000,IF(INDEX('計算A'!$D$60:$II$104,$B14,196)*KJ14=1,IF(AND($E14=2,TQ14=0),1000000,IF($F14&gt;0,INDEX('計算A'!GQ$110:GQ$114,$F14+1)+IF(AND($E14=1,TQ14=0),1000,0),MIN(AEZ14,20)*400+(IF('計算A'!GP$106=1,1-KI14,0)+IF('計算A'!GQ$106=1,1-KK14,0))*150+49+'計算A'!GQ$5*100000+IF(AND($E14=1,TQ14=0),50000,0))),1000000))</f>
        <v/>
      </c>
      <c r="ACY14">
        <f>IF($B14=0,1000000,IF(INDEX('計算A'!$D$60:$II$104,$B14,197)*KK14=1,IF(AND($E14=2,TR14=0),1000000,IF($F14&gt;0,INDEX('計算A'!GR$110:GR$114,$F14+1)+IF(AND($E14=1,TR14=0),1000,0),MIN(AEZ14,20)*400+(IF('計算A'!GQ$106=1,1-KJ14,0)+IF('計算A'!GR$106=1,1-KL14,0))*150+59+'計算A'!GR$5*100000+IF(AND($E14=1,TR14=0),50000,0))),1000000))</f>
        <v/>
      </c>
      <c r="ACZ14">
        <f>IF($B14=0,1000000,IF(INDEX('計算A'!$D$60:$II$104,$B14,198)*KL14=1,IF(AND($E14=2,TS14=0),1000000,IF($F14&gt;0,INDEX('計算A'!GS$110:GS$114,$F14+1)+IF(AND($E14=1,TS14=0),1000,0),MIN(AEZ14,20)*400+(IF('計算A'!GR$106=1,1-KK14,0)+IF('計算A'!GS$106=1,1-KM14,0))*150+69+'計算A'!GS$5*100000+IF(AND($E14=1,TS14=0),50000,0))),1000000))</f>
        <v/>
      </c>
      <c r="ADA14">
        <f>IF($B14=0,1000000,IF(INDEX('計算A'!$D$60:$II$104,$B14,199)*KM14=1,IF(AND($E14=2,TT14=0),1000000,IF($F14&gt;0,INDEX('計算A'!GT$110:GT$114,$F14+1)+IF(AND($E14=1,TT14=0),1000,0),MIN(AEZ14,20)*400+(IF('計算A'!GS$106=1,1-KL14,0)+IF('計算A'!GT$106=1,1-KN14,0))*150+79+'計算A'!GT$5*100000+IF(AND($E14=1,TT14=0),50000,0))),1000000))</f>
        <v/>
      </c>
      <c r="ADB14">
        <f>IF($B14=0,1000000,IF(INDEX('計算A'!$D$60:$II$104,$B14,200)*KN14=1,IF(AND($E14=2,TU14=0),1000000,IF($F14&gt;0,INDEX('計算A'!GU$110:GU$114,$F14+1)+IF(AND($E14=1,TU14=0),1000,0),MIN(AEZ14,20)*400+(IF('計算A'!GT$106=1,1-KM14,0)+IF('計算A'!GU$106=1,1-KO14,0))*150+89+'計算A'!GU$5*100000+IF(AND($E14=1,TU14=0),50000,0))),1000000))</f>
        <v/>
      </c>
      <c r="ADC14">
        <f>IF($B14=0,1000000,IF(INDEX('計算A'!$D$60:$II$104,$B14,201)*KO14=1,IF(AND($E14=2,TV14=0),1000000,IF($F14&gt;0,INDEX('計算A'!GV$110:GV$114,$F14+1)+IF(AND($E14=1,TV14=0),1000,0),MIN(AEZ14,20)*400+(IF('計算A'!GU$106=1,1-KN14,0)+IF('計算A'!GV$106=1,1-KP14,0))*150+99+'計算A'!GV$5*100000+IF(AND($E14=1,TV14=0),50000,0))),1000000))</f>
        <v/>
      </c>
      <c r="ADD14">
        <f>IF($B14=0,1000000,IF(INDEX('計算A'!$D$60:$II$104,$B14,202)*KP14=1,IF(AND($E14=2,TW14=0),1000000,IF($F14&gt;0,INDEX('計算A'!GW$110:GW$114,$F14+1)+IF(AND($E14=1,TW14=0),1000,0),MIN(AEZ14,20)*400+(IF('計算A'!GV$106=1,1-KO14,0)+IF('計算A'!GW$106=1,1-KQ14,0))*150+109+'計算A'!GW$5*100000+IF(AND($E14=1,TW14=0),50000,0))),1000000))</f>
        <v/>
      </c>
      <c r="ADE14">
        <f>IF($B14=0,1000000,IF(INDEX('計算A'!$D$60:$II$104,$B14,203)*KQ14=1,IF(AND($E14=2,TX14=0),1000000,IF($F14&gt;0,INDEX('計算A'!GX$110:GX$114,$F14+1)+IF(AND($E14=1,TX14=0),1000,0),MIN(AEZ14,20)*400+(IF('計算A'!GW$106=1,1-KP14,0)+IF('計算A'!GX$106=1,1-KR14,0))*150+119+'計算A'!GX$5*100000+IF(AND($E14=1,TX14=0),50000,0))),1000000))</f>
        <v/>
      </c>
      <c r="ADF14">
        <f>IF($B14=0,1000000,IF(INDEX('計算A'!$D$60:$II$104,$B14,204)*KR14=1,IF(AND($E14=2,TY14=0),1000000,IF($F14&gt;0,INDEX('計算A'!GY$110:GY$114,$F14+1)+IF(AND($E14=1,TY14=0),1000,0),MIN(AEZ14,20)*400+(IF('計算A'!GX$106=1,1-KQ14,0)+IF('計算A'!GY$106=1,1-KS14,0))*150+129+'計算A'!GY$5*100000+IF(AND($E14=1,TY14=0),50000,0))),1000000))</f>
        <v/>
      </c>
      <c r="ADG14">
        <f>IF($B14=0,1000000,IF(INDEX('計算A'!$D$60:$II$104,$B14,205)*KS14=1,IF(AND($E14=2,TZ14=0),1000000,IF($F14&gt;0,INDEX('計算A'!GZ$110:GZ$114,$F14+1)+IF(AND($E14=1,TZ14=0),1000,0),MIN(AEZ14,20)*400+(IF('計算A'!GY$106=1,1-KR14,0)+IF('計算A'!GZ$106=1,1-KT14,0))*150+139+'計算A'!GZ$5*100000+IF(AND($E14=1,TZ14=0),50000,0))),1000000))</f>
        <v/>
      </c>
      <c r="ADH14">
        <f>IF($B14=0,1000000,IF(INDEX('計算A'!$D$60:$II$104,$B14,206)*KT14=1,IF(AND($E14=2,UA14=0),1000000,IF($F14&gt;0,INDEX('計算A'!HA$110:HA$114,$F14+1)+IF(AND($E14=1,UA14=0),1000,0),MIN(AEZ14,20)*400+(IF('計算A'!GZ$106=1,1-KS14,0)+IF('計算A'!HA$106=1,1-KU14,0))*150+149+'計算A'!HA$5*100000+IF(AND($E14=1,UA14=0),50000,0))),1000000))</f>
        <v/>
      </c>
      <c r="ADI14">
        <f>IF($B14=0,1000000,IF(INDEX('計算A'!$D$60:$II$104,$B14,207)*KU14=1,IF(AND($E14=2,UB14=0),1000000,IF($F14&gt;0,INDEX('計算A'!HB$110:HB$114,$F14+1)+IF(AND($E14=1,UB14=0),1000,0),MIN(AEZ14,20)*400+(IF('計算A'!HA$106=1,1-KT14,0)+IF('計算A'!HB$106=1,1-KV14,0))*150+159+'計算A'!HB$5*100000+IF(AND($E14=1,UB14=0),50000,0))),1000000))</f>
        <v/>
      </c>
      <c r="ADJ14">
        <f>IF($B14=0,1000000,IF(INDEX('計算A'!$D$60:$II$104,$B14,208)*KV14=1,IF(AND($E14=2,UC14=0),1000000,IF($F14&gt;0,INDEX('計算A'!HC$110:HC$114,$F14+1)+IF(AND($E14=1,UC14=0),1000,0),MIN(AEZ14,20)*400+(IF('計算A'!HB$106=1,1-KU14,0)+IF('計算A'!HC$106=1,1-KW14,0))*150+169+'計算A'!HC$5*100000+IF(AND($E14=1,UC14=0),50000,0))),1000000))</f>
        <v/>
      </c>
      <c r="ADK14">
        <f>IF($B14=0,1000000,IF(INDEX('計算A'!$D$60:$II$104,$B14,209)*KW14=1,IF(AND($E14=2,UD14=0),1000000,IF($F14&gt;0,INDEX('計算A'!HD$110:HD$114,$F14+1)+IF(AND($E14=1,UD14=0),1000,0),MIN(AEZ14,20)*400+(IF('計算A'!HC$106=1,1-KV14,0)+IF('計算A'!HD$106=1,1-KX14,0))*150+179+'計算A'!HD$5*100000+IF(AND($E14=1,UD14=0),50000,0))),1000000))</f>
        <v/>
      </c>
      <c r="ADL14">
        <f>IF($B14=0,1000000,IF(INDEX('計算A'!$D$60:$II$104,$B14,210)*KX14=1,IF(AND($E14=2,UE14=0),1000000,IF($F14&gt;0,INDEX('計算A'!HE$110:HE$114,$F14+1)+IF(AND($E14=1,UE14=0),1000,0),MIN(AEZ14,20)*400+(IF('計算A'!HD$106=1,1-KW14,0)+IF('計算A'!HE$106=1,1-KY14,0))*150+189+'計算A'!HE$5*100000+IF(AND($E14=1,UE14=0),50000,0))),1000000))</f>
        <v/>
      </c>
      <c r="ADM14">
        <f>IF($B14=0,1000000,IF(INDEX('計算A'!$D$60:$II$104,$B14,211)*KY14=1,IF(AND($E14=2,UF14=0),1000000,IF($F14&gt;0,INDEX('計算A'!HF$110:HF$114,$F14+1)+IF(AND($E14=1,UF14=0),1000,0),MIN(AEZ14,20)*400+(IF('計算A'!HE$106=1,1-KX14,0)+IF('計算A'!HF$106=1,1-KZ14,0))*150+199+'計算A'!HF$5*100000+IF(AND($E14=1,UF14=0),50000,0))),1000000))</f>
        <v/>
      </c>
      <c r="ADN14">
        <f>IF($B14=0,1000000,IF(INDEX('計算A'!$D$60:$II$104,$B14,212)*KZ14=1,IF(AND($E14=2,UG14=0),1000000,IF($F14&gt;0,INDEX('計算A'!HG$110:HG$114,$F14+1)+IF(AND($E14=1,UG14=0),1000,0),MIN(AEZ14,20)*400+(IF('計算A'!HF$106=1,1-KY14,0)+IF('計算A'!HG$106=1,1-LA14,0))*150+209+'計算A'!HG$5*100000+IF(AND($E14=1,UG14=0),50000,0))),1000000))</f>
        <v/>
      </c>
      <c r="ADO14">
        <f>IF($B14=0,1000000,IF(INDEX('計算A'!$D$60:$II$104,$B14,213)*LA14=1,IF(AND($E14=2,UH14=0),1000000,IF($F14&gt;0,INDEX('計算A'!HH$110:HH$114,$F14+1)+IF(AND($E14=1,UH14=0),1000,0),MIN(AEZ14,20)*400+(IF('計算A'!HG$106=1,1-KZ14,0)+IF('計算A'!HH$106=1,1-LB14,0))*150+219+'計算A'!HH$5*100000+IF(AND($E14=1,UH14=0),50000,0))),1000000))</f>
        <v/>
      </c>
      <c r="ADP14">
        <f>IF($B14=0,1000000,IF(INDEX('計算A'!$D$60:$II$104,$B14,214)*LB14=1,IF(AND($E14=2,UI14=0),1000000,IF($F14&gt;0,INDEX('計算A'!HI$110:HI$114,$F14+1)+IF(AND($E14=1,UI14=0),1000,0),MIN(AEZ14,20)*400+(IF('計算A'!HH$106=1,1-LA14,0)+IF('計算A'!HI$106=1,1-LC14,0))*150+229+'計算A'!HI$5*100000+IF(AND($E14=1,UI14=0),50000,0))),1000000))</f>
        <v/>
      </c>
      <c r="ADQ14">
        <f>IF($B14=0,1000000,IF(INDEX('計算A'!$D$60:$II$104,$B14,215)*LC14=1,IF(AND($E14=2,UJ14=0),1000000,IF($F14&gt;0,INDEX('計算A'!HJ$110:HJ$114,$F14+1)+IF(AND($E14=1,UJ14=0),1000,0),MIN(AEZ14,20)*400+(IF('計算A'!HI$106=1,1-LB14,0)+IF('計算A'!HJ$106=1,1-LD14,0))*150+239+'計算A'!HJ$5*100000+IF(AND($E14=1,UJ14=0),50000,0))),1000000))</f>
        <v/>
      </c>
      <c r="ADR14">
        <f>IF($B14=0,1000000,IF(INDEX('計算A'!$D$60:$II$104,$B14,216)*LD14=1,IF(AND($E14=2,UK14=0),1000000,IF($F14&gt;0,INDEX('計算A'!HK$110:HK$114,$F14+1)+IF(AND($E14=1,UK14=0),1000,0),MIN(AEZ14,20)*400+(IF('計算A'!HJ$106=1,1-LC14,0))*150+249+'計算A'!HK$5*100000+IF(AND($E14=1,UK14=0),50000,0))),1000000))</f>
        <v/>
      </c>
      <c r="ADS14">
        <f>IF($B14=0,1000000,IF(INDEX('計算A'!$D$60:$II$104,$B14,217)*LE14=1,IF(AND($E14=2,UL14=0),1000000,IF($F14&gt;0,INDEX('計算A'!HL$110:HL$114,$F14+1)+IF(AND($E14=1,UL14=0),1000,0),MIN(AFA14,20)*400+(IF('計算A'!HL$106=1,1-LF14,0))*150+20+'計算A'!HL$5*100000+IF(AND($E14=1,UL14=0),50000,0))),1000000))</f>
        <v/>
      </c>
      <c r="ADT14">
        <f>IF($B14=0,1000000,IF(INDEX('計算A'!$D$60:$II$104,$B14,218)*LF14=1,IF(AND($E14=2,UM14=0),1000000,IF($F14&gt;0,INDEX('計算A'!HM$110:HM$114,$F14+1)+IF(AND($E14=1,UM14=0),1000,0),MIN(AFA14,20)*400+(IF('計算A'!HL$106=1,1-LE14,0)+IF('計算A'!HM$106=1,1-LG14,0))*150+30+'計算A'!HM$5*100000+IF(AND($E14=1,UM14=0),50000,0))),1000000))</f>
        <v/>
      </c>
      <c r="ADU14">
        <f>IF($B14=0,1000000,IF(INDEX('計算A'!$D$60:$II$104,$B14,219)*LG14=1,IF(AND($E14=2,UN14=0),1000000,IF($F14&gt;0,INDEX('計算A'!HN$110:HN$114,$F14+1)+IF(AND($E14=1,UN14=0),1000,0),MIN(AFA14,20)*400+(IF('計算A'!HM$106=1,1-LF14,0)+IF('計算A'!HN$106=1,1-LH14,0))*150+40+'計算A'!HN$5*100000+IF(AND($E14=1,UN14=0),50000,0))),1000000))</f>
        <v/>
      </c>
      <c r="ADV14">
        <f>IF($B14=0,1000000,IF(INDEX('計算A'!$D$60:$II$104,$B14,220)*LH14=1,IF(AND($E14=2,UO14=0),1000000,IF($F14&gt;0,INDEX('計算A'!HO$110:HO$114,$F14+1)+IF(AND($E14=1,UO14=0),1000,0),MIN(AFA14,20)*400+(IF('計算A'!HN$106=1,1-LG14,0)+IF('計算A'!HO$106=1,1-LI14,0))*150+50+'計算A'!HO$5*100000+IF(AND($E14=1,UO14=0),50000,0))),1000000))</f>
        <v/>
      </c>
      <c r="ADW14">
        <f>IF($B14=0,1000000,IF(INDEX('計算A'!$D$60:$II$104,$B14,221)*LI14=1,IF(AND($E14=2,UP14=0),1000000,IF($F14&gt;0,INDEX('計算A'!HP$110:HP$114,$F14+1)+IF(AND($E14=1,UP14=0),1000,0),MIN(AFA14,20)*400+(IF('計算A'!HO$106=1,1-LH14,0)+IF('計算A'!HP$106=1,1-LJ14,0))*150+60+'計算A'!HP$5*100000+IF(AND($E14=1,UP14=0),50000,0))),1000000))</f>
        <v/>
      </c>
      <c r="ADX14">
        <f>IF($B14=0,1000000,IF(INDEX('計算A'!$D$60:$II$104,$B14,222)*LJ14=1,IF(AND($E14=2,UQ14=0),1000000,IF($F14&gt;0,INDEX('計算A'!HQ$110:HQ$114,$F14+1)+IF(AND($E14=1,UQ14=0),1000,0),MIN(AFA14,20)*400+(IF('計算A'!HP$106=1,1-LI14,0)+IF('計算A'!HQ$106=1,1-LK14,0))*150+70+'計算A'!HQ$5*100000+IF(AND($E14=1,UQ14=0),50000,0))),1000000))</f>
        <v/>
      </c>
      <c r="ADY14">
        <f>IF($B14=0,1000000,IF(INDEX('計算A'!$D$60:$II$104,$B14,223)*LK14=1,IF(AND($E14=2,UR14=0),1000000,IF($F14&gt;0,INDEX('計算A'!HR$110:HR$114,$F14+1)+IF(AND($E14=1,UR14=0),1000,0),MIN(AFA14,20)*400+(IF('計算A'!HQ$106=1,1-LJ14,0)+IF('計算A'!HR$106=1,1-LL14,0))*150+80+'計算A'!HR$5*100000+IF(AND($E14=1,UR14=0),50000,0))),1000000))</f>
        <v/>
      </c>
      <c r="ADZ14">
        <f>IF($B14=0,1000000,IF(INDEX('計算A'!$D$60:$II$104,$B14,224)*LL14=1,IF(AND($E14=2,US14=0),1000000,IF($F14&gt;0,INDEX('計算A'!HS$110:HS$114,$F14+1)+IF(AND($E14=1,US14=0),1000,0),MIN(AFA14,20)*400+(IF('計算A'!HR$106=1,1-LK14,0)+IF('計算A'!HS$106=1,1-LM14,0))*150+90+'計算A'!HS$5*100000+IF(AND($E14=1,US14=0),50000,0))),1000000))</f>
        <v/>
      </c>
      <c r="AEA14">
        <f>IF($B14=0,1000000,IF(INDEX('計算A'!$D$60:$II$104,$B14,225)*LM14=1,IF(AND($E14=2,UT14=0),1000000,IF($F14&gt;0,INDEX('計算A'!HT$110:HT$114,$F14+1)+IF(AND($E14=1,UT14=0),1000,0),MIN(AFA14,20)*400+(IF('計算A'!HS$106=1,1-LL14,0)+IF('計算A'!HT$106=1,1-LN14,0))*150+100+'計算A'!HT$5*100000+IF(AND($E14=1,UT14=0),50000,0))),1000000))</f>
        <v/>
      </c>
      <c r="AEB14">
        <f>IF($B14=0,1000000,IF(INDEX('計算A'!$D$60:$II$104,$B14,226)*LN14=1,IF(AND($E14=2,UU14=0),1000000,IF($F14&gt;0,INDEX('計算A'!HU$110:HU$114,$F14+1)+IF(AND($E14=1,UU14=0),1000,0),MIN(AFA14,20)*400+(IF('計算A'!HT$106=1,1-LM14,0)+IF('計算A'!HU$106=1,1-LO14,0))*150+110+'計算A'!HU$5*100000+IF(AND($E14=1,UU14=0),50000,0))),1000000))</f>
        <v/>
      </c>
      <c r="AEC14">
        <f>IF($B14=0,1000000,IF(INDEX('計算A'!$D$60:$II$104,$B14,227)*LO14=1,IF(AND($E14=2,UV14=0),1000000,IF($F14&gt;0,INDEX('計算A'!HV$110:HV$114,$F14+1)+IF(AND($E14=1,UV14=0),1000,0),MIN(AFA14,20)*400+(IF('計算A'!HU$106=1,1-LN14,0)+IF('計算A'!HV$106=1,1-LP14,0))*150+120+'計算A'!HV$5*100000+IF(AND($E14=1,UV14=0),50000,0))),1000000))</f>
        <v/>
      </c>
      <c r="AED14">
        <f>IF($B14=0,1000000,IF(INDEX('計算A'!$D$60:$II$104,$B14,228)*LP14=1,IF(AND($E14=2,UW14=0),1000000,IF($F14&gt;0,INDEX('計算A'!HW$110:HW$114,$F14+1)+IF(AND($E14=1,UW14=0),1000,0),MIN(AFA14,20)*400+(IF('計算A'!HV$106=1,1-LO14,0)+IF('計算A'!HW$106=1,1-LQ14,0))*150+130+'計算A'!HW$5*100000+IF(AND($E14=1,UW14=0),50000,0))),1000000))</f>
        <v/>
      </c>
      <c r="AEE14">
        <f>IF($B14=0,1000000,IF(INDEX('計算A'!$D$60:$II$104,$B14,229)*LQ14=1,IF(AND($E14=2,UX14=0),1000000,IF($F14&gt;0,INDEX('計算A'!HX$110:HX$114,$F14+1)+IF(AND($E14=1,UX14=0),1000,0),MIN(AFA14,20)*400+(IF('計算A'!HW$106=1,1-LP14,0)+IF('計算A'!HX$106=1,1-LR14,0))*150+140+'計算A'!HX$5*100000+IF(AND($E14=1,UX14=0),50000,0))),1000000))</f>
        <v/>
      </c>
      <c r="AEF14">
        <f>IF($B14=0,1000000,IF(INDEX('計算A'!$D$60:$II$104,$B14,230)*LR14=1,IF(AND($E14=2,UY14=0),1000000,IF($F14&gt;0,INDEX('計算A'!HY$110:HY$114,$F14+1)+IF(AND($E14=1,UY14=0),1000,0),MIN(AFA14,20)*400+(IF('計算A'!HX$106=1,1-LQ14,0)+IF('計算A'!HY$106=1,1-LS14,0))*150+150+'計算A'!HY$5*100000+IF(AND($E14=1,UY14=0),50000,0))),1000000))</f>
        <v/>
      </c>
      <c r="AEG14">
        <f>IF($B14=0,1000000,IF(INDEX('計算A'!$D$60:$II$104,$B14,231)*LS14=1,IF(AND($E14=2,UZ14=0),1000000,IF($F14&gt;0,INDEX('計算A'!HZ$110:HZ$114,$F14+1)+IF(AND($E14=1,UZ14=0),1000,0),MIN(AFA14,20)*400+(IF('計算A'!HY$106=1,1-LR14,0)+IF('計算A'!HZ$106=1,1-LT14,0))*150+160+'計算A'!HZ$5*100000+IF(AND($E14=1,UZ14=0),50000,0))),1000000))</f>
        <v/>
      </c>
      <c r="AEH14">
        <f>IF($B14=0,1000000,IF(INDEX('計算A'!$D$60:$II$104,$B14,232)*LT14=1,IF(AND($E14=2,VA14=0),1000000,IF($F14&gt;0,INDEX('計算A'!IA$110:IA$114,$F14+1)+IF(AND($E14=1,VA14=0),1000,0),MIN(AFA14,20)*400+(IF('計算A'!HZ$106=1,1-LS14,0)+IF('計算A'!IA$106=1,1-LU14,0))*150+170+'計算A'!IA$5*100000+IF(AND($E14=1,VA14=0),50000,0))),1000000))</f>
        <v/>
      </c>
      <c r="AEI14">
        <f>IF($B14=0,1000000,IF(INDEX('計算A'!$D$60:$II$104,$B14,233)*LU14=1,IF(AND($E14=2,VB14=0),1000000,IF($F14&gt;0,INDEX('計算A'!IB$110:IB$114,$F14+1)+IF(AND($E14=1,VB14=0),1000,0),MIN(AFA14,20)*400+(IF('計算A'!IA$106=1,1-LT14,0)+IF('計算A'!IB$106=1,1-LV14,0))*150+180+'計算A'!IB$5*100000+IF(AND($E14=1,VB14=0),50000,0))),1000000))</f>
        <v/>
      </c>
      <c r="AEJ14">
        <f>IF($B14=0,1000000,IF(INDEX('計算A'!$D$60:$II$104,$B14,234)*LV14=1,IF(AND($E14=2,VC14=0),1000000,IF($F14&gt;0,INDEX('計算A'!IC$110:IC$114,$F14+1)+IF(AND($E14=1,VC14=0),1000,0),MIN(AFA14,20)*400+(IF('計算A'!IB$106=1,1-LU14,0)+IF('計算A'!IC$106=1,1-LW14,0))*150+190+'計算A'!IC$5*100000+IF(AND($E14=1,VC14=0),50000,0))),1000000))</f>
        <v/>
      </c>
      <c r="AEK14">
        <f>IF($B14=0,1000000,IF(INDEX('計算A'!$D$60:$II$104,$B14,235)*LW14=1,IF(AND($E14=2,VD14=0),1000000,IF($F14&gt;0,INDEX('計算A'!ID$110:ID$114,$F14+1)+IF(AND($E14=1,VD14=0),1000,0),MIN(AFA14,20)*400+(IF('計算A'!IC$106=1,1-LV14,0)+IF('計算A'!ID$106=1,1-LX14,0))*150+200+'計算A'!ID$5*100000+IF(AND($E14=1,VD14=0),50000,0))),1000000))</f>
        <v/>
      </c>
      <c r="AEL14">
        <f>IF($B14=0,1000000,IF(INDEX('計算A'!$D$60:$II$104,$B14,236)*LX14=1,IF(AND($E14=2,VE14=0),1000000,IF($F14&gt;0,INDEX('計算A'!IE$110:IE$114,$F14+1)+IF(AND($E14=1,VE14=0),1000,0),MIN(AFA14,20)*400+(IF('計算A'!ID$106=1,1-LW14,0)+IF('計算A'!IE$106=1,1-LY14,0))*150+210+'計算A'!IE$5*100000+IF(AND($E14=1,VE14=0),50000,0))),1000000))</f>
        <v/>
      </c>
      <c r="AEM14">
        <f>IF($B14=0,1000000,IF(INDEX('計算A'!$D$60:$II$104,$B14,237)*LY14=1,IF(AND($E14=2,VF14=0),1000000,IF($F14&gt;0,INDEX('計算A'!IF$110:IF$114,$F14+1)+IF(AND($E14=1,VF14=0),1000,0),MIN(AFA14,20)*400+(IF('計算A'!IE$106=1,1-LX14,0)+IF('計算A'!IF$106=1,1-LZ14,0))*150+220+'計算A'!IF$5*100000+IF(AND($E14=1,VF14=0),50000,0))),1000000))</f>
        <v/>
      </c>
      <c r="AEN14">
        <f>IF($B14=0,1000000,IF(INDEX('計算A'!$D$60:$II$104,$B14,238)*LZ14=1,IF(AND($E14=2,VG14=0),1000000,IF($F14&gt;0,INDEX('計算A'!IG$110:IG$114,$F14+1)+IF(AND($E14=1,VG14=0),1000,0),MIN(AFA14,20)*400+(IF('計算A'!IF$106=1,1-LY14,0)+IF('計算A'!IG$106=1,1-MA14,0))*150+230+'計算A'!IG$5*100000+IF(AND($E14=1,VG14=0),50000,0))),1000000))</f>
        <v/>
      </c>
      <c r="AEO14">
        <f>IF($B14=0,1000000,IF(INDEX('計算A'!$D$60:$II$104,$B14,239)*MA14=1,IF(AND($E14=2,VH14=0),1000000,IF($F14&gt;0,INDEX('計算A'!IH$110:IH$114,$F14+1)+IF(AND($E14=1,VH14=0),1000,0),MIN(AFA14,20)*400+(IF('計算A'!IG$106=1,1-LZ14,0)+IF('計算A'!IH$106=1,1-MB14,0))*150+240+'計算A'!IH$5*100000+IF(AND($E14=1,VH14=0),50000,0))),1000000))</f>
        <v/>
      </c>
      <c r="AEP14">
        <f>IF($B14=0,1000000,IF(INDEX('計算A'!$D$60:$II$104,$B14,240)*MB14=1,IF(AND($E14=2,VI14=0),1000000,IF($F14&gt;0,INDEX('計算A'!II$110:II$114,$F14+1)+IF(AND($E14=1,VI14=0),1000,0),MIN(AFA14,20)*400+(IF('計算A'!IH$106=1,1-MA14,0))*150+250+'計算A'!II$5*100000+IF(AND($E14=1,VI14=0),50000,0))),1000000))</f>
        <v/>
      </c>
      <c r="AER14">
        <f>AER13+IF($C13&gt;0,IF(INDEX('計算A'!$D$2:$II$2,$C13)=1,1,0),0)</f>
        <v/>
      </c>
      <c r="AES14">
        <f>AES13+IF($C13&gt;0,IF(INDEX('計算A'!$D$2:$II$2,$C13)=2,1,0),0)</f>
        <v/>
      </c>
      <c r="AET14">
        <f>AET13+IF($C13&gt;0,IF(INDEX('計算A'!$D$2:$II$2,$C13)=3,1,0),0)</f>
        <v/>
      </c>
      <c r="AEU14">
        <f>AEU13+IF($C13&gt;0,IF(INDEX('計算A'!$D$2:$II$2,$C13)=4,1,0),0)</f>
        <v/>
      </c>
      <c r="AEV14">
        <f>AEV13+IF($C13&gt;0,IF(INDEX('計算A'!$D$2:$II$2,$C13)=5,1,0),0)</f>
        <v/>
      </c>
      <c r="AEW14">
        <f>AEW13+IF($C13&gt;0,IF(INDEX('計算A'!$D$2:$II$2,$C13)=6,1,0),0)</f>
        <v/>
      </c>
      <c r="AEX14">
        <f>AEX13+IF($C13&gt;0,IF(INDEX('計算A'!$D$2:$II$2,$C13)=7,1,0),0)</f>
        <v/>
      </c>
      <c r="AEY14">
        <f>AEY13+IF($C13&gt;0,IF(INDEX('計算A'!$D$2:$II$2,$C13)=8,1,0),0)</f>
        <v/>
      </c>
      <c r="AEZ14">
        <f>AEZ13+IF($C13&gt;0,IF(INDEX('計算A'!$D$2:$II$2,$C13)=9,1,0),0)</f>
        <v/>
      </c>
      <c r="AFA14">
        <f>AFA13+IF($C13&gt;0,IF(INDEX('計算A'!$D$2:$II$2,$C13)=10,1,0),0)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F($F15&gt;0,INDEX('計算A'!D$110:D$114,$F15+1)+IF(AND($E15=1,MD15=0),1000,0),MIN(AER15,20)*400+(IF('計算A'!D$106=1,1-CX15,0))*150+11+'計算A'!D$5*100000+IF(AND($E15=1,MD15=0),50000,0))),1000000))</f>
        <v/>
      </c>
      <c r="VL15">
        <f>IF($B15=0,1000000,IF(INDEX('計算A'!$D$60:$II$104,$B15,2)*CX15=1,IF(AND($E15=2,ME15=0),1000000,IF($F15&gt;0,INDEX('計算A'!E$110:E$114,$F15+1)+IF(AND($E15=1,ME15=0),1000,0),MIN(AER15,20)*400+(IF('計算A'!D$106=1,1-CW15,0)+IF('計算A'!E$106=1,1-CY15,0))*150+21+'計算A'!E$5*100000+IF(AND($E15=1,ME15=0),50000,0))),1000000))</f>
        <v/>
      </c>
      <c r="VM15">
        <f>IF($B15=0,1000000,IF(INDEX('計算A'!$D$60:$II$104,$B15,3)*CY15=1,IF(AND($E15=2,MF15=0),1000000,IF($F15&gt;0,INDEX('計算A'!F$110:F$114,$F15+1)+IF(AND($E15=1,MF15=0),1000,0),MIN(AER15,20)*400+(IF('計算A'!E$106=1,1-CX15,0)+IF('計算A'!F$106=1,1-CZ15,0))*150+31+'計算A'!F$5*100000+IF(AND($E15=1,MF15=0),50000,0))),1000000))</f>
        <v/>
      </c>
      <c r="VN15">
        <f>IF($B15=0,1000000,IF(INDEX('計算A'!$D$60:$II$104,$B15,4)*CZ15=1,IF(AND($E15=2,MG15=0),1000000,IF($F15&gt;0,INDEX('計算A'!G$110:G$114,$F15+1)+IF(AND($E15=1,MG15=0),1000,0),MIN(AER15,20)*400+(IF('計算A'!F$106=1,1-CY15,0)+IF('計算A'!G$106=1,1-DA15,0))*150+41+'計算A'!G$5*100000+IF(AND($E15=1,MG15=0),50000,0))),1000000))</f>
        <v/>
      </c>
      <c r="VO15">
        <f>IF($B15=0,1000000,IF(INDEX('計算A'!$D$60:$II$104,$B15,5)*DA15=1,IF(AND($E15=2,MH15=0),1000000,IF($F15&gt;0,INDEX('計算A'!H$110:H$114,$F15+1)+IF(AND($E15=1,MH15=0),1000,0),MIN(AER15,20)*400+(IF('計算A'!G$106=1,1-CZ15,0)+IF('計算A'!H$106=1,1-DB15,0))*150+51+'計算A'!H$5*100000+IF(AND($E15=1,MH15=0),50000,0))),1000000))</f>
        <v/>
      </c>
      <c r="VP15">
        <f>IF($B15=0,1000000,IF(INDEX('計算A'!$D$60:$II$104,$B15,6)*DB15=1,IF(AND($E15=2,MI15=0),1000000,IF($F15&gt;0,INDEX('計算A'!I$110:I$114,$F15+1)+IF(AND($E15=1,MI15=0),1000,0),MIN(AER15,20)*400+(IF('計算A'!H$106=1,1-DA15,0)+IF('計算A'!I$106=1,1-DC15,0))*150+61+'計算A'!I$5*100000+IF(AND($E15=1,MI15=0),50000,0))),1000000))</f>
        <v/>
      </c>
      <c r="VQ15">
        <f>IF($B15=0,1000000,IF(INDEX('計算A'!$D$60:$II$104,$B15,7)*DC15=1,IF(AND($E15=2,MJ15=0),1000000,IF($F15&gt;0,INDEX('計算A'!J$110:J$114,$F15+1)+IF(AND($E15=1,MJ15=0),1000,0),MIN(AER15,20)*400+(IF('計算A'!I$106=1,1-DB15,0)+IF('計算A'!J$106=1,1-DD15,0))*150+71+'計算A'!J$5*100000+IF(AND($E15=1,MJ15=0),50000,0))),1000000))</f>
        <v/>
      </c>
      <c r="VR15">
        <f>IF($B15=0,1000000,IF(INDEX('計算A'!$D$60:$II$104,$B15,8)*DD15=1,IF(AND($E15=2,MK15=0),1000000,IF($F15&gt;0,INDEX('計算A'!K$110:K$114,$F15+1)+IF(AND($E15=1,MK15=0),1000,0),MIN(AER15,20)*400+(IF('計算A'!J$106=1,1-DC15,0)+IF('計算A'!K$106=1,1-DE15,0))*150+81+'計算A'!K$5*100000+IF(AND($E15=1,MK15=0),50000,0))),1000000))</f>
        <v/>
      </c>
      <c r="VS15">
        <f>IF($B15=0,1000000,IF(INDEX('計算A'!$D$60:$II$104,$B15,9)*DE15=1,IF(AND($E15=2,ML15=0),1000000,IF($F15&gt;0,INDEX('計算A'!L$110:L$114,$F15+1)+IF(AND($E15=1,ML15=0),1000,0),MIN(AER15,20)*400+(IF('計算A'!K$106=1,1-DD15,0)+IF('計算A'!L$106=1,1-DF15,0))*150+91+'計算A'!L$5*100000+IF(AND($E15=1,ML15=0),50000,0))),1000000))</f>
        <v/>
      </c>
      <c r="VT15">
        <f>IF($B15=0,1000000,IF(INDEX('計算A'!$D$60:$II$104,$B15,10)*DF15=1,IF(AND($E15=2,MM15=0),1000000,IF($F15&gt;0,INDEX('計算A'!M$110:M$114,$F15+1)+IF(AND($E15=1,MM15=0),1000,0),MIN(AER15,20)*400+(IF('計算A'!L$106=1,1-DE15,0)+IF('計算A'!M$106=1,1-DG15,0))*150+101+'計算A'!M$5*100000+IF(AND($E15=1,MM15=0),50000,0))),1000000))</f>
        <v/>
      </c>
      <c r="VU15">
        <f>IF($B15=0,1000000,IF(INDEX('計算A'!$D$60:$II$104,$B15,11)*DG15=1,IF(AND($E15=2,MN15=0),1000000,IF($F15&gt;0,INDEX('計算A'!N$110:N$114,$F15+1)+IF(AND($E15=1,MN15=0),1000,0),MIN(AER15,20)*400+(IF('計算A'!M$106=1,1-DF15,0)+IF('計算A'!N$106=1,1-DH15,0))*150+111+'計算A'!N$5*100000+IF(AND($E15=1,MN15=0),50000,0))),1000000))</f>
        <v/>
      </c>
      <c r="VV15">
        <f>IF($B15=0,1000000,IF(INDEX('計算A'!$D$60:$II$104,$B15,12)*DH15=1,IF(AND($E15=2,MO15=0),1000000,IF($F15&gt;0,INDEX('計算A'!O$110:O$114,$F15+1)+IF(AND($E15=1,MO15=0),1000,0),MIN(AER15,20)*400+(IF('計算A'!N$106=1,1-DG15,0)+IF('計算A'!O$106=1,1-DI15,0))*150+121+'計算A'!O$5*100000+IF(AND($E15=1,MO15=0),50000,0))),1000000))</f>
        <v/>
      </c>
      <c r="VW15">
        <f>IF($B15=0,1000000,IF(INDEX('計算A'!$D$60:$II$104,$B15,13)*DI15=1,IF(AND($E15=2,MP15=0),1000000,IF($F15&gt;0,INDEX('計算A'!P$110:P$114,$F15+1)+IF(AND($E15=1,MP15=0),1000,0),MIN(AER15,20)*400+(IF('計算A'!O$106=1,1-DH15,0)+IF('計算A'!P$106=1,1-DJ15,0))*150+131+'計算A'!P$5*100000+IF(AND($E15=1,MP15=0),50000,0))),1000000))</f>
        <v/>
      </c>
      <c r="VX15">
        <f>IF($B15=0,1000000,IF(INDEX('計算A'!$D$60:$II$104,$B15,14)*DJ15=1,IF(AND($E15=2,MQ15=0),1000000,IF($F15&gt;0,INDEX('計算A'!Q$110:Q$114,$F15+1)+IF(AND($E15=1,MQ15=0),1000,0),MIN(AER15,20)*400+(IF('計算A'!P$106=1,1-DI15,0)+IF('計算A'!Q$106=1,1-DK15,0))*150+141+'計算A'!Q$5*100000+IF(AND($E15=1,MQ15=0),50000,0))),1000000))</f>
        <v/>
      </c>
      <c r="VY15">
        <f>IF($B15=0,1000000,IF(INDEX('計算A'!$D$60:$II$104,$B15,15)*DK15=1,IF(AND($E15=2,MR15=0),1000000,IF($F15&gt;0,INDEX('計算A'!R$110:R$114,$F15+1)+IF(AND($E15=1,MR15=0),1000,0),MIN(AER15,20)*400+(IF('計算A'!Q$106=1,1-DJ15,0)+IF('計算A'!R$106=1,1-DL15,0))*150+151+'計算A'!R$5*100000+IF(AND($E15=1,MR15=0),50000,0))),1000000))</f>
        <v/>
      </c>
      <c r="VZ15">
        <f>IF($B15=0,1000000,IF(INDEX('計算A'!$D$60:$II$104,$B15,16)*DL15=1,IF(AND($E15=2,MS15=0),1000000,IF($F15&gt;0,INDEX('計算A'!S$110:S$114,$F15+1)+IF(AND($E15=1,MS15=0),1000,0),MIN(AER15,20)*400+(IF('計算A'!R$106=1,1-DK15,0)+IF('計算A'!S$106=1,1-DM15,0))*150+161+'計算A'!S$5*100000+IF(AND($E15=1,MS15=0),50000,0))),1000000))</f>
        <v/>
      </c>
      <c r="WA15">
        <f>IF($B15=0,1000000,IF(INDEX('計算A'!$D$60:$II$104,$B15,17)*DM15=1,IF(AND($E15=2,MT15=0),1000000,IF($F15&gt;0,INDEX('計算A'!T$110:T$114,$F15+1)+IF(AND($E15=1,MT15=0),1000,0),MIN(AER15,20)*400+(IF('計算A'!S$106=1,1-DL15,0)+IF('計算A'!T$106=1,1-DN15,0))*150+171+'計算A'!T$5*100000+IF(AND($E15=1,MT15=0),50000,0))),1000000))</f>
        <v/>
      </c>
      <c r="WB15">
        <f>IF($B15=0,1000000,IF(INDEX('計算A'!$D$60:$II$104,$B15,18)*DN15=1,IF(AND($E15=2,MU15=0),1000000,IF($F15&gt;0,INDEX('計算A'!U$110:U$114,$F15+1)+IF(AND($E15=1,MU15=0),1000,0),MIN(AER15,20)*400+(IF('計算A'!T$106=1,1-DM15,0)+IF('計算A'!U$106=1,1-DO15,0))*150+181+'計算A'!U$5*100000+IF(AND($E15=1,MU15=0),50000,0))),1000000))</f>
        <v/>
      </c>
      <c r="WC15">
        <f>IF($B15=0,1000000,IF(INDEX('計算A'!$D$60:$II$104,$B15,19)*DO15=1,IF(AND($E15=2,MV15=0),1000000,IF($F15&gt;0,INDEX('計算A'!V$110:V$114,$F15+1)+IF(AND($E15=1,MV15=0),1000,0),MIN(AER15,20)*400+(IF('計算A'!U$106=1,1-DN15,0)+IF('計算A'!V$106=1,1-DP15,0))*150+191+'計算A'!V$5*100000+IF(AND($E15=1,MV15=0),50000,0))),1000000))</f>
        <v/>
      </c>
      <c r="WD15">
        <f>IF($B15=0,1000000,IF(INDEX('計算A'!$D$60:$II$104,$B15,20)*DP15=1,IF(AND($E15=2,MW15=0),1000000,IF($F15&gt;0,INDEX('計算A'!W$110:W$114,$F15+1)+IF(AND($E15=1,MW15=0),1000,0),MIN(AER15,20)*400+(IF('計算A'!V$106=1,1-DO15,0)+IF('計算A'!W$106=1,1-DQ15,0))*150+201+'計算A'!W$5*100000+IF(AND($E15=1,MW15=0),50000,0))),1000000))</f>
        <v/>
      </c>
      <c r="WE15">
        <f>IF($B15=0,1000000,IF(INDEX('計算A'!$D$60:$II$104,$B15,21)*DQ15=1,IF(AND($E15=2,MX15=0),1000000,IF($F15&gt;0,INDEX('計算A'!X$110:X$114,$F15+1)+IF(AND($E15=1,MX15=0),1000,0),MIN(AER15,20)*400+(IF('計算A'!W$106=1,1-DP15,0)+IF('計算A'!X$106=1,1-DR15,0))*150+211+'計算A'!X$5*100000+IF(AND($E15=1,MX15=0),50000,0))),1000000))</f>
        <v/>
      </c>
      <c r="WF15">
        <f>IF($B15=0,1000000,IF(INDEX('計算A'!$D$60:$II$104,$B15,22)*DR15=1,IF(AND($E15=2,MY15=0),1000000,IF($F15&gt;0,INDEX('計算A'!Y$110:Y$114,$F15+1)+IF(AND($E15=1,MY15=0),1000,0),MIN(AER15,20)*400+(IF('計算A'!X$106=1,1-DQ15,0)+IF('計算A'!Y$106=1,1-DS15,0))*150+221+'計算A'!Y$5*100000+IF(AND($E15=1,MY15=0),50000,0))),1000000))</f>
        <v/>
      </c>
      <c r="WG15">
        <f>IF($B15=0,1000000,IF(INDEX('計算A'!$D$60:$II$104,$B15,23)*DS15=1,IF(AND($E15=2,MZ15=0),1000000,IF($F15&gt;0,INDEX('計算A'!Z$110:Z$114,$F15+1)+IF(AND($E15=1,MZ15=0),1000,0),MIN(AER15,20)*400+(IF('計算A'!Y$106=1,1-DR15,0)+IF('計算A'!Z$106=1,1-DT15,0))*150+231+'計算A'!Z$5*100000+IF(AND($E15=1,MZ15=0),50000,0))),1000000))</f>
        <v/>
      </c>
      <c r="WH15">
        <f>IF($B15=0,1000000,IF(INDEX('計算A'!$D$60:$II$104,$B15,24)*DT15=1,IF(AND($E15=2,NA15=0),1000000,IF($F15&gt;0,INDEX('計算A'!AA$110:AA$114,$F15+1)+IF(AND($E15=1,NA15=0),1000,0),MIN(AER15,20)*400+(IF('計算A'!Z$106=1,1-DS15,0))*150+241+'計算A'!AA$5*100000+IF(AND($E15=1,NA15=0),50000,0))),1000000))</f>
        <v/>
      </c>
      <c r="WI15">
        <f>IF($B15=0,1000000,IF(INDEX('計算A'!$D$60:$II$104,$B15,25)*DU15=1,IF(AND($E15=2,NB15=0),1000000,IF($F15&gt;0,INDEX('計算A'!AB$110:AB$114,$F15+1)+IF(AND($E15=1,NB15=0),1000,0),MIN(AES15,20)*400+(IF('計算A'!AB$106=1,1-DV15,0))*150+12+'計算A'!AB$5*100000+IF(AND($E15=1,NB15=0),50000,0))),1000000))</f>
        <v/>
      </c>
      <c r="WJ15">
        <f>IF($B15=0,1000000,IF(INDEX('計算A'!$D$60:$II$104,$B15,26)*DV15=1,IF(AND($E15=2,NC15=0),1000000,IF($F15&gt;0,INDEX('計算A'!AC$110:AC$114,$F15+1)+IF(AND($E15=1,NC15=0),1000,0),MIN(AES15,20)*400+(IF('計算A'!AB$106=1,1-DU15,0)+IF('計算A'!AC$106=1,1-DW15,0))*150+22+'計算A'!AC$5*100000+IF(AND($E15=1,NC15=0),50000,0))),1000000))</f>
        <v/>
      </c>
      <c r="WK15">
        <f>IF($B15=0,1000000,IF(INDEX('計算A'!$D$60:$II$104,$B15,27)*DW15=1,IF(AND($E15=2,ND15=0),1000000,IF($F15&gt;0,INDEX('計算A'!AD$110:AD$114,$F15+1)+IF(AND($E15=1,ND15=0),1000,0),MIN(AES15,20)*400+(IF('計算A'!AC$106=1,1-DV15,0)+IF('計算A'!AD$106=1,1-DX15,0))*150+32+'計算A'!AD$5*100000+IF(AND($E15=1,ND15=0),50000,0))),1000000))</f>
        <v/>
      </c>
      <c r="WL15">
        <f>IF($B15=0,1000000,IF(INDEX('計算A'!$D$60:$II$104,$B15,28)*DX15=1,IF(AND($E15=2,NE15=0),1000000,IF($F15&gt;0,INDEX('計算A'!AE$110:AE$114,$F15+1)+IF(AND($E15=1,NE15=0),1000,0),MIN(AES15,20)*400+(IF('計算A'!AD$106=1,1-DW15,0)+IF('計算A'!AE$106=1,1-DY15,0))*150+42+'計算A'!AE$5*100000+IF(AND($E15=1,NE15=0),50000,0))),1000000))</f>
        <v/>
      </c>
      <c r="WM15">
        <f>IF($B15=0,1000000,IF(INDEX('計算A'!$D$60:$II$104,$B15,29)*DY15=1,IF(AND($E15=2,NF15=0),1000000,IF($F15&gt;0,INDEX('計算A'!AF$110:AF$114,$F15+1)+IF(AND($E15=1,NF15=0),1000,0),MIN(AES15,20)*400+(IF('計算A'!AE$106=1,1-DX15,0)+IF('計算A'!AF$106=1,1-DZ15,0))*150+52+'計算A'!AF$5*100000+IF(AND($E15=1,NF15=0),50000,0))),1000000))</f>
        <v/>
      </c>
      <c r="WN15">
        <f>IF($B15=0,1000000,IF(INDEX('計算A'!$D$60:$II$104,$B15,30)*DZ15=1,IF(AND($E15=2,NG15=0),1000000,IF($F15&gt;0,INDEX('計算A'!AG$110:AG$114,$F15+1)+IF(AND($E15=1,NG15=0),1000,0),MIN(AES15,20)*400+(IF('計算A'!AF$106=1,1-DY15,0)+IF('計算A'!AG$106=1,1-EA15,0))*150+62+'計算A'!AG$5*100000+IF(AND($E15=1,NG15=0),50000,0))),1000000))</f>
        <v/>
      </c>
      <c r="WO15">
        <f>IF($B15=0,1000000,IF(INDEX('計算A'!$D$60:$II$104,$B15,31)*EA15=1,IF(AND($E15=2,NH15=0),1000000,IF($F15&gt;0,INDEX('計算A'!AH$110:AH$114,$F15+1)+IF(AND($E15=1,NH15=0),1000,0),MIN(AES15,20)*400+(IF('計算A'!AG$106=1,1-DZ15,0)+IF('計算A'!AH$106=1,1-EB15,0))*150+72+'計算A'!AH$5*100000+IF(AND($E15=1,NH15=0),50000,0))),1000000))</f>
        <v/>
      </c>
      <c r="WP15">
        <f>IF($B15=0,1000000,IF(INDEX('計算A'!$D$60:$II$104,$B15,32)*EB15=1,IF(AND($E15=2,NI15=0),1000000,IF($F15&gt;0,INDEX('計算A'!AI$110:AI$114,$F15+1)+IF(AND($E15=1,NI15=0),1000,0),MIN(AES15,20)*400+(IF('計算A'!AH$106=1,1-EA15,0)+IF('計算A'!AI$106=1,1-EC15,0))*150+82+'計算A'!AI$5*100000+IF(AND($E15=1,NI15=0),50000,0))),1000000))</f>
        <v/>
      </c>
      <c r="WQ15">
        <f>IF($B15=0,1000000,IF(INDEX('計算A'!$D$60:$II$104,$B15,33)*EC15=1,IF(AND($E15=2,NJ15=0),1000000,IF($F15&gt;0,INDEX('計算A'!AJ$110:AJ$114,$F15+1)+IF(AND($E15=1,NJ15=0),1000,0),MIN(AES15,20)*400+(IF('計算A'!AI$106=1,1-EB15,0)+IF('計算A'!AJ$106=1,1-ED15,0))*150+92+'計算A'!AJ$5*100000+IF(AND($E15=1,NJ15=0),50000,0))),1000000))</f>
        <v/>
      </c>
      <c r="WR15">
        <f>IF($B15=0,1000000,IF(INDEX('計算A'!$D$60:$II$104,$B15,34)*ED15=1,IF(AND($E15=2,NK15=0),1000000,IF($F15&gt;0,INDEX('計算A'!AK$110:AK$114,$F15+1)+IF(AND($E15=1,NK15=0),1000,0),MIN(AES15,20)*400+(IF('計算A'!AJ$106=1,1-EC15,0)+IF('計算A'!AK$106=1,1-EE15,0))*150+102+'計算A'!AK$5*100000+IF(AND($E15=1,NK15=0),50000,0))),1000000))</f>
        <v/>
      </c>
      <c r="WS15">
        <f>IF($B15=0,1000000,IF(INDEX('計算A'!$D$60:$II$104,$B15,35)*EE15=1,IF(AND($E15=2,NL15=0),1000000,IF($F15&gt;0,INDEX('計算A'!AL$110:AL$114,$F15+1)+IF(AND($E15=1,NL15=0),1000,0),MIN(AES15,20)*400+(IF('計算A'!AK$106=1,1-ED15,0)+IF('計算A'!AL$106=1,1-EF15,0))*150+112+'計算A'!AL$5*100000+IF(AND($E15=1,NL15=0),50000,0))),1000000))</f>
        <v/>
      </c>
      <c r="WT15">
        <f>IF($B15=0,1000000,IF(INDEX('計算A'!$D$60:$II$104,$B15,36)*EF15=1,IF(AND($E15=2,NM15=0),1000000,IF($F15&gt;0,INDEX('計算A'!AM$110:AM$114,$F15+1)+IF(AND($E15=1,NM15=0),1000,0),MIN(AES15,20)*400+(IF('計算A'!AL$106=1,1-EE15,0)+IF('計算A'!AM$106=1,1-EG15,0))*150+122+'計算A'!AM$5*100000+IF(AND($E15=1,NM15=0),50000,0))),1000000))</f>
        <v/>
      </c>
      <c r="WU15">
        <f>IF($B15=0,1000000,IF(INDEX('計算A'!$D$60:$II$104,$B15,37)*EG15=1,IF(AND($E15=2,NN15=0),1000000,IF($F15&gt;0,INDEX('計算A'!AN$110:AN$114,$F15+1)+IF(AND($E15=1,NN15=0),1000,0),MIN(AES15,20)*400+(IF('計算A'!AM$106=1,1-EF15,0)+IF('計算A'!AN$106=1,1-EH15,0))*150+132+'計算A'!AN$5*100000+IF(AND($E15=1,NN15=0),50000,0))),1000000))</f>
        <v/>
      </c>
      <c r="WV15">
        <f>IF($B15=0,1000000,IF(INDEX('計算A'!$D$60:$II$104,$B15,38)*EH15=1,IF(AND($E15=2,NO15=0),1000000,IF($F15&gt;0,INDEX('計算A'!AO$110:AO$114,$F15+1)+IF(AND($E15=1,NO15=0),1000,0),MIN(AES15,20)*400+(IF('計算A'!AN$106=1,1-EG15,0)+IF('計算A'!AO$106=1,1-EI15,0))*150+142+'計算A'!AO$5*100000+IF(AND($E15=1,NO15=0),50000,0))),1000000))</f>
        <v/>
      </c>
      <c r="WW15">
        <f>IF($B15=0,1000000,IF(INDEX('計算A'!$D$60:$II$104,$B15,39)*EI15=1,IF(AND($E15=2,NP15=0),1000000,IF($F15&gt;0,INDEX('計算A'!AP$110:AP$114,$F15+1)+IF(AND($E15=1,NP15=0),1000,0),MIN(AES15,20)*400+(IF('計算A'!AO$106=1,1-EH15,0)+IF('計算A'!AP$106=1,1-EJ15,0))*150+152+'計算A'!AP$5*100000+IF(AND($E15=1,NP15=0),50000,0))),1000000))</f>
        <v/>
      </c>
      <c r="WX15">
        <f>IF($B15=0,1000000,IF(INDEX('計算A'!$D$60:$II$104,$B15,40)*EJ15=1,IF(AND($E15=2,NQ15=0),1000000,IF($F15&gt;0,INDEX('計算A'!AQ$110:AQ$114,$F15+1)+IF(AND($E15=1,NQ15=0),1000,0),MIN(AES15,20)*400+(IF('計算A'!AP$106=1,1-EI15,0)+IF('計算A'!AQ$106=1,1-EK15,0))*150+162+'計算A'!AQ$5*100000+IF(AND($E15=1,NQ15=0),50000,0))),1000000))</f>
        <v/>
      </c>
      <c r="WY15">
        <f>IF($B15=0,1000000,IF(INDEX('計算A'!$D$60:$II$104,$B15,41)*EK15=1,IF(AND($E15=2,NR15=0),1000000,IF($F15&gt;0,INDEX('計算A'!AR$110:AR$114,$F15+1)+IF(AND($E15=1,NR15=0),1000,0),MIN(AES15,20)*400+(IF('計算A'!AQ$106=1,1-EJ15,0)+IF('計算A'!AR$106=1,1-EL15,0))*150+172+'計算A'!AR$5*100000+IF(AND($E15=1,NR15=0),50000,0))),1000000))</f>
        <v/>
      </c>
      <c r="WZ15">
        <f>IF($B15=0,1000000,IF(INDEX('計算A'!$D$60:$II$104,$B15,42)*EL15=1,IF(AND($E15=2,NS15=0),1000000,IF($F15&gt;0,INDEX('計算A'!AS$110:AS$114,$F15+1)+IF(AND($E15=1,NS15=0),1000,0),MIN(AES15,20)*400+(IF('計算A'!AR$106=1,1-EK15,0)+IF('計算A'!AS$106=1,1-EM15,0))*150+182+'計算A'!AS$5*100000+IF(AND($E15=1,NS15=0),50000,0))),1000000))</f>
        <v/>
      </c>
      <c r="XA15">
        <f>IF($B15=0,1000000,IF(INDEX('計算A'!$D$60:$II$104,$B15,43)*EM15=1,IF(AND($E15=2,NT15=0),1000000,IF($F15&gt;0,INDEX('計算A'!AT$110:AT$114,$F15+1)+IF(AND($E15=1,NT15=0),1000,0),MIN(AES15,20)*400+(IF('計算A'!AS$106=1,1-EL15,0)+IF('計算A'!AT$106=1,1-EN15,0))*150+192+'計算A'!AT$5*100000+IF(AND($E15=1,NT15=0),50000,0))),1000000))</f>
        <v/>
      </c>
      <c r="XB15">
        <f>IF($B15=0,1000000,IF(INDEX('計算A'!$D$60:$II$104,$B15,44)*EN15=1,IF(AND($E15=2,NU15=0),1000000,IF($F15&gt;0,INDEX('計算A'!AU$110:AU$114,$F15+1)+IF(AND($E15=1,NU15=0),1000,0),MIN(AES15,20)*400+(IF('計算A'!AT$106=1,1-EM15,0)+IF('計算A'!AU$106=1,1-EO15,0))*150+202+'計算A'!AU$5*100000+IF(AND($E15=1,NU15=0),50000,0))),1000000))</f>
        <v/>
      </c>
      <c r="XC15">
        <f>IF($B15=0,1000000,IF(INDEX('計算A'!$D$60:$II$104,$B15,45)*EO15=1,IF(AND($E15=2,NV15=0),1000000,IF($F15&gt;0,INDEX('計算A'!AV$110:AV$114,$F15+1)+IF(AND($E15=1,NV15=0),1000,0),MIN(AES15,20)*400+(IF('計算A'!AU$106=1,1-EN15,0)+IF('計算A'!AV$106=1,1-EP15,0))*150+212+'計算A'!AV$5*100000+IF(AND($E15=1,NV15=0),50000,0))),1000000))</f>
        <v/>
      </c>
      <c r="XD15">
        <f>IF($B15=0,1000000,IF(INDEX('計算A'!$D$60:$II$104,$B15,46)*EP15=1,IF(AND($E15=2,NW15=0),1000000,IF($F15&gt;0,INDEX('計算A'!AW$110:AW$114,$F15+1)+IF(AND($E15=1,NW15=0),1000,0),MIN(AES15,20)*400+(IF('計算A'!AV$106=1,1-EO15,0)+IF('計算A'!AW$106=1,1-EQ15,0))*150+222+'計算A'!AW$5*100000+IF(AND($E15=1,NW15=0),50000,0))),1000000))</f>
        <v/>
      </c>
      <c r="XE15">
        <f>IF($B15=0,1000000,IF(INDEX('計算A'!$D$60:$II$104,$B15,47)*EQ15=1,IF(AND($E15=2,NX15=0),1000000,IF($F15&gt;0,INDEX('計算A'!AX$110:AX$114,$F15+1)+IF(AND($E15=1,NX15=0),1000,0),MIN(AES15,20)*400+(IF('計算A'!AW$106=1,1-EP15,0)+IF('計算A'!AX$106=1,1-ER15,0))*150+232+'計算A'!AX$5*100000+IF(AND($E15=1,NX15=0),50000,0))),1000000))</f>
        <v/>
      </c>
      <c r="XF15">
        <f>IF($B15=0,1000000,IF(INDEX('計算A'!$D$60:$II$104,$B15,48)*ER15=1,IF(AND($E15=2,NY15=0),1000000,IF($F15&gt;0,INDEX('計算A'!AY$110:AY$114,$F15+1)+IF(AND($E15=1,NY15=0),1000,0),MIN(AES15,20)*400+(IF('計算A'!AX$106=1,1-EQ15,0))*150+242+'計算A'!AY$5*100000+IF(AND($E15=1,NY15=0),50000,0))),1000000))</f>
        <v/>
      </c>
      <c r="XG15">
        <f>IF($B15=0,1000000,IF(INDEX('計算A'!$D$60:$II$104,$B15,49)*ES15=1,IF(AND($E15=2,NZ15=0),1000000,IF($F15&gt;0,INDEX('計算A'!AZ$110:AZ$114,$F15+1)+IF(AND($E15=1,NZ15=0),1000,0),MIN(AET15,20)*400+(IF('計算A'!AZ$106=1,1-ET15,0))*150+13+'計算A'!AZ$5*100000+IF(AND($E15=1,NZ15=0),50000,0))),1000000))</f>
        <v/>
      </c>
      <c r="XH15">
        <f>IF($B15=0,1000000,IF(INDEX('計算A'!$D$60:$II$104,$B15,50)*ET15=1,IF(AND($E15=2,OA15=0),1000000,IF($F15&gt;0,INDEX('計算A'!BA$110:BA$114,$F15+1)+IF(AND($E15=1,OA15=0),1000,0),MIN(AET15,20)*400+(IF('計算A'!AZ$106=1,1-ES15,0)+IF('計算A'!BA$106=1,1-EU15,0))*150+23+'計算A'!BA$5*100000+IF(AND($E15=1,OA15=0),50000,0))),1000000))</f>
        <v/>
      </c>
      <c r="XI15">
        <f>IF($B15=0,1000000,IF(INDEX('計算A'!$D$60:$II$104,$B15,51)*EU15=1,IF(AND($E15=2,OB15=0),1000000,IF($F15&gt;0,INDEX('計算A'!BB$110:BB$114,$F15+1)+IF(AND($E15=1,OB15=0),1000,0),MIN(AET15,20)*400+(IF('計算A'!BA$106=1,1-ET15,0)+IF('計算A'!BB$106=1,1-EV15,0))*150+33+'計算A'!BB$5*100000+IF(AND($E15=1,OB15=0),50000,0))),1000000))</f>
        <v/>
      </c>
      <c r="XJ15">
        <f>IF($B15=0,1000000,IF(INDEX('計算A'!$D$60:$II$104,$B15,52)*EV15=1,IF(AND($E15=2,OC15=0),1000000,IF($F15&gt;0,INDEX('計算A'!BC$110:BC$114,$F15+1)+IF(AND($E15=1,OC15=0),1000,0),MIN(AET15,20)*400+(IF('計算A'!BB$106=1,1-EU15,0)+IF('計算A'!BC$106=1,1-EW15,0))*150+43+'計算A'!BC$5*100000+IF(AND($E15=1,OC15=0),50000,0))),1000000))</f>
        <v/>
      </c>
      <c r="XK15">
        <f>IF($B15=0,1000000,IF(INDEX('計算A'!$D$60:$II$104,$B15,53)*EW15=1,IF(AND($E15=2,OD15=0),1000000,IF($F15&gt;0,INDEX('計算A'!BD$110:BD$114,$F15+1)+IF(AND($E15=1,OD15=0),1000,0),MIN(AET15,20)*400+(IF('計算A'!BC$106=1,1-EV15,0)+IF('計算A'!BD$106=1,1-EX15,0))*150+53+'計算A'!BD$5*100000+IF(AND($E15=1,OD15=0),50000,0))),1000000))</f>
        <v/>
      </c>
      <c r="XL15">
        <f>IF($B15=0,1000000,IF(INDEX('計算A'!$D$60:$II$104,$B15,54)*EX15=1,IF(AND($E15=2,OE15=0),1000000,IF($F15&gt;0,INDEX('計算A'!BE$110:BE$114,$F15+1)+IF(AND($E15=1,OE15=0),1000,0),MIN(AET15,20)*400+(IF('計算A'!BD$106=1,1-EW15,0)+IF('計算A'!BE$106=1,1-EY15,0))*150+63+'計算A'!BE$5*100000+IF(AND($E15=1,OE15=0),50000,0))),1000000))</f>
        <v/>
      </c>
      <c r="XM15">
        <f>IF($B15=0,1000000,IF(INDEX('計算A'!$D$60:$II$104,$B15,55)*EY15=1,IF(AND($E15=2,OF15=0),1000000,IF($F15&gt;0,INDEX('計算A'!BF$110:BF$114,$F15+1)+IF(AND($E15=1,OF15=0),1000,0),MIN(AET15,20)*400+(IF('計算A'!BE$106=1,1-EX15,0)+IF('計算A'!BF$106=1,1-EZ15,0))*150+73+'計算A'!BF$5*100000+IF(AND($E15=1,OF15=0),50000,0))),1000000))</f>
        <v/>
      </c>
      <c r="XN15">
        <f>IF($B15=0,1000000,IF(INDEX('計算A'!$D$60:$II$104,$B15,56)*EZ15=1,IF(AND($E15=2,OG15=0),1000000,IF($F15&gt;0,INDEX('計算A'!BG$110:BG$114,$F15+1)+IF(AND($E15=1,OG15=0),1000,0),MIN(AET15,20)*400+(IF('計算A'!BF$106=1,1-EY15,0)+IF('計算A'!BG$106=1,1-FA15,0))*150+83+'計算A'!BG$5*100000+IF(AND($E15=1,OG15=0),50000,0))),1000000))</f>
        <v/>
      </c>
      <c r="XO15">
        <f>IF($B15=0,1000000,IF(INDEX('計算A'!$D$60:$II$104,$B15,57)*FA15=1,IF(AND($E15=2,OH15=0),1000000,IF($F15&gt;0,INDEX('計算A'!BH$110:BH$114,$F15+1)+IF(AND($E15=1,OH15=0),1000,0),MIN(AET15,20)*400+(IF('計算A'!BG$106=1,1-EZ15,0)+IF('計算A'!BH$106=1,1-FB15,0))*150+93+'計算A'!BH$5*100000+IF(AND($E15=1,OH15=0),50000,0))),1000000))</f>
        <v/>
      </c>
      <c r="XP15">
        <f>IF($B15=0,1000000,IF(INDEX('計算A'!$D$60:$II$104,$B15,58)*FB15=1,IF(AND($E15=2,OI15=0),1000000,IF($F15&gt;0,INDEX('計算A'!BI$110:BI$114,$F15+1)+IF(AND($E15=1,OI15=0),1000,0),MIN(AET15,20)*400+(IF('計算A'!BH$106=1,1-FA15,0)+IF('計算A'!BI$106=1,1-FC15,0))*150+103+'計算A'!BI$5*100000+IF(AND($E15=1,OI15=0),50000,0))),1000000))</f>
        <v/>
      </c>
      <c r="XQ15">
        <f>IF($B15=0,1000000,IF(INDEX('計算A'!$D$60:$II$104,$B15,59)*FC15=1,IF(AND($E15=2,OJ15=0),1000000,IF($F15&gt;0,INDEX('計算A'!BJ$110:BJ$114,$F15+1)+IF(AND($E15=1,OJ15=0),1000,0),MIN(AET15,20)*400+(IF('計算A'!BI$106=1,1-FB15,0)+IF('計算A'!BJ$106=1,1-FD15,0))*150+113+'計算A'!BJ$5*100000+IF(AND($E15=1,OJ15=0),50000,0))),1000000))</f>
        <v/>
      </c>
      <c r="XR15">
        <f>IF($B15=0,1000000,IF(INDEX('計算A'!$D$60:$II$104,$B15,60)*FD15=1,IF(AND($E15=2,OK15=0),1000000,IF($F15&gt;0,INDEX('計算A'!BK$110:BK$114,$F15+1)+IF(AND($E15=1,OK15=0),1000,0),MIN(AET15,20)*400+(IF('計算A'!BJ$106=1,1-FC15,0)+IF('計算A'!BK$106=1,1-FE15,0))*150+123+'計算A'!BK$5*100000+IF(AND($E15=1,OK15=0),50000,0))),1000000))</f>
        <v/>
      </c>
      <c r="XS15">
        <f>IF($B15=0,1000000,IF(INDEX('計算A'!$D$60:$II$104,$B15,61)*FE15=1,IF(AND($E15=2,OL15=0),1000000,IF($F15&gt;0,INDEX('計算A'!BL$110:BL$114,$F15+1)+IF(AND($E15=1,OL15=0),1000,0),MIN(AET15,20)*400+(IF('計算A'!BK$106=1,1-FD15,0)+IF('計算A'!BL$106=1,1-FF15,0))*150+133+'計算A'!BL$5*100000+IF(AND($E15=1,OL15=0),50000,0))),1000000))</f>
        <v/>
      </c>
      <c r="XT15">
        <f>IF($B15=0,1000000,IF(INDEX('計算A'!$D$60:$II$104,$B15,62)*FF15=1,IF(AND($E15=2,OM15=0),1000000,IF($F15&gt;0,INDEX('計算A'!BM$110:BM$114,$F15+1)+IF(AND($E15=1,OM15=0),1000,0),MIN(AET15,20)*400+(IF('計算A'!BL$106=1,1-FE15,0)+IF('計算A'!BM$106=1,1-FG15,0))*150+143+'計算A'!BM$5*100000+IF(AND($E15=1,OM15=0),50000,0))),1000000))</f>
        <v/>
      </c>
      <c r="XU15">
        <f>IF($B15=0,1000000,IF(INDEX('計算A'!$D$60:$II$104,$B15,63)*FG15=1,IF(AND($E15=2,ON15=0),1000000,IF($F15&gt;0,INDEX('計算A'!BN$110:BN$114,$F15+1)+IF(AND($E15=1,ON15=0),1000,0),MIN(AET15,20)*400+(IF('計算A'!BM$106=1,1-FF15,0)+IF('計算A'!BN$106=1,1-FH15,0))*150+153+'計算A'!BN$5*100000+IF(AND($E15=1,ON15=0),50000,0))),1000000))</f>
        <v/>
      </c>
      <c r="XV15">
        <f>IF($B15=0,1000000,IF(INDEX('計算A'!$D$60:$II$104,$B15,64)*FH15=1,IF(AND($E15=2,OO15=0),1000000,IF($F15&gt;0,INDEX('計算A'!BO$110:BO$114,$F15+1)+IF(AND($E15=1,OO15=0),1000,0),MIN(AET15,20)*400+(IF('計算A'!BN$106=1,1-FG15,0)+IF('計算A'!BO$106=1,1-FI15,0))*150+163+'計算A'!BO$5*100000+IF(AND($E15=1,OO15=0),50000,0))),1000000))</f>
        <v/>
      </c>
      <c r="XW15">
        <f>IF($B15=0,1000000,IF(INDEX('計算A'!$D$60:$II$104,$B15,65)*FI15=1,IF(AND($E15=2,OP15=0),1000000,IF($F15&gt;0,INDEX('計算A'!BP$110:BP$114,$F15+1)+IF(AND($E15=1,OP15=0),1000,0),MIN(AET15,20)*400+(IF('計算A'!BO$106=1,1-FH15,0)+IF('計算A'!BP$106=1,1-FJ15,0))*150+173+'計算A'!BP$5*100000+IF(AND($E15=1,OP15=0),50000,0))),1000000))</f>
        <v/>
      </c>
      <c r="XX15">
        <f>IF($B15=0,1000000,IF(INDEX('計算A'!$D$60:$II$104,$B15,66)*FJ15=1,IF(AND($E15=2,OQ15=0),1000000,IF($F15&gt;0,INDEX('計算A'!BQ$110:BQ$114,$F15+1)+IF(AND($E15=1,OQ15=0),1000,0),MIN(AET15,20)*400+(IF('計算A'!BP$106=1,1-FI15,0)+IF('計算A'!BQ$106=1,1-FK15,0))*150+183+'計算A'!BQ$5*100000+IF(AND($E15=1,OQ15=0),50000,0))),1000000))</f>
        <v/>
      </c>
      <c r="XY15">
        <f>IF($B15=0,1000000,IF(INDEX('計算A'!$D$60:$II$104,$B15,67)*FK15=1,IF(AND($E15=2,OR15=0),1000000,IF($F15&gt;0,INDEX('計算A'!BR$110:BR$114,$F15+1)+IF(AND($E15=1,OR15=0),1000,0),MIN(AET15,20)*400+(IF('計算A'!BQ$106=1,1-FJ15,0)+IF('計算A'!BR$106=1,1-FL15,0))*150+193+'計算A'!BR$5*100000+IF(AND($E15=1,OR15=0),50000,0))),1000000))</f>
        <v/>
      </c>
      <c r="XZ15">
        <f>IF($B15=0,1000000,IF(INDEX('計算A'!$D$60:$II$104,$B15,68)*FL15=1,IF(AND($E15=2,OS15=0),1000000,IF($F15&gt;0,INDEX('計算A'!BS$110:BS$114,$F15+1)+IF(AND($E15=1,OS15=0),1000,0),MIN(AET15,20)*400+(IF('計算A'!BR$106=1,1-FK15,0)+IF('計算A'!BS$106=1,1-FM15,0))*150+203+'計算A'!BS$5*100000+IF(AND($E15=1,OS15=0),50000,0))),1000000))</f>
        <v/>
      </c>
      <c r="YA15">
        <f>IF($B15=0,1000000,IF(INDEX('計算A'!$D$60:$II$104,$B15,69)*FM15=1,IF(AND($E15=2,OT15=0),1000000,IF($F15&gt;0,INDEX('計算A'!BT$110:BT$114,$F15+1)+IF(AND($E15=1,OT15=0),1000,0),MIN(AET15,20)*400+(IF('計算A'!BS$106=1,1-FL15,0)+IF('計算A'!BT$106=1,1-FN15,0))*150+213+'計算A'!BT$5*100000+IF(AND($E15=1,OT15=0),50000,0))),1000000))</f>
        <v/>
      </c>
      <c r="YB15">
        <f>IF($B15=0,1000000,IF(INDEX('計算A'!$D$60:$II$104,$B15,70)*FN15=1,IF(AND($E15=2,OU15=0),1000000,IF($F15&gt;0,INDEX('計算A'!BU$110:BU$114,$F15+1)+IF(AND($E15=1,OU15=0),1000,0),MIN(AET15,20)*400+(IF('計算A'!BT$106=1,1-FM15,0)+IF('計算A'!BU$106=1,1-FO15,0))*150+223+'計算A'!BU$5*100000+IF(AND($E15=1,OU15=0),50000,0))),1000000))</f>
        <v/>
      </c>
      <c r="YC15">
        <f>IF($B15=0,1000000,IF(INDEX('計算A'!$D$60:$II$104,$B15,71)*FO15=1,IF(AND($E15=2,OV15=0),1000000,IF($F15&gt;0,INDEX('計算A'!BV$110:BV$114,$F15+1)+IF(AND($E15=1,OV15=0),1000,0),MIN(AET15,20)*400+(IF('計算A'!BU$106=1,1-FN15,0)+IF('計算A'!BV$106=1,1-FP15,0))*150+233+'計算A'!BV$5*100000+IF(AND($E15=1,OV15=0),50000,0))),1000000))</f>
        <v/>
      </c>
      <c r="YD15">
        <f>IF($B15=0,1000000,IF(INDEX('計算A'!$D$60:$II$104,$B15,72)*FP15=1,IF(AND($E15=2,OW15=0),1000000,IF($F15&gt;0,INDEX('計算A'!BW$110:BW$114,$F15+1)+IF(AND($E15=1,OW15=0),1000,0),MIN(AET15,20)*400+(IF('計算A'!BV$106=1,1-FO15,0))*150+243+'計算A'!BW$5*100000+IF(AND($E15=1,OW15=0),50000,0))),1000000))</f>
        <v/>
      </c>
      <c r="YE15">
        <f>IF($B15=0,1000000,IF(INDEX('計算A'!$D$60:$II$104,$B15,73)*FQ15=1,IF(AND($E15=2,OX15=0),1000000,IF($F15&gt;0,INDEX('計算A'!BX$110:BX$114,$F15+1)+IF(AND($E15=1,OX15=0),1000,0),MIN(AEU15,20)*400+(IF('計算A'!BX$106=1,1-FR15,0))*150+14+'計算A'!BX$5*100000+IF(AND($E15=1,OX15=0),50000,0))),1000000))</f>
        <v/>
      </c>
      <c r="YF15">
        <f>IF($B15=0,1000000,IF(INDEX('計算A'!$D$60:$II$104,$B15,74)*FR15=1,IF(AND($E15=2,OY15=0),1000000,IF($F15&gt;0,INDEX('計算A'!BY$110:BY$114,$F15+1)+IF(AND($E15=1,OY15=0),1000,0),MIN(AEU15,20)*400+(IF('計算A'!BX$106=1,1-FQ15,0)+IF('計算A'!BY$106=1,1-FS15,0))*150+24+'計算A'!BY$5*100000+IF(AND($E15=1,OY15=0),50000,0))),1000000))</f>
        <v/>
      </c>
      <c r="YG15">
        <f>IF($B15=0,1000000,IF(INDEX('計算A'!$D$60:$II$104,$B15,75)*FS15=1,IF(AND($E15=2,OZ15=0),1000000,IF($F15&gt;0,INDEX('計算A'!BZ$110:BZ$114,$F15+1)+IF(AND($E15=1,OZ15=0),1000,0),MIN(AEU15,20)*400+(IF('計算A'!BY$106=1,1-FR15,0)+IF('計算A'!BZ$106=1,1-FT15,0))*150+34+'計算A'!BZ$5*100000+IF(AND($E15=1,OZ15=0),50000,0))),1000000))</f>
        <v/>
      </c>
      <c r="YH15">
        <f>IF($B15=0,1000000,IF(INDEX('計算A'!$D$60:$II$104,$B15,76)*FT15=1,IF(AND($E15=2,PA15=0),1000000,IF($F15&gt;0,INDEX('計算A'!CA$110:CA$114,$F15+1)+IF(AND($E15=1,PA15=0),1000,0),MIN(AEU15,20)*400+(IF('計算A'!BZ$106=1,1-FS15,0)+IF('計算A'!CA$106=1,1-FU15,0))*150+44+'計算A'!CA$5*100000+IF(AND($E15=1,PA15=0),50000,0))),1000000))</f>
        <v/>
      </c>
      <c r="YI15">
        <f>IF($B15=0,1000000,IF(INDEX('計算A'!$D$60:$II$104,$B15,77)*FU15=1,IF(AND($E15=2,PB15=0),1000000,IF($F15&gt;0,INDEX('計算A'!CB$110:CB$114,$F15+1)+IF(AND($E15=1,PB15=0),1000,0),MIN(AEU15,20)*400+(IF('計算A'!CA$106=1,1-FT15,0)+IF('計算A'!CB$106=1,1-FV15,0))*150+54+'計算A'!CB$5*100000+IF(AND($E15=1,PB15=0),50000,0))),1000000))</f>
        <v/>
      </c>
      <c r="YJ15">
        <f>IF($B15=0,1000000,IF(INDEX('計算A'!$D$60:$II$104,$B15,78)*FV15=1,IF(AND($E15=2,PC15=0),1000000,IF($F15&gt;0,INDEX('計算A'!CC$110:CC$114,$F15+1)+IF(AND($E15=1,PC15=0),1000,0),MIN(AEU15,20)*400+(IF('計算A'!CB$106=1,1-FU15,0)+IF('計算A'!CC$106=1,1-FW15,0))*150+64+'計算A'!CC$5*100000+IF(AND($E15=1,PC15=0),50000,0))),1000000))</f>
        <v/>
      </c>
      <c r="YK15">
        <f>IF($B15=0,1000000,IF(INDEX('計算A'!$D$60:$II$104,$B15,79)*FW15=1,IF(AND($E15=2,PD15=0),1000000,IF($F15&gt;0,INDEX('計算A'!CD$110:CD$114,$F15+1)+IF(AND($E15=1,PD15=0),1000,0),MIN(AEU15,20)*400+(IF('計算A'!CC$106=1,1-FV15,0)+IF('計算A'!CD$106=1,1-FX15,0))*150+74+'計算A'!CD$5*100000+IF(AND($E15=1,PD15=0),50000,0))),1000000))</f>
        <v/>
      </c>
      <c r="YL15">
        <f>IF($B15=0,1000000,IF(INDEX('計算A'!$D$60:$II$104,$B15,80)*FX15=1,IF(AND($E15=2,PE15=0),1000000,IF($F15&gt;0,INDEX('計算A'!CE$110:CE$114,$F15+1)+IF(AND($E15=1,PE15=0),1000,0),MIN(AEU15,20)*400+(IF('計算A'!CD$106=1,1-FW15,0)+IF('計算A'!CE$106=1,1-FY15,0))*150+84+'計算A'!CE$5*100000+IF(AND($E15=1,PE15=0),50000,0))),1000000))</f>
        <v/>
      </c>
      <c r="YM15">
        <f>IF($B15=0,1000000,IF(INDEX('計算A'!$D$60:$II$104,$B15,81)*FY15=1,IF(AND($E15=2,PF15=0),1000000,IF($F15&gt;0,INDEX('計算A'!CF$110:CF$114,$F15+1)+IF(AND($E15=1,PF15=0),1000,0),MIN(AEU15,20)*400+(IF('計算A'!CE$106=1,1-FX15,0)+IF('計算A'!CF$106=1,1-FZ15,0))*150+94+'計算A'!CF$5*100000+IF(AND($E15=1,PF15=0),50000,0))),1000000))</f>
        <v/>
      </c>
      <c r="YN15">
        <f>IF($B15=0,1000000,IF(INDEX('計算A'!$D$60:$II$104,$B15,82)*FZ15=1,IF(AND($E15=2,PG15=0),1000000,IF($F15&gt;0,INDEX('計算A'!CG$110:CG$114,$F15+1)+IF(AND($E15=1,PG15=0),1000,0),MIN(AEU15,20)*400+(IF('計算A'!CF$106=1,1-FY15,0)+IF('計算A'!CG$106=1,1-GA15,0))*150+104+'計算A'!CG$5*100000+IF(AND($E15=1,PG15=0),50000,0))),1000000))</f>
        <v/>
      </c>
      <c r="YO15">
        <f>IF($B15=0,1000000,IF(INDEX('計算A'!$D$60:$II$104,$B15,83)*GA15=1,IF(AND($E15=2,PH15=0),1000000,IF($F15&gt;0,INDEX('計算A'!CH$110:CH$114,$F15+1)+IF(AND($E15=1,PH15=0),1000,0),MIN(AEU15,20)*400+(IF('計算A'!CG$106=1,1-FZ15,0)+IF('計算A'!CH$106=1,1-GB15,0))*150+114+'計算A'!CH$5*100000+IF(AND($E15=1,PH15=0),50000,0))),1000000))</f>
        <v/>
      </c>
      <c r="YP15">
        <f>IF($B15=0,1000000,IF(INDEX('計算A'!$D$60:$II$104,$B15,84)*GB15=1,IF(AND($E15=2,PI15=0),1000000,IF($F15&gt;0,INDEX('計算A'!CI$110:CI$114,$F15+1)+IF(AND($E15=1,PI15=0),1000,0),MIN(AEU15,20)*400+(IF('計算A'!CH$106=1,1-GA15,0)+IF('計算A'!CI$106=1,1-GC15,0))*150+124+'計算A'!CI$5*100000+IF(AND($E15=1,PI15=0),50000,0))),1000000))</f>
        <v/>
      </c>
      <c r="YQ15">
        <f>IF($B15=0,1000000,IF(INDEX('計算A'!$D$60:$II$104,$B15,85)*GC15=1,IF(AND($E15=2,PJ15=0),1000000,IF($F15&gt;0,INDEX('計算A'!CJ$110:CJ$114,$F15+1)+IF(AND($E15=1,PJ15=0),1000,0),MIN(AEU15,20)*400+(IF('計算A'!CI$106=1,1-GB15,0)+IF('計算A'!CJ$106=1,1-GD15,0))*150+134+'計算A'!CJ$5*100000+IF(AND($E15=1,PJ15=0),50000,0))),1000000))</f>
        <v/>
      </c>
      <c r="YR15">
        <f>IF($B15=0,1000000,IF(INDEX('計算A'!$D$60:$II$104,$B15,86)*GD15=1,IF(AND($E15=2,PK15=0),1000000,IF($F15&gt;0,INDEX('計算A'!CK$110:CK$114,$F15+1)+IF(AND($E15=1,PK15=0),1000,0),MIN(AEU15,20)*400+(IF('計算A'!CJ$106=1,1-GC15,0)+IF('計算A'!CK$106=1,1-GE15,0))*150+144+'計算A'!CK$5*100000+IF(AND($E15=1,PK15=0),50000,0))),1000000))</f>
        <v/>
      </c>
      <c r="YS15">
        <f>IF($B15=0,1000000,IF(INDEX('計算A'!$D$60:$II$104,$B15,87)*GE15=1,IF(AND($E15=2,PL15=0),1000000,IF($F15&gt;0,INDEX('計算A'!CL$110:CL$114,$F15+1)+IF(AND($E15=1,PL15=0),1000,0),MIN(AEU15,20)*400+(IF('計算A'!CK$106=1,1-GD15,0)+IF('計算A'!CL$106=1,1-GF15,0))*150+154+'計算A'!CL$5*100000+IF(AND($E15=1,PL15=0),50000,0))),1000000))</f>
        <v/>
      </c>
      <c r="YT15">
        <f>IF($B15=0,1000000,IF(INDEX('計算A'!$D$60:$II$104,$B15,88)*GF15=1,IF(AND($E15=2,PM15=0),1000000,IF($F15&gt;0,INDEX('計算A'!CM$110:CM$114,$F15+1)+IF(AND($E15=1,PM15=0),1000,0),MIN(AEU15,20)*400+(IF('計算A'!CL$106=1,1-GE15,0)+IF('計算A'!CM$106=1,1-GG15,0))*150+164+'計算A'!CM$5*100000+IF(AND($E15=1,PM15=0),50000,0))),1000000))</f>
        <v/>
      </c>
      <c r="YU15">
        <f>IF($B15=0,1000000,IF(INDEX('計算A'!$D$60:$II$104,$B15,89)*GG15=1,IF(AND($E15=2,PN15=0),1000000,IF($F15&gt;0,INDEX('計算A'!CN$110:CN$114,$F15+1)+IF(AND($E15=1,PN15=0),1000,0),MIN(AEU15,20)*400+(IF('計算A'!CM$106=1,1-GF15,0)+IF('計算A'!CN$106=1,1-GH15,0))*150+174+'計算A'!CN$5*100000+IF(AND($E15=1,PN15=0),50000,0))),1000000))</f>
        <v/>
      </c>
      <c r="YV15">
        <f>IF($B15=0,1000000,IF(INDEX('計算A'!$D$60:$II$104,$B15,90)*GH15=1,IF(AND($E15=2,PO15=0),1000000,IF($F15&gt;0,INDEX('計算A'!CO$110:CO$114,$F15+1)+IF(AND($E15=1,PO15=0),1000,0),MIN(AEU15,20)*400+(IF('計算A'!CN$106=1,1-GG15,0)+IF('計算A'!CO$106=1,1-GI15,0))*150+184+'計算A'!CO$5*100000+IF(AND($E15=1,PO15=0),50000,0))),1000000))</f>
        <v/>
      </c>
      <c r="YW15">
        <f>IF($B15=0,1000000,IF(INDEX('計算A'!$D$60:$II$104,$B15,91)*GI15=1,IF(AND($E15=2,PP15=0),1000000,IF($F15&gt;0,INDEX('計算A'!CP$110:CP$114,$F15+1)+IF(AND($E15=1,PP15=0),1000,0),MIN(AEU15,20)*400+(IF('計算A'!CO$106=1,1-GH15,0)+IF('計算A'!CP$106=1,1-GJ15,0))*150+194+'計算A'!CP$5*100000+IF(AND($E15=1,PP15=0),50000,0))),1000000))</f>
        <v/>
      </c>
      <c r="YX15">
        <f>IF($B15=0,1000000,IF(INDEX('計算A'!$D$60:$II$104,$B15,92)*GJ15=1,IF(AND($E15=2,PQ15=0),1000000,IF($F15&gt;0,INDEX('計算A'!CQ$110:CQ$114,$F15+1)+IF(AND($E15=1,PQ15=0),1000,0),MIN(AEU15,20)*400+(IF('計算A'!CP$106=1,1-GI15,0)+IF('計算A'!CQ$106=1,1-GK15,0))*150+204+'計算A'!CQ$5*100000+IF(AND($E15=1,PQ15=0),50000,0))),1000000))</f>
        <v/>
      </c>
      <c r="YY15">
        <f>IF($B15=0,1000000,IF(INDEX('計算A'!$D$60:$II$104,$B15,93)*GK15=1,IF(AND($E15=2,PR15=0),1000000,IF($F15&gt;0,INDEX('計算A'!CR$110:CR$114,$F15+1)+IF(AND($E15=1,PR15=0),1000,0),MIN(AEU15,20)*400+(IF('計算A'!CQ$106=1,1-GJ15,0)+IF('計算A'!CR$106=1,1-GL15,0))*150+214+'計算A'!CR$5*100000+IF(AND($E15=1,PR15=0),50000,0))),1000000))</f>
        <v/>
      </c>
      <c r="YZ15">
        <f>IF($B15=0,1000000,IF(INDEX('計算A'!$D$60:$II$104,$B15,94)*GL15=1,IF(AND($E15=2,PS15=0),1000000,IF($F15&gt;0,INDEX('計算A'!CS$110:CS$114,$F15+1)+IF(AND($E15=1,PS15=0),1000,0),MIN(AEU15,20)*400+(IF('計算A'!CR$106=1,1-GK15,0)+IF('計算A'!CS$106=1,1-GM15,0))*150+224+'計算A'!CS$5*100000+IF(AND($E15=1,PS15=0),50000,0))),1000000))</f>
        <v/>
      </c>
      <c r="ZA15">
        <f>IF($B15=0,1000000,IF(INDEX('計算A'!$D$60:$II$104,$B15,95)*GM15=1,IF(AND($E15=2,PT15=0),1000000,IF($F15&gt;0,INDEX('計算A'!CT$110:CT$114,$F15+1)+IF(AND($E15=1,PT15=0),1000,0),MIN(AEU15,20)*400+(IF('計算A'!CS$106=1,1-GL15,0)+IF('計算A'!CT$106=1,1-GN15,0))*150+234+'計算A'!CT$5*100000+IF(AND($E15=1,PT15=0),50000,0))),1000000))</f>
        <v/>
      </c>
      <c r="ZB15">
        <f>IF($B15=0,1000000,IF(INDEX('計算A'!$D$60:$II$104,$B15,96)*GN15=1,IF(AND($E15=2,PU15=0),1000000,IF($F15&gt;0,INDEX('計算A'!CU$110:CU$114,$F15+1)+IF(AND($E15=1,PU15=0),1000,0),MIN(AEU15,20)*400+(IF('計算A'!CT$106=1,1-GM15,0))*150+244+'計算A'!CU$5*100000+IF(AND($E15=1,PU15=0),50000,0))),1000000))</f>
        <v/>
      </c>
      <c r="ZC15">
        <f>IF($B15=0,1000000,IF(INDEX('計算A'!$D$60:$II$104,$B15,97)*GO15=1,IF(AND($E15=2,PV15=0),1000000,IF($F15&gt;0,INDEX('計算A'!CV$110:CV$114,$F15+1)+IF(AND($E15=1,PV15=0),1000,0),MIN(AEV15,20)*400+(IF('計算A'!CV$106=1,1-GP15,0))*150+15+'計算A'!CV$5*100000+IF(AND($E15=1,PV15=0),50000,0))),1000000))</f>
        <v/>
      </c>
      <c r="ZD15">
        <f>IF($B15=0,1000000,IF(INDEX('計算A'!$D$60:$II$104,$B15,98)*GP15=1,IF(AND($E15=2,PW15=0),1000000,IF($F15&gt;0,INDEX('計算A'!CW$110:CW$114,$F15+1)+IF(AND($E15=1,PW15=0),1000,0),MIN(AEV15,20)*400+(IF('計算A'!CV$106=1,1-GO15,0)+IF('計算A'!CW$106=1,1-GQ15,0))*150+25+'計算A'!CW$5*100000+IF(AND($E15=1,PW15=0),50000,0))),1000000))</f>
        <v/>
      </c>
      <c r="ZE15">
        <f>IF($B15=0,1000000,IF(INDEX('計算A'!$D$60:$II$104,$B15,99)*GQ15=1,IF(AND($E15=2,PX15=0),1000000,IF($F15&gt;0,INDEX('計算A'!CX$110:CX$114,$F15+1)+IF(AND($E15=1,PX15=0),1000,0),MIN(AEV15,20)*400+(IF('計算A'!CW$106=1,1-GP15,0)+IF('計算A'!CX$106=1,1-GR15,0))*150+35+'計算A'!CX$5*100000+IF(AND($E15=1,PX15=0),50000,0))),1000000))</f>
        <v/>
      </c>
      <c r="ZF15">
        <f>IF($B15=0,1000000,IF(INDEX('計算A'!$D$60:$II$104,$B15,100)*GR15=1,IF(AND($E15=2,PY15=0),1000000,IF($F15&gt;0,INDEX('計算A'!CY$110:CY$114,$F15+1)+IF(AND($E15=1,PY15=0),1000,0),MIN(AEV15,20)*400+(IF('計算A'!CX$106=1,1-GQ15,0)+IF('計算A'!CY$106=1,1-GS15,0))*150+45+'計算A'!CY$5*100000+IF(AND($E15=1,PY15=0),50000,0))),1000000))</f>
        <v/>
      </c>
      <c r="ZG15">
        <f>IF($B15=0,1000000,IF(INDEX('計算A'!$D$60:$II$104,$B15,101)*GS15=1,IF(AND($E15=2,PZ15=0),1000000,IF($F15&gt;0,INDEX('計算A'!CZ$110:CZ$114,$F15+1)+IF(AND($E15=1,PZ15=0),1000,0),MIN(AEV15,20)*400+(IF('計算A'!CY$106=1,1-GR15,0)+IF('計算A'!CZ$106=1,1-GT15,0))*150+55+'計算A'!CZ$5*100000+IF(AND($E15=1,PZ15=0),50000,0))),1000000))</f>
        <v/>
      </c>
      <c r="ZH15">
        <f>IF($B15=0,1000000,IF(INDEX('計算A'!$D$60:$II$104,$B15,102)*GT15=1,IF(AND($E15=2,QA15=0),1000000,IF($F15&gt;0,INDEX('計算A'!DA$110:DA$114,$F15+1)+IF(AND($E15=1,QA15=0),1000,0),MIN(AEV15,20)*400+(IF('計算A'!CZ$106=1,1-GS15,0)+IF('計算A'!DA$106=1,1-GU15,0))*150+65+'計算A'!DA$5*100000+IF(AND($E15=1,QA15=0),50000,0))),1000000))</f>
        <v/>
      </c>
      <c r="ZI15">
        <f>IF($B15=0,1000000,IF(INDEX('計算A'!$D$60:$II$104,$B15,103)*GU15=1,IF(AND($E15=2,QB15=0),1000000,IF($F15&gt;0,INDEX('計算A'!DB$110:DB$114,$F15+1)+IF(AND($E15=1,QB15=0),1000,0),MIN(AEV15,20)*400+(IF('計算A'!DA$106=1,1-GT15,0)+IF('計算A'!DB$106=1,1-GV15,0))*150+75+'計算A'!DB$5*100000+IF(AND($E15=1,QB15=0),50000,0))),1000000))</f>
        <v/>
      </c>
      <c r="ZJ15">
        <f>IF($B15=0,1000000,IF(INDEX('計算A'!$D$60:$II$104,$B15,104)*GV15=1,IF(AND($E15=2,QC15=0),1000000,IF($F15&gt;0,INDEX('計算A'!DC$110:DC$114,$F15+1)+IF(AND($E15=1,QC15=0),1000,0),MIN(AEV15,20)*400+(IF('計算A'!DB$106=1,1-GU15,0)+IF('計算A'!DC$106=1,1-GW15,0))*150+85+'計算A'!DC$5*100000+IF(AND($E15=1,QC15=0),50000,0))),1000000))</f>
        <v/>
      </c>
      <c r="ZK15">
        <f>IF($B15=0,1000000,IF(INDEX('計算A'!$D$60:$II$104,$B15,105)*GW15=1,IF(AND($E15=2,QD15=0),1000000,IF($F15&gt;0,INDEX('計算A'!DD$110:DD$114,$F15+1)+IF(AND($E15=1,QD15=0),1000,0),MIN(AEV15,20)*400+(IF('計算A'!DC$106=1,1-GV15,0)+IF('計算A'!DD$106=1,1-GX15,0))*150+95+'計算A'!DD$5*100000+IF(AND($E15=1,QD15=0),50000,0))),1000000))</f>
        <v/>
      </c>
      <c r="ZL15">
        <f>IF($B15=0,1000000,IF(INDEX('計算A'!$D$60:$II$104,$B15,106)*GX15=1,IF(AND($E15=2,QE15=0),1000000,IF($F15&gt;0,INDEX('計算A'!DE$110:DE$114,$F15+1)+IF(AND($E15=1,QE15=0),1000,0),MIN(AEV15,20)*400+(IF('計算A'!DD$106=1,1-GW15,0)+IF('計算A'!DE$106=1,1-GY15,0))*150+105+'計算A'!DE$5*100000+IF(AND($E15=1,QE15=0),50000,0))),1000000))</f>
        <v/>
      </c>
      <c r="ZM15">
        <f>IF($B15=0,1000000,IF(INDEX('計算A'!$D$60:$II$104,$B15,107)*GY15=1,IF(AND($E15=2,QF15=0),1000000,IF($F15&gt;0,INDEX('計算A'!DF$110:DF$114,$F15+1)+IF(AND($E15=1,QF15=0),1000,0),MIN(AEV15,20)*400+(IF('計算A'!DE$106=1,1-GX15,0)+IF('計算A'!DF$106=1,1-GZ15,0))*150+115+'計算A'!DF$5*100000+IF(AND($E15=1,QF15=0),50000,0))),1000000))</f>
        <v/>
      </c>
      <c r="ZN15">
        <f>IF($B15=0,1000000,IF(INDEX('計算A'!$D$60:$II$104,$B15,108)*GZ15=1,IF(AND($E15=2,QG15=0),1000000,IF($F15&gt;0,INDEX('計算A'!DG$110:DG$114,$F15+1)+IF(AND($E15=1,QG15=0),1000,0),MIN(AEV15,20)*400+(IF('計算A'!DF$106=1,1-GY15,0)+IF('計算A'!DG$106=1,1-HA15,0))*150+125+'計算A'!DG$5*100000+IF(AND($E15=1,QG15=0),50000,0))),1000000))</f>
        <v/>
      </c>
      <c r="ZO15">
        <f>IF($B15=0,1000000,IF(INDEX('計算A'!$D$60:$II$104,$B15,109)*HA15=1,IF(AND($E15=2,QH15=0),1000000,IF($F15&gt;0,INDEX('計算A'!DH$110:DH$114,$F15+1)+IF(AND($E15=1,QH15=0),1000,0),MIN(AEV15,20)*400+(IF('計算A'!DG$106=1,1-GZ15,0)+IF('計算A'!DH$106=1,1-HB15,0))*150+135+'計算A'!DH$5*100000+IF(AND($E15=1,QH15=0),50000,0))),1000000))</f>
        <v/>
      </c>
      <c r="ZP15">
        <f>IF($B15=0,1000000,IF(INDEX('計算A'!$D$60:$II$104,$B15,110)*HB15=1,IF(AND($E15=2,QI15=0),1000000,IF($F15&gt;0,INDEX('計算A'!DI$110:DI$114,$F15+1)+IF(AND($E15=1,QI15=0),1000,0),MIN(AEV15,20)*400+(IF('計算A'!DH$106=1,1-HA15,0)+IF('計算A'!DI$106=1,1-HC15,0))*150+145+'計算A'!DI$5*100000+IF(AND($E15=1,QI15=0),50000,0))),1000000))</f>
        <v/>
      </c>
      <c r="ZQ15">
        <f>IF($B15=0,1000000,IF(INDEX('計算A'!$D$60:$II$104,$B15,111)*HC15=1,IF(AND($E15=2,QJ15=0),1000000,IF($F15&gt;0,INDEX('計算A'!DJ$110:DJ$114,$F15+1)+IF(AND($E15=1,QJ15=0),1000,0),MIN(AEV15,20)*400+(IF('計算A'!DI$106=1,1-HB15,0)+IF('計算A'!DJ$106=1,1-HD15,0))*150+155+'計算A'!DJ$5*100000+IF(AND($E15=1,QJ15=0),50000,0))),1000000))</f>
        <v/>
      </c>
      <c r="ZR15">
        <f>IF($B15=0,1000000,IF(INDEX('計算A'!$D$60:$II$104,$B15,112)*HD15=1,IF(AND($E15=2,QK15=0),1000000,IF($F15&gt;0,INDEX('計算A'!DK$110:DK$114,$F15+1)+IF(AND($E15=1,QK15=0),1000,0),MIN(AEV15,20)*400+(IF('計算A'!DJ$106=1,1-HC15,0)+IF('計算A'!DK$106=1,1-HE15,0))*150+165+'計算A'!DK$5*100000+IF(AND($E15=1,QK15=0),50000,0))),1000000))</f>
        <v/>
      </c>
      <c r="ZS15">
        <f>IF($B15=0,1000000,IF(INDEX('計算A'!$D$60:$II$104,$B15,113)*HE15=1,IF(AND($E15=2,QL15=0),1000000,IF($F15&gt;0,INDEX('計算A'!DL$110:DL$114,$F15+1)+IF(AND($E15=1,QL15=0),1000,0),MIN(AEV15,20)*400+(IF('計算A'!DK$106=1,1-HD15,0)+IF('計算A'!DL$106=1,1-HF15,0))*150+175+'計算A'!DL$5*100000+IF(AND($E15=1,QL15=0),50000,0))),1000000))</f>
        <v/>
      </c>
      <c r="ZT15">
        <f>IF($B15=0,1000000,IF(INDEX('計算A'!$D$60:$II$104,$B15,114)*HF15=1,IF(AND($E15=2,QM15=0),1000000,IF($F15&gt;0,INDEX('計算A'!DM$110:DM$114,$F15+1)+IF(AND($E15=1,QM15=0),1000,0),MIN(AEV15,20)*400+(IF('計算A'!DL$106=1,1-HE15,0)+IF('計算A'!DM$106=1,1-HG15,0))*150+185+'計算A'!DM$5*100000+IF(AND($E15=1,QM15=0),50000,0))),1000000))</f>
        <v/>
      </c>
      <c r="ZU15">
        <f>IF($B15=0,1000000,IF(INDEX('計算A'!$D$60:$II$104,$B15,115)*HG15=1,IF(AND($E15=2,QN15=0),1000000,IF($F15&gt;0,INDEX('計算A'!DN$110:DN$114,$F15+1)+IF(AND($E15=1,QN15=0),1000,0),MIN(AEV15,20)*400+(IF('計算A'!DM$106=1,1-HF15,0)+IF('計算A'!DN$106=1,1-HH15,0))*150+195+'計算A'!DN$5*100000+IF(AND($E15=1,QN15=0),50000,0))),1000000))</f>
        <v/>
      </c>
      <c r="ZV15">
        <f>IF($B15=0,1000000,IF(INDEX('計算A'!$D$60:$II$104,$B15,116)*HH15=1,IF(AND($E15=2,QO15=0),1000000,IF($F15&gt;0,INDEX('計算A'!DO$110:DO$114,$F15+1)+IF(AND($E15=1,QO15=0),1000,0),MIN(AEV15,20)*400+(IF('計算A'!DN$106=1,1-HG15,0)+IF('計算A'!DO$106=1,1-HI15,0))*150+205+'計算A'!DO$5*100000+IF(AND($E15=1,QO15=0),50000,0))),1000000))</f>
        <v/>
      </c>
      <c r="ZW15">
        <f>IF($B15=0,1000000,IF(INDEX('計算A'!$D$60:$II$104,$B15,117)*HI15=1,IF(AND($E15=2,QP15=0),1000000,IF($F15&gt;0,INDEX('計算A'!DP$110:DP$114,$F15+1)+IF(AND($E15=1,QP15=0),1000,0),MIN(AEV15,20)*400+(IF('計算A'!DO$106=1,1-HH15,0)+IF('計算A'!DP$106=1,1-HJ15,0))*150+215+'計算A'!DP$5*100000+IF(AND($E15=1,QP15=0),50000,0))),1000000))</f>
        <v/>
      </c>
      <c r="ZX15">
        <f>IF($B15=0,1000000,IF(INDEX('計算A'!$D$60:$II$104,$B15,118)*HJ15=1,IF(AND($E15=2,QQ15=0),1000000,IF($F15&gt;0,INDEX('計算A'!DQ$110:DQ$114,$F15+1)+IF(AND($E15=1,QQ15=0),1000,0),MIN(AEV15,20)*400+(IF('計算A'!DP$106=1,1-HI15,0)+IF('計算A'!DQ$106=1,1-HK15,0))*150+225+'計算A'!DQ$5*100000+IF(AND($E15=1,QQ15=0),50000,0))),1000000))</f>
        <v/>
      </c>
      <c r="ZY15">
        <f>IF($B15=0,1000000,IF(INDEX('計算A'!$D$60:$II$104,$B15,119)*HK15=1,IF(AND($E15=2,QR15=0),1000000,IF($F15&gt;0,INDEX('計算A'!DR$110:DR$114,$F15+1)+IF(AND($E15=1,QR15=0),1000,0),MIN(AEV15,20)*400+(IF('計算A'!DQ$106=1,1-HJ15,0)+IF('計算A'!DR$106=1,1-HL15,0))*150+235+'計算A'!DR$5*100000+IF(AND($E15=1,QR15=0),50000,0))),1000000))</f>
        <v/>
      </c>
      <c r="ZZ15">
        <f>IF($B15=0,1000000,IF(INDEX('計算A'!$D$60:$II$104,$B15,120)*HL15=1,IF(AND($E15=2,QS15=0),1000000,IF($F15&gt;0,INDEX('計算A'!DS$110:DS$114,$F15+1)+IF(AND($E15=1,QS15=0),1000,0),MIN(AEV15,20)*400+(IF('計算A'!DR$106=1,1-HK15,0))*150+245+'計算A'!DS$5*100000+IF(AND($E15=1,QS15=0),50000,0))),1000000))</f>
        <v/>
      </c>
      <c r="AAA15">
        <f>IF($B15=0,1000000,IF(INDEX('計算A'!$D$60:$II$104,$B15,121)*HM15=1,IF(AND($E15=2,QT15=0),1000000,IF($F15&gt;0,INDEX('計算A'!DT$110:DT$114,$F15+1)+IF(AND($E15=1,QT15=0),1000,0),MIN(AEW15,20)*400+(IF('計算A'!DT$106=1,1-HN15,0))*150+16+'計算A'!DT$5*100000+IF(AND($E15=1,QT15=0),50000,0))),1000000))</f>
        <v/>
      </c>
      <c r="AAB15">
        <f>IF($B15=0,1000000,IF(INDEX('計算A'!$D$60:$II$104,$B15,122)*HN15=1,IF(AND($E15=2,QU15=0),1000000,IF($F15&gt;0,INDEX('計算A'!DU$110:DU$114,$F15+1)+IF(AND($E15=1,QU15=0),1000,0),MIN(AEW15,20)*400+(IF('計算A'!DT$106=1,1-HM15,0)+IF('計算A'!DU$106=1,1-HO15,0))*150+26+'計算A'!DU$5*100000+IF(AND($E15=1,QU15=0),50000,0))),1000000))</f>
        <v/>
      </c>
      <c r="AAC15">
        <f>IF($B15=0,1000000,IF(INDEX('計算A'!$D$60:$II$104,$B15,123)*HO15=1,IF(AND($E15=2,QV15=0),1000000,IF($F15&gt;0,INDEX('計算A'!DV$110:DV$114,$F15+1)+IF(AND($E15=1,QV15=0),1000,0),MIN(AEW15,20)*400+(IF('計算A'!DU$106=1,1-HN15,0)+IF('計算A'!DV$106=1,1-HP15,0))*150+36+'計算A'!DV$5*100000+IF(AND($E15=1,QV15=0),50000,0))),1000000))</f>
        <v/>
      </c>
      <c r="AAD15">
        <f>IF($B15=0,1000000,IF(INDEX('計算A'!$D$60:$II$104,$B15,124)*HP15=1,IF(AND($E15=2,QW15=0),1000000,IF($F15&gt;0,INDEX('計算A'!DW$110:DW$114,$F15+1)+IF(AND($E15=1,QW15=0),1000,0),MIN(AEW15,20)*400+(IF('計算A'!DV$106=1,1-HO15,0)+IF('計算A'!DW$106=1,1-HQ15,0))*150+46+'計算A'!DW$5*100000+IF(AND($E15=1,QW15=0),50000,0))),1000000))</f>
        <v/>
      </c>
      <c r="AAE15">
        <f>IF($B15=0,1000000,IF(INDEX('計算A'!$D$60:$II$104,$B15,125)*HQ15=1,IF(AND($E15=2,QX15=0),1000000,IF($F15&gt;0,INDEX('計算A'!DX$110:DX$114,$F15+1)+IF(AND($E15=1,QX15=0),1000,0),MIN(AEW15,20)*400+(IF('計算A'!DW$106=1,1-HP15,0)+IF('計算A'!DX$106=1,1-HR15,0))*150+56+'計算A'!DX$5*100000+IF(AND($E15=1,QX15=0),50000,0))),1000000))</f>
        <v/>
      </c>
      <c r="AAF15">
        <f>IF($B15=0,1000000,IF(INDEX('計算A'!$D$60:$II$104,$B15,126)*HR15=1,IF(AND($E15=2,QY15=0),1000000,IF($F15&gt;0,INDEX('計算A'!DY$110:DY$114,$F15+1)+IF(AND($E15=1,QY15=0),1000,0),MIN(AEW15,20)*400+(IF('計算A'!DX$106=1,1-HQ15,0)+IF('計算A'!DY$106=1,1-HS15,0))*150+66+'計算A'!DY$5*100000+IF(AND($E15=1,QY15=0),50000,0))),1000000))</f>
        <v/>
      </c>
      <c r="AAG15">
        <f>IF($B15=0,1000000,IF(INDEX('計算A'!$D$60:$II$104,$B15,127)*HS15=1,IF(AND($E15=2,QZ15=0),1000000,IF($F15&gt;0,INDEX('計算A'!DZ$110:DZ$114,$F15+1)+IF(AND($E15=1,QZ15=0),1000,0),MIN(AEW15,20)*400+(IF('計算A'!DY$106=1,1-HR15,0)+IF('計算A'!DZ$106=1,1-HT15,0))*150+76+'計算A'!DZ$5*100000+IF(AND($E15=1,QZ15=0),50000,0))),1000000))</f>
        <v/>
      </c>
      <c r="AAH15">
        <f>IF($B15=0,1000000,IF(INDEX('計算A'!$D$60:$II$104,$B15,128)*HT15=1,IF(AND($E15=2,RA15=0),1000000,IF($F15&gt;0,INDEX('計算A'!EA$110:EA$114,$F15+1)+IF(AND($E15=1,RA15=0),1000,0),MIN(AEW15,20)*400+(IF('計算A'!DZ$106=1,1-HS15,0)+IF('計算A'!EA$106=1,1-HU15,0))*150+86+'計算A'!EA$5*100000+IF(AND($E15=1,RA15=0),50000,0))),1000000))</f>
        <v/>
      </c>
      <c r="AAI15">
        <f>IF($B15=0,1000000,IF(INDEX('計算A'!$D$60:$II$104,$B15,129)*HU15=1,IF(AND($E15=2,RB15=0),1000000,IF($F15&gt;0,INDEX('計算A'!EB$110:EB$114,$F15+1)+IF(AND($E15=1,RB15=0),1000,0),MIN(AEW15,20)*400+(IF('計算A'!EA$106=1,1-HT15,0)+IF('計算A'!EB$106=1,1-HV15,0))*150+96+'計算A'!EB$5*100000+IF(AND($E15=1,RB15=0),50000,0))),1000000))</f>
        <v/>
      </c>
      <c r="AAJ15">
        <f>IF($B15=0,1000000,IF(INDEX('計算A'!$D$60:$II$104,$B15,130)*HV15=1,IF(AND($E15=2,RC15=0),1000000,IF($F15&gt;0,INDEX('計算A'!EC$110:EC$114,$F15+1)+IF(AND($E15=1,RC15=0),1000,0),MIN(AEW15,20)*400+(IF('計算A'!EB$106=1,1-HU15,0)+IF('計算A'!EC$106=1,1-HW15,0))*150+106+'計算A'!EC$5*100000+IF(AND($E15=1,RC15=0),50000,0))),1000000))</f>
        <v/>
      </c>
      <c r="AAK15">
        <f>IF($B15=0,1000000,IF(INDEX('計算A'!$D$60:$II$104,$B15,131)*HW15=1,IF(AND($E15=2,RD15=0),1000000,IF($F15&gt;0,INDEX('計算A'!ED$110:ED$114,$F15+1)+IF(AND($E15=1,RD15=0),1000,0),MIN(AEW15,20)*400+(IF('計算A'!EC$106=1,1-HV15,0)+IF('計算A'!ED$106=1,1-HX15,0))*150+116+'計算A'!ED$5*100000+IF(AND($E15=1,RD15=0),50000,0))),1000000))</f>
        <v/>
      </c>
      <c r="AAL15">
        <f>IF($B15=0,1000000,IF(INDEX('計算A'!$D$60:$II$104,$B15,132)*HX15=1,IF(AND($E15=2,RE15=0),1000000,IF($F15&gt;0,INDEX('計算A'!EE$110:EE$114,$F15+1)+IF(AND($E15=1,RE15=0),1000,0),MIN(AEW15,20)*400+(IF('計算A'!ED$106=1,1-HW15,0)+IF('計算A'!EE$106=1,1-HY15,0))*150+126+'計算A'!EE$5*100000+IF(AND($E15=1,RE15=0),50000,0))),1000000))</f>
        <v/>
      </c>
      <c r="AAM15">
        <f>IF($B15=0,1000000,IF(INDEX('計算A'!$D$60:$II$104,$B15,133)*HY15=1,IF(AND($E15=2,RF15=0),1000000,IF($F15&gt;0,INDEX('計算A'!EF$110:EF$114,$F15+1)+IF(AND($E15=1,RF15=0),1000,0),MIN(AEW15,20)*400+(IF('計算A'!EE$106=1,1-HX15,0)+IF('計算A'!EF$106=1,1-HZ15,0))*150+136+'計算A'!EF$5*100000+IF(AND($E15=1,RF15=0),50000,0))),1000000))</f>
        <v/>
      </c>
      <c r="AAN15">
        <f>IF($B15=0,1000000,IF(INDEX('計算A'!$D$60:$II$104,$B15,134)*HZ15=1,IF(AND($E15=2,RG15=0),1000000,IF($F15&gt;0,INDEX('計算A'!EG$110:EG$114,$F15+1)+IF(AND($E15=1,RG15=0),1000,0),MIN(AEW15,20)*400+(IF('計算A'!EF$106=1,1-HY15,0)+IF('計算A'!EG$106=1,1-IA15,0))*150+146+'計算A'!EG$5*100000+IF(AND($E15=1,RG15=0),50000,0))),1000000))</f>
        <v/>
      </c>
      <c r="AAO15">
        <f>IF($B15=0,1000000,IF(INDEX('計算A'!$D$60:$II$104,$B15,135)*IA15=1,IF(AND($E15=2,RH15=0),1000000,IF($F15&gt;0,INDEX('計算A'!EH$110:EH$114,$F15+1)+IF(AND($E15=1,RH15=0),1000,0),MIN(AEW15,20)*400+(IF('計算A'!EG$106=1,1-HZ15,0)+IF('計算A'!EH$106=1,1-IB15,0))*150+156+'計算A'!EH$5*100000+IF(AND($E15=1,RH15=0),50000,0))),1000000))</f>
        <v/>
      </c>
      <c r="AAP15">
        <f>IF($B15=0,1000000,IF(INDEX('計算A'!$D$60:$II$104,$B15,136)*IB15=1,IF(AND($E15=2,RI15=0),1000000,IF($F15&gt;0,INDEX('計算A'!EI$110:EI$114,$F15+1)+IF(AND($E15=1,RI15=0),1000,0),MIN(AEW15,20)*400+(IF('計算A'!EH$106=1,1-IA15,0)+IF('計算A'!EI$106=1,1-IC15,0))*150+166+'計算A'!EI$5*100000+IF(AND($E15=1,RI15=0),50000,0))),1000000))</f>
        <v/>
      </c>
      <c r="AAQ15">
        <f>IF($B15=0,1000000,IF(INDEX('計算A'!$D$60:$II$104,$B15,137)*IC15=1,IF(AND($E15=2,RJ15=0),1000000,IF($F15&gt;0,INDEX('計算A'!EJ$110:EJ$114,$F15+1)+IF(AND($E15=1,RJ15=0),1000,0),MIN(AEW15,20)*400+(IF('計算A'!EI$106=1,1-IB15,0)+IF('計算A'!EJ$106=1,1-ID15,0))*150+176+'計算A'!EJ$5*100000+IF(AND($E15=1,RJ15=0),50000,0))),1000000))</f>
        <v/>
      </c>
      <c r="AAR15">
        <f>IF($B15=0,1000000,IF(INDEX('計算A'!$D$60:$II$104,$B15,138)*ID15=1,IF(AND($E15=2,RK15=0),1000000,IF($F15&gt;0,INDEX('計算A'!EK$110:EK$114,$F15+1)+IF(AND($E15=1,RK15=0),1000,0),MIN(AEW15,20)*400+(IF('計算A'!EJ$106=1,1-IC15,0)+IF('計算A'!EK$106=1,1-IE15,0))*150+186+'計算A'!EK$5*100000+IF(AND($E15=1,RK15=0),50000,0))),1000000))</f>
        <v/>
      </c>
      <c r="AAS15">
        <f>IF($B15=0,1000000,IF(INDEX('計算A'!$D$60:$II$104,$B15,139)*IE15=1,IF(AND($E15=2,RL15=0),1000000,IF($F15&gt;0,INDEX('計算A'!EL$110:EL$114,$F15+1)+IF(AND($E15=1,RL15=0),1000,0),MIN(AEW15,20)*400+(IF('計算A'!EK$106=1,1-ID15,0)+IF('計算A'!EL$106=1,1-IF15,0))*150+196+'計算A'!EL$5*100000+IF(AND($E15=1,RL15=0),50000,0))),1000000))</f>
        <v/>
      </c>
      <c r="AAT15">
        <f>IF($B15=0,1000000,IF(INDEX('計算A'!$D$60:$II$104,$B15,140)*IF15=1,IF(AND($E15=2,RM15=0),1000000,IF($F15&gt;0,INDEX('計算A'!EM$110:EM$114,$F15+1)+IF(AND($E15=1,RM15=0),1000,0),MIN(AEW15,20)*400+(IF('計算A'!EL$106=1,1-IE15,0)+IF('計算A'!EM$106=1,1-IG15,0))*150+206+'計算A'!EM$5*100000+IF(AND($E15=1,RM15=0),50000,0))),1000000))</f>
        <v/>
      </c>
      <c r="AAU15">
        <f>IF($B15=0,1000000,IF(INDEX('計算A'!$D$60:$II$104,$B15,141)*IG15=1,IF(AND($E15=2,RN15=0),1000000,IF($F15&gt;0,INDEX('計算A'!EN$110:EN$114,$F15+1)+IF(AND($E15=1,RN15=0),1000,0),MIN(AEW15,20)*400+(IF('計算A'!EM$106=1,1-IF15,0)+IF('計算A'!EN$106=1,1-IH15,0))*150+216+'計算A'!EN$5*100000+IF(AND($E15=1,RN15=0),50000,0))),1000000))</f>
        <v/>
      </c>
      <c r="AAV15">
        <f>IF($B15=0,1000000,IF(INDEX('計算A'!$D$60:$II$104,$B15,142)*IH15=1,IF(AND($E15=2,RO15=0),1000000,IF($F15&gt;0,INDEX('計算A'!EO$110:EO$114,$F15+1)+IF(AND($E15=1,RO15=0),1000,0),MIN(AEW15,20)*400+(IF('計算A'!EN$106=1,1-IG15,0)+IF('計算A'!EO$106=1,1-II15,0))*150+226+'計算A'!EO$5*100000+IF(AND($E15=1,RO15=0),50000,0))),1000000))</f>
        <v/>
      </c>
      <c r="AAW15">
        <f>IF($B15=0,1000000,IF(INDEX('計算A'!$D$60:$II$104,$B15,143)*II15=1,IF(AND($E15=2,RP15=0),1000000,IF($F15&gt;0,INDEX('計算A'!EP$110:EP$114,$F15+1)+IF(AND($E15=1,RP15=0),1000,0),MIN(AEW15,20)*400+(IF('計算A'!EO$106=1,1-IH15,0)+IF('計算A'!EP$106=1,1-IJ15,0))*150+236+'計算A'!EP$5*100000+IF(AND($E15=1,RP15=0),50000,0))),1000000))</f>
        <v/>
      </c>
      <c r="AAX15">
        <f>IF($B15=0,1000000,IF(INDEX('計算A'!$D$60:$II$104,$B15,144)*IJ15=1,IF(AND($E15=2,RQ15=0),1000000,IF($F15&gt;0,INDEX('計算A'!EQ$110:EQ$114,$F15+1)+IF(AND($E15=1,RQ15=0),1000,0),MIN(AEW15,20)*400+(IF('計算A'!EP$106=1,1-II15,0))*150+246+'計算A'!EQ$5*100000+IF(AND($E15=1,RQ15=0),50000,0))),1000000))</f>
        <v/>
      </c>
      <c r="AAY15">
        <f>IF($B15=0,1000000,IF(INDEX('計算A'!$D$60:$II$104,$B15,145)*IK15=1,IF(AND($E15=2,RR15=0),1000000,IF($F15&gt;0,INDEX('計算A'!ER$110:ER$114,$F15+1)+IF(AND($E15=1,RR15=0),1000,0),MIN(AEX15,20)*400+(IF('計算A'!ER$106=1,1-IL15,0))*150+17+'計算A'!ER$5*100000+IF(AND($E15=1,RR15=0),50000,0))),1000000))</f>
        <v/>
      </c>
      <c r="AAZ15">
        <f>IF($B15=0,1000000,IF(INDEX('計算A'!$D$60:$II$104,$B15,146)*IL15=1,IF(AND($E15=2,RS15=0),1000000,IF($F15&gt;0,INDEX('計算A'!ES$110:ES$114,$F15+1)+IF(AND($E15=1,RS15=0),1000,0),MIN(AEX15,20)*400+(IF('計算A'!ER$106=1,1-IK15,0)+IF('計算A'!ES$106=1,1-IM15,0))*150+27+'計算A'!ES$5*100000+IF(AND($E15=1,RS15=0),50000,0))),1000000))</f>
        <v/>
      </c>
      <c r="ABA15">
        <f>IF($B15=0,1000000,IF(INDEX('計算A'!$D$60:$II$104,$B15,147)*IM15=1,IF(AND($E15=2,RT15=0),1000000,IF($F15&gt;0,INDEX('計算A'!ET$110:ET$114,$F15+1)+IF(AND($E15=1,RT15=0),1000,0),MIN(AEX15,20)*400+(IF('計算A'!ES$106=1,1-IL15,0)+IF('計算A'!ET$106=1,1-IN15,0))*150+37+'計算A'!ET$5*100000+IF(AND($E15=1,RT15=0),50000,0))),1000000))</f>
        <v/>
      </c>
      <c r="ABB15">
        <f>IF($B15=0,1000000,IF(INDEX('計算A'!$D$60:$II$104,$B15,148)*IN15=1,IF(AND($E15=2,RU15=0),1000000,IF($F15&gt;0,INDEX('計算A'!EU$110:EU$114,$F15+1)+IF(AND($E15=1,RU15=0),1000,0),MIN(AEX15,20)*400+(IF('計算A'!ET$106=1,1-IM15,0)+IF('計算A'!EU$106=1,1-IO15,0))*150+47+'計算A'!EU$5*100000+IF(AND($E15=1,RU15=0),50000,0))),1000000))</f>
        <v/>
      </c>
      <c r="ABC15">
        <f>IF($B15=0,1000000,IF(INDEX('計算A'!$D$60:$II$104,$B15,149)*IO15=1,IF(AND($E15=2,RV15=0),1000000,IF($F15&gt;0,INDEX('計算A'!EV$110:EV$114,$F15+1)+IF(AND($E15=1,RV15=0),1000,0),MIN(AEX15,20)*400+(IF('計算A'!EU$106=1,1-IN15,0)+IF('計算A'!EV$106=1,1-IP15,0))*150+57+'計算A'!EV$5*100000+IF(AND($E15=1,RV15=0),50000,0))),1000000))</f>
        <v/>
      </c>
      <c r="ABD15">
        <f>IF($B15=0,1000000,IF(INDEX('計算A'!$D$60:$II$104,$B15,150)*IP15=1,IF(AND($E15=2,RW15=0),1000000,IF($F15&gt;0,INDEX('計算A'!EW$110:EW$114,$F15+1)+IF(AND($E15=1,RW15=0),1000,0),MIN(AEX15,20)*400+(IF('計算A'!EV$106=1,1-IO15,0)+IF('計算A'!EW$106=1,1-IQ15,0))*150+67+'計算A'!EW$5*100000+IF(AND($E15=1,RW15=0),50000,0))),1000000))</f>
        <v/>
      </c>
      <c r="ABE15">
        <f>IF($B15=0,1000000,IF(INDEX('計算A'!$D$60:$II$104,$B15,151)*IQ15=1,IF(AND($E15=2,RX15=0),1000000,IF($F15&gt;0,INDEX('計算A'!EX$110:EX$114,$F15+1)+IF(AND($E15=1,RX15=0),1000,0),MIN(AEX15,20)*400+(IF('計算A'!EW$106=1,1-IP15,0)+IF('計算A'!EX$106=1,1-IR15,0))*150+77+'計算A'!EX$5*100000+IF(AND($E15=1,RX15=0),50000,0))),1000000))</f>
        <v/>
      </c>
      <c r="ABF15">
        <f>IF($B15=0,1000000,IF(INDEX('計算A'!$D$60:$II$104,$B15,152)*IR15=1,IF(AND($E15=2,RY15=0),1000000,IF($F15&gt;0,INDEX('計算A'!EY$110:EY$114,$F15+1)+IF(AND($E15=1,RY15=0),1000,0),MIN(AEX15,20)*400+(IF('計算A'!EX$106=1,1-IQ15,0)+IF('計算A'!EY$106=1,1-IS15,0))*150+87+'計算A'!EY$5*100000+IF(AND($E15=1,RY15=0),50000,0))),1000000))</f>
        <v/>
      </c>
      <c r="ABG15">
        <f>IF($B15=0,1000000,IF(INDEX('計算A'!$D$60:$II$104,$B15,153)*IS15=1,IF(AND($E15=2,RZ15=0),1000000,IF($F15&gt;0,INDEX('計算A'!EZ$110:EZ$114,$F15+1)+IF(AND($E15=1,RZ15=0),1000,0),MIN(AEX15,20)*400+(IF('計算A'!EY$106=1,1-IR15,0)+IF('計算A'!EZ$106=1,1-IT15,0))*150+97+'計算A'!EZ$5*100000+IF(AND($E15=1,RZ15=0),50000,0))),1000000))</f>
        <v/>
      </c>
      <c r="ABH15">
        <f>IF($B15=0,1000000,IF(INDEX('計算A'!$D$60:$II$104,$B15,154)*IT15=1,IF(AND($E15=2,SA15=0),1000000,IF($F15&gt;0,INDEX('計算A'!FA$110:FA$114,$F15+1)+IF(AND($E15=1,SA15=0),1000,0),MIN(AEX15,20)*400+(IF('計算A'!EZ$106=1,1-IS15,0)+IF('計算A'!FA$106=1,1-IU15,0))*150+107+'計算A'!FA$5*100000+IF(AND($E15=1,SA15=0),50000,0))),1000000))</f>
        <v/>
      </c>
      <c r="ABI15">
        <f>IF($B15=0,1000000,IF(INDEX('計算A'!$D$60:$II$104,$B15,155)*IU15=1,IF(AND($E15=2,SB15=0),1000000,IF($F15&gt;0,INDEX('計算A'!FB$110:FB$114,$F15+1)+IF(AND($E15=1,SB15=0),1000,0),MIN(AEX15,20)*400+(IF('計算A'!FA$106=1,1-IT15,0)+IF('計算A'!FB$106=1,1-IV15,0))*150+117+'計算A'!FB$5*100000+IF(AND($E15=1,SB15=0),50000,0))),1000000))</f>
        <v/>
      </c>
      <c r="ABJ15">
        <f>IF($B15=0,1000000,IF(INDEX('計算A'!$D$60:$II$104,$B15,156)*IV15=1,IF(AND($E15=2,SC15=0),1000000,IF($F15&gt;0,INDEX('計算A'!FC$110:FC$114,$F15+1)+IF(AND($E15=1,SC15=0),1000,0),MIN(AEX15,20)*400+(IF('計算A'!FB$106=1,1-IU15,0)+IF('計算A'!FC$106=1,1-IW15,0))*150+127+'計算A'!FC$5*100000+IF(AND($E15=1,SC15=0),50000,0))),1000000))</f>
        <v/>
      </c>
      <c r="ABK15">
        <f>IF($B15=0,1000000,IF(INDEX('計算A'!$D$60:$II$104,$B15,157)*IW15=1,IF(AND($E15=2,SD15=0),1000000,IF($F15&gt;0,INDEX('計算A'!FD$110:FD$114,$F15+1)+IF(AND($E15=1,SD15=0),1000,0),MIN(AEX15,20)*400+(IF('計算A'!FC$106=1,1-IV15,0)+IF('計算A'!FD$106=1,1-IX15,0))*150+137+'計算A'!FD$5*100000+IF(AND($E15=1,SD15=0),50000,0))),1000000))</f>
        <v/>
      </c>
      <c r="ABL15">
        <f>IF($B15=0,1000000,IF(INDEX('計算A'!$D$60:$II$104,$B15,158)*IX15=1,IF(AND($E15=2,SE15=0),1000000,IF($F15&gt;0,INDEX('計算A'!FE$110:FE$114,$F15+1)+IF(AND($E15=1,SE15=0),1000,0),MIN(AEX15,20)*400+(IF('計算A'!FD$106=1,1-IW15,0)+IF('計算A'!FE$106=1,1-IY15,0))*150+147+'計算A'!FE$5*100000+IF(AND($E15=1,SE15=0),50000,0))),1000000))</f>
        <v/>
      </c>
      <c r="ABM15">
        <f>IF($B15=0,1000000,IF(INDEX('計算A'!$D$60:$II$104,$B15,159)*IY15=1,IF(AND($E15=2,SF15=0),1000000,IF($F15&gt;0,INDEX('計算A'!FF$110:FF$114,$F15+1)+IF(AND($E15=1,SF15=0),1000,0),MIN(AEX15,20)*400+(IF('計算A'!FE$106=1,1-IX15,0)+IF('計算A'!FF$106=1,1-IZ15,0))*150+157+'計算A'!FF$5*100000+IF(AND($E15=1,SF15=0),50000,0))),1000000))</f>
        <v/>
      </c>
      <c r="ABN15">
        <f>IF($B15=0,1000000,IF(INDEX('計算A'!$D$60:$II$104,$B15,160)*IZ15=1,IF(AND($E15=2,SG15=0),1000000,IF($F15&gt;0,INDEX('計算A'!FG$110:FG$114,$F15+1)+IF(AND($E15=1,SG15=0),1000,0),MIN(AEX15,20)*400+(IF('計算A'!FF$106=1,1-IY15,0)+IF('計算A'!FG$106=1,1-JA15,0))*150+167+'計算A'!FG$5*100000+IF(AND($E15=1,SG15=0),50000,0))),1000000))</f>
        <v/>
      </c>
      <c r="ABO15">
        <f>IF($B15=0,1000000,IF(INDEX('計算A'!$D$60:$II$104,$B15,161)*JA15=1,IF(AND($E15=2,SH15=0),1000000,IF($F15&gt;0,INDEX('計算A'!FH$110:FH$114,$F15+1)+IF(AND($E15=1,SH15=0),1000,0),MIN(AEX15,20)*400+(IF('計算A'!FG$106=1,1-IZ15,0)+IF('計算A'!FH$106=1,1-JB15,0))*150+177+'計算A'!FH$5*100000+IF(AND($E15=1,SH15=0),50000,0))),1000000))</f>
        <v/>
      </c>
      <c r="ABP15">
        <f>IF($B15=0,1000000,IF(INDEX('計算A'!$D$60:$II$104,$B15,162)*JB15=1,IF(AND($E15=2,SI15=0),1000000,IF($F15&gt;0,INDEX('計算A'!FI$110:FI$114,$F15+1)+IF(AND($E15=1,SI15=0),1000,0),MIN(AEX15,20)*400+(IF('計算A'!FH$106=1,1-JA15,0)+IF('計算A'!FI$106=1,1-JC15,0))*150+187+'計算A'!FI$5*100000+IF(AND($E15=1,SI15=0),50000,0))),1000000))</f>
        <v/>
      </c>
      <c r="ABQ15">
        <f>IF($B15=0,1000000,IF(INDEX('計算A'!$D$60:$II$104,$B15,163)*JC15=1,IF(AND($E15=2,SJ15=0),1000000,IF($F15&gt;0,INDEX('計算A'!FJ$110:FJ$114,$F15+1)+IF(AND($E15=1,SJ15=0),1000,0),MIN(AEX15,20)*400+(IF('計算A'!FI$106=1,1-JB15,0)+IF('計算A'!FJ$106=1,1-JD15,0))*150+197+'計算A'!FJ$5*100000+IF(AND($E15=1,SJ15=0),50000,0))),1000000))</f>
        <v/>
      </c>
      <c r="ABR15">
        <f>IF($B15=0,1000000,IF(INDEX('計算A'!$D$60:$II$104,$B15,164)*JD15=1,IF(AND($E15=2,SK15=0),1000000,IF($F15&gt;0,INDEX('計算A'!FK$110:FK$114,$F15+1)+IF(AND($E15=1,SK15=0),1000,0),MIN(AEX15,20)*400+(IF('計算A'!FJ$106=1,1-JC15,0)+IF('計算A'!FK$106=1,1-JE15,0))*150+207+'計算A'!FK$5*100000+IF(AND($E15=1,SK15=0),50000,0))),1000000))</f>
        <v/>
      </c>
      <c r="ABS15">
        <f>IF($B15=0,1000000,IF(INDEX('計算A'!$D$60:$II$104,$B15,165)*JE15=1,IF(AND($E15=2,SL15=0),1000000,IF($F15&gt;0,INDEX('計算A'!FL$110:FL$114,$F15+1)+IF(AND($E15=1,SL15=0),1000,0),MIN(AEX15,20)*400+(IF('計算A'!FK$106=1,1-JD15,0)+IF('計算A'!FL$106=1,1-JF15,0))*150+217+'計算A'!FL$5*100000+IF(AND($E15=1,SL15=0),50000,0))),1000000))</f>
        <v/>
      </c>
      <c r="ABT15">
        <f>IF($B15=0,1000000,IF(INDEX('計算A'!$D$60:$II$104,$B15,166)*JF15=1,IF(AND($E15=2,SM15=0),1000000,IF($F15&gt;0,INDEX('計算A'!FM$110:FM$114,$F15+1)+IF(AND($E15=1,SM15=0),1000,0),MIN(AEX15,20)*400+(IF('計算A'!FL$106=1,1-JE15,0)+IF('計算A'!FM$106=1,1-JG15,0))*150+227+'計算A'!FM$5*100000+IF(AND($E15=1,SM15=0),50000,0))),1000000))</f>
        <v/>
      </c>
      <c r="ABU15">
        <f>IF($B15=0,1000000,IF(INDEX('計算A'!$D$60:$II$104,$B15,167)*JG15=1,IF(AND($E15=2,SN15=0),1000000,IF($F15&gt;0,INDEX('計算A'!FN$110:FN$114,$F15+1)+IF(AND($E15=1,SN15=0),1000,0),MIN(AEX15,20)*400+(IF('計算A'!FM$106=1,1-JF15,0)+IF('計算A'!FN$106=1,1-JH15,0))*150+237+'計算A'!FN$5*100000+IF(AND($E15=1,SN15=0),50000,0))),1000000))</f>
        <v/>
      </c>
      <c r="ABV15">
        <f>IF($B15=0,1000000,IF(INDEX('計算A'!$D$60:$II$104,$B15,168)*JH15=1,IF(AND($E15=2,SO15=0),1000000,IF($F15&gt;0,INDEX('計算A'!FO$110:FO$114,$F15+1)+IF(AND($E15=1,SO15=0),1000,0),MIN(AEX15,20)*400+(IF('計算A'!FN$106=1,1-JG15,0))*150+247+'計算A'!FO$5*100000+IF(AND($E15=1,SO15=0),50000,0))),1000000))</f>
        <v/>
      </c>
      <c r="ABW15">
        <f>IF($B15=0,1000000,IF(INDEX('計算A'!$D$60:$II$104,$B15,169)*JI15=1,IF(AND($E15=2,SP15=0),1000000,IF($F15&gt;0,INDEX('計算A'!FP$110:FP$114,$F15+1)+IF(AND($E15=1,SP15=0),1000,0),MIN(AEY15,20)*400+(IF('計算A'!FP$106=1,1-JJ15,0))*150+18+'計算A'!FP$5*100000+IF(AND($E15=1,SP15=0),50000,0))),1000000))</f>
        <v/>
      </c>
      <c r="ABX15">
        <f>IF($B15=0,1000000,IF(INDEX('計算A'!$D$60:$II$104,$B15,170)*JJ15=1,IF(AND($E15=2,SQ15=0),1000000,IF($F15&gt;0,INDEX('計算A'!FQ$110:FQ$114,$F15+1)+IF(AND($E15=1,SQ15=0),1000,0),MIN(AEY15,20)*400+(IF('計算A'!FP$106=1,1-JI15,0)+IF('計算A'!FQ$106=1,1-JK15,0))*150+28+'計算A'!FQ$5*100000+IF(AND($E15=1,SQ15=0),50000,0))),1000000))</f>
        <v/>
      </c>
      <c r="ABY15">
        <f>IF($B15=0,1000000,IF(INDEX('計算A'!$D$60:$II$104,$B15,171)*JK15=1,IF(AND($E15=2,SR15=0),1000000,IF($F15&gt;0,INDEX('計算A'!FR$110:FR$114,$F15+1)+IF(AND($E15=1,SR15=0),1000,0),MIN(AEY15,20)*400+(IF('計算A'!FQ$106=1,1-JJ15,0)+IF('計算A'!FR$106=1,1-JL15,0))*150+38+'計算A'!FR$5*100000+IF(AND($E15=1,SR15=0),50000,0))),1000000))</f>
        <v/>
      </c>
      <c r="ABZ15">
        <f>IF($B15=0,1000000,IF(INDEX('計算A'!$D$60:$II$104,$B15,172)*JL15=1,IF(AND($E15=2,SS15=0),1000000,IF($F15&gt;0,INDEX('計算A'!FS$110:FS$114,$F15+1)+IF(AND($E15=1,SS15=0),1000,0),MIN(AEY15,20)*400+(IF('計算A'!FR$106=1,1-JK15,0)+IF('計算A'!FS$106=1,1-JM15,0))*150+48+'計算A'!FS$5*100000+IF(AND($E15=1,SS15=0),50000,0))),1000000))</f>
        <v/>
      </c>
      <c r="ACA15">
        <f>IF($B15=0,1000000,IF(INDEX('計算A'!$D$60:$II$104,$B15,173)*JM15=1,IF(AND($E15=2,ST15=0),1000000,IF($F15&gt;0,INDEX('計算A'!FT$110:FT$114,$F15+1)+IF(AND($E15=1,ST15=0),1000,0),MIN(AEY15,20)*400+(IF('計算A'!FS$106=1,1-JL15,0)+IF('計算A'!FT$106=1,1-JN15,0))*150+58+'計算A'!FT$5*100000+IF(AND($E15=1,ST15=0),50000,0))),1000000))</f>
        <v/>
      </c>
      <c r="ACB15">
        <f>IF($B15=0,1000000,IF(INDEX('計算A'!$D$60:$II$104,$B15,174)*JN15=1,IF(AND($E15=2,SU15=0),1000000,IF($F15&gt;0,INDEX('計算A'!FU$110:FU$114,$F15+1)+IF(AND($E15=1,SU15=0),1000,0),MIN(AEY15,20)*400+(IF('計算A'!FT$106=1,1-JM15,0)+IF('計算A'!FU$106=1,1-JO15,0))*150+68+'計算A'!FU$5*100000+IF(AND($E15=1,SU15=0),50000,0))),1000000))</f>
        <v/>
      </c>
      <c r="ACC15">
        <f>IF($B15=0,1000000,IF(INDEX('計算A'!$D$60:$II$104,$B15,175)*JO15=1,IF(AND($E15=2,SV15=0),1000000,IF($F15&gt;0,INDEX('計算A'!FV$110:FV$114,$F15+1)+IF(AND($E15=1,SV15=0),1000,0),MIN(AEY15,20)*400+(IF('計算A'!FU$106=1,1-JN15,0)+IF('計算A'!FV$106=1,1-JP15,0))*150+78+'計算A'!FV$5*100000+IF(AND($E15=1,SV15=0),50000,0))),1000000))</f>
        <v/>
      </c>
      <c r="ACD15">
        <f>IF($B15=0,1000000,IF(INDEX('計算A'!$D$60:$II$104,$B15,176)*JP15=1,IF(AND($E15=2,SW15=0),1000000,IF($F15&gt;0,INDEX('計算A'!FW$110:FW$114,$F15+1)+IF(AND($E15=1,SW15=0),1000,0),MIN(AEY15,20)*400+(IF('計算A'!FV$106=1,1-JO15,0)+IF('計算A'!FW$106=1,1-JQ15,0))*150+88+'計算A'!FW$5*100000+IF(AND($E15=1,SW15=0),50000,0))),1000000))</f>
        <v/>
      </c>
      <c r="ACE15">
        <f>IF($B15=0,1000000,IF(INDEX('計算A'!$D$60:$II$104,$B15,177)*JQ15=1,IF(AND($E15=2,SX15=0),1000000,IF($F15&gt;0,INDEX('計算A'!FX$110:FX$114,$F15+1)+IF(AND($E15=1,SX15=0),1000,0),MIN(AEY15,20)*400+(IF('計算A'!FW$106=1,1-JP15,0)+IF('計算A'!FX$106=1,1-JR15,0))*150+98+'計算A'!FX$5*100000+IF(AND($E15=1,SX15=0),50000,0))),1000000))</f>
        <v/>
      </c>
      <c r="ACF15">
        <f>IF($B15=0,1000000,IF(INDEX('計算A'!$D$60:$II$104,$B15,178)*JR15=1,IF(AND($E15=2,SY15=0),1000000,IF($F15&gt;0,INDEX('計算A'!FY$110:FY$114,$F15+1)+IF(AND($E15=1,SY15=0),1000,0),MIN(AEY15,20)*400+(IF('計算A'!FX$106=1,1-JQ15,0)+IF('計算A'!FY$106=1,1-JS15,0))*150+108+'計算A'!FY$5*100000+IF(AND($E15=1,SY15=0),50000,0))),1000000))</f>
        <v/>
      </c>
      <c r="ACG15">
        <f>IF($B15=0,1000000,IF(INDEX('計算A'!$D$60:$II$104,$B15,179)*JS15=1,IF(AND($E15=2,SZ15=0),1000000,IF($F15&gt;0,INDEX('計算A'!FZ$110:FZ$114,$F15+1)+IF(AND($E15=1,SZ15=0),1000,0),MIN(AEY15,20)*400+(IF('計算A'!FY$106=1,1-JR15,0)+IF('計算A'!FZ$106=1,1-JT15,0))*150+118+'計算A'!FZ$5*100000+IF(AND($E15=1,SZ15=0),50000,0))),1000000))</f>
        <v/>
      </c>
      <c r="ACH15">
        <f>IF($B15=0,1000000,IF(INDEX('計算A'!$D$60:$II$104,$B15,180)*JT15=1,IF(AND($E15=2,TA15=0),1000000,IF($F15&gt;0,INDEX('計算A'!GA$110:GA$114,$F15+1)+IF(AND($E15=1,TA15=0),1000,0),MIN(AEY15,20)*400+(IF('計算A'!FZ$106=1,1-JS15,0)+IF('計算A'!GA$106=1,1-JU15,0))*150+128+'計算A'!GA$5*100000+IF(AND($E15=1,TA15=0),50000,0))),1000000))</f>
        <v/>
      </c>
      <c r="ACI15">
        <f>IF($B15=0,1000000,IF(INDEX('計算A'!$D$60:$II$104,$B15,181)*JU15=1,IF(AND($E15=2,TB15=0),1000000,IF($F15&gt;0,INDEX('計算A'!GB$110:GB$114,$F15+1)+IF(AND($E15=1,TB15=0),1000,0),MIN(AEY15,20)*400+(IF('計算A'!GA$106=1,1-JT15,0)+IF('計算A'!GB$106=1,1-JV15,0))*150+138+'計算A'!GB$5*100000+IF(AND($E15=1,TB15=0),50000,0))),1000000))</f>
        <v/>
      </c>
      <c r="ACJ15">
        <f>IF($B15=0,1000000,IF(INDEX('計算A'!$D$60:$II$104,$B15,182)*JV15=1,IF(AND($E15=2,TC15=0),1000000,IF($F15&gt;0,INDEX('計算A'!GC$110:GC$114,$F15+1)+IF(AND($E15=1,TC15=0),1000,0),MIN(AEY15,20)*400+(IF('計算A'!GB$106=1,1-JU15,0)+IF('計算A'!GC$106=1,1-JW15,0))*150+148+'計算A'!GC$5*100000+IF(AND($E15=1,TC15=0),50000,0))),1000000))</f>
        <v/>
      </c>
      <c r="ACK15">
        <f>IF($B15=0,1000000,IF(INDEX('計算A'!$D$60:$II$104,$B15,183)*JW15=1,IF(AND($E15=2,TD15=0),1000000,IF($F15&gt;0,INDEX('計算A'!GD$110:GD$114,$F15+1)+IF(AND($E15=1,TD15=0),1000,0),MIN(AEY15,20)*400+(IF('計算A'!GC$106=1,1-JV15,0)+IF('計算A'!GD$106=1,1-JX15,0))*150+158+'計算A'!GD$5*100000+IF(AND($E15=1,TD15=0),50000,0))),1000000))</f>
        <v/>
      </c>
      <c r="ACL15">
        <f>IF($B15=0,1000000,IF(INDEX('計算A'!$D$60:$II$104,$B15,184)*JX15=1,IF(AND($E15=2,TE15=0),1000000,IF($F15&gt;0,INDEX('計算A'!GE$110:GE$114,$F15+1)+IF(AND($E15=1,TE15=0),1000,0),MIN(AEY15,20)*400+(IF('計算A'!GD$106=1,1-JW15,0)+IF('計算A'!GE$106=1,1-JY15,0))*150+168+'計算A'!GE$5*100000+IF(AND($E15=1,TE15=0),50000,0))),1000000))</f>
        <v/>
      </c>
      <c r="ACM15">
        <f>IF($B15=0,1000000,IF(INDEX('計算A'!$D$60:$II$104,$B15,185)*JY15=1,IF(AND($E15=2,TF15=0),1000000,IF($F15&gt;0,INDEX('計算A'!GF$110:GF$114,$F15+1)+IF(AND($E15=1,TF15=0),1000,0),MIN(AEY15,20)*400+(IF('計算A'!GE$106=1,1-JX15,0)+IF('計算A'!GF$106=1,1-JZ15,0))*150+178+'計算A'!GF$5*100000+IF(AND($E15=1,TF15=0),50000,0))),1000000))</f>
        <v/>
      </c>
      <c r="ACN15">
        <f>IF($B15=0,1000000,IF(INDEX('計算A'!$D$60:$II$104,$B15,186)*JZ15=1,IF(AND($E15=2,TG15=0),1000000,IF($F15&gt;0,INDEX('計算A'!GG$110:GG$114,$F15+1)+IF(AND($E15=1,TG15=0),1000,0),MIN(AEY15,20)*400+(IF('計算A'!GF$106=1,1-JY15,0)+IF('計算A'!GG$106=1,1-KA15,0))*150+188+'計算A'!GG$5*100000+IF(AND($E15=1,TG15=0),50000,0))),1000000))</f>
        <v/>
      </c>
      <c r="ACO15">
        <f>IF($B15=0,1000000,IF(INDEX('計算A'!$D$60:$II$104,$B15,187)*KA15=1,IF(AND($E15=2,TH15=0),1000000,IF($F15&gt;0,INDEX('計算A'!GH$110:GH$114,$F15+1)+IF(AND($E15=1,TH15=0),1000,0),MIN(AEY15,20)*400+(IF('計算A'!GG$106=1,1-JZ15,0)+IF('計算A'!GH$106=1,1-KB15,0))*150+198+'計算A'!GH$5*100000+IF(AND($E15=1,TH15=0),50000,0))),1000000))</f>
        <v/>
      </c>
      <c r="ACP15">
        <f>IF($B15=0,1000000,IF(INDEX('計算A'!$D$60:$II$104,$B15,188)*KB15=1,IF(AND($E15=2,TI15=0),1000000,IF($F15&gt;0,INDEX('計算A'!GI$110:GI$114,$F15+1)+IF(AND($E15=1,TI15=0),1000,0),MIN(AEY15,20)*400+(IF('計算A'!GH$106=1,1-KA15,0)+IF('計算A'!GI$106=1,1-KC15,0))*150+208+'計算A'!GI$5*100000+IF(AND($E15=1,TI15=0),50000,0))),1000000))</f>
        <v/>
      </c>
      <c r="ACQ15">
        <f>IF($B15=0,1000000,IF(INDEX('計算A'!$D$60:$II$104,$B15,189)*KC15=1,IF(AND($E15=2,TJ15=0),1000000,IF($F15&gt;0,INDEX('計算A'!GJ$110:GJ$114,$F15+1)+IF(AND($E15=1,TJ15=0),1000,0),MIN(AEY15,20)*400+(IF('計算A'!GI$106=1,1-KB15,0)+IF('計算A'!GJ$106=1,1-KD15,0))*150+218+'計算A'!GJ$5*100000+IF(AND($E15=1,TJ15=0),50000,0))),1000000))</f>
        <v/>
      </c>
      <c r="ACR15">
        <f>IF($B15=0,1000000,IF(INDEX('計算A'!$D$60:$II$104,$B15,190)*KD15=1,IF(AND($E15=2,TK15=0),1000000,IF($F15&gt;0,INDEX('計算A'!GK$110:GK$114,$F15+1)+IF(AND($E15=1,TK15=0),1000,0),MIN(AEY15,20)*400+(IF('計算A'!GJ$106=1,1-KC15,0)+IF('計算A'!GK$106=1,1-KE15,0))*150+228+'計算A'!GK$5*100000+IF(AND($E15=1,TK15=0),50000,0))),1000000))</f>
        <v/>
      </c>
      <c r="ACS15">
        <f>IF($B15=0,1000000,IF(INDEX('計算A'!$D$60:$II$104,$B15,191)*KE15=1,IF(AND($E15=2,TL15=0),1000000,IF($F15&gt;0,INDEX('計算A'!GL$110:GL$114,$F15+1)+IF(AND($E15=1,TL15=0),1000,0),MIN(AEY15,20)*400+(IF('計算A'!GK$106=1,1-KD15,0)+IF('計算A'!GL$106=1,1-KF15,0))*150+238+'計算A'!GL$5*100000+IF(AND($E15=1,TL15=0),50000,0))),1000000))</f>
        <v/>
      </c>
      <c r="ACT15">
        <f>IF($B15=0,1000000,IF(INDEX('計算A'!$D$60:$II$104,$B15,192)*KF15=1,IF(AND($E15=2,TM15=0),1000000,IF($F15&gt;0,INDEX('計算A'!GM$110:GM$114,$F15+1)+IF(AND($E15=1,TM15=0),1000,0),MIN(AEY15,20)*400+(IF('計算A'!GL$106=1,1-KE15,0))*150+248+'計算A'!GM$5*100000+IF(AND($E15=1,TM15=0),50000,0))),1000000))</f>
        <v/>
      </c>
      <c r="ACU15">
        <f>IF($B15=0,1000000,IF(INDEX('計算A'!$D$60:$II$104,$B15,193)*KG15=1,IF(AND($E15=2,TN15=0),1000000,IF($F15&gt;0,INDEX('計算A'!GN$110:GN$114,$F15+1)+IF(AND($E15=1,TN15=0),1000,0),MIN(AEZ15,20)*400+(IF('計算A'!GN$106=1,1-KH15,0))*150+19+'計算A'!GN$5*100000+IF(AND($E15=1,TN15=0),50000,0))),1000000))</f>
        <v/>
      </c>
      <c r="ACV15">
        <f>IF($B15=0,1000000,IF(INDEX('計算A'!$D$60:$II$104,$B15,194)*KH15=1,IF(AND($E15=2,TO15=0),1000000,IF($F15&gt;0,INDEX('計算A'!GO$110:GO$114,$F15+1)+IF(AND($E15=1,TO15=0),1000,0),MIN(AEZ15,20)*400+(IF('計算A'!GN$106=1,1-KG15,0)+IF('計算A'!GO$106=1,1-KI15,0))*150+29+'計算A'!GO$5*100000+IF(AND($E15=1,TO15=0),50000,0))),1000000))</f>
        <v/>
      </c>
      <c r="ACW15">
        <f>IF($B15=0,1000000,IF(INDEX('計算A'!$D$60:$II$104,$B15,195)*KI15=1,IF(AND($E15=2,TP15=0),1000000,IF($F15&gt;0,INDEX('計算A'!GP$110:GP$114,$F15+1)+IF(AND($E15=1,TP15=0),1000,0),MIN(AEZ15,20)*400+(IF('計算A'!GO$106=1,1-KH15,0)+IF('計算A'!GP$106=1,1-KJ15,0))*150+39+'計算A'!GP$5*100000+IF(AND($E15=1,TP15=0),50000,0))),1000000))</f>
        <v/>
      </c>
      <c r="ACX15">
        <f>IF($B15=0,1000000,IF(INDEX('計算A'!$D$60:$II$104,$B15,196)*KJ15=1,IF(AND($E15=2,TQ15=0),1000000,IF($F15&gt;0,INDEX('計算A'!GQ$110:GQ$114,$F15+1)+IF(AND($E15=1,TQ15=0),1000,0),MIN(AEZ15,20)*400+(IF('計算A'!GP$106=1,1-KI15,0)+IF('計算A'!GQ$106=1,1-KK15,0))*150+49+'計算A'!GQ$5*100000+IF(AND($E15=1,TQ15=0),50000,0))),1000000))</f>
        <v/>
      </c>
      <c r="ACY15">
        <f>IF($B15=0,1000000,IF(INDEX('計算A'!$D$60:$II$104,$B15,197)*KK15=1,IF(AND($E15=2,TR15=0),1000000,IF($F15&gt;0,INDEX('計算A'!GR$110:GR$114,$F15+1)+IF(AND($E15=1,TR15=0),1000,0),MIN(AEZ15,20)*400+(IF('計算A'!GQ$106=1,1-KJ15,0)+IF('計算A'!GR$106=1,1-KL15,0))*150+59+'計算A'!GR$5*100000+IF(AND($E15=1,TR15=0),50000,0))),1000000))</f>
        <v/>
      </c>
      <c r="ACZ15">
        <f>IF($B15=0,1000000,IF(INDEX('計算A'!$D$60:$II$104,$B15,198)*KL15=1,IF(AND($E15=2,TS15=0),1000000,IF($F15&gt;0,INDEX('計算A'!GS$110:GS$114,$F15+1)+IF(AND($E15=1,TS15=0),1000,0),MIN(AEZ15,20)*400+(IF('計算A'!GR$106=1,1-KK15,0)+IF('計算A'!GS$106=1,1-KM15,0))*150+69+'計算A'!GS$5*100000+IF(AND($E15=1,TS15=0),50000,0))),1000000))</f>
        <v/>
      </c>
      <c r="ADA15">
        <f>IF($B15=0,1000000,IF(INDEX('計算A'!$D$60:$II$104,$B15,199)*KM15=1,IF(AND($E15=2,TT15=0),1000000,IF($F15&gt;0,INDEX('計算A'!GT$110:GT$114,$F15+1)+IF(AND($E15=1,TT15=0),1000,0),MIN(AEZ15,20)*400+(IF('計算A'!GS$106=1,1-KL15,0)+IF('計算A'!GT$106=1,1-KN15,0))*150+79+'計算A'!GT$5*100000+IF(AND($E15=1,TT15=0),50000,0))),1000000))</f>
        <v/>
      </c>
      <c r="ADB15">
        <f>IF($B15=0,1000000,IF(INDEX('計算A'!$D$60:$II$104,$B15,200)*KN15=1,IF(AND($E15=2,TU15=0),1000000,IF($F15&gt;0,INDEX('計算A'!GU$110:GU$114,$F15+1)+IF(AND($E15=1,TU15=0),1000,0),MIN(AEZ15,20)*400+(IF('計算A'!GT$106=1,1-KM15,0)+IF('計算A'!GU$106=1,1-KO15,0))*150+89+'計算A'!GU$5*100000+IF(AND($E15=1,TU15=0),50000,0))),1000000))</f>
        <v/>
      </c>
      <c r="ADC15">
        <f>IF($B15=0,1000000,IF(INDEX('計算A'!$D$60:$II$104,$B15,201)*KO15=1,IF(AND($E15=2,TV15=0),1000000,IF($F15&gt;0,INDEX('計算A'!GV$110:GV$114,$F15+1)+IF(AND($E15=1,TV15=0),1000,0),MIN(AEZ15,20)*400+(IF('計算A'!GU$106=1,1-KN15,0)+IF('計算A'!GV$106=1,1-KP15,0))*150+99+'計算A'!GV$5*100000+IF(AND($E15=1,TV15=0),50000,0))),1000000))</f>
        <v/>
      </c>
      <c r="ADD15">
        <f>IF($B15=0,1000000,IF(INDEX('計算A'!$D$60:$II$104,$B15,202)*KP15=1,IF(AND($E15=2,TW15=0),1000000,IF($F15&gt;0,INDEX('計算A'!GW$110:GW$114,$F15+1)+IF(AND($E15=1,TW15=0),1000,0),MIN(AEZ15,20)*400+(IF('計算A'!GV$106=1,1-KO15,0)+IF('計算A'!GW$106=1,1-KQ15,0))*150+109+'計算A'!GW$5*100000+IF(AND($E15=1,TW15=0),50000,0))),1000000))</f>
        <v/>
      </c>
      <c r="ADE15">
        <f>IF($B15=0,1000000,IF(INDEX('計算A'!$D$60:$II$104,$B15,203)*KQ15=1,IF(AND($E15=2,TX15=0),1000000,IF($F15&gt;0,INDEX('計算A'!GX$110:GX$114,$F15+1)+IF(AND($E15=1,TX15=0),1000,0),MIN(AEZ15,20)*400+(IF('計算A'!GW$106=1,1-KP15,0)+IF('計算A'!GX$106=1,1-KR15,0))*150+119+'計算A'!GX$5*100000+IF(AND($E15=1,TX15=0),50000,0))),1000000))</f>
        <v/>
      </c>
      <c r="ADF15">
        <f>IF($B15=0,1000000,IF(INDEX('計算A'!$D$60:$II$104,$B15,204)*KR15=1,IF(AND($E15=2,TY15=0),1000000,IF($F15&gt;0,INDEX('計算A'!GY$110:GY$114,$F15+1)+IF(AND($E15=1,TY15=0),1000,0),MIN(AEZ15,20)*400+(IF('計算A'!GX$106=1,1-KQ15,0)+IF('計算A'!GY$106=1,1-KS15,0))*150+129+'計算A'!GY$5*100000+IF(AND($E15=1,TY15=0),50000,0))),1000000))</f>
        <v/>
      </c>
      <c r="ADG15">
        <f>IF($B15=0,1000000,IF(INDEX('計算A'!$D$60:$II$104,$B15,205)*KS15=1,IF(AND($E15=2,TZ15=0),1000000,IF($F15&gt;0,INDEX('計算A'!GZ$110:GZ$114,$F15+1)+IF(AND($E15=1,TZ15=0),1000,0),MIN(AEZ15,20)*400+(IF('計算A'!GY$106=1,1-KR15,0)+IF('計算A'!GZ$106=1,1-KT15,0))*150+139+'計算A'!GZ$5*100000+IF(AND($E15=1,TZ15=0),50000,0))),1000000))</f>
        <v/>
      </c>
      <c r="ADH15">
        <f>IF($B15=0,1000000,IF(INDEX('計算A'!$D$60:$II$104,$B15,206)*KT15=1,IF(AND($E15=2,UA15=0),1000000,IF($F15&gt;0,INDEX('計算A'!HA$110:HA$114,$F15+1)+IF(AND($E15=1,UA15=0),1000,0),MIN(AEZ15,20)*400+(IF('計算A'!GZ$106=1,1-KS15,0)+IF('計算A'!HA$106=1,1-KU15,0))*150+149+'計算A'!HA$5*100000+IF(AND($E15=1,UA15=0),50000,0))),1000000))</f>
        <v/>
      </c>
      <c r="ADI15">
        <f>IF($B15=0,1000000,IF(INDEX('計算A'!$D$60:$II$104,$B15,207)*KU15=1,IF(AND($E15=2,UB15=0),1000000,IF($F15&gt;0,INDEX('計算A'!HB$110:HB$114,$F15+1)+IF(AND($E15=1,UB15=0),1000,0),MIN(AEZ15,20)*400+(IF('計算A'!HA$106=1,1-KT15,0)+IF('計算A'!HB$106=1,1-KV15,0))*150+159+'計算A'!HB$5*100000+IF(AND($E15=1,UB15=0),50000,0))),1000000))</f>
        <v/>
      </c>
      <c r="ADJ15">
        <f>IF($B15=0,1000000,IF(INDEX('計算A'!$D$60:$II$104,$B15,208)*KV15=1,IF(AND($E15=2,UC15=0),1000000,IF($F15&gt;0,INDEX('計算A'!HC$110:HC$114,$F15+1)+IF(AND($E15=1,UC15=0),1000,0),MIN(AEZ15,20)*400+(IF('計算A'!HB$106=1,1-KU15,0)+IF('計算A'!HC$106=1,1-KW15,0))*150+169+'計算A'!HC$5*100000+IF(AND($E15=1,UC15=0),50000,0))),1000000))</f>
        <v/>
      </c>
      <c r="ADK15">
        <f>IF($B15=0,1000000,IF(INDEX('計算A'!$D$60:$II$104,$B15,209)*KW15=1,IF(AND($E15=2,UD15=0),1000000,IF($F15&gt;0,INDEX('計算A'!HD$110:HD$114,$F15+1)+IF(AND($E15=1,UD15=0),1000,0),MIN(AEZ15,20)*400+(IF('計算A'!HC$106=1,1-KV15,0)+IF('計算A'!HD$106=1,1-KX15,0))*150+179+'計算A'!HD$5*100000+IF(AND($E15=1,UD15=0),50000,0))),1000000))</f>
        <v/>
      </c>
      <c r="ADL15">
        <f>IF($B15=0,1000000,IF(INDEX('計算A'!$D$60:$II$104,$B15,210)*KX15=1,IF(AND($E15=2,UE15=0),1000000,IF($F15&gt;0,INDEX('計算A'!HE$110:HE$114,$F15+1)+IF(AND($E15=1,UE15=0),1000,0),MIN(AEZ15,20)*400+(IF('計算A'!HD$106=1,1-KW15,0)+IF('計算A'!HE$106=1,1-KY15,0))*150+189+'計算A'!HE$5*100000+IF(AND($E15=1,UE15=0),50000,0))),1000000))</f>
        <v/>
      </c>
      <c r="ADM15">
        <f>IF($B15=0,1000000,IF(INDEX('計算A'!$D$60:$II$104,$B15,211)*KY15=1,IF(AND($E15=2,UF15=0),1000000,IF($F15&gt;0,INDEX('計算A'!HF$110:HF$114,$F15+1)+IF(AND($E15=1,UF15=0),1000,0),MIN(AEZ15,20)*400+(IF('計算A'!HE$106=1,1-KX15,0)+IF('計算A'!HF$106=1,1-KZ15,0))*150+199+'計算A'!HF$5*100000+IF(AND($E15=1,UF15=0),50000,0))),1000000))</f>
        <v/>
      </c>
      <c r="ADN15">
        <f>IF($B15=0,1000000,IF(INDEX('計算A'!$D$60:$II$104,$B15,212)*KZ15=1,IF(AND($E15=2,UG15=0),1000000,IF($F15&gt;0,INDEX('計算A'!HG$110:HG$114,$F15+1)+IF(AND($E15=1,UG15=0),1000,0),MIN(AEZ15,20)*400+(IF('計算A'!HF$106=1,1-KY15,0)+IF('計算A'!HG$106=1,1-LA15,0))*150+209+'計算A'!HG$5*100000+IF(AND($E15=1,UG15=0),50000,0))),1000000))</f>
        <v/>
      </c>
      <c r="ADO15">
        <f>IF($B15=0,1000000,IF(INDEX('計算A'!$D$60:$II$104,$B15,213)*LA15=1,IF(AND($E15=2,UH15=0),1000000,IF($F15&gt;0,INDEX('計算A'!HH$110:HH$114,$F15+1)+IF(AND($E15=1,UH15=0),1000,0),MIN(AEZ15,20)*400+(IF('計算A'!HG$106=1,1-KZ15,0)+IF('計算A'!HH$106=1,1-LB15,0))*150+219+'計算A'!HH$5*100000+IF(AND($E15=1,UH15=0),50000,0))),1000000))</f>
        <v/>
      </c>
      <c r="ADP15">
        <f>IF($B15=0,1000000,IF(INDEX('計算A'!$D$60:$II$104,$B15,214)*LB15=1,IF(AND($E15=2,UI15=0),1000000,IF($F15&gt;0,INDEX('計算A'!HI$110:HI$114,$F15+1)+IF(AND($E15=1,UI15=0),1000,0),MIN(AEZ15,20)*400+(IF('計算A'!HH$106=1,1-LA15,0)+IF('計算A'!HI$106=1,1-LC15,0))*150+229+'計算A'!HI$5*100000+IF(AND($E15=1,UI15=0),50000,0))),1000000))</f>
        <v/>
      </c>
      <c r="ADQ15">
        <f>IF($B15=0,1000000,IF(INDEX('計算A'!$D$60:$II$104,$B15,215)*LC15=1,IF(AND($E15=2,UJ15=0),1000000,IF($F15&gt;0,INDEX('計算A'!HJ$110:HJ$114,$F15+1)+IF(AND($E15=1,UJ15=0),1000,0),MIN(AEZ15,20)*400+(IF('計算A'!HI$106=1,1-LB15,0)+IF('計算A'!HJ$106=1,1-LD15,0))*150+239+'計算A'!HJ$5*100000+IF(AND($E15=1,UJ15=0),50000,0))),1000000))</f>
        <v/>
      </c>
      <c r="ADR15">
        <f>IF($B15=0,1000000,IF(INDEX('計算A'!$D$60:$II$104,$B15,216)*LD15=1,IF(AND($E15=2,UK15=0),1000000,IF($F15&gt;0,INDEX('計算A'!HK$110:HK$114,$F15+1)+IF(AND($E15=1,UK15=0),1000,0),MIN(AEZ15,20)*400+(IF('計算A'!HJ$106=1,1-LC15,0))*150+249+'計算A'!HK$5*100000+IF(AND($E15=1,UK15=0),50000,0))),1000000))</f>
        <v/>
      </c>
      <c r="ADS15">
        <f>IF($B15=0,1000000,IF(INDEX('計算A'!$D$60:$II$104,$B15,217)*LE15=1,IF(AND($E15=2,UL15=0),1000000,IF($F15&gt;0,INDEX('計算A'!HL$110:HL$114,$F15+1)+IF(AND($E15=1,UL15=0),1000,0),MIN(AFA15,20)*400+(IF('計算A'!HL$106=1,1-LF15,0))*150+20+'計算A'!HL$5*100000+IF(AND($E15=1,UL15=0),50000,0))),1000000))</f>
        <v/>
      </c>
      <c r="ADT15">
        <f>IF($B15=0,1000000,IF(INDEX('計算A'!$D$60:$II$104,$B15,218)*LF15=1,IF(AND($E15=2,UM15=0),1000000,IF($F15&gt;0,INDEX('計算A'!HM$110:HM$114,$F15+1)+IF(AND($E15=1,UM15=0),1000,0),MIN(AFA15,20)*400+(IF('計算A'!HL$106=1,1-LE15,0)+IF('計算A'!HM$106=1,1-LG15,0))*150+30+'計算A'!HM$5*100000+IF(AND($E15=1,UM15=0),50000,0))),1000000))</f>
        <v/>
      </c>
      <c r="ADU15">
        <f>IF($B15=0,1000000,IF(INDEX('計算A'!$D$60:$II$104,$B15,219)*LG15=1,IF(AND($E15=2,UN15=0),1000000,IF($F15&gt;0,INDEX('計算A'!HN$110:HN$114,$F15+1)+IF(AND($E15=1,UN15=0),1000,0),MIN(AFA15,20)*400+(IF('計算A'!HM$106=1,1-LF15,0)+IF('計算A'!HN$106=1,1-LH15,0))*150+40+'計算A'!HN$5*100000+IF(AND($E15=1,UN15=0),50000,0))),1000000))</f>
        <v/>
      </c>
      <c r="ADV15">
        <f>IF($B15=0,1000000,IF(INDEX('計算A'!$D$60:$II$104,$B15,220)*LH15=1,IF(AND($E15=2,UO15=0),1000000,IF($F15&gt;0,INDEX('計算A'!HO$110:HO$114,$F15+1)+IF(AND($E15=1,UO15=0),1000,0),MIN(AFA15,20)*400+(IF('計算A'!HN$106=1,1-LG15,0)+IF('計算A'!HO$106=1,1-LI15,0))*150+50+'計算A'!HO$5*100000+IF(AND($E15=1,UO15=0),50000,0))),1000000))</f>
        <v/>
      </c>
      <c r="ADW15">
        <f>IF($B15=0,1000000,IF(INDEX('計算A'!$D$60:$II$104,$B15,221)*LI15=1,IF(AND($E15=2,UP15=0),1000000,IF($F15&gt;0,INDEX('計算A'!HP$110:HP$114,$F15+1)+IF(AND($E15=1,UP15=0),1000,0),MIN(AFA15,20)*400+(IF('計算A'!HO$106=1,1-LH15,0)+IF('計算A'!HP$106=1,1-LJ15,0))*150+60+'計算A'!HP$5*100000+IF(AND($E15=1,UP15=0),50000,0))),1000000))</f>
        <v/>
      </c>
      <c r="ADX15">
        <f>IF($B15=0,1000000,IF(INDEX('計算A'!$D$60:$II$104,$B15,222)*LJ15=1,IF(AND($E15=2,UQ15=0),1000000,IF($F15&gt;0,INDEX('計算A'!HQ$110:HQ$114,$F15+1)+IF(AND($E15=1,UQ15=0),1000,0),MIN(AFA15,20)*400+(IF('計算A'!HP$106=1,1-LI15,0)+IF('計算A'!HQ$106=1,1-LK15,0))*150+70+'計算A'!HQ$5*100000+IF(AND($E15=1,UQ15=0),50000,0))),1000000))</f>
        <v/>
      </c>
      <c r="ADY15">
        <f>IF($B15=0,1000000,IF(INDEX('計算A'!$D$60:$II$104,$B15,223)*LK15=1,IF(AND($E15=2,UR15=0),1000000,IF($F15&gt;0,INDEX('計算A'!HR$110:HR$114,$F15+1)+IF(AND($E15=1,UR15=0),1000,0),MIN(AFA15,20)*400+(IF('計算A'!HQ$106=1,1-LJ15,0)+IF('計算A'!HR$106=1,1-LL15,0))*150+80+'計算A'!HR$5*100000+IF(AND($E15=1,UR15=0),50000,0))),1000000))</f>
        <v/>
      </c>
      <c r="ADZ15">
        <f>IF($B15=0,1000000,IF(INDEX('計算A'!$D$60:$II$104,$B15,224)*LL15=1,IF(AND($E15=2,US15=0),1000000,IF($F15&gt;0,INDEX('計算A'!HS$110:HS$114,$F15+1)+IF(AND($E15=1,US15=0),1000,0),MIN(AFA15,20)*400+(IF('計算A'!HR$106=1,1-LK15,0)+IF('計算A'!HS$106=1,1-LM15,0))*150+90+'計算A'!HS$5*100000+IF(AND($E15=1,US15=0),50000,0))),1000000))</f>
        <v/>
      </c>
      <c r="AEA15">
        <f>IF($B15=0,1000000,IF(INDEX('計算A'!$D$60:$II$104,$B15,225)*LM15=1,IF(AND($E15=2,UT15=0),1000000,IF($F15&gt;0,INDEX('計算A'!HT$110:HT$114,$F15+1)+IF(AND($E15=1,UT15=0),1000,0),MIN(AFA15,20)*400+(IF('計算A'!HS$106=1,1-LL15,0)+IF('計算A'!HT$106=1,1-LN15,0))*150+100+'計算A'!HT$5*100000+IF(AND($E15=1,UT15=0),50000,0))),1000000))</f>
        <v/>
      </c>
      <c r="AEB15">
        <f>IF($B15=0,1000000,IF(INDEX('計算A'!$D$60:$II$104,$B15,226)*LN15=1,IF(AND($E15=2,UU15=0),1000000,IF($F15&gt;0,INDEX('計算A'!HU$110:HU$114,$F15+1)+IF(AND($E15=1,UU15=0),1000,0),MIN(AFA15,20)*400+(IF('計算A'!HT$106=1,1-LM15,0)+IF('計算A'!HU$106=1,1-LO15,0))*150+110+'計算A'!HU$5*100000+IF(AND($E15=1,UU15=0),50000,0))),1000000))</f>
        <v/>
      </c>
      <c r="AEC15">
        <f>IF($B15=0,1000000,IF(INDEX('計算A'!$D$60:$II$104,$B15,227)*LO15=1,IF(AND($E15=2,UV15=0),1000000,IF($F15&gt;0,INDEX('計算A'!HV$110:HV$114,$F15+1)+IF(AND($E15=1,UV15=0),1000,0),MIN(AFA15,20)*400+(IF('計算A'!HU$106=1,1-LN15,0)+IF('計算A'!HV$106=1,1-LP15,0))*150+120+'計算A'!HV$5*100000+IF(AND($E15=1,UV15=0),50000,0))),1000000))</f>
        <v/>
      </c>
      <c r="AED15">
        <f>IF($B15=0,1000000,IF(INDEX('計算A'!$D$60:$II$104,$B15,228)*LP15=1,IF(AND($E15=2,UW15=0),1000000,IF($F15&gt;0,INDEX('計算A'!HW$110:HW$114,$F15+1)+IF(AND($E15=1,UW15=0),1000,0),MIN(AFA15,20)*400+(IF('計算A'!HV$106=1,1-LO15,0)+IF('計算A'!HW$106=1,1-LQ15,0))*150+130+'計算A'!HW$5*100000+IF(AND($E15=1,UW15=0),50000,0))),1000000))</f>
        <v/>
      </c>
      <c r="AEE15">
        <f>IF($B15=0,1000000,IF(INDEX('計算A'!$D$60:$II$104,$B15,229)*LQ15=1,IF(AND($E15=2,UX15=0),1000000,IF($F15&gt;0,INDEX('計算A'!HX$110:HX$114,$F15+1)+IF(AND($E15=1,UX15=0),1000,0),MIN(AFA15,20)*400+(IF('計算A'!HW$106=1,1-LP15,0)+IF('計算A'!HX$106=1,1-LR15,0))*150+140+'計算A'!HX$5*100000+IF(AND($E15=1,UX15=0),50000,0))),1000000))</f>
        <v/>
      </c>
      <c r="AEF15">
        <f>IF($B15=0,1000000,IF(INDEX('計算A'!$D$60:$II$104,$B15,230)*LR15=1,IF(AND($E15=2,UY15=0),1000000,IF($F15&gt;0,INDEX('計算A'!HY$110:HY$114,$F15+1)+IF(AND($E15=1,UY15=0),1000,0),MIN(AFA15,20)*400+(IF('計算A'!HX$106=1,1-LQ15,0)+IF('計算A'!HY$106=1,1-LS15,0))*150+150+'計算A'!HY$5*100000+IF(AND($E15=1,UY15=0),50000,0))),1000000))</f>
        <v/>
      </c>
      <c r="AEG15">
        <f>IF($B15=0,1000000,IF(INDEX('計算A'!$D$60:$II$104,$B15,231)*LS15=1,IF(AND($E15=2,UZ15=0),1000000,IF($F15&gt;0,INDEX('計算A'!HZ$110:HZ$114,$F15+1)+IF(AND($E15=1,UZ15=0),1000,0),MIN(AFA15,20)*400+(IF('計算A'!HY$106=1,1-LR15,0)+IF('計算A'!HZ$106=1,1-LT15,0))*150+160+'計算A'!HZ$5*100000+IF(AND($E15=1,UZ15=0),50000,0))),1000000))</f>
        <v/>
      </c>
      <c r="AEH15">
        <f>IF($B15=0,1000000,IF(INDEX('計算A'!$D$60:$II$104,$B15,232)*LT15=1,IF(AND($E15=2,VA15=0),1000000,IF($F15&gt;0,INDEX('計算A'!IA$110:IA$114,$F15+1)+IF(AND($E15=1,VA15=0),1000,0),MIN(AFA15,20)*400+(IF('計算A'!HZ$106=1,1-LS15,0)+IF('計算A'!IA$106=1,1-LU15,0))*150+170+'計算A'!IA$5*100000+IF(AND($E15=1,VA15=0),50000,0))),1000000))</f>
        <v/>
      </c>
      <c r="AEI15">
        <f>IF($B15=0,1000000,IF(INDEX('計算A'!$D$60:$II$104,$B15,233)*LU15=1,IF(AND($E15=2,VB15=0),1000000,IF($F15&gt;0,INDEX('計算A'!IB$110:IB$114,$F15+1)+IF(AND($E15=1,VB15=0),1000,0),MIN(AFA15,20)*400+(IF('計算A'!IA$106=1,1-LT15,0)+IF('計算A'!IB$106=1,1-LV15,0))*150+180+'計算A'!IB$5*100000+IF(AND($E15=1,VB15=0),50000,0))),1000000))</f>
        <v/>
      </c>
      <c r="AEJ15">
        <f>IF($B15=0,1000000,IF(INDEX('計算A'!$D$60:$II$104,$B15,234)*LV15=1,IF(AND($E15=2,VC15=0),1000000,IF($F15&gt;0,INDEX('計算A'!IC$110:IC$114,$F15+1)+IF(AND($E15=1,VC15=0),1000,0),MIN(AFA15,20)*400+(IF('計算A'!IB$106=1,1-LU15,0)+IF('計算A'!IC$106=1,1-LW15,0))*150+190+'計算A'!IC$5*100000+IF(AND($E15=1,VC15=0),50000,0))),1000000))</f>
        <v/>
      </c>
      <c r="AEK15">
        <f>IF($B15=0,1000000,IF(INDEX('計算A'!$D$60:$II$104,$B15,235)*LW15=1,IF(AND($E15=2,VD15=0),1000000,IF($F15&gt;0,INDEX('計算A'!ID$110:ID$114,$F15+1)+IF(AND($E15=1,VD15=0),1000,0),MIN(AFA15,20)*400+(IF('計算A'!IC$106=1,1-LV15,0)+IF('計算A'!ID$106=1,1-LX15,0))*150+200+'計算A'!ID$5*100000+IF(AND($E15=1,VD15=0),50000,0))),1000000))</f>
        <v/>
      </c>
      <c r="AEL15">
        <f>IF($B15=0,1000000,IF(INDEX('計算A'!$D$60:$II$104,$B15,236)*LX15=1,IF(AND($E15=2,VE15=0),1000000,IF($F15&gt;0,INDEX('計算A'!IE$110:IE$114,$F15+1)+IF(AND($E15=1,VE15=0),1000,0),MIN(AFA15,20)*400+(IF('計算A'!ID$106=1,1-LW15,0)+IF('計算A'!IE$106=1,1-LY15,0))*150+210+'計算A'!IE$5*100000+IF(AND($E15=1,VE15=0),50000,0))),1000000))</f>
        <v/>
      </c>
      <c r="AEM15">
        <f>IF($B15=0,1000000,IF(INDEX('計算A'!$D$60:$II$104,$B15,237)*LY15=1,IF(AND($E15=2,VF15=0),1000000,IF($F15&gt;0,INDEX('計算A'!IF$110:IF$114,$F15+1)+IF(AND($E15=1,VF15=0),1000,0),MIN(AFA15,20)*400+(IF('計算A'!IE$106=1,1-LX15,0)+IF('計算A'!IF$106=1,1-LZ15,0))*150+220+'計算A'!IF$5*100000+IF(AND($E15=1,VF15=0),50000,0))),1000000))</f>
        <v/>
      </c>
      <c r="AEN15">
        <f>IF($B15=0,1000000,IF(INDEX('計算A'!$D$60:$II$104,$B15,238)*LZ15=1,IF(AND($E15=2,VG15=0),1000000,IF($F15&gt;0,INDEX('計算A'!IG$110:IG$114,$F15+1)+IF(AND($E15=1,VG15=0),1000,0),MIN(AFA15,20)*400+(IF('計算A'!IF$106=1,1-LY15,0)+IF('計算A'!IG$106=1,1-MA15,0))*150+230+'計算A'!IG$5*100000+IF(AND($E15=1,VG15=0),50000,0))),1000000))</f>
        <v/>
      </c>
      <c r="AEO15">
        <f>IF($B15=0,1000000,IF(INDEX('計算A'!$D$60:$II$104,$B15,239)*MA15=1,IF(AND($E15=2,VH15=0),1000000,IF($F15&gt;0,INDEX('計算A'!IH$110:IH$114,$F15+1)+IF(AND($E15=1,VH15=0),1000,0),MIN(AFA15,20)*400+(IF('計算A'!IG$106=1,1-LZ15,0)+IF('計算A'!IH$106=1,1-MB15,0))*150+240+'計算A'!IH$5*100000+IF(AND($E15=1,VH15=0),50000,0))),1000000))</f>
        <v/>
      </c>
      <c r="AEP15">
        <f>IF($B15=0,1000000,IF(INDEX('計算A'!$D$60:$II$104,$B15,240)*MB15=1,IF(AND($E15=2,VI15=0),1000000,IF($F15&gt;0,INDEX('計算A'!II$110:II$114,$F15+1)+IF(AND($E15=1,VI15=0),1000,0),MIN(AFA15,20)*400+(IF('計算A'!IH$106=1,1-MA15,0))*150+250+'計算A'!II$5*100000+IF(AND($E15=1,VI15=0),50000,0))),1000000))</f>
        <v/>
      </c>
      <c r="AER15">
        <f>AER14+IF($C14&gt;0,IF(INDEX('計算A'!$D$2:$II$2,$C14)=1,1,0),0)</f>
        <v/>
      </c>
      <c r="AES15">
        <f>AES14+IF($C14&gt;0,IF(INDEX('計算A'!$D$2:$II$2,$C14)=2,1,0),0)</f>
        <v/>
      </c>
      <c r="AET15">
        <f>AET14+IF($C14&gt;0,IF(INDEX('計算A'!$D$2:$II$2,$C14)=3,1,0),0)</f>
        <v/>
      </c>
      <c r="AEU15">
        <f>AEU14+IF($C14&gt;0,IF(INDEX('計算A'!$D$2:$II$2,$C14)=4,1,0),0)</f>
        <v/>
      </c>
      <c r="AEV15">
        <f>AEV14+IF($C14&gt;0,IF(INDEX('計算A'!$D$2:$II$2,$C14)=5,1,0),0)</f>
        <v/>
      </c>
      <c r="AEW15">
        <f>AEW14+IF($C14&gt;0,IF(INDEX('計算A'!$D$2:$II$2,$C14)=6,1,0),0)</f>
        <v/>
      </c>
      <c r="AEX15">
        <f>AEX14+IF($C14&gt;0,IF(INDEX('計算A'!$D$2:$II$2,$C14)=7,1,0),0)</f>
        <v/>
      </c>
      <c r="AEY15">
        <f>AEY14+IF($C14&gt;0,IF(INDEX('計算A'!$D$2:$II$2,$C14)=8,1,0),0)</f>
        <v/>
      </c>
      <c r="AEZ15">
        <f>AEZ14+IF($C14&gt;0,IF(INDEX('計算A'!$D$2:$II$2,$C14)=9,1,0),0)</f>
        <v/>
      </c>
      <c r="AFA15">
        <f>AFA14+IF($C14&gt;0,IF(INDEX('計算A'!$D$2:$II$2,$C14)=10,1,0),0)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F($F16&gt;0,INDEX('計算A'!D$110:D$114,$F16+1)+IF(AND($E16=1,MD16=0),1000,0),MIN(AER16,20)*400+(IF('計算A'!D$106=1,1-CX16,0))*150+11+'計算A'!D$5*100000+IF(AND($E16=1,MD16=0),50000,0))),1000000))</f>
        <v/>
      </c>
      <c r="VL16">
        <f>IF($B16=0,1000000,IF(INDEX('計算A'!$D$60:$II$104,$B16,2)*CX16=1,IF(AND($E16=2,ME16=0),1000000,IF($F16&gt;0,INDEX('計算A'!E$110:E$114,$F16+1)+IF(AND($E16=1,ME16=0),1000,0),MIN(AER16,20)*400+(IF('計算A'!D$106=1,1-CW16,0)+IF('計算A'!E$106=1,1-CY16,0))*150+21+'計算A'!E$5*100000+IF(AND($E16=1,ME16=0),50000,0))),1000000))</f>
        <v/>
      </c>
      <c r="VM16">
        <f>IF($B16=0,1000000,IF(INDEX('計算A'!$D$60:$II$104,$B16,3)*CY16=1,IF(AND($E16=2,MF16=0),1000000,IF($F16&gt;0,INDEX('計算A'!F$110:F$114,$F16+1)+IF(AND($E16=1,MF16=0),1000,0),MIN(AER16,20)*400+(IF('計算A'!E$106=1,1-CX16,0)+IF('計算A'!F$106=1,1-CZ16,0))*150+31+'計算A'!F$5*100000+IF(AND($E16=1,MF16=0),50000,0))),1000000))</f>
        <v/>
      </c>
      <c r="VN16">
        <f>IF($B16=0,1000000,IF(INDEX('計算A'!$D$60:$II$104,$B16,4)*CZ16=1,IF(AND($E16=2,MG16=0),1000000,IF($F16&gt;0,INDEX('計算A'!G$110:G$114,$F16+1)+IF(AND($E16=1,MG16=0),1000,0),MIN(AER16,20)*400+(IF('計算A'!F$106=1,1-CY16,0)+IF('計算A'!G$106=1,1-DA16,0))*150+41+'計算A'!G$5*100000+IF(AND($E16=1,MG16=0),50000,0))),1000000))</f>
        <v/>
      </c>
      <c r="VO16">
        <f>IF($B16=0,1000000,IF(INDEX('計算A'!$D$60:$II$104,$B16,5)*DA16=1,IF(AND($E16=2,MH16=0),1000000,IF($F16&gt;0,INDEX('計算A'!H$110:H$114,$F16+1)+IF(AND($E16=1,MH16=0),1000,0),MIN(AER16,20)*400+(IF('計算A'!G$106=1,1-CZ16,0)+IF('計算A'!H$106=1,1-DB16,0))*150+51+'計算A'!H$5*100000+IF(AND($E16=1,MH16=0),50000,0))),1000000))</f>
        <v/>
      </c>
      <c r="VP16">
        <f>IF($B16=0,1000000,IF(INDEX('計算A'!$D$60:$II$104,$B16,6)*DB16=1,IF(AND($E16=2,MI16=0),1000000,IF($F16&gt;0,INDEX('計算A'!I$110:I$114,$F16+1)+IF(AND($E16=1,MI16=0),1000,0),MIN(AER16,20)*400+(IF('計算A'!H$106=1,1-DA16,0)+IF('計算A'!I$106=1,1-DC16,0))*150+61+'計算A'!I$5*100000+IF(AND($E16=1,MI16=0),50000,0))),1000000))</f>
        <v/>
      </c>
      <c r="VQ16">
        <f>IF($B16=0,1000000,IF(INDEX('計算A'!$D$60:$II$104,$B16,7)*DC16=1,IF(AND($E16=2,MJ16=0),1000000,IF($F16&gt;0,INDEX('計算A'!J$110:J$114,$F16+1)+IF(AND($E16=1,MJ16=0),1000,0),MIN(AER16,20)*400+(IF('計算A'!I$106=1,1-DB16,0)+IF('計算A'!J$106=1,1-DD16,0))*150+71+'計算A'!J$5*100000+IF(AND($E16=1,MJ16=0),50000,0))),1000000))</f>
        <v/>
      </c>
      <c r="VR16">
        <f>IF($B16=0,1000000,IF(INDEX('計算A'!$D$60:$II$104,$B16,8)*DD16=1,IF(AND($E16=2,MK16=0),1000000,IF($F16&gt;0,INDEX('計算A'!K$110:K$114,$F16+1)+IF(AND($E16=1,MK16=0),1000,0),MIN(AER16,20)*400+(IF('計算A'!J$106=1,1-DC16,0)+IF('計算A'!K$106=1,1-DE16,0))*150+81+'計算A'!K$5*100000+IF(AND($E16=1,MK16=0),50000,0))),1000000))</f>
        <v/>
      </c>
      <c r="VS16">
        <f>IF($B16=0,1000000,IF(INDEX('計算A'!$D$60:$II$104,$B16,9)*DE16=1,IF(AND($E16=2,ML16=0),1000000,IF($F16&gt;0,INDEX('計算A'!L$110:L$114,$F16+1)+IF(AND($E16=1,ML16=0),1000,0),MIN(AER16,20)*400+(IF('計算A'!K$106=1,1-DD16,0)+IF('計算A'!L$106=1,1-DF16,0))*150+91+'計算A'!L$5*100000+IF(AND($E16=1,ML16=0),50000,0))),1000000))</f>
        <v/>
      </c>
      <c r="VT16">
        <f>IF($B16=0,1000000,IF(INDEX('計算A'!$D$60:$II$104,$B16,10)*DF16=1,IF(AND($E16=2,MM16=0),1000000,IF($F16&gt;0,INDEX('計算A'!M$110:M$114,$F16+1)+IF(AND($E16=1,MM16=0),1000,0),MIN(AER16,20)*400+(IF('計算A'!L$106=1,1-DE16,0)+IF('計算A'!M$106=1,1-DG16,0))*150+101+'計算A'!M$5*100000+IF(AND($E16=1,MM16=0),50000,0))),1000000))</f>
        <v/>
      </c>
      <c r="VU16">
        <f>IF($B16=0,1000000,IF(INDEX('計算A'!$D$60:$II$104,$B16,11)*DG16=1,IF(AND($E16=2,MN16=0),1000000,IF($F16&gt;0,INDEX('計算A'!N$110:N$114,$F16+1)+IF(AND($E16=1,MN16=0),1000,0),MIN(AER16,20)*400+(IF('計算A'!M$106=1,1-DF16,0)+IF('計算A'!N$106=1,1-DH16,0))*150+111+'計算A'!N$5*100000+IF(AND($E16=1,MN16=0),50000,0))),1000000))</f>
        <v/>
      </c>
      <c r="VV16">
        <f>IF($B16=0,1000000,IF(INDEX('計算A'!$D$60:$II$104,$B16,12)*DH16=1,IF(AND($E16=2,MO16=0),1000000,IF($F16&gt;0,INDEX('計算A'!O$110:O$114,$F16+1)+IF(AND($E16=1,MO16=0),1000,0),MIN(AER16,20)*400+(IF('計算A'!N$106=1,1-DG16,0)+IF('計算A'!O$106=1,1-DI16,0))*150+121+'計算A'!O$5*100000+IF(AND($E16=1,MO16=0),50000,0))),1000000))</f>
        <v/>
      </c>
      <c r="VW16">
        <f>IF($B16=0,1000000,IF(INDEX('計算A'!$D$60:$II$104,$B16,13)*DI16=1,IF(AND($E16=2,MP16=0),1000000,IF($F16&gt;0,INDEX('計算A'!P$110:P$114,$F16+1)+IF(AND($E16=1,MP16=0),1000,0),MIN(AER16,20)*400+(IF('計算A'!O$106=1,1-DH16,0)+IF('計算A'!P$106=1,1-DJ16,0))*150+131+'計算A'!P$5*100000+IF(AND($E16=1,MP16=0),50000,0))),1000000))</f>
        <v/>
      </c>
      <c r="VX16">
        <f>IF($B16=0,1000000,IF(INDEX('計算A'!$D$60:$II$104,$B16,14)*DJ16=1,IF(AND($E16=2,MQ16=0),1000000,IF($F16&gt;0,INDEX('計算A'!Q$110:Q$114,$F16+1)+IF(AND($E16=1,MQ16=0),1000,0),MIN(AER16,20)*400+(IF('計算A'!P$106=1,1-DI16,0)+IF('計算A'!Q$106=1,1-DK16,0))*150+141+'計算A'!Q$5*100000+IF(AND($E16=1,MQ16=0),50000,0))),1000000))</f>
        <v/>
      </c>
      <c r="VY16">
        <f>IF($B16=0,1000000,IF(INDEX('計算A'!$D$60:$II$104,$B16,15)*DK16=1,IF(AND($E16=2,MR16=0),1000000,IF($F16&gt;0,INDEX('計算A'!R$110:R$114,$F16+1)+IF(AND($E16=1,MR16=0),1000,0),MIN(AER16,20)*400+(IF('計算A'!Q$106=1,1-DJ16,0)+IF('計算A'!R$106=1,1-DL16,0))*150+151+'計算A'!R$5*100000+IF(AND($E16=1,MR16=0),50000,0))),1000000))</f>
        <v/>
      </c>
      <c r="VZ16">
        <f>IF($B16=0,1000000,IF(INDEX('計算A'!$D$60:$II$104,$B16,16)*DL16=1,IF(AND($E16=2,MS16=0),1000000,IF($F16&gt;0,INDEX('計算A'!S$110:S$114,$F16+1)+IF(AND($E16=1,MS16=0),1000,0),MIN(AER16,20)*400+(IF('計算A'!R$106=1,1-DK16,0)+IF('計算A'!S$106=1,1-DM16,0))*150+161+'計算A'!S$5*100000+IF(AND($E16=1,MS16=0),50000,0))),1000000))</f>
        <v/>
      </c>
      <c r="WA16">
        <f>IF($B16=0,1000000,IF(INDEX('計算A'!$D$60:$II$104,$B16,17)*DM16=1,IF(AND($E16=2,MT16=0),1000000,IF($F16&gt;0,INDEX('計算A'!T$110:T$114,$F16+1)+IF(AND($E16=1,MT16=0),1000,0),MIN(AER16,20)*400+(IF('計算A'!S$106=1,1-DL16,0)+IF('計算A'!T$106=1,1-DN16,0))*150+171+'計算A'!T$5*100000+IF(AND($E16=1,MT16=0),50000,0))),1000000))</f>
        <v/>
      </c>
      <c r="WB16">
        <f>IF($B16=0,1000000,IF(INDEX('計算A'!$D$60:$II$104,$B16,18)*DN16=1,IF(AND($E16=2,MU16=0),1000000,IF($F16&gt;0,INDEX('計算A'!U$110:U$114,$F16+1)+IF(AND($E16=1,MU16=0),1000,0),MIN(AER16,20)*400+(IF('計算A'!T$106=1,1-DM16,0)+IF('計算A'!U$106=1,1-DO16,0))*150+181+'計算A'!U$5*100000+IF(AND($E16=1,MU16=0),50000,0))),1000000))</f>
        <v/>
      </c>
      <c r="WC16">
        <f>IF($B16=0,1000000,IF(INDEX('計算A'!$D$60:$II$104,$B16,19)*DO16=1,IF(AND($E16=2,MV16=0),1000000,IF($F16&gt;0,INDEX('計算A'!V$110:V$114,$F16+1)+IF(AND($E16=1,MV16=0),1000,0),MIN(AER16,20)*400+(IF('計算A'!U$106=1,1-DN16,0)+IF('計算A'!V$106=1,1-DP16,0))*150+191+'計算A'!V$5*100000+IF(AND($E16=1,MV16=0),50000,0))),1000000))</f>
        <v/>
      </c>
      <c r="WD16">
        <f>IF($B16=0,1000000,IF(INDEX('計算A'!$D$60:$II$104,$B16,20)*DP16=1,IF(AND($E16=2,MW16=0),1000000,IF($F16&gt;0,INDEX('計算A'!W$110:W$114,$F16+1)+IF(AND($E16=1,MW16=0),1000,0),MIN(AER16,20)*400+(IF('計算A'!V$106=1,1-DO16,0)+IF('計算A'!W$106=1,1-DQ16,0))*150+201+'計算A'!W$5*100000+IF(AND($E16=1,MW16=0),50000,0))),1000000))</f>
        <v/>
      </c>
      <c r="WE16">
        <f>IF($B16=0,1000000,IF(INDEX('計算A'!$D$60:$II$104,$B16,21)*DQ16=1,IF(AND($E16=2,MX16=0),1000000,IF($F16&gt;0,INDEX('計算A'!X$110:X$114,$F16+1)+IF(AND($E16=1,MX16=0),1000,0),MIN(AER16,20)*400+(IF('計算A'!W$106=1,1-DP16,0)+IF('計算A'!X$106=1,1-DR16,0))*150+211+'計算A'!X$5*100000+IF(AND($E16=1,MX16=0),50000,0))),1000000))</f>
        <v/>
      </c>
      <c r="WF16">
        <f>IF($B16=0,1000000,IF(INDEX('計算A'!$D$60:$II$104,$B16,22)*DR16=1,IF(AND($E16=2,MY16=0),1000000,IF($F16&gt;0,INDEX('計算A'!Y$110:Y$114,$F16+1)+IF(AND($E16=1,MY16=0),1000,0),MIN(AER16,20)*400+(IF('計算A'!X$106=1,1-DQ16,0)+IF('計算A'!Y$106=1,1-DS16,0))*150+221+'計算A'!Y$5*100000+IF(AND($E16=1,MY16=0),50000,0))),1000000))</f>
        <v/>
      </c>
      <c r="WG16">
        <f>IF($B16=0,1000000,IF(INDEX('計算A'!$D$60:$II$104,$B16,23)*DS16=1,IF(AND($E16=2,MZ16=0),1000000,IF($F16&gt;0,INDEX('計算A'!Z$110:Z$114,$F16+1)+IF(AND($E16=1,MZ16=0),1000,0),MIN(AER16,20)*400+(IF('計算A'!Y$106=1,1-DR16,0)+IF('計算A'!Z$106=1,1-DT16,0))*150+231+'計算A'!Z$5*100000+IF(AND($E16=1,MZ16=0),50000,0))),1000000))</f>
        <v/>
      </c>
      <c r="WH16">
        <f>IF($B16=0,1000000,IF(INDEX('計算A'!$D$60:$II$104,$B16,24)*DT16=1,IF(AND($E16=2,NA16=0),1000000,IF($F16&gt;0,INDEX('計算A'!AA$110:AA$114,$F16+1)+IF(AND($E16=1,NA16=0),1000,0),MIN(AER16,20)*400+(IF('計算A'!Z$106=1,1-DS16,0))*150+241+'計算A'!AA$5*100000+IF(AND($E16=1,NA16=0),50000,0))),1000000))</f>
        <v/>
      </c>
      <c r="WI16">
        <f>IF($B16=0,1000000,IF(INDEX('計算A'!$D$60:$II$104,$B16,25)*DU16=1,IF(AND($E16=2,NB16=0),1000000,IF($F16&gt;0,INDEX('計算A'!AB$110:AB$114,$F16+1)+IF(AND($E16=1,NB16=0),1000,0),MIN(AES16,20)*400+(IF('計算A'!AB$106=1,1-DV16,0))*150+12+'計算A'!AB$5*100000+IF(AND($E16=1,NB16=0),50000,0))),1000000))</f>
        <v/>
      </c>
      <c r="WJ16">
        <f>IF($B16=0,1000000,IF(INDEX('計算A'!$D$60:$II$104,$B16,26)*DV16=1,IF(AND($E16=2,NC16=0),1000000,IF($F16&gt;0,INDEX('計算A'!AC$110:AC$114,$F16+1)+IF(AND($E16=1,NC16=0),1000,0),MIN(AES16,20)*400+(IF('計算A'!AB$106=1,1-DU16,0)+IF('計算A'!AC$106=1,1-DW16,0))*150+22+'計算A'!AC$5*100000+IF(AND($E16=1,NC16=0),50000,0))),1000000))</f>
        <v/>
      </c>
      <c r="WK16">
        <f>IF($B16=0,1000000,IF(INDEX('計算A'!$D$60:$II$104,$B16,27)*DW16=1,IF(AND($E16=2,ND16=0),1000000,IF($F16&gt;0,INDEX('計算A'!AD$110:AD$114,$F16+1)+IF(AND($E16=1,ND16=0),1000,0),MIN(AES16,20)*400+(IF('計算A'!AC$106=1,1-DV16,0)+IF('計算A'!AD$106=1,1-DX16,0))*150+32+'計算A'!AD$5*100000+IF(AND($E16=1,ND16=0),50000,0))),1000000))</f>
        <v/>
      </c>
      <c r="WL16">
        <f>IF($B16=0,1000000,IF(INDEX('計算A'!$D$60:$II$104,$B16,28)*DX16=1,IF(AND($E16=2,NE16=0),1000000,IF($F16&gt;0,INDEX('計算A'!AE$110:AE$114,$F16+1)+IF(AND($E16=1,NE16=0),1000,0),MIN(AES16,20)*400+(IF('計算A'!AD$106=1,1-DW16,0)+IF('計算A'!AE$106=1,1-DY16,0))*150+42+'計算A'!AE$5*100000+IF(AND($E16=1,NE16=0),50000,0))),1000000))</f>
        <v/>
      </c>
      <c r="WM16">
        <f>IF($B16=0,1000000,IF(INDEX('計算A'!$D$60:$II$104,$B16,29)*DY16=1,IF(AND($E16=2,NF16=0),1000000,IF($F16&gt;0,INDEX('計算A'!AF$110:AF$114,$F16+1)+IF(AND($E16=1,NF16=0),1000,0),MIN(AES16,20)*400+(IF('計算A'!AE$106=1,1-DX16,0)+IF('計算A'!AF$106=1,1-DZ16,0))*150+52+'計算A'!AF$5*100000+IF(AND($E16=1,NF16=0),50000,0))),1000000))</f>
        <v/>
      </c>
      <c r="WN16">
        <f>IF($B16=0,1000000,IF(INDEX('計算A'!$D$60:$II$104,$B16,30)*DZ16=1,IF(AND($E16=2,NG16=0),1000000,IF($F16&gt;0,INDEX('計算A'!AG$110:AG$114,$F16+1)+IF(AND($E16=1,NG16=0),1000,0),MIN(AES16,20)*400+(IF('計算A'!AF$106=1,1-DY16,0)+IF('計算A'!AG$106=1,1-EA16,0))*150+62+'計算A'!AG$5*100000+IF(AND($E16=1,NG16=0),50000,0))),1000000))</f>
        <v/>
      </c>
      <c r="WO16">
        <f>IF($B16=0,1000000,IF(INDEX('計算A'!$D$60:$II$104,$B16,31)*EA16=1,IF(AND($E16=2,NH16=0),1000000,IF($F16&gt;0,INDEX('計算A'!AH$110:AH$114,$F16+1)+IF(AND($E16=1,NH16=0),1000,0),MIN(AES16,20)*400+(IF('計算A'!AG$106=1,1-DZ16,0)+IF('計算A'!AH$106=1,1-EB16,0))*150+72+'計算A'!AH$5*100000+IF(AND($E16=1,NH16=0),50000,0))),1000000))</f>
        <v/>
      </c>
      <c r="WP16">
        <f>IF($B16=0,1000000,IF(INDEX('計算A'!$D$60:$II$104,$B16,32)*EB16=1,IF(AND($E16=2,NI16=0),1000000,IF($F16&gt;0,INDEX('計算A'!AI$110:AI$114,$F16+1)+IF(AND($E16=1,NI16=0),1000,0),MIN(AES16,20)*400+(IF('計算A'!AH$106=1,1-EA16,0)+IF('計算A'!AI$106=1,1-EC16,0))*150+82+'計算A'!AI$5*100000+IF(AND($E16=1,NI16=0),50000,0))),1000000))</f>
        <v/>
      </c>
      <c r="WQ16">
        <f>IF($B16=0,1000000,IF(INDEX('計算A'!$D$60:$II$104,$B16,33)*EC16=1,IF(AND($E16=2,NJ16=0),1000000,IF($F16&gt;0,INDEX('計算A'!AJ$110:AJ$114,$F16+1)+IF(AND($E16=1,NJ16=0),1000,0),MIN(AES16,20)*400+(IF('計算A'!AI$106=1,1-EB16,0)+IF('計算A'!AJ$106=1,1-ED16,0))*150+92+'計算A'!AJ$5*100000+IF(AND($E16=1,NJ16=0),50000,0))),1000000))</f>
        <v/>
      </c>
      <c r="WR16">
        <f>IF($B16=0,1000000,IF(INDEX('計算A'!$D$60:$II$104,$B16,34)*ED16=1,IF(AND($E16=2,NK16=0),1000000,IF($F16&gt;0,INDEX('計算A'!AK$110:AK$114,$F16+1)+IF(AND($E16=1,NK16=0),1000,0),MIN(AES16,20)*400+(IF('計算A'!AJ$106=1,1-EC16,0)+IF('計算A'!AK$106=1,1-EE16,0))*150+102+'計算A'!AK$5*100000+IF(AND($E16=1,NK16=0),50000,0))),1000000))</f>
        <v/>
      </c>
      <c r="WS16">
        <f>IF($B16=0,1000000,IF(INDEX('計算A'!$D$60:$II$104,$B16,35)*EE16=1,IF(AND($E16=2,NL16=0),1000000,IF($F16&gt;0,INDEX('計算A'!AL$110:AL$114,$F16+1)+IF(AND($E16=1,NL16=0),1000,0),MIN(AES16,20)*400+(IF('計算A'!AK$106=1,1-ED16,0)+IF('計算A'!AL$106=1,1-EF16,0))*150+112+'計算A'!AL$5*100000+IF(AND($E16=1,NL16=0),50000,0))),1000000))</f>
        <v/>
      </c>
      <c r="WT16">
        <f>IF($B16=0,1000000,IF(INDEX('計算A'!$D$60:$II$104,$B16,36)*EF16=1,IF(AND($E16=2,NM16=0),1000000,IF($F16&gt;0,INDEX('計算A'!AM$110:AM$114,$F16+1)+IF(AND($E16=1,NM16=0),1000,0),MIN(AES16,20)*400+(IF('計算A'!AL$106=1,1-EE16,0)+IF('計算A'!AM$106=1,1-EG16,0))*150+122+'計算A'!AM$5*100000+IF(AND($E16=1,NM16=0),50000,0))),1000000))</f>
        <v/>
      </c>
      <c r="WU16">
        <f>IF($B16=0,1000000,IF(INDEX('計算A'!$D$60:$II$104,$B16,37)*EG16=1,IF(AND($E16=2,NN16=0),1000000,IF($F16&gt;0,INDEX('計算A'!AN$110:AN$114,$F16+1)+IF(AND($E16=1,NN16=0),1000,0),MIN(AES16,20)*400+(IF('計算A'!AM$106=1,1-EF16,0)+IF('計算A'!AN$106=1,1-EH16,0))*150+132+'計算A'!AN$5*100000+IF(AND($E16=1,NN16=0),50000,0))),1000000))</f>
        <v/>
      </c>
      <c r="WV16">
        <f>IF($B16=0,1000000,IF(INDEX('計算A'!$D$60:$II$104,$B16,38)*EH16=1,IF(AND($E16=2,NO16=0),1000000,IF($F16&gt;0,INDEX('計算A'!AO$110:AO$114,$F16+1)+IF(AND($E16=1,NO16=0),1000,0),MIN(AES16,20)*400+(IF('計算A'!AN$106=1,1-EG16,0)+IF('計算A'!AO$106=1,1-EI16,0))*150+142+'計算A'!AO$5*100000+IF(AND($E16=1,NO16=0),50000,0))),1000000))</f>
        <v/>
      </c>
      <c r="WW16">
        <f>IF($B16=0,1000000,IF(INDEX('計算A'!$D$60:$II$104,$B16,39)*EI16=1,IF(AND($E16=2,NP16=0),1000000,IF($F16&gt;0,INDEX('計算A'!AP$110:AP$114,$F16+1)+IF(AND($E16=1,NP16=0),1000,0),MIN(AES16,20)*400+(IF('計算A'!AO$106=1,1-EH16,0)+IF('計算A'!AP$106=1,1-EJ16,0))*150+152+'計算A'!AP$5*100000+IF(AND($E16=1,NP16=0),50000,0))),1000000))</f>
        <v/>
      </c>
      <c r="WX16">
        <f>IF($B16=0,1000000,IF(INDEX('計算A'!$D$60:$II$104,$B16,40)*EJ16=1,IF(AND($E16=2,NQ16=0),1000000,IF($F16&gt;0,INDEX('計算A'!AQ$110:AQ$114,$F16+1)+IF(AND($E16=1,NQ16=0),1000,0),MIN(AES16,20)*400+(IF('計算A'!AP$106=1,1-EI16,0)+IF('計算A'!AQ$106=1,1-EK16,0))*150+162+'計算A'!AQ$5*100000+IF(AND($E16=1,NQ16=0),50000,0))),1000000))</f>
        <v/>
      </c>
      <c r="WY16">
        <f>IF($B16=0,1000000,IF(INDEX('計算A'!$D$60:$II$104,$B16,41)*EK16=1,IF(AND($E16=2,NR16=0),1000000,IF($F16&gt;0,INDEX('計算A'!AR$110:AR$114,$F16+1)+IF(AND($E16=1,NR16=0),1000,0),MIN(AES16,20)*400+(IF('計算A'!AQ$106=1,1-EJ16,0)+IF('計算A'!AR$106=1,1-EL16,0))*150+172+'計算A'!AR$5*100000+IF(AND($E16=1,NR16=0),50000,0))),1000000))</f>
        <v/>
      </c>
      <c r="WZ16">
        <f>IF($B16=0,1000000,IF(INDEX('計算A'!$D$60:$II$104,$B16,42)*EL16=1,IF(AND($E16=2,NS16=0),1000000,IF($F16&gt;0,INDEX('計算A'!AS$110:AS$114,$F16+1)+IF(AND($E16=1,NS16=0),1000,0),MIN(AES16,20)*400+(IF('計算A'!AR$106=1,1-EK16,0)+IF('計算A'!AS$106=1,1-EM16,0))*150+182+'計算A'!AS$5*100000+IF(AND($E16=1,NS16=0),50000,0))),1000000))</f>
        <v/>
      </c>
      <c r="XA16">
        <f>IF($B16=0,1000000,IF(INDEX('計算A'!$D$60:$II$104,$B16,43)*EM16=1,IF(AND($E16=2,NT16=0),1000000,IF($F16&gt;0,INDEX('計算A'!AT$110:AT$114,$F16+1)+IF(AND($E16=1,NT16=0),1000,0),MIN(AES16,20)*400+(IF('計算A'!AS$106=1,1-EL16,0)+IF('計算A'!AT$106=1,1-EN16,0))*150+192+'計算A'!AT$5*100000+IF(AND($E16=1,NT16=0),50000,0))),1000000))</f>
        <v/>
      </c>
      <c r="XB16">
        <f>IF($B16=0,1000000,IF(INDEX('計算A'!$D$60:$II$104,$B16,44)*EN16=1,IF(AND($E16=2,NU16=0),1000000,IF($F16&gt;0,INDEX('計算A'!AU$110:AU$114,$F16+1)+IF(AND($E16=1,NU16=0),1000,0),MIN(AES16,20)*400+(IF('計算A'!AT$106=1,1-EM16,0)+IF('計算A'!AU$106=1,1-EO16,0))*150+202+'計算A'!AU$5*100000+IF(AND($E16=1,NU16=0),50000,0))),1000000))</f>
        <v/>
      </c>
      <c r="XC16">
        <f>IF($B16=0,1000000,IF(INDEX('計算A'!$D$60:$II$104,$B16,45)*EO16=1,IF(AND($E16=2,NV16=0),1000000,IF($F16&gt;0,INDEX('計算A'!AV$110:AV$114,$F16+1)+IF(AND($E16=1,NV16=0),1000,0),MIN(AES16,20)*400+(IF('計算A'!AU$106=1,1-EN16,0)+IF('計算A'!AV$106=1,1-EP16,0))*150+212+'計算A'!AV$5*100000+IF(AND($E16=1,NV16=0),50000,0))),1000000))</f>
        <v/>
      </c>
      <c r="XD16">
        <f>IF($B16=0,1000000,IF(INDEX('計算A'!$D$60:$II$104,$B16,46)*EP16=1,IF(AND($E16=2,NW16=0),1000000,IF($F16&gt;0,INDEX('計算A'!AW$110:AW$114,$F16+1)+IF(AND($E16=1,NW16=0),1000,0),MIN(AES16,20)*400+(IF('計算A'!AV$106=1,1-EO16,0)+IF('計算A'!AW$106=1,1-EQ16,0))*150+222+'計算A'!AW$5*100000+IF(AND($E16=1,NW16=0),50000,0))),1000000))</f>
        <v/>
      </c>
      <c r="XE16">
        <f>IF($B16=0,1000000,IF(INDEX('計算A'!$D$60:$II$104,$B16,47)*EQ16=1,IF(AND($E16=2,NX16=0),1000000,IF($F16&gt;0,INDEX('計算A'!AX$110:AX$114,$F16+1)+IF(AND($E16=1,NX16=0),1000,0),MIN(AES16,20)*400+(IF('計算A'!AW$106=1,1-EP16,0)+IF('計算A'!AX$106=1,1-ER16,0))*150+232+'計算A'!AX$5*100000+IF(AND($E16=1,NX16=0),50000,0))),1000000))</f>
        <v/>
      </c>
      <c r="XF16">
        <f>IF($B16=0,1000000,IF(INDEX('計算A'!$D$60:$II$104,$B16,48)*ER16=1,IF(AND($E16=2,NY16=0),1000000,IF($F16&gt;0,INDEX('計算A'!AY$110:AY$114,$F16+1)+IF(AND($E16=1,NY16=0),1000,0),MIN(AES16,20)*400+(IF('計算A'!AX$106=1,1-EQ16,0))*150+242+'計算A'!AY$5*100000+IF(AND($E16=1,NY16=0),50000,0))),1000000))</f>
        <v/>
      </c>
      <c r="XG16">
        <f>IF($B16=0,1000000,IF(INDEX('計算A'!$D$60:$II$104,$B16,49)*ES16=1,IF(AND($E16=2,NZ16=0),1000000,IF($F16&gt;0,INDEX('計算A'!AZ$110:AZ$114,$F16+1)+IF(AND($E16=1,NZ16=0),1000,0),MIN(AET16,20)*400+(IF('計算A'!AZ$106=1,1-ET16,0))*150+13+'計算A'!AZ$5*100000+IF(AND($E16=1,NZ16=0),50000,0))),1000000))</f>
        <v/>
      </c>
      <c r="XH16">
        <f>IF($B16=0,1000000,IF(INDEX('計算A'!$D$60:$II$104,$B16,50)*ET16=1,IF(AND($E16=2,OA16=0),1000000,IF($F16&gt;0,INDEX('計算A'!BA$110:BA$114,$F16+1)+IF(AND($E16=1,OA16=0),1000,0),MIN(AET16,20)*400+(IF('計算A'!AZ$106=1,1-ES16,0)+IF('計算A'!BA$106=1,1-EU16,0))*150+23+'計算A'!BA$5*100000+IF(AND($E16=1,OA16=0),50000,0))),1000000))</f>
        <v/>
      </c>
      <c r="XI16">
        <f>IF($B16=0,1000000,IF(INDEX('計算A'!$D$60:$II$104,$B16,51)*EU16=1,IF(AND($E16=2,OB16=0),1000000,IF($F16&gt;0,INDEX('計算A'!BB$110:BB$114,$F16+1)+IF(AND($E16=1,OB16=0),1000,0),MIN(AET16,20)*400+(IF('計算A'!BA$106=1,1-ET16,0)+IF('計算A'!BB$106=1,1-EV16,0))*150+33+'計算A'!BB$5*100000+IF(AND($E16=1,OB16=0),50000,0))),1000000))</f>
        <v/>
      </c>
      <c r="XJ16">
        <f>IF($B16=0,1000000,IF(INDEX('計算A'!$D$60:$II$104,$B16,52)*EV16=1,IF(AND($E16=2,OC16=0),1000000,IF($F16&gt;0,INDEX('計算A'!BC$110:BC$114,$F16+1)+IF(AND($E16=1,OC16=0),1000,0),MIN(AET16,20)*400+(IF('計算A'!BB$106=1,1-EU16,0)+IF('計算A'!BC$106=1,1-EW16,0))*150+43+'計算A'!BC$5*100000+IF(AND($E16=1,OC16=0),50000,0))),1000000))</f>
        <v/>
      </c>
      <c r="XK16">
        <f>IF($B16=0,1000000,IF(INDEX('計算A'!$D$60:$II$104,$B16,53)*EW16=1,IF(AND($E16=2,OD16=0),1000000,IF($F16&gt;0,INDEX('計算A'!BD$110:BD$114,$F16+1)+IF(AND($E16=1,OD16=0),1000,0),MIN(AET16,20)*400+(IF('計算A'!BC$106=1,1-EV16,0)+IF('計算A'!BD$106=1,1-EX16,0))*150+53+'計算A'!BD$5*100000+IF(AND($E16=1,OD16=0),50000,0))),1000000))</f>
        <v/>
      </c>
      <c r="XL16">
        <f>IF($B16=0,1000000,IF(INDEX('計算A'!$D$60:$II$104,$B16,54)*EX16=1,IF(AND($E16=2,OE16=0),1000000,IF($F16&gt;0,INDEX('計算A'!BE$110:BE$114,$F16+1)+IF(AND($E16=1,OE16=0),1000,0),MIN(AET16,20)*400+(IF('計算A'!BD$106=1,1-EW16,0)+IF('計算A'!BE$106=1,1-EY16,0))*150+63+'計算A'!BE$5*100000+IF(AND($E16=1,OE16=0),50000,0))),1000000))</f>
        <v/>
      </c>
      <c r="XM16">
        <f>IF($B16=0,1000000,IF(INDEX('計算A'!$D$60:$II$104,$B16,55)*EY16=1,IF(AND($E16=2,OF16=0),1000000,IF($F16&gt;0,INDEX('計算A'!BF$110:BF$114,$F16+1)+IF(AND($E16=1,OF16=0),1000,0),MIN(AET16,20)*400+(IF('計算A'!BE$106=1,1-EX16,0)+IF('計算A'!BF$106=1,1-EZ16,0))*150+73+'計算A'!BF$5*100000+IF(AND($E16=1,OF16=0),50000,0))),1000000))</f>
        <v/>
      </c>
      <c r="XN16">
        <f>IF($B16=0,1000000,IF(INDEX('計算A'!$D$60:$II$104,$B16,56)*EZ16=1,IF(AND($E16=2,OG16=0),1000000,IF($F16&gt;0,INDEX('計算A'!BG$110:BG$114,$F16+1)+IF(AND($E16=1,OG16=0),1000,0),MIN(AET16,20)*400+(IF('計算A'!BF$106=1,1-EY16,0)+IF('計算A'!BG$106=1,1-FA16,0))*150+83+'計算A'!BG$5*100000+IF(AND($E16=1,OG16=0),50000,0))),1000000))</f>
        <v/>
      </c>
      <c r="XO16">
        <f>IF($B16=0,1000000,IF(INDEX('計算A'!$D$60:$II$104,$B16,57)*FA16=1,IF(AND($E16=2,OH16=0),1000000,IF($F16&gt;0,INDEX('計算A'!BH$110:BH$114,$F16+1)+IF(AND($E16=1,OH16=0),1000,0),MIN(AET16,20)*400+(IF('計算A'!BG$106=1,1-EZ16,0)+IF('計算A'!BH$106=1,1-FB16,0))*150+93+'計算A'!BH$5*100000+IF(AND($E16=1,OH16=0),50000,0))),1000000))</f>
        <v/>
      </c>
      <c r="XP16">
        <f>IF($B16=0,1000000,IF(INDEX('計算A'!$D$60:$II$104,$B16,58)*FB16=1,IF(AND($E16=2,OI16=0),1000000,IF($F16&gt;0,INDEX('計算A'!BI$110:BI$114,$F16+1)+IF(AND($E16=1,OI16=0),1000,0),MIN(AET16,20)*400+(IF('計算A'!BH$106=1,1-FA16,0)+IF('計算A'!BI$106=1,1-FC16,0))*150+103+'計算A'!BI$5*100000+IF(AND($E16=1,OI16=0),50000,0))),1000000))</f>
        <v/>
      </c>
      <c r="XQ16">
        <f>IF($B16=0,1000000,IF(INDEX('計算A'!$D$60:$II$104,$B16,59)*FC16=1,IF(AND($E16=2,OJ16=0),1000000,IF($F16&gt;0,INDEX('計算A'!BJ$110:BJ$114,$F16+1)+IF(AND($E16=1,OJ16=0),1000,0),MIN(AET16,20)*400+(IF('計算A'!BI$106=1,1-FB16,0)+IF('計算A'!BJ$106=1,1-FD16,0))*150+113+'計算A'!BJ$5*100000+IF(AND($E16=1,OJ16=0),50000,0))),1000000))</f>
        <v/>
      </c>
      <c r="XR16">
        <f>IF($B16=0,1000000,IF(INDEX('計算A'!$D$60:$II$104,$B16,60)*FD16=1,IF(AND($E16=2,OK16=0),1000000,IF($F16&gt;0,INDEX('計算A'!BK$110:BK$114,$F16+1)+IF(AND($E16=1,OK16=0),1000,0),MIN(AET16,20)*400+(IF('計算A'!BJ$106=1,1-FC16,0)+IF('計算A'!BK$106=1,1-FE16,0))*150+123+'計算A'!BK$5*100000+IF(AND($E16=1,OK16=0),50000,0))),1000000))</f>
        <v/>
      </c>
      <c r="XS16">
        <f>IF($B16=0,1000000,IF(INDEX('計算A'!$D$60:$II$104,$B16,61)*FE16=1,IF(AND($E16=2,OL16=0),1000000,IF($F16&gt;0,INDEX('計算A'!BL$110:BL$114,$F16+1)+IF(AND($E16=1,OL16=0),1000,0),MIN(AET16,20)*400+(IF('計算A'!BK$106=1,1-FD16,0)+IF('計算A'!BL$106=1,1-FF16,0))*150+133+'計算A'!BL$5*100000+IF(AND($E16=1,OL16=0),50000,0))),1000000))</f>
        <v/>
      </c>
      <c r="XT16">
        <f>IF($B16=0,1000000,IF(INDEX('計算A'!$D$60:$II$104,$B16,62)*FF16=1,IF(AND($E16=2,OM16=0),1000000,IF($F16&gt;0,INDEX('計算A'!BM$110:BM$114,$F16+1)+IF(AND($E16=1,OM16=0),1000,0),MIN(AET16,20)*400+(IF('計算A'!BL$106=1,1-FE16,0)+IF('計算A'!BM$106=1,1-FG16,0))*150+143+'計算A'!BM$5*100000+IF(AND($E16=1,OM16=0),50000,0))),1000000))</f>
        <v/>
      </c>
      <c r="XU16">
        <f>IF($B16=0,1000000,IF(INDEX('計算A'!$D$60:$II$104,$B16,63)*FG16=1,IF(AND($E16=2,ON16=0),1000000,IF($F16&gt;0,INDEX('計算A'!BN$110:BN$114,$F16+1)+IF(AND($E16=1,ON16=0),1000,0),MIN(AET16,20)*400+(IF('計算A'!BM$106=1,1-FF16,0)+IF('計算A'!BN$106=1,1-FH16,0))*150+153+'計算A'!BN$5*100000+IF(AND($E16=1,ON16=0),50000,0))),1000000))</f>
        <v/>
      </c>
      <c r="XV16">
        <f>IF($B16=0,1000000,IF(INDEX('計算A'!$D$60:$II$104,$B16,64)*FH16=1,IF(AND($E16=2,OO16=0),1000000,IF($F16&gt;0,INDEX('計算A'!BO$110:BO$114,$F16+1)+IF(AND($E16=1,OO16=0),1000,0),MIN(AET16,20)*400+(IF('計算A'!BN$106=1,1-FG16,0)+IF('計算A'!BO$106=1,1-FI16,0))*150+163+'計算A'!BO$5*100000+IF(AND($E16=1,OO16=0),50000,0))),1000000))</f>
        <v/>
      </c>
      <c r="XW16">
        <f>IF($B16=0,1000000,IF(INDEX('計算A'!$D$60:$II$104,$B16,65)*FI16=1,IF(AND($E16=2,OP16=0),1000000,IF($F16&gt;0,INDEX('計算A'!BP$110:BP$114,$F16+1)+IF(AND($E16=1,OP16=0),1000,0),MIN(AET16,20)*400+(IF('計算A'!BO$106=1,1-FH16,0)+IF('計算A'!BP$106=1,1-FJ16,0))*150+173+'計算A'!BP$5*100000+IF(AND($E16=1,OP16=0),50000,0))),1000000))</f>
        <v/>
      </c>
      <c r="XX16">
        <f>IF($B16=0,1000000,IF(INDEX('計算A'!$D$60:$II$104,$B16,66)*FJ16=1,IF(AND($E16=2,OQ16=0),1000000,IF($F16&gt;0,INDEX('計算A'!BQ$110:BQ$114,$F16+1)+IF(AND($E16=1,OQ16=0),1000,0),MIN(AET16,20)*400+(IF('計算A'!BP$106=1,1-FI16,0)+IF('計算A'!BQ$106=1,1-FK16,0))*150+183+'計算A'!BQ$5*100000+IF(AND($E16=1,OQ16=0),50000,0))),1000000))</f>
        <v/>
      </c>
      <c r="XY16">
        <f>IF($B16=0,1000000,IF(INDEX('計算A'!$D$60:$II$104,$B16,67)*FK16=1,IF(AND($E16=2,OR16=0),1000000,IF($F16&gt;0,INDEX('計算A'!BR$110:BR$114,$F16+1)+IF(AND($E16=1,OR16=0),1000,0),MIN(AET16,20)*400+(IF('計算A'!BQ$106=1,1-FJ16,0)+IF('計算A'!BR$106=1,1-FL16,0))*150+193+'計算A'!BR$5*100000+IF(AND($E16=1,OR16=0),50000,0))),1000000))</f>
        <v/>
      </c>
      <c r="XZ16">
        <f>IF($B16=0,1000000,IF(INDEX('計算A'!$D$60:$II$104,$B16,68)*FL16=1,IF(AND($E16=2,OS16=0),1000000,IF($F16&gt;0,INDEX('計算A'!BS$110:BS$114,$F16+1)+IF(AND($E16=1,OS16=0),1000,0),MIN(AET16,20)*400+(IF('計算A'!BR$106=1,1-FK16,0)+IF('計算A'!BS$106=1,1-FM16,0))*150+203+'計算A'!BS$5*100000+IF(AND($E16=1,OS16=0),50000,0))),1000000))</f>
        <v/>
      </c>
      <c r="YA16">
        <f>IF($B16=0,1000000,IF(INDEX('計算A'!$D$60:$II$104,$B16,69)*FM16=1,IF(AND($E16=2,OT16=0),1000000,IF($F16&gt;0,INDEX('計算A'!BT$110:BT$114,$F16+1)+IF(AND($E16=1,OT16=0),1000,0),MIN(AET16,20)*400+(IF('計算A'!BS$106=1,1-FL16,0)+IF('計算A'!BT$106=1,1-FN16,0))*150+213+'計算A'!BT$5*100000+IF(AND($E16=1,OT16=0),50000,0))),1000000))</f>
        <v/>
      </c>
      <c r="YB16">
        <f>IF($B16=0,1000000,IF(INDEX('計算A'!$D$60:$II$104,$B16,70)*FN16=1,IF(AND($E16=2,OU16=0),1000000,IF($F16&gt;0,INDEX('計算A'!BU$110:BU$114,$F16+1)+IF(AND($E16=1,OU16=0),1000,0),MIN(AET16,20)*400+(IF('計算A'!BT$106=1,1-FM16,0)+IF('計算A'!BU$106=1,1-FO16,0))*150+223+'計算A'!BU$5*100000+IF(AND($E16=1,OU16=0),50000,0))),1000000))</f>
        <v/>
      </c>
      <c r="YC16">
        <f>IF($B16=0,1000000,IF(INDEX('計算A'!$D$60:$II$104,$B16,71)*FO16=1,IF(AND($E16=2,OV16=0),1000000,IF($F16&gt;0,INDEX('計算A'!BV$110:BV$114,$F16+1)+IF(AND($E16=1,OV16=0),1000,0),MIN(AET16,20)*400+(IF('計算A'!BU$106=1,1-FN16,0)+IF('計算A'!BV$106=1,1-FP16,0))*150+233+'計算A'!BV$5*100000+IF(AND($E16=1,OV16=0),50000,0))),1000000))</f>
        <v/>
      </c>
      <c r="YD16">
        <f>IF($B16=0,1000000,IF(INDEX('計算A'!$D$60:$II$104,$B16,72)*FP16=1,IF(AND($E16=2,OW16=0),1000000,IF($F16&gt;0,INDEX('計算A'!BW$110:BW$114,$F16+1)+IF(AND($E16=1,OW16=0),1000,0),MIN(AET16,20)*400+(IF('計算A'!BV$106=1,1-FO16,0))*150+243+'計算A'!BW$5*100000+IF(AND($E16=1,OW16=0),50000,0))),1000000))</f>
        <v/>
      </c>
      <c r="YE16">
        <f>IF($B16=0,1000000,IF(INDEX('計算A'!$D$60:$II$104,$B16,73)*FQ16=1,IF(AND($E16=2,OX16=0),1000000,IF($F16&gt;0,INDEX('計算A'!BX$110:BX$114,$F16+1)+IF(AND($E16=1,OX16=0),1000,0),MIN(AEU16,20)*400+(IF('計算A'!BX$106=1,1-FR16,0))*150+14+'計算A'!BX$5*100000+IF(AND($E16=1,OX16=0),50000,0))),1000000))</f>
        <v/>
      </c>
      <c r="YF16">
        <f>IF($B16=0,1000000,IF(INDEX('計算A'!$D$60:$II$104,$B16,74)*FR16=1,IF(AND($E16=2,OY16=0),1000000,IF($F16&gt;0,INDEX('計算A'!BY$110:BY$114,$F16+1)+IF(AND($E16=1,OY16=0),1000,0),MIN(AEU16,20)*400+(IF('計算A'!BX$106=1,1-FQ16,0)+IF('計算A'!BY$106=1,1-FS16,0))*150+24+'計算A'!BY$5*100000+IF(AND($E16=1,OY16=0),50000,0))),1000000))</f>
        <v/>
      </c>
      <c r="YG16">
        <f>IF($B16=0,1000000,IF(INDEX('計算A'!$D$60:$II$104,$B16,75)*FS16=1,IF(AND($E16=2,OZ16=0),1000000,IF($F16&gt;0,INDEX('計算A'!BZ$110:BZ$114,$F16+1)+IF(AND($E16=1,OZ16=0),1000,0),MIN(AEU16,20)*400+(IF('計算A'!BY$106=1,1-FR16,0)+IF('計算A'!BZ$106=1,1-FT16,0))*150+34+'計算A'!BZ$5*100000+IF(AND($E16=1,OZ16=0),50000,0))),1000000))</f>
        <v/>
      </c>
      <c r="YH16">
        <f>IF($B16=0,1000000,IF(INDEX('計算A'!$D$60:$II$104,$B16,76)*FT16=1,IF(AND($E16=2,PA16=0),1000000,IF($F16&gt;0,INDEX('計算A'!CA$110:CA$114,$F16+1)+IF(AND($E16=1,PA16=0),1000,0),MIN(AEU16,20)*400+(IF('計算A'!BZ$106=1,1-FS16,0)+IF('計算A'!CA$106=1,1-FU16,0))*150+44+'計算A'!CA$5*100000+IF(AND($E16=1,PA16=0),50000,0))),1000000))</f>
        <v/>
      </c>
      <c r="YI16">
        <f>IF($B16=0,1000000,IF(INDEX('計算A'!$D$60:$II$104,$B16,77)*FU16=1,IF(AND($E16=2,PB16=0),1000000,IF($F16&gt;0,INDEX('計算A'!CB$110:CB$114,$F16+1)+IF(AND($E16=1,PB16=0),1000,0),MIN(AEU16,20)*400+(IF('計算A'!CA$106=1,1-FT16,0)+IF('計算A'!CB$106=1,1-FV16,0))*150+54+'計算A'!CB$5*100000+IF(AND($E16=1,PB16=0),50000,0))),1000000))</f>
        <v/>
      </c>
      <c r="YJ16">
        <f>IF($B16=0,1000000,IF(INDEX('計算A'!$D$60:$II$104,$B16,78)*FV16=1,IF(AND($E16=2,PC16=0),1000000,IF($F16&gt;0,INDEX('計算A'!CC$110:CC$114,$F16+1)+IF(AND($E16=1,PC16=0),1000,0),MIN(AEU16,20)*400+(IF('計算A'!CB$106=1,1-FU16,0)+IF('計算A'!CC$106=1,1-FW16,0))*150+64+'計算A'!CC$5*100000+IF(AND($E16=1,PC16=0),50000,0))),1000000))</f>
        <v/>
      </c>
      <c r="YK16">
        <f>IF($B16=0,1000000,IF(INDEX('計算A'!$D$60:$II$104,$B16,79)*FW16=1,IF(AND($E16=2,PD16=0),1000000,IF($F16&gt;0,INDEX('計算A'!CD$110:CD$114,$F16+1)+IF(AND($E16=1,PD16=0),1000,0),MIN(AEU16,20)*400+(IF('計算A'!CC$106=1,1-FV16,0)+IF('計算A'!CD$106=1,1-FX16,0))*150+74+'計算A'!CD$5*100000+IF(AND($E16=1,PD16=0),50000,0))),1000000))</f>
        <v/>
      </c>
      <c r="YL16">
        <f>IF($B16=0,1000000,IF(INDEX('計算A'!$D$60:$II$104,$B16,80)*FX16=1,IF(AND($E16=2,PE16=0),1000000,IF($F16&gt;0,INDEX('計算A'!CE$110:CE$114,$F16+1)+IF(AND($E16=1,PE16=0),1000,0),MIN(AEU16,20)*400+(IF('計算A'!CD$106=1,1-FW16,0)+IF('計算A'!CE$106=1,1-FY16,0))*150+84+'計算A'!CE$5*100000+IF(AND($E16=1,PE16=0),50000,0))),1000000))</f>
        <v/>
      </c>
      <c r="YM16">
        <f>IF($B16=0,1000000,IF(INDEX('計算A'!$D$60:$II$104,$B16,81)*FY16=1,IF(AND($E16=2,PF16=0),1000000,IF($F16&gt;0,INDEX('計算A'!CF$110:CF$114,$F16+1)+IF(AND($E16=1,PF16=0),1000,0),MIN(AEU16,20)*400+(IF('計算A'!CE$106=1,1-FX16,0)+IF('計算A'!CF$106=1,1-FZ16,0))*150+94+'計算A'!CF$5*100000+IF(AND($E16=1,PF16=0),50000,0))),1000000))</f>
        <v/>
      </c>
      <c r="YN16">
        <f>IF($B16=0,1000000,IF(INDEX('計算A'!$D$60:$II$104,$B16,82)*FZ16=1,IF(AND($E16=2,PG16=0),1000000,IF($F16&gt;0,INDEX('計算A'!CG$110:CG$114,$F16+1)+IF(AND($E16=1,PG16=0),1000,0),MIN(AEU16,20)*400+(IF('計算A'!CF$106=1,1-FY16,0)+IF('計算A'!CG$106=1,1-GA16,0))*150+104+'計算A'!CG$5*100000+IF(AND($E16=1,PG16=0),50000,0))),1000000))</f>
        <v/>
      </c>
      <c r="YO16">
        <f>IF($B16=0,1000000,IF(INDEX('計算A'!$D$60:$II$104,$B16,83)*GA16=1,IF(AND($E16=2,PH16=0),1000000,IF($F16&gt;0,INDEX('計算A'!CH$110:CH$114,$F16+1)+IF(AND($E16=1,PH16=0),1000,0),MIN(AEU16,20)*400+(IF('計算A'!CG$106=1,1-FZ16,0)+IF('計算A'!CH$106=1,1-GB16,0))*150+114+'計算A'!CH$5*100000+IF(AND($E16=1,PH16=0),50000,0))),1000000))</f>
        <v/>
      </c>
      <c r="YP16">
        <f>IF($B16=0,1000000,IF(INDEX('計算A'!$D$60:$II$104,$B16,84)*GB16=1,IF(AND($E16=2,PI16=0),1000000,IF($F16&gt;0,INDEX('計算A'!CI$110:CI$114,$F16+1)+IF(AND($E16=1,PI16=0),1000,0),MIN(AEU16,20)*400+(IF('計算A'!CH$106=1,1-GA16,0)+IF('計算A'!CI$106=1,1-GC16,0))*150+124+'計算A'!CI$5*100000+IF(AND($E16=1,PI16=0),50000,0))),1000000))</f>
        <v/>
      </c>
      <c r="YQ16">
        <f>IF($B16=0,1000000,IF(INDEX('計算A'!$D$60:$II$104,$B16,85)*GC16=1,IF(AND($E16=2,PJ16=0),1000000,IF($F16&gt;0,INDEX('計算A'!CJ$110:CJ$114,$F16+1)+IF(AND($E16=1,PJ16=0),1000,0),MIN(AEU16,20)*400+(IF('計算A'!CI$106=1,1-GB16,0)+IF('計算A'!CJ$106=1,1-GD16,0))*150+134+'計算A'!CJ$5*100000+IF(AND($E16=1,PJ16=0),50000,0))),1000000))</f>
        <v/>
      </c>
      <c r="YR16">
        <f>IF($B16=0,1000000,IF(INDEX('計算A'!$D$60:$II$104,$B16,86)*GD16=1,IF(AND($E16=2,PK16=0),1000000,IF($F16&gt;0,INDEX('計算A'!CK$110:CK$114,$F16+1)+IF(AND($E16=1,PK16=0),1000,0),MIN(AEU16,20)*400+(IF('計算A'!CJ$106=1,1-GC16,0)+IF('計算A'!CK$106=1,1-GE16,0))*150+144+'計算A'!CK$5*100000+IF(AND($E16=1,PK16=0),50000,0))),1000000))</f>
        <v/>
      </c>
      <c r="YS16">
        <f>IF($B16=0,1000000,IF(INDEX('計算A'!$D$60:$II$104,$B16,87)*GE16=1,IF(AND($E16=2,PL16=0),1000000,IF($F16&gt;0,INDEX('計算A'!CL$110:CL$114,$F16+1)+IF(AND($E16=1,PL16=0),1000,0),MIN(AEU16,20)*400+(IF('計算A'!CK$106=1,1-GD16,0)+IF('計算A'!CL$106=1,1-GF16,0))*150+154+'計算A'!CL$5*100000+IF(AND($E16=1,PL16=0),50000,0))),1000000))</f>
        <v/>
      </c>
      <c r="YT16">
        <f>IF($B16=0,1000000,IF(INDEX('計算A'!$D$60:$II$104,$B16,88)*GF16=1,IF(AND($E16=2,PM16=0),1000000,IF($F16&gt;0,INDEX('計算A'!CM$110:CM$114,$F16+1)+IF(AND($E16=1,PM16=0),1000,0),MIN(AEU16,20)*400+(IF('計算A'!CL$106=1,1-GE16,0)+IF('計算A'!CM$106=1,1-GG16,0))*150+164+'計算A'!CM$5*100000+IF(AND($E16=1,PM16=0),50000,0))),1000000))</f>
        <v/>
      </c>
      <c r="YU16">
        <f>IF($B16=0,1000000,IF(INDEX('計算A'!$D$60:$II$104,$B16,89)*GG16=1,IF(AND($E16=2,PN16=0),1000000,IF($F16&gt;0,INDEX('計算A'!CN$110:CN$114,$F16+1)+IF(AND($E16=1,PN16=0),1000,0),MIN(AEU16,20)*400+(IF('計算A'!CM$106=1,1-GF16,0)+IF('計算A'!CN$106=1,1-GH16,0))*150+174+'計算A'!CN$5*100000+IF(AND($E16=1,PN16=0),50000,0))),1000000))</f>
        <v/>
      </c>
      <c r="YV16">
        <f>IF($B16=0,1000000,IF(INDEX('計算A'!$D$60:$II$104,$B16,90)*GH16=1,IF(AND($E16=2,PO16=0),1000000,IF($F16&gt;0,INDEX('計算A'!CO$110:CO$114,$F16+1)+IF(AND($E16=1,PO16=0),1000,0),MIN(AEU16,20)*400+(IF('計算A'!CN$106=1,1-GG16,0)+IF('計算A'!CO$106=1,1-GI16,0))*150+184+'計算A'!CO$5*100000+IF(AND($E16=1,PO16=0),50000,0))),1000000))</f>
        <v/>
      </c>
      <c r="YW16">
        <f>IF($B16=0,1000000,IF(INDEX('計算A'!$D$60:$II$104,$B16,91)*GI16=1,IF(AND($E16=2,PP16=0),1000000,IF($F16&gt;0,INDEX('計算A'!CP$110:CP$114,$F16+1)+IF(AND($E16=1,PP16=0),1000,0),MIN(AEU16,20)*400+(IF('計算A'!CO$106=1,1-GH16,0)+IF('計算A'!CP$106=1,1-GJ16,0))*150+194+'計算A'!CP$5*100000+IF(AND($E16=1,PP16=0),50000,0))),1000000))</f>
        <v/>
      </c>
      <c r="YX16">
        <f>IF($B16=0,1000000,IF(INDEX('計算A'!$D$60:$II$104,$B16,92)*GJ16=1,IF(AND($E16=2,PQ16=0),1000000,IF($F16&gt;0,INDEX('計算A'!CQ$110:CQ$114,$F16+1)+IF(AND($E16=1,PQ16=0),1000,0),MIN(AEU16,20)*400+(IF('計算A'!CP$106=1,1-GI16,0)+IF('計算A'!CQ$106=1,1-GK16,0))*150+204+'計算A'!CQ$5*100000+IF(AND($E16=1,PQ16=0),50000,0))),1000000))</f>
        <v/>
      </c>
      <c r="YY16">
        <f>IF($B16=0,1000000,IF(INDEX('計算A'!$D$60:$II$104,$B16,93)*GK16=1,IF(AND($E16=2,PR16=0),1000000,IF($F16&gt;0,INDEX('計算A'!CR$110:CR$114,$F16+1)+IF(AND($E16=1,PR16=0),1000,0),MIN(AEU16,20)*400+(IF('計算A'!CQ$106=1,1-GJ16,0)+IF('計算A'!CR$106=1,1-GL16,0))*150+214+'計算A'!CR$5*100000+IF(AND($E16=1,PR16=0),50000,0))),1000000))</f>
        <v/>
      </c>
      <c r="YZ16">
        <f>IF($B16=0,1000000,IF(INDEX('計算A'!$D$60:$II$104,$B16,94)*GL16=1,IF(AND($E16=2,PS16=0),1000000,IF($F16&gt;0,INDEX('計算A'!CS$110:CS$114,$F16+1)+IF(AND($E16=1,PS16=0),1000,0),MIN(AEU16,20)*400+(IF('計算A'!CR$106=1,1-GK16,0)+IF('計算A'!CS$106=1,1-GM16,0))*150+224+'計算A'!CS$5*100000+IF(AND($E16=1,PS16=0),50000,0))),1000000))</f>
        <v/>
      </c>
      <c r="ZA16">
        <f>IF($B16=0,1000000,IF(INDEX('計算A'!$D$60:$II$104,$B16,95)*GM16=1,IF(AND($E16=2,PT16=0),1000000,IF($F16&gt;0,INDEX('計算A'!CT$110:CT$114,$F16+1)+IF(AND($E16=1,PT16=0),1000,0),MIN(AEU16,20)*400+(IF('計算A'!CS$106=1,1-GL16,0)+IF('計算A'!CT$106=1,1-GN16,0))*150+234+'計算A'!CT$5*100000+IF(AND($E16=1,PT16=0),50000,0))),1000000))</f>
        <v/>
      </c>
      <c r="ZB16">
        <f>IF($B16=0,1000000,IF(INDEX('計算A'!$D$60:$II$104,$B16,96)*GN16=1,IF(AND($E16=2,PU16=0),1000000,IF($F16&gt;0,INDEX('計算A'!CU$110:CU$114,$F16+1)+IF(AND($E16=1,PU16=0),1000,0),MIN(AEU16,20)*400+(IF('計算A'!CT$106=1,1-GM16,0))*150+244+'計算A'!CU$5*100000+IF(AND($E16=1,PU16=0),50000,0))),1000000))</f>
        <v/>
      </c>
      <c r="ZC16">
        <f>IF($B16=0,1000000,IF(INDEX('計算A'!$D$60:$II$104,$B16,97)*GO16=1,IF(AND($E16=2,PV16=0),1000000,IF($F16&gt;0,INDEX('計算A'!CV$110:CV$114,$F16+1)+IF(AND($E16=1,PV16=0),1000,0),MIN(AEV16,20)*400+(IF('計算A'!CV$106=1,1-GP16,0))*150+15+'計算A'!CV$5*100000+IF(AND($E16=1,PV16=0),50000,0))),1000000))</f>
        <v/>
      </c>
      <c r="ZD16">
        <f>IF($B16=0,1000000,IF(INDEX('計算A'!$D$60:$II$104,$B16,98)*GP16=1,IF(AND($E16=2,PW16=0),1000000,IF($F16&gt;0,INDEX('計算A'!CW$110:CW$114,$F16+1)+IF(AND($E16=1,PW16=0),1000,0),MIN(AEV16,20)*400+(IF('計算A'!CV$106=1,1-GO16,0)+IF('計算A'!CW$106=1,1-GQ16,0))*150+25+'計算A'!CW$5*100000+IF(AND($E16=1,PW16=0),50000,0))),1000000))</f>
        <v/>
      </c>
      <c r="ZE16">
        <f>IF($B16=0,1000000,IF(INDEX('計算A'!$D$60:$II$104,$B16,99)*GQ16=1,IF(AND($E16=2,PX16=0),1000000,IF($F16&gt;0,INDEX('計算A'!CX$110:CX$114,$F16+1)+IF(AND($E16=1,PX16=0),1000,0),MIN(AEV16,20)*400+(IF('計算A'!CW$106=1,1-GP16,0)+IF('計算A'!CX$106=1,1-GR16,0))*150+35+'計算A'!CX$5*100000+IF(AND($E16=1,PX16=0),50000,0))),1000000))</f>
        <v/>
      </c>
      <c r="ZF16">
        <f>IF($B16=0,1000000,IF(INDEX('計算A'!$D$60:$II$104,$B16,100)*GR16=1,IF(AND($E16=2,PY16=0),1000000,IF($F16&gt;0,INDEX('計算A'!CY$110:CY$114,$F16+1)+IF(AND($E16=1,PY16=0),1000,0),MIN(AEV16,20)*400+(IF('計算A'!CX$106=1,1-GQ16,0)+IF('計算A'!CY$106=1,1-GS16,0))*150+45+'計算A'!CY$5*100000+IF(AND($E16=1,PY16=0),50000,0))),1000000))</f>
        <v/>
      </c>
      <c r="ZG16">
        <f>IF($B16=0,1000000,IF(INDEX('計算A'!$D$60:$II$104,$B16,101)*GS16=1,IF(AND($E16=2,PZ16=0),1000000,IF($F16&gt;0,INDEX('計算A'!CZ$110:CZ$114,$F16+1)+IF(AND($E16=1,PZ16=0),1000,0),MIN(AEV16,20)*400+(IF('計算A'!CY$106=1,1-GR16,0)+IF('計算A'!CZ$106=1,1-GT16,0))*150+55+'計算A'!CZ$5*100000+IF(AND($E16=1,PZ16=0),50000,0))),1000000))</f>
        <v/>
      </c>
      <c r="ZH16">
        <f>IF($B16=0,1000000,IF(INDEX('計算A'!$D$60:$II$104,$B16,102)*GT16=1,IF(AND($E16=2,QA16=0),1000000,IF($F16&gt;0,INDEX('計算A'!DA$110:DA$114,$F16+1)+IF(AND($E16=1,QA16=0),1000,0),MIN(AEV16,20)*400+(IF('計算A'!CZ$106=1,1-GS16,0)+IF('計算A'!DA$106=1,1-GU16,0))*150+65+'計算A'!DA$5*100000+IF(AND($E16=1,QA16=0),50000,0))),1000000))</f>
        <v/>
      </c>
      <c r="ZI16">
        <f>IF($B16=0,1000000,IF(INDEX('計算A'!$D$60:$II$104,$B16,103)*GU16=1,IF(AND($E16=2,QB16=0),1000000,IF($F16&gt;0,INDEX('計算A'!DB$110:DB$114,$F16+1)+IF(AND($E16=1,QB16=0),1000,0),MIN(AEV16,20)*400+(IF('計算A'!DA$106=1,1-GT16,0)+IF('計算A'!DB$106=1,1-GV16,0))*150+75+'計算A'!DB$5*100000+IF(AND($E16=1,QB16=0),50000,0))),1000000))</f>
        <v/>
      </c>
      <c r="ZJ16">
        <f>IF($B16=0,1000000,IF(INDEX('計算A'!$D$60:$II$104,$B16,104)*GV16=1,IF(AND($E16=2,QC16=0),1000000,IF($F16&gt;0,INDEX('計算A'!DC$110:DC$114,$F16+1)+IF(AND($E16=1,QC16=0),1000,0),MIN(AEV16,20)*400+(IF('計算A'!DB$106=1,1-GU16,0)+IF('計算A'!DC$106=1,1-GW16,0))*150+85+'計算A'!DC$5*100000+IF(AND($E16=1,QC16=0),50000,0))),1000000))</f>
        <v/>
      </c>
      <c r="ZK16">
        <f>IF($B16=0,1000000,IF(INDEX('計算A'!$D$60:$II$104,$B16,105)*GW16=1,IF(AND($E16=2,QD16=0),1000000,IF($F16&gt;0,INDEX('計算A'!DD$110:DD$114,$F16+1)+IF(AND($E16=1,QD16=0),1000,0),MIN(AEV16,20)*400+(IF('計算A'!DC$106=1,1-GV16,0)+IF('計算A'!DD$106=1,1-GX16,0))*150+95+'計算A'!DD$5*100000+IF(AND($E16=1,QD16=0),50000,0))),1000000))</f>
        <v/>
      </c>
      <c r="ZL16">
        <f>IF($B16=0,1000000,IF(INDEX('計算A'!$D$60:$II$104,$B16,106)*GX16=1,IF(AND($E16=2,QE16=0),1000000,IF($F16&gt;0,INDEX('計算A'!DE$110:DE$114,$F16+1)+IF(AND($E16=1,QE16=0),1000,0),MIN(AEV16,20)*400+(IF('計算A'!DD$106=1,1-GW16,0)+IF('計算A'!DE$106=1,1-GY16,0))*150+105+'計算A'!DE$5*100000+IF(AND($E16=1,QE16=0),50000,0))),1000000))</f>
        <v/>
      </c>
      <c r="ZM16">
        <f>IF($B16=0,1000000,IF(INDEX('計算A'!$D$60:$II$104,$B16,107)*GY16=1,IF(AND($E16=2,QF16=0),1000000,IF($F16&gt;0,INDEX('計算A'!DF$110:DF$114,$F16+1)+IF(AND($E16=1,QF16=0),1000,0),MIN(AEV16,20)*400+(IF('計算A'!DE$106=1,1-GX16,0)+IF('計算A'!DF$106=1,1-GZ16,0))*150+115+'計算A'!DF$5*100000+IF(AND($E16=1,QF16=0),50000,0))),1000000))</f>
        <v/>
      </c>
      <c r="ZN16">
        <f>IF($B16=0,1000000,IF(INDEX('計算A'!$D$60:$II$104,$B16,108)*GZ16=1,IF(AND($E16=2,QG16=0),1000000,IF($F16&gt;0,INDEX('計算A'!DG$110:DG$114,$F16+1)+IF(AND($E16=1,QG16=0),1000,0),MIN(AEV16,20)*400+(IF('計算A'!DF$106=1,1-GY16,0)+IF('計算A'!DG$106=1,1-HA16,0))*150+125+'計算A'!DG$5*100000+IF(AND($E16=1,QG16=0),50000,0))),1000000))</f>
        <v/>
      </c>
      <c r="ZO16">
        <f>IF($B16=0,1000000,IF(INDEX('計算A'!$D$60:$II$104,$B16,109)*HA16=1,IF(AND($E16=2,QH16=0),1000000,IF($F16&gt;0,INDEX('計算A'!DH$110:DH$114,$F16+1)+IF(AND($E16=1,QH16=0),1000,0),MIN(AEV16,20)*400+(IF('計算A'!DG$106=1,1-GZ16,0)+IF('計算A'!DH$106=1,1-HB16,0))*150+135+'計算A'!DH$5*100000+IF(AND($E16=1,QH16=0),50000,0))),1000000))</f>
        <v/>
      </c>
      <c r="ZP16">
        <f>IF($B16=0,1000000,IF(INDEX('計算A'!$D$60:$II$104,$B16,110)*HB16=1,IF(AND($E16=2,QI16=0),1000000,IF($F16&gt;0,INDEX('計算A'!DI$110:DI$114,$F16+1)+IF(AND($E16=1,QI16=0),1000,0),MIN(AEV16,20)*400+(IF('計算A'!DH$106=1,1-HA16,0)+IF('計算A'!DI$106=1,1-HC16,0))*150+145+'計算A'!DI$5*100000+IF(AND($E16=1,QI16=0),50000,0))),1000000))</f>
        <v/>
      </c>
      <c r="ZQ16">
        <f>IF($B16=0,1000000,IF(INDEX('計算A'!$D$60:$II$104,$B16,111)*HC16=1,IF(AND($E16=2,QJ16=0),1000000,IF($F16&gt;0,INDEX('計算A'!DJ$110:DJ$114,$F16+1)+IF(AND($E16=1,QJ16=0),1000,0),MIN(AEV16,20)*400+(IF('計算A'!DI$106=1,1-HB16,0)+IF('計算A'!DJ$106=1,1-HD16,0))*150+155+'計算A'!DJ$5*100000+IF(AND($E16=1,QJ16=0),50000,0))),1000000))</f>
        <v/>
      </c>
      <c r="ZR16">
        <f>IF($B16=0,1000000,IF(INDEX('計算A'!$D$60:$II$104,$B16,112)*HD16=1,IF(AND($E16=2,QK16=0),1000000,IF($F16&gt;0,INDEX('計算A'!DK$110:DK$114,$F16+1)+IF(AND($E16=1,QK16=0),1000,0),MIN(AEV16,20)*400+(IF('計算A'!DJ$106=1,1-HC16,0)+IF('計算A'!DK$106=1,1-HE16,0))*150+165+'計算A'!DK$5*100000+IF(AND($E16=1,QK16=0),50000,0))),1000000))</f>
        <v/>
      </c>
      <c r="ZS16">
        <f>IF($B16=0,1000000,IF(INDEX('計算A'!$D$60:$II$104,$B16,113)*HE16=1,IF(AND($E16=2,QL16=0),1000000,IF($F16&gt;0,INDEX('計算A'!DL$110:DL$114,$F16+1)+IF(AND($E16=1,QL16=0),1000,0),MIN(AEV16,20)*400+(IF('計算A'!DK$106=1,1-HD16,0)+IF('計算A'!DL$106=1,1-HF16,0))*150+175+'計算A'!DL$5*100000+IF(AND($E16=1,QL16=0),50000,0))),1000000))</f>
        <v/>
      </c>
      <c r="ZT16">
        <f>IF($B16=0,1000000,IF(INDEX('計算A'!$D$60:$II$104,$B16,114)*HF16=1,IF(AND($E16=2,QM16=0),1000000,IF($F16&gt;0,INDEX('計算A'!DM$110:DM$114,$F16+1)+IF(AND($E16=1,QM16=0),1000,0),MIN(AEV16,20)*400+(IF('計算A'!DL$106=1,1-HE16,0)+IF('計算A'!DM$106=1,1-HG16,0))*150+185+'計算A'!DM$5*100000+IF(AND($E16=1,QM16=0),50000,0))),1000000))</f>
        <v/>
      </c>
      <c r="ZU16">
        <f>IF($B16=0,1000000,IF(INDEX('計算A'!$D$60:$II$104,$B16,115)*HG16=1,IF(AND($E16=2,QN16=0),1000000,IF($F16&gt;0,INDEX('計算A'!DN$110:DN$114,$F16+1)+IF(AND($E16=1,QN16=0),1000,0),MIN(AEV16,20)*400+(IF('計算A'!DM$106=1,1-HF16,0)+IF('計算A'!DN$106=1,1-HH16,0))*150+195+'計算A'!DN$5*100000+IF(AND($E16=1,QN16=0),50000,0))),1000000))</f>
        <v/>
      </c>
      <c r="ZV16">
        <f>IF($B16=0,1000000,IF(INDEX('計算A'!$D$60:$II$104,$B16,116)*HH16=1,IF(AND($E16=2,QO16=0),1000000,IF($F16&gt;0,INDEX('計算A'!DO$110:DO$114,$F16+1)+IF(AND($E16=1,QO16=0),1000,0),MIN(AEV16,20)*400+(IF('計算A'!DN$106=1,1-HG16,0)+IF('計算A'!DO$106=1,1-HI16,0))*150+205+'計算A'!DO$5*100000+IF(AND($E16=1,QO16=0),50000,0))),1000000))</f>
        <v/>
      </c>
      <c r="ZW16">
        <f>IF($B16=0,1000000,IF(INDEX('計算A'!$D$60:$II$104,$B16,117)*HI16=1,IF(AND($E16=2,QP16=0),1000000,IF($F16&gt;0,INDEX('計算A'!DP$110:DP$114,$F16+1)+IF(AND($E16=1,QP16=0),1000,0),MIN(AEV16,20)*400+(IF('計算A'!DO$106=1,1-HH16,0)+IF('計算A'!DP$106=1,1-HJ16,0))*150+215+'計算A'!DP$5*100000+IF(AND($E16=1,QP16=0),50000,0))),1000000))</f>
        <v/>
      </c>
      <c r="ZX16">
        <f>IF($B16=0,1000000,IF(INDEX('計算A'!$D$60:$II$104,$B16,118)*HJ16=1,IF(AND($E16=2,QQ16=0),1000000,IF($F16&gt;0,INDEX('計算A'!DQ$110:DQ$114,$F16+1)+IF(AND($E16=1,QQ16=0),1000,0),MIN(AEV16,20)*400+(IF('計算A'!DP$106=1,1-HI16,0)+IF('計算A'!DQ$106=1,1-HK16,0))*150+225+'計算A'!DQ$5*100000+IF(AND($E16=1,QQ16=0),50000,0))),1000000))</f>
        <v/>
      </c>
      <c r="ZY16">
        <f>IF($B16=0,1000000,IF(INDEX('計算A'!$D$60:$II$104,$B16,119)*HK16=1,IF(AND($E16=2,QR16=0),1000000,IF($F16&gt;0,INDEX('計算A'!DR$110:DR$114,$F16+1)+IF(AND($E16=1,QR16=0),1000,0),MIN(AEV16,20)*400+(IF('計算A'!DQ$106=1,1-HJ16,0)+IF('計算A'!DR$106=1,1-HL16,0))*150+235+'計算A'!DR$5*100000+IF(AND($E16=1,QR16=0),50000,0))),1000000))</f>
        <v/>
      </c>
      <c r="ZZ16">
        <f>IF($B16=0,1000000,IF(INDEX('計算A'!$D$60:$II$104,$B16,120)*HL16=1,IF(AND($E16=2,QS16=0),1000000,IF($F16&gt;0,INDEX('計算A'!DS$110:DS$114,$F16+1)+IF(AND($E16=1,QS16=0),1000,0),MIN(AEV16,20)*400+(IF('計算A'!DR$106=1,1-HK16,0))*150+245+'計算A'!DS$5*100000+IF(AND($E16=1,QS16=0),50000,0))),1000000))</f>
        <v/>
      </c>
      <c r="AAA16">
        <f>IF($B16=0,1000000,IF(INDEX('計算A'!$D$60:$II$104,$B16,121)*HM16=1,IF(AND($E16=2,QT16=0),1000000,IF($F16&gt;0,INDEX('計算A'!DT$110:DT$114,$F16+1)+IF(AND($E16=1,QT16=0),1000,0),MIN(AEW16,20)*400+(IF('計算A'!DT$106=1,1-HN16,0))*150+16+'計算A'!DT$5*100000+IF(AND($E16=1,QT16=0),50000,0))),1000000))</f>
        <v/>
      </c>
      <c r="AAB16">
        <f>IF($B16=0,1000000,IF(INDEX('計算A'!$D$60:$II$104,$B16,122)*HN16=1,IF(AND($E16=2,QU16=0),1000000,IF($F16&gt;0,INDEX('計算A'!DU$110:DU$114,$F16+1)+IF(AND($E16=1,QU16=0),1000,0),MIN(AEW16,20)*400+(IF('計算A'!DT$106=1,1-HM16,0)+IF('計算A'!DU$106=1,1-HO16,0))*150+26+'計算A'!DU$5*100000+IF(AND($E16=1,QU16=0),50000,0))),1000000))</f>
        <v/>
      </c>
      <c r="AAC16">
        <f>IF($B16=0,1000000,IF(INDEX('計算A'!$D$60:$II$104,$B16,123)*HO16=1,IF(AND($E16=2,QV16=0),1000000,IF($F16&gt;0,INDEX('計算A'!DV$110:DV$114,$F16+1)+IF(AND($E16=1,QV16=0),1000,0),MIN(AEW16,20)*400+(IF('計算A'!DU$106=1,1-HN16,0)+IF('計算A'!DV$106=1,1-HP16,0))*150+36+'計算A'!DV$5*100000+IF(AND($E16=1,QV16=0),50000,0))),1000000))</f>
        <v/>
      </c>
      <c r="AAD16">
        <f>IF($B16=0,1000000,IF(INDEX('計算A'!$D$60:$II$104,$B16,124)*HP16=1,IF(AND($E16=2,QW16=0),1000000,IF($F16&gt;0,INDEX('計算A'!DW$110:DW$114,$F16+1)+IF(AND($E16=1,QW16=0),1000,0),MIN(AEW16,20)*400+(IF('計算A'!DV$106=1,1-HO16,0)+IF('計算A'!DW$106=1,1-HQ16,0))*150+46+'計算A'!DW$5*100000+IF(AND($E16=1,QW16=0),50000,0))),1000000))</f>
        <v/>
      </c>
      <c r="AAE16">
        <f>IF($B16=0,1000000,IF(INDEX('計算A'!$D$60:$II$104,$B16,125)*HQ16=1,IF(AND($E16=2,QX16=0),1000000,IF($F16&gt;0,INDEX('計算A'!DX$110:DX$114,$F16+1)+IF(AND($E16=1,QX16=0),1000,0),MIN(AEW16,20)*400+(IF('計算A'!DW$106=1,1-HP16,0)+IF('計算A'!DX$106=1,1-HR16,0))*150+56+'計算A'!DX$5*100000+IF(AND($E16=1,QX16=0),50000,0))),1000000))</f>
        <v/>
      </c>
      <c r="AAF16">
        <f>IF($B16=0,1000000,IF(INDEX('計算A'!$D$60:$II$104,$B16,126)*HR16=1,IF(AND($E16=2,QY16=0),1000000,IF($F16&gt;0,INDEX('計算A'!DY$110:DY$114,$F16+1)+IF(AND($E16=1,QY16=0),1000,0),MIN(AEW16,20)*400+(IF('計算A'!DX$106=1,1-HQ16,0)+IF('計算A'!DY$106=1,1-HS16,0))*150+66+'計算A'!DY$5*100000+IF(AND($E16=1,QY16=0),50000,0))),1000000))</f>
        <v/>
      </c>
      <c r="AAG16">
        <f>IF($B16=0,1000000,IF(INDEX('計算A'!$D$60:$II$104,$B16,127)*HS16=1,IF(AND($E16=2,QZ16=0),1000000,IF($F16&gt;0,INDEX('計算A'!DZ$110:DZ$114,$F16+1)+IF(AND($E16=1,QZ16=0),1000,0),MIN(AEW16,20)*400+(IF('計算A'!DY$106=1,1-HR16,0)+IF('計算A'!DZ$106=1,1-HT16,0))*150+76+'計算A'!DZ$5*100000+IF(AND($E16=1,QZ16=0),50000,0))),1000000))</f>
        <v/>
      </c>
      <c r="AAH16">
        <f>IF($B16=0,1000000,IF(INDEX('計算A'!$D$60:$II$104,$B16,128)*HT16=1,IF(AND($E16=2,RA16=0),1000000,IF($F16&gt;0,INDEX('計算A'!EA$110:EA$114,$F16+1)+IF(AND($E16=1,RA16=0),1000,0),MIN(AEW16,20)*400+(IF('計算A'!DZ$106=1,1-HS16,0)+IF('計算A'!EA$106=1,1-HU16,0))*150+86+'計算A'!EA$5*100000+IF(AND($E16=1,RA16=0),50000,0))),1000000))</f>
        <v/>
      </c>
      <c r="AAI16">
        <f>IF($B16=0,1000000,IF(INDEX('計算A'!$D$60:$II$104,$B16,129)*HU16=1,IF(AND($E16=2,RB16=0),1000000,IF($F16&gt;0,INDEX('計算A'!EB$110:EB$114,$F16+1)+IF(AND($E16=1,RB16=0),1000,0),MIN(AEW16,20)*400+(IF('計算A'!EA$106=1,1-HT16,0)+IF('計算A'!EB$106=1,1-HV16,0))*150+96+'計算A'!EB$5*100000+IF(AND($E16=1,RB16=0),50000,0))),1000000))</f>
        <v/>
      </c>
      <c r="AAJ16">
        <f>IF($B16=0,1000000,IF(INDEX('計算A'!$D$60:$II$104,$B16,130)*HV16=1,IF(AND($E16=2,RC16=0),1000000,IF($F16&gt;0,INDEX('計算A'!EC$110:EC$114,$F16+1)+IF(AND($E16=1,RC16=0),1000,0),MIN(AEW16,20)*400+(IF('計算A'!EB$106=1,1-HU16,0)+IF('計算A'!EC$106=1,1-HW16,0))*150+106+'計算A'!EC$5*100000+IF(AND($E16=1,RC16=0),50000,0))),1000000))</f>
        <v/>
      </c>
      <c r="AAK16">
        <f>IF($B16=0,1000000,IF(INDEX('計算A'!$D$60:$II$104,$B16,131)*HW16=1,IF(AND($E16=2,RD16=0),1000000,IF($F16&gt;0,INDEX('計算A'!ED$110:ED$114,$F16+1)+IF(AND($E16=1,RD16=0),1000,0),MIN(AEW16,20)*400+(IF('計算A'!EC$106=1,1-HV16,0)+IF('計算A'!ED$106=1,1-HX16,0))*150+116+'計算A'!ED$5*100000+IF(AND($E16=1,RD16=0),50000,0))),1000000))</f>
        <v/>
      </c>
      <c r="AAL16">
        <f>IF($B16=0,1000000,IF(INDEX('計算A'!$D$60:$II$104,$B16,132)*HX16=1,IF(AND($E16=2,RE16=0),1000000,IF($F16&gt;0,INDEX('計算A'!EE$110:EE$114,$F16+1)+IF(AND($E16=1,RE16=0),1000,0),MIN(AEW16,20)*400+(IF('計算A'!ED$106=1,1-HW16,0)+IF('計算A'!EE$106=1,1-HY16,0))*150+126+'計算A'!EE$5*100000+IF(AND($E16=1,RE16=0),50000,0))),1000000))</f>
        <v/>
      </c>
      <c r="AAM16">
        <f>IF($B16=0,1000000,IF(INDEX('計算A'!$D$60:$II$104,$B16,133)*HY16=1,IF(AND($E16=2,RF16=0),1000000,IF($F16&gt;0,INDEX('計算A'!EF$110:EF$114,$F16+1)+IF(AND($E16=1,RF16=0),1000,0),MIN(AEW16,20)*400+(IF('計算A'!EE$106=1,1-HX16,0)+IF('計算A'!EF$106=1,1-HZ16,0))*150+136+'計算A'!EF$5*100000+IF(AND($E16=1,RF16=0),50000,0))),1000000))</f>
        <v/>
      </c>
      <c r="AAN16">
        <f>IF($B16=0,1000000,IF(INDEX('計算A'!$D$60:$II$104,$B16,134)*HZ16=1,IF(AND($E16=2,RG16=0),1000000,IF($F16&gt;0,INDEX('計算A'!EG$110:EG$114,$F16+1)+IF(AND($E16=1,RG16=0),1000,0),MIN(AEW16,20)*400+(IF('計算A'!EF$106=1,1-HY16,0)+IF('計算A'!EG$106=1,1-IA16,0))*150+146+'計算A'!EG$5*100000+IF(AND($E16=1,RG16=0),50000,0))),1000000))</f>
        <v/>
      </c>
      <c r="AAO16">
        <f>IF($B16=0,1000000,IF(INDEX('計算A'!$D$60:$II$104,$B16,135)*IA16=1,IF(AND($E16=2,RH16=0),1000000,IF($F16&gt;0,INDEX('計算A'!EH$110:EH$114,$F16+1)+IF(AND($E16=1,RH16=0),1000,0),MIN(AEW16,20)*400+(IF('計算A'!EG$106=1,1-HZ16,0)+IF('計算A'!EH$106=1,1-IB16,0))*150+156+'計算A'!EH$5*100000+IF(AND($E16=1,RH16=0),50000,0))),1000000))</f>
        <v/>
      </c>
      <c r="AAP16">
        <f>IF($B16=0,1000000,IF(INDEX('計算A'!$D$60:$II$104,$B16,136)*IB16=1,IF(AND($E16=2,RI16=0),1000000,IF($F16&gt;0,INDEX('計算A'!EI$110:EI$114,$F16+1)+IF(AND($E16=1,RI16=0),1000,0),MIN(AEW16,20)*400+(IF('計算A'!EH$106=1,1-IA16,0)+IF('計算A'!EI$106=1,1-IC16,0))*150+166+'計算A'!EI$5*100000+IF(AND($E16=1,RI16=0),50000,0))),1000000))</f>
        <v/>
      </c>
      <c r="AAQ16">
        <f>IF($B16=0,1000000,IF(INDEX('計算A'!$D$60:$II$104,$B16,137)*IC16=1,IF(AND($E16=2,RJ16=0),1000000,IF($F16&gt;0,INDEX('計算A'!EJ$110:EJ$114,$F16+1)+IF(AND($E16=1,RJ16=0),1000,0),MIN(AEW16,20)*400+(IF('計算A'!EI$106=1,1-IB16,0)+IF('計算A'!EJ$106=1,1-ID16,0))*150+176+'計算A'!EJ$5*100000+IF(AND($E16=1,RJ16=0),50000,0))),1000000))</f>
        <v/>
      </c>
      <c r="AAR16">
        <f>IF($B16=0,1000000,IF(INDEX('計算A'!$D$60:$II$104,$B16,138)*ID16=1,IF(AND($E16=2,RK16=0),1000000,IF($F16&gt;0,INDEX('計算A'!EK$110:EK$114,$F16+1)+IF(AND($E16=1,RK16=0),1000,0),MIN(AEW16,20)*400+(IF('計算A'!EJ$106=1,1-IC16,0)+IF('計算A'!EK$106=1,1-IE16,0))*150+186+'計算A'!EK$5*100000+IF(AND($E16=1,RK16=0),50000,0))),1000000))</f>
        <v/>
      </c>
      <c r="AAS16">
        <f>IF($B16=0,1000000,IF(INDEX('計算A'!$D$60:$II$104,$B16,139)*IE16=1,IF(AND($E16=2,RL16=0),1000000,IF($F16&gt;0,INDEX('計算A'!EL$110:EL$114,$F16+1)+IF(AND($E16=1,RL16=0),1000,0),MIN(AEW16,20)*400+(IF('計算A'!EK$106=1,1-ID16,0)+IF('計算A'!EL$106=1,1-IF16,0))*150+196+'計算A'!EL$5*100000+IF(AND($E16=1,RL16=0),50000,0))),1000000))</f>
        <v/>
      </c>
      <c r="AAT16">
        <f>IF($B16=0,1000000,IF(INDEX('計算A'!$D$60:$II$104,$B16,140)*IF16=1,IF(AND($E16=2,RM16=0),1000000,IF($F16&gt;0,INDEX('計算A'!EM$110:EM$114,$F16+1)+IF(AND($E16=1,RM16=0),1000,0),MIN(AEW16,20)*400+(IF('計算A'!EL$106=1,1-IE16,0)+IF('計算A'!EM$106=1,1-IG16,0))*150+206+'計算A'!EM$5*100000+IF(AND($E16=1,RM16=0),50000,0))),1000000))</f>
        <v/>
      </c>
      <c r="AAU16">
        <f>IF($B16=0,1000000,IF(INDEX('計算A'!$D$60:$II$104,$B16,141)*IG16=1,IF(AND($E16=2,RN16=0),1000000,IF($F16&gt;0,INDEX('計算A'!EN$110:EN$114,$F16+1)+IF(AND($E16=1,RN16=0),1000,0),MIN(AEW16,20)*400+(IF('計算A'!EM$106=1,1-IF16,0)+IF('計算A'!EN$106=1,1-IH16,0))*150+216+'計算A'!EN$5*100000+IF(AND($E16=1,RN16=0),50000,0))),1000000))</f>
        <v/>
      </c>
      <c r="AAV16">
        <f>IF($B16=0,1000000,IF(INDEX('計算A'!$D$60:$II$104,$B16,142)*IH16=1,IF(AND($E16=2,RO16=0),1000000,IF($F16&gt;0,INDEX('計算A'!EO$110:EO$114,$F16+1)+IF(AND($E16=1,RO16=0),1000,0),MIN(AEW16,20)*400+(IF('計算A'!EN$106=1,1-IG16,0)+IF('計算A'!EO$106=1,1-II16,0))*150+226+'計算A'!EO$5*100000+IF(AND($E16=1,RO16=0),50000,0))),1000000))</f>
        <v/>
      </c>
      <c r="AAW16">
        <f>IF($B16=0,1000000,IF(INDEX('計算A'!$D$60:$II$104,$B16,143)*II16=1,IF(AND($E16=2,RP16=0),1000000,IF($F16&gt;0,INDEX('計算A'!EP$110:EP$114,$F16+1)+IF(AND($E16=1,RP16=0),1000,0),MIN(AEW16,20)*400+(IF('計算A'!EO$106=1,1-IH16,0)+IF('計算A'!EP$106=1,1-IJ16,0))*150+236+'計算A'!EP$5*100000+IF(AND($E16=1,RP16=0),50000,0))),1000000))</f>
        <v/>
      </c>
      <c r="AAX16">
        <f>IF($B16=0,1000000,IF(INDEX('計算A'!$D$60:$II$104,$B16,144)*IJ16=1,IF(AND($E16=2,RQ16=0),1000000,IF($F16&gt;0,INDEX('計算A'!EQ$110:EQ$114,$F16+1)+IF(AND($E16=1,RQ16=0),1000,0),MIN(AEW16,20)*400+(IF('計算A'!EP$106=1,1-II16,0))*150+246+'計算A'!EQ$5*100000+IF(AND($E16=1,RQ16=0),50000,0))),1000000))</f>
        <v/>
      </c>
      <c r="AAY16">
        <f>IF($B16=0,1000000,IF(INDEX('計算A'!$D$60:$II$104,$B16,145)*IK16=1,IF(AND($E16=2,RR16=0),1000000,IF($F16&gt;0,INDEX('計算A'!ER$110:ER$114,$F16+1)+IF(AND($E16=1,RR16=0),1000,0),MIN(AEX16,20)*400+(IF('計算A'!ER$106=1,1-IL16,0))*150+17+'計算A'!ER$5*100000+IF(AND($E16=1,RR16=0),50000,0))),1000000))</f>
        <v/>
      </c>
      <c r="AAZ16">
        <f>IF($B16=0,1000000,IF(INDEX('計算A'!$D$60:$II$104,$B16,146)*IL16=1,IF(AND($E16=2,RS16=0),1000000,IF($F16&gt;0,INDEX('計算A'!ES$110:ES$114,$F16+1)+IF(AND($E16=1,RS16=0),1000,0),MIN(AEX16,20)*400+(IF('計算A'!ER$106=1,1-IK16,0)+IF('計算A'!ES$106=1,1-IM16,0))*150+27+'計算A'!ES$5*100000+IF(AND($E16=1,RS16=0),50000,0))),1000000))</f>
        <v/>
      </c>
      <c r="ABA16">
        <f>IF($B16=0,1000000,IF(INDEX('計算A'!$D$60:$II$104,$B16,147)*IM16=1,IF(AND($E16=2,RT16=0),1000000,IF($F16&gt;0,INDEX('計算A'!ET$110:ET$114,$F16+1)+IF(AND($E16=1,RT16=0),1000,0),MIN(AEX16,20)*400+(IF('計算A'!ES$106=1,1-IL16,0)+IF('計算A'!ET$106=1,1-IN16,0))*150+37+'計算A'!ET$5*100000+IF(AND($E16=1,RT16=0),50000,0))),1000000))</f>
        <v/>
      </c>
      <c r="ABB16">
        <f>IF($B16=0,1000000,IF(INDEX('計算A'!$D$60:$II$104,$B16,148)*IN16=1,IF(AND($E16=2,RU16=0),1000000,IF($F16&gt;0,INDEX('計算A'!EU$110:EU$114,$F16+1)+IF(AND($E16=1,RU16=0),1000,0),MIN(AEX16,20)*400+(IF('計算A'!ET$106=1,1-IM16,0)+IF('計算A'!EU$106=1,1-IO16,0))*150+47+'計算A'!EU$5*100000+IF(AND($E16=1,RU16=0),50000,0))),1000000))</f>
        <v/>
      </c>
      <c r="ABC16">
        <f>IF($B16=0,1000000,IF(INDEX('計算A'!$D$60:$II$104,$B16,149)*IO16=1,IF(AND($E16=2,RV16=0),1000000,IF($F16&gt;0,INDEX('計算A'!EV$110:EV$114,$F16+1)+IF(AND($E16=1,RV16=0),1000,0),MIN(AEX16,20)*400+(IF('計算A'!EU$106=1,1-IN16,0)+IF('計算A'!EV$106=1,1-IP16,0))*150+57+'計算A'!EV$5*100000+IF(AND($E16=1,RV16=0),50000,0))),1000000))</f>
        <v/>
      </c>
      <c r="ABD16">
        <f>IF($B16=0,1000000,IF(INDEX('計算A'!$D$60:$II$104,$B16,150)*IP16=1,IF(AND($E16=2,RW16=0),1000000,IF($F16&gt;0,INDEX('計算A'!EW$110:EW$114,$F16+1)+IF(AND($E16=1,RW16=0),1000,0),MIN(AEX16,20)*400+(IF('計算A'!EV$106=1,1-IO16,0)+IF('計算A'!EW$106=1,1-IQ16,0))*150+67+'計算A'!EW$5*100000+IF(AND($E16=1,RW16=0),50000,0))),1000000))</f>
        <v/>
      </c>
      <c r="ABE16">
        <f>IF($B16=0,1000000,IF(INDEX('計算A'!$D$60:$II$104,$B16,151)*IQ16=1,IF(AND($E16=2,RX16=0),1000000,IF($F16&gt;0,INDEX('計算A'!EX$110:EX$114,$F16+1)+IF(AND($E16=1,RX16=0),1000,0),MIN(AEX16,20)*400+(IF('計算A'!EW$106=1,1-IP16,0)+IF('計算A'!EX$106=1,1-IR16,0))*150+77+'計算A'!EX$5*100000+IF(AND($E16=1,RX16=0),50000,0))),1000000))</f>
        <v/>
      </c>
      <c r="ABF16">
        <f>IF($B16=0,1000000,IF(INDEX('計算A'!$D$60:$II$104,$B16,152)*IR16=1,IF(AND($E16=2,RY16=0),1000000,IF($F16&gt;0,INDEX('計算A'!EY$110:EY$114,$F16+1)+IF(AND($E16=1,RY16=0),1000,0),MIN(AEX16,20)*400+(IF('計算A'!EX$106=1,1-IQ16,0)+IF('計算A'!EY$106=1,1-IS16,0))*150+87+'計算A'!EY$5*100000+IF(AND($E16=1,RY16=0),50000,0))),1000000))</f>
        <v/>
      </c>
      <c r="ABG16">
        <f>IF($B16=0,1000000,IF(INDEX('計算A'!$D$60:$II$104,$B16,153)*IS16=1,IF(AND($E16=2,RZ16=0),1000000,IF($F16&gt;0,INDEX('計算A'!EZ$110:EZ$114,$F16+1)+IF(AND($E16=1,RZ16=0),1000,0),MIN(AEX16,20)*400+(IF('計算A'!EY$106=1,1-IR16,0)+IF('計算A'!EZ$106=1,1-IT16,0))*150+97+'計算A'!EZ$5*100000+IF(AND($E16=1,RZ16=0),50000,0))),1000000))</f>
        <v/>
      </c>
      <c r="ABH16">
        <f>IF($B16=0,1000000,IF(INDEX('計算A'!$D$60:$II$104,$B16,154)*IT16=1,IF(AND($E16=2,SA16=0),1000000,IF($F16&gt;0,INDEX('計算A'!FA$110:FA$114,$F16+1)+IF(AND($E16=1,SA16=0),1000,0),MIN(AEX16,20)*400+(IF('計算A'!EZ$106=1,1-IS16,0)+IF('計算A'!FA$106=1,1-IU16,0))*150+107+'計算A'!FA$5*100000+IF(AND($E16=1,SA16=0),50000,0))),1000000))</f>
        <v/>
      </c>
      <c r="ABI16">
        <f>IF($B16=0,1000000,IF(INDEX('計算A'!$D$60:$II$104,$B16,155)*IU16=1,IF(AND($E16=2,SB16=0),1000000,IF($F16&gt;0,INDEX('計算A'!FB$110:FB$114,$F16+1)+IF(AND($E16=1,SB16=0),1000,0),MIN(AEX16,20)*400+(IF('計算A'!FA$106=1,1-IT16,0)+IF('計算A'!FB$106=1,1-IV16,0))*150+117+'計算A'!FB$5*100000+IF(AND($E16=1,SB16=0),50000,0))),1000000))</f>
        <v/>
      </c>
      <c r="ABJ16">
        <f>IF($B16=0,1000000,IF(INDEX('計算A'!$D$60:$II$104,$B16,156)*IV16=1,IF(AND($E16=2,SC16=0),1000000,IF($F16&gt;0,INDEX('計算A'!FC$110:FC$114,$F16+1)+IF(AND($E16=1,SC16=0),1000,0),MIN(AEX16,20)*400+(IF('計算A'!FB$106=1,1-IU16,0)+IF('計算A'!FC$106=1,1-IW16,0))*150+127+'計算A'!FC$5*100000+IF(AND($E16=1,SC16=0),50000,0))),1000000))</f>
        <v/>
      </c>
      <c r="ABK16">
        <f>IF($B16=0,1000000,IF(INDEX('計算A'!$D$60:$II$104,$B16,157)*IW16=1,IF(AND($E16=2,SD16=0),1000000,IF($F16&gt;0,INDEX('計算A'!FD$110:FD$114,$F16+1)+IF(AND($E16=1,SD16=0),1000,0),MIN(AEX16,20)*400+(IF('計算A'!FC$106=1,1-IV16,0)+IF('計算A'!FD$106=1,1-IX16,0))*150+137+'計算A'!FD$5*100000+IF(AND($E16=1,SD16=0),50000,0))),1000000))</f>
        <v/>
      </c>
      <c r="ABL16">
        <f>IF($B16=0,1000000,IF(INDEX('計算A'!$D$60:$II$104,$B16,158)*IX16=1,IF(AND($E16=2,SE16=0),1000000,IF($F16&gt;0,INDEX('計算A'!FE$110:FE$114,$F16+1)+IF(AND($E16=1,SE16=0),1000,0),MIN(AEX16,20)*400+(IF('計算A'!FD$106=1,1-IW16,0)+IF('計算A'!FE$106=1,1-IY16,0))*150+147+'計算A'!FE$5*100000+IF(AND($E16=1,SE16=0),50000,0))),1000000))</f>
        <v/>
      </c>
      <c r="ABM16">
        <f>IF($B16=0,1000000,IF(INDEX('計算A'!$D$60:$II$104,$B16,159)*IY16=1,IF(AND($E16=2,SF16=0),1000000,IF($F16&gt;0,INDEX('計算A'!FF$110:FF$114,$F16+1)+IF(AND($E16=1,SF16=0),1000,0),MIN(AEX16,20)*400+(IF('計算A'!FE$106=1,1-IX16,0)+IF('計算A'!FF$106=1,1-IZ16,0))*150+157+'計算A'!FF$5*100000+IF(AND($E16=1,SF16=0),50000,0))),1000000))</f>
        <v/>
      </c>
      <c r="ABN16">
        <f>IF($B16=0,1000000,IF(INDEX('計算A'!$D$60:$II$104,$B16,160)*IZ16=1,IF(AND($E16=2,SG16=0),1000000,IF($F16&gt;0,INDEX('計算A'!FG$110:FG$114,$F16+1)+IF(AND($E16=1,SG16=0),1000,0),MIN(AEX16,20)*400+(IF('計算A'!FF$106=1,1-IY16,0)+IF('計算A'!FG$106=1,1-JA16,0))*150+167+'計算A'!FG$5*100000+IF(AND($E16=1,SG16=0),50000,0))),1000000))</f>
        <v/>
      </c>
      <c r="ABO16">
        <f>IF($B16=0,1000000,IF(INDEX('計算A'!$D$60:$II$104,$B16,161)*JA16=1,IF(AND($E16=2,SH16=0),1000000,IF($F16&gt;0,INDEX('計算A'!FH$110:FH$114,$F16+1)+IF(AND($E16=1,SH16=0),1000,0),MIN(AEX16,20)*400+(IF('計算A'!FG$106=1,1-IZ16,0)+IF('計算A'!FH$106=1,1-JB16,0))*150+177+'計算A'!FH$5*100000+IF(AND($E16=1,SH16=0),50000,0))),1000000))</f>
        <v/>
      </c>
      <c r="ABP16">
        <f>IF($B16=0,1000000,IF(INDEX('計算A'!$D$60:$II$104,$B16,162)*JB16=1,IF(AND($E16=2,SI16=0),1000000,IF($F16&gt;0,INDEX('計算A'!FI$110:FI$114,$F16+1)+IF(AND($E16=1,SI16=0),1000,0),MIN(AEX16,20)*400+(IF('計算A'!FH$106=1,1-JA16,0)+IF('計算A'!FI$106=1,1-JC16,0))*150+187+'計算A'!FI$5*100000+IF(AND($E16=1,SI16=0),50000,0))),1000000))</f>
        <v/>
      </c>
      <c r="ABQ16">
        <f>IF($B16=0,1000000,IF(INDEX('計算A'!$D$60:$II$104,$B16,163)*JC16=1,IF(AND($E16=2,SJ16=0),1000000,IF($F16&gt;0,INDEX('計算A'!FJ$110:FJ$114,$F16+1)+IF(AND($E16=1,SJ16=0),1000,0),MIN(AEX16,20)*400+(IF('計算A'!FI$106=1,1-JB16,0)+IF('計算A'!FJ$106=1,1-JD16,0))*150+197+'計算A'!FJ$5*100000+IF(AND($E16=1,SJ16=0),50000,0))),1000000))</f>
        <v/>
      </c>
      <c r="ABR16">
        <f>IF($B16=0,1000000,IF(INDEX('計算A'!$D$60:$II$104,$B16,164)*JD16=1,IF(AND($E16=2,SK16=0),1000000,IF($F16&gt;0,INDEX('計算A'!FK$110:FK$114,$F16+1)+IF(AND($E16=1,SK16=0),1000,0),MIN(AEX16,20)*400+(IF('計算A'!FJ$106=1,1-JC16,0)+IF('計算A'!FK$106=1,1-JE16,0))*150+207+'計算A'!FK$5*100000+IF(AND($E16=1,SK16=0),50000,0))),1000000))</f>
        <v/>
      </c>
      <c r="ABS16">
        <f>IF($B16=0,1000000,IF(INDEX('計算A'!$D$60:$II$104,$B16,165)*JE16=1,IF(AND($E16=2,SL16=0),1000000,IF($F16&gt;0,INDEX('計算A'!FL$110:FL$114,$F16+1)+IF(AND($E16=1,SL16=0),1000,0),MIN(AEX16,20)*400+(IF('計算A'!FK$106=1,1-JD16,0)+IF('計算A'!FL$106=1,1-JF16,0))*150+217+'計算A'!FL$5*100000+IF(AND($E16=1,SL16=0),50000,0))),1000000))</f>
        <v/>
      </c>
      <c r="ABT16">
        <f>IF($B16=0,1000000,IF(INDEX('計算A'!$D$60:$II$104,$B16,166)*JF16=1,IF(AND($E16=2,SM16=0),1000000,IF($F16&gt;0,INDEX('計算A'!FM$110:FM$114,$F16+1)+IF(AND($E16=1,SM16=0),1000,0),MIN(AEX16,20)*400+(IF('計算A'!FL$106=1,1-JE16,0)+IF('計算A'!FM$106=1,1-JG16,0))*150+227+'計算A'!FM$5*100000+IF(AND($E16=1,SM16=0),50000,0))),1000000))</f>
        <v/>
      </c>
      <c r="ABU16">
        <f>IF($B16=0,1000000,IF(INDEX('計算A'!$D$60:$II$104,$B16,167)*JG16=1,IF(AND($E16=2,SN16=0),1000000,IF($F16&gt;0,INDEX('計算A'!FN$110:FN$114,$F16+1)+IF(AND($E16=1,SN16=0),1000,0),MIN(AEX16,20)*400+(IF('計算A'!FM$106=1,1-JF16,0)+IF('計算A'!FN$106=1,1-JH16,0))*150+237+'計算A'!FN$5*100000+IF(AND($E16=1,SN16=0),50000,0))),1000000))</f>
        <v/>
      </c>
      <c r="ABV16">
        <f>IF($B16=0,1000000,IF(INDEX('計算A'!$D$60:$II$104,$B16,168)*JH16=1,IF(AND($E16=2,SO16=0),1000000,IF($F16&gt;0,INDEX('計算A'!FO$110:FO$114,$F16+1)+IF(AND($E16=1,SO16=0),1000,0),MIN(AEX16,20)*400+(IF('計算A'!FN$106=1,1-JG16,0))*150+247+'計算A'!FO$5*100000+IF(AND($E16=1,SO16=0),50000,0))),1000000))</f>
        <v/>
      </c>
      <c r="ABW16">
        <f>IF($B16=0,1000000,IF(INDEX('計算A'!$D$60:$II$104,$B16,169)*JI16=1,IF(AND($E16=2,SP16=0),1000000,IF($F16&gt;0,INDEX('計算A'!FP$110:FP$114,$F16+1)+IF(AND($E16=1,SP16=0),1000,0),MIN(AEY16,20)*400+(IF('計算A'!FP$106=1,1-JJ16,0))*150+18+'計算A'!FP$5*100000+IF(AND($E16=1,SP16=0),50000,0))),1000000))</f>
        <v/>
      </c>
      <c r="ABX16">
        <f>IF($B16=0,1000000,IF(INDEX('計算A'!$D$60:$II$104,$B16,170)*JJ16=1,IF(AND($E16=2,SQ16=0),1000000,IF($F16&gt;0,INDEX('計算A'!FQ$110:FQ$114,$F16+1)+IF(AND($E16=1,SQ16=0),1000,0),MIN(AEY16,20)*400+(IF('計算A'!FP$106=1,1-JI16,0)+IF('計算A'!FQ$106=1,1-JK16,0))*150+28+'計算A'!FQ$5*100000+IF(AND($E16=1,SQ16=0),50000,0))),1000000))</f>
        <v/>
      </c>
      <c r="ABY16">
        <f>IF($B16=0,1000000,IF(INDEX('計算A'!$D$60:$II$104,$B16,171)*JK16=1,IF(AND($E16=2,SR16=0),1000000,IF($F16&gt;0,INDEX('計算A'!FR$110:FR$114,$F16+1)+IF(AND($E16=1,SR16=0),1000,0),MIN(AEY16,20)*400+(IF('計算A'!FQ$106=1,1-JJ16,0)+IF('計算A'!FR$106=1,1-JL16,0))*150+38+'計算A'!FR$5*100000+IF(AND($E16=1,SR16=0),50000,0))),1000000))</f>
        <v/>
      </c>
      <c r="ABZ16">
        <f>IF($B16=0,1000000,IF(INDEX('計算A'!$D$60:$II$104,$B16,172)*JL16=1,IF(AND($E16=2,SS16=0),1000000,IF($F16&gt;0,INDEX('計算A'!FS$110:FS$114,$F16+1)+IF(AND($E16=1,SS16=0),1000,0),MIN(AEY16,20)*400+(IF('計算A'!FR$106=1,1-JK16,0)+IF('計算A'!FS$106=1,1-JM16,0))*150+48+'計算A'!FS$5*100000+IF(AND($E16=1,SS16=0),50000,0))),1000000))</f>
        <v/>
      </c>
      <c r="ACA16">
        <f>IF($B16=0,1000000,IF(INDEX('計算A'!$D$60:$II$104,$B16,173)*JM16=1,IF(AND($E16=2,ST16=0),1000000,IF($F16&gt;0,INDEX('計算A'!FT$110:FT$114,$F16+1)+IF(AND($E16=1,ST16=0),1000,0),MIN(AEY16,20)*400+(IF('計算A'!FS$106=1,1-JL16,0)+IF('計算A'!FT$106=1,1-JN16,0))*150+58+'計算A'!FT$5*100000+IF(AND($E16=1,ST16=0),50000,0))),1000000))</f>
        <v/>
      </c>
      <c r="ACB16">
        <f>IF($B16=0,1000000,IF(INDEX('計算A'!$D$60:$II$104,$B16,174)*JN16=1,IF(AND($E16=2,SU16=0),1000000,IF($F16&gt;0,INDEX('計算A'!FU$110:FU$114,$F16+1)+IF(AND($E16=1,SU16=0),1000,0),MIN(AEY16,20)*400+(IF('計算A'!FT$106=1,1-JM16,0)+IF('計算A'!FU$106=1,1-JO16,0))*150+68+'計算A'!FU$5*100000+IF(AND($E16=1,SU16=0),50000,0))),1000000))</f>
        <v/>
      </c>
      <c r="ACC16">
        <f>IF($B16=0,1000000,IF(INDEX('計算A'!$D$60:$II$104,$B16,175)*JO16=1,IF(AND($E16=2,SV16=0),1000000,IF($F16&gt;0,INDEX('計算A'!FV$110:FV$114,$F16+1)+IF(AND($E16=1,SV16=0),1000,0),MIN(AEY16,20)*400+(IF('計算A'!FU$106=1,1-JN16,0)+IF('計算A'!FV$106=1,1-JP16,0))*150+78+'計算A'!FV$5*100000+IF(AND($E16=1,SV16=0),50000,0))),1000000))</f>
        <v/>
      </c>
      <c r="ACD16">
        <f>IF($B16=0,1000000,IF(INDEX('計算A'!$D$60:$II$104,$B16,176)*JP16=1,IF(AND($E16=2,SW16=0),1000000,IF($F16&gt;0,INDEX('計算A'!FW$110:FW$114,$F16+1)+IF(AND($E16=1,SW16=0),1000,0),MIN(AEY16,20)*400+(IF('計算A'!FV$106=1,1-JO16,0)+IF('計算A'!FW$106=1,1-JQ16,0))*150+88+'計算A'!FW$5*100000+IF(AND($E16=1,SW16=0),50000,0))),1000000))</f>
        <v/>
      </c>
      <c r="ACE16">
        <f>IF($B16=0,1000000,IF(INDEX('計算A'!$D$60:$II$104,$B16,177)*JQ16=1,IF(AND($E16=2,SX16=0),1000000,IF($F16&gt;0,INDEX('計算A'!FX$110:FX$114,$F16+1)+IF(AND($E16=1,SX16=0),1000,0),MIN(AEY16,20)*400+(IF('計算A'!FW$106=1,1-JP16,0)+IF('計算A'!FX$106=1,1-JR16,0))*150+98+'計算A'!FX$5*100000+IF(AND($E16=1,SX16=0),50000,0))),1000000))</f>
        <v/>
      </c>
      <c r="ACF16">
        <f>IF($B16=0,1000000,IF(INDEX('計算A'!$D$60:$II$104,$B16,178)*JR16=1,IF(AND($E16=2,SY16=0),1000000,IF($F16&gt;0,INDEX('計算A'!FY$110:FY$114,$F16+1)+IF(AND($E16=1,SY16=0),1000,0),MIN(AEY16,20)*400+(IF('計算A'!FX$106=1,1-JQ16,0)+IF('計算A'!FY$106=1,1-JS16,0))*150+108+'計算A'!FY$5*100000+IF(AND($E16=1,SY16=0),50000,0))),1000000))</f>
        <v/>
      </c>
      <c r="ACG16">
        <f>IF($B16=0,1000000,IF(INDEX('計算A'!$D$60:$II$104,$B16,179)*JS16=1,IF(AND($E16=2,SZ16=0),1000000,IF($F16&gt;0,INDEX('計算A'!FZ$110:FZ$114,$F16+1)+IF(AND($E16=1,SZ16=0),1000,0),MIN(AEY16,20)*400+(IF('計算A'!FY$106=1,1-JR16,0)+IF('計算A'!FZ$106=1,1-JT16,0))*150+118+'計算A'!FZ$5*100000+IF(AND($E16=1,SZ16=0),50000,0))),1000000))</f>
        <v/>
      </c>
      <c r="ACH16">
        <f>IF($B16=0,1000000,IF(INDEX('計算A'!$D$60:$II$104,$B16,180)*JT16=1,IF(AND($E16=2,TA16=0),1000000,IF($F16&gt;0,INDEX('計算A'!GA$110:GA$114,$F16+1)+IF(AND($E16=1,TA16=0),1000,0),MIN(AEY16,20)*400+(IF('計算A'!FZ$106=1,1-JS16,0)+IF('計算A'!GA$106=1,1-JU16,0))*150+128+'計算A'!GA$5*100000+IF(AND($E16=1,TA16=0),50000,0))),1000000))</f>
        <v/>
      </c>
      <c r="ACI16">
        <f>IF($B16=0,1000000,IF(INDEX('計算A'!$D$60:$II$104,$B16,181)*JU16=1,IF(AND($E16=2,TB16=0),1000000,IF($F16&gt;0,INDEX('計算A'!GB$110:GB$114,$F16+1)+IF(AND($E16=1,TB16=0),1000,0),MIN(AEY16,20)*400+(IF('計算A'!GA$106=1,1-JT16,0)+IF('計算A'!GB$106=1,1-JV16,0))*150+138+'計算A'!GB$5*100000+IF(AND($E16=1,TB16=0),50000,0))),1000000))</f>
        <v/>
      </c>
      <c r="ACJ16">
        <f>IF($B16=0,1000000,IF(INDEX('計算A'!$D$60:$II$104,$B16,182)*JV16=1,IF(AND($E16=2,TC16=0),1000000,IF($F16&gt;0,INDEX('計算A'!GC$110:GC$114,$F16+1)+IF(AND($E16=1,TC16=0),1000,0),MIN(AEY16,20)*400+(IF('計算A'!GB$106=1,1-JU16,0)+IF('計算A'!GC$106=1,1-JW16,0))*150+148+'計算A'!GC$5*100000+IF(AND($E16=1,TC16=0),50000,0))),1000000))</f>
        <v/>
      </c>
      <c r="ACK16">
        <f>IF($B16=0,1000000,IF(INDEX('計算A'!$D$60:$II$104,$B16,183)*JW16=1,IF(AND($E16=2,TD16=0),1000000,IF($F16&gt;0,INDEX('計算A'!GD$110:GD$114,$F16+1)+IF(AND($E16=1,TD16=0),1000,0),MIN(AEY16,20)*400+(IF('計算A'!GC$106=1,1-JV16,0)+IF('計算A'!GD$106=1,1-JX16,0))*150+158+'計算A'!GD$5*100000+IF(AND($E16=1,TD16=0),50000,0))),1000000))</f>
        <v/>
      </c>
      <c r="ACL16">
        <f>IF($B16=0,1000000,IF(INDEX('計算A'!$D$60:$II$104,$B16,184)*JX16=1,IF(AND($E16=2,TE16=0),1000000,IF($F16&gt;0,INDEX('計算A'!GE$110:GE$114,$F16+1)+IF(AND($E16=1,TE16=0),1000,0),MIN(AEY16,20)*400+(IF('計算A'!GD$106=1,1-JW16,0)+IF('計算A'!GE$106=1,1-JY16,0))*150+168+'計算A'!GE$5*100000+IF(AND($E16=1,TE16=0),50000,0))),1000000))</f>
        <v/>
      </c>
      <c r="ACM16">
        <f>IF($B16=0,1000000,IF(INDEX('計算A'!$D$60:$II$104,$B16,185)*JY16=1,IF(AND($E16=2,TF16=0),1000000,IF($F16&gt;0,INDEX('計算A'!GF$110:GF$114,$F16+1)+IF(AND($E16=1,TF16=0),1000,0),MIN(AEY16,20)*400+(IF('計算A'!GE$106=1,1-JX16,0)+IF('計算A'!GF$106=1,1-JZ16,0))*150+178+'計算A'!GF$5*100000+IF(AND($E16=1,TF16=0),50000,0))),1000000))</f>
        <v/>
      </c>
      <c r="ACN16">
        <f>IF($B16=0,1000000,IF(INDEX('計算A'!$D$60:$II$104,$B16,186)*JZ16=1,IF(AND($E16=2,TG16=0),1000000,IF($F16&gt;0,INDEX('計算A'!GG$110:GG$114,$F16+1)+IF(AND($E16=1,TG16=0),1000,0),MIN(AEY16,20)*400+(IF('計算A'!GF$106=1,1-JY16,0)+IF('計算A'!GG$106=1,1-KA16,0))*150+188+'計算A'!GG$5*100000+IF(AND($E16=1,TG16=0),50000,0))),1000000))</f>
        <v/>
      </c>
      <c r="ACO16">
        <f>IF($B16=0,1000000,IF(INDEX('計算A'!$D$60:$II$104,$B16,187)*KA16=1,IF(AND($E16=2,TH16=0),1000000,IF($F16&gt;0,INDEX('計算A'!GH$110:GH$114,$F16+1)+IF(AND($E16=1,TH16=0),1000,0),MIN(AEY16,20)*400+(IF('計算A'!GG$106=1,1-JZ16,0)+IF('計算A'!GH$106=1,1-KB16,0))*150+198+'計算A'!GH$5*100000+IF(AND($E16=1,TH16=0),50000,0))),1000000))</f>
        <v/>
      </c>
      <c r="ACP16">
        <f>IF($B16=0,1000000,IF(INDEX('計算A'!$D$60:$II$104,$B16,188)*KB16=1,IF(AND($E16=2,TI16=0),1000000,IF($F16&gt;0,INDEX('計算A'!GI$110:GI$114,$F16+1)+IF(AND($E16=1,TI16=0),1000,0),MIN(AEY16,20)*400+(IF('計算A'!GH$106=1,1-KA16,0)+IF('計算A'!GI$106=1,1-KC16,0))*150+208+'計算A'!GI$5*100000+IF(AND($E16=1,TI16=0),50000,0))),1000000))</f>
        <v/>
      </c>
      <c r="ACQ16">
        <f>IF($B16=0,1000000,IF(INDEX('計算A'!$D$60:$II$104,$B16,189)*KC16=1,IF(AND($E16=2,TJ16=0),1000000,IF($F16&gt;0,INDEX('計算A'!GJ$110:GJ$114,$F16+1)+IF(AND($E16=1,TJ16=0),1000,0),MIN(AEY16,20)*400+(IF('計算A'!GI$106=1,1-KB16,0)+IF('計算A'!GJ$106=1,1-KD16,0))*150+218+'計算A'!GJ$5*100000+IF(AND($E16=1,TJ16=0),50000,0))),1000000))</f>
        <v/>
      </c>
      <c r="ACR16">
        <f>IF($B16=0,1000000,IF(INDEX('計算A'!$D$60:$II$104,$B16,190)*KD16=1,IF(AND($E16=2,TK16=0),1000000,IF($F16&gt;0,INDEX('計算A'!GK$110:GK$114,$F16+1)+IF(AND($E16=1,TK16=0),1000,0),MIN(AEY16,20)*400+(IF('計算A'!GJ$106=1,1-KC16,0)+IF('計算A'!GK$106=1,1-KE16,0))*150+228+'計算A'!GK$5*100000+IF(AND($E16=1,TK16=0),50000,0))),1000000))</f>
        <v/>
      </c>
      <c r="ACS16">
        <f>IF($B16=0,1000000,IF(INDEX('計算A'!$D$60:$II$104,$B16,191)*KE16=1,IF(AND($E16=2,TL16=0),1000000,IF($F16&gt;0,INDEX('計算A'!GL$110:GL$114,$F16+1)+IF(AND($E16=1,TL16=0),1000,0),MIN(AEY16,20)*400+(IF('計算A'!GK$106=1,1-KD16,0)+IF('計算A'!GL$106=1,1-KF16,0))*150+238+'計算A'!GL$5*100000+IF(AND($E16=1,TL16=0),50000,0))),1000000))</f>
        <v/>
      </c>
      <c r="ACT16">
        <f>IF($B16=0,1000000,IF(INDEX('計算A'!$D$60:$II$104,$B16,192)*KF16=1,IF(AND($E16=2,TM16=0),1000000,IF($F16&gt;0,INDEX('計算A'!GM$110:GM$114,$F16+1)+IF(AND($E16=1,TM16=0),1000,0),MIN(AEY16,20)*400+(IF('計算A'!GL$106=1,1-KE16,0))*150+248+'計算A'!GM$5*100000+IF(AND($E16=1,TM16=0),50000,0))),1000000))</f>
        <v/>
      </c>
      <c r="ACU16">
        <f>IF($B16=0,1000000,IF(INDEX('計算A'!$D$60:$II$104,$B16,193)*KG16=1,IF(AND($E16=2,TN16=0),1000000,IF($F16&gt;0,INDEX('計算A'!GN$110:GN$114,$F16+1)+IF(AND($E16=1,TN16=0),1000,0),MIN(AEZ16,20)*400+(IF('計算A'!GN$106=1,1-KH16,0))*150+19+'計算A'!GN$5*100000+IF(AND($E16=1,TN16=0),50000,0))),1000000))</f>
        <v/>
      </c>
      <c r="ACV16">
        <f>IF($B16=0,1000000,IF(INDEX('計算A'!$D$60:$II$104,$B16,194)*KH16=1,IF(AND($E16=2,TO16=0),1000000,IF($F16&gt;0,INDEX('計算A'!GO$110:GO$114,$F16+1)+IF(AND($E16=1,TO16=0),1000,0),MIN(AEZ16,20)*400+(IF('計算A'!GN$106=1,1-KG16,0)+IF('計算A'!GO$106=1,1-KI16,0))*150+29+'計算A'!GO$5*100000+IF(AND($E16=1,TO16=0),50000,0))),1000000))</f>
        <v/>
      </c>
      <c r="ACW16">
        <f>IF($B16=0,1000000,IF(INDEX('計算A'!$D$60:$II$104,$B16,195)*KI16=1,IF(AND($E16=2,TP16=0),1000000,IF($F16&gt;0,INDEX('計算A'!GP$110:GP$114,$F16+1)+IF(AND($E16=1,TP16=0),1000,0),MIN(AEZ16,20)*400+(IF('計算A'!GO$106=1,1-KH16,0)+IF('計算A'!GP$106=1,1-KJ16,0))*150+39+'計算A'!GP$5*100000+IF(AND($E16=1,TP16=0),50000,0))),1000000))</f>
        <v/>
      </c>
      <c r="ACX16">
        <f>IF($B16=0,1000000,IF(INDEX('計算A'!$D$60:$II$104,$B16,196)*KJ16=1,IF(AND($E16=2,TQ16=0),1000000,IF($F16&gt;0,INDEX('計算A'!GQ$110:GQ$114,$F16+1)+IF(AND($E16=1,TQ16=0),1000,0),MIN(AEZ16,20)*400+(IF('計算A'!GP$106=1,1-KI16,0)+IF('計算A'!GQ$106=1,1-KK16,0))*150+49+'計算A'!GQ$5*100000+IF(AND($E16=1,TQ16=0),50000,0))),1000000))</f>
        <v/>
      </c>
      <c r="ACY16">
        <f>IF($B16=0,1000000,IF(INDEX('計算A'!$D$60:$II$104,$B16,197)*KK16=1,IF(AND($E16=2,TR16=0),1000000,IF($F16&gt;0,INDEX('計算A'!GR$110:GR$114,$F16+1)+IF(AND($E16=1,TR16=0),1000,0),MIN(AEZ16,20)*400+(IF('計算A'!GQ$106=1,1-KJ16,0)+IF('計算A'!GR$106=1,1-KL16,0))*150+59+'計算A'!GR$5*100000+IF(AND($E16=1,TR16=0),50000,0))),1000000))</f>
        <v/>
      </c>
      <c r="ACZ16">
        <f>IF($B16=0,1000000,IF(INDEX('計算A'!$D$60:$II$104,$B16,198)*KL16=1,IF(AND($E16=2,TS16=0),1000000,IF($F16&gt;0,INDEX('計算A'!GS$110:GS$114,$F16+1)+IF(AND($E16=1,TS16=0),1000,0),MIN(AEZ16,20)*400+(IF('計算A'!GR$106=1,1-KK16,0)+IF('計算A'!GS$106=1,1-KM16,0))*150+69+'計算A'!GS$5*100000+IF(AND($E16=1,TS16=0),50000,0))),1000000))</f>
        <v/>
      </c>
      <c r="ADA16">
        <f>IF($B16=0,1000000,IF(INDEX('計算A'!$D$60:$II$104,$B16,199)*KM16=1,IF(AND($E16=2,TT16=0),1000000,IF($F16&gt;0,INDEX('計算A'!GT$110:GT$114,$F16+1)+IF(AND($E16=1,TT16=0),1000,0),MIN(AEZ16,20)*400+(IF('計算A'!GS$106=1,1-KL16,0)+IF('計算A'!GT$106=1,1-KN16,0))*150+79+'計算A'!GT$5*100000+IF(AND($E16=1,TT16=0),50000,0))),1000000))</f>
        <v/>
      </c>
      <c r="ADB16">
        <f>IF($B16=0,1000000,IF(INDEX('計算A'!$D$60:$II$104,$B16,200)*KN16=1,IF(AND($E16=2,TU16=0),1000000,IF($F16&gt;0,INDEX('計算A'!GU$110:GU$114,$F16+1)+IF(AND($E16=1,TU16=0),1000,0),MIN(AEZ16,20)*400+(IF('計算A'!GT$106=1,1-KM16,0)+IF('計算A'!GU$106=1,1-KO16,0))*150+89+'計算A'!GU$5*100000+IF(AND($E16=1,TU16=0),50000,0))),1000000))</f>
        <v/>
      </c>
      <c r="ADC16">
        <f>IF($B16=0,1000000,IF(INDEX('計算A'!$D$60:$II$104,$B16,201)*KO16=1,IF(AND($E16=2,TV16=0),1000000,IF($F16&gt;0,INDEX('計算A'!GV$110:GV$114,$F16+1)+IF(AND($E16=1,TV16=0),1000,0),MIN(AEZ16,20)*400+(IF('計算A'!GU$106=1,1-KN16,0)+IF('計算A'!GV$106=1,1-KP16,0))*150+99+'計算A'!GV$5*100000+IF(AND($E16=1,TV16=0),50000,0))),1000000))</f>
        <v/>
      </c>
      <c r="ADD16">
        <f>IF($B16=0,1000000,IF(INDEX('計算A'!$D$60:$II$104,$B16,202)*KP16=1,IF(AND($E16=2,TW16=0),1000000,IF($F16&gt;0,INDEX('計算A'!GW$110:GW$114,$F16+1)+IF(AND($E16=1,TW16=0),1000,0),MIN(AEZ16,20)*400+(IF('計算A'!GV$106=1,1-KO16,0)+IF('計算A'!GW$106=1,1-KQ16,0))*150+109+'計算A'!GW$5*100000+IF(AND($E16=1,TW16=0),50000,0))),1000000))</f>
        <v/>
      </c>
      <c r="ADE16">
        <f>IF($B16=0,1000000,IF(INDEX('計算A'!$D$60:$II$104,$B16,203)*KQ16=1,IF(AND($E16=2,TX16=0),1000000,IF($F16&gt;0,INDEX('計算A'!GX$110:GX$114,$F16+1)+IF(AND($E16=1,TX16=0),1000,0),MIN(AEZ16,20)*400+(IF('計算A'!GW$106=1,1-KP16,0)+IF('計算A'!GX$106=1,1-KR16,0))*150+119+'計算A'!GX$5*100000+IF(AND($E16=1,TX16=0),50000,0))),1000000))</f>
        <v/>
      </c>
      <c r="ADF16">
        <f>IF($B16=0,1000000,IF(INDEX('計算A'!$D$60:$II$104,$B16,204)*KR16=1,IF(AND($E16=2,TY16=0),1000000,IF($F16&gt;0,INDEX('計算A'!GY$110:GY$114,$F16+1)+IF(AND($E16=1,TY16=0),1000,0),MIN(AEZ16,20)*400+(IF('計算A'!GX$106=1,1-KQ16,0)+IF('計算A'!GY$106=1,1-KS16,0))*150+129+'計算A'!GY$5*100000+IF(AND($E16=1,TY16=0),50000,0))),1000000))</f>
        <v/>
      </c>
      <c r="ADG16">
        <f>IF($B16=0,1000000,IF(INDEX('計算A'!$D$60:$II$104,$B16,205)*KS16=1,IF(AND($E16=2,TZ16=0),1000000,IF($F16&gt;0,INDEX('計算A'!GZ$110:GZ$114,$F16+1)+IF(AND($E16=1,TZ16=0),1000,0),MIN(AEZ16,20)*400+(IF('計算A'!GY$106=1,1-KR16,0)+IF('計算A'!GZ$106=1,1-KT16,0))*150+139+'計算A'!GZ$5*100000+IF(AND($E16=1,TZ16=0),50000,0))),1000000))</f>
        <v/>
      </c>
      <c r="ADH16">
        <f>IF($B16=0,1000000,IF(INDEX('計算A'!$D$60:$II$104,$B16,206)*KT16=1,IF(AND($E16=2,UA16=0),1000000,IF($F16&gt;0,INDEX('計算A'!HA$110:HA$114,$F16+1)+IF(AND($E16=1,UA16=0),1000,0),MIN(AEZ16,20)*400+(IF('計算A'!GZ$106=1,1-KS16,0)+IF('計算A'!HA$106=1,1-KU16,0))*150+149+'計算A'!HA$5*100000+IF(AND($E16=1,UA16=0),50000,0))),1000000))</f>
        <v/>
      </c>
      <c r="ADI16">
        <f>IF($B16=0,1000000,IF(INDEX('計算A'!$D$60:$II$104,$B16,207)*KU16=1,IF(AND($E16=2,UB16=0),1000000,IF($F16&gt;0,INDEX('計算A'!HB$110:HB$114,$F16+1)+IF(AND($E16=1,UB16=0),1000,0),MIN(AEZ16,20)*400+(IF('計算A'!HA$106=1,1-KT16,0)+IF('計算A'!HB$106=1,1-KV16,0))*150+159+'計算A'!HB$5*100000+IF(AND($E16=1,UB16=0),50000,0))),1000000))</f>
        <v/>
      </c>
      <c r="ADJ16">
        <f>IF($B16=0,1000000,IF(INDEX('計算A'!$D$60:$II$104,$B16,208)*KV16=1,IF(AND($E16=2,UC16=0),1000000,IF($F16&gt;0,INDEX('計算A'!HC$110:HC$114,$F16+1)+IF(AND($E16=1,UC16=0),1000,0),MIN(AEZ16,20)*400+(IF('計算A'!HB$106=1,1-KU16,0)+IF('計算A'!HC$106=1,1-KW16,0))*150+169+'計算A'!HC$5*100000+IF(AND($E16=1,UC16=0),50000,0))),1000000))</f>
        <v/>
      </c>
      <c r="ADK16">
        <f>IF($B16=0,1000000,IF(INDEX('計算A'!$D$60:$II$104,$B16,209)*KW16=1,IF(AND($E16=2,UD16=0),1000000,IF($F16&gt;0,INDEX('計算A'!HD$110:HD$114,$F16+1)+IF(AND($E16=1,UD16=0),1000,0),MIN(AEZ16,20)*400+(IF('計算A'!HC$106=1,1-KV16,0)+IF('計算A'!HD$106=1,1-KX16,0))*150+179+'計算A'!HD$5*100000+IF(AND($E16=1,UD16=0),50000,0))),1000000))</f>
        <v/>
      </c>
      <c r="ADL16">
        <f>IF($B16=0,1000000,IF(INDEX('計算A'!$D$60:$II$104,$B16,210)*KX16=1,IF(AND($E16=2,UE16=0),1000000,IF($F16&gt;0,INDEX('計算A'!HE$110:HE$114,$F16+1)+IF(AND($E16=1,UE16=0),1000,0),MIN(AEZ16,20)*400+(IF('計算A'!HD$106=1,1-KW16,0)+IF('計算A'!HE$106=1,1-KY16,0))*150+189+'計算A'!HE$5*100000+IF(AND($E16=1,UE16=0),50000,0))),1000000))</f>
        <v/>
      </c>
      <c r="ADM16">
        <f>IF($B16=0,1000000,IF(INDEX('計算A'!$D$60:$II$104,$B16,211)*KY16=1,IF(AND($E16=2,UF16=0),1000000,IF($F16&gt;0,INDEX('計算A'!HF$110:HF$114,$F16+1)+IF(AND($E16=1,UF16=0),1000,0),MIN(AEZ16,20)*400+(IF('計算A'!HE$106=1,1-KX16,0)+IF('計算A'!HF$106=1,1-KZ16,0))*150+199+'計算A'!HF$5*100000+IF(AND($E16=1,UF16=0),50000,0))),1000000))</f>
        <v/>
      </c>
      <c r="ADN16">
        <f>IF($B16=0,1000000,IF(INDEX('計算A'!$D$60:$II$104,$B16,212)*KZ16=1,IF(AND($E16=2,UG16=0),1000000,IF($F16&gt;0,INDEX('計算A'!HG$110:HG$114,$F16+1)+IF(AND($E16=1,UG16=0),1000,0),MIN(AEZ16,20)*400+(IF('計算A'!HF$106=1,1-KY16,0)+IF('計算A'!HG$106=1,1-LA16,0))*150+209+'計算A'!HG$5*100000+IF(AND($E16=1,UG16=0),50000,0))),1000000))</f>
        <v/>
      </c>
      <c r="ADO16">
        <f>IF($B16=0,1000000,IF(INDEX('計算A'!$D$60:$II$104,$B16,213)*LA16=1,IF(AND($E16=2,UH16=0),1000000,IF($F16&gt;0,INDEX('計算A'!HH$110:HH$114,$F16+1)+IF(AND($E16=1,UH16=0),1000,0),MIN(AEZ16,20)*400+(IF('計算A'!HG$106=1,1-KZ16,0)+IF('計算A'!HH$106=1,1-LB16,0))*150+219+'計算A'!HH$5*100000+IF(AND($E16=1,UH16=0),50000,0))),1000000))</f>
        <v/>
      </c>
      <c r="ADP16">
        <f>IF($B16=0,1000000,IF(INDEX('計算A'!$D$60:$II$104,$B16,214)*LB16=1,IF(AND($E16=2,UI16=0),1000000,IF($F16&gt;0,INDEX('計算A'!HI$110:HI$114,$F16+1)+IF(AND($E16=1,UI16=0),1000,0),MIN(AEZ16,20)*400+(IF('計算A'!HH$106=1,1-LA16,0)+IF('計算A'!HI$106=1,1-LC16,0))*150+229+'計算A'!HI$5*100000+IF(AND($E16=1,UI16=0),50000,0))),1000000))</f>
        <v/>
      </c>
      <c r="ADQ16">
        <f>IF($B16=0,1000000,IF(INDEX('計算A'!$D$60:$II$104,$B16,215)*LC16=1,IF(AND($E16=2,UJ16=0),1000000,IF($F16&gt;0,INDEX('計算A'!HJ$110:HJ$114,$F16+1)+IF(AND($E16=1,UJ16=0),1000,0),MIN(AEZ16,20)*400+(IF('計算A'!HI$106=1,1-LB16,0)+IF('計算A'!HJ$106=1,1-LD16,0))*150+239+'計算A'!HJ$5*100000+IF(AND($E16=1,UJ16=0),50000,0))),1000000))</f>
        <v/>
      </c>
      <c r="ADR16">
        <f>IF($B16=0,1000000,IF(INDEX('計算A'!$D$60:$II$104,$B16,216)*LD16=1,IF(AND($E16=2,UK16=0),1000000,IF($F16&gt;0,INDEX('計算A'!HK$110:HK$114,$F16+1)+IF(AND($E16=1,UK16=0),1000,0),MIN(AEZ16,20)*400+(IF('計算A'!HJ$106=1,1-LC16,0))*150+249+'計算A'!HK$5*100000+IF(AND($E16=1,UK16=0),50000,0))),1000000))</f>
        <v/>
      </c>
      <c r="ADS16">
        <f>IF($B16=0,1000000,IF(INDEX('計算A'!$D$60:$II$104,$B16,217)*LE16=1,IF(AND($E16=2,UL16=0),1000000,IF($F16&gt;0,INDEX('計算A'!HL$110:HL$114,$F16+1)+IF(AND($E16=1,UL16=0),1000,0),MIN(AFA16,20)*400+(IF('計算A'!HL$106=1,1-LF16,0))*150+20+'計算A'!HL$5*100000+IF(AND($E16=1,UL16=0),50000,0))),1000000))</f>
        <v/>
      </c>
      <c r="ADT16">
        <f>IF($B16=0,1000000,IF(INDEX('計算A'!$D$60:$II$104,$B16,218)*LF16=1,IF(AND($E16=2,UM16=0),1000000,IF($F16&gt;0,INDEX('計算A'!HM$110:HM$114,$F16+1)+IF(AND($E16=1,UM16=0),1000,0),MIN(AFA16,20)*400+(IF('計算A'!HL$106=1,1-LE16,0)+IF('計算A'!HM$106=1,1-LG16,0))*150+30+'計算A'!HM$5*100000+IF(AND($E16=1,UM16=0),50000,0))),1000000))</f>
        <v/>
      </c>
      <c r="ADU16">
        <f>IF($B16=0,1000000,IF(INDEX('計算A'!$D$60:$II$104,$B16,219)*LG16=1,IF(AND($E16=2,UN16=0),1000000,IF($F16&gt;0,INDEX('計算A'!HN$110:HN$114,$F16+1)+IF(AND($E16=1,UN16=0),1000,0),MIN(AFA16,20)*400+(IF('計算A'!HM$106=1,1-LF16,0)+IF('計算A'!HN$106=1,1-LH16,0))*150+40+'計算A'!HN$5*100000+IF(AND($E16=1,UN16=0),50000,0))),1000000))</f>
        <v/>
      </c>
      <c r="ADV16">
        <f>IF($B16=0,1000000,IF(INDEX('計算A'!$D$60:$II$104,$B16,220)*LH16=1,IF(AND($E16=2,UO16=0),1000000,IF($F16&gt;0,INDEX('計算A'!HO$110:HO$114,$F16+1)+IF(AND($E16=1,UO16=0),1000,0),MIN(AFA16,20)*400+(IF('計算A'!HN$106=1,1-LG16,0)+IF('計算A'!HO$106=1,1-LI16,0))*150+50+'計算A'!HO$5*100000+IF(AND($E16=1,UO16=0),50000,0))),1000000))</f>
        <v/>
      </c>
      <c r="ADW16">
        <f>IF($B16=0,1000000,IF(INDEX('計算A'!$D$60:$II$104,$B16,221)*LI16=1,IF(AND($E16=2,UP16=0),1000000,IF($F16&gt;0,INDEX('計算A'!HP$110:HP$114,$F16+1)+IF(AND($E16=1,UP16=0),1000,0),MIN(AFA16,20)*400+(IF('計算A'!HO$106=1,1-LH16,0)+IF('計算A'!HP$106=1,1-LJ16,0))*150+60+'計算A'!HP$5*100000+IF(AND($E16=1,UP16=0),50000,0))),1000000))</f>
        <v/>
      </c>
      <c r="ADX16">
        <f>IF($B16=0,1000000,IF(INDEX('計算A'!$D$60:$II$104,$B16,222)*LJ16=1,IF(AND($E16=2,UQ16=0),1000000,IF($F16&gt;0,INDEX('計算A'!HQ$110:HQ$114,$F16+1)+IF(AND($E16=1,UQ16=0),1000,0),MIN(AFA16,20)*400+(IF('計算A'!HP$106=1,1-LI16,0)+IF('計算A'!HQ$106=1,1-LK16,0))*150+70+'計算A'!HQ$5*100000+IF(AND($E16=1,UQ16=0),50000,0))),1000000))</f>
        <v/>
      </c>
      <c r="ADY16">
        <f>IF($B16=0,1000000,IF(INDEX('計算A'!$D$60:$II$104,$B16,223)*LK16=1,IF(AND($E16=2,UR16=0),1000000,IF($F16&gt;0,INDEX('計算A'!HR$110:HR$114,$F16+1)+IF(AND($E16=1,UR16=0),1000,0),MIN(AFA16,20)*400+(IF('計算A'!HQ$106=1,1-LJ16,0)+IF('計算A'!HR$106=1,1-LL16,0))*150+80+'計算A'!HR$5*100000+IF(AND($E16=1,UR16=0),50000,0))),1000000))</f>
        <v/>
      </c>
      <c r="ADZ16">
        <f>IF($B16=0,1000000,IF(INDEX('計算A'!$D$60:$II$104,$B16,224)*LL16=1,IF(AND($E16=2,US16=0),1000000,IF($F16&gt;0,INDEX('計算A'!HS$110:HS$114,$F16+1)+IF(AND($E16=1,US16=0),1000,0),MIN(AFA16,20)*400+(IF('計算A'!HR$106=1,1-LK16,0)+IF('計算A'!HS$106=1,1-LM16,0))*150+90+'計算A'!HS$5*100000+IF(AND($E16=1,US16=0),50000,0))),1000000))</f>
        <v/>
      </c>
      <c r="AEA16">
        <f>IF($B16=0,1000000,IF(INDEX('計算A'!$D$60:$II$104,$B16,225)*LM16=1,IF(AND($E16=2,UT16=0),1000000,IF($F16&gt;0,INDEX('計算A'!HT$110:HT$114,$F16+1)+IF(AND($E16=1,UT16=0),1000,0),MIN(AFA16,20)*400+(IF('計算A'!HS$106=1,1-LL16,0)+IF('計算A'!HT$106=1,1-LN16,0))*150+100+'計算A'!HT$5*100000+IF(AND($E16=1,UT16=0),50000,0))),1000000))</f>
        <v/>
      </c>
      <c r="AEB16">
        <f>IF($B16=0,1000000,IF(INDEX('計算A'!$D$60:$II$104,$B16,226)*LN16=1,IF(AND($E16=2,UU16=0),1000000,IF($F16&gt;0,INDEX('計算A'!HU$110:HU$114,$F16+1)+IF(AND($E16=1,UU16=0),1000,0),MIN(AFA16,20)*400+(IF('計算A'!HT$106=1,1-LM16,0)+IF('計算A'!HU$106=1,1-LO16,0))*150+110+'計算A'!HU$5*100000+IF(AND($E16=1,UU16=0),50000,0))),1000000))</f>
        <v/>
      </c>
      <c r="AEC16">
        <f>IF($B16=0,1000000,IF(INDEX('計算A'!$D$60:$II$104,$B16,227)*LO16=1,IF(AND($E16=2,UV16=0),1000000,IF($F16&gt;0,INDEX('計算A'!HV$110:HV$114,$F16+1)+IF(AND($E16=1,UV16=0),1000,0),MIN(AFA16,20)*400+(IF('計算A'!HU$106=1,1-LN16,0)+IF('計算A'!HV$106=1,1-LP16,0))*150+120+'計算A'!HV$5*100000+IF(AND($E16=1,UV16=0),50000,0))),1000000))</f>
        <v/>
      </c>
      <c r="AED16">
        <f>IF($B16=0,1000000,IF(INDEX('計算A'!$D$60:$II$104,$B16,228)*LP16=1,IF(AND($E16=2,UW16=0),1000000,IF($F16&gt;0,INDEX('計算A'!HW$110:HW$114,$F16+1)+IF(AND($E16=1,UW16=0),1000,0),MIN(AFA16,20)*400+(IF('計算A'!HV$106=1,1-LO16,0)+IF('計算A'!HW$106=1,1-LQ16,0))*150+130+'計算A'!HW$5*100000+IF(AND($E16=1,UW16=0),50000,0))),1000000))</f>
        <v/>
      </c>
      <c r="AEE16">
        <f>IF($B16=0,1000000,IF(INDEX('計算A'!$D$60:$II$104,$B16,229)*LQ16=1,IF(AND($E16=2,UX16=0),1000000,IF($F16&gt;0,INDEX('計算A'!HX$110:HX$114,$F16+1)+IF(AND($E16=1,UX16=0),1000,0),MIN(AFA16,20)*400+(IF('計算A'!HW$106=1,1-LP16,0)+IF('計算A'!HX$106=1,1-LR16,0))*150+140+'計算A'!HX$5*100000+IF(AND($E16=1,UX16=0),50000,0))),1000000))</f>
        <v/>
      </c>
      <c r="AEF16">
        <f>IF($B16=0,1000000,IF(INDEX('計算A'!$D$60:$II$104,$B16,230)*LR16=1,IF(AND($E16=2,UY16=0),1000000,IF($F16&gt;0,INDEX('計算A'!HY$110:HY$114,$F16+1)+IF(AND($E16=1,UY16=0),1000,0),MIN(AFA16,20)*400+(IF('計算A'!HX$106=1,1-LQ16,0)+IF('計算A'!HY$106=1,1-LS16,0))*150+150+'計算A'!HY$5*100000+IF(AND($E16=1,UY16=0),50000,0))),1000000))</f>
        <v/>
      </c>
      <c r="AEG16">
        <f>IF($B16=0,1000000,IF(INDEX('計算A'!$D$60:$II$104,$B16,231)*LS16=1,IF(AND($E16=2,UZ16=0),1000000,IF($F16&gt;0,INDEX('計算A'!HZ$110:HZ$114,$F16+1)+IF(AND($E16=1,UZ16=0),1000,0),MIN(AFA16,20)*400+(IF('計算A'!HY$106=1,1-LR16,0)+IF('計算A'!HZ$106=1,1-LT16,0))*150+160+'計算A'!HZ$5*100000+IF(AND($E16=1,UZ16=0),50000,0))),1000000))</f>
        <v/>
      </c>
      <c r="AEH16">
        <f>IF($B16=0,1000000,IF(INDEX('計算A'!$D$60:$II$104,$B16,232)*LT16=1,IF(AND($E16=2,VA16=0),1000000,IF($F16&gt;0,INDEX('計算A'!IA$110:IA$114,$F16+1)+IF(AND($E16=1,VA16=0),1000,0),MIN(AFA16,20)*400+(IF('計算A'!HZ$106=1,1-LS16,0)+IF('計算A'!IA$106=1,1-LU16,0))*150+170+'計算A'!IA$5*100000+IF(AND($E16=1,VA16=0),50000,0))),1000000))</f>
        <v/>
      </c>
      <c r="AEI16">
        <f>IF($B16=0,1000000,IF(INDEX('計算A'!$D$60:$II$104,$B16,233)*LU16=1,IF(AND($E16=2,VB16=0),1000000,IF($F16&gt;0,INDEX('計算A'!IB$110:IB$114,$F16+1)+IF(AND($E16=1,VB16=0),1000,0),MIN(AFA16,20)*400+(IF('計算A'!IA$106=1,1-LT16,0)+IF('計算A'!IB$106=1,1-LV16,0))*150+180+'計算A'!IB$5*100000+IF(AND($E16=1,VB16=0),50000,0))),1000000))</f>
        <v/>
      </c>
      <c r="AEJ16">
        <f>IF($B16=0,1000000,IF(INDEX('計算A'!$D$60:$II$104,$B16,234)*LV16=1,IF(AND($E16=2,VC16=0),1000000,IF($F16&gt;0,INDEX('計算A'!IC$110:IC$114,$F16+1)+IF(AND($E16=1,VC16=0),1000,0),MIN(AFA16,20)*400+(IF('計算A'!IB$106=1,1-LU16,0)+IF('計算A'!IC$106=1,1-LW16,0))*150+190+'計算A'!IC$5*100000+IF(AND($E16=1,VC16=0),50000,0))),1000000))</f>
        <v/>
      </c>
      <c r="AEK16">
        <f>IF($B16=0,1000000,IF(INDEX('計算A'!$D$60:$II$104,$B16,235)*LW16=1,IF(AND($E16=2,VD16=0),1000000,IF($F16&gt;0,INDEX('計算A'!ID$110:ID$114,$F16+1)+IF(AND($E16=1,VD16=0),1000,0),MIN(AFA16,20)*400+(IF('計算A'!IC$106=1,1-LV16,0)+IF('計算A'!ID$106=1,1-LX16,0))*150+200+'計算A'!ID$5*100000+IF(AND($E16=1,VD16=0),50000,0))),1000000))</f>
        <v/>
      </c>
      <c r="AEL16">
        <f>IF($B16=0,1000000,IF(INDEX('計算A'!$D$60:$II$104,$B16,236)*LX16=1,IF(AND($E16=2,VE16=0),1000000,IF($F16&gt;0,INDEX('計算A'!IE$110:IE$114,$F16+1)+IF(AND($E16=1,VE16=0),1000,0),MIN(AFA16,20)*400+(IF('計算A'!ID$106=1,1-LW16,0)+IF('計算A'!IE$106=1,1-LY16,0))*150+210+'計算A'!IE$5*100000+IF(AND($E16=1,VE16=0),50000,0))),1000000))</f>
        <v/>
      </c>
      <c r="AEM16">
        <f>IF($B16=0,1000000,IF(INDEX('計算A'!$D$60:$II$104,$B16,237)*LY16=1,IF(AND($E16=2,VF16=0),1000000,IF($F16&gt;0,INDEX('計算A'!IF$110:IF$114,$F16+1)+IF(AND($E16=1,VF16=0),1000,0),MIN(AFA16,20)*400+(IF('計算A'!IE$106=1,1-LX16,0)+IF('計算A'!IF$106=1,1-LZ16,0))*150+220+'計算A'!IF$5*100000+IF(AND($E16=1,VF16=0),50000,0))),1000000))</f>
        <v/>
      </c>
      <c r="AEN16">
        <f>IF($B16=0,1000000,IF(INDEX('計算A'!$D$60:$II$104,$B16,238)*LZ16=1,IF(AND($E16=2,VG16=0),1000000,IF($F16&gt;0,INDEX('計算A'!IG$110:IG$114,$F16+1)+IF(AND($E16=1,VG16=0),1000,0),MIN(AFA16,20)*400+(IF('計算A'!IF$106=1,1-LY16,0)+IF('計算A'!IG$106=1,1-MA16,0))*150+230+'計算A'!IG$5*100000+IF(AND($E16=1,VG16=0),50000,0))),1000000))</f>
        <v/>
      </c>
      <c r="AEO16">
        <f>IF($B16=0,1000000,IF(INDEX('計算A'!$D$60:$II$104,$B16,239)*MA16=1,IF(AND($E16=2,VH16=0),1000000,IF($F16&gt;0,INDEX('計算A'!IH$110:IH$114,$F16+1)+IF(AND($E16=1,VH16=0),1000,0),MIN(AFA16,20)*400+(IF('計算A'!IG$106=1,1-LZ16,0)+IF('計算A'!IH$106=1,1-MB16,0))*150+240+'計算A'!IH$5*100000+IF(AND($E16=1,VH16=0),50000,0))),1000000))</f>
        <v/>
      </c>
      <c r="AEP16">
        <f>IF($B16=0,1000000,IF(INDEX('計算A'!$D$60:$II$104,$B16,240)*MB16=1,IF(AND($E16=2,VI16=0),1000000,IF($F16&gt;0,INDEX('計算A'!II$110:II$114,$F16+1)+IF(AND($E16=1,VI16=0),1000,0),MIN(AFA16,20)*400+(IF('計算A'!IH$106=1,1-MA16,0))*150+250+'計算A'!II$5*100000+IF(AND($E16=1,VI16=0),50000,0))),1000000))</f>
        <v/>
      </c>
      <c r="AER16">
        <f>AER15+IF($C15&gt;0,IF(INDEX('計算A'!$D$2:$II$2,$C15)=1,1,0),0)</f>
        <v/>
      </c>
      <c r="AES16">
        <f>AES15+IF($C15&gt;0,IF(INDEX('計算A'!$D$2:$II$2,$C15)=2,1,0),0)</f>
        <v/>
      </c>
      <c r="AET16">
        <f>AET15+IF($C15&gt;0,IF(INDEX('計算A'!$D$2:$II$2,$C15)=3,1,0),0)</f>
        <v/>
      </c>
      <c r="AEU16">
        <f>AEU15+IF($C15&gt;0,IF(INDEX('計算A'!$D$2:$II$2,$C15)=4,1,0),0)</f>
        <v/>
      </c>
      <c r="AEV16">
        <f>AEV15+IF($C15&gt;0,IF(INDEX('計算A'!$D$2:$II$2,$C15)=5,1,0),0)</f>
        <v/>
      </c>
      <c r="AEW16">
        <f>AEW15+IF($C15&gt;0,IF(INDEX('計算A'!$D$2:$II$2,$C15)=6,1,0),0)</f>
        <v/>
      </c>
      <c r="AEX16">
        <f>AEX15+IF($C15&gt;0,IF(INDEX('計算A'!$D$2:$II$2,$C15)=7,1,0),0)</f>
        <v/>
      </c>
      <c r="AEY16">
        <f>AEY15+IF($C15&gt;0,IF(INDEX('計算A'!$D$2:$II$2,$C15)=8,1,0),0)</f>
        <v/>
      </c>
      <c r="AEZ16">
        <f>AEZ15+IF($C15&gt;0,IF(INDEX('計算A'!$D$2:$II$2,$C15)=9,1,0),0)</f>
        <v/>
      </c>
      <c r="AFA16">
        <f>AFA15+IF($C15&gt;0,IF(INDEX('計算A'!$D$2:$II$2,$C15)=10,1,0),0)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F($F17&gt;0,INDEX('計算A'!D$110:D$114,$F17+1)+IF(AND($E17=1,MD17=0),1000,0),MIN(AER17,20)*400+(IF('計算A'!D$106=1,1-CX17,0))*150+11+'計算A'!D$5*100000+IF(AND($E17=1,MD17=0),50000,0))),1000000))</f>
        <v/>
      </c>
      <c r="VL17">
        <f>IF($B17=0,1000000,IF(INDEX('計算A'!$D$60:$II$104,$B17,2)*CX17=1,IF(AND($E17=2,ME17=0),1000000,IF($F17&gt;0,INDEX('計算A'!E$110:E$114,$F17+1)+IF(AND($E17=1,ME17=0),1000,0),MIN(AER17,20)*400+(IF('計算A'!D$106=1,1-CW17,0)+IF('計算A'!E$106=1,1-CY17,0))*150+21+'計算A'!E$5*100000+IF(AND($E17=1,ME17=0),50000,0))),1000000))</f>
        <v/>
      </c>
      <c r="VM17">
        <f>IF($B17=0,1000000,IF(INDEX('計算A'!$D$60:$II$104,$B17,3)*CY17=1,IF(AND($E17=2,MF17=0),1000000,IF($F17&gt;0,INDEX('計算A'!F$110:F$114,$F17+1)+IF(AND($E17=1,MF17=0),1000,0),MIN(AER17,20)*400+(IF('計算A'!E$106=1,1-CX17,0)+IF('計算A'!F$106=1,1-CZ17,0))*150+31+'計算A'!F$5*100000+IF(AND($E17=1,MF17=0),50000,0))),1000000))</f>
        <v/>
      </c>
      <c r="VN17">
        <f>IF($B17=0,1000000,IF(INDEX('計算A'!$D$60:$II$104,$B17,4)*CZ17=1,IF(AND($E17=2,MG17=0),1000000,IF($F17&gt;0,INDEX('計算A'!G$110:G$114,$F17+1)+IF(AND($E17=1,MG17=0),1000,0),MIN(AER17,20)*400+(IF('計算A'!F$106=1,1-CY17,0)+IF('計算A'!G$106=1,1-DA17,0))*150+41+'計算A'!G$5*100000+IF(AND($E17=1,MG17=0),50000,0))),1000000))</f>
        <v/>
      </c>
      <c r="VO17">
        <f>IF($B17=0,1000000,IF(INDEX('計算A'!$D$60:$II$104,$B17,5)*DA17=1,IF(AND($E17=2,MH17=0),1000000,IF($F17&gt;0,INDEX('計算A'!H$110:H$114,$F17+1)+IF(AND($E17=1,MH17=0),1000,0),MIN(AER17,20)*400+(IF('計算A'!G$106=1,1-CZ17,0)+IF('計算A'!H$106=1,1-DB17,0))*150+51+'計算A'!H$5*100000+IF(AND($E17=1,MH17=0),50000,0))),1000000))</f>
        <v/>
      </c>
      <c r="VP17">
        <f>IF($B17=0,1000000,IF(INDEX('計算A'!$D$60:$II$104,$B17,6)*DB17=1,IF(AND($E17=2,MI17=0),1000000,IF($F17&gt;0,INDEX('計算A'!I$110:I$114,$F17+1)+IF(AND($E17=1,MI17=0),1000,0),MIN(AER17,20)*400+(IF('計算A'!H$106=1,1-DA17,0)+IF('計算A'!I$106=1,1-DC17,0))*150+61+'計算A'!I$5*100000+IF(AND($E17=1,MI17=0),50000,0))),1000000))</f>
        <v/>
      </c>
      <c r="VQ17">
        <f>IF($B17=0,1000000,IF(INDEX('計算A'!$D$60:$II$104,$B17,7)*DC17=1,IF(AND($E17=2,MJ17=0),1000000,IF($F17&gt;0,INDEX('計算A'!J$110:J$114,$F17+1)+IF(AND($E17=1,MJ17=0),1000,0),MIN(AER17,20)*400+(IF('計算A'!I$106=1,1-DB17,0)+IF('計算A'!J$106=1,1-DD17,0))*150+71+'計算A'!J$5*100000+IF(AND($E17=1,MJ17=0),50000,0))),1000000))</f>
        <v/>
      </c>
      <c r="VR17">
        <f>IF($B17=0,1000000,IF(INDEX('計算A'!$D$60:$II$104,$B17,8)*DD17=1,IF(AND($E17=2,MK17=0),1000000,IF($F17&gt;0,INDEX('計算A'!K$110:K$114,$F17+1)+IF(AND($E17=1,MK17=0),1000,0),MIN(AER17,20)*400+(IF('計算A'!J$106=1,1-DC17,0)+IF('計算A'!K$106=1,1-DE17,0))*150+81+'計算A'!K$5*100000+IF(AND($E17=1,MK17=0),50000,0))),1000000))</f>
        <v/>
      </c>
      <c r="VS17">
        <f>IF($B17=0,1000000,IF(INDEX('計算A'!$D$60:$II$104,$B17,9)*DE17=1,IF(AND($E17=2,ML17=0),1000000,IF($F17&gt;0,INDEX('計算A'!L$110:L$114,$F17+1)+IF(AND($E17=1,ML17=0),1000,0),MIN(AER17,20)*400+(IF('計算A'!K$106=1,1-DD17,0)+IF('計算A'!L$106=1,1-DF17,0))*150+91+'計算A'!L$5*100000+IF(AND($E17=1,ML17=0),50000,0))),1000000))</f>
        <v/>
      </c>
      <c r="VT17">
        <f>IF($B17=0,1000000,IF(INDEX('計算A'!$D$60:$II$104,$B17,10)*DF17=1,IF(AND($E17=2,MM17=0),1000000,IF($F17&gt;0,INDEX('計算A'!M$110:M$114,$F17+1)+IF(AND($E17=1,MM17=0),1000,0),MIN(AER17,20)*400+(IF('計算A'!L$106=1,1-DE17,0)+IF('計算A'!M$106=1,1-DG17,0))*150+101+'計算A'!M$5*100000+IF(AND($E17=1,MM17=0),50000,0))),1000000))</f>
        <v/>
      </c>
      <c r="VU17">
        <f>IF($B17=0,1000000,IF(INDEX('計算A'!$D$60:$II$104,$B17,11)*DG17=1,IF(AND($E17=2,MN17=0),1000000,IF($F17&gt;0,INDEX('計算A'!N$110:N$114,$F17+1)+IF(AND($E17=1,MN17=0),1000,0),MIN(AER17,20)*400+(IF('計算A'!M$106=1,1-DF17,0)+IF('計算A'!N$106=1,1-DH17,0))*150+111+'計算A'!N$5*100000+IF(AND($E17=1,MN17=0),50000,0))),1000000))</f>
        <v/>
      </c>
      <c r="VV17">
        <f>IF($B17=0,1000000,IF(INDEX('計算A'!$D$60:$II$104,$B17,12)*DH17=1,IF(AND($E17=2,MO17=0),1000000,IF($F17&gt;0,INDEX('計算A'!O$110:O$114,$F17+1)+IF(AND($E17=1,MO17=0),1000,0),MIN(AER17,20)*400+(IF('計算A'!N$106=1,1-DG17,0)+IF('計算A'!O$106=1,1-DI17,0))*150+121+'計算A'!O$5*100000+IF(AND($E17=1,MO17=0),50000,0))),1000000))</f>
        <v/>
      </c>
      <c r="VW17">
        <f>IF($B17=0,1000000,IF(INDEX('計算A'!$D$60:$II$104,$B17,13)*DI17=1,IF(AND($E17=2,MP17=0),1000000,IF($F17&gt;0,INDEX('計算A'!P$110:P$114,$F17+1)+IF(AND($E17=1,MP17=0),1000,0),MIN(AER17,20)*400+(IF('計算A'!O$106=1,1-DH17,0)+IF('計算A'!P$106=1,1-DJ17,0))*150+131+'計算A'!P$5*100000+IF(AND($E17=1,MP17=0),50000,0))),1000000))</f>
        <v/>
      </c>
      <c r="VX17">
        <f>IF($B17=0,1000000,IF(INDEX('計算A'!$D$60:$II$104,$B17,14)*DJ17=1,IF(AND($E17=2,MQ17=0),1000000,IF($F17&gt;0,INDEX('計算A'!Q$110:Q$114,$F17+1)+IF(AND($E17=1,MQ17=0),1000,0),MIN(AER17,20)*400+(IF('計算A'!P$106=1,1-DI17,0)+IF('計算A'!Q$106=1,1-DK17,0))*150+141+'計算A'!Q$5*100000+IF(AND($E17=1,MQ17=0),50000,0))),1000000))</f>
        <v/>
      </c>
      <c r="VY17">
        <f>IF($B17=0,1000000,IF(INDEX('計算A'!$D$60:$II$104,$B17,15)*DK17=1,IF(AND($E17=2,MR17=0),1000000,IF($F17&gt;0,INDEX('計算A'!R$110:R$114,$F17+1)+IF(AND($E17=1,MR17=0),1000,0),MIN(AER17,20)*400+(IF('計算A'!Q$106=1,1-DJ17,0)+IF('計算A'!R$106=1,1-DL17,0))*150+151+'計算A'!R$5*100000+IF(AND($E17=1,MR17=0),50000,0))),1000000))</f>
        <v/>
      </c>
      <c r="VZ17">
        <f>IF($B17=0,1000000,IF(INDEX('計算A'!$D$60:$II$104,$B17,16)*DL17=1,IF(AND($E17=2,MS17=0),1000000,IF($F17&gt;0,INDEX('計算A'!S$110:S$114,$F17+1)+IF(AND($E17=1,MS17=0),1000,0),MIN(AER17,20)*400+(IF('計算A'!R$106=1,1-DK17,0)+IF('計算A'!S$106=1,1-DM17,0))*150+161+'計算A'!S$5*100000+IF(AND($E17=1,MS17=0),50000,0))),1000000))</f>
        <v/>
      </c>
      <c r="WA17">
        <f>IF($B17=0,1000000,IF(INDEX('計算A'!$D$60:$II$104,$B17,17)*DM17=1,IF(AND($E17=2,MT17=0),1000000,IF($F17&gt;0,INDEX('計算A'!T$110:T$114,$F17+1)+IF(AND($E17=1,MT17=0),1000,0),MIN(AER17,20)*400+(IF('計算A'!S$106=1,1-DL17,0)+IF('計算A'!T$106=1,1-DN17,0))*150+171+'計算A'!T$5*100000+IF(AND($E17=1,MT17=0),50000,0))),1000000))</f>
        <v/>
      </c>
      <c r="WB17">
        <f>IF($B17=0,1000000,IF(INDEX('計算A'!$D$60:$II$104,$B17,18)*DN17=1,IF(AND($E17=2,MU17=0),1000000,IF($F17&gt;0,INDEX('計算A'!U$110:U$114,$F17+1)+IF(AND($E17=1,MU17=0),1000,0),MIN(AER17,20)*400+(IF('計算A'!T$106=1,1-DM17,0)+IF('計算A'!U$106=1,1-DO17,0))*150+181+'計算A'!U$5*100000+IF(AND($E17=1,MU17=0),50000,0))),1000000))</f>
        <v/>
      </c>
      <c r="WC17">
        <f>IF($B17=0,1000000,IF(INDEX('計算A'!$D$60:$II$104,$B17,19)*DO17=1,IF(AND($E17=2,MV17=0),1000000,IF($F17&gt;0,INDEX('計算A'!V$110:V$114,$F17+1)+IF(AND($E17=1,MV17=0),1000,0),MIN(AER17,20)*400+(IF('計算A'!U$106=1,1-DN17,0)+IF('計算A'!V$106=1,1-DP17,0))*150+191+'計算A'!V$5*100000+IF(AND($E17=1,MV17=0),50000,0))),1000000))</f>
        <v/>
      </c>
      <c r="WD17">
        <f>IF($B17=0,1000000,IF(INDEX('計算A'!$D$60:$II$104,$B17,20)*DP17=1,IF(AND($E17=2,MW17=0),1000000,IF($F17&gt;0,INDEX('計算A'!W$110:W$114,$F17+1)+IF(AND($E17=1,MW17=0),1000,0),MIN(AER17,20)*400+(IF('計算A'!V$106=1,1-DO17,0)+IF('計算A'!W$106=1,1-DQ17,0))*150+201+'計算A'!W$5*100000+IF(AND($E17=1,MW17=0),50000,0))),1000000))</f>
        <v/>
      </c>
      <c r="WE17">
        <f>IF($B17=0,1000000,IF(INDEX('計算A'!$D$60:$II$104,$B17,21)*DQ17=1,IF(AND($E17=2,MX17=0),1000000,IF($F17&gt;0,INDEX('計算A'!X$110:X$114,$F17+1)+IF(AND($E17=1,MX17=0),1000,0),MIN(AER17,20)*400+(IF('計算A'!W$106=1,1-DP17,0)+IF('計算A'!X$106=1,1-DR17,0))*150+211+'計算A'!X$5*100000+IF(AND($E17=1,MX17=0),50000,0))),1000000))</f>
        <v/>
      </c>
      <c r="WF17">
        <f>IF($B17=0,1000000,IF(INDEX('計算A'!$D$60:$II$104,$B17,22)*DR17=1,IF(AND($E17=2,MY17=0),1000000,IF($F17&gt;0,INDEX('計算A'!Y$110:Y$114,$F17+1)+IF(AND($E17=1,MY17=0),1000,0),MIN(AER17,20)*400+(IF('計算A'!X$106=1,1-DQ17,0)+IF('計算A'!Y$106=1,1-DS17,0))*150+221+'計算A'!Y$5*100000+IF(AND($E17=1,MY17=0),50000,0))),1000000))</f>
        <v/>
      </c>
      <c r="WG17">
        <f>IF($B17=0,1000000,IF(INDEX('計算A'!$D$60:$II$104,$B17,23)*DS17=1,IF(AND($E17=2,MZ17=0),1000000,IF($F17&gt;0,INDEX('計算A'!Z$110:Z$114,$F17+1)+IF(AND($E17=1,MZ17=0),1000,0),MIN(AER17,20)*400+(IF('計算A'!Y$106=1,1-DR17,0)+IF('計算A'!Z$106=1,1-DT17,0))*150+231+'計算A'!Z$5*100000+IF(AND($E17=1,MZ17=0),50000,0))),1000000))</f>
        <v/>
      </c>
      <c r="WH17">
        <f>IF($B17=0,1000000,IF(INDEX('計算A'!$D$60:$II$104,$B17,24)*DT17=1,IF(AND($E17=2,NA17=0),1000000,IF($F17&gt;0,INDEX('計算A'!AA$110:AA$114,$F17+1)+IF(AND($E17=1,NA17=0),1000,0),MIN(AER17,20)*400+(IF('計算A'!Z$106=1,1-DS17,0))*150+241+'計算A'!AA$5*100000+IF(AND($E17=1,NA17=0),50000,0))),1000000))</f>
        <v/>
      </c>
      <c r="WI17">
        <f>IF($B17=0,1000000,IF(INDEX('計算A'!$D$60:$II$104,$B17,25)*DU17=1,IF(AND($E17=2,NB17=0),1000000,IF($F17&gt;0,INDEX('計算A'!AB$110:AB$114,$F17+1)+IF(AND($E17=1,NB17=0),1000,0),MIN(AES17,20)*400+(IF('計算A'!AB$106=1,1-DV17,0))*150+12+'計算A'!AB$5*100000+IF(AND($E17=1,NB17=0),50000,0))),1000000))</f>
        <v/>
      </c>
      <c r="WJ17">
        <f>IF($B17=0,1000000,IF(INDEX('計算A'!$D$60:$II$104,$B17,26)*DV17=1,IF(AND($E17=2,NC17=0),1000000,IF($F17&gt;0,INDEX('計算A'!AC$110:AC$114,$F17+1)+IF(AND($E17=1,NC17=0),1000,0),MIN(AES17,20)*400+(IF('計算A'!AB$106=1,1-DU17,0)+IF('計算A'!AC$106=1,1-DW17,0))*150+22+'計算A'!AC$5*100000+IF(AND($E17=1,NC17=0),50000,0))),1000000))</f>
        <v/>
      </c>
      <c r="WK17">
        <f>IF($B17=0,1000000,IF(INDEX('計算A'!$D$60:$II$104,$B17,27)*DW17=1,IF(AND($E17=2,ND17=0),1000000,IF($F17&gt;0,INDEX('計算A'!AD$110:AD$114,$F17+1)+IF(AND($E17=1,ND17=0),1000,0),MIN(AES17,20)*400+(IF('計算A'!AC$106=1,1-DV17,0)+IF('計算A'!AD$106=1,1-DX17,0))*150+32+'計算A'!AD$5*100000+IF(AND($E17=1,ND17=0),50000,0))),1000000))</f>
        <v/>
      </c>
      <c r="WL17">
        <f>IF($B17=0,1000000,IF(INDEX('計算A'!$D$60:$II$104,$B17,28)*DX17=1,IF(AND($E17=2,NE17=0),1000000,IF($F17&gt;0,INDEX('計算A'!AE$110:AE$114,$F17+1)+IF(AND($E17=1,NE17=0),1000,0),MIN(AES17,20)*400+(IF('計算A'!AD$106=1,1-DW17,0)+IF('計算A'!AE$106=1,1-DY17,0))*150+42+'計算A'!AE$5*100000+IF(AND($E17=1,NE17=0),50000,0))),1000000))</f>
        <v/>
      </c>
      <c r="WM17">
        <f>IF($B17=0,1000000,IF(INDEX('計算A'!$D$60:$II$104,$B17,29)*DY17=1,IF(AND($E17=2,NF17=0),1000000,IF($F17&gt;0,INDEX('計算A'!AF$110:AF$114,$F17+1)+IF(AND($E17=1,NF17=0),1000,0),MIN(AES17,20)*400+(IF('計算A'!AE$106=1,1-DX17,0)+IF('計算A'!AF$106=1,1-DZ17,0))*150+52+'計算A'!AF$5*100000+IF(AND($E17=1,NF17=0),50000,0))),1000000))</f>
        <v/>
      </c>
      <c r="WN17">
        <f>IF($B17=0,1000000,IF(INDEX('計算A'!$D$60:$II$104,$B17,30)*DZ17=1,IF(AND($E17=2,NG17=0),1000000,IF($F17&gt;0,INDEX('計算A'!AG$110:AG$114,$F17+1)+IF(AND($E17=1,NG17=0),1000,0),MIN(AES17,20)*400+(IF('計算A'!AF$106=1,1-DY17,0)+IF('計算A'!AG$106=1,1-EA17,0))*150+62+'計算A'!AG$5*100000+IF(AND($E17=1,NG17=0),50000,0))),1000000))</f>
        <v/>
      </c>
      <c r="WO17">
        <f>IF($B17=0,1000000,IF(INDEX('計算A'!$D$60:$II$104,$B17,31)*EA17=1,IF(AND($E17=2,NH17=0),1000000,IF($F17&gt;0,INDEX('計算A'!AH$110:AH$114,$F17+1)+IF(AND($E17=1,NH17=0),1000,0),MIN(AES17,20)*400+(IF('計算A'!AG$106=1,1-DZ17,0)+IF('計算A'!AH$106=1,1-EB17,0))*150+72+'計算A'!AH$5*100000+IF(AND($E17=1,NH17=0),50000,0))),1000000))</f>
        <v/>
      </c>
      <c r="WP17">
        <f>IF($B17=0,1000000,IF(INDEX('計算A'!$D$60:$II$104,$B17,32)*EB17=1,IF(AND($E17=2,NI17=0),1000000,IF($F17&gt;0,INDEX('計算A'!AI$110:AI$114,$F17+1)+IF(AND($E17=1,NI17=0),1000,0),MIN(AES17,20)*400+(IF('計算A'!AH$106=1,1-EA17,0)+IF('計算A'!AI$106=1,1-EC17,0))*150+82+'計算A'!AI$5*100000+IF(AND($E17=1,NI17=0),50000,0))),1000000))</f>
        <v/>
      </c>
      <c r="WQ17">
        <f>IF($B17=0,1000000,IF(INDEX('計算A'!$D$60:$II$104,$B17,33)*EC17=1,IF(AND($E17=2,NJ17=0),1000000,IF($F17&gt;0,INDEX('計算A'!AJ$110:AJ$114,$F17+1)+IF(AND($E17=1,NJ17=0),1000,0),MIN(AES17,20)*400+(IF('計算A'!AI$106=1,1-EB17,0)+IF('計算A'!AJ$106=1,1-ED17,0))*150+92+'計算A'!AJ$5*100000+IF(AND($E17=1,NJ17=0),50000,0))),1000000))</f>
        <v/>
      </c>
      <c r="WR17">
        <f>IF($B17=0,1000000,IF(INDEX('計算A'!$D$60:$II$104,$B17,34)*ED17=1,IF(AND($E17=2,NK17=0),1000000,IF($F17&gt;0,INDEX('計算A'!AK$110:AK$114,$F17+1)+IF(AND($E17=1,NK17=0),1000,0),MIN(AES17,20)*400+(IF('計算A'!AJ$106=1,1-EC17,0)+IF('計算A'!AK$106=1,1-EE17,0))*150+102+'計算A'!AK$5*100000+IF(AND($E17=1,NK17=0),50000,0))),1000000))</f>
        <v/>
      </c>
      <c r="WS17">
        <f>IF($B17=0,1000000,IF(INDEX('計算A'!$D$60:$II$104,$B17,35)*EE17=1,IF(AND($E17=2,NL17=0),1000000,IF($F17&gt;0,INDEX('計算A'!AL$110:AL$114,$F17+1)+IF(AND($E17=1,NL17=0),1000,0),MIN(AES17,20)*400+(IF('計算A'!AK$106=1,1-ED17,0)+IF('計算A'!AL$106=1,1-EF17,0))*150+112+'計算A'!AL$5*100000+IF(AND($E17=1,NL17=0),50000,0))),1000000))</f>
        <v/>
      </c>
      <c r="WT17">
        <f>IF($B17=0,1000000,IF(INDEX('計算A'!$D$60:$II$104,$B17,36)*EF17=1,IF(AND($E17=2,NM17=0),1000000,IF($F17&gt;0,INDEX('計算A'!AM$110:AM$114,$F17+1)+IF(AND($E17=1,NM17=0),1000,0),MIN(AES17,20)*400+(IF('計算A'!AL$106=1,1-EE17,0)+IF('計算A'!AM$106=1,1-EG17,0))*150+122+'計算A'!AM$5*100000+IF(AND($E17=1,NM17=0),50000,0))),1000000))</f>
        <v/>
      </c>
      <c r="WU17">
        <f>IF($B17=0,1000000,IF(INDEX('計算A'!$D$60:$II$104,$B17,37)*EG17=1,IF(AND($E17=2,NN17=0),1000000,IF($F17&gt;0,INDEX('計算A'!AN$110:AN$114,$F17+1)+IF(AND($E17=1,NN17=0),1000,0),MIN(AES17,20)*400+(IF('計算A'!AM$106=1,1-EF17,0)+IF('計算A'!AN$106=1,1-EH17,0))*150+132+'計算A'!AN$5*100000+IF(AND($E17=1,NN17=0),50000,0))),1000000))</f>
        <v/>
      </c>
      <c r="WV17">
        <f>IF($B17=0,1000000,IF(INDEX('計算A'!$D$60:$II$104,$B17,38)*EH17=1,IF(AND($E17=2,NO17=0),1000000,IF($F17&gt;0,INDEX('計算A'!AO$110:AO$114,$F17+1)+IF(AND($E17=1,NO17=0),1000,0),MIN(AES17,20)*400+(IF('計算A'!AN$106=1,1-EG17,0)+IF('計算A'!AO$106=1,1-EI17,0))*150+142+'計算A'!AO$5*100000+IF(AND($E17=1,NO17=0),50000,0))),1000000))</f>
        <v/>
      </c>
      <c r="WW17">
        <f>IF($B17=0,1000000,IF(INDEX('計算A'!$D$60:$II$104,$B17,39)*EI17=1,IF(AND($E17=2,NP17=0),1000000,IF($F17&gt;0,INDEX('計算A'!AP$110:AP$114,$F17+1)+IF(AND($E17=1,NP17=0),1000,0),MIN(AES17,20)*400+(IF('計算A'!AO$106=1,1-EH17,0)+IF('計算A'!AP$106=1,1-EJ17,0))*150+152+'計算A'!AP$5*100000+IF(AND($E17=1,NP17=0),50000,0))),1000000))</f>
        <v/>
      </c>
      <c r="WX17">
        <f>IF($B17=0,1000000,IF(INDEX('計算A'!$D$60:$II$104,$B17,40)*EJ17=1,IF(AND($E17=2,NQ17=0),1000000,IF($F17&gt;0,INDEX('計算A'!AQ$110:AQ$114,$F17+1)+IF(AND($E17=1,NQ17=0),1000,0),MIN(AES17,20)*400+(IF('計算A'!AP$106=1,1-EI17,0)+IF('計算A'!AQ$106=1,1-EK17,0))*150+162+'計算A'!AQ$5*100000+IF(AND($E17=1,NQ17=0),50000,0))),1000000))</f>
        <v/>
      </c>
      <c r="WY17">
        <f>IF($B17=0,1000000,IF(INDEX('計算A'!$D$60:$II$104,$B17,41)*EK17=1,IF(AND($E17=2,NR17=0),1000000,IF($F17&gt;0,INDEX('計算A'!AR$110:AR$114,$F17+1)+IF(AND($E17=1,NR17=0),1000,0),MIN(AES17,20)*400+(IF('計算A'!AQ$106=1,1-EJ17,0)+IF('計算A'!AR$106=1,1-EL17,0))*150+172+'計算A'!AR$5*100000+IF(AND($E17=1,NR17=0),50000,0))),1000000))</f>
        <v/>
      </c>
      <c r="WZ17">
        <f>IF($B17=0,1000000,IF(INDEX('計算A'!$D$60:$II$104,$B17,42)*EL17=1,IF(AND($E17=2,NS17=0),1000000,IF($F17&gt;0,INDEX('計算A'!AS$110:AS$114,$F17+1)+IF(AND($E17=1,NS17=0),1000,0),MIN(AES17,20)*400+(IF('計算A'!AR$106=1,1-EK17,0)+IF('計算A'!AS$106=1,1-EM17,0))*150+182+'計算A'!AS$5*100000+IF(AND($E17=1,NS17=0),50000,0))),1000000))</f>
        <v/>
      </c>
      <c r="XA17">
        <f>IF($B17=0,1000000,IF(INDEX('計算A'!$D$60:$II$104,$B17,43)*EM17=1,IF(AND($E17=2,NT17=0),1000000,IF($F17&gt;0,INDEX('計算A'!AT$110:AT$114,$F17+1)+IF(AND($E17=1,NT17=0),1000,0),MIN(AES17,20)*400+(IF('計算A'!AS$106=1,1-EL17,0)+IF('計算A'!AT$106=1,1-EN17,0))*150+192+'計算A'!AT$5*100000+IF(AND($E17=1,NT17=0),50000,0))),1000000))</f>
        <v/>
      </c>
      <c r="XB17">
        <f>IF($B17=0,1000000,IF(INDEX('計算A'!$D$60:$II$104,$B17,44)*EN17=1,IF(AND($E17=2,NU17=0),1000000,IF($F17&gt;0,INDEX('計算A'!AU$110:AU$114,$F17+1)+IF(AND($E17=1,NU17=0),1000,0),MIN(AES17,20)*400+(IF('計算A'!AT$106=1,1-EM17,0)+IF('計算A'!AU$106=1,1-EO17,0))*150+202+'計算A'!AU$5*100000+IF(AND($E17=1,NU17=0),50000,0))),1000000))</f>
        <v/>
      </c>
      <c r="XC17">
        <f>IF($B17=0,1000000,IF(INDEX('計算A'!$D$60:$II$104,$B17,45)*EO17=1,IF(AND($E17=2,NV17=0),1000000,IF($F17&gt;0,INDEX('計算A'!AV$110:AV$114,$F17+1)+IF(AND($E17=1,NV17=0),1000,0),MIN(AES17,20)*400+(IF('計算A'!AU$106=1,1-EN17,0)+IF('計算A'!AV$106=1,1-EP17,0))*150+212+'計算A'!AV$5*100000+IF(AND($E17=1,NV17=0),50000,0))),1000000))</f>
        <v/>
      </c>
      <c r="XD17">
        <f>IF($B17=0,1000000,IF(INDEX('計算A'!$D$60:$II$104,$B17,46)*EP17=1,IF(AND($E17=2,NW17=0),1000000,IF($F17&gt;0,INDEX('計算A'!AW$110:AW$114,$F17+1)+IF(AND($E17=1,NW17=0),1000,0),MIN(AES17,20)*400+(IF('計算A'!AV$106=1,1-EO17,0)+IF('計算A'!AW$106=1,1-EQ17,0))*150+222+'計算A'!AW$5*100000+IF(AND($E17=1,NW17=0),50000,0))),1000000))</f>
        <v/>
      </c>
      <c r="XE17">
        <f>IF($B17=0,1000000,IF(INDEX('計算A'!$D$60:$II$104,$B17,47)*EQ17=1,IF(AND($E17=2,NX17=0),1000000,IF($F17&gt;0,INDEX('計算A'!AX$110:AX$114,$F17+1)+IF(AND($E17=1,NX17=0),1000,0),MIN(AES17,20)*400+(IF('計算A'!AW$106=1,1-EP17,0)+IF('計算A'!AX$106=1,1-ER17,0))*150+232+'計算A'!AX$5*100000+IF(AND($E17=1,NX17=0),50000,0))),1000000))</f>
        <v/>
      </c>
      <c r="XF17">
        <f>IF($B17=0,1000000,IF(INDEX('計算A'!$D$60:$II$104,$B17,48)*ER17=1,IF(AND($E17=2,NY17=0),1000000,IF($F17&gt;0,INDEX('計算A'!AY$110:AY$114,$F17+1)+IF(AND($E17=1,NY17=0),1000,0),MIN(AES17,20)*400+(IF('計算A'!AX$106=1,1-EQ17,0))*150+242+'計算A'!AY$5*100000+IF(AND($E17=1,NY17=0),50000,0))),1000000))</f>
        <v/>
      </c>
      <c r="XG17">
        <f>IF($B17=0,1000000,IF(INDEX('計算A'!$D$60:$II$104,$B17,49)*ES17=1,IF(AND($E17=2,NZ17=0),1000000,IF($F17&gt;0,INDEX('計算A'!AZ$110:AZ$114,$F17+1)+IF(AND($E17=1,NZ17=0),1000,0),MIN(AET17,20)*400+(IF('計算A'!AZ$106=1,1-ET17,0))*150+13+'計算A'!AZ$5*100000+IF(AND($E17=1,NZ17=0),50000,0))),1000000))</f>
        <v/>
      </c>
      <c r="XH17">
        <f>IF($B17=0,1000000,IF(INDEX('計算A'!$D$60:$II$104,$B17,50)*ET17=1,IF(AND($E17=2,OA17=0),1000000,IF($F17&gt;0,INDEX('計算A'!BA$110:BA$114,$F17+1)+IF(AND($E17=1,OA17=0),1000,0),MIN(AET17,20)*400+(IF('計算A'!AZ$106=1,1-ES17,0)+IF('計算A'!BA$106=1,1-EU17,0))*150+23+'計算A'!BA$5*100000+IF(AND($E17=1,OA17=0),50000,0))),1000000))</f>
        <v/>
      </c>
      <c r="XI17">
        <f>IF($B17=0,1000000,IF(INDEX('計算A'!$D$60:$II$104,$B17,51)*EU17=1,IF(AND($E17=2,OB17=0),1000000,IF($F17&gt;0,INDEX('計算A'!BB$110:BB$114,$F17+1)+IF(AND($E17=1,OB17=0),1000,0),MIN(AET17,20)*400+(IF('計算A'!BA$106=1,1-ET17,0)+IF('計算A'!BB$106=1,1-EV17,0))*150+33+'計算A'!BB$5*100000+IF(AND($E17=1,OB17=0),50000,0))),1000000))</f>
        <v/>
      </c>
      <c r="XJ17">
        <f>IF($B17=0,1000000,IF(INDEX('計算A'!$D$60:$II$104,$B17,52)*EV17=1,IF(AND($E17=2,OC17=0),1000000,IF($F17&gt;0,INDEX('計算A'!BC$110:BC$114,$F17+1)+IF(AND($E17=1,OC17=0),1000,0),MIN(AET17,20)*400+(IF('計算A'!BB$106=1,1-EU17,0)+IF('計算A'!BC$106=1,1-EW17,0))*150+43+'計算A'!BC$5*100000+IF(AND($E17=1,OC17=0),50000,0))),1000000))</f>
        <v/>
      </c>
      <c r="XK17">
        <f>IF($B17=0,1000000,IF(INDEX('計算A'!$D$60:$II$104,$B17,53)*EW17=1,IF(AND($E17=2,OD17=0),1000000,IF($F17&gt;0,INDEX('計算A'!BD$110:BD$114,$F17+1)+IF(AND($E17=1,OD17=0),1000,0),MIN(AET17,20)*400+(IF('計算A'!BC$106=1,1-EV17,0)+IF('計算A'!BD$106=1,1-EX17,0))*150+53+'計算A'!BD$5*100000+IF(AND($E17=1,OD17=0),50000,0))),1000000))</f>
        <v/>
      </c>
      <c r="XL17">
        <f>IF($B17=0,1000000,IF(INDEX('計算A'!$D$60:$II$104,$B17,54)*EX17=1,IF(AND($E17=2,OE17=0),1000000,IF($F17&gt;0,INDEX('計算A'!BE$110:BE$114,$F17+1)+IF(AND($E17=1,OE17=0),1000,0),MIN(AET17,20)*400+(IF('計算A'!BD$106=1,1-EW17,0)+IF('計算A'!BE$106=1,1-EY17,0))*150+63+'計算A'!BE$5*100000+IF(AND($E17=1,OE17=0),50000,0))),1000000))</f>
        <v/>
      </c>
      <c r="XM17">
        <f>IF($B17=0,1000000,IF(INDEX('計算A'!$D$60:$II$104,$B17,55)*EY17=1,IF(AND($E17=2,OF17=0),1000000,IF($F17&gt;0,INDEX('計算A'!BF$110:BF$114,$F17+1)+IF(AND($E17=1,OF17=0),1000,0),MIN(AET17,20)*400+(IF('計算A'!BE$106=1,1-EX17,0)+IF('計算A'!BF$106=1,1-EZ17,0))*150+73+'計算A'!BF$5*100000+IF(AND($E17=1,OF17=0),50000,0))),1000000))</f>
        <v/>
      </c>
      <c r="XN17">
        <f>IF($B17=0,1000000,IF(INDEX('計算A'!$D$60:$II$104,$B17,56)*EZ17=1,IF(AND($E17=2,OG17=0),1000000,IF($F17&gt;0,INDEX('計算A'!BG$110:BG$114,$F17+1)+IF(AND($E17=1,OG17=0),1000,0),MIN(AET17,20)*400+(IF('計算A'!BF$106=1,1-EY17,0)+IF('計算A'!BG$106=1,1-FA17,0))*150+83+'計算A'!BG$5*100000+IF(AND($E17=1,OG17=0),50000,0))),1000000))</f>
        <v/>
      </c>
      <c r="XO17">
        <f>IF($B17=0,1000000,IF(INDEX('計算A'!$D$60:$II$104,$B17,57)*FA17=1,IF(AND($E17=2,OH17=0),1000000,IF($F17&gt;0,INDEX('計算A'!BH$110:BH$114,$F17+1)+IF(AND($E17=1,OH17=0),1000,0),MIN(AET17,20)*400+(IF('計算A'!BG$106=1,1-EZ17,0)+IF('計算A'!BH$106=1,1-FB17,0))*150+93+'計算A'!BH$5*100000+IF(AND($E17=1,OH17=0),50000,0))),1000000))</f>
        <v/>
      </c>
      <c r="XP17">
        <f>IF($B17=0,1000000,IF(INDEX('計算A'!$D$60:$II$104,$B17,58)*FB17=1,IF(AND($E17=2,OI17=0),1000000,IF($F17&gt;0,INDEX('計算A'!BI$110:BI$114,$F17+1)+IF(AND($E17=1,OI17=0),1000,0),MIN(AET17,20)*400+(IF('計算A'!BH$106=1,1-FA17,0)+IF('計算A'!BI$106=1,1-FC17,0))*150+103+'計算A'!BI$5*100000+IF(AND($E17=1,OI17=0),50000,0))),1000000))</f>
        <v/>
      </c>
      <c r="XQ17">
        <f>IF($B17=0,1000000,IF(INDEX('計算A'!$D$60:$II$104,$B17,59)*FC17=1,IF(AND($E17=2,OJ17=0),1000000,IF($F17&gt;0,INDEX('計算A'!BJ$110:BJ$114,$F17+1)+IF(AND($E17=1,OJ17=0),1000,0),MIN(AET17,20)*400+(IF('計算A'!BI$106=1,1-FB17,0)+IF('計算A'!BJ$106=1,1-FD17,0))*150+113+'計算A'!BJ$5*100000+IF(AND($E17=1,OJ17=0),50000,0))),1000000))</f>
        <v/>
      </c>
      <c r="XR17">
        <f>IF($B17=0,1000000,IF(INDEX('計算A'!$D$60:$II$104,$B17,60)*FD17=1,IF(AND($E17=2,OK17=0),1000000,IF($F17&gt;0,INDEX('計算A'!BK$110:BK$114,$F17+1)+IF(AND($E17=1,OK17=0),1000,0),MIN(AET17,20)*400+(IF('計算A'!BJ$106=1,1-FC17,0)+IF('計算A'!BK$106=1,1-FE17,0))*150+123+'計算A'!BK$5*100000+IF(AND($E17=1,OK17=0),50000,0))),1000000))</f>
        <v/>
      </c>
      <c r="XS17">
        <f>IF($B17=0,1000000,IF(INDEX('計算A'!$D$60:$II$104,$B17,61)*FE17=1,IF(AND($E17=2,OL17=0),1000000,IF($F17&gt;0,INDEX('計算A'!BL$110:BL$114,$F17+1)+IF(AND($E17=1,OL17=0),1000,0),MIN(AET17,20)*400+(IF('計算A'!BK$106=1,1-FD17,0)+IF('計算A'!BL$106=1,1-FF17,0))*150+133+'計算A'!BL$5*100000+IF(AND($E17=1,OL17=0),50000,0))),1000000))</f>
        <v/>
      </c>
      <c r="XT17">
        <f>IF($B17=0,1000000,IF(INDEX('計算A'!$D$60:$II$104,$B17,62)*FF17=1,IF(AND($E17=2,OM17=0),1000000,IF($F17&gt;0,INDEX('計算A'!BM$110:BM$114,$F17+1)+IF(AND($E17=1,OM17=0),1000,0),MIN(AET17,20)*400+(IF('計算A'!BL$106=1,1-FE17,0)+IF('計算A'!BM$106=1,1-FG17,0))*150+143+'計算A'!BM$5*100000+IF(AND($E17=1,OM17=0),50000,0))),1000000))</f>
        <v/>
      </c>
      <c r="XU17">
        <f>IF($B17=0,1000000,IF(INDEX('計算A'!$D$60:$II$104,$B17,63)*FG17=1,IF(AND($E17=2,ON17=0),1000000,IF($F17&gt;0,INDEX('計算A'!BN$110:BN$114,$F17+1)+IF(AND($E17=1,ON17=0),1000,0),MIN(AET17,20)*400+(IF('計算A'!BM$106=1,1-FF17,0)+IF('計算A'!BN$106=1,1-FH17,0))*150+153+'計算A'!BN$5*100000+IF(AND($E17=1,ON17=0),50000,0))),1000000))</f>
        <v/>
      </c>
      <c r="XV17">
        <f>IF($B17=0,1000000,IF(INDEX('計算A'!$D$60:$II$104,$B17,64)*FH17=1,IF(AND($E17=2,OO17=0),1000000,IF($F17&gt;0,INDEX('計算A'!BO$110:BO$114,$F17+1)+IF(AND($E17=1,OO17=0),1000,0),MIN(AET17,20)*400+(IF('計算A'!BN$106=1,1-FG17,0)+IF('計算A'!BO$106=1,1-FI17,0))*150+163+'計算A'!BO$5*100000+IF(AND($E17=1,OO17=0),50000,0))),1000000))</f>
        <v/>
      </c>
      <c r="XW17">
        <f>IF($B17=0,1000000,IF(INDEX('計算A'!$D$60:$II$104,$B17,65)*FI17=1,IF(AND($E17=2,OP17=0),1000000,IF($F17&gt;0,INDEX('計算A'!BP$110:BP$114,$F17+1)+IF(AND($E17=1,OP17=0),1000,0),MIN(AET17,20)*400+(IF('計算A'!BO$106=1,1-FH17,0)+IF('計算A'!BP$106=1,1-FJ17,0))*150+173+'計算A'!BP$5*100000+IF(AND($E17=1,OP17=0),50000,0))),1000000))</f>
        <v/>
      </c>
      <c r="XX17">
        <f>IF($B17=0,1000000,IF(INDEX('計算A'!$D$60:$II$104,$B17,66)*FJ17=1,IF(AND($E17=2,OQ17=0),1000000,IF($F17&gt;0,INDEX('計算A'!BQ$110:BQ$114,$F17+1)+IF(AND($E17=1,OQ17=0),1000,0),MIN(AET17,20)*400+(IF('計算A'!BP$106=1,1-FI17,0)+IF('計算A'!BQ$106=1,1-FK17,0))*150+183+'計算A'!BQ$5*100000+IF(AND($E17=1,OQ17=0),50000,0))),1000000))</f>
        <v/>
      </c>
      <c r="XY17">
        <f>IF($B17=0,1000000,IF(INDEX('計算A'!$D$60:$II$104,$B17,67)*FK17=1,IF(AND($E17=2,OR17=0),1000000,IF($F17&gt;0,INDEX('計算A'!BR$110:BR$114,$F17+1)+IF(AND($E17=1,OR17=0),1000,0),MIN(AET17,20)*400+(IF('計算A'!BQ$106=1,1-FJ17,0)+IF('計算A'!BR$106=1,1-FL17,0))*150+193+'計算A'!BR$5*100000+IF(AND($E17=1,OR17=0),50000,0))),1000000))</f>
        <v/>
      </c>
      <c r="XZ17">
        <f>IF($B17=0,1000000,IF(INDEX('計算A'!$D$60:$II$104,$B17,68)*FL17=1,IF(AND($E17=2,OS17=0),1000000,IF($F17&gt;0,INDEX('計算A'!BS$110:BS$114,$F17+1)+IF(AND($E17=1,OS17=0),1000,0),MIN(AET17,20)*400+(IF('計算A'!BR$106=1,1-FK17,0)+IF('計算A'!BS$106=1,1-FM17,0))*150+203+'計算A'!BS$5*100000+IF(AND($E17=1,OS17=0),50000,0))),1000000))</f>
        <v/>
      </c>
      <c r="YA17">
        <f>IF($B17=0,1000000,IF(INDEX('計算A'!$D$60:$II$104,$B17,69)*FM17=1,IF(AND($E17=2,OT17=0),1000000,IF($F17&gt;0,INDEX('計算A'!BT$110:BT$114,$F17+1)+IF(AND($E17=1,OT17=0),1000,0),MIN(AET17,20)*400+(IF('計算A'!BS$106=1,1-FL17,0)+IF('計算A'!BT$106=1,1-FN17,0))*150+213+'計算A'!BT$5*100000+IF(AND($E17=1,OT17=0),50000,0))),1000000))</f>
        <v/>
      </c>
      <c r="YB17">
        <f>IF($B17=0,1000000,IF(INDEX('計算A'!$D$60:$II$104,$B17,70)*FN17=1,IF(AND($E17=2,OU17=0),1000000,IF($F17&gt;0,INDEX('計算A'!BU$110:BU$114,$F17+1)+IF(AND($E17=1,OU17=0),1000,0),MIN(AET17,20)*400+(IF('計算A'!BT$106=1,1-FM17,0)+IF('計算A'!BU$106=1,1-FO17,0))*150+223+'計算A'!BU$5*100000+IF(AND($E17=1,OU17=0),50000,0))),1000000))</f>
        <v/>
      </c>
      <c r="YC17">
        <f>IF($B17=0,1000000,IF(INDEX('計算A'!$D$60:$II$104,$B17,71)*FO17=1,IF(AND($E17=2,OV17=0),1000000,IF($F17&gt;0,INDEX('計算A'!BV$110:BV$114,$F17+1)+IF(AND($E17=1,OV17=0),1000,0),MIN(AET17,20)*400+(IF('計算A'!BU$106=1,1-FN17,0)+IF('計算A'!BV$106=1,1-FP17,0))*150+233+'計算A'!BV$5*100000+IF(AND($E17=1,OV17=0),50000,0))),1000000))</f>
        <v/>
      </c>
      <c r="YD17">
        <f>IF($B17=0,1000000,IF(INDEX('計算A'!$D$60:$II$104,$B17,72)*FP17=1,IF(AND($E17=2,OW17=0),1000000,IF($F17&gt;0,INDEX('計算A'!BW$110:BW$114,$F17+1)+IF(AND($E17=1,OW17=0),1000,0),MIN(AET17,20)*400+(IF('計算A'!BV$106=1,1-FO17,0))*150+243+'計算A'!BW$5*100000+IF(AND($E17=1,OW17=0),50000,0))),1000000))</f>
        <v/>
      </c>
      <c r="YE17">
        <f>IF($B17=0,1000000,IF(INDEX('計算A'!$D$60:$II$104,$B17,73)*FQ17=1,IF(AND($E17=2,OX17=0),1000000,IF($F17&gt;0,INDEX('計算A'!BX$110:BX$114,$F17+1)+IF(AND($E17=1,OX17=0),1000,0),MIN(AEU17,20)*400+(IF('計算A'!BX$106=1,1-FR17,0))*150+14+'計算A'!BX$5*100000+IF(AND($E17=1,OX17=0),50000,0))),1000000))</f>
        <v/>
      </c>
      <c r="YF17">
        <f>IF($B17=0,1000000,IF(INDEX('計算A'!$D$60:$II$104,$B17,74)*FR17=1,IF(AND($E17=2,OY17=0),1000000,IF($F17&gt;0,INDEX('計算A'!BY$110:BY$114,$F17+1)+IF(AND($E17=1,OY17=0),1000,0),MIN(AEU17,20)*400+(IF('計算A'!BX$106=1,1-FQ17,0)+IF('計算A'!BY$106=1,1-FS17,0))*150+24+'計算A'!BY$5*100000+IF(AND($E17=1,OY17=0),50000,0))),1000000))</f>
        <v/>
      </c>
      <c r="YG17">
        <f>IF($B17=0,1000000,IF(INDEX('計算A'!$D$60:$II$104,$B17,75)*FS17=1,IF(AND($E17=2,OZ17=0),1000000,IF($F17&gt;0,INDEX('計算A'!BZ$110:BZ$114,$F17+1)+IF(AND($E17=1,OZ17=0),1000,0),MIN(AEU17,20)*400+(IF('計算A'!BY$106=1,1-FR17,0)+IF('計算A'!BZ$106=1,1-FT17,0))*150+34+'計算A'!BZ$5*100000+IF(AND($E17=1,OZ17=0),50000,0))),1000000))</f>
        <v/>
      </c>
      <c r="YH17">
        <f>IF($B17=0,1000000,IF(INDEX('計算A'!$D$60:$II$104,$B17,76)*FT17=1,IF(AND($E17=2,PA17=0),1000000,IF($F17&gt;0,INDEX('計算A'!CA$110:CA$114,$F17+1)+IF(AND($E17=1,PA17=0),1000,0),MIN(AEU17,20)*400+(IF('計算A'!BZ$106=1,1-FS17,0)+IF('計算A'!CA$106=1,1-FU17,0))*150+44+'計算A'!CA$5*100000+IF(AND($E17=1,PA17=0),50000,0))),1000000))</f>
        <v/>
      </c>
      <c r="YI17">
        <f>IF($B17=0,1000000,IF(INDEX('計算A'!$D$60:$II$104,$B17,77)*FU17=1,IF(AND($E17=2,PB17=0),1000000,IF($F17&gt;0,INDEX('計算A'!CB$110:CB$114,$F17+1)+IF(AND($E17=1,PB17=0),1000,0),MIN(AEU17,20)*400+(IF('計算A'!CA$106=1,1-FT17,0)+IF('計算A'!CB$106=1,1-FV17,0))*150+54+'計算A'!CB$5*100000+IF(AND($E17=1,PB17=0),50000,0))),1000000))</f>
        <v/>
      </c>
      <c r="YJ17">
        <f>IF($B17=0,1000000,IF(INDEX('計算A'!$D$60:$II$104,$B17,78)*FV17=1,IF(AND($E17=2,PC17=0),1000000,IF($F17&gt;0,INDEX('計算A'!CC$110:CC$114,$F17+1)+IF(AND($E17=1,PC17=0),1000,0),MIN(AEU17,20)*400+(IF('計算A'!CB$106=1,1-FU17,0)+IF('計算A'!CC$106=1,1-FW17,0))*150+64+'計算A'!CC$5*100000+IF(AND($E17=1,PC17=0),50000,0))),1000000))</f>
        <v/>
      </c>
      <c r="YK17">
        <f>IF($B17=0,1000000,IF(INDEX('計算A'!$D$60:$II$104,$B17,79)*FW17=1,IF(AND($E17=2,PD17=0),1000000,IF($F17&gt;0,INDEX('計算A'!CD$110:CD$114,$F17+1)+IF(AND($E17=1,PD17=0),1000,0),MIN(AEU17,20)*400+(IF('計算A'!CC$106=1,1-FV17,0)+IF('計算A'!CD$106=1,1-FX17,0))*150+74+'計算A'!CD$5*100000+IF(AND($E17=1,PD17=0),50000,0))),1000000))</f>
        <v/>
      </c>
      <c r="YL17">
        <f>IF($B17=0,1000000,IF(INDEX('計算A'!$D$60:$II$104,$B17,80)*FX17=1,IF(AND($E17=2,PE17=0),1000000,IF($F17&gt;0,INDEX('計算A'!CE$110:CE$114,$F17+1)+IF(AND($E17=1,PE17=0),1000,0),MIN(AEU17,20)*400+(IF('計算A'!CD$106=1,1-FW17,0)+IF('計算A'!CE$106=1,1-FY17,0))*150+84+'計算A'!CE$5*100000+IF(AND($E17=1,PE17=0),50000,0))),1000000))</f>
        <v/>
      </c>
      <c r="YM17">
        <f>IF($B17=0,1000000,IF(INDEX('計算A'!$D$60:$II$104,$B17,81)*FY17=1,IF(AND($E17=2,PF17=0),1000000,IF($F17&gt;0,INDEX('計算A'!CF$110:CF$114,$F17+1)+IF(AND($E17=1,PF17=0),1000,0),MIN(AEU17,20)*400+(IF('計算A'!CE$106=1,1-FX17,0)+IF('計算A'!CF$106=1,1-FZ17,0))*150+94+'計算A'!CF$5*100000+IF(AND($E17=1,PF17=0),50000,0))),1000000))</f>
        <v/>
      </c>
      <c r="YN17">
        <f>IF($B17=0,1000000,IF(INDEX('計算A'!$D$60:$II$104,$B17,82)*FZ17=1,IF(AND($E17=2,PG17=0),1000000,IF($F17&gt;0,INDEX('計算A'!CG$110:CG$114,$F17+1)+IF(AND($E17=1,PG17=0),1000,0),MIN(AEU17,20)*400+(IF('計算A'!CF$106=1,1-FY17,0)+IF('計算A'!CG$106=1,1-GA17,0))*150+104+'計算A'!CG$5*100000+IF(AND($E17=1,PG17=0),50000,0))),1000000))</f>
        <v/>
      </c>
      <c r="YO17">
        <f>IF($B17=0,1000000,IF(INDEX('計算A'!$D$60:$II$104,$B17,83)*GA17=1,IF(AND($E17=2,PH17=0),1000000,IF($F17&gt;0,INDEX('計算A'!CH$110:CH$114,$F17+1)+IF(AND($E17=1,PH17=0),1000,0),MIN(AEU17,20)*400+(IF('計算A'!CG$106=1,1-FZ17,0)+IF('計算A'!CH$106=1,1-GB17,0))*150+114+'計算A'!CH$5*100000+IF(AND($E17=1,PH17=0),50000,0))),1000000))</f>
        <v/>
      </c>
      <c r="YP17">
        <f>IF($B17=0,1000000,IF(INDEX('計算A'!$D$60:$II$104,$B17,84)*GB17=1,IF(AND($E17=2,PI17=0),1000000,IF($F17&gt;0,INDEX('計算A'!CI$110:CI$114,$F17+1)+IF(AND($E17=1,PI17=0),1000,0),MIN(AEU17,20)*400+(IF('計算A'!CH$106=1,1-GA17,0)+IF('計算A'!CI$106=1,1-GC17,0))*150+124+'計算A'!CI$5*100000+IF(AND($E17=1,PI17=0),50000,0))),1000000))</f>
        <v/>
      </c>
      <c r="YQ17">
        <f>IF($B17=0,1000000,IF(INDEX('計算A'!$D$60:$II$104,$B17,85)*GC17=1,IF(AND($E17=2,PJ17=0),1000000,IF($F17&gt;0,INDEX('計算A'!CJ$110:CJ$114,$F17+1)+IF(AND($E17=1,PJ17=0),1000,0),MIN(AEU17,20)*400+(IF('計算A'!CI$106=1,1-GB17,0)+IF('計算A'!CJ$106=1,1-GD17,0))*150+134+'計算A'!CJ$5*100000+IF(AND($E17=1,PJ17=0),50000,0))),1000000))</f>
        <v/>
      </c>
      <c r="YR17">
        <f>IF($B17=0,1000000,IF(INDEX('計算A'!$D$60:$II$104,$B17,86)*GD17=1,IF(AND($E17=2,PK17=0),1000000,IF($F17&gt;0,INDEX('計算A'!CK$110:CK$114,$F17+1)+IF(AND($E17=1,PK17=0),1000,0),MIN(AEU17,20)*400+(IF('計算A'!CJ$106=1,1-GC17,0)+IF('計算A'!CK$106=1,1-GE17,0))*150+144+'計算A'!CK$5*100000+IF(AND($E17=1,PK17=0),50000,0))),1000000))</f>
        <v/>
      </c>
      <c r="YS17">
        <f>IF($B17=0,1000000,IF(INDEX('計算A'!$D$60:$II$104,$B17,87)*GE17=1,IF(AND($E17=2,PL17=0),1000000,IF($F17&gt;0,INDEX('計算A'!CL$110:CL$114,$F17+1)+IF(AND($E17=1,PL17=0),1000,0),MIN(AEU17,20)*400+(IF('計算A'!CK$106=1,1-GD17,0)+IF('計算A'!CL$106=1,1-GF17,0))*150+154+'計算A'!CL$5*100000+IF(AND($E17=1,PL17=0),50000,0))),1000000))</f>
        <v/>
      </c>
      <c r="YT17">
        <f>IF($B17=0,1000000,IF(INDEX('計算A'!$D$60:$II$104,$B17,88)*GF17=1,IF(AND($E17=2,PM17=0),1000000,IF($F17&gt;0,INDEX('計算A'!CM$110:CM$114,$F17+1)+IF(AND($E17=1,PM17=0),1000,0),MIN(AEU17,20)*400+(IF('計算A'!CL$106=1,1-GE17,0)+IF('計算A'!CM$106=1,1-GG17,0))*150+164+'計算A'!CM$5*100000+IF(AND($E17=1,PM17=0),50000,0))),1000000))</f>
        <v/>
      </c>
      <c r="YU17">
        <f>IF($B17=0,1000000,IF(INDEX('計算A'!$D$60:$II$104,$B17,89)*GG17=1,IF(AND($E17=2,PN17=0),1000000,IF($F17&gt;0,INDEX('計算A'!CN$110:CN$114,$F17+1)+IF(AND($E17=1,PN17=0),1000,0),MIN(AEU17,20)*400+(IF('計算A'!CM$106=1,1-GF17,0)+IF('計算A'!CN$106=1,1-GH17,0))*150+174+'計算A'!CN$5*100000+IF(AND($E17=1,PN17=0),50000,0))),1000000))</f>
        <v/>
      </c>
      <c r="YV17">
        <f>IF($B17=0,1000000,IF(INDEX('計算A'!$D$60:$II$104,$B17,90)*GH17=1,IF(AND($E17=2,PO17=0),1000000,IF($F17&gt;0,INDEX('計算A'!CO$110:CO$114,$F17+1)+IF(AND($E17=1,PO17=0),1000,0),MIN(AEU17,20)*400+(IF('計算A'!CN$106=1,1-GG17,0)+IF('計算A'!CO$106=1,1-GI17,0))*150+184+'計算A'!CO$5*100000+IF(AND($E17=1,PO17=0),50000,0))),1000000))</f>
        <v/>
      </c>
      <c r="YW17">
        <f>IF($B17=0,1000000,IF(INDEX('計算A'!$D$60:$II$104,$B17,91)*GI17=1,IF(AND($E17=2,PP17=0),1000000,IF($F17&gt;0,INDEX('計算A'!CP$110:CP$114,$F17+1)+IF(AND($E17=1,PP17=0),1000,0),MIN(AEU17,20)*400+(IF('計算A'!CO$106=1,1-GH17,0)+IF('計算A'!CP$106=1,1-GJ17,0))*150+194+'計算A'!CP$5*100000+IF(AND($E17=1,PP17=0),50000,0))),1000000))</f>
        <v/>
      </c>
      <c r="YX17">
        <f>IF($B17=0,1000000,IF(INDEX('計算A'!$D$60:$II$104,$B17,92)*GJ17=1,IF(AND($E17=2,PQ17=0),1000000,IF($F17&gt;0,INDEX('計算A'!CQ$110:CQ$114,$F17+1)+IF(AND($E17=1,PQ17=0),1000,0),MIN(AEU17,20)*400+(IF('計算A'!CP$106=1,1-GI17,0)+IF('計算A'!CQ$106=1,1-GK17,0))*150+204+'計算A'!CQ$5*100000+IF(AND($E17=1,PQ17=0),50000,0))),1000000))</f>
        <v/>
      </c>
      <c r="YY17">
        <f>IF($B17=0,1000000,IF(INDEX('計算A'!$D$60:$II$104,$B17,93)*GK17=1,IF(AND($E17=2,PR17=0),1000000,IF($F17&gt;0,INDEX('計算A'!CR$110:CR$114,$F17+1)+IF(AND($E17=1,PR17=0),1000,0),MIN(AEU17,20)*400+(IF('計算A'!CQ$106=1,1-GJ17,0)+IF('計算A'!CR$106=1,1-GL17,0))*150+214+'計算A'!CR$5*100000+IF(AND($E17=1,PR17=0),50000,0))),1000000))</f>
        <v/>
      </c>
      <c r="YZ17">
        <f>IF($B17=0,1000000,IF(INDEX('計算A'!$D$60:$II$104,$B17,94)*GL17=1,IF(AND($E17=2,PS17=0),1000000,IF($F17&gt;0,INDEX('計算A'!CS$110:CS$114,$F17+1)+IF(AND($E17=1,PS17=0),1000,0),MIN(AEU17,20)*400+(IF('計算A'!CR$106=1,1-GK17,0)+IF('計算A'!CS$106=1,1-GM17,0))*150+224+'計算A'!CS$5*100000+IF(AND($E17=1,PS17=0),50000,0))),1000000))</f>
        <v/>
      </c>
      <c r="ZA17">
        <f>IF($B17=0,1000000,IF(INDEX('計算A'!$D$60:$II$104,$B17,95)*GM17=1,IF(AND($E17=2,PT17=0),1000000,IF($F17&gt;0,INDEX('計算A'!CT$110:CT$114,$F17+1)+IF(AND($E17=1,PT17=0),1000,0),MIN(AEU17,20)*400+(IF('計算A'!CS$106=1,1-GL17,0)+IF('計算A'!CT$106=1,1-GN17,0))*150+234+'計算A'!CT$5*100000+IF(AND($E17=1,PT17=0),50000,0))),1000000))</f>
        <v/>
      </c>
      <c r="ZB17">
        <f>IF($B17=0,1000000,IF(INDEX('計算A'!$D$60:$II$104,$B17,96)*GN17=1,IF(AND($E17=2,PU17=0),1000000,IF($F17&gt;0,INDEX('計算A'!CU$110:CU$114,$F17+1)+IF(AND($E17=1,PU17=0),1000,0),MIN(AEU17,20)*400+(IF('計算A'!CT$106=1,1-GM17,0))*150+244+'計算A'!CU$5*100000+IF(AND($E17=1,PU17=0),50000,0))),1000000))</f>
        <v/>
      </c>
      <c r="ZC17">
        <f>IF($B17=0,1000000,IF(INDEX('計算A'!$D$60:$II$104,$B17,97)*GO17=1,IF(AND($E17=2,PV17=0),1000000,IF($F17&gt;0,INDEX('計算A'!CV$110:CV$114,$F17+1)+IF(AND($E17=1,PV17=0),1000,0),MIN(AEV17,20)*400+(IF('計算A'!CV$106=1,1-GP17,0))*150+15+'計算A'!CV$5*100000+IF(AND($E17=1,PV17=0),50000,0))),1000000))</f>
        <v/>
      </c>
      <c r="ZD17">
        <f>IF($B17=0,1000000,IF(INDEX('計算A'!$D$60:$II$104,$B17,98)*GP17=1,IF(AND($E17=2,PW17=0),1000000,IF($F17&gt;0,INDEX('計算A'!CW$110:CW$114,$F17+1)+IF(AND($E17=1,PW17=0),1000,0),MIN(AEV17,20)*400+(IF('計算A'!CV$106=1,1-GO17,0)+IF('計算A'!CW$106=1,1-GQ17,0))*150+25+'計算A'!CW$5*100000+IF(AND($E17=1,PW17=0),50000,0))),1000000))</f>
        <v/>
      </c>
      <c r="ZE17">
        <f>IF($B17=0,1000000,IF(INDEX('計算A'!$D$60:$II$104,$B17,99)*GQ17=1,IF(AND($E17=2,PX17=0),1000000,IF($F17&gt;0,INDEX('計算A'!CX$110:CX$114,$F17+1)+IF(AND($E17=1,PX17=0),1000,0),MIN(AEV17,20)*400+(IF('計算A'!CW$106=1,1-GP17,0)+IF('計算A'!CX$106=1,1-GR17,0))*150+35+'計算A'!CX$5*100000+IF(AND($E17=1,PX17=0),50000,0))),1000000))</f>
        <v/>
      </c>
      <c r="ZF17">
        <f>IF($B17=0,1000000,IF(INDEX('計算A'!$D$60:$II$104,$B17,100)*GR17=1,IF(AND($E17=2,PY17=0),1000000,IF($F17&gt;0,INDEX('計算A'!CY$110:CY$114,$F17+1)+IF(AND($E17=1,PY17=0),1000,0),MIN(AEV17,20)*400+(IF('計算A'!CX$106=1,1-GQ17,0)+IF('計算A'!CY$106=1,1-GS17,0))*150+45+'計算A'!CY$5*100000+IF(AND($E17=1,PY17=0),50000,0))),1000000))</f>
        <v/>
      </c>
      <c r="ZG17">
        <f>IF($B17=0,1000000,IF(INDEX('計算A'!$D$60:$II$104,$B17,101)*GS17=1,IF(AND($E17=2,PZ17=0),1000000,IF($F17&gt;0,INDEX('計算A'!CZ$110:CZ$114,$F17+1)+IF(AND($E17=1,PZ17=0),1000,0),MIN(AEV17,20)*400+(IF('計算A'!CY$106=1,1-GR17,0)+IF('計算A'!CZ$106=1,1-GT17,0))*150+55+'計算A'!CZ$5*100000+IF(AND($E17=1,PZ17=0),50000,0))),1000000))</f>
        <v/>
      </c>
      <c r="ZH17">
        <f>IF($B17=0,1000000,IF(INDEX('計算A'!$D$60:$II$104,$B17,102)*GT17=1,IF(AND($E17=2,QA17=0),1000000,IF($F17&gt;0,INDEX('計算A'!DA$110:DA$114,$F17+1)+IF(AND($E17=1,QA17=0),1000,0),MIN(AEV17,20)*400+(IF('計算A'!CZ$106=1,1-GS17,0)+IF('計算A'!DA$106=1,1-GU17,0))*150+65+'計算A'!DA$5*100000+IF(AND($E17=1,QA17=0),50000,0))),1000000))</f>
        <v/>
      </c>
      <c r="ZI17">
        <f>IF($B17=0,1000000,IF(INDEX('計算A'!$D$60:$II$104,$B17,103)*GU17=1,IF(AND($E17=2,QB17=0),1000000,IF($F17&gt;0,INDEX('計算A'!DB$110:DB$114,$F17+1)+IF(AND($E17=1,QB17=0),1000,0),MIN(AEV17,20)*400+(IF('計算A'!DA$106=1,1-GT17,0)+IF('計算A'!DB$106=1,1-GV17,0))*150+75+'計算A'!DB$5*100000+IF(AND($E17=1,QB17=0),50000,0))),1000000))</f>
        <v/>
      </c>
      <c r="ZJ17">
        <f>IF($B17=0,1000000,IF(INDEX('計算A'!$D$60:$II$104,$B17,104)*GV17=1,IF(AND($E17=2,QC17=0),1000000,IF($F17&gt;0,INDEX('計算A'!DC$110:DC$114,$F17+1)+IF(AND($E17=1,QC17=0),1000,0),MIN(AEV17,20)*400+(IF('計算A'!DB$106=1,1-GU17,0)+IF('計算A'!DC$106=1,1-GW17,0))*150+85+'計算A'!DC$5*100000+IF(AND($E17=1,QC17=0),50000,0))),1000000))</f>
        <v/>
      </c>
      <c r="ZK17">
        <f>IF($B17=0,1000000,IF(INDEX('計算A'!$D$60:$II$104,$B17,105)*GW17=1,IF(AND($E17=2,QD17=0),1000000,IF($F17&gt;0,INDEX('計算A'!DD$110:DD$114,$F17+1)+IF(AND($E17=1,QD17=0),1000,0),MIN(AEV17,20)*400+(IF('計算A'!DC$106=1,1-GV17,0)+IF('計算A'!DD$106=1,1-GX17,0))*150+95+'計算A'!DD$5*100000+IF(AND($E17=1,QD17=0),50000,0))),1000000))</f>
        <v/>
      </c>
      <c r="ZL17">
        <f>IF($B17=0,1000000,IF(INDEX('計算A'!$D$60:$II$104,$B17,106)*GX17=1,IF(AND($E17=2,QE17=0),1000000,IF($F17&gt;0,INDEX('計算A'!DE$110:DE$114,$F17+1)+IF(AND($E17=1,QE17=0),1000,0),MIN(AEV17,20)*400+(IF('計算A'!DD$106=1,1-GW17,0)+IF('計算A'!DE$106=1,1-GY17,0))*150+105+'計算A'!DE$5*100000+IF(AND($E17=1,QE17=0),50000,0))),1000000))</f>
        <v/>
      </c>
      <c r="ZM17">
        <f>IF($B17=0,1000000,IF(INDEX('計算A'!$D$60:$II$104,$B17,107)*GY17=1,IF(AND($E17=2,QF17=0),1000000,IF($F17&gt;0,INDEX('計算A'!DF$110:DF$114,$F17+1)+IF(AND($E17=1,QF17=0),1000,0),MIN(AEV17,20)*400+(IF('計算A'!DE$106=1,1-GX17,0)+IF('計算A'!DF$106=1,1-GZ17,0))*150+115+'計算A'!DF$5*100000+IF(AND($E17=1,QF17=0),50000,0))),1000000))</f>
        <v/>
      </c>
      <c r="ZN17">
        <f>IF($B17=0,1000000,IF(INDEX('計算A'!$D$60:$II$104,$B17,108)*GZ17=1,IF(AND($E17=2,QG17=0),1000000,IF($F17&gt;0,INDEX('計算A'!DG$110:DG$114,$F17+1)+IF(AND($E17=1,QG17=0),1000,0),MIN(AEV17,20)*400+(IF('計算A'!DF$106=1,1-GY17,0)+IF('計算A'!DG$106=1,1-HA17,0))*150+125+'計算A'!DG$5*100000+IF(AND($E17=1,QG17=0),50000,0))),1000000))</f>
        <v/>
      </c>
      <c r="ZO17">
        <f>IF($B17=0,1000000,IF(INDEX('計算A'!$D$60:$II$104,$B17,109)*HA17=1,IF(AND($E17=2,QH17=0),1000000,IF($F17&gt;0,INDEX('計算A'!DH$110:DH$114,$F17+1)+IF(AND($E17=1,QH17=0),1000,0),MIN(AEV17,20)*400+(IF('計算A'!DG$106=1,1-GZ17,0)+IF('計算A'!DH$106=1,1-HB17,0))*150+135+'計算A'!DH$5*100000+IF(AND($E17=1,QH17=0),50000,0))),1000000))</f>
        <v/>
      </c>
      <c r="ZP17">
        <f>IF($B17=0,1000000,IF(INDEX('計算A'!$D$60:$II$104,$B17,110)*HB17=1,IF(AND($E17=2,QI17=0),1000000,IF($F17&gt;0,INDEX('計算A'!DI$110:DI$114,$F17+1)+IF(AND($E17=1,QI17=0),1000,0),MIN(AEV17,20)*400+(IF('計算A'!DH$106=1,1-HA17,0)+IF('計算A'!DI$106=1,1-HC17,0))*150+145+'計算A'!DI$5*100000+IF(AND($E17=1,QI17=0),50000,0))),1000000))</f>
        <v/>
      </c>
      <c r="ZQ17">
        <f>IF($B17=0,1000000,IF(INDEX('計算A'!$D$60:$II$104,$B17,111)*HC17=1,IF(AND($E17=2,QJ17=0),1000000,IF($F17&gt;0,INDEX('計算A'!DJ$110:DJ$114,$F17+1)+IF(AND($E17=1,QJ17=0),1000,0),MIN(AEV17,20)*400+(IF('計算A'!DI$106=1,1-HB17,0)+IF('計算A'!DJ$106=1,1-HD17,0))*150+155+'計算A'!DJ$5*100000+IF(AND($E17=1,QJ17=0),50000,0))),1000000))</f>
        <v/>
      </c>
      <c r="ZR17">
        <f>IF($B17=0,1000000,IF(INDEX('計算A'!$D$60:$II$104,$B17,112)*HD17=1,IF(AND($E17=2,QK17=0),1000000,IF($F17&gt;0,INDEX('計算A'!DK$110:DK$114,$F17+1)+IF(AND($E17=1,QK17=0),1000,0),MIN(AEV17,20)*400+(IF('計算A'!DJ$106=1,1-HC17,0)+IF('計算A'!DK$106=1,1-HE17,0))*150+165+'計算A'!DK$5*100000+IF(AND($E17=1,QK17=0),50000,0))),1000000))</f>
        <v/>
      </c>
      <c r="ZS17">
        <f>IF($B17=0,1000000,IF(INDEX('計算A'!$D$60:$II$104,$B17,113)*HE17=1,IF(AND($E17=2,QL17=0),1000000,IF($F17&gt;0,INDEX('計算A'!DL$110:DL$114,$F17+1)+IF(AND($E17=1,QL17=0),1000,0),MIN(AEV17,20)*400+(IF('計算A'!DK$106=1,1-HD17,0)+IF('計算A'!DL$106=1,1-HF17,0))*150+175+'計算A'!DL$5*100000+IF(AND($E17=1,QL17=0),50000,0))),1000000))</f>
        <v/>
      </c>
      <c r="ZT17">
        <f>IF($B17=0,1000000,IF(INDEX('計算A'!$D$60:$II$104,$B17,114)*HF17=1,IF(AND($E17=2,QM17=0),1000000,IF($F17&gt;0,INDEX('計算A'!DM$110:DM$114,$F17+1)+IF(AND($E17=1,QM17=0),1000,0),MIN(AEV17,20)*400+(IF('計算A'!DL$106=1,1-HE17,0)+IF('計算A'!DM$106=1,1-HG17,0))*150+185+'計算A'!DM$5*100000+IF(AND($E17=1,QM17=0),50000,0))),1000000))</f>
        <v/>
      </c>
      <c r="ZU17">
        <f>IF($B17=0,1000000,IF(INDEX('計算A'!$D$60:$II$104,$B17,115)*HG17=1,IF(AND($E17=2,QN17=0),1000000,IF($F17&gt;0,INDEX('計算A'!DN$110:DN$114,$F17+1)+IF(AND($E17=1,QN17=0),1000,0),MIN(AEV17,20)*400+(IF('計算A'!DM$106=1,1-HF17,0)+IF('計算A'!DN$106=1,1-HH17,0))*150+195+'計算A'!DN$5*100000+IF(AND($E17=1,QN17=0),50000,0))),1000000))</f>
        <v/>
      </c>
      <c r="ZV17">
        <f>IF($B17=0,1000000,IF(INDEX('計算A'!$D$60:$II$104,$B17,116)*HH17=1,IF(AND($E17=2,QO17=0),1000000,IF($F17&gt;0,INDEX('計算A'!DO$110:DO$114,$F17+1)+IF(AND($E17=1,QO17=0),1000,0),MIN(AEV17,20)*400+(IF('計算A'!DN$106=1,1-HG17,0)+IF('計算A'!DO$106=1,1-HI17,0))*150+205+'計算A'!DO$5*100000+IF(AND($E17=1,QO17=0),50000,0))),1000000))</f>
        <v/>
      </c>
      <c r="ZW17">
        <f>IF($B17=0,1000000,IF(INDEX('計算A'!$D$60:$II$104,$B17,117)*HI17=1,IF(AND($E17=2,QP17=0),1000000,IF($F17&gt;0,INDEX('計算A'!DP$110:DP$114,$F17+1)+IF(AND($E17=1,QP17=0),1000,0),MIN(AEV17,20)*400+(IF('計算A'!DO$106=1,1-HH17,0)+IF('計算A'!DP$106=1,1-HJ17,0))*150+215+'計算A'!DP$5*100000+IF(AND($E17=1,QP17=0),50000,0))),1000000))</f>
        <v/>
      </c>
      <c r="ZX17">
        <f>IF($B17=0,1000000,IF(INDEX('計算A'!$D$60:$II$104,$B17,118)*HJ17=1,IF(AND($E17=2,QQ17=0),1000000,IF($F17&gt;0,INDEX('計算A'!DQ$110:DQ$114,$F17+1)+IF(AND($E17=1,QQ17=0),1000,0),MIN(AEV17,20)*400+(IF('計算A'!DP$106=1,1-HI17,0)+IF('計算A'!DQ$106=1,1-HK17,0))*150+225+'計算A'!DQ$5*100000+IF(AND($E17=1,QQ17=0),50000,0))),1000000))</f>
        <v/>
      </c>
      <c r="ZY17">
        <f>IF($B17=0,1000000,IF(INDEX('計算A'!$D$60:$II$104,$B17,119)*HK17=1,IF(AND($E17=2,QR17=0),1000000,IF($F17&gt;0,INDEX('計算A'!DR$110:DR$114,$F17+1)+IF(AND($E17=1,QR17=0),1000,0),MIN(AEV17,20)*400+(IF('計算A'!DQ$106=1,1-HJ17,0)+IF('計算A'!DR$106=1,1-HL17,0))*150+235+'計算A'!DR$5*100000+IF(AND($E17=1,QR17=0),50000,0))),1000000))</f>
        <v/>
      </c>
      <c r="ZZ17">
        <f>IF($B17=0,1000000,IF(INDEX('計算A'!$D$60:$II$104,$B17,120)*HL17=1,IF(AND($E17=2,QS17=0),1000000,IF($F17&gt;0,INDEX('計算A'!DS$110:DS$114,$F17+1)+IF(AND($E17=1,QS17=0),1000,0),MIN(AEV17,20)*400+(IF('計算A'!DR$106=1,1-HK17,0))*150+245+'計算A'!DS$5*100000+IF(AND($E17=1,QS17=0),50000,0))),1000000))</f>
        <v/>
      </c>
      <c r="AAA17">
        <f>IF($B17=0,1000000,IF(INDEX('計算A'!$D$60:$II$104,$B17,121)*HM17=1,IF(AND($E17=2,QT17=0),1000000,IF($F17&gt;0,INDEX('計算A'!DT$110:DT$114,$F17+1)+IF(AND($E17=1,QT17=0),1000,0),MIN(AEW17,20)*400+(IF('計算A'!DT$106=1,1-HN17,0))*150+16+'計算A'!DT$5*100000+IF(AND($E17=1,QT17=0),50000,0))),1000000))</f>
        <v/>
      </c>
      <c r="AAB17">
        <f>IF($B17=0,1000000,IF(INDEX('計算A'!$D$60:$II$104,$B17,122)*HN17=1,IF(AND($E17=2,QU17=0),1000000,IF($F17&gt;0,INDEX('計算A'!DU$110:DU$114,$F17+1)+IF(AND($E17=1,QU17=0),1000,0),MIN(AEW17,20)*400+(IF('計算A'!DT$106=1,1-HM17,0)+IF('計算A'!DU$106=1,1-HO17,0))*150+26+'計算A'!DU$5*100000+IF(AND($E17=1,QU17=0),50000,0))),1000000))</f>
        <v/>
      </c>
      <c r="AAC17">
        <f>IF($B17=0,1000000,IF(INDEX('計算A'!$D$60:$II$104,$B17,123)*HO17=1,IF(AND($E17=2,QV17=0),1000000,IF($F17&gt;0,INDEX('計算A'!DV$110:DV$114,$F17+1)+IF(AND($E17=1,QV17=0),1000,0),MIN(AEW17,20)*400+(IF('計算A'!DU$106=1,1-HN17,0)+IF('計算A'!DV$106=1,1-HP17,0))*150+36+'計算A'!DV$5*100000+IF(AND($E17=1,QV17=0),50000,0))),1000000))</f>
        <v/>
      </c>
      <c r="AAD17">
        <f>IF($B17=0,1000000,IF(INDEX('計算A'!$D$60:$II$104,$B17,124)*HP17=1,IF(AND($E17=2,QW17=0),1000000,IF($F17&gt;0,INDEX('計算A'!DW$110:DW$114,$F17+1)+IF(AND($E17=1,QW17=0),1000,0),MIN(AEW17,20)*400+(IF('計算A'!DV$106=1,1-HO17,0)+IF('計算A'!DW$106=1,1-HQ17,0))*150+46+'計算A'!DW$5*100000+IF(AND($E17=1,QW17=0),50000,0))),1000000))</f>
        <v/>
      </c>
      <c r="AAE17">
        <f>IF($B17=0,1000000,IF(INDEX('計算A'!$D$60:$II$104,$B17,125)*HQ17=1,IF(AND($E17=2,QX17=0),1000000,IF($F17&gt;0,INDEX('計算A'!DX$110:DX$114,$F17+1)+IF(AND($E17=1,QX17=0),1000,0),MIN(AEW17,20)*400+(IF('計算A'!DW$106=1,1-HP17,0)+IF('計算A'!DX$106=1,1-HR17,0))*150+56+'計算A'!DX$5*100000+IF(AND($E17=1,QX17=0),50000,0))),1000000))</f>
        <v/>
      </c>
      <c r="AAF17">
        <f>IF($B17=0,1000000,IF(INDEX('計算A'!$D$60:$II$104,$B17,126)*HR17=1,IF(AND($E17=2,QY17=0),1000000,IF($F17&gt;0,INDEX('計算A'!DY$110:DY$114,$F17+1)+IF(AND($E17=1,QY17=0),1000,0),MIN(AEW17,20)*400+(IF('計算A'!DX$106=1,1-HQ17,0)+IF('計算A'!DY$106=1,1-HS17,0))*150+66+'計算A'!DY$5*100000+IF(AND($E17=1,QY17=0),50000,0))),1000000))</f>
        <v/>
      </c>
      <c r="AAG17">
        <f>IF($B17=0,1000000,IF(INDEX('計算A'!$D$60:$II$104,$B17,127)*HS17=1,IF(AND($E17=2,QZ17=0),1000000,IF($F17&gt;0,INDEX('計算A'!DZ$110:DZ$114,$F17+1)+IF(AND($E17=1,QZ17=0),1000,0),MIN(AEW17,20)*400+(IF('計算A'!DY$106=1,1-HR17,0)+IF('計算A'!DZ$106=1,1-HT17,0))*150+76+'計算A'!DZ$5*100000+IF(AND($E17=1,QZ17=0),50000,0))),1000000))</f>
        <v/>
      </c>
      <c r="AAH17">
        <f>IF($B17=0,1000000,IF(INDEX('計算A'!$D$60:$II$104,$B17,128)*HT17=1,IF(AND($E17=2,RA17=0),1000000,IF($F17&gt;0,INDEX('計算A'!EA$110:EA$114,$F17+1)+IF(AND($E17=1,RA17=0),1000,0),MIN(AEW17,20)*400+(IF('計算A'!DZ$106=1,1-HS17,0)+IF('計算A'!EA$106=1,1-HU17,0))*150+86+'計算A'!EA$5*100000+IF(AND($E17=1,RA17=0),50000,0))),1000000))</f>
        <v/>
      </c>
      <c r="AAI17">
        <f>IF($B17=0,1000000,IF(INDEX('計算A'!$D$60:$II$104,$B17,129)*HU17=1,IF(AND($E17=2,RB17=0),1000000,IF($F17&gt;0,INDEX('計算A'!EB$110:EB$114,$F17+1)+IF(AND($E17=1,RB17=0),1000,0),MIN(AEW17,20)*400+(IF('計算A'!EA$106=1,1-HT17,0)+IF('計算A'!EB$106=1,1-HV17,0))*150+96+'計算A'!EB$5*100000+IF(AND($E17=1,RB17=0),50000,0))),1000000))</f>
        <v/>
      </c>
      <c r="AAJ17">
        <f>IF($B17=0,1000000,IF(INDEX('計算A'!$D$60:$II$104,$B17,130)*HV17=1,IF(AND($E17=2,RC17=0),1000000,IF($F17&gt;0,INDEX('計算A'!EC$110:EC$114,$F17+1)+IF(AND($E17=1,RC17=0),1000,0),MIN(AEW17,20)*400+(IF('計算A'!EB$106=1,1-HU17,0)+IF('計算A'!EC$106=1,1-HW17,0))*150+106+'計算A'!EC$5*100000+IF(AND($E17=1,RC17=0),50000,0))),1000000))</f>
        <v/>
      </c>
      <c r="AAK17">
        <f>IF($B17=0,1000000,IF(INDEX('計算A'!$D$60:$II$104,$B17,131)*HW17=1,IF(AND($E17=2,RD17=0),1000000,IF($F17&gt;0,INDEX('計算A'!ED$110:ED$114,$F17+1)+IF(AND($E17=1,RD17=0),1000,0),MIN(AEW17,20)*400+(IF('計算A'!EC$106=1,1-HV17,0)+IF('計算A'!ED$106=1,1-HX17,0))*150+116+'計算A'!ED$5*100000+IF(AND($E17=1,RD17=0),50000,0))),1000000))</f>
        <v/>
      </c>
      <c r="AAL17">
        <f>IF($B17=0,1000000,IF(INDEX('計算A'!$D$60:$II$104,$B17,132)*HX17=1,IF(AND($E17=2,RE17=0),1000000,IF($F17&gt;0,INDEX('計算A'!EE$110:EE$114,$F17+1)+IF(AND($E17=1,RE17=0),1000,0),MIN(AEW17,20)*400+(IF('計算A'!ED$106=1,1-HW17,0)+IF('計算A'!EE$106=1,1-HY17,0))*150+126+'計算A'!EE$5*100000+IF(AND($E17=1,RE17=0),50000,0))),1000000))</f>
        <v/>
      </c>
      <c r="AAM17">
        <f>IF($B17=0,1000000,IF(INDEX('計算A'!$D$60:$II$104,$B17,133)*HY17=1,IF(AND($E17=2,RF17=0),1000000,IF($F17&gt;0,INDEX('計算A'!EF$110:EF$114,$F17+1)+IF(AND($E17=1,RF17=0),1000,0),MIN(AEW17,20)*400+(IF('計算A'!EE$106=1,1-HX17,0)+IF('計算A'!EF$106=1,1-HZ17,0))*150+136+'計算A'!EF$5*100000+IF(AND($E17=1,RF17=0),50000,0))),1000000))</f>
        <v/>
      </c>
      <c r="AAN17">
        <f>IF($B17=0,1000000,IF(INDEX('計算A'!$D$60:$II$104,$B17,134)*HZ17=1,IF(AND($E17=2,RG17=0),1000000,IF($F17&gt;0,INDEX('計算A'!EG$110:EG$114,$F17+1)+IF(AND($E17=1,RG17=0),1000,0),MIN(AEW17,20)*400+(IF('計算A'!EF$106=1,1-HY17,0)+IF('計算A'!EG$106=1,1-IA17,0))*150+146+'計算A'!EG$5*100000+IF(AND($E17=1,RG17=0),50000,0))),1000000))</f>
        <v/>
      </c>
      <c r="AAO17">
        <f>IF($B17=0,1000000,IF(INDEX('計算A'!$D$60:$II$104,$B17,135)*IA17=1,IF(AND($E17=2,RH17=0),1000000,IF($F17&gt;0,INDEX('計算A'!EH$110:EH$114,$F17+1)+IF(AND($E17=1,RH17=0),1000,0),MIN(AEW17,20)*400+(IF('計算A'!EG$106=1,1-HZ17,0)+IF('計算A'!EH$106=1,1-IB17,0))*150+156+'計算A'!EH$5*100000+IF(AND($E17=1,RH17=0),50000,0))),1000000))</f>
        <v/>
      </c>
      <c r="AAP17">
        <f>IF($B17=0,1000000,IF(INDEX('計算A'!$D$60:$II$104,$B17,136)*IB17=1,IF(AND($E17=2,RI17=0),1000000,IF($F17&gt;0,INDEX('計算A'!EI$110:EI$114,$F17+1)+IF(AND($E17=1,RI17=0),1000,0),MIN(AEW17,20)*400+(IF('計算A'!EH$106=1,1-IA17,0)+IF('計算A'!EI$106=1,1-IC17,0))*150+166+'計算A'!EI$5*100000+IF(AND($E17=1,RI17=0),50000,0))),1000000))</f>
        <v/>
      </c>
      <c r="AAQ17">
        <f>IF($B17=0,1000000,IF(INDEX('計算A'!$D$60:$II$104,$B17,137)*IC17=1,IF(AND($E17=2,RJ17=0),1000000,IF($F17&gt;0,INDEX('計算A'!EJ$110:EJ$114,$F17+1)+IF(AND($E17=1,RJ17=0),1000,0),MIN(AEW17,20)*400+(IF('計算A'!EI$106=1,1-IB17,0)+IF('計算A'!EJ$106=1,1-ID17,0))*150+176+'計算A'!EJ$5*100000+IF(AND($E17=1,RJ17=0),50000,0))),1000000))</f>
        <v/>
      </c>
      <c r="AAR17">
        <f>IF($B17=0,1000000,IF(INDEX('計算A'!$D$60:$II$104,$B17,138)*ID17=1,IF(AND($E17=2,RK17=0),1000000,IF($F17&gt;0,INDEX('計算A'!EK$110:EK$114,$F17+1)+IF(AND($E17=1,RK17=0),1000,0),MIN(AEW17,20)*400+(IF('計算A'!EJ$106=1,1-IC17,0)+IF('計算A'!EK$106=1,1-IE17,0))*150+186+'計算A'!EK$5*100000+IF(AND($E17=1,RK17=0),50000,0))),1000000))</f>
        <v/>
      </c>
      <c r="AAS17">
        <f>IF($B17=0,1000000,IF(INDEX('計算A'!$D$60:$II$104,$B17,139)*IE17=1,IF(AND($E17=2,RL17=0),1000000,IF($F17&gt;0,INDEX('計算A'!EL$110:EL$114,$F17+1)+IF(AND($E17=1,RL17=0),1000,0),MIN(AEW17,20)*400+(IF('計算A'!EK$106=1,1-ID17,0)+IF('計算A'!EL$106=1,1-IF17,0))*150+196+'計算A'!EL$5*100000+IF(AND($E17=1,RL17=0),50000,0))),1000000))</f>
        <v/>
      </c>
      <c r="AAT17">
        <f>IF($B17=0,1000000,IF(INDEX('計算A'!$D$60:$II$104,$B17,140)*IF17=1,IF(AND($E17=2,RM17=0),1000000,IF($F17&gt;0,INDEX('計算A'!EM$110:EM$114,$F17+1)+IF(AND($E17=1,RM17=0),1000,0),MIN(AEW17,20)*400+(IF('計算A'!EL$106=1,1-IE17,0)+IF('計算A'!EM$106=1,1-IG17,0))*150+206+'計算A'!EM$5*100000+IF(AND($E17=1,RM17=0),50000,0))),1000000))</f>
        <v/>
      </c>
      <c r="AAU17">
        <f>IF($B17=0,1000000,IF(INDEX('計算A'!$D$60:$II$104,$B17,141)*IG17=1,IF(AND($E17=2,RN17=0),1000000,IF($F17&gt;0,INDEX('計算A'!EN$110:EN$114,$F17+1)+IF(AND($E17=1,RN17=0),1000,0),MIN(AEW17,20)*400+(IF('計算A'!EM$106=1,1-IF17,0)+IF('計算A'!EN$106=1,1-IH17,0))*150+216+'計算A'!EN$5*100000+IF(AND($E17=1,RN17=0),50000,0))),1000000))</f>
        <v/>
      </c>
      <c r="AAV17">
        <f>IF($B17=0,1000000,IF(INDEX('計算A'!$D$60:$II$104,$B17,142)*IH17=1,IF(AND($E17=2,RO17=0),1000000,IF($F17&gt;0,INDEX('計算A'!EO$110:EO$114,$F17+1)+IF(AND($E17=1,RO17=0),1000,0),MIN(AEW17,20)*400+(IF('計算A'!EN$106=1,1-IG17,0)+IF('計算A'!EO$106=1,1-II17,0))*150+226+'計算A'!EO$5*100000+IF(AND($E17=1,RO17=0),50000,0))),1000000))</f>
        <v/>
      </c>
      <c r="AAW17">
        <f>IF($B17=0,1000000,IF(INDEX('計算A'!$D$60:$II$104,$B17,143)*II17=1,IF(AND($E17=2,RP17=0),1000000,IF($F17&gt;0,INDEX('計算A'!EP$110:EP$114,$F17+1)+IF(AND($E17=1,RP17=0),1000,0),MIN(AEW17,20)*400+(IF('計算A'!EO$106=1,1-IH17,0)+IF('計算A'!EP$106=1,1-IJ17,0))*150+236+'計算A'!EP$5*100000+IF(AND($E17=1,RP17=0),50000,0))),1000000))</f>
        <v/>
      </c>
      <c r="AAX17">
        <f>IF($B17=0,1000000,IF(INDEX('計算A'!$D$60:$II$104,$B17,144)*IJ17=1,IF(AND($E17=2,RQ17=0),1000000,IF($F17&gt;0,INDEX('計算A'!EQ$110:EQ$114,$F17+1)+IF(AND($E17=1,RQ17=0),1000,0),MIN(AEW17,20)*400+(IF('計算A'!EP$106=1,1-II17,0))*150+246+'計算A'!EQ$5*100000+IF(AND($E17=1,RQ17=0),50000,0))),1000000))</f>
        <v/>
      </c>
      <c r="AAY17">
        <f>IF($B17=0,1000000,IF(INDEX('計算A'!$D$60:$II$104,$B17,145)*IK17=1,IF(AND($E17=2,RR17=0),1000000,IF($F17&gt;0,INDEX('計算A'!ER$110:ER$114,$F17+1)+IF(AND($E17=1,RR17=0),1000,0),MIN(AEX17,20)*400+(IF('計算A'!ER$106=1,1-IL17,0))*150+17+'計算A'!ER$5*100000+IF(AND($E17=1,RR17=0),50000,0))),1000000))</f>
        <v/>
      </c>
      <c r="AAZ17">
        <f>IF($B17=0,1000000,IF(INDEX('計算A'!$D$60:$II$104,$B17,146)*IL17=1,IF(AND($E17=2,RS17=0),1000000,IF($F17&gt;0,INDEX('計算A'!ES$110:ES$114,$F17+1)+IF(AND($E17=1,RS17=0),1000,0),MIN(AEX17,20)*400+(IF('計算A'!ER$106=1,1-IK17,0)+IF('計算A'!ES$106=1,1-IM17,0))*150+27+'計算A'!ES$5*100000+IF(AND($E17=1,RS17=0),50000,0))),1000000))</f>
        <v/>
      </c>
      <c r="ABA17">
        <f>IF($B17=0,1000000,IF(INDEX('計算A'!$D$60:$II$104,$B17,147)*IM17=1,IF(AND($E17=2,RT17=0),1000000,IF($F17&gt;0,INDEX('計算A'!ET$110:ET$114,$F17+1)+IF(AND($E17=1,RT17=0),1000,0),MIN(AEX17,20)*400+(IF('計算A'!ES$106=1,1-IL17,0)+IF('計算A'!ET$106=1,1-IN17,0))*150+37+'計算A'!ET$5*100000+IF(AND($E17=1,RT17=0),50000,0))),1000000))</f>
        <v/>
      </c>
      <c r="ABB17">
        <f>IF($B17=0,1000000,IF(INDEX('計算A'!$D$60:$II$104,$B17,148)*IN17=1,IF(AND($E17=2,RU17=0),1000000,IF($F17&gt;0,INDEX('計算A'!EU$110:EU$114,$F17+1)+IF(AND($E17=1,RU17=0),1000,0),MIN(AEX17,20)*400+(IF('計算A'!ET$106=1,1-IM17,0)+IF('計算A'!EU$106=1,1-IO17,0))*150+47+'計算A'!EU$5*100000+IF(AND($E17=1,RU17=0),50000,0))),1000000))</f>
        <v/>
      </c>
      <c r="ABC17">
        <f>IF($B17=0,1000000,IF(INDEX('計算A'!$D$60:$II$104,$B17,149)*IO17=1,IF(AND($E17=2,RV17=0),1000000,IF($F17&gt;0,INDEX('計算A'!EV$110:EV$114,$F17+1)+IF(AND($E17=1,RV17=0),1000,0),MIN(AEX17,20)*400+(IF('計算A'!EU$106=1,1-IN17,0)+IF('計算A'!EV$106=1,1-IP17,0))*150+57+'計算A'!EV$5*100000+IF(AND($E17=1,RV17=0),50000,0))),1000000))</f>
        <v/>
      </c>
      <c r="ABD17">
        <f>IF($B17=0,1000000,IF(INDEX('計算A'!$D$60:$II$104,$B17,150)*IP17=1,IF(AND($E17=2,RW17=0),1000000,IF($F17&gt;0,INDEX('計算A'!EW$110:EW$114,$F17+1)+IF(AND($E17=1,RW17=0),1000,0),MIN(AEX17,20)*400+(IF('計算A'!EV$106=1,1-IO17,0)+IF('計算A'!EW$106=1,1-IQ17,0))*150+67+'計算A'!EW$5*100000+IF(AND($E17=1,RW17=0),50000,0))),1000000))</f>
        <v/>
      </c>
      <c r="ABE17">
        <f>IF($B17=0,1000000,IF(INDEX('計算A'!$D$60:$II$104,$B17,151)*IQ17=1,IF(AND($E17=2,RX17=0),1000000,IF($F17&gt;0,INDEX('計算A'!EX$110:EX$114,$F17+1)+IF(AND($E17=1,RX17=0),1000,0),MIN(AEX17,20)*400+(IF('計算A'!EW$106=1,1-IP17,0)+IF('計算A'!EX$106=1,1-IR17,0))*150+77+'計算A'!EX$5*100000+IF(AND($E17=1,RX17=0),50000,0))),1000000))</f>
        <v/>
      </c>
      <c r="ABF17">
        <f>IF($B17=0,1000000,IF(INDEX('計算A'!$D$60:$II$104,$B17,152)*IR17=1,IF(AND($E17=2,RY17=0),1000000,IF($F17&gt;0,INDEX('計算A'!EY$110:EY$114,$F17+1)+IF(AND($E17=1,RY17=0),1000,0),MIN(AEX17,20)*400+(IF('計算A'!EX$106=1,1-IQ17,0)+IF('計算A'!EY$106=1,1-IS17,0))*150+87+'計算A'!EY$5*100000+IF(AND($E17=1,RY17=0),50000,0))),1000000))</f>
        <v/>
      </c>
      <c r="ABG17">
        <f>IF($B17=0,1000000,IF(INDEX('計算A'!$D$60:$II$104,$B17,153)*IS17=1,IF(AND($E17=2,RZ17=0),1000000,IF($F17&gt;0,INDEX('計算A'!EZ$110:EZ$114,$F17+1)+IF(AND($E17=1,RZ17=0),1000,0),MIN(AEX17,20)*400+(IF('計算A'!EY$106=1,1-IR17,0)+IF('計算A'!EZ$106=1,1-IT17,0))*150+97+'計算A'!EZ$5*100000+IF(AND($E17=1,RZ17=0),50000,0))),1000000))</f>
        <v/>
      </c>
      <c r="ABH17">
        <f>IF($B17=0,1000000,IF(INDEX('計算A'!$D$60:$II$104,$B17,154)*IT17=1,IF(AND($E17=2,SA17=0),1000000,IF($F17&gt;0,INDEX('計算A'!FA$110:FA$114,$F17+1)+IF(AND($E17=1,SA17=0),1000,0),MIN(AEX17,20)*400+(IF('計算A'!EZ$106=1,1-IS17,0)+IF('計算A'!FA$106=1,1-IU17,0))*150+107+'計算A'!FA$5*100000+IF(AND($E17=1,SA17=0),50000,0))),1000000))</f>
        <v/>
      </c>
      <c r="ABI17">
        <f>IF($B17=0,1000000,IF(INDEX('計算A'!$D$60:$II$104,$B17,155)*IU17=1,IF(AND($E17=2,SB17=0),1000000,IF($F17&gt;0,INDEX('計算A'!FB$110:FB$114,$F17+1)+IF(AND($E17=1,SB17=0),1000,0),MIN(AEX17,20)*400+(IF('計算A'!FA$106=1,1-IT17,0)+IF('計算A'!FB$106=1,1-IV17,0))*150+117+'計算A'!FB$5*100000+IF(AND($E17=1,SB17=0),50000,0))),1000000))</f>
        <v/>
      </c>
      <c r="ABJ17">
        <f>IF($B17=0,1000000,IF(INDEX('計算A'!$D$60:$II$104,$B17,156)*IV17=1,IF(AND($E17=2,SC17=0),1000000,IF($F17&gt;0,INDEX('計算A'!FC$110:FC$114,$F17+1)+IF(AND($E17=1,SC17=0),1000,0),MIN(AEX17,20)*400+(IF('計算A'!FB$106=1,1-IU17,0)+IF('計算A'!FC$106=1,1-IW17,0))*150+127+'計算A'!FC$5*100000+IF(AND($E17=1,SC17=0),50000,0))),1000000))</f>
        <v/>
      </c>
      <c r="ABK17">
        <f>IF($B17=0,1000000,IF(INDEX('計算A'!$D$60:$II$104,$B17,157)*IW17=1,IF(AND($E17=2,SD17=0),1000000,IF($F17&gt;0,INDEX('計算A'!FD$110:FD$114,$F17+1)+IF(AND($E17=1,SD17=0),1000,0),MIN(AEX17,20)*400+(IF('計算A'!FC$106=1,1-IV17,0)+IF('計算A'!FD$106=1,1-IX17,0))*150+137+'計算A'!FD$5*100000+IF(AND($E17=1,SD17=0),50000,0))),1000000))</f>
        <v/>
      </c>
      <c r="ABL17">
        <f>IF($B17=0,1000000,IF(INDEX('計算A'!$D$60:$II$104,$B17,158)*IX17=1,IF(AND($E17=2,SE17=0),1000000,IF($F17&gt;0,INDEX('計算A'!FE$110:FE$114,$F17+1)+IF(AND($E17=1,SE17=0),1000,0),MIN(AEX17,20)*400+(IF('計算A'!FD$106=1,1-IW17,0)+IF('計算A'!FE$106=1,1-IY17,0))*150+147+'計算A'!FE$5*100000+IF(AND($E17=1,SE17=0),50000,0))),1000000))</f>
        <v/>
      </c>
      <c r="ABM17">
        <f>IF($B17=0,1000000,IF(INDEX('計算A'!$D$60:$II$104,$B17,159)*IY17=1,IF(AND($E17=2,SF17=0),1000000,IF($F17&gt;0,INDEX('計算A'!FF$110:FF$114,$F17+1)+IF(AND($E17=1,SF17=0),1000,0),MIN(AEX17,20)*400+(IF('計算A'!FE$106=1,1-IX17,0)+IF('計算A'!FF$106=1,1-IZ17,0))*150+157+'計算A'!FF$5*100000+IF(AND($E17=1,SF17=0),50000,0))),1000000))</f>
        <v/>
      </c>
      <c r="ABN17">
        <f>IF($B17=0,1000000,IF(INDEX('計算A'!$D$60:$II$104,$B17,160)*IZ17=1,IF(AND($E17=2,SG17=0),1000000,IF($F17&gt;0,INDEX('計算A'!FG$110:FG$114,$F17+1)+IF(AND($E17=1,SG17=0),1000,0),MIN(AEX17,20)*400+(IF('計算A'!FF$106=1,1-IY17,0)+IF('計算A'!FG$106=1,1-JA17,0))*150+167+'計算A'!FG$5*100000+IF(AND($E17=1,SG17=0),50000,0))),1000000))</f>
        <v/>
      </c>
      <c r="ABO17">
        <f>IF($B17=0,1000000,IF(INDEX('計算A'!$D$60:$II$104,$B17,161)*JA17=1,IF(AND($E17=2,SH17=0),1000000,IF($F17&gt;0,INDEX('計算A'!FH$110:FH$114,$F17+1)+IF(AND($E17=1,SH17=0),1000,0),MIN(AEX17,20)*400+(IF('計算A'!FG$106=1,1-IZ17,0)+IF('計算A'!FH$106=1,1-JB17,0))*150+177+'計算A'!FH$5*100000+IF(AND($E17=1,SH17=0),50000,0))),1000000))</f>
        <v/>
      </c>
      <c r="ABP17">
        <f>IF($B17=0,1000000,IF(INDEX('計算A'!$D$60:$II$104,$B17,162)*JB17=1,IF(AND($E17=2,SI17=0),1000000,IF($F17&gt;0,INDEX('計算A'!FI$110:FI$114,$F17+1)+IF(AND($E17=1,SI17=0),1000,0),MIN(AEX17,20)*400+(IF('計算A'!FH$106=1,1-JA17,0)+IF('計算A'!FI$106=1,1-JC17,0))*150+187+'計算A'!FI$5*100000+IF(AND($E17=1,SI17=0),50000,0))),1000000))</f>
        <v/>
      </c>
      <c r="ABQ17">
        <f>IF($B17=0,1000000,IF(INDEX('計算A'!$D$60:$II$104,$B17,163)*JC17=1,IF(AND($E17=2,SJ17=0),1000000,IF($F17&gt;0,INDEX('計算A'!FJ$110:FJ$114,$F17+1)+IF(AND($E17=1,SJ17=0),1000,0),MIN(AEX17,20)*400+(IF('計算A'!FI$106=1,1-JB17,0)+IF('計算A'!FJ$106=1,1-JD17,0))*150+197+'計算A'!FJ$5*100000+IF(AND($E17=1,SJ17=0),50000,0))),1000000))</f>
        <v/>
      </c>
      <c r="ABR17">
        <f>IF($B17=0,1000000,IF(INDEX('計算A'!$D$60:$II$104,$B17,164)*JD17=1,IF(AND($E17=2,SK17=0),1000000,IF($F17&gt;0,INDEX('計算A'!FK$110:FK$114,$F17+1)+IF(AND($E17=1,SK17=0),1000,0),MIN(AEX17,20)*400+(IF('計算A'!FJ$106=1,1-JC17,0)+IF('計算A'!FK$106=1,1-JE17,0))*150+207+'計算A'!FK$5*100000+IF(AND($E17=1,SK17=0),50000,0))),1000000))</f>
        <v/>
      </c>
      <c r="ABS17">
        <f>IF($B17=0,1000000,IF(INDEX('計算A'!$D$60:$II$104,$B17,165)*JE17=1,IF(AND($E17=2,SL17=0),1000000,IF($F17&gt;0,INDEX('計算A'!FL$110:FL$114,$F17+1)+IF(AND($E17=1,SL17=0),1000,0),MIN(AEX17,20)*400+(IF('計算A'!FK$106=1,1-JD17,0)+IF('計算A'!FL$106=1,1-JF17,0))*150+217+'計算A'!FL$5*100000+IF(AND($E17=1,SL17=0),50000,0))),1000000))</f>
        <v/>
      </c>
      <c r="ABT17">
        <f>IF($B17=0,1000000,IF(INDEX('計算A'!$D$60:$II$104,$B17,166)*JF17=1,IF(AND($E17=2,SM17=0),1000000,IF($F17&gt;0,INDEX('計算A'!FM$110:FM$114,$F17+1)+IF(AND($E17=1,SM17=0),1000,0),MIN(AEX17,20)*400+(IF('計算A'!FL$106=1,1-JE17,0)+IF('計算A'!FM$106=1,1-JG17,0))*150+227+'計算A'!FM$5*100000+IF(AND($E17=1,SM17=0),50000,0))),1000000))</f>
        <v/>
      </c>
      <c r="ABU17">
        <f>IF($B17=0,1000000,IF(INDEX('計算A'!$D$60:$II$104,$B17,167)*JG17=1,IF(AND($E17=2,SN17=0),1000000,IF($F17&gt;0,INDEX('計算A'!FN$110:FN$114,$F17+1)+IF(AND($E17=1,SN17=0),1000,0),MIN(AEX17,20)*400+(IF('計算A'!FM$106=1,1-JF17,0)+IF('計算A'!FN$106=1,1-JH17,0))*150+237+'計算A'!FN$5*100000+IF(AND($E17=1,SN17=0),50000,0))),1000000))</f>
        <v/>
      </c>
      <c r="ABV17">
        <f>IF($B17=0,1000000,IF(INDEX('計算A'!$D$60:$II$104,$B17,168)*JH17=1,IF(AND($E17=2,SO17=0),1000000,IF($F17&gt;0,INDEX('計算A'!FO$110:FO$114,$F17+1)+IF(AND($E17=1,SO17=0),1000,0),MIN(AEX17,20)*400+(IF('計算A'!FN$106=1,1-JG17,0))*150+247+'計算A'!FO$5*100000+IF(AND($E17=1,SO17=0),50000,0))),1000000))</f>
        <v/>
      </c>
      <c r="ABW17">
        <f>IF($B17=0,1000000,IF(INDEX('計算A'!$D$60:$II$104,$B17,169)*JI17=1,IF(AND($E17=2,SP17=0),1000000,IF($F17&gt;0,INDEX('計算A'!FP$110:FP$114,$F17+1)+IF(AND($E17=1,SP17=0),1000,0),MIN(AEY17,20)*400+(IF('計算A'!FP$106=1,1-JJ17,0))*150+18+'計算A'!FP$5*100000+IF(AND($E17=1,SP17=0),50000,0))),1000000))</f>
        <v/>
      </c>
      <c r="ABX17">
        <f>IF($B17=0,1000000,IF(INDEX('計算A'!$D$60:$II$104,$B17,170)*JJ17=1,IF(AND($E17=2,SQ17=0),1000000,IF($F17&gt;0,INDEX('計算A'!FQ$110:FQ$114,$F17+1)+IF(AND($E17=1,SQ17=0),1000,0),MIN(AEY17,20)*400+(IF('計算A'!FP$106=1,1-JI17,0)+IF('計算A'!FQ$106=1,1-JK17,0))*150+28+'計算A'!FQ$5*100000+IF(AND($E17=1,SQ17=0),50000,0))),1000000))</f>
        <v/>
      </c>
      <c r="ABY17">
        <f>IF($B17=0,1000000,IF(INDEX('計算A'!$D$60:$II$104,$B17,171)*JK17=1,IF(AND($E17=2,SR17=0),1000000,IF($F17&gt;0,INDEX('計算A'!FR$110:FR$114,$F17+1)+IF(AND($E17=1,SR17=0),1000,0),MIN(AEY17,20)*400+(IF('計算A'!FQ$106=1,1-JJ17,0)+IF('計算A'!FR$106=1,1-JL17,0))*150+38+'計算A'!FR$5*100000+IF(AND($E17=1,SR17=0),50000,0))),1000000))</f>
        <v/>
      </c>
      <c r="ABZ17">
        <f>IF($B17=0,1000000,IF(INDEX('計算A'!$D$60:$II$104,$B17,172)*JL17=1,IF(AND($E17=2,SS17=0),1000000,IF($F17&gt;0,INDEX('計算A'!FS$110:FS$114,$F17+1)+IF(AND($E17=1,SS17=0),1000,0),MIN(AEY17,20)*400+(IF('計算A'!FR$106=1,1-JK17,0)+IF('計算A'!FS$106=1,1-JM17,0))*150+48+'計算A'!FS$5*100000+IF(AND($E17=1,SS17=0),50000,0))),1000000))</f>
        <v/>
      </c>
      <c r="ACA17">
        <f>IF($B17=0,1000000,IF(INDEX('計算A'!$D$60:$II$104,$B17,173)*JM17=1,IF(AND($E17=2,ST17=0),1000000,IF($F17&gt;0,INDEX('計算A'!FT$110:FT$114,$F17+1)+IF(AND($E17=1,ST17=0),1000,0),MIN(AEY17,20)*400+(IF('計算A'!FS$106=1,1-JL17,0)+IF('計算A'!FT$106=1,1-JN17,0))*150+58+'計算A'!FT$5*100000+IF(AND($E17=1,ST17=0),50000,0))),1000000))</f>
        <v/>
      </c>
      <c r="ACB17">
        <f>IF($B17=0,1000000,IF(INDEX('計算A'!$D$60:$II$104,$B17,174)*JN17=1,IF(AND($E17=2,SU17=0),1000000,IF($F17&gt;0,INDEX('計算A'!FU$110:FU$114,$F17+1)+IF(AND($E17=1,SU17=0),1000,0),MIN(AEY17,20)*400+(IF('計算A'!FT$106=1,1-JM17,0)+IF('計算A'!FU$106=1,1-JO17,0))*150+68+'計算A'!FU$5*100000+IF(AND($E17=1,SU17=0),50000,0))),1000000))</f>
        <v/>
      </c>
      <c r="ACC17">
        <f>IF($B17=0,1000000,IF(INDEX('計算A'!$D$60:$II$104,$B17,175)*JO17=1,IF(AND($E17=2,SV17=0),1000000,IF($F17&gt;0,INDEX('計算A'!FV$110:FV$114,$F17+1)+IF(AND($E17=1,SV17=0),1000,0),MIN(AEY17,20)*400+(IF('計算A'!FU$106=1,1-JN17,0)+IF('計算A'!FV$106=1,1-JP17,0))*150+78+'計算A'!FV$5*100000+IF(AND($E17=1,SV17=0),50000,0))),1000000))</f>
        <v/>
      </c>
      <c r="ACD17">
        <f>IF($B17=0,1000000,IF(INDEX('計算A'!$D$60:$II$104,$B17,176)*JP17=1,IF(AND($E17=2,SW17=0),1000000,IF($F17&gt;0,INDEX('計算A'!FW$110:FW$114,$F17+1)+IF(AND($E17=1,SW17=0),1000,0),MIN(AEY17,20)*400+(IF('計算A'!FV$106=1,1-JO17,0)+IF('計算A'!FW$106=1,1-JQ17,0))*150+88+'計算A'!FW$5*100000+IF(AND($E17=1,SW17=0),50000,0))),1000000))</f>
        <v/>
      </c>
      <c r="ACE17">
        <f>IF($B17=0,1000000,IF(INDEX('計算A'!$D$60:$II$104,$B17,177)*JQ17=1,IF(AND($E17=2,SX17=0),1000000,IF($F17&gt;0,INDEX('計算A'!FX$110:FX$114,$F17+1)+IF(AND($E17=1,SX17=0),1000,0),MIN(AEY17,20)*400+(IF('計算A'!FW$106=1,1-JP17,0)+IF('計算A'!FX$106=1,1-JR17,0))*150+98+'計算A'!FX$5*100000+IF(AND($E17=1,SX17=0),50000,0))),1000000))</f>
        <v/>
      </c>
      <c r="ACF17">
        <f>IF($B17=0,1000000,IF(INDEX('計算A'!$D$60:$II$104,$B17,178)*JR17=1,IF(AND($E17=2,SY17=0),1000000,IF($F17&gt;0,INDEX('計算A'!FY$110:FY$114,$F17+1)+IF(AND($E17=1,SY17=0),1000,0),MIN(AEY17,20)*400+(IF('計算A'!FX$106=1,1-JQ17,0)+IF('計算A'!FY$106=1,1-JS17,0))*150+108+'計算A'!FY$5*100000+IF(AND($E17=1,SY17=0),50000,0))),1000000))</f>
        <v/>
      </c>
      <c r="ACG17">
        <f>IF($B17=0,1000000,IF(INDEX('計算A'!$D$60:$II$104,$B17,179)*JS17=1,IF(AND($E17=2,SZ17=0),1000000,IF($F17&gt;0,INDEX('計算A'!FZ$110:FZ$114,$F17+1)+IF(AND($E17=1,SZ17=0),1000,0),MIN(AEY17,20)*400+(IF('計算A'!FY$106=1,1-JR17,0)+IF('計算A'!FZ$106=1,1-JT17,0))*150+118+'計算A'!FZ$5*100000+IF(AND($E17=1,SZ17=0),50000,0))),1000000))</f>
        <v/>
      </c>
      <c r="ACH17">
        <f>IF($B17=0,1000000,IF(INDEX('計算A'!$D$60:$II$104,$B17,180)*JT17=1,IF(AND($E17=2,TA17=0),1000000,IF($F17&gt;0,INDEX('計算A'!GA$110:GA$114,$F17+1)+IF(AND($E17=1,TA17=0),1000,0),MIN(AEY17,20)*400+(IF('計算A'!FZ$106=1,1-JS17,0)+IF('計算A'!GA$106=1,1-JU17,0))*150+128+'計算A'!GA$5*100000+IF(AND($E17=1,TA17=0),50000,0))),1000000))</f>
        <v/>
      </c>
      <c r="ACI17">
        <f>IF($B17=0,1000000,IF(INDEX('計算A'!$D$60:$II$104,$B17,181)*JU17=1,IF(AND($E17=2,TB17=0),1000000,IF($F17&gt;0,INDEX('計算A'!GB$110:GB$114,$F17+1)+IF(AND($E17=1,TB17=0),1000,0),MIN(AEY17,20)*400+(IF('計算A'!GA$106=1,1-JT17,0)+IF('計算A'!GB$106=1,1-JV17,0))*150+138+'計算A'!GB$5*100000+IF(AND($E17=1,TB17=0),50000,0))),1000000))</f>
        <v/>
      </c>
      <c r="ACJ17">
        <f>IF($B17=0,1000000,IF(INDEX('計算A'!$D$60:$II$104,$B17,182)*JV17=1,IF(AND($E17=2,TC17=0),1000000,IF($F17&gt;0,INDEX('計算A'!GC$110:GC$114,$F17+1)+IF(AND($E17=1,TC17=0),1000,0),MIN(AEY17,20)*400+(IF('計算A'!GB$106=1,1-JU17,0)+IF('計算A'!GC$106=1,1-JW17,0))*150+148+'計算A'!GC$5*100000+IF(AND($E17=1,TC17=0),50000,0))),1000000))</f>
        <v/>
      </c>
      <c r="ACK17">
        <f>IF($B17=0,1000000,IF(INDEX('計算A'!$D$60:$II$104,$B17,183)*JW17=1,IF(AND($E17=2,TD17=0),1000000,IF($F17&gt;0,INDEX('計算A'!GD$110:GD$114,$F17+1)+IF(AND($E17=1,TD17=0),1000,0),MIN(AEY17,20)*400+(IF('計算A'!GC$106=1,1-JV17,0)+IF('計算A'!GD$106=1,1-JX17,0))*150+158+'計算A'!GD$5*100000+IF(AND($E17=1,TD17=0),50000,0))),1000000))</f>
        <v/>
      </c>
      <c r="ACL17">
        <f>IF($B17=0,1000000,IF(INDEX('計算A'!$D$60:$II$104,$B17,184)*JX17=1,IF(AND($E17=2,TE17=0),1000000,IF($F17&gt;0,INDEX('計算A'!GE$110:GE$114,$F17+1)+IF(AND($E17=1,TE17=0),1000,0),MIN(AEY17,20)*400+(IF('計算A'!GD$106=1,1-JW17,0)+IF('計算A'!GE$106=1,1-JY17,0))*150+168+'計算A'!GE$5*100000+IF(AND($E17=1,TE17=0),50000,0))),1000000))</f>
        <v/>
      </c>
      <c r="ACM17">
        <f>IF($B17=0,1000000,IF(INDEX('計算A'!$D$60:$II$104,$B17,185)*JY17=1,IF(AND($E17=2,TF17=0),1000000,IF($F17&gt;0,INDEX('計算A'!GF$110:GF$114,$F17+1)+IF(AND($E17=1,TF17=0),1000,0),MIN(AEY17,20)*400+(IF('計算A'!GE$106=1,1-JX17,0)+IF('計算A'!GF$106=1,1-JZ17,0))*150+178+'計算A'!GF$5*100000+IF(AND($E17=1,TF17=0),50000,0))),1000000))</f>
        <v/>
      </c>
      <c r="ACN17">
        <f>IF($B17=0,1000000,IF(INDEX('計算A'!$D$60:$II$104,$B17,186)*JZ17=1,IF(AND($E17=2,TG17=0),1000000,IF($F17&gt;0,INDEX('計算A'!GG$110:GG$114,$F17+1)+IF(AND($E17=1,TG17=0),1000,0),MIN(AEY17,20)*400+(IF('計算A'!GF$106=1,1-JY17,0)+IF('計算A'!GG$106=1,1-KA17,0))*150+188+'計算A'!GG$5*100000+IF(AND($E17=1,TG17=0),50000,0))),1000000))</f>
        <v/>
      </c>
      <c r="ACO17">
        <f>IF($B17=0,1000000,IF(INDEX('計算A'!$D$60:$II$104,$B17,187)*KA17=1,IF(AND($E17=2,TH17=0),1000000,IF($F17&gt;0,INDEX('計算A'!GH$110:GH$114,$F17+1)+IF(AND($E17=1,TH17=0),1000,0),MIN(AEY17,20)*400+(IF('計算A'!GG$106=1,1-JZ17,0)+IF('計算A'!GH$106=1,1-KB17,0))*150+198+'計算A'!GH$5*100000+IF(AND($E17=1,TH17=0),50000,0))),1000000))</f>
        <v/>
      </c>
      <c r="ACP17">
        <f>IF($B17=0,1000000,IF(INDEX('計算A'!$D$60:$II$104,$B17,188)*KB17=1,IF(AND($E17=2,TI17=0),1000000,IF($F17&gt;0,INDEX('計算A'!GI$110:GI$114,$F17+1)+IF(AND($E17=1,TI17=0),1000,0),MIN(AEY17,20)*400+(IF('計算A'!GH$106=1,1-KA17,0)+IF('計算A'!GI$106=1,1-KC17,0))*150+208+'計算A'!GI$5*100000+IF(AND($E17=1,TI17=0),50000,0))),1000000))</f>
        <v/>
      </c>
      <c r="ACQ17">
        <f>IF($B17=0,1000000,IF(INDEX('計算A'!$D$60:$II$104,$B17,189)*KC17=1,IF(AND($E17=2,TJ17=0),1000000,IF($F17&gt;0,INDEX('計算A'!GJ$110:GJ$114,$F17+1)+IF(AND($E17=1,TJ17=0),1000,0),MIN(AEY17,20)*400+(IF('計算A'!GI$106=1,1-KB17,0)+IF('計算A'!GJ$106=1,1-KD17,0))*150+218+'計算A'!GJ$5*100000+IF(AND($E17=1,TJ17=0),50000,0))),1000000))</f>
        <v/>
      </c>
      <c r="ACR17">
        <f>IF($B17=0,1000000,IF(INDEX('計算A'!$D$60:$II$104,$B17,190)*KD17=1,IF(AND($E17=2,TK17=0),1000000,IF($F17&gt;0,INDEX('計算A'!GK$110:GK$114,$F17+1)+IF(AND($E17=1,TK17=0),1000,0),MIN(AEY17,20)*400+(IF('計算A'!GJ$106=1,1-KC17,0)+IF('計算A'!GK$106=1,1-KE17,0))*150+228+'計算A'!GK$5*100000+IF(AND($E17=1,TK17=0),50000,0))),1000000))</f>
        <v/>
      </c>
      <c r="ACS17">
        <f>IF($B17=0,1000000,IF(INDEX('計算A'!$D$60:$II$104,$B17,191)*KE17=1,IF(AND($E17=2,TL17=0),1000000,IF($F17&gt;0,INDEX('計算A'!GL$110:GL$114,$F17+1)+IF(AND($E17=1,TL17=0),1000,0),MIN(AEY17,20)*400+(IF('計算A'!GK$106=1,1-KD17,0)+IF('計算A'!GL$106=1,1-KF17,0))*150+238+'計算A'!GL$5*100000+IF(AND($E17=1,TL17=0),50000,0))),1000000))</f>
        <v/>
      </c>
      <c r="ACT17">
        <f>IF($B17=0,1000000,IF(INDEX('計算A'!$D$60:$II$104,$B17,192)*KF17=1,IF(AND($E17=2,TM17=0),1000000,IF($F17&gt;0,INDEX('計算A'!GM$110:GM$114,$F17+1)+IF(AND($E17=1,TM17=0),1000,0),MIN(AEY17,20)*400+(IF('計算A'!GL$106=1,1-KE17,0))*150+248+'計算A'!GM$5*100000+IF(AND($E17=1,TM17=0),50000,0))),1000000))</f>
        <v/>
      </c>
      <c r="ACU17">
        <f>IF($B17=0,1000000,IF(INDEX('計算A'!$D$60:$II$104,$B17,193)*KG17=1,IF(AND($E17=2,TN17=0),1000000,IF($F17&gt;0,INDEX('計算A'!GN$110:GN$114,$F17+1)+IF(AND($E17=1,TN17=0),1000,0),MIN(AEZ17,20)*400+(IF('計算A'!GN$106=1,1-KH17,0))*150+19+'計算A'!GN$5*100000+IF(AND($E17=1,TN17=0),50000,0))),1000000))</f>
        <v/>
      </c>
      <c r="ACV17">
        <f>IF($B17=0,1000000,IF(INDEX('計算A'!$D$60:$II$104,$B17,194)*KH17=1,IF(AND($E17=2,TO17=0),1000000,IF($F17&gt;0,INDEX('計算A'!GO$110:GO$114,$F17+1)+IF(AND($E17=1,TO17=0),1000,0),MIN(AEZ17,20)*400+(IF('計算A'!GN$106=1,1-KG17,0)+IF('計算A'!GO$106=1,1-KI17,0))*150+29+'計算A'!GO$5*100000+IF(AND($E17=1,TO17=0),50000,0))),1000000))</f>
        <v/>
      </c>
      <c r="ACW17">
        <f>IF($B17=0,1000000,IF(INDEX('計算A'!$D$60:$II$104,$B17,195)*KI17=1,IF(AND($E17=2,TP17=0),1000000,IF($F17&gt;0,INDEX('計算A'!GP$110:GP$114,$F17+1)+IF(AND($E17=1,TP17=0),1000,0),MIN(AEZ17,20)*400+(IF('計算A'!GO$106=1,1-KH17,0)+IF('計算A'!GP$106=1,1-KJ17,0))*150+39+'計算A'!GP$5*100000+IF(AND($E17=1,TP17=0),50000,0))),1000000))</f>
        <v/>
      </c>
      <c r="ACX17">
        <f>IF($B17=0,1000000,IF(INDEX('計算A'!$D$60:$II$104,$B17,196)*KJ17=1,IF(AND($E17=2,TQ17=0),1000000,IF($F17&gt;0,INDEX('計算A'!GQ$110:GQ$114,$F17+1)+IF(AND($E17=1,TQ17=0),1000,0),MIN(AEZ17,20)*400+(IF('計算A'!GP$106=1,1-KI17,0)+IF('計算A'!GQ$106=1,1-KK17,0))*150+49+'計算A'!GQ$5*100000+IF(AND($E17=1,TQ17=0),50000,0))),1000000))</f>
        <v/>
      </c>
      <c r="ACY17">
        <f>IF($B17=0,1000000,IF(INDEX('計算A'!$D$60:$II$104,$B17,197)*KK17=1,IF(AND($E17=2,TR17=0),1000000,IF($F17&gt;0,INDEX('計算A'!GR$110:GR$114,$F17+1)+IF(AND($E17=1,TR17=0),1000,0),MIN(AEZ17,20)*400+(IF('計算A'!GQ$106=1,1-KJ17,0)+IF('計算A'!GR$106=1,1-KL17,0))*150+59+'計算A'!GR$5*100000+IF(AND($E17=1,TR17=0),50000,0))),1000000))</f>
        <v/>
      </c>
      <c r="ACZ17">
        <f>IF($B17=0,1000000,IF(INDEX('計算A'!$D$60:$II$104,$B17,198)*KL17=1,IF(AND($E17=2,TS17=0),1000000,IF($F17&gt;0,INDEX('計算A'!GS$110:GS$114,$F17+1)+IF(AND($E17=1,TS17=0),1000,0),MIN(AEZ17,20)*400+(IF('計算A'!GR$106=1,1-KK17,0)+IF('計算A'!GS$106=1,1-KM17,0))*150+69+'計算A'!GS$5*100000+IF(AND($E17=1,TS17=0),50000,0))),1000000))</f>
        <v/>
      </c>
      <c r="ADA17">
        <f>IF($B17=0,1000000,IF(INDEX('計算A'!$D$60:$II$104,$B17,199)*KM17=1,IF(AND($E17=2,TT17=0),1000000,IF($F17&gt;0,INDEX('計算A'!GT$110:GT$114,$F17+1)+IF(AND($E17=1,TT17=0),1000,0),MIN(AEZ17,20)*400+(IF('計算A'!GS$106=1,1-KL17,0)+IF('計算A'!GT$106=1,1-KN17,0))*150+79+'計算A'!GT$5*100000+IF(AND($E17=1,TT17=0),50000,0))),1000000))</f>
        <v/>
      </c>
      <c r="ADB17">
        <f>IF($B17=0,1000000,IF(INDEX('計算A'!$D$60:$II$104,$B17,200)*KN17=1,IF(AND($E17=2,TU17=0),1000000,IF($F17&gt;0,INDEX('計算A'!GU$110:GU$114,$F17+1)+IF(AND($E17=1,TU17=0),1000,0),MIN(AEZ17,20)*400+(IF('計算A'!GT$106=1,1-KM17,0)+IF('計算A'!GU$106=1,1-KO17,0))*150+89+'計算A'!GU$5*100000+IF(AND($E17=1,TU17=0),50000,0))),1000000))</f>
        <v/>
      </c>
      <c r="ADC17">
        <f>IF($B17=0,1000000,IF(INDEX('計算A'!$D$60:$II$104,$B17,201)*KO17=1,IF(AND($E17=2,TV17=0),1000000,IF($F17&gt;0,INDEX('計算A'!GV$110:GV$114,$F17+1)+IF(AND($E17=1,TV17=0),1000,0),MIN(AEZ17,20)*400+(IF('計算A'!GU$106=1,1-KN17,0)+IF('計算A'!GV$106=1,1-KP17,0))*150+99+'計算A'!GV$5*100000+IF(AND($E17=1,TV17=0),50000,0))),1000000))</f>
        <v/>
      </c>
      <c r="ADD17">
        <f>IF($B17=0,1000000,IF(INDEX('計算A'!$D$60:$II$104,$B17,202)*KP17=1,IF(AND($E17=2,TW17=0),1000000,IF($F17&gt;0,INDEX('計算A'!GW$110:GW$114,$F17+1)+IF(AND($E17=1,TW17=0),1000,0),MIN(AEZ17,20)*400+(IF('計算A'!GV$106=1,1-KO17,0)+IF('計算A'!GW$106=1,1-KQ17,0))*150+109+'計算A'!GW$5*100000+IF(AND($E17=1,TW17=0),50000,0))),1000000))</f>
        <v/>
      </c>
      <c r="ADE17">
        <f>IF($B17=0,1000000,IF(INDEX('計算A'!$D$60:$II$104,$B17,203)*KQ17=1,IF(AND($E17=2,TX17=0),1000000,IF($F17&gt;0,INDEX('計算A'!GX$110:GX$114,$F17+1)+IF(AND($E17=1,TX17=0),1000,0),MIN(AEZ17,20)*400+(IF('計算A'!GW$106=1,1-KP17,0)+IF('計算A'!GX$106=1,1-KR17,0))*150+119+'計算A'!GX$5*100000+IF(AND($E17=1,TX17=0),50000,0))),1000000))</f>
        <v/>
      </c>
      <c r="ADF17">
        <f>IF($B17=0,1000000,IF(INDEX('計算A'!$D$60:$II$104,$B17,204)*KR17=1,IF(AND($E17=2,TY17=0),1000000,IF($F17&gt;0,INDEX('計算A'!GY$110:GY$114,$F17+1)+IF(AND($E17=1,TY17=0),1000,0),MIN(AEZ17,20)*400+(IF('計算A'!GX$106=1,1-KQ17,0)+IF('計算A'!GY$106=1,1-KS17,0))*150+129+'計算A'!GY$5*100000+IF(AND($E17=1,TY17=0),50000,0))),1000000))</f>
        <v/>
      </c>
      <c r="ADG17">
        <f>IF($B17=0,1000000,IF(INDEX('計算A'!$D$60:$II$104,$B17,205)*KS17=1,IF(AND($E17=2,TZ17=0),1000000,IF($F17&gt;0,INDEX('計算A'!GZ$110:GZ$114,$F17+1)+IF(AND($E17=1,TZ17=0),1000,0),MIN(AEZ17,20)*400+(IF('計算A'!GY$106=1,1-KR17,0)+IF('計算A'!GZ$106=1,1-KT17,0))*150+139+'計算A'!GZ$5*100000+IF(AND($E17=1,TZ17=0),50000,0))),1000000))</f>
        <v/>
      </c>
      <c r="ADH17">
        <f>IF($B17=0,1000000,IF(INDEX('計算A'!$D$60:$II$104,$B17,206)*KT17=1,IF(AND($E17=2,UA17=0),1000000,IF($F17&gt;0,INDEX('計算A'!HA$110:HA$114,$F17+1)+IF(AND($E17=1,UA17=0),1000,0),MIN(AEZ17,20)*400+(IF('計算A'!GZ$106=1,1-KS17,0)+IF('計算A'!HA$106=1,1-KU17,0))*150+149+'計算A'!HA$5*100000+IF(AND($E17=1,UA17=0),50000,0))),1000000))</f>
        <v/>
      </c>
      <c r="ADI17">
        <f>IF($B17=0,1000000,IF(INDEX('計算A'!$D$60:$II$104,$B17,207)*KU17=1,IF(AND($E17=2,UB17=0),1000000,IF($F17&gt;0,INDEX('計算A'!HB$110:HB$114,$F17+1)+IF(AND($E17=1,UB17=0),1000,0),MIN(AEZ17,20)*400+(IF('計算A'!HA$106=1,1-KT17,0)+IF('計算A'!HB$106=1,1-KV17,0))*150+159+'計算A'!HB$5*100000+IF(AND($E17=1,UB17=0),50000,0))),1000000))</f>
        <v/>
      </c>
      <c r="ADJ17">
        <f>IF($B17=0,1000000,IF(INDEX('計算A'!$D$60:$II$104,$B17,208)*KV17=1,IF(AND($E17=2,UC17=0),1000000,IF($F17&gt;0,INDEX('計算A'!HC$110:HC$114,$F17+1)+IF(AND($E17=1,UC17=0),1000,0),MIN(AEZ17,20)*400+(IF('計算A'!HB$106=1,1-KU17,0)+IF('計算A'!HC$106=1,1-KW17,0))*150+169+'計算A'!HC$5*100000+IF(AND($E17=1,UC17=0),50000,0))),1000000))</f>
        <v/>
      </c>
      <c r="ADK17">
        <f>IF($B17=0,1000000,IF(INDEX('計算A'!$D$60:$II$104,$B17,209)*KW17=1,IF(AND($E17=2,UD17=0),1000000,IF($F17&gt;0,INDEX('計算A'!HD$110:HD$114,$F17+1)+IF(AND($E17=1,UD17=0),1000,0),MIN(AEZ17,20)*400+(IF('計算A'!HC$106=1,1-KV17,0)+IF('計算A'!HD$106=1,1-KX17,0))*150+179+'計算A'!HD$5*100000+IF(AND($E17=1,UD17=0),50000,0))),1000000))</f>
        <v/>
      </c>
      <c r="ADL17">
        <f>IF($B17=0,1000000,IF(INDEX('計算A'!$D$60:$II$104,$B17,210)*KX17=1,IF(AND($E17=2,UE17=0),1000000,IF($F17&gt;0,INDEX('計算A'!HE$110:HE$114,$F17+1)+IF(AND($E17=1,UE17=0),1000,0),MIN(AEZ17,20)*400+(IF('計算A'!HD$106=1,1-KW17,0)+IF('計算A'!HE$106=1,1-KY17,0))*150+189+'計算A'!HE$5*100000+IF(AND($E17=1,UE17=0),50000,0))),1000000))</f>
        <v/>
      </c>
      <c r="ADM17">
        <f>IF($B17=0,1000000,IF(INDEX('計算A'!$D$60:$II$104,$B17,211)*KY17=1,IF(AND($E17=2,UF17=0),1000000,IF($F17&gt;0,INDEX('計算A'!HF$110:HF$114,$F17+1)+IF(AND($E17=1,UF17=0),1000,0),MIN(AEZ17,20)*400+(IF('計算A'!HE$106=1,1-KX17,0)+IF('計算A'!HF$106=1,1-KZ17,0))*150+199+'計算A'!HF$5*100000+IF(AND($E17=1,UF17=0),50000,0))),1000000))</f>
        <v/>
      </c>
      <c r="ADN17">
        <f>IF($B17=0,1000000,IF(INDEX('計算A'!$D$60:$II$104,$B17,212)*KZ17=1,IF(AND($E17=2,UG17=0),1000000,IF($F17&gt;0,INDEX('計算A'!HG$110:HG$114,$F17+1)+IF(AND($E17=1,UG17=0),1000,0),MIN(AEZ17,20)*400+(IF('計算A'!HF$106=1,1-KY17,0)+IF('計算A'!HG$106=1,1-LA17,0))*150+209+'計算A'!HG$5*100000+IF(AND($E17=1,UG17=0),50000,0))),1000000))</f>
        <v/>
      </c>
      <c r="ADO17">
        <f>IF($B17=0,1000000,IF(INDEX('計算A'!$D$60:$II$104,$B17,213)*LA17=1,IF(AND($E17=2,UH17=0),1000000,IF($F17&gt;0,INDEX('計算A'!HH$110:HH$114,$F17+1)+IF(AND($E17=1,UH17=0),1000,0),MIN(AEZ17,20)*400+(IF('計算A'!HG$106=1,1-KZ17,0)+IF('計算A'!HH$106=1,1-LB17,0))*150+219+'計算A'!HH$5*100000+IF(AND($E17=1,UH17=0),50000,0))),1000000))</f>
        <v/>
      </c>
      <c r="ADP17">
        <f>IF($B17=0,1000000,IF(INDEX('計算A'!$D$60:$II$104,$B17,214)*LB17=1,IF(AND($E17=2,UI17=0),1000000,IF($F17&gt;0,INDEX('計算A'!HI$110:HI$114,$F17+1)+IF(AND($E17=1,UI17=0),1000,0),MIN(AEZ17,20)*400+(IF('計算A'!HH$106=1,1-LA17,0)+IF('計算A'!HI$106=1,1-LC17,0))*150+229+'計算A'!HI$5*100000+IF(AND($E17=1,UI17=0),50000,0))),1000000))</f>
        <v/>
      </c>
      <c r="ADQ17">
        <f>IF($B17=0,1000000,IF(INDEX('計算A'!$D$60:$II$104,$B17,215)*LC17=1,IF(AND($E17=2,UJ17=0),1000000,IF($F17&gt;0,INDEX('計算A'!HJ$110:HJ$114,$F17+1)+IF(AND($E17=1,UJ17=0),1000,0),MIN(AEZ17,20)*400+(IF('計算A'!HI$106=1,1-LB17,0)+IF('計算A'!HJ$106=1,1-LD17,0))*150+239+'計算A'!HJ$5*100000+IF(AND($E17=1,UJ17=0),50000,0))),1000000))</f>
        <v/>
      </c>
      <c r="ADR17">
        <f>IF($B17=0,1000000,IF(INDEX('計算A'!$D$60:$II$104,$B17,216)*LD17=1,IF(AND($E17=2,UK17=0),1000000,IF($F17&gt;0,INDEX('計算A'!HK$110:HK$114,$F17+1)+IF(AND($E17=1,UK17=0),1000,0),MIN(AEZ17,20)*400+(IF('計算A'!HJ$106=1,1-LC17,0))*150+249+'計算A'!HK$5*100000+IF(AND($E17=1,UK17=0),50000,0))),1000000))</f>
        <v/>
      </c>
      <c r="ADS17">
        <f>IF($B17=0,1000000,IF(INDEX('計算A'!$D$60:$II$104,$B17,217)*LE17=1,IF(AND($E17=2,UL17=0),1000000,IF($F17&gt;0,INDEX('計算A'!HL$110:HL$114,$F17+1)+IF(AND($E17=1,UL17=0),1000,0),MIN(AFA17,20)*400+(IF('計算A'!HL$106=1,1-LF17,0))*150+20+'計算A'!HL$5*100000+IF(AND($E17=1,UL17=0),50000,0))),1000000))</f>
        <v/>
      </c>
      <c r="ADT17">
        <f>IF($B17=0,1000000,IF(INDEX('計算A'!$D$60:$II$104,$B17,218)*LF17=1,IF(AND($E17=2,UM17=0),1000000,IF($F17&gt;0,INDEX('計算A'!HM$110:HM$114,$F17+1)+IF(AND($E17=1,UM17=0),1000,0),MIN(AFA17,20)*400+(IF('計算A'!HL$106=1,1-LE17,0)+IF('計算A'!HM$106=1,1-LG17,0))*150+30+'計算A'!HM$5*100000+IF(AND($E17=1,UM17=0),50000,0))),1000000))</f>
        <v/>
      </c>
      <c r="ADU17">
        <f>IF($B17=0,1000000,IF(INDEX('計算A'!$D$60:$II$104,$B17,219)*LG17=1,IF(AND($E17=2,UN17=0),1000000,IF($F17&gt;0,INDEX('計算A'!HN$110:HN$114,$F17+1)+IF(AND($E17=1,UN17=0),1000,0),MIN(AFA17,20)*400+(IF('計算A'!HM$106=1,1-LF17,0)+IF('計算A'!HN$106=1,1-LH17,0))*150+40+'計算A'!HN$5*100000+IF(AND($E17=1,UN17=0),50000,0))),1000000))</f>
        <v/>
      </c>
      <c r="ADV17">
        <f>IF($B17=0,1000000,IF(INDEX('計算A'!$D$60:$II$104,$B17,220)*LH17=1,IF(AND($E17=2,UO17=0),1000000,IF($F17&gt;0,INDEX('計算A'!HO$110:HO$114,$F17+1)+IF(AND($E17=1,UO17=0),1000,0),MIN(AFA17,20)*400+(IF('計算A'!HN$106=1,1-LG17,0)+IF('計算A'!HO$106=1,1-LI17,0))*150+50+'計算A'!HO$5*100000+IF(AND($E17=1,UO17=0),50000,0))),1000000))</f>
        <v/>
      </c>
      <c r="ADW17">
        <f>IF($B17=0,1000000,IF(INDEX('計算A'!$D$60:$II$104,$B17,221)*LI17=1,IF(AND($E17=2,UP17=0),1000000,IF($F17&gt;0,INDEX('計算A'!HP$110:HP$114,$F17+1)+IF(AND($E17=1,UP17=0),1000,0),MIN(AFA17,20)*400+(IF('計算A'!HO$106=1,1-LH17,0)+IF('計算A'!HP$106=1,1-LJ17,0))*150+60+'計算A'!HP$5*100000+IF(AND($E17=1,UP17=0),50000,0))),1000000))</f>
        <v/>
      </c>
      <c r="ADX17">
        <f>IF($B17=0,1000000,IF(INDEX('計算A'!$D$60:$II$104,$B17,222)*LJ17=1,IF(AND($E17=2,UQ17=0),1000000,IF($F17&gt;0,INDEX('計算A'!HQ$110:HQ$114,$F17+1)+IF(AND($E17=1,UQ17=0),1000,0),MIN(AFA17,20)*400+(IF('計算A'!HP$106=1,1-LI17,0)+IF('計算A'!HQ$106=1,1-LK17,0))*150+70+'計算A'!HQ$5*100000+IF(AND($E17=1,UQ17=0),50000,0))),1000000))</f>
        <v/>
      </c>
      <c r="ADY17">
        <f>IF($B17=0,1000000,IF(INDEX('計算A'!$D$60:$II$104,$B17,223)*LK17=1,IF(AND($E17=2,UR17=0),1000000,IF($F17&gt;0,INDEX('計算A'!HR$110:HR$114,$F17+1)+IF(AND($E17=1,UR17=0),1000,0),MIN(AFA17,20)*400+(IF('計算A'!HQ$106=1,1-LJ17,0)+IF('計算A'!HR$106=1,1-LL17,0))*150+80+'計算A'!HR$5*100000+IF(AND($E17=1,UR17=0),50000,0))),1000000))</f>
        <v/>
      </c>
      <c r="ADZ17">
        <f>IF($B17=0,1000000,IF(INDEX('計算A'!$D$60:$II$104,$B17,224)*LL17=1,IF(AND($E17=2,US17=0),1000000,IF($F17&gt;0,INDEX('計算A'!HS$110:HS$114,$F17+1)+IF(AND($E17=1,US17=0),1000,0),MIN(AFA17,20)*400+(IF('計算A'!HR$106=1,1-LK17,0)+IF('計算A'!HS$106=1,1-LM17,0))*150+90+'計算A'!HS$5*100000+IF(AND($E17=1,US17=0),50000,0))),1000000))</f>
        <v/>
      </c>
      <c r="AEA17">
        <f>IF($B17=0,1000000,IF(INDEX('計算A'!$D$60:$II$104,$B17,225)*LM17=1,IF(AND($E17=2,UT17=0),1000000,IF($F17&gt;0,INDEX('計算A'!HT$110:HT$114,$F17+1)+IF(AND($E17=1,UT17=0),1000,0),MIN(AFA17,20)*400+(IF('計算A'!HS$106=1,1-LL17,0)+IF('計算A'!HT$106=1,1-LN17,0))*150+100+'計算A'!HT$5*100000+IF(AND($E17=1,UT17=0),50000,0))),1000000))</f>
        <v/>
      </c>
      <c r="AEB17">
        <f>IF($B17=0,1000000,IF(INDEX('計算A'!$D$60:$II$104,$B17,226)*LN17=1,IF(AND($E17=2,UU17=0),1000000,IF($F17&gt;0,INDEX('計算A'!HU$110:HU$114,$F17+1)+IF(AND($E17=1,UU17=0),1000,0),MIN(AFA17,20)*400+(IF('計算A'!HT$106=1,1-LM17,0)+IF('計算A'!HU$106=1,1-LO17,0))*150+110+'計算A'!HU$5*100000+IF(AND($E17=1,UU17=0),50000,0))),1000000))</f>
        <v/>
      </c>
      <c r="AEC17">
        <f>IF($B17=0,1000000,IF(INDEX('計算A'!$D$60:$II$104,$B17,227)*LO17=1,IF(AND($E17=2,UV17=0),1000000,IF($F17&gt;0,INDEX('計算A'!HV$110:HV$114,$F17+1)+IF(AND($E17=1,UV17=0),1000,0),MIN(AFA17,20)*400+(IF('計算A'!HU$106=1,1-LN17,0)+IF('計算A'!HV$106=1,1-LP17,0))*150+120+'計算A'!HV$5*100000+IF(AND($E17=1,UV17=0),50000,0))),1000000))</f>
        <v/>
      </c>
      <c r="AED17">
        <f>IF($B17=0,1000000,IF(INDEX('計算A'!$D$60:$II$104,$B17,228)*LP17=1,IF(AND($E17=2,UW17=0),1000000,IF($F17&gt;0,INDEX('計算A'!HW$110:HW$114,$F17+1)+IF(AND($E17=1,UW17=0),1000,0),MIN(AFA17,20)*400+(IF('計算A'!HV$106=1,1-LO17,0)+IF('計算A'!HW$106=1,1-LQ17,0))*150+130+'計算A'!HW$5*100000+IF(AND($E17=1,UW17=0),50000,0))),1000000))</f>
        <v/>
      </c>
      <c r="AEE17">
        <f>IF($B17=0,1000000,IF(INDEX('計算A'!$D$60:$II$104,$B17,229)*LQ17=1,IF(AND($E17=2,UX17=0),1000000,IF($F17&gt;0,INDEX('計算A'!HX$110:HX$114,$F17+1)+IF(AND($E17=1,UX17=0),1000,0),MIN(AFA17,20)*400+(IF('計算A'!HW$106=1,1-LP17,0)+IF('計算A'!HX$106=1,1-LR17,0))*150+140+'計算A'!HX$5*100000+IF(AND($E17=1,UX17=0),50000,0))),1000000))</f>
        <v/>
      </c>
      <c r="AEF17">
        <f>IF($B17=0,1000000,IF(INDEX('計算A'!$D$60:$II$104,$B17,230)*LR17=1,IF(AND($E17=2,UY17=0),1000000,IF($F17&gt;0,INDEX('計算A'!HY$110:HY$114,$F17+1)+IF(AND($E17=1,UY17=0),1000,0),MIN(AFA17,20)*400+(IF('計算A'!HX$106=1,1-LQ17,0)+IF('計算A'!HY$106=1,1-LS17,0))*150+150+'計算A'!HY$5*100000+IF(AND($E17=1,UY17=0),50000,0))),1000000))</f>
        <v/>
      </c>
      <c r="AEG17">
        <f>IF($B17=0,1000000,IF(INDEX('計算A'!$D$60:$II$104,$B17,231)*LS17=1,IF(AND($E17=2,UZ17=0),1000000,IF($F17&gt;0,INDEX('計算A'!HZ$110:HZ$114,$F17+1)+IF(AND($E17=1,UZ17=0),1000,0),MIN(AFA17,20)*400+(IF('計算A'!HY$106=1,1-LR17,0)+IF('計算A'!HZ$106=1,1-LT17,0))*150+160+'計算A'!HZ$5*100000+IF(AND($E17=1,UZ17=0),50000,0))),1000000))</f>
        <v/>
      </c>
      <c r="AEH17">
        <f>IF($B17=0,1000000,IF(INDEX('計算A'!$D$60:$II$104,$B17,232)*LT17=1,IF(AND($E17=2,VA17=0),1000000,IF($F17&gt;0,INDEX('計算A'!IA$110:IA$114,$F17+1)+IF(AND($E17=1,VA17=0),1000,0),MIN(AFA17,20)*400+(IF('計算A'!HZ$106=1,1-LS17,0)+IF('計算A'!IA$106=1,1-LU17,0))*150+170+'計算A'!IA$5*100000+IF(AND($E17=1,VA17=0),50000,0))),1000000))</f>
        <v/>
      </c>
      <c r="AEI17">
        <f>IF($B17=0,1000000,IF(INDEX('計算A'!$D$60:$II$104,$B17,233)*LU17=1,IF(AND($E17=2,VB17=0),1000000,IF($F17&gt;0,INDEX('計算A'!IB$110:IB$114,$F17+1)+IF(AND($E17=1,VB17=0),1000,0),MIN(AFA17,20)*400+(IF('計算A'!IA$106=1,1-LT17,0)+IF('計算A'!IB$106=1,1-LV17,0))*150+180+'計算A'!IB$5*100000+IF(AND($E17=1,VB17=0),50000,0))),1000000))</f>
        <v/>
      </c>
      <c r="AEJ17">
        <f>IF($B17=0,1000000,IF(INDEX('計算A'!$D$60:$II$104,$B17,234)*LV17=1,IF(AND($E17=2,VC17=0),1000000,IF($F17&gt;0,INDEX('計算A'!IC$110:IC$114,$F17+1)+IF(AND($E17=1,VC17=0),1000,0),MIN(AFA17,20)*400+(IF('計算A'!IB$106=1,1-LU17,0)+IF('計算A'!IC$106=1,1-LW17,0))*150+190+'計算A'!IC$5*100000+IF(AND($E17=1,VC17=0),50000,0))),1000000))</f>
        <v/>
      </c>
      <c r="AEK17">
        <f>IF($B17=0,1000000,IF(INDEX('計算A'!$D$60:$II$104,$B17,235)*LW17=1,IF(AND($E17=2,VD17=0),1000000,IF($F17&gt;0,INDEX('計算A'!ID$110:ID$114,$F17+1)+IF(AND($E17=1,VD17=0),1000,0),MIN(AFA17,20)*400+(IF('計算A'!IC$106=1,1-LV17,0)+IF('計算A'!ID$106=1,1-LX17,0))*150+200+'計算A'!ID$5*100000+IF(AND($E17=1,VD17=0),50000,0))),1000000))</f>
        <v/>
      </c>
      <c r="AEL17">
        <f>IF($B17=0,1000000,IF(INDEX('計算A'!$D$60:$II$104,$B17,236)*LX17=1,IF(AND($E17=2,VE17=0),1000000,IF($F17&gt;0,INDEX('計算A'!IE$110:IE$114,$F17+1)+IF(AND($E17=1,VE17=0),1000,0),MIN(AFA17,20)*400+(IF('計算A'!ID$106=1,1-LW17,0)+IF('計算A'!IE$106=1,1-LY17,0))*150+210+'計算A'!IE$5*100000+IF(AND($E17=1,VE17=0),50000,0))),1000000))</f>
        <v/>
      </c>
      <c r="AEM17">
        <f>IF($B17=0,1000000,IF(INDEX('計算A'!$D$60:$II$104,$B17,237)*LY17=1,IF(AND($E17=2,VF17=0),1000000,IF($F17&gt;0,INDEX('計算A'!IF$110:IF$114,$F17+1)+IF(AND($E17=1,VF17=0),1000,0),MIN(AFA17,20)*400+(IF('計算A'!IE$106=1,1-LX17,0)+IF('計算A'!IF$106=1,1-LZ17,0))*150+220+'計算A'!IF$5*100000+IF(AND($E17=1,VF17=0),50000,0))),1000000))</f>
        <v/>
      </c>
      <c r="AEN17">
        <f>IF($B17=0,1000000,IF(INDEX('計算A'!$D$60:$II$104,$B17,238)*LZ17=1,IF(AND($E17=2,VG17=0),1000000,IF($F17&gt;0,INDEX('計算A'!IG$110:IG$114,$F17+1)+IF(AND($E17=1,VG17=0),1000,0),MIN(AFA17,20)*400+(IF('計算A'!IF$106=1,1-LY17,0)+IF('計算A'!IG$106=1,1-MA17,0))*150+230+'計算A'!IG$5*100000+IF(AND($E17=1,VG17=0),50000,0))),1000000))</f>
        <v/>
      </c>
      <c r="AEO17">
        <f>IF($B17=0,1000000,IF(INDEX('計算A'!$D$60:$II$104,$B17,239)*MA17=1,IF(AND($E17=2,VH17=0),1000000,IF($F17&gt;0,INDEX('計算A'!IH$110:IH$114,$F17+1)+IF(AND($E17=1,VH17=0),1000,0),MIN(AFA17,20)*400+(IF('計算A'!IG$106=1,1-LZ17,0)+IF('計算A'!IH$106=1,1-MB17,0))*150+240+'計算A'!IH$5*100000+IF(AND($E17=1,VH17=0),50000,0))),1000000))</f>
        <v/>
      </c>
      <c r="AEP17">
        <f>IF($B17=0,1000000,IF(INDEX('計算A'!$D$60:$II$104,$B17,240)*MB17=1,IF(AND($E17=2,VI17=0),1000000,IF($F17&gt;0,INDEX('計算A'!II$110:II$114,$F17+1)+IF(AND($E17=1,VI17=0),1000,0),MIN(AFA17,20)*400+(IF('計算A'!IH$106=1,1-MA17,0))*150+250+'計算A'!II$5*100000+IF(AND($E17=1,VI17=0),50000,0))),1000000))</f>
        <v/>
      </c>
      <c r="AER17">
        <f>AER16+IF($C16&gt;0,IF(INDEX('計算A'!$D$2:$II$2,$C16)=1,1,0),0)</f>
        <v/>
      </c>
      <c r="AES17">
        <f>AES16+IF($C16&gt;0,IF(INDEX('計算A'!$D$2:$II$2,$C16)=2,1,0),0)</f>
        <v/>
      </c>
      <c r="AET17">
        <f>AET16+IF($C16&gt;0,IF(INDEX('計算A'!$D$2:$II$2,$C16)=3,1,0),0)</f>
        <v/>
      </c>
      <c r="AEU17">
        <f>AEU16+IF($C16&gt;0,IF(INDEX('計算A'!$D$2:$II$2,$C16)=4,1,0),0)</f>
        <v/>
      </c>
      <c r="AEV17">
        <f>AEV16+IF($C16&gt;0,IF(INDEX('計算A'!$D$2:$II$2,$C16)=5,1,0),0)</f>
        <v/>
      </c>
      <c r="AEW17">
        <f>AEW16+IF($C16&gt;0,IF(INDEX('計算A'!$D$2:$II$2,$C16)=6,1,0),0)</f>
        <v/>
      </c>
      <c r="AEX17">
        <f>AEX16+IF($C16&gt;0,IF(INDEX('計算A'!$D$2:$II$2,$C16)=7,1,0),0)</f>
        <v/>
      </c>
      <c r="AEY17">
        <f>AEY16+IF($C16&gt;0,IF(INDEX('計算A'!$D$2:$II$2,$C16)=8,1,0),0)</f>
        <v/>
      </c>
      <c r="AEZ17">
        <f>AEZ16+IF($C16&gt;0,IF(INDEX('計算A'!$D$2:$II$2,$C16)=9,1,0),0)</f>
        <v/>
      </c>
      <c r="AFA17">
        <f>AFA16+IF($C16&gt;0,IF(INDEX('計算A'!$D$2:$II$2,$C16)=10,1,0),0)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F($F18&gt;0,INDEX('計算A'!D$110:D$114,$F18+1)+IF(AND($E18=1,MD18=0),1000,0),MIN(AER18,20)*400+(IF('計算A'!D$106=1,1-CX18,0))*150+11+'計算A'!D$5*100000+IF(AND($E18=1,MD18=0),50000,0))),1000000))</f>
        <v/>
      </c>
      <c r="VL18">
        <f>IF($B18=0,1000000,IF(INDEX('計算A'!$D$60:$II$104,$B18,2)*CX18=1,IF(AND($E18=2,ME18=0),1000000,IF($F18&gt;0,INDEX('計算A'!E$110:E$114,$F18+1)+IF(AND($E18=1,ME18=0),1000,0),MIN(AER18,20)*400+(IF('計算A'!D$106=1,1-CW18,0)+IF('計算A'!E$106=1,1-CY18,0))*150+21+'計算A'!E$5*100000+IF(AND($E18=1,ME18=0),50000,0))),1000000))</f>
        <v/>
      </c>
      <c r="VM18">
        <f>IF($B18=0,1000000,IF(INDEX('計算A'!$D$60:$II$104,$B18,3)*CY18=1,IF(AND($E18=2,MF18=0),1000000,IF($F18&gt;0,INDEX('計算A'!F$110:F$114,$F18+1)+IF(AND($E18=1,MF18=0),1000,0),MIN(AER18,20)*400+(IF('計算A'!E$106=1,1-CX18,0)+IF('計算A'!F$106=1,1-CZ18,0))*150+31+'計算A'!F$5*100000+IF(AND($E18=1,MF18=0),50000,0))),1000000))</f>
        <v/>
      </c>
      <c r="VN18">
        <f>IF($B18=0,1000000,IF(INDEX('計算A'!$D$60:$II$104,$B18,4)*CZ18=1,IF(AND($E18=2,MG18=0),1000000,IF($F18&gt;0,INDEX('計算A'!G$110:G$114,$F18+1)+IF(AND($E18=1,MG18=0),1000,0),MIN(AER18,20)*400+(IF('計算A'!F$106=1,1-CY18,0)+IF('計算A'!G$106=1,1-DA18,0))*150+41+'計算A'!G$5*100000+IF(AND($E18=1,MG18=0),50000,0))),1000000))</f>
        <v/>
      </c>
      <c r="VO18">
        <f>IF($B18=0,1000000,IF(INDEX('計算A'!$D$60:$II$104,$B18,5)*DA18=1,IF(AND($E18=2,MH18=0),1000000,IF($F18&gt;0,INDEX('計算A'!H$110:H$114,$F18+1)+IF(AND($E18=1,MH18=0),1000,0),MIN(AER18,20)*400+(IF('計算A'!G$106=1,1-CZ18,0)+IF('計算A'!H$106=1,1-DB18,0))*150+51+'計算A'!H$5*100000+IF(AND($E18=1,MH18=0),50000,0))),1000000))</f>
        <v/>
      </c>
      <c r="VP18">
        <f>IF($B18=0,1000000,IF(INDEX('計算A'!$D$60:$II$104,$B18,6)*DB18=1,IF(AND($E18=2,MI18=0),1000000,IF($F18&gt;0,INDEX('計算A'!I$110:I$114,$F18+1)+IF(AND($E18=1,MI18=0),1000,0),MIN(AER18,20)*400+(IF('計算A'!H$106=1,1-DA18,0)+IF('計算A'!I$106=1,1-DC18,0))*150+61+'計算A'!I$5*100000+IF(AND($E18=1,MI18=0),50000,0))),1000000))</f>
        <v/>
      </c>
      <c r="VQ18">
        <f>IF($B18=0,1000000,IF(INDEX('計算A'!$D$60:$II$104,$B18,7)*DC18=1,IF(AND($E18=2,MJ18=0),1000000,IF($F18&gt;0,INDEX('計算A'!J$110:J$114,$F18+1)+IF(AND($E18=1,MJ18=0),1000,0),MIN(AER18,20)*400+(IF('計算A'!I$106=1,1-DB18,0)+IF('計算A'!J$106=1,1-DD18,0))*150+71+'計算A'!J$5*100000+IF(AND($E18=1,MJ18=0),50000,0))),1000000))</f>
        <v/>
      </c>
      <c r="VR18">
        <f>IF($B18=0,1000000,IF(INDEX('計算A'!$D$60:$II$104,$B18,8)*DD18=1,IF(AND($E18=2,MK18=0),1000000,IF($F18&gt;0,INDEX('計算A'!K$110:K$114,$F18+1)+IF(AND($E18=1,MK18=0),1000,0),MIN(AER18,20)*400+(IF('計算A'!J$106=1,1-DC18,0)+IF('計算A'!K$106=1,1-DE18,0))*150+81+'計算A'!K$5*100000+IF(AND($E18=1,MK18=0),50000,0))),1000000))</f>
        <v/>
      </c>
      <c r="VS18">
        <f>IF($B18=0,1000000,IF(INDEX('計算A'!$D$60:$II$104,$B18,9)*DE18=1,IF(AND($E18=2,ML18=0),1000000,IF($F18&gt;0,INDEX('計算A'!L$110:L$114,$F18+1)+IF(AND($E18=1,ML18=0),1000,0),MIN(AER18,20)*400+(IF('計算A'!K$106=1,1-DD18,0)+IF('計算A'!L$106=1,1-DF18,0))*150+91+'計算A'!L$5*100000+IF(AND($E18=1,ML18=0),50000,0))),1000000))</f>
        <v/>
      </c>
      <c r="VT18">
        <f>IF($B18=0,1000000,IF(INDEX('計算A'!$D$60:$II$104,$B18,10)*DF18=1,IF(AND($E18=2,MM18=0),1000000,IF($F18&gt;0,INDEX('計算A'!M$110:M$114,$F18+1)+IF(AND($E18=1,MM18=0),1000,0),MIN(AER18,20)*400+(IF('計算A'!L$106=1,1-DE18,0)+IF('計算A'!M$106=1,1-DG18,0))*150+101+'計算A'!M$5*100000+IF(AND($E18=1,MM18=0),50000,0))),1000000))</f>
        <v/>
      </c>
      <c r="VU18">
        <f>IF($B18=0,1000000,IF(INDEX('計算A'!$D$60:$II$104,$B18,11)*DG18=1,IF(AND($E18=2,MN18=0),1000000,IF($F18&gt;0,INDEX('計算A'!N$110:N$114,$F18+1)+IF(AND($E18=1,MN18=0),1000,0),MIN(AER18,20)*400+(IF('計算A'!M$106=1,1-DF18,0)+IF('計算A'!N$106=1,1-DH18,0))*150+111+'計算A'!N$5*100000+IF(AND($E18=1,MN18=0),50000,0))),1000000))</f>
        <v/>
      </c>
      <c r="VV18">
        <f>IF($B18=0,1000000,IF(INDEX('計算A'!$D$60:$II$104,$B18,12)*DH18=1,IF(AND($E18=2,MO18=0),1000000,IF($F18&gt;0,INDEX('計算A'!O$110:O$114,$F18+1)+IF(AND($E18=1,MO18=0),1000,0),MIN(AER18,20)*400+(IF('計算A'!N$106=1,1-DG18,0)+IF('計算A'!O$106=1,1-DI18,0))*150+121+'計算A'!O$5*100000+IF(AND($E18=1,MO18=0),50000,0))),1000000))</f>
        <v/>
      </c>
      <c r="VW18">
        <f>IF($B18=0,1000000,IF(INDEX('計算A'!$D$60:$II$104,$B18,13)*DI18=1,IF(AND($E18=2,MP18=0),1000000,IF($F18&gt;0,INDEX('計算A'!P$110:P$114,$F18+1)+IF(AND($E18=1,MP18=0),1000,0),MIN(AER18,20)*400+(IF('計算A'!O$106=1,1-DH18,0)+IF('計算A'!P$106=1,1-DJ18,0))*150+131+'計算A'!P$5*100000+IF(AND($E18=1,MP18=0),50000,0))),1000000))</f>
        <v/>
      </c>
      <c r="VX18">
        <f>IF($B18=0,1000000,IF(INDEX('計算A'!$D$60:$II$104,$B18,14)*DJ18=1,IF(AND($E18=2,MQ18=0),1000000,IF($F18&gt;0,INDEX('計算A'!Q$110:Q$114,$F18+1)+IF(AND($E18=1,MQ18=0),1000,0),MIN(AER18,20)*400+(IF('計算A'!P$106=1,1-DI18,0)+IF('計算A'!Q$106=1,1-DK18,0))*150+141+'計算A'!Q$5*100000+IF(AND($E18=1,MQ18=0),50000,0))),1000000))</f>
        <v/>
      </c>
      <c r="VY18">
        <f>IF($B18=0,1000000,IF(INDEX('計算A'!$D$60:$II$104,$B18,15)*DK18=1,IF(AND($E18=2,MR18=0),1000000,IF($F18&gt;0,INDEX('計算A'!R$110:R$114,$F18+1)+IF(AND($E18=1,MR18=0),1000,0),MIN(AER18,20)*400+(IF('計算A'!Q$106=1,1-DJ18,0)+IF('計算A'!R$106=1,1-DL18,0))*150+151+'計算A'!R$5*100000+IF(AND($E18=1,MR18=0),50000,0))),1000000))</f>
        <v/>
      </c>
      <c r="VZ18">
        <f>IF($B18=0,1000000,IF(INDEX('計算A'!$D$60:$II$104,$B18,16)*DL18=1,IF(AND($E18=2,MS18=0),1000000,IF($F18&gt;0,INDEX('計算A'!S$110:S$114,$F18+1)+IF(AND($E18=1,MS18=0),1000,0),MIN(AER18,20)*400+(IF('計算A'!R$106=1,1-DK18,0)+IF('計算A'!S$106=1,1-DM18,0))*150+161+'計算A'!S$5*100000+IF(AND($E18=1,MS18=0),50000,0))),1000000))</f>
        <v/>
      </c>
      <c r="WA18">
        <f>IF($B18=0,1000000,IF(INDEX('計算A'!$D$60:$II$104,$B18,17)*DM18=1,IF(AND($E18=2,MT18=0),1000000,IF($F18&gt;0,INDEX('計算A'!T$110:T$114,$F18+1)+IF(AND($E18=1,MT18=0),1000,0),MIN(AER18,20)*400+(IF('計算A'!S$106=1,1-DL18,0)+IF('計算A'!T$106=1,1-DN18,0))*150+171+'計算A'!T$5*100000+IF(AND($E18=1,MT18=0),50000,0))),1000000))</f>
        <v/>
      </c>
      <c r="WB18">
        <f>IF($B18=0,1000000,IF(INDEX('計算A'!$D$60:$II$104,$B18,18)*DN18=1,IF(AND($E18=2,MU18=0),1000000,IF($F18&gt;0,INDEX('計算A'!U$110:U$114,$F18+1)+IF(AND($E18=1,MU18=0),1000,0),MIN(AER18,20)*400+(IF('計算A'!T$106=1,1-DM18,0)+IF('計算A'!U$106=1,1-DO18,0))*150+181+'計算A'!U$5*100000+IF(AND($E18=1,MU18=0),50000,0))),1000000))</f>
        <v/>
      </c>
      <c r="WC18">
        <f>IF($B18=0,1000000,IF(INDEX('計算A'!$D$60:$II$104,$B18,19)*DO18=1,IF(AND($E18=2,MV18=0),1000000,IF($F18&gt;0,INDEX('計算A'!V$110:V$114,$F18+1)+IF(AND($E18=1,MV18=0),1000,0),MIN(AER18,20)*400+(IF('計算A'!U$106=1,1-DN18,0)+IF('計算A'!V$106=1,1-DP18,0))*150+191+'計算A'!V$5*100000+IF(AND($E18=1,MV18=0),50000,0))),1000000))</f>
        <v/>
      </c>
      <c r="WD18">
        <f>IF($B18=0,1000000,IF(INDEX('計算A'!$D$60:$II$104,$B18,20)*DP18=1,IF(AND($E18=2,MW18=0),1000000,IF($F18&gt;0,INDEX('計算A'!W$110:W$114,$F18+1)+IF(AND($E18=1,MW18=0),1000,0),MIN(AER18,20)*400+(IF('計算A'!V$106=1,1-DO18,0)+IF('計算A'!W$106=1,1-DQ18,0))*150+201+'計算A'!W$5*100000+IF(AND($E18=1,MW18=0),50000,0))),1000000))</f>
        <v/>
      </c>
      <c r="WE18">
        <f>IF($B18=0,1000000,IF(INDEX('計算A'!$D$60:$II$104,$B18,21)*DQ18=1,IF(AND($E18=2,MX18=0),1000000,IF($F18&gt;0,INDEX('計算A'!X$110:X$114,$F18+1)+IF(AND($E18=1,MX18=0),1000,0),MIN(AER18,20)*400+(IF('計算A'!W$106=1,1-DP18,0)+IF('計算A'!X$106=1,1-DR18,0))*150+211+'計算A'!X$5*100000+IF(AND($E18=1,MX18=0),50000,0))),1000000))</f>
        <v/>
      </c>
      <c r="WF18">
        <f>IF($B18=0,1000000,IF(INDEX('計算A'!$D$60:$II$104,$B18,22)*DR18=1,IF(AND($E18=2,MY18=0),1000000,IF($F18&gt;0,INDEX('計算A'!Y$110:Y$114,$F18+1)+IF(AND($E18=1,MY18=0),1000,0),MIN(AER18,20)*400+(IF('計算A'!X$106=1,1-DQ18,0)+IF('計算A'!Y$106=1,1-DS18,0))*150+221+'計算A'!Y$5*100000+IF(AND($E18=1,MY18=0),50000,0))),1000000))</f>
        <v/>
      </c>
      <c r="WG18">
        <f>IF($B18=0,1000000,IF(INDEX('計算A'!$D$60:$II$104,$B18,23)*DS18=1,IF(AND($E18=2,MZ18=0),1000000,IF($F18&gt;0,INDEX('計算A'!Z$110:Z$114,$F18+1)+IF(AND($E18=1,MZ18=0),1000,0),MIN(AER18,20)*400+(IF('計算A'!Y$106=1,1-DR18,0)+IF('計算A'!Z$106=1,1-DT18,0))*150+231+'計算A'!Z$5*100000+IF(AND($E18=1,MZ18=0),50000,0))),1000000))</f>
        <v/>
      </c>
      <c r="WH18">
        <f>IF($B18=0,1000000,IF(INDEX('計算A'!$D$60:$II$104,$B18,24)*DT18=1,IF(AND($E18=2,NA18=0),1000000,IF($F18&gt;0,INDEX('計算A'!AA$110:AA$114,$F18+1)+IF(AND($E18=1,NA18=0),1000,0),MIN(AER18,20)*400+(IF('計算A'!Z$106=1,1-DS18,0))*150+241+'計算A'!AA$5*100000+IF(AND($E18=1,NA18=0),50000,0))),1000000))</f>
        <v/>
      </c>
      <c r="WI18">
        <f>IF($B18=0,1000000,IF(INDEX('計算A'!$D$60:$II$104,$B18,25)*DU18=1,IF(AND($E18=2,NB18=0),1000000,IF($F18&gt;0,INDEX('計算A'!AB$110:AB$114,$F18+1)+IF(AND($E18=1,NB18=0),1000,0),MIN(AES18,20)*400+(IF('計算A'!AB$106=1,1-DV18,0))*150+12+'計算A'!AB$5*100000+IF(AND($E18=1,NB18=0),50000,0))),1000000))</f>
        <v/>
      </c>
      <c r="WJ18">
        <f>IF($B18=0,1000000,IF(INDEX('計算A'!$D$60:$II$104,$B18,26)*DV18=1,IF(AND($E18=2,NC18=0),1000000,IF($F18&gt;0,INDEX('計算A'!AC$110:AC$114,$F18+1)+IF(AND($E18=1,NC18=0),1000,0),MIN(AES18,20)*400+(IF('計算A'!AB$106=1,1-DU18,0)+IF('計算A'!AC$106=1,1-DW18,0))*150+22+'計算A'!AC$5*100000+IF(AND($E18=1,NC18=0),50000,0))),1000000))</f>
        <v/>
      </c>
      <c r="WK18">
        <f>IF($B18=0,1000000,IF(INDEX('計算A'!$D$60:$II$104,$B18,27)*DW18=1,IF(AND($E18=2,ND18=0),1000000,IF($F18&gt;0,INDEX('計算A'!AD$110:AD$114,$F18+1)+IF(AND($E18=1,ND18=0),1000,0),MIN(AES18,20)*400+(IF('計算A'!AC$106=1,1-DV18,0)+IF('計算A'!AD$106=1,1-DX18,0))*150+32+'計算A'!AD$5*100000+IF(AND($E18=1,ND18=0),50000,0))),1000000))</f>
        <v/>
      </c>
      <c r="WL18">
        <f>IF($B18=0,1000000,IF(INDEX('計算A'!$D$60:$II$104,$B18,28)*DX18=1,IF(AND($E18=2,NE18=0),1000000,IF($F18&gt;0,INDEX('計算A'!AE$110:AE$114,$F18+1)+IF(AND($E18=1,NE18=0),1000,0),MIN(AES18,20)*400+(IF('計算A'!AD$106=1,1-DW18,0)+IF('計算A'!AE$106=1,1-DY18,0))*150+42+'計算A'!AE$5*100000+IF(AND($E18=1,NE18=0),50000,0))),1000000))</f>
        <v/>
      </c>
      <c r="WM18">
        <f>IF($B18=0,1000000,IF(INDEX('計算A'!$D$60:$II$104,$B18,29)*DY18=1,IF(AND($E18=2,NF18=0),1000000,IF($F18&gt;0,INDEX('計算A'!AF$110:AF$114,$F18+1)+IF(AND($E18=1,NF18=0),1000,0),MIN(AES18,20)*400+(IF('計算A'!AE$106=1,1-DX18,0)+IF('計算A'!AF$106=1,1-DZ18,0))*150+52+'計算A'!AF$5*100000+IF(AND($E18=1,NF18=0),50000,0))),1000000))</f>
        <v/>
      </c>
      <c r="WN18">
        <f>IF($B18=0,1000000,IF(INDEX('計算A'!$D$60:$II$104,$B18,30)*DZ18=1,IF(AND($E18=2,NG18=0),1000000,IF($F18&gt;0,INDEX('計算A'!AG$110:AG$114,$F18+1)+IF(AND($E18=1,NG18=0),1000,0),MIN(AES18,20)*400+(IF('計算A'!AF$106=1,1-DY18,0)+IF('計算A'!AG$106=1,1-EA18,0))*150+62+'計算A'!AG$5*100000+IF(AND($E18=1,NG18=0),50000,0))),1000000))</f>
        <v/>
      </c>
      <c r="WO18">
        <f>IF($B18=0,1000000,IF(INDEX('計算A'!$D$60:$II$104,$B18,31)*EA18=1,IF(AND($E18=2,NH18=0),1000000,IF($F18&gt;0,INDEX('計算A'!AH$110:AH$114,$F18+1)+IF(AND($E18=1,NH18=0),1000,0),MIN(AES18,20)*400+(IF('計算A'!AG$106=1,1-DZ18,0)+IF('計算A'!AH$106=1,1-EB18,0))*150+72+'計算A'!AH$5*100000+IF(AND($E18=1,NH18=0),50000,0))),1000000))</f>
        <v/>
      </c>
      <c r="WP18">
        <f>IF($B18=0,1000000,IF(INDEX('計算A'!$D$60:$II$104,$B18,32)*EB18=1,IF(AND($E18=2,NI18=0),1000000,IF($F18&gt;0,INDEX('計算A'!AI$110:AI$114,$F18+1)+IF(AND($E18=1,NI18=0),1000,0),MIN(AES18,20)*400+(IF('計算A'!AH$106=1,1-EA18,0)+IF('計算A'!AI$106=1,1-EC18,0))*150+82+'計算A'!AI$5*100000+IF(AND($E18=1,NI18=0),50000,0))),1000000))</f>
        <v/>
      </c>
      <c r="WQ18">
        <f>IF($B18=0,1000000,IF(INDEX('計算A'!$D$60:$II$104,$B18,33)*EC18=1,IF(AND($E18=2,NJ18=0),1000000,IF($F18&gt;0,INDEX('計算A'!AJ$110:AJ$114,$F18+1)+IF(AND($E18=1,NJ18=0),1000,0),MIN(AES18,20)*400+(IF('計算A'!AI$106=1,1-EB18,0)+IF('計算A'!AJ$106=1,1-ED18,0))*150+92+'計算A'!AJ$5*100000+IF(AND($E18=1,NJ18=0),50000,0))),1000000))</f>
        <v/>
      </c>
      <c r="WR18">
        <f>IF($B18=0,1000000,IF(INDEX('計算A'!$D$60:$II$104,$B18,34)*ED18=1,IF(AND($E18=2,NK18=0),1000000,IF($F18&gt;0,INDEX('計算A'!AK$110:AK$114,$F18+1)+IF(AND($E18=1,NK18=0),1000,0),MIN(AES18,20)*400+(IF('計算A'!AJ$106=1,1-EC18,0)+IF('計算A'!AK$106=1,1-EE18,0))*150+102+'計算A'!AK$5*100000+IF(AND($E18=1,NK18=0),50000,0))),1000000))</f>
        <v/>
      </c>
      <c r="WS18">
        <f>IF($B18=0,1000000,IF(INDEX('計算A'!$D$60:$II$104,$B18,35)*EE18=1,IF(AND($E18=2,NL18=0),1000000,IF($F18&gt;0,INDEX('計算A'!AL$110:AL$114,$F18+1)+IF(AND($E18=1,NL18=0),1000,0),MIN(AES18,20)*400+(IF('計算A'!AK$106=1,1-ED18,0)+IF('計算A'!AL$106=1,1-EF18,0))*150+112+'計算A'!AL$5*100000+IF(AND($E18=1,NL18=0),50000,0))),1000000))</f>
        <v/>
      </c>
      <c r="WT18">
        <f>IF($B18=0,1000000,IF(INDEX('計算A'!$D$60:$II$104,$B18,36)*EF18=1,IF(AND($E18=2,NM18=0),1000000,IF($F18&gt;0,INDEX('計算A'!AM$110:AM$114,$F18+1)+IF(AND($E18=1,NM18=0),1000,0),MIN(AES18,20)*400+(IF('計算A'!AL$106=1,1-EE18,0)+IF('計算A'!AM$106=1,1-EG18,0))*150+122+'計算A'!AM$5*100000+IF(AND($E18=1,NM18=0),50000,0))),1000000))</f>
        <v/>
      </c>
      <c r="WU18">
        <f>IF($B18=0,1000000,IF(INDEX('計算A'!$D$60:$II$104,$B18,37)*EG18=1,IF(AND($E18=2,NN18=0),1000000,IF($F18&gt;0,INDEX('計算A'!AN$110:AN$114,$F18+1)+IF(AND($E18=1,NN18=0),1000,0),MIN(AES18,20)*400+(IF('計算A'!AM$106=1,1-EF18,0)+IF('計算A'!AN$106=1,1-EH18,0))*150+132+'計算A'!AN$5*100000+IF(AND($E18=1,NN18=0),50000,0))),1000000))</f>
        <v/>
      </c>
      <c r="WV18">
        <f>IF($B18=0,1000000,IF(INDEX('計算A'!$D$60:$II$104,$B18,38)*EH18=1,IF(AND($E18=2,NO18=0),1000000,IF($F18&gt;0,INDEX('計算A'!AO$110:AO$114,$F18+1)+IF(AND($E18=1,NO18=0),1000,0),MIN(AES18,20)*400+(IF('計算A'!AN$106=1,1-EG18,0)+IF('計算A'!AO$106=1,1-EI18,0))*150+142+'計算A'!AO$5*100000+IF(AND($E18=1,NO18=0),50000,0))),1000000))</f>
        <v/>
      </c>
      <c r="WW18">
        <f>IF($B18=0,1000000,IF(INDEX('計算A'!$D$60:$II$104,$B18,39)*EI18=1,IF(AND($E18=2,NP18=0),1000000,IF($F18&gt;0,INDEX('計算A'!AP$110:AP$114,$F18+1)+IF(AND($E18=1,NP18=0),1000,0),MIN(AES18,20)*400+(IF('計算A'!AO$106=1,1-EH18,0)+IF('計算A'!AP$106=1,1-EJ18,0))*150+152+'計算A'!AP$5*100000+IF(AND($E18=1,NP18=0),50000,0))),1000000))</f>
        <v/>
      </c>
      <c r="WX18">
        <f>IF($B18=0,1000000,IF(INDEX('計算A'!$D$60:$II$104,$B18,40)*EJ18=1,IF(AND($E18=2,NQ18=0),1000000,IF($F18&gt;0,INDEX('計算A'!AQ$110:AQ$114,$F18+1)+IF(AND($E18=1,NQ18=0),1000,0),MIN(AES18,20)*400+(IF('計算A'!AP$106=1,1-EI18,0)+IF('計算A'!AQ$106=1,1-EK18,0))*150+162+'計算A'!AQ$5*100000+IF(AND($E18=1,NQ18=0),50000,0))),1000000))</f>
        <v/>
      </c>
      <c r="WY18">
        <f>IF($B18=0,1000000,IF(INDEX('計算A'!$D$60:$II$104,$B18,41)*EK18=1,IF(AND($E18=2,NR18=0),1000000,IF($F18&gt;0,INDEX('計算A'!AR$110:AR$114,$F18+1)+IF(AND($E18=1,NR18=0),1000,0),MIN(AES18,20)*400+(IF('計算A'!AQ$106=1,1-EJ18,0)+IF('計算A'!AR$106=1,1-EL18,0))*150+172+'計算A'!AR$5*100000+IF(AND($E18=1,NR18=0),50000,0))),1000000))</f>
        <v/>
      </c>
      <c r="WZ18">
        <f>IF($B18=0,1000000,IF(INDEX('計算A'!$D$60:$II$104,$B18,42)*EL18=1,IF(AND($E18=2,NS18=0),1000000,IF($F18&gt;0,INDEX('計算A'!AS$110:AS$114,$F18+1)+IF(AND($E18=1,NS18=0),1000,0),MIN(AES18,20)*400+(IF('計算A'!AR$106=1,1-EK18,0)+IF('計算A'!AS$106=1,1-EM18,0))*150+182+'計算A'!AS$5*100000+IF(AND($E18=1,NS18=0),50000,0))),1000000))</f>
        <v/>
      </c>
      <c r="XA18">
        <f>IF($B18=0,1000000,IF(INDEX('計算A'!$D$60:$II$104,$B18,43)*EM18=1,IF(AND($E18=2,NT18=0),1000000,IF($F18&gt;0,INDEX('計算A'!AT$110:AT$114,$F18+1)+IF(AND($E18=1,NT18=0),1000,0),MIN(AES18,20)*400+(IF('計算A'!AS$106=1,1-EL18,0)+IF('計算A'!AT$106=1,1-EN18,0))*150+192+'計算A'!AT$5*100000+IF(AND($E18=1,NT18=0),50000,0))),1000000))</f>
        <v/>
      </c>
      <c r="XB18">
        <f>IF($B18=0,1000000,IF(INDEX('計算A'!$D$60:$II$104,$B18,44)*EN18=1,IF(AND($E18=2,NU18=0),1000000,IF($F18&gt;0,INDEX('計算A'!AU$110:AU$114,$F18+1)+IF(AND($E18=1,NU18=0),1000,0),MIN(AES18,20)*400+(IF('計算A'!AT$106=1,1-EM18,0)+IF('計算A'!AU$106=1,1-EO18,0))*150+202+'計算A'!AU$5*100000+IF(AND($E18=1,NU18=0),50000,0))),1000000))</f>
        <v/>
      </c>
      <c r="XC18">
        <f>IF($B18=0,1000000,IF(INDEX('計算A'!$D$60:$II$104,$B18,45)*EO18=1,IF(AND($E18=2,NV18=0),1000000,IF($F18&gt;0,INDEX('計算A'!AV$110:AV$114,$F18+1)+IF(AND($E18=1,NV18=0),1000,0),MIN(AES18,20)*400+(IF('計算A'!AU$106=1,1-EN18,0)+IF('計算A'!AV$106=1,1-EP18,0))*150+212+'計算A'!AV$5*100000+IF(AND($E18=1,NV18=0),50000,0))),1000000))</f>
        <v/>
      </c>
      <c r="XD18">
        <f>IF($B18=0,1000000,IF(INDEX('計算A'!$D$60:$II$104,$B18,46)*EP18=1,IF(AND($E18=2,NW18=0),1000000,IF($F18&gt;0,INDEX('計算A'!AW$110:AW$114,$F18+1)+IF(AND($E18=1,NW18=0),1000,0),MIN(AES18,20)*400+(IF('計算A'!AV$106=1,1-EO18,0)+IF('計算A'!AW$106=1,1-EQ18,0))*150+222+'計算A'!AW$5*100000+IF(AND($E18=1,NW18=0),50000,0))),1000000))</f>
        <v/>
      </c>
      <c r="XE18">
        <f>IF($B18=0,1000000,IF(INDEX('計算A'!$D$60:$II$104,$B18,47)*EQ18=1,IF(AND($E18=2,NX18=0),1000000,IF($F18&gt;0,INDEX('計算A'!AX$110:AX$114,$F18+1)+IF(AND($E18=1,NX18=0),1000,0),MIN(AES18,20)*400+(IF('計算A'!AW$106=1,1-EP18,0)+IF('計算A'!AX$106=1,1-ER18,0))*150+232+'計算A'!AX$5*100000+IF(AND($E18=1,NX18=0),50000,0))),1000000))</f>
        <v/>
      </c>
      <c r="XF18">
        <f>IF($B18=0,1000000,IF(INDEX('計算A'!$D$60:$II$104,$B18,48)*ER18=1,IF(AND($E18=2,NY18=0),1000000,IF($F18&gt;0,INDEX('計算A'!AY$110:AY$114,$F18+1)+IF(AND($E18=1,NY18=0),1000,0),MIN(AES18,20)*400+(IF('計算A'!AX$106=1,1-EQ18,0))*150+242+'計算A'!AY$5*100000+IF(AND($E18=1,NY18=0),50000,0))),1000000))</f>
        <v/>
      </c>
      <c r="XG18">
        <f>IF($B18=0,1000000,IF(INDEX('計算A'!$D$60:$II$104,$B18,49)*ES18=1,IF(AND($E18=2,NZ18=0),1000000,IF($F18&gt;0,INDEX('計算A'!AZ$110:AZ$114,$F18+1)+IF(AND($E18=1,NZ18=0),1000,0),MIN(AET18,20)*400+(IF('計算A'!AZ$106=1,1-ET18,0))*150+13+'計算A'!AZ$5*100000+IF(AND($E18=1,NZ18=0),50000,0))),1000000))</f>
        <v/>
      </c>
      <c r="XH18">
        <f>IF($B18=0,1000000,IF(INDEX('計算A'!$D$60:$II$104,$B18,50)*ET18=1,IF(AND($E18=2,OA18=0),1000000,IF($F18&gt;0,INDEX('計算A'!BA$110:BA$114,$F18+1)+IF(AND($E18=1,OA18=0),1000,0),MIN(AET18,20)*400+(IF('計算A'!AZ$106=1,1-ES18,0)+IF('計算A'!BA$106=1,1-EU18,0))*150+23+'計算A'!BA$5*100000+IF(AND($E18=1,OA18=0),50000,0))),1000000))</f>
        <v/>
      </c>
      <c r="XI18">
        <f>IF($B18=0,1000000,IF(INDEX('計算A'!$D$60:$II$104,$B18,51)*EU18=1,IF(AND($E18=2,OB18=0),1000000,IF($F18&gt;0,INDEX('計算A'!BB$110:BB$114,$F18+1)+IF(AND($E18=1,OB18=0),1000,0),MIN(AET18,20)*400+(IF('計算A'!BA$106=1,1-ET18,0)+IF('計算A'!BB$106=1,1-EV18,0))*150+33+'計算A'!BB$5*100000+IF(AND($E18=1,OB18=0),50000,0))),1000000))</f>
        <v/>
      </c>
      <c r="XJ18">
        <f>IF($B18=0,1000000,IF(INDEX('計算A'!$D$60:$II$104,$B18,52)*EV18=1,IF(AND($E18=2,OC18=0),1000000,IF($F18&gt;0,INDEX('計算A'!BC$110:BC$114,$F18+1)+IF(AND($E18=1,OC18=0),1000,0),MIN(AET18,20)*400+(IF('計算A'!BB$106=1,1-EU18,0)+IF('計算A'!BC$106=1,1-EW18,0))*150+43+'計算A'!BC$5*100000+IF(AND($E18=1,OC18=0),50000,0))),1000000))</f>
        <v/>
      </c>
      <c r="XK18">
        <f>IF($B18=0,1000000,IF(INDEX('計算A'!$D$60:$II$104,$B18,53)*EW18=1,IF(AND($E18=2,OD18=0),1000000,IF($F18&gt;0,INDEX('計算A'!BD$110:BD$114,$F18+1)+IF(AND($E18=1,OD18=0),1000,0),MIN(AET18,20)*400+(IF('計算A'!BC$106=1,1-EV18,0)+IF('計算A'!BD$106=1,1-EX18,0))*150+53+'計算A'!BD$5*100000+IF(AND($E18=1,OD18=0),50000,0))),1000000))</f>
        <v/>
      </c>
      <c r="XL18">
        <f>IF($B18=0,1000000,IF(INDEX('計算A'!$D$60:$II$104,$B18,54)*EX18=1,IF(AND($E18=2,OE18=0),1000000,IF($F18&gt;0,INDEX('計算A'!BE$110:BE$114,$F18+1)+IF(AND($E18=1,OE18=0),1000,0),MIN(AET18,20)*400+(IF('計算A'!BD$106=1,1-EW18,0)+IF('計算A'!BE$106=1,1-EY18,0))*150+63+'計算A'!BE$5*100000+IF(AND($E18=1,OE18=0),50000,0))),1000000))</f>
        <v/>
      </c>
      <c r="XM18">
        <f>IF($B18=0,1000000,IF(INDEX('計算A'!$D$60:$II$104,$B18,55)*EY18=1,IF(AND($E18=2,OF18=0),1000000,IF($F18&gt;0,INDEX('計算A'!BF$110:BF$114,$F18+1)+IF(AND($E18=1,OF18=0),1000,0),MIN(AET18,20)*400+(IF('計算A'!BE$106=1,1-EX18,0)+IF('計算A'!BF$106=1,1-EZ18,0))*150+73+'計算A'!BF$5*100000+IF(AND($E18=1,OF18=0),50000,0))),1000000))</f>
        <v/>
      </c>
      <c r="XN18">
        <f>IF($B18=0,1000000,IF(INDEX('計算A'!$D$60:$II$104,$B18,56)*EZ18=1,IF(AND($E18=2,OG18=0),1000000,IF($F18&gt;0,INDEX('計算A'!BG$110:BG$114,$F18+1)+IF(AND($E18=1,OG18=0),1000,0),MIN(AET18,20)*400+(IF('計算A'!BF$106=1,1-EY18,0)+IF('計算A'!BG$106=1,1-FA18,0))*150+83+'計算A'!BG$5*100000+IF(AND($E18=1,OG18=0),50000,0))),1000000))</f>
        <v/>
      </c>
      <c r="XO18">
        <f>IF($B18=0,1000000,IF(INDEX('計算A'!$D$60:$II$104,$B18,57)*FA18=1,IF(AND($E18=2,OH18=0),1000000,IF($F18&gt;0,INDEX('計算A'!BH$110:BH$114,$F18+1)+IF(AND($E18=1,OH18=0),1000,0),MIN(AET18,20)*400+(IF('計算A'!BG$106=1,1-EZ18,0)+IF('計算A'!BH$106=1,1-FB18,0))*150+93+'計算A'!BH$5*100000+IF(AND($E18=1,OH18=0),50000,0))),1000000))</f>
        <v/>
      </c>
      <c r="XP18">
        <f>IF($B18=0,1000000,IF(INDEX('計算A'!$D$60:$II$104,$B18,58)*FB18=1,IF(AND($E18=2,OI18=0),1000000,IF($F18&gt;0,INDEX('計算A'!BI$110:BI$114,$F18+1)+IF(AND($E18=1,OI18=0),1000,0),MIN(AET18,20)*400+(IF('計算A'!BH$106=1,1-FA18,0)+IF('計算A'!BI$106=1,1-FC18,0))*150+103+'計算A'!BI$5*100000+IF(AND($E18=1,OI18=0),50000,0))),1000000))</f>
        <v/>
      </c>
      <c r="XQ18">
        <f>IF($B18=0,1000000,IF(INDEX('計算A'!$D$60:$II$104,$B18,59)*FC18=1,IF(AND($E18=2,OJ18=0),1000000,IF($F18&gt;0,INDEX('計算A'!BJ$110:BJ$114,$F18+1)+IF(AND($E18=1,OJ18=0),1000,0),MIN(AET18,20)*400+(IF('計算A'!BI$106=1,1-FB18,0)+IF('計算A'!BJ$106=1,1-FD18,0))*150+113+'計算A'!BJ$5*100000+IF(AND($E18=1,OJ18=0),50000,0))),1000000))</f>
        <v/>
      </c>
      <c r="XR18">
        <f>IF($B18=0,1000000,IF(INDEX('計算A'!$D$60:$II$104,$B18,60)*FD18=1,IF(AND($E18=2,OK18=0),1000000,IF($F18&gt;0,INDEX('計算A'!BK$110:BK$114,$F18+1)+IF(AND($E18=1,OK18=0),1000,0),MIN(AET18,20)*400+(IF('計算A'!BJ$106=1,1-FC18,0)+IF('計算A'!BK$106=1,1-FE18,0))*150+123+'計算A'!BK$5*100000+IF(AND($E18=1,OK18=0),50000,0))),1000000))</f>
        <v/>
      </c>
      <c r="XS18">
        <f>IF($B18=0,1000000,IF(INDEX('計算A'!$D$60:$II$104,$B18,61)*FE18=1,IF(AND($E18=2,OL18=0),1000000,IF($F18&gt;0,INDEX('計算A'!BL$110:BL$114,$F18+1)+IF(AND($E18=1,OL18=0),1000,0),MIN(AET18,20)*400+(IF('計算A'!BK$106=1,1-FD18,0)+IF('計算A'!BL$106=1,1-FF18,0))*150+133+'計算A'!BL$5*100000+IF(AND($E18=1,OL18=0),50000,0))),1000000))</f>
        <v/>
      </c>
      <c r="XT18">
        <f>IF($B18=0,1000000,IF(INDEX('計算A'!$D$60:$II$104,$B18,62)*FF18=1,IF(AND($E18=2,OM18=0),1000000,IF($F18&gt;0,INDEX('計算A'!BM$110:BM$114,$F18+1)+IF(AND($E18=1,OM18=0),1000,0),MIN(AET18,20)*400+(IF('計算A'!BL$106=1,1-FE18,0)+IF('計算A'!BM$106=1,1-FG18,0))*150+143+'計算A'!BM$5*100000+IF(AND($E18=1,OM18=0),50000,0))),1000000))</f>
        <v/>
      </c>
      <c r="XU18">
        <f>IF($B18=0,1000000,IF(INDEX('計算A'!$D$60:$II$104,$B18,63)*FG18=1,IF(AND($E18=2,ON18=0),1000000,IF($F18&gt;0,INDEX('計算A'!BN$110:BN$114,$F18+1)+IF(AND($E18=1,ON18=0),1000,0),MIN(AET18,20)*400+(IF('計算A'!BM$106=1,1-FF18,0)+IF('計算A'!BN$106=1,1-FH18,0))*150+153+'計算A'!BN$5*100000+IF(AND($E18=1,ON18=0),50000,0))),1000000))</f>
        <v/>
      </c>
      <c r="XV18">
        <f>IF($B18=0,1000000,IF(INDEX('計算A'!$D$60:$II$104,$B18,64)*FH18=1,IF(AND($E18=2,OO18=0),1000000,IF($F18&gt;0,INDEX('計算A'!BO$110:BO$114,$F18+1)+IF(AND($E18=1,OO18=0),1000,0),MIN(AET18,20)*400+(IF('計算A'!BN$106=1,1-FG18,0)+IF('計算A'!BO$106=1,1-FI18,0))*150+163+'計算A'!BO$5*100000+IF(AND($E18=1,OO18=0),50000,0))),1000000))</f>
        <v/>
      </c>
      <c r="XW18">
        <f>IF($B18=0,1000000,IF(INDEX('計算A'!$D$60:$II$104,$B18,65)*FI18=1,IF(AND($E18=2,OP18=0),1000000,IF($F18&gt;0,INDEX('計算A'!BP$110:BP$114,$F18+1)+IF(AND($E18=1,OP18=0),1000,0),MIN(AET18,20)*400+(IF('計算A'!BO$106=1,1-FH18,0)+IF('計算A'!BP$106=1,1-FJ18,0))*150+173+'計算A'!BP$5*100000+IF(AND($E18=1,OP18=0),50000,0))),1000000))</f>
        <v/>
      </c>
      <c r="XX18">
        <f>IF($B18=0,1000000,IF(INDEX('計算A'!$D$60:$II$104,$B18,66)*FJ18=1,IF(AND($E18=2,OQ18=0),1000000,IF($F18&gt;0,INDEX('計算A'!BQ$110:BQ$114,$F18+1)+IF(AND($E18=1,OQ18=0),1000,0),MIN(AET18,20)*400+(IF('計算A'!BP$106=1,1-FI18,0)+IF('計算A'!BQ$106=1,1-FK18,0))*150+183+'計算A'!BQ$5*100000+IF(AND($E18=1,OQ18=0),50000,0))),1000000))</f>
        <v/>
      </c>
      <c r="XY18">
        <f>IF($B18=0,1000000,IF(INDEX('計算A'!$D$60:$II$104,$B18,67)*FK18=1,IF(AND($E18=2,OR18=0),1000000,IF($F18&gt;0,INDEX('計算A'!BR$110:BR$114,$F18+1)+IF(AND($E18=1,OR18=0),1000,0),MIN(AET18,20)*400+(IF('計算A'!BQ$106=1,1-FJ18,0)+IF('計算A'!BR$106=1,1-FL18,0))*150+193+'計算A'!BR$5*100000+IF(AND($E18=1,OR18=0),50000,0))),1000000))</f>
        <v/>
      </c>
      <c r="XZ18">
        <f>IF($B18=0,1000000,IF(INDEX('計算A'!$D$60:$II$104,$B18,68)*FL18=1,IF(AND($E18=2,OS18=0),1000000,IF($F18&gt;0,INDEX('計算A'!BS$110:BS$114,$F18+1)+IF(AND($E18=1,OS18=0),1000,0),MIN(AET18,20)*400+(IF('計算A'!BR$106=1,1-FK18,0)+IF('計算A'!BS$106=1,1-FM18,0))*150+203+'計算A'!BS$5*100000+IF(AND($E18=1,OS18=0),50000,0))),1000000))</f>
        <v/>
      </c>
      <c r="YA18">
        <f>IF($B18=0,1000000,IF(INDEX('計算A'!$D$60:$II$104,$B18,69)*FM18=1,IF(AND($E18=2,OT18=0),1000000,IF($F18&gt;0,INDEX('計算A'!BT$110:BT$114,$F18+1)+IF(AND($E18=1,OT18=0),1000,0),MIN(AET18,20)*400+(IF('計算A'!BS$106=1,1-FL18,0)+IF('計算A'!BT$106=1,1-FN18,0))*150+213+'計算A'!BT$5*100000+IF(AND($E18=1,OT18=0),50000,0))),1000000))</f>
        <v/>
      </c>
      <c r="YB18">
        <f>IF($B18=0,1000000,IF(INDEX('計算A'!$D$60:$II$104,$B18,70)*FN18=1,IF(AND($E18=2,OU18=0),1000000,IF($F18&gt;0,INDEX('計算A'!BU$110:BU$114,$F18+1)+IF(AND($E18=1,OU18=0),1000,0),MIN(AET18,20)*400+(IF('計算A'!BT$106=1,1-FM18,0)+IF('計算A'!BU$106=1,1-FO18,0))*150+223+'計算A'!BU$5*100000+IF(AND($E18=1,OU18=0),50000,0))),1000000))</f>
        <v/>
      </c>
      <c r="YC18">
        <f>IF($B18=0,1000000,IF(INDEX('計算A'!$D$60:$II$104,$B18,71)*FO18=1,IF(AND($E18=2,OV18=0),1000000,IF($F18&gt;0,INDEX('計算A'!BV$110:BV$114,$F18+1)+IF(AND($E18=1,OV18=0),1000,0),MIN(AET18,20)*400+(IF('計算A'!BU$106=1,1-FN18,0)+IF('計算A'!BV$106=1,1-FP18,0))*150+233+'計算A'!BV$5*100000+IF(AND($E18=1,OV18=0),50000,0))),1000000))</f>
        <v/>
      </c>
      <c r="YD18">
        <f>IF($B18=0,1000000,IF(INDEX('計算A'!$D$60:$II$104,$B18,72)*FP18=1,IF(AND($E18=2,OW18=0),1000000,IF($F18&gt;0,INDEX('計算A'!BW$110:BW$114,$F18+1)+IF(AND($E18=1,OW18=0),1000,0),MIN(AET18,20)*400+(IF('計算A'!BV$106=1,1-FO18,0))*150+243+'計算A'!BW$5*100000+IF(AND($E18=1,OW18=0),50000,0))),1000000))</f>
        <v/>
      </c>
      <c r="YE18">
        <f>IF($B18=0,1000000,IF(INDEX('計算A'!$D$60:$II$104,$B18,73)*FQ18=1,IF(AND($E18=2,OX18=0),1000000,IF($F18&gt;0,INDEX('計算A'!BX$110:BX$114,$F18+1)+IF(AND($E18=1,OX18=0),1000,0),MIN(AEU18,20)*400+(IF('計算A'!BX$106=1,1-FR18,0))*150+14+'計算A'!BX$5*100000+IF(AND($E18=1,OX18=0),50000,0))),1000000))</f>
        <v/>
      </c>
      <c r="YF18">
        <f>IF($B18=0,1000000,IF(INDEX('計算A'!$D$60:$II$104,$B18,74)*FR18=1,IF(AND($E18=2,OY18=0),1000000,IF($F18&gt;0,INDEX('計算A'!BY$110:BY$114,$F18+1)+IF(AND($E18=1,OY18=0),1000,0),MIN(AEU18,20)*400+(IF('計算A'!BX$106=1,1-FQ18,0)+IF('計算A'!BY$106=1,1-FS18,0))*150+24+'計算A'!BY$5*100000+IF(AND($E18=1,OY18=0),50000,0))),1000000))</f>
        <v/>
      </c>
      <c r="YG18">
        <f>IF($B18=0,1000000,IF(INDEX('計算A'!$D$60:$II$104,$B18,75)*FS18=1,IF(AND($E18=2,OZ18=0),1000000,IF($F18&gt;0,INDEX('計算A'!BZ$110:BZ$114,$F18+1)+IF(AND($E18=1,OZ18=0),1000,0),MIN(AEU18,20)*400+(IF('計算A'!BY$106=1,1-FR18,0)+IF('計算A'!BZ$106=1,1-FT18,0))*150+34+'計算A'!BZ$5*100000+IF(AND($E18=1,OZ18=0),50000,0))),1000000))</f>
        <v/>
      </c>
      <c r="YH18">
        <f>IF($B18=0,1000000,IF(INDEX('計算A'!$D$60:$II$104,$B18,76)*FT18=1,IF(AND($E18=2,PA18=0),1000000,IF($F18&gt;0,INDEX('計算A'!CA$110:CA$114,$F18+1)+IF(AND($E18=1,PA18=0),1000,0),MIN(AEU18,20)*400+(IF('計算A'!BZ$106=1,1-FS18,0)+IF('計算A'!CA$106=1,1-FU18,0))*150+44+'計算A'!CA$5*100000+IF(AND($E18=1,PA18=0),50000,0))),1000000))</f>
        <v/>
      </c>
      <c r="YI18">
        <f>IF($B18=0,1000000,IF(INDEX('計算A'!$D$60:$II$104,$B18,77)*FU18=1,IF(AND($E18=2,PB18=0),1000000,IF($F18&gt;0,INDEX('計算A'!CB$110:CB$114,$F18+1)+IF(AND($E18=1,PB18=0),1000,0),MIN(AEU18,20)*400+(IF('計算A'!CA$106=1,1-FT18,0)+IF('計算A'!CB$106=1,1-FV18,0))*150+54+'計算A'!CB$5*100000+IF(AND($E18=1,PB18=0),50000,0))),1000000))</f>
        <v/>
      </c>
      <c r="YJ18">
        <f>IF($B18=0,1000000,IF(INDEX('計算A'!$D$60:$II$104,$B18,78)*FV18=1,IF(AND($E18=2,PC18=0),1000000,IF($F18&gt;0,INDEX('計算A'!CC$110:CC$114,$F18+1)+IF(AND($E18=1,PC18=0),1000,0),MIN(AEU18,20)*400+(IF('計算A'!CB$106=1,1-FU18,0)+IF('計算A'!CC$106=1,1-FW18,0))*150+64+'計算A'!CC$5*100000+IF(AND($E18=1,PC18=0),50000,0))),1000000))</f>
        <v/>
      </c>
      <c r="YK18">
        <f>IF($B18=0,1000000,IF(INDEX('計算A'!$D$60:$II$104,$B18,79)*FW18=1,IF(AND($E18=2,PD18=0),1000000,IF($F18&gt;0,INDEX('計算A'!CD$110:CD$114,$F18+1)+IF(AND($E18=1,PD18=0),1000,0),MIN(AEU18,20)*400+(IF('計算A'!CC$106=1,1-FV18,0)+IF('計算A'!CD$106=1,1-FX18,0))*150+74+'計算A'!CD$5*100000+IF(AND($E18=1,PD18=0),50000,0))),1000000))</f>
        <v/>
      </c>
      <c r="YL18">
        <f>IF($B18=0,1000000,IF(INDEX('計算A'!$D$60:$II$104,$B18,80)*FX18=1,IF(AND($E18=2,PE18=0),1000000,IF($F18&gt;0,INDEX('計算A'!CE$110:CE$114,$F18+1)+IF(AND($E18=1,PE18=0),1000,0),MIN(AEU18,20)*400+(IF('計算A'!CD$106=1,1-FW18,0)+IF('計算A'!CE$106=1,1-FY18,0))*150+84+'計算A'!CE$5*100000+IF(AND($E18=1,PE18=0),50000,0))),1000000))</f>
        <v/>
      </c>
      <c r="YM18">
        <f>IF($B18=0,1000000,IF(INDEX('計算A'!$D$60:$II$104,$B18,81)*FY18=1,IF(AND($E18=2,PF18=0),1000000,IF($F18&gt;0,INDEX('計算A'!CF$110:CF$114,$F18+1)+IF(AND($E18=1,PF18=0),1000,0),MIN(AEU18,20)*400+(IF('計算A'!CE$106=1,1-FX18,0)+IF('計算A'!CF$106=1,1-FZ18,0))*150+94+'計算A'!CF$5*100000+IF(AND($E18=1,PF18=0),50000,0))),1000000))</f>
        <v/>
      </c>
      <c r="YN18">
        <f>IF($B18=0,1000000,IF(INDEX('計算A'!$D$60:$II$104,$B18,82)*FZ18=1,IF(AND($E18=2,PG18=0),1000000,IF($F18&gt;0,INDEX('計算A'!CG$110:CG$114,$F18+1)+IF(AND($E18=1,PG18=0),1000,0),MIN(AEU18,20)*400+(IF('計算A'!CF$106=1,1-FY18,0)+IF('計算A'!CG$106=1,1-GA18,0))*150+104+'計算A'!CG$5*100000+IF(AND($E18=1,PG18=0),50000,0))),1000000))</f>
        <v/>
      </c>
      <c r="YO18">
        <f>IF($B18=0,1000000,IF(INDEX('計算A'!$D$60:$II$104,$B18,83)*GA18=1,IF(AND($E18=2,PH18=0),1000000,IF($F18&gt;0,INDEX('計算A'!CH$110:CH$114,$F18+1)+IF(AND($E18=1,PH18=0),1000,0),MIN(AEU18,20)*400+(IF('計算A'!CG$106=1,1-FZ18,0)+IF('計算A'!CH$106=1,1-GB18,0))*150+114+'計算A'!CH$5*100000+IF(AND($E18=1,PH18=0),50000,0))),1000000))</f>
        <v/>
      </c>
      <c r="YP18">
        <f>IF($B18=0,1000000,IF(INDEX('計算A'!$D$60:$II$104,$B18,84)*GB18=1,IF(AND($E18=2,PI18=0),1000000,IF($F18&gt;0,INDEX('計算A'!CI$110:CI$114,$F18+1)+IF(AND($E18=1,PI18=0),1000,0),MIN(AEU18,20)*400+(IF('計算A'!CH$106=1,1-GA18,0)+IF('計算A'!CI$106=1,1-GC18,0))*150+124+'計算A'!CI$5*100000+IF(AND($E18=1,PI18=0),50000,0))),1000000))</f>
        <v/>
      </c>
      <c r="YQ18">
        <f>IF($B18=0,1000000,IF(INDEX('計算A'!$D$60:$II$104,$B18,85)*GC18=1,IF(AND($E18=2,PJ18=0),1000000,IF($F18&gt;0,INDEX('計算A'!CJ$110:CJ$114,$F18+1)+IF(AND($E18=1,PJ18=0),1000,0),MIN(AEU18,20)*400+(IF('計算A'!CI$106=1,1-GB18,0)+IF('計算A'!CJ$106=1,1-GD18,0))*150+134+'計算A'!CJ$5*100000+IF(AND($E18=1,PJ18=0),50000,0))),1000000))</f>
        <v/>
      </c>
      <c r="YR18">
        <f>IF($B18=0,1000000,IF(INDEX('計算A'!$D$60:$II$104,$B18,86)*GD18=1,IF(AND($E18=2,PK18=0),1000000,IF($F18&gt;0,INDEX('計算A'!CK$110:CK$114,$F18+1)+IF(AND($E18=1,PK18=0),1000,0),MIN(AEU18,20)*400+(IF('計算A'!CJ$106=1,1-GC18,0)+IF('計算A'!CK$106=1,1-GE18,0))*150+144+'計算A'!CK$5*100000+IF(AND($E18=1,PK18=0),50000,0))),1000000))</f>
        <v/>
      </c>
      <c r="YS18">
        <f>IF($B18=0,1000000,IF(INDEX('計算A'!$D$60:$II$104,$B18,87)*GE18=1,IF(AND($E18=2,PL18=0),1000000,IF($F18&gt;0,INDEX('計算A'!CL$110:CL$114,$F18+1)+IF(AND($E18=1,PL18=0),1000,0),MIN(AEU18,20)*400+(IF('計算A'!CK$106=1,1-GD18,0)+IF('計算A'!CL$106=1,1-GF18,0))*150+154+'計算A'!CL$5*100000+IF(AND($E18=1,PL18=0),50000,0))),1000000))</f>
        <v/>
      </c>
      <c r="YT18">
        <f>IF($B18=0,1000000,IF(INDEX('計算A'!$D$60:$II$104,$B18,88)*GF18=1,IF(AND($E18=2,PM18=0),1000000,IF($F18&gt;0,INDEX('計算A'!CM$110:CM$114,$F18+1)+IF(AND($E18=1,PM18=0),1000,0),MIN(AEU18,20)*400+(IF('計算A'!CL$106=1,1-GE18,0)+IF('計算A'!CM$106=1,1-GG18,0))*150+164+'計算A'!CM$5*100000+IF(AND($E18=1,PM18=0),50000,0))),1000000))</f>
        <v/>
      </c>
      <c r="YU18">
        <f>IF($B18=0,1000000,IF(INDEX('計算A'!$D$60:$II$104,$B18,89)*GG18=1,IF(AND($E18=2,PN18=0),1000000,IF($F18&gt;0,INDEX('計算A'!CN$110:CN$114,$F18+1)+IF(AND($E18=1,PN18=0),1000,0),MIN(AEU18,20)*400+(IF('計算A'!CM$106=1,1-GF18,0)+IF('計算A'!CN$106=1,1-GH18,0))*150+174+'計算A'!CN$5*100000+IF(AND($E18=1,PN18=0),50000,0))),1000000))</f>
        <v/>
      </c>
      <c r="YV18">
        <f>IF($B18=0,1000000,IF(INDEX('計算A'!$D$60:$II$104,$B18,90)*GH18=1,IF(AND($E18=2,PO18=0),1000000,IF($F18&gt;0,INDEX('計算A'!CO$110:CO$114,$F18+1)+IF(AND($E18=1,PO18=0),1000,0),MIN(AEU18,20)*400+(IF('計算A'!CN$106=1,1-GG18,0)+IF('計算A'!CO$106=1,1-GI18,0))*150+184+'計算A'!CO$5*100000+IF(AND($E18=1,PO18=0),50000,0))),1000000))</f>
        <v/>
      </c>
      <c r="YW18">
        <f>IF($B18=0,1000000,IF(INDEX('計算A'!$D$60:$II$104,$B18,91)*GI18=1,IF(AND($E18=2,PP18=0),1000000,IF($F18&gt;0,INDEX('計算A'!CP$110:CP$114,$F18+1)+IF(AND($E18=1,PP18=0),1000,0),MIN(AEU18,20)*400+(IF('計算A'!CO$106=1,1-GH18,0)+IF('計算A'!CP$106=1,1-GJ18,0))*150+194+'計算A'!CP$5*100000+IF(AND($E18=1,PP18=0),50000,0))),1000000))</f>
        <v/>
      </c>
      <c r="YX18">
        <f>IF($B18=0,1000000,IF(INDEX('計算A'!$D$60:$II$104,$B18,92)*GJ18=1,IF(AND($E18=2,PQ18=0),1000000,IF($F18&gt;0,INDEX('計算A'!CQ$110:CQ$114,$F18+1)+IF(AND($E18=1,PQ18=0),1000,0),MIN(AEU18,20)*400+(IF('計算A'!CP$106=1,1-GI18,0)+IF('計算A'!CQ$106=1,1-GK18,0))*150+204+'計算A'!CQ$5*100000+IF(AND($E18=1,PQ18=0),50000,0))),1000000))</f>
        <v/>
      </c>
      <c r="YY18">
        <f>IF($B18=0,1000000,IF(INDEX('計算A'!$D$60:$II$104,$B18,93)*GK18=1,IF(AND($E18=2,PR18=0),1000000,IF($F18&gt;0,INDEX('計算A'!CR$110:CR$114,$F18+1)+IF(AND($E18=1,PR18=0),1000,0),MIN(AEU18,20)*400+(IF('計算A'!CQ$106=1,1-GJ18,0)+IF('計算A'!CR$106=1,1-GL18,0))*150+214+'計算A'!CR$5*100000+IF(AND($E18=1,PR18=0),50000,0))),1000000))</f>
        <v/>
      </c>
      <c r="YZ18">
        <f>IF($B18=0,1000000,IF(INDEX('計算A'!$D$60:$II$104,$B18,94)*GL18=1,IF(AND($E18=2,PS18=0),1000000,IF($F18&gt;0,INDEX('計算A'!CS$110:CS$114,$F18+1)+IF(AND($E18=1,PS18=0),1000,0),MIN(AEU18,20)*400+(IF('計算A'!CR$106=1,1-GK18,0)+IF('計算A'!CS$106=1,1-GM18,0))*150+224+'計算A'!CS$5*100000+IF(AND($E18=1,PS18=0),50000,0))),1000000))</f>
        <v/>
      </c>
      <c r="ZA18">
        <f>IF($B18=0,1000000,IF(INDEX('計算A'!$D$60:$II$104,$B18,95)*GM18=1,IF(AND($E18=2,PT18=0),1000000,IF($F18&gt;0,INDEX('計算A'!CT$110:CT$114,$F18+1)+IF(AND($E18=1,PT18=0),1000,0),MIN(AEU18,20)*400+(IF('計算A'!CS$106=1,1-GL18,0)+IF('計算A'!CT$106=1,1-GN18,0))*150+234+'計算A'!CT$5*100000+IF(AND($E18=1,PT18=0),50000,0))),1000000))</f>
        <v/>
      </c>
      <c r="ZB18">
        <f>IF($B18=0,1000000,IF(INDEX('計算A'!$D$60:$II$104,$B18,96)*GN18=1,IF(AND($E18=2,PU18=0),1000000,IF($F18&gt;0,INDEX('計算A'!CU$110:CU$114,$F18+1)+IF(AND($E18=1,PU18=0),1000,0),MIN(AEU18,20)*400+(IF('計算A'!CT$106=1,1-GM18,0))*150+244+'計算A'!CU$5*100000+IF(AND($E18=1,PU18=0),50000,0))),1000000))</f>
        <v/>
      </c>
      <c r="ZC18">
        <f>IF($B18=0,1000000,IF(INDEX('計算A'!$D$60:$II$104,$B18,97)*GO18=1,IF(AND($E18=2,PV18=0),1000000,IF($F18&gt;0,INDEX('計算A'!CV$110:CV$114,$F18+1)+IF(AND($E18=1,PV18=0),1000,0),MIN(AEV18,20)*400+(IF('計算A'!CV$106=1,1-GP18,0))*150+15+'計算A'!CV$5*100000+IF(AND($E18=1,PV18=0),50000,0))),1000000))</f>
        <v/>
      </c>
      <c r="ZD18">
        <f>IF($B18=0,1000000,IF(INDEX('計算A'!$D$60:$II$104,$B18,98)*GP18=1,IF(AND($E18=2,PW18=0),1000000,IF($F18&gt;0,INDEX('計算A'!CW$110:CW$114,$F18+1)+IF(AND($E18=1,PW18=0),1000,0),MIN(AEV18,20)*400+(IF('計算A'!CV$106=1,1-GO18,0)+IF('計算A'!CW$106=1,1-GQ18,0))*150+25+'計算A'!CW$5*100000+IF(AND($E18=1,PW18=0),50000,0))),1000000))</f>
        <v/>
      </c>
      <c r="ZE18">
        <f>IF($B18=0,1000000,IF(INDEX('計算A'!$D$60:$II$104,$B18,99)*GQ18=1,IF(AND($E18=2,PX18=0),1000000,IF($F18&gt;0,INDEX('計算A'!CX$110:CX$114,$F18+1)+IF(AND($E18=1,PX18=0),1000,0),MIN(AEV18,20)*400+(IF('計算A'!CW$106=1,1-GP18,0)+IF('計算A'!CX$106=1,1-GR18,0))*150+35+'計算A'!CX$5*100000+IF(AND($E18=1,PX18=0),50000,0))),1000000))</f>
        <v/>
      </c>
      <c r="ZF18">
        <f>IF($B18=0,1000000,IF(INDEX('計算A'!$D$60:$II$104,$B18,100)*GR18=1,IF(AND($E18=2,PY18=0),1000000,IF($F18&gt;0,INDEX('計算A'!CY$110:CY$114,$F18+1)+IF(AND($E18=1,PY18=0),1000,0),MIN(AEV18,20)*400+(IF('計算A'!CX$106=1,1-GQ18,0)+IF('計算A'!CY$106=1,1-GS18,0))*150+45+'計算A'!CY$5*100000+IF(AND($E18=1,PY18=0),50000,0))),1000000))</f>
        <v/>
      </c>
      <c r="ZG18">
        <f>IF($B18=0,1000000,IF(INDEX('計算A'!$D$60:$II$104,$B18,101)*GS18=1,IF(AND($E18=2,PZ18=0),1000000,IF($F18&gt;0,INDEX('計算A'!CZ$110:CZ$114,$F18+1)+IF(AND($E18=1,PZ18=0),1000,0),MIN(AEV18,20)*400+(IF('計算A'!CY$106=1,1-GR18,0)+IF('計算A'!CZ$106=1,1-GT18,0))*150+55+'計算A'!CZ$5*100000+IF(AND($E18=1,PZ18=0),50000,0))),1000000))</f>
        <v/>
      </c>
      <c r="ZH18">
        <f>IF($B18=0,1000000,IF(INDEX('計算A'!$D$60:$II$104,$B18,102)*GT18=1,IF(AND($E18=2,QA18=0),1000000,IF($F18&gt;0,INDEX('計算A'!DA$110:DA$114,$F18+1)+IF(AND($E18=1,QA18=0),1000,0),MIN(AEV18,20)*400+(IF('計算A'!CZ$106=1,1-GS18,0)+IF('計算A'!DA$106=1,1-GU18,0))*150+65+'計算A'!DA$5*100000+IF(AND($E18=1,QA18=0),50000,0))),1000000))</f>
        <v/>
      </c>
      <c r="ZI18">
        <f>IF($B18=0,1000000,IF(INDEX('計算A'!$D$60:$II$104,$B18,103)*GU18=1,IF(AND($E18=2,QB18=0),1000000,IF($F18&gt;0,INDEX('計算A'!DB$110:DB$114,$F18+1)+IF(AND($E18=1,QB18=0),1000,0),MIN(AEV18,20)*400+(IF('計算A'!DA$106=1,1-GT18,0)+IF('計算A'!DB$106=1,1-GV18,0))*150+75+'計算A'!DB$5*100000+IF(AND($E18=1,QB18=0),50000,0))),1000000))</f>
        <v/>
      </c>
      <c r="ZJ18">
        <f>IF($B18=0,1000000,IF(INDEX('計算A'!$D$60:$II$104,$B18,104)*GV18=1,IF(AND($E18=2,QC18=0),1000000,IF($F18&gt;0,INDEX('計算A'!DC$110:DC$114,$F18+1)+IF(AND($E18=1,QC18=0),1000,0),MIN(AEV18,20)*400+(IF('計算A'!DB$106=1,1-GU18,0)+IF('計算A'!DC$106=1,1-GW18,0))*150+85+'計算A'!DC$5*100000+IF(AND($E18=1,QC18=0),50000,0))),1000000))</f>
        <v/>
      </c>
      <c r="ZK18">
        <f>IF($B18=0,1000000,IF(INDEX('計算A'!$D$60:$II$104,$B18,105)*GW18=1,IF(AND($E18=2,QD18=0),1000000,IF($F18&gt;0,INDEX('計算A'!DD$110:DD$114,$F18+1)+IF(AND($E18=1,QD18=0),1000,0),MIN(AEV18,20)*400+(IF('計算A'!DC$106=1,1-GV18,0)+IF('計算A'!DD$106=1,1-GX18,0))*150+95+'計算A'!DD$5*100000+IF(AND($E18=1,QD18=0),50000,0))),1000000))</f>
        <v/>
      </c>
      <c r="ZL18">
        <f>IF($B18=0,1000000,IF(INDEX('計算A'!$D$60:$II$104,$B18,106)*GX18=1,IF(AND($E18=2,QE18=0),1000000,IF($F18&gt;0,INDEX('計算A'!DE$110:DE$114,$F18+1)+IF(AND($E18=1,QE18=0),1000,0),MIN(AEV18,20)*400+(IF('計算A'!DD$106=1,1-GW18,0)+IF('計算A'!DE$106=1,1-GY18,0))*150+105+'計算A'!DE$5*100000+IF(AND($E18=1,QE18=0),50000,0))),1000000))</f>
        <v/>
      </c>
      <c r="ZM18">
        <f>IF($B18=0,1000000,IF(INDEX('計算A'!$D$60:$II$104,$B18,107)*GY18=1,IF(AND($E18=2,QF18=0),1000000,IF($F18&gt;0,INDEX('計算A'!DF$110:DF$114,$F18+1)+IF(AND($E18=1,QF18=0),1000,0),MIN(AEV18,20)*400+(IF('計算A'!DE$106=1,1-GX18,0)+IF('計算A'!DF$106=1,1-GZ18,0))*150+115+'計算A'!DF$5*100000+IF(AND($E18=1,QF18=0),50000,0))),1000000))</f>
        <v/>
      </c>
      <c r="ZN18">
        <f>IF($B18=0,1000000,IF(INDEX('計算A'!$D$60:$II$104,$B18,108)*GZ18=1,IF(AND($E18=2,QG18=0),1000000,IF($F18&gt;0,INDEX('計算A'!DG$110:DG$114,$F18+1)+IF(AND($E18=1,QG18=0),1000,0),MIN(AEV18,20)*400+(IF('計算A'!DF$106=1,1-GY18,0)+IF('計算A'!DG$106=1,1-HA18,0))*150+125+'計算A'!DG$5*100000+IF(AND($E18=1,QG18=0),50000,0))),1000000))</f>
        <v/>
      </c>
      <c r="ZO18">
        <f>IF($B18=0,1000000,IF(INDEX('計算A'!$D$60:$II$104,$B18,109)*HA18=1,IF(AND($E18=2,QH18=0),1000000,IF($F18&gt;0,INDEX('計算A'!DH$110:DH$114,$F18+1)+IF(AND($E18=1,QH18=0),1000,0),MIN(AEV18,20)*400+(IF('計算A'!DG$106=1,1-GZ18,0)+IF('計算A'!DH$106=1,1-HB18,0))*150+135+'計算A'!DH$5*100000+IF(AND($E18=1,QH18=0),50000,0))),1000000))</f>
        <v/>
      </c>
      <c r="ZP18">
        <f>IF($B18=0,1000000,IF(INDEX('計算A'!$D$60:$II$104,$B18,110)*HB18=1,IF(AND($E18=2,QI18=0),1000000,IF($F18&gt;0,INDEX('計算A'!DI$110:DI$114,$F18+1)+IF(AND($E18=1,QI18=0),1000,0),MIN(AEV18,20)*400+(IF('計算A'!DH$106=1,1-HA18,0)+IF('計算A'!DI$106=1,1-HC18,0))*150+145+'計算A'!DI$5*100000+IF(AND($E18=1,QI18=0),50000,0))),1000000))</f>
        <v/>
      </c>
      <c r="ZQ18">
        <f>IF($B18=0,1000000,IF(INDEX('計算A'!$D$60:$II$104,$B18,111)*HC18=1,IF(AND($E18=2,QJ18=0),1000000,IF($F18&gt;0,INDEX('計算A'!DJ$110:DJ$114,$F18+1)+IF(AND($E18=1,QJ18=0),1000,0),MIN(AEV18,20)*400+(IF('計算A'!DI$106=1,1-HB18,0)+IF('計算A'!DJ$106=1,1-HD18,0))*150+155+'計算A'!DJ$5*100000+IF(AND($E18=1,QJ18=0),50000,0))),1000000))</f>
        <v/>
      </c>
      <c r="ZR18">
        <f>IF($B18=0,1000000,IF(INDEX('計算A'!$D$60:$II$104,$B18,112)*HD18=1,IF(AND($E18=2,QK18=0),1000000,IF($F18&gt;0,INDEX('計算A'!DK$110:DK$114,$F18+1)+IF(AND($E18=1,QK18=0),1000,0),MIN(AEV18,20)*400+(IF('計算A'!DJ$106=1,1-HC18,0)+IF('計算A'!DK$106=1,1-HE18,0))*150+165+'計算A'!DK$5*100000+IF(AND($E18=1,QK18=0),50000,0))),1000000))</f>
        <v/>
      </c>
      <c r="ZS18">
        <f>IF($B18=0,1000000,IF(INDEX('計算A'!$D$60:$II$104,$B18,113)*HE18=1,IF(AND($E18=2,QL18=0),1000000,IF($F18&gt;0,INDEX('計算A'!DL$110:DL$114,$F18+1)+IF(AND($E18=1,QL18=0),1000,0),MIN(AEV18,20)*400+(IF('計算A'!DK$106=1,1-HD18,0)+IF('計算A'!DL$106=1,1-HF18,0))*150+175+'計算A'!DL$5*100000+IF(AND($E18=1,QL18=0),50000,0))),1000000))</f>
        <v/>
      </c>
      <c r="ZT18">
        <f>IF($B18=0,1000000,IF(INDEX('計算A'!$D$60:$II$104,$B18,114)*HF18=1,IF(AND($E18=2,QM18=0),1000000,IF($F18&gt;0,INDEX('計算A'!DM$110:DM$114,$F18+1)+IF(AND($E18=1,QM18=0),1000,0),MIN(AEV18,20)*400+(IF('計算A'!DL$106=1,1-HE18,0)+IF('計算A'!DM$106=1,1-HG18,0))*150+185+'計算A'!DM$5*100000+IF(AND($E18=1,QM18=0),50000,0))),1000000))</f>
        <v/>
      </c>
      <c r="ZU18">
        <f>IF($B18=0,1000000,IF(INDEX('計算A'!$D$60:$II$104,$B18,115)*HG18=1,IF(AND($E18=2,QN18=0),1000000,IF($F18&gt;0,INDEX('計算A'!DN$110:DN$114,$F18+1)+IF(AND($E18=1,QN18=0),1000,0),MIN(AEV18,20)*400+(IF('計算A'!DM$106=1,1-HF18,0)+IF('計算A'!DN$106=1,1-HH18,0))*150+195+'計算A'!DN$5*100000+IF(AND($E18=1,QN18=0),50000,0))),1000000))</f>
        <v/>
      </c>
      <c r="ZV18">
        <f>IF($B18=0,1000000,IF(INDEX('計算A'!$D$60:$II$104,$B18,116)*HH18=1,IF(AND($E18=2,QO18=0),1000000,IF($F18&gt;0,INDEX('計算A'!DO$110:DO$114,$F18+1)+IF(AND($E18=1,QO18=0),1000,0),MIN(AEV18,20)*400+(IF('計算A'!DN$106=1,1-HG18,0)+IF('計算A'!DO$106=1,1-HI18,0))*150+205+'計算A'!DO$5*100000+IF(AND($E18=1,QO18=0),50000,0))),1000000))</f>
        <v/>
      </c>
      <c r="ZW18">
        <f>IF($B18=0,1000000,IF(INDEX('計算A'!$D$60:$II$104,$B18,117)*HI18=1,IF(AND($E18=2,QP18=0),1000000,IF($F18&gt;0,INDEX('計算A'!DP$110:DP$114,$F18+1)+IF(AND($E18=1,QP18=0),1000,0),MIN(AEV18,20)*400+(IF('計算A'!DO$106=1,1-HH18,0)+IF('計算A'!DP$106=1,1-HJ18,0))*150+215+'計算A'!DP$5*100000+IF(AND($E18=1,QP18=0),50000,0))),1000000))</f>
        <v/>
      </c>
      <c r="ZX18">
        <f>IF($B18=0,1000000,IF(INDEX('計算A'!$D$60:$II$104,$B18,118)*HJ18=1,IF(AND($E18=2,QQ18=0),1000000,IF($F18&gt;0,INDEX('計算A'!DQ$110:DQ$114,$F18+1)+IF(AND($E18=1,QQ18=0),1000,0),MIN(AEV18,20)*400+(IF('計算A'!DP$106=1,1-HI18,0)+IF('計算A'!DQ$106=1,1-HK18,0))*150+225+'計算A'!DQ$5*100000+IF(AND($E18=1,QQ18=0),50000,0))),1000000))</f>
        <v/>
      </c>
      <c r="ZY18">
        <f>IF($B18=0,1000000,IF(INDEX('計算A'!$D$60:$II$104,$B18,119)*HK18=1,IF(AND($E18=2,QR18=0),1000000,IF($F18&gt;0,INDEX('計算A'!DR$110:DR$114,$F18+1)+IF(AND($E18=1,QR18=0),1000,0),MIN(AEV18,20)*400+(IF('計算A'!DQ$106=1,1-HJ18,0)+IF('計算A'!DR$106=1,1-HL18,0))*150+235+'計算A'!DR$5*100000+IF(AND($E18=1,QR18=0),50000,0))),1000000))</f>
        <v/>
      </c>
      <c r="ZZ18">
        <f>IF($B18=0,1000000,IF(INDEX('計算A'!$D$60:$II$104,$B18,120)*HL18=1,IF(AND($E18=2,QS18=0),1000000,IF($F18&gt;0,INDEX('計算A'!DS$110:DS$114,$F18+1)+IF(AND($E18=1,QS18=0),1000,0),MIN(AEV18,20)*400+(IF('計算A'!DR$106=1,1-HK18,0))*150+245+'計算A'!DS$5*100000+IF(AND($E18=1,QS18=0),50000,0))),1000000))</f>
        <v/>
      </c>
      <c r="AAA18">
        <f>IF($B18=0,1000000,IF(INDEX('計算A'!$D$60:$II$104,$B18,121)*HM18=1,IF(AND($E18=2,QT18=0),1000000,IF($F18&gt;0,INDEX('計算A'!DT$110:DT$114,$F18+1)+IF(AND($E18=1,QT18=0),1000,0),MIN(AEW18,20)*400+(IF('計算A'!DT$106=1,1-HN18,0))*150+16+'計算A'!DT$5*100000+IF(AND($E18=1,QT18=0),50000,0))),1000000))</f>
        <v/>
      </c>
      <c r="AAB18">
        <f>IF($B18=0,1000000,IF(INDEX('計算A'!$D$60:$II$104,$B18,122)*HN18=1,IF(AND($E18=2,QU18=0),1000000,IF($F18&gt;0,INDEX('計算A'!DU$110:DU$114,$F18+1)+IF(AND($E18=1,QU18=0),1000,0),MIN(AEW18,20)*400+(IF('計算A'!DT$106=1,1-HM18,0)+IF('計算A'!DU$106=1,1-HO18,0))*150+26+'計算A'!DU$5*100000+IF(AND($E18=1,QU18=0),50000,0))),1000000))</f>
        <v/>
      </c>
      <c r="AAC18">
        <f>IF($B18=0,1000000,IF(INDEX('計算A'!$D$60:$II$104,$B18,123)*HO18=1,IF(AND($E18=2,QV18=0),1000000,IF($F18&gt;0,INDEX('計算A'!DV$110:DV$114,$F18+1)+IF(AND($E18=1,QV18=0),1000,0),MIN(AEW18,20)*400+(IF('計算A'!DU$106=1,1-HN18,0)+IF('計算A'!DV$106=1,1-HP18,0))*150+36+'計算A'!DV$5*100000+IF(AND($E18=1,QV18=0),50000,0))),1000000))</f>
        <v/>
      </c>
      <c r="AAD18">
        <f>IF($B18=0,1000000,IF(INDEX('計算A'!$D$60:$II$104,$B18,124)*HP18=1,IF(AND($E18=2,QW18=0),1000000,IF($F18&gt;0,INDEX('計算A'!DW$110:DW$114,$F18+1)+IF(AND($E18=1,QW18=0),1000,0),MIN(AEW18,20)*400+(IF('計算A'!DV$106=1,1-HO18,0)+IF('計算A'!DW$106=1,1-HQ18,0))*150+46+'計算A'!DW$5*100000+IF(AND($E18=1,QW18=0),50000,0))),1000000))</f>
        <v/>
      </c>
      <c r="AAE18">
        <f>IF($B18=0,1000000,IF(INDEX('計算A'!$D$60:$II$104,$B18,125)*HQ18=1,IF(AND($E18=2,QX18=0),1000000,IF($F18&gt;0,INDEX('計算A'!DX$110:DX$114,$F18+1)+IF(AND($E18=1,QX18=0),1000,0),MIN(AEW18,20)*400+(IF('計算A'!DW$106=1,1-HP18,0)+IF('計算A'!DX$106=1,1-HR18,0))*150+56+'計算A'!DX$5*100000+IF(AND($E18=1,QX18=0),50000,0))),1000000))</f>
        <v/>
      </c>
      <c r="AAF18">
        <f>IF($B18=0,1000000,IF(INDEX('計算A'!$D$60:$II$104,$B18,126)*HR18=1,IF(AND($E18=2,QY18=0),1000000,IF($F18&gt;0,INDEX('計算A'!DY$110:DY$114,$F18+1)+IF(AND($E18=1,QY18=0),1000,0),MIN(AEW18,20)*400+(IF('計算A'!DX$106=1,1-HQ18,0)+IF('計算A'!DY$106=1,1-HS18,0))*150+66+'計算A'!DY$5*100000+IF(AND($E18=1,QY18=0),50000,0))),1000000))</f>
        <v/>
      </c>
      <c r="AAG18">
        <f>IF($B18=0,1000000,IF(INDEX('計算A'!$D$60:$II$104,$B18,127)*HS18=1,IF(AND($E18=2,QZ18=0),1000000,IF($F18&gt;0,INDEX('計算A'!DZ$110:DZ$114,$F18+1)+IF(AND($E18=1,QZ18=0),1000,0),MIN(AEW18,20)*400+(IF('計算A'!DY$106=1,1-HR18,0)+IF('計算A'!DZ$106=1,1-HT18,0))*150+76+'計算A'!DZ$5*100000+IF(AND($E18=1,QZ18=0),50000,0))),1000000))</f>
        <v/>
      </c>
      <c r="AAH18">
        <f>IF($B18=0,1000000,IF(INDEX('計算A'!$D$60:$II$104,$B18,128)*HT18=1,IF(AND($E18=2,RA18=0),1000000,IF($F18&gt;0,INDEX('計算A'!EA$110:EA$114,$F18+1)+IF(AND($E18=1,RA18=0),1000,0),MIN(AEW18,20)*400+(IF('計算A'!DZ$106=1,1-HS18,0)+IF('計算A'!EA$106=1,1-HU18,0))*150+86+'計算A'!EA$5*100000+IF(AND($E18=1,RA18=0),50000,0))),1000000))</f>
        <v/>
      </c>
      <c r="AAI18">
        <f>IF($B18=0,1000000,IF(INDEX('計算A'!$D$60:$II$104,$B18,129)*HU18=1,IF(AND($E18=2,RB18=0),1000000,IF($F18&gt;0,INDEX('計算A'!EB$110:EB$114,$F18+1)+IF(AND($E18=1,RB18=0),1000,0),MIN(AEW18,20)*400+(IF('計算A'!EA$106=1,1-HT18,0)+IF('計算A'!EB$106=1,1-HV18,0))*150+96+'計算A'!EB$5*100000+IF(AND($E18=1,RB18=0),50000,0))),1000000))</f>
        <v/>
      </c>
      <c r="AAJ18">
        <f>IF($B18=0,1000000,IF(INDEX('計算A'!$D$60:$II$104,$B18,130)*HV18=1,IF(AND($E18=2,RC18=0),1000000,IF($F18&gt;0,INDEX('計算A'!EC$110:EC$114,$F18+1)+IF(AND($E18=1,RC18=0),1000,0),MIN(AEW18,20)*400+(IF('計算A'!EB$106=1,1-HU18,0)+IF('計算A'!EC$106=1,1-HW18,0))*150+106+'計算A'!EC$5*100000+IF(AND($E18=1,RC18=0),50000,0))),1000000))</f>
        <v/>
      </c>
      <c r="AAK18">
        <f>IF($B18=0,1000000,IF(INDEX('計算A'!$D$60:$II$104,$B18,131)*HW18=1,IF(AND($E18=2,RD18=0),1000000,IF($F18&gt;0,INDEX('計算A'!ED$110:ED$114,$F18+1)+IF(AND($E18=1,RD18=0),1000,0),MIN(AEW18,20)*400+(IF('計算A'!EC$106=1,1-HV18,0)+IF('計算A'!ED$106=1,1-HX18,0))*150+116+'計算A'!ED$5*100000+IF(AND($E18=1,RD18=0),50000,0))),1000000))</f>
        <v/>
      </c>
      <c r="AAL18">
        <f>IF($B18=0,1000000,IF(INDEX('計算A'!$D$60:$II$104,$B18,132)*HX18=1,IF(AND($E18=2,RE18=0),1000000,IF($F18&gt;0,INDEX('計算A'!EE$110:EE$114,$F18+1)+IF(AND($E18=1,RE18=0),1000,0),MIN(AEW18,20)*400+(IF('計算A'!ED$106=1,1-HW18,0)+IF('計算A'!EE$106=1,1-HY18,0))*150+126+'計算A'!EE$5*100000+IF(AND($E18=1,RE18=0),50000,0))),1000000))</f>
        <v/>
      </c>
      <c r="AAM18">
        <f>IF($B18=0,1000000,IF(INDEX('計算A'!$D$60:$II$104,$B18,133)*HY18=1,IF(AND($E18=2,RF18=0),1000000,IF($F18&gt;0,INDEX('計算A'!EF$110:EF$114,$F18+1)+IF(AND($E18=1,RF18=0),1000,0),MIN(AEW18,20)*400+(IF('計算A'!EE$106=1,1-HX18,0)+IF('計算A'!EF$106=1,1-HZ18,0))*150+136+'計算A'!EF$5*100000+IF(AND($E18=1,RF18=0),50000,0))),1000000))</f>
        <v/>
      </c>
      <c r="AAN18">
        <f>IF($B18=0,1000000,IF(INDEX('計算A'!$D$60:$II$104,$B18,134)*HZ18=1,IF(AND($E18=2,RG18=0),1000000,IF($F18&gt;0,INDEX('計算A'!EG$110:EG$114,$F18+1)+IF(AND($E18=1,RG18=0),1000,0),MIN(AEW18,20)*400+(IF('計算A'!EF$106=1,1-HY18,0)+IF('計算A'!EG$106=1,1-IA18,0))*150+146+'計算A'!EG$5*100000+IF(AND($E18=1,RG18=0),50000,0))),1000000))</f>
        <v/>
      </c>
      <c r="AAO18">
        <f>IF($B18=0,1000000,IF(INDEX('計算A'!$D$60:$II$104,$B18,135)*IA18=1,IF(AND($E18=2,RH18=0),1000000,IF($F18&gt;0,INDEX('計算A'!EH$110:EH$114,$F18+1)+IF(AND($E18=1,RH18=0),1000,0),MIN(AEW18,20)*400+(IF('計算A'!EG$106=1,1-HZ18,0)+IF('計算A'!EH$106=1,1-IB18,0))*150+156+'計算A'!EH$5*100000+IF(AND($E18=1,RH18=0),50000,0))),1000000))</f>
        <v/>
      </c>
      <c r="AAP18">
        <f>IF($B18=0,1000000,IF(INDEX('計算A'!$D$60:$II$104,$B18,136)*IB18=1,IF(AND($E18=2,RI18=0),1000000,IF($F18&gt;0,INDEX('計算A'!EI$110:EI$114,$F18+1)+IF(AND($E18=1,RI18=0),1000,0),MIN(AEW18,20)*400+(IF('計算A'!EH$106=1,1-IA18,0)+IF('計算A'!EI$106=1,1-IC18,0))*150+166+'計算A'!EI$5*100000+IF(AND($E18=1,RI18=0),50000,0))),1000000))</f>
        <v/>
      </c>
      <c r="AAQ18">
        <f>IF($B18=0,1000000,IF(INDEX('計算A'!$D$60:$II$104,$B18,137)*IC18=1,IF(AND($E18=2,RJ18=0),1000000,IF($F18&gt;0,INDEX('計算A'!EJ$110:EJ$114,$F18+1)+IF(AND($E18=1,RJ18=0),1000,0),MIN(AEW18,20)*400+(IF('計算A'!EI$106=1,1-IB18,0)+IF('計算A'!EJ$106=1,1-ID18,0))*150+176+'計算A'!EJ$5*100000+IF(AND($E18=1,RJ18=0),50000,0))),1000000))</f>
        <v/>
      </c>
      <c r="AAR18">
        <f>IF($B18=0,1000000,IF(INDEX('計算A'!$D$60:$II$104,$B18,138)*ID18=1,IF(AND($E18=2,RK18=0),1000000,IF($F18&gt;0,INDEX('計算A'!EK$110:EK$114,$F18+1)+IF(AND($E18=1,RK18=0),1000,0),MIN(AEW18,20)*400+(IF('計算A'!EJ$106=1,1-IC18,0)+IF('計算A'!EK$106=1,1-IE18,0))*150+186+'計算A'!EK$5*100000+IF(AND($E18=1,RK18=0),50000,0))),1000000))</f>
        <v/>
      </c>
      <c r="AAS18">
        <f>IF($B18=0,1000000,IF(INDEX('計算A'!$D$60:$II$104,$B18,139)*IE18=1,IF(AND($E18=2,RL18=0),1000000,IF($F18&gt;0,INDEX('計算A'!EL$110:EL$114,$F18+1)+IF(AND($E18=1,RL18=0),1000,0),MIN(AEW18,20)*400+(IF('計算A'!EK$106=1,1-ID18,0)+IF('計算A'!EL$106=1,1-IF18,0))*150+196+'計算A'!EL$5*100000+IF(AND($E18=1,RL18=0),50000,0))),1000000))</f>
        <v/>
      </c>
      <c r="AAT18">
        <f>IF($B18=0,1000000,IF(INDEX('計算A'!$D$60:$II$104,$B18,140)*IF18=1,IF(AND($E18=2,RM18=0),1000000,IF($F18&gt;0,INDEX('計算A'!EM$110:EM$114,$F18+1)+IF(AND($E18=1,RM18=0),1000,0),MIN(AEW18,20)*400+(IF('計算A'!EL$106=1,1-IE18,0)+IF('計算A'!EM$106=1,1-IG18,0))*150+206+'計算A'!EM$5*100000+IF(AND($E18=1,RM18=0),50000,0))),1000000))</f>
        <v/>
      </c>
      <c r="AAU18">
        <f>IF($B18=0,1000000,IF(INDEX('計算A'!$D$60:$II$104,$B18,141)*IG18=1,IF(AND($E18=2,RN18=0),1000000,IF($F18&gt;0,INDEX('計算A'!EN$110:EN$114,$F18+1)+IF(AND($E18=1,RN18=0),1000,0),MIN(AEW18,20)*400+(IF('計算A'!EM$106=1,1-IF18,0)+IF('計算A'!EN$106=1,1-IH18,0))*150+216+'計算A'!EN$5*100000+IF(AND($E18=1,RN18=0),50000,0))),1000000))</f>
        <v/>
      </c>
      <c r="AAV18">
        <f>IF($B18=0,1000000,IF(INDEX('計算A'!$D$60:$II$104,$B18,142)*IH18=1,IF(AND($E18=2,RO18=0),1000000,IF($F18&gt;0,INDEX('計算A'!EO$110:EO$114,$F18+1)+IF(AND($E18=1,RO18=0),1000,0),MIN(AEW18,20)*400+(IF('計算A'!EN$106=1,1-IG18,0)+IF('計算A'!EO$106=1,1-II18,0))*150+226+'計算A'!EO$5*100000+IF(AND($E18=1,RO18=0),50000,0))),1000000))</f>
        <v/>
      </c>
      <c r="AAW18">
        <f>IF($B18=0,1000000,IF(INDEX('計算A'!$D$60:$II$104,$B18,143)*II18=1,IF(AND($E18=2,RP18=0),1000000,IF($F18&gt;0,INDEX('計算A'!EP$110:EP$114,$F18+1)+IF(AND($E18=1,RP18=0),1000,0),MIN(AEW18,20)*400+(IF('計算A'!EO$106=1,1-IH18,0)+IF('計算A'!EP$106=1,1-IJ18,0))*150+236+'計算A'!EP$5*100000+IF(AND($E18=1,RP18=0),50000,0))),1000000))</f>
        <v/>
      </c>
      <c r="AAX18">
        <f>IF($B18=0,1000000,IF(INDEX('計算A'!$D$60:$II$104,$B18,144)*IJ18=1,IF(AND($E18=2,RQ18=0),1000000,IF($F18&gt;0,INDEX('計算A'!EQ$110:EQ$114,$F18+1)+IF(AND($E18=1,RQ18=0),1000,0),MIN(AEW18,20)*400+(IF('計算A'!EP$106=1,1-II18,0))*150+246+'計算A'!EQ$5*100000+IF(AND($E18=1,RQ18=0),50000,0))),1000000))</f>
        <v/>
      </c>
      <c r="AAY18">
        <f>IF($B18=0,1000000,IF(INDEX('計算A'!$D$60:$II$104,$B18,145)*IK18=1,IF(AND($E18=2,RR18=0),1000000,IF($F18&gt;0,INDEX('計算A'!ER$110:ER$114,$F18+1)+IF(AND($E18=1,RR18=0),1000,0),MIN(AEX18,20)*400+(IF('計算A'!ER$106=1,1-IL18,0))*150+17+'計算A'!ER$5*100000+IF(AND($E18=1,RR18=0),50000,0))),1000000))</f>
        <v/>
      </c>
      <c r="AAZ18">
        <f>IF($B18=0,1000000,IF(INDEX('計算A'!$D$60:$II$104,$B18,146)*IL18=1,IF(AND($E18=2,RS18=0),1000000,IF($F18&gt;0,INDEX('計算A'!ES$110:ES$114,$F18+1)+IF(AND($E18=1,RS18=0),1000,0),MIN(AEX18,20)*400+(IF('計算A'!ER$106=1,1-IK18,0)+IF('計算A'!ES$106=1,1-IM18,0))*150+27+'計算A'!ES$5*100000+IF(AND($E18=1,RS18=0),50000,0))),1000000))</f>
        <v/>
      </c>
      <c r="ABA18">
        <f>IF($B18=0,1000000,IF(INDEX('計算A'!$D$60:$II$104,$B18,147)*IM18=1,IF(AND($E18=2,RT18=0),1000000,IF($F18&gt;0,INDEX('計算A'!ET$110:ET$114,$F18+1)+IF(AND($E18=1,RT18=0),1000,0),MIN(AEX18,20)*400+(IF('計算A'!ES$106=1,1-IL18,0)+IF('計算A'!ET$106=1,1-IN18,0))*150+37+'計算A'!ET$5*100000+IF(AND($E18=1,RT18=0),50000,0))),1000000))</f>
        <v/>
      </c>
      <c r="ABB18">
        <f>IF($B18=0,1000000,IF(INDEX('計算A'!$D$60:$II$104,$B18,148)*IN18=1,IF(AND($E18=2,RU18=0),1000000,IF($F18&gt;0,INDEX('計算A'!EU$110:EU$114,$F18+1)+IF(AND($E18=1,RU18=0),1000,0),MIN(AEX18,20)*400+(IF('計算A'!ET$106=1,1-IM18,0)+IF('計算A'!EU$106=1,1-IO18,0))*150+47+'計算A'!EU$5*100000+IF(AND($E18=1,RU18=0),50000,0))),1000000))</f>
        <v/>
      </c>
      <c r="ABC18">
        <f>IF($B18=0,1000000,IF(INDEX('計算A'!$D$60:$II$104,$B18,149)*IO18=1,IF(AND($E18=2,RV18=0),1000000,IF($F18&gt;0,INDEX('計算A'!EV$110:EV$114,$F18+1)+IF(AND($E18=1,RV18=0),1000,0),MIN(AEX18,20)*400+(IF('計算A'!EU$106=1,1-IN18,0)+IF('計算A'!EV$106=1,1-IP18,0))*150+57+'計算A'!EV$5*100000+IF(AND($E18=1,RV18=0),50000,0))),1000000))</f>
        <v/>
      </c>
      <c r="ABD18">
        <f>IF($B18=0,1000000,IF(INDEX('計算A'!$D$60:$II$104,$B18,150)*IP18=1,IF(AND($E18=2,RW18=0),1000000,IF($F18&gt;0,INDEX('計算A'!EW$110:EW$114,$F18+1)+IF(AND($E18=1,RW18=0),1000,0),MIN(AEX18,20)*400+(IF('計算A'!EV$106=1,1-IO18,0)+IF('計算A'!EW$106=1,1-IQ18,0))*150+67+'計算A'!EW$5*100000+IF(AND($E18=1,RW18=0),50000,0))),1000000))</f>
        <v/>
      </c>
      <c r="ABE18">
        <f>IF($B18=0,1000000,IF(INDEX('計算A'!$D$60:$II$104,$B18,151)*IQ18=1,IF(AND($E18=2,RX18=0),1000000,IF($F18&gt;0,INDEX('計算A'!EX$110:EX$114,$F18+1)+IF(AND($E18=1,RX18=0),1000,0),MIN(AEX18,20)*400+(IF('計算A'!EW$106=1,1-IP18,0)+IF('計算A'!EX$106=1,1-IR18,0))*150+77+'計算A'!EX$5*100000+IF(AND($E18=1,RX18=0),50000,0))),1000000))</f>
        <v/>
      </c>
      <c r="ABF18">
        <f>IF($B18=0,1000000,IF(INDEX('計算A'!$D$60:$II$104,$B18,152)*IR18=1,IF(AND($E18=2,RY18=0),1000000,IF($F18&gt;0,INDEX('計算A'!EY$110:EY$114,$F18+1)+IF(AND($E18=1,RY18=0),1000,0),MIN(AEX18,20)*400+(IF('計算A'!EX$106=1,1-IQ18,0)+IF('計算A'!EY$106=1,1-IS18,0))*150+87+'計算A'!EY$5*100000+IF(AND($E18=1,RY18=0),50000,0))),1000000))</f>
        <v/>
      </c>
      <c r="ABG18">
        <f>IF($B18=0,1000000,IF(INDEX('計算A'!$D$60:$II$104,$B18,153)*IS18=1,IF(AND($E18=2,RZ18=0),1000000,IF($F18&gt;0,INDEX('計算A'!EZ$110:EZ$114,$F18+1)+IF(AND($E18=1,RZ18=0),1000,0),MIN(AEX18,20)*400+(IF('計算A'!EY$106=1,1-IR18,0)+IF('計算A'!EZ$106=1,1-IT18,0))*150+97+'計算A'!EZ$5*100000+IF(AND($E18=1,RZ18=0),50000,0))),1000000))</f>
        <v/>
      </c>
      <c r="ABH18">
        <f>IF($B18=0,1000000,IF(INDEX('計算A'!$D$60:$II$104,$B18,154)*IT18=1,IF(AND($E18=2,SA18=0),1000000,IF($F18&gt;0,INDEX('計算A'!FA$110:FA$114,$F18+1)+IF(AND($E18=1,SA18=0),1000,0),MIN(AEX18,20)*400+(IF('計算A'!EZ$106=1,1-IS18,0)+IF('計算A'!FA$106=1,1-IU18,0))*150+107+'計算A'!FA$5*100000+IF(AND($E18=1,SA18=0),50000,0))),1000000))</f>
        <v/>
      </c>
      <c r="ABI18">
        <f>IF($B18=0,1000000,IF(INDEX('計算A'!$D$60:$II$104,$B18,155)*IU18=1,IF(AND($E18=2,SB18=0),1000000,IF($F18&gt;0,INDEX('計算A'!FB$110:FB$114,$F18+1)+IF(AND($E18=1,SB18=0),1000,0),MIN(AEX18,20)*400+(IF('計算A'!FA$106=1,1-IT18,0)+IF('計算A'!FB$106=1,1-IV18,0))*150+117+'計算A'!FB$5*100000+IF(AND($E18=1,SB18=0),50000,0))),1000000))</f>
        <v/>
      </c>
      <c r="ABJ18">
        <f>IF($B18=0,1000000,IF(INDEX('計算A'!$D$60:$II$104,$B18,156)*IV18=1,IF(AND($E18=2,SC18=0),1000000,IF($F18&gt;0,INDEX('計算A'!FC$110:FC$114,$F18+1)+IF(AND($E18=1,SC18=0),1000,0),MIN(AEX18,20)*400+(IF('計算A'!FB$106=1,1-IU18,0)+IF('計算A'!FC$106=1,1-IW18,0))*150+127+'計算A'!FC$5*100000+IF(AND($E18=1,SC18=0),50000,0))),1000000))</f>
        <v/>
      </c>
      <c r="ABK18">
        <f>IF($B18=0,1000000,IF(INDEX('計算A'!$D$60:$II$104,$B18,157)*IW18=1,IF(AND($E18=2,SD18=0),1000000,IF($F18&gt;0,INDEX('計算A'!FD$110:FD$114,$F18+1)+IF(AND($E18=1,SD18=0),1000,0),MIN(AEX18,20)*400+(IF('計算A'!FC$106=1,1-IV18,0)+IF('計算A'!FD$106=1,1-IX18,0))*150+137+'計算A'!FD$5*100000+IF(AND($E18=1,SD18=0),50000,0))),1000000))</f>
        <v/>
      </c>
      <c r="ABL18">
        <f>IF($B18=0,1000000,IF(INDEX('計算A'!$D$60:$II$104,$B18,158)*IX18=1,IF(AND($E18=2,SE18=0),1000000,IF($F18&gt;0,INDEX('計算A'!FE$110:FE$114,$F18+1)+IF(AND($E18=1,SE18=0),1000,0),MIN(AEX18,20)*400+(IF('計算A'!FD$106=1,1-IW18,0)+IF('計算A'!FE$106=1,1-IY18,0))*150+147+'計算A'!FE$5*100000+IF(AND($E18=1,SE18=0),50000,0))),1000000))</f>
        <v/>
      </c>
      <c r="ABM18">
        <f>IF($B18=0,1000000,IF(INDEX('計算A'!$D$60:$II$104,$B18,159)*IY18=1,IF(AND($E18=2,SF18=0),1000000,IF($F18&gt;0,INDEX('計算A'!FF$110:FF$114,$F18+1)+IF(AND($E18=1,SF18=0),1000,0),MIN(AEX18,20)*400+(IF('計算A'!FE$106=1,1-IX18,0)+IF('計算A'!FF$106=1,1-IZ18,0))*150+157+'計算A'!FF$5*100000+IF(AND($E18=1,SF18=0),50000,0))),1000000))</f>
        <v/>
      </c>
      <c r="ABN18">
        <f>IF($B18=0,1000000,IF(INDEX('計算A'!$D$60:$II$104,$B18,160)*IZ18=1,IF(AND($E18=2,SG18=0),1000000,IF($F18&gt;0,INDEX('計算A'!FG$110:FG$114,$F18+1)+IF(AND($E18=1,SG18=0),1000,0),MIN(AEX18,20)*400+(IF('計算A'!FF$106=1,1-IY18,0)+IF('計算A'!FG$106=1,1-JA18,0))*150+167+'計算A'!FG$5*100000+IF(AND($E18=1,SG18=0),50000,0))),1000000))</f>
        <v/>
      </c>
      <c r="ABO18">
        <f>IF($B18=0,1000000,IF(INDEX('計算A'!$D$60:$II$104,$B18,161)*JA18=1,IF(AND($E18=2,SH18=0),1000000,IF($F18&gt;0,INDEX('計算A'!FH$110:FH$114,$F18+1)+IF(AND($E18=1,SH18=0),1000,0),MIN(AEX18,20)*400+(IF('計算A'!FG$106=1,1-IZ18,0)+IF('計算A'!FH$106=1,1-JB18,0))*150+177+'計算A'!FH$5*100000+IF(AND($E18=1,SH18=0),50000,0))),1000000))</f>
        <v/>
      </c>
      <c r="ABP18">
        <f>IF($B18=0,1000000,IF(INDEX('計算A'!$D$60:$II$104,$B18,162)*JB18=1,IF(AND($E18=2,SI18=0),1000000,IF($F18&gt;0,INDEX('計算A'!FI$110:FI$114,$F18+1)+IF(AND($E18=1,SI18=0),1000,0),MIN(AEX18,20)*400+(IF('計算A'!FH$106=1,1-JA18,0)+IF('計算A'!FI$106=1,1-JC18,0))*150+187+'計算A'!FI$5*100000+IF(AND($E18=1,SI18=0),50000,0))),1000000))</f>
        <v/>
      </c>
      <c r="ABQ18">
        <f>IF($B18=0,1000000,IF(INDEX('計算A'!$D$60:$II$104,$B18,163)*JC18=1,IF(AND($E18=2,SJ18=0),1000000,IF($F18&gt;0,INDEX('計算A'!FJ$110:FJ$114,$F18+1)+IF(AND($E18=1,SJ18=0),1000,0),MIN(AEX18,20)*400+(IF('計算A'!FI$106=1,1-JB18,0)+IF('計算A'!FJ$106=1,1-JD18,0))*150+197+'計算A'!FJ$5*100000+IF(AND($E18=1,SJ18=0),50000,0))),1000000))</f>
        <v/>
      </c>
      <c r="ABR18">
        <f>IF($B18=0,1000000,IF(INDEX('計算A'!$D$60:$II$104,$B18,164)*JD18=1,IF(AND($E18=2,SK18=0),1000000,IF($F18&gt;0,INDEX('計算A'!FK$110:FK$114,$F18+1)+IF(AND($E18=1,SK18=0),1000,0),MIN(AEX18,20)*400+(IF('計算A'!FJ$106=1,1-JC18,0)+IF('計算A'!FK$106=1,1-JE18,0))*150+207+'計算A'!FK$5*100000+IF(AND($E18=1,SK18=0),50000,0))),1000000))</f>
        <v/>
      </c>
      <c r="ABS18">
        <f>IF($B18=0,1000000,IF(INDEX('計算A'!$D$60:$II$104,$B18,165)*JE18=1,IF(AND($E18=2,SL18=0),1000000,IF($F18&gt;0,INDEX('計算A'!FL$110:FL$114,$F18+1)+IF(AND($E18=1,SL18=0),1000,0),MIN(AEX18,20)*400+(IF('計算A'!FK$106=1,1-JD18,0)+IF('計算A'!FL$106=1,1-JF18,0))*150+217+'計算A'!FL$5*100000+IF(AND($E18=1,SL18=0),50000,0))),1000000))</f>
        <v/>
      </c>
      <c r="ABT18">
        <f>IF($B18=0,1000000,IF(INDEX('計算A'!$D$60:$II$104,$B18,166)*JF18=1,IF(AND($E18=2,SM18=0),1000000,IF($F18&gt;0,INDEX('計算A'!FM$110:FM$114,$F18+1)+IF(AND($E18=1,SM18=0),1000,0),MIN(AEX18,20)*400+(IF('計算A'!FL$106=1,1-JE18,0)+IF('計算A'!FM$106=1,1-JG18,0))*150+227+'計算A'!FM$5*100000+IF(AND($E18=1,SM18=0),50000,0))),1000000))</f>
        <v/>
      </c>
      <c r="ABU18">
        <f>IF($B18=0,1000000,IF(INDEX('計算A'!$D$60:$II$104,$B18,167)*JG18=1,IF(AND($E18=2,SN18=0),1000000,IF($F18&gt;0,INDEX('計算A'!FN$110:FN$114,$F18+1)+IF(AND($E18=1,SN18=0),1000,0),MIN(AEX18,20)*400+(IF('計算A'!FM$106=1,1-JF18,0)+IF('計算A'!FN$106=1,1-JH18,0))*150+237+'計算A'!FN$5*100000+IF(AND($E18=1,SN18=0),50000,0))),1000000))</f>
        <v/>
      </c>
      <c r="ABV18">
        <f>IF($B18=0,1000000,IF(INDEX('計算A'!$D$60:$II$104,$B18,168)*JH18=1,IF(AND($E18=2,SO18=0),1000000,IF($F18&gt;0,INDEX('計算A'!FO$110:FO$114,$F18+1)+IF(AND($E18=1,SO18=0),1000,0),MIN(AEX18,20)*400+(IF('計算A'!FN$106=1,1-JG18,0))*150+247+'計算A'!FO$5*100000+IF(AND($E18=1,SO18=0),50000,0))),1000000))</f>
        <v/>
      </c>
      <c r="ABW18">
        <f>IF($B18=0,1000000,IF(INDEX('計算A'!$D$60:$II$104,$B18,169)*JI18=1,IF(AND($E18=2,SP18=0),1000000,IF($F18&gt;0,INDEX('計算A'!FP$110:FP$114,$F18+1)+IF(AND($E18=1,SP18=0),1000,0),MIN(AEY18,20)*400+(IF('計算A'!FP$106=1,1-JJ18,0))*150+18+'計算A'!FP$5*100000+IF(AND($E18=1,SP18=0),50000,0))),1000000))</f>
        <v/>
      </c>
      <c r="ABX18">
        <f>IF($B18=0,1000000,IF(INDEX('計算A'!$D$60:$II$104,$B18,170)*JJ18=1,IF(AND($E18=2,SQ18=0),1000000,IF($F18&gt;0,INDEX('計算A'!FQ$110:FQ$114,$F18+1)+IF(AND($E18=1,SQ18=0),1000,0),MIN(AEY18,20)*400+(IF('計算A'!FP$106=1,1-JI18,0)+IF('計算A'!FQ$106=1,1-JK18,0))*150+28+'計算A'!FQ$5*100000+IF(AND($E18=1,SQ18=0),50000,0))),1000000))</f>
        <v/>
      </c>
      <c r="ABY18">
        <f>IF($B18=0,1000000,IF(INDEX('計算A'!$D$60:$II$104,$B18,171)*JK18=1,IF(AND($E18=2,SR18=0),1000000,IF($F18&gt;0,INDEX('計算A'!FR$110:FR$114,$F18+1)+IF(AND($E18=1,SR18=0),1000,0),MIN(AEY18,20)*400+(IF('計算A'!FQ$106=1,1-JJ18,0)+IF('計算A'!FR$106=1,1-JL18,0))*150+38+'計算A'!FR$5*100000+IF(AND($E18=1,SR18=0),50000,0))),1000000))</f>
        <v/>
      </c>
      <c r="ABZ18">
        <f>IF($B18=0,1000000,IF(INDEX('計算A'!$D$60:$II$104,$B18,172)*JL18=1,IF(AND($E18=2,SS18=0),1000000,IF($F18&gt;0,INDEX('計算A'!FS$110:FS$114,$F18+1)+IF(AND($E18=1,SS18=0),1000,0),MIN(AEY18,20)*400+(IF('計算A'!FR$106=1,1-JK18,0)+IF('計算A'!FS$106=1,1-JM18,0))*150+48+'計算A'!FS$5*100000+IF(AND($E18=1,SS18=0),50000,0))),1000000))</f>
        <v/>
      </c>
      <c r="ACA18">
        <f>IF($B18=0,1000000,IF(INDEX('計算A'!$D$60:$II$104,$B18,173)*JM18=1,IF(AND($E18=2,ST18=0),1000000,IF($F18&gt;0,INDEX('計算A'!FT$110:FT$114,$F18+1)+IF(AND($E18=1,ST18=0),1000,0),MIN(AEY18,20)*400+(IF('計算A'!FS$106=1,1-JL18,0)+IF('計算A'!FT$106=1,1-JN18,0))*150+58+'計算A'!FT$5*100000+IF(AND($E18=1,ST18=0),50000,0))),1000000))</f>
        <v/>
      </c>
      <c r="ACB18">
        <f>IF($B18=0,1000000,IF(INDEX('計算A'!$D$60:$II$104,$B18,174)*JN18=1,IF(AND($E18=2,SU18=0),1000000,IF($F18&gt;0,INDEX('計算A'!FU$110:FU$114,$F18+1)+IF(AND($E18=1,SU18=0),1000,0),MIN(AEY18,20)*400+(IF('計算A'!FT$106=1,1-JM18,0)+IF('計算A'!FU$106=1,1-JO18,0))*150+68+'計算A'!FU$5*100000+IF(AND($E18=1,SU18=0),50000,0))),1000000))</f>
        <v/>
      </c>
      <c r="ACC18">
        <f>IF($B18=0,1000000,IF(INDEX('計算A'!$D$60:$II$104,$B18,175)*JO18=1,IF(AND($E18=2,SV18=0),1000000,IF($F18&gt;0,INDEX('計算A'!FV$110:FV$114,$F18+1)+IF(AND($E18=1,SV18=0),1000,0),MIN(AEY18,20)*400+(IF('計算A'!FU$106=1,1-JN18,0)+IF('計算A'!FV$106=1,1-JP18,0))*150+78+'計算A'!FV$5*100000+IF(AND($E18=1,SV18=0),50000,0))),1000000))</f>
        <v/>
      </c>
      <c r="ACD18">
        <f>IF($B18=0,1000000,IF(INDEX('計算A'!$D$60:$II$104,$B18,176)*JP18=1,IF(AND($E18=2,SW18=0),1000000,IF($F18&gt;0,INDEX('計算A'!FW$110:FW$114,$F18+1)+IF(AND($E18=1,SW18=0),1000,0),MIN(AEY18,20)*400+(IF('計算A'!FV$106=1,1-JO18,0)+IF('計算A'!FW$106=1,1-JQ18,0))*150+88+'計算A'!FW$5*100000+IF(AND($E18=1,SW18=0),50000,0))),1000000))</f>
        <v/>
      </c>
      <c r="ACE18">
        <f>IF($B18=0,1000000,IF(INDEX('計算A'!$D$60:$II$104,$B18,177)*JQ18=1,IF(AND($E18=2,SX18=0),1000000,IF($F18&gt;0,INDEX('計算A'!FX$110:FX$114,$F18+1)+IF(AND($E18=1,SX18=0),1000,0),MIN(AEY18,20)*400+(IF('計算A'!FW$106=1,1-JP18,0)+IF('計算A'!FX$106=1,1-JR18,0))*150+98+'計算A'!FX$5*100000+IF(AND($E18=1,SX18=0),50000,0))),1000000))</f>
        <v/>
      </c>
      <c r="ACF18">
        <f>IF($B18=0,1000000,IF(INDEX('計算A'!$D$60:$II$104,$B18,178)*JR18=1,IF(AND($E18=2,SY18=0),1000000,IF($F18&gt;0,INDEX('計算A'!FY$110:FY$114,$F18+1)+IF(AND($E18=1,SY18=0),1000,0),MIN(AEY18,20)*400+(IF('計算A'!FX$106=1,1-JQ18,0)+IF('計算A'!FY$106=1,1-JS18,0))*150+108+'計算A'!FY$5*100000+IF(AND($E18=1,SY18=0),50000,0))),1000000))</f>
        <v/>
      </c>
      <c r="ACG18">
        <f>IF($B18=0,1000000,IF(INDEX('計算A'!$D$60:$II$104,$B18,179)*JS18=1,IF(AND($E18=2,SZ18=0),1000000,IF($F18&gt;0,INDEX('計算A'!FZ$110:FZ$114,$F18+1)+IF(AND($E18=1,SZ18=0),1000,0),MIN(AEY18,20)*400+(IF('計算A'!FY$106=1,1-JR18,0)+IF('計算A'!FZ$106=1,1-JT18,0))*150+118+'計算A'!FZ$5*100000+IF(AND($E18=1,SZ18=0),50000,0))),1000000))</f>
        <v/>
      </c>
      <c r="ACH18">
        <f>IF($B18=0,1000000,IF(INDEX('計算A'!$D$60:$II$104,$B18,180)*JT18=1,IF(AND($E18=2,TA18=0),1000000,IF($F18&gt;0,INDEX('計算A'!GA$110:GA$114,$F18+1)+IF(AND($E18=1,TA18=0),1000,0),MIN(AEY18,20)*400+(IF('計算A'!FZ$106=1,1-JS18,0)+IF('計算A'!GA$106=1,1-JU18,0))*150+128+'計算A'!GA$5*100000+IF(AND($E18=1,TA18=0),50000,0))),1000000))</f>
        <v/>
      </c>
      <c r="ACI18">
        <f>IF($B18=0,1000000,IF(INDEX('計算A'!$D$60:$II$104,$B18,181)*JU18=1,IF(AND($E18=2,TB18=0),1000000,IF($F18&gt;0,INDEX('計算A'!GB$110:GB$114,$F18+1)+IF(AND($E18=1,TB18=0),1000,0),MIN(AEY18,20)*400+(IF('計算A'!GA$106=1,1-JT18,0)+IF('計算A'!GB$106=1,1-JV18,0))*150+138+'計算A'!GB$5*100000+IF(AND($E18=1,TB18=0),50000,0))),1000000))</f>
        <v/>
      </c>
      <c r="ACJ18">
        <f>IF($B18=0,1000000,IF(INDEX('計算A'!$D$60:$II$104,$B18,182)*JV18=1,IF(AND($E18=2,TC18=0),1000000,IF($F18&gt;0,INDEX('計算A'!GC$110:GC$114,$F18+1)+IF(AND($E18=1,TC18=0),1000,0),MIN(AEY18,20)*400+(IF('計算A'!GB$106=1,1-JU18,0)+IF('計算A'!GC$106=1,1-JW18,0))*150+148+'計算A'!GC$5*100000+IF(AND($E18=1,TC18=0),50000,0))),1000000))</f>
        <v/>
      </c>
      <c r="ACK18">
        <f>IF($B18=0,1000000,IF(INDEX('計算A'!$D$60:$II$104,$B18,183)*JW18=1,IF(AND($E18=2,TD18=0),1000000,IF($F18&gt;0,INDEX('計算A'!GD$110:GD$114,$F18+1)+IF(AND($E18=1,TD18=0),1000,0),MIN(AEY18,20)*400+(IF('計算A'!GC$106=1,1-JV18,0)+IF('計算A'!GD$106=1,1-JX18,0))*150+158+'計算A'!GD$5*100000+IF(AND($E18=1,TD18=0),50000,0))),1000000))</f>
        <v/>
      </c>
      <c r="ACL18">
        <f>IF($B18=0,1000000,IF(INDEX('計算A'!$D$60:$II$104,$B18,184)*JX18=1,IF(AND($E18=2,TE18=0),1000000,IF($F18&gt;0,INDEX('計算A'!GE$110:GE$114,$F18+1)+IF(AND($E18=1,TE18=0),1000,0),MIN(AEY18,20)*400+(IF('計算A'!GD$106=1,1-JW18,0)+IF('計算A'!GE$106=1,1-JY18,0))*150+168+'計算A'!GE$5*100000+IF(AND($E18=1,TE18=0),50000,0))),1000000))</f>
        <v/>
      </c>
      <c r="ACM18">
        <f>IF($B18=0,1000000,IF(INDEX('計算A'!$D$60:$II$104,$B18,185)*JY18=1,IF(AND($E18=2,TF18=0),1000000,IF($F18&gt;0,INDEX('計算A'!GF$110:GF$114,$F18+1)+IF(AND($E18=1,TF18=0),1000,0),MIN(AEY18,20)*400+(IF('計算A'!GE$106=1,1-JX18,0)+IF('計算A'!GF$106=1,1-JZ18,0))*150+178+'計算A'!GF$5*100000+IF(AND($E18=1,TF18=0),50000,0))),1000000))</f>
        <v/>
      </c>
      <c r="ACN18">
        <f>IF($B18=0,1000000,IF(INDEX('計算A'!$D$60:$II$104,$B18,186)*JZ18=1,IF(AND($E18=2,TG18=0),1000000,IF($F18&gt;0,INDEX('計算A'!GG$110:GG$114,$F18+1)+IF(AND($E18=1,TG18=0),1000,0),MIN(AEY18,20)*400+(IF('計算A'!GF$106=1,1-JY18,0)+IF('計算A'!GG$106=1,1-KA18,0))*150+188+'計算A'!GG$5*100000+IF(AND($E18=1,TG18=0),50000,0))),1000000))</f>
        <v/>
      </c>
      <c r="ACO18">
        <f>IF($B18=0,1000000,IF(INDEX('計算A'!$D$60:$II$104,$B18,187)*KA18=1,IF(AND($E18=2,TH18=0),1000000,IF($F18&gt;0,INDEX('計算A'!GH$110:GH$114,$F18+1)+IF(AND($E18=1,TH18=0),1000,0),MIN(AEY18,20)*400+(IF('計算A'!GG$106=1,1-JZ18,0)+IF('計算A'!GH$106=1,1-KB18,0))*150+198+'計算A'!GH$5*100000+IF(AND($E18=1,TH18=0),50000,0))),1000000))</f>
        <v/>
      </c>
      <c r="ACP18">
        <f>IF($B18=0,1000000,IF(INDEX('計算A'!$D$60:$II$104,$B18,188)*KB18=1,IF(AND($E18=2,TI18=0),1000000,IF($F18&gt;0,INDEX('計算A'!GI$110:GI$114,$F18+1)+IF(AND($E18=1,TI18=0),1000,0),MIN(AEY18,20)*400+(IF('計算A'!GH$106=1,1-KA18,0)+IF('計算A'!GI$106=1,1-KC18,0))*150+208+'計算A'!GI$5*100000+IF(AND($E18=1,TI18=0),50000,0))),1000000))</f>
        <v/>
      </c>
      <c r="ACQ18">
        <f>IF($B18=0,1000000,IF(INDEX('計算A'!$D$60:$II$104,$B18,189)*KC18=1,IF(AND($E18=2,TJ18=0),1000000,IF($F18&gt;0,INDEX('計算A'!GJ$110:GJ$114,$F18+1)+IF(AND($E18=1,TJ18=0),1000,0),MIN(AEY18,20)*400+(IF('計算A'!GI$106=1,1-KB18,0)+IF('計算A'!GJ$106=1,1-KD18,0))*150+218+'計算A'!GJ$5*100000+IF(AND($E18=1,TJ18=0),50000,0))),1000000))</f>
        <v/>
      </c>
      <c r="ACR18">
        <f>IF($B18=0,1000000,IF(INDEX('計算A'!$D$60:$II$104,$B18,190)*KD18=1,IF(AND($E18=2,TK18=0),1000000,IF($F18&gt;0,INDEX('計算A'!GK$110:GK$114,$F18+1)+IF(AND($E18=1,TK18=0),1000,0),MIN(AEY18,20)*400+(IF('計算A'!GJ$106=1,1-KC18,0)+IF('計算A'!GK$106=1,1-KE18,0))*150+228+'計算A'!GK$5*100000+IF(AND($E18=1,TK18=0),50000,0))),1000000))</f>
        <v/>
      </c>
      <c r="ACS18">
        <f>IF($B18=0,1000000,IF(INDEX('計算A'!$D$60:$II$104,$B18,191)*KE18=1,IF(AND($E18=2,TL18=0),1000000,IF($F18&gt;0,INDEX('計算A'!GL$110:GL$114,$F18+1)+IF(AND($E18=1,TL18=0),1000,0),MIN(AEY18,20)*400+(IF('計算A'!GK$106=1,1-KD18,0)+IF('計算A'!GL$106=1,1-KF18,0))*150+238+'計算A'!GL$5*100000+IF(AND($E18=1,TL18=0),50000,0))),1000000))</f>
        <v/>
      </c>
      <c r="ACT18">
        <f>IF($B18=0,1000000,IF(INDEX('計算A'!$D$60:$II$104,$B18,192)*KF18=1,IF(AND($E18=2,TM18=0),1000000,IF($F18&gt;0,INDEX('計算A'!GM$110:GM$114,$F18+1)+IF(AND($E18=1,TM18=0),1000,0),MIN(AEY18,20)*400+(IF('計算A'!GL$106=1,1-KE18,0))*150+248+'計算A'!GM$5*100000+IF(AND($E18=1,TM18=0),50000,0))),1000000))</f>
        <v/>
      </c>
      <c r="ACU18">
        <f>IF($B18=0,1000000,IF(INDEX('計算A'!$D$60:$II$104,$B18,193)*KG18=1,IF(AND($E18=2,TN18=0),1000000,IF($F18&gt;0,INDEX('計算A'!GN$110:GN$114,$F18+1)+IF(AND($E18=1,TN18=0),1000,0),MIN(AEZ18,20)*400+(IF('計算A'!GN$106=1,1-KH18,0))*150+19+'計算A'!GN$5*100000+IF(AND($E18=1,TN18=0),50000,0))),1000000))</f>
        <v/>
      </c>
      <c r="ACV18">
        <f>IF($B18=0,1000000,IF(INDEX('計算A'!$D$60:$II$104,$B18,194)*KH18=1,IF(AND($E18=2,TO18=0),1000000,IF($F18&gt;0,INDEX('計算A'!GO$110:GO$114,$F18+1)+IF(AND($E18=1,TO18=0),1000,0),MIN(AEZ18,20)*400+(IF('計算A'!GN$106=1,1-KG18,0)+IF('計算A'!GO$106=1,1-KI18,0))*150+29+'計算A'!GO$5*100000+IF(AND($E18=1,TO18=0),50000,0))),1000000))</f>
        <v/>
      </c>
      <c r="ACW18">
        <f>IF($B18=0,1000000,IF(INDEX('計算A'!$D$60:$II$104,$B18,195)*KI18=1,IF(AND($E18=2,TP18=0),1000000,IF($F18&gt;0,INDEX('計算A'!GP$110:GP$114,$F18+1)+IF(AND($E18=1,TP18=0),1000,0),MIN(AEZ18,20)*400+(IF('計算A'!GO$106=1,1-KH18,0)+IF('計算A'!GP$106=1,1-KJ18,0))*150+39+'計算A'!GP$5*100000+IF(AND($E18=1,TP18=0),50000,0))),1000000))</f>
        <v/>
      </c>
      <c r="ACX18">
        <f>IF($B18=0,1000000,IF(INDEX('計算A'!$D$60:$II$104,$B18,196)*KJ18=1,IF(AND($E18=2,TQ18=0),1000000,IF($F18&gt;0,INDEX('計算A'!GQ$110:GQ$114,$F18+1)+IF(AND($E18=1,TQ18=0),1000,0),MIN(AEZ18,20)*400+(IF('計算A'!GP$106=1,1-KI18,0)+IF('計算A'!GQ$106=1,1-KK18,0))*150+49+'計算A'!GQ$5*100000+IF(AND($E18=1,TQ18=0),50000,0))),1000000))</f>
        <v/>
      </c>
      <c r="ACY18">
        <f>IF($B18=0,1000000,IF(INDEX('計算A'!$D$60:$II$104,$B18,197)*KK18=1,IF(AND($E18=2,TR18=0),1000000,IF($F18&gt;0,INDEX('計算A'!GR$110:GR$114,$F18+1)+IF(AND($E18=1,TR18=0),1000,0),MIN(AEZ18,20)*400+(IF('計算A'!GQ$106=1,1-KJ18,0)+IF('計算A'!GR$106=1,1-KL18,0))*150+59+'計算A'!GR$5*100000+IF(AND($E18=1,TR18=0),50000,0))),1000000))</f>
        <v/>
      </c>
      <c r="ACZ18">
        <f>IF($B18=0,1000000,IF(INDEX('計算A'!$D$60:$II$104,$B18,198)*KL18=1,IF(AND($E18=2,TS18=0),1000000,IF($F18&gt;0,INDEX('計算A'!GS$110:GS$114,$F18+1)+IF(AND($E18=1,TS18=0),1000,0),MIN(AEZ18,20)*400+(IF('計算A'!GR$106=1,1-KK18,0)+IF('計算A'!GS$106=1,1-KM18,0))*150+69+'計算A'!GS$5*100000+IF(AND($E18=1,TS18=0),50000,0))),1000000))</f>
        <v/>
      </c>
      <c r="ADA18">
        <f>IF($B18=0,1000000,IF(INDEX('計算A'!$D$60:$II$104,$B18,199)*KM18=1,IF(AND($E18=2,TT18=0),1000000,IF($F18&gt;0,INDEX('計算A'!GT$110:GT$114,$F18+1)+IF(AND($E18=1,TT18=0),1000,0),MIN(AEZ18,20)*400+(IF('計算A'!GS$106=1,1-KL18,0)+IF('計算A'!GT$106=1,1-KN18,0))*150+79+'計算A'!GT$5*100000+IF(AND($E18=1,TT18=0),50000,0))),1000000))</f>
        <v/>
      </c>
      <c r="ADB18">
        <f>IF($B18=0,1000000,IF(INDEX('計算A'!$D$60:$II$104,$B18,200)*KN18=1,IF(AND($E18=2,TU18=0),1000000,IF($F18&gt;0,INDEX('計算A'!GU$110:GU$114,$F18+1)+IF(AND($E18=1,TU18=0),1000,0),MIN(AEZ18,20)*400+(IF('計算A'!GT$106=1,1-KM18,0)+IF('計算A'!GU$106=1,1-KO18,0))*150+89+'計算A'!GU$5*100000+IF(AND($E18=1,TU18=0),50000,0))),1000000))</f>
        <v/>
      </c>
      <c r="ADC18">
        <f>IF($B18=0,1000000,IF(INDEX('計算A'!$D$60:$II$104,$B18,201)*KO18=1,IF(AND($E18=2,TV18=0),1000000,IF($F18&gt;0,INDEX('計算A'!GV$110:GV$114,$F18+1)+IF(AND($E18=1,TV18=0),1000,0),MIN(AEZ18,20)*400+(IF('計算A'!GU$106=1,1-KN18,0)+IF('計算A'!GV$106=1,1-KP18,0))*150+99+'計算A'!GV$5*100000+IF(AND($E18=1,TV18=0),50000,0))),1000000))</f>
        <v/>
      </c>
      <c r="ADD18">
        <f>IF($B18=0,1000000,IF(INDEX('計算A'!$D$60:$II$104,$B18,202)*KP18=1,IF(AND($E18=2,TW18=0),1000000,IF($F18&gt;0,INDEX('計算A'!GW$110:GW$114,$F18+1)+IF(AND($E18=1,TW18=0),1000,0),MIN(AEZ18,20)*400+(IF('計算A'!GV$106=1,1-KO18,0)+IF('計算A'!GW$106=1,1-KQ18,0))*150+109+'計算A'!GW$5*100000+IF(AND($E18=1,TW18=0),50000,0))),1000000))</f>
        <v/>
      </c>
      <c r="ADE18">
        <f>IF($B18=0,1000000,IF(INDEX('計算A'!$D$60:$II$104,$B18,203)*KQ18=1,IF(AND($E18=2,TX18=0),1000000,IF($F18&gt;0,INDEX('計算A'!GX$110:GX$114,$F18+1)+IF(AND($E18=1,TX18=0),1000,0),MIN(AEZ18,20)*400+(IF('計算A'!GW$106=1,1-KP18,0)+IF('計算A'!GX$106=1,1-KR18,0))*150+119+'計算A'!GX$5*100000+IF(AND($E18=1,TX18=0),50000,0))),1000000))</f>
        <v/>
      </c>
      <c r="ADF18">
        <f>IF($B18=0,1000000,IF(INDEX('計算A'!$D$60:$II$104,$B18,204)*KR18=1,IF(AND($E18=2,TY18=0),1000000,IF($F18&gt;0,INDEX('計算A'!GY$110:GY$114,$F18+1)+IF(AND($E18=1,TY18=0),1000,0),MIN(AEZ18,20)*400+(IF('計算A'!GX$106=1,1-KQ18,0)+IF('計算A'!GY$106=1,1-KS18,0))*150+129+'計算A'!GY$5*100000+IF(AND($E18=1,TY18=0),50000,0))),1000000))</f>
        <v/>
      </c>
      <c r="ADG18">
        <f>IF($B18=0,1000000,IF(INDEX('計算A'!$D$60:$II$104,$B18,205)*KS18=1,IF(AND($E18=2,TZ18=0),1000000,IF($F18&gt;0,INDEX('計算A'!GZ$110:GZ$114,$F18+1)+IF(AND($E18=1,TZ18=0),1000,0),MIN(AEZ18,20)*400+(IF('計算A'!GY$106=1,1-KR18,0)+IF('計算A'!GZ$106=1,1-KT18,0))*150+139+'計算A'!GZ$5*100000+IF(AND($E18=1,TZ18=0),50000,0))),1000000))</f>
        <v/>
      </c>
      <c r="ADH18">
        <f>IF($B18=0,1000000,IF(INDEX('計算A'!$D$60:$II$104,$B18,206)*KT18=1,IF(AND($E18=2,UA18=0),1000000,IF($F18&gt;0,INDEX('計算A'!HA$110:HA$114,$F18+1)+IF(AND($E18=1,UA18=0),1000,0),MIN(AEZ18,20)*400+(IF('計算A'!GZ$106=1,1-KS18,0)+IF('計算A'!HA$106=1,1-KU18,0))*150+149+'計算A'!HA$5*100000+IF(AND($E18=1,UA18=0),50000,0))),1000000))</f>
        <v/>
      </c>
      <c r="ADI18">
        <f>IF($B18=0,1000000,IF(INDEX('計算A'!$D$60:$II$104,$B18,207)*KU18=1,IF(AND($E18=2,UB18=0),1000000,IF($F18&gt;0,INDEX('計算A'!HB$110:HB$114,$F18+1)+IF(AND($E18=1,UB18=0),1000,0),MIN(AEZ18,20)*400+(IF('計算A'!HA$106=1,1-KT18,0)+IF('計算A'!HB$106=1,1-KV18,0))*150+159+'計算A'!HB$5*100000+IF(AND($E18=1,UB18=0),50000,0))),1000000))</f>
        <v/>
      </c>
      <c r="ADJ18">
        <f>IF($B18=0,1000000,IF(INDEX('計算A'!$D$60:$II$104,$B18,208)*KV18=1,IF(AND($E18=2,UC18=0),1000000,IF($F18&gt;0,INDEX('計算A'!HC$110:HC$114,$F18+1)+IF(AND($E18=1,UC18=0),1000,0),MIN(AEZ18,20)*400+(IF('計算A'!HB$106=1,1-KU18,0)+IF('計算A'!HC$106=1,1-KW18,0))*150+169+'計算A'!HC$5*100000+IF(AND($E18=1,UC18=0),50000,0))),1000000))</f>
        <v/>
      </c>
      <c r="ADK18">
        <f>IF($B18=0,1000000,IF(INDEX('計算A'!$D$60:$II$104,$B18,209)*KW18=1,IF(AND($E18=2,UD18=0),1000000,IF($F18&gt;0,INDEX('計算A'!HD$110:HD$114,$F18+1)+IF(AND($E18=1,UD18=0),1000,0),MIN(AEZ18,20)*400+(IF('計算A'!HC$106=1,1-KV18,0)+IF('計算A'!HD$106=1,1-KX18,0))*150+179+'計算A'!HD$5*100000+IF(AND($E18=1,UD18=0),50000,0))),1000000))</f>
        <v/>
      </c>
      <c r="ADL18">
        <f>IF($B18=0,1000000,IF(INDEX('計算A'!$D$60:$II$104,$B18,210)*KX18=1,IF(AND($E18=2,UE18=0),1000000,IF($F18&gt;0,INDEX('計算A'!HE$110:HE$114,$F18+1)+IF(AND($E18=1,UE18=0),1000,0),MIN(AEZ18,20)*400+(IF('計算A'!HD$106=1,1-KW18,0)+IF('計算A'!HE$106=1,1-KY18,0))*150+189+'計算A'!HE$5*100000+IF(AND($E18=1,UE18=0),50000,0))),1000000))</f>
        <v/>
      </c>
      <c r="ADM18">
        <f>IF($B18=0,1000000,IF(INDEX('計算A'!$D$60:$II$104,$B18,211)*KY18=1,IF(AND($E18=2,UF18=0),1000000,IF($F18&gt;0,INDEX('計算A'!HF$110:HF$114,$F18+1)+IF(AND($E18=1,UF18=0),1000,0),MIN(AEZ18,20)*400+(IF('計算A'!HE$106=1,1-KX18,0)+IF('計算A'!HF$106=1,1-KZ18,0))*150+199+'計算A'!HF$5*100000+IF(AND($E18=1,UF18=0),50000,0))),1000000))</f>
        <v/>
      </c>
      <c r="ADN18">
        <f>IF($B18=0,1000000,IF(INDEX('計算A'!$D$60:$II$104,$B18,212)*KZ18=1,IF(AND($E18=2,UG18=0),1000000,IF($F18&gt;0,INDEX('計算A'!HG$110:HG$114,$F18+1)+IF(AND($E18=1,UG18=0),1000,0),MIN(AEZ18,20)*400+(IF('計算A'!HF$106=1,1-KY18,0)+IF('計算A'!HG$106=1,1-LA18,0))*150+209+'計算A'!HG$5*100000+IF(AND($E18=1,UG18=0),50000,0))),1000000))</f>
        <v/>
      </c>
      <c r="ADO18">
        <f>IF($B18=0,1000000,IF(INDEX('計算A'!$D$60:$II$104,$B18,213)*LA18=1,IF(AND($E18=2,UH18=0),1000000,IF($F18&gt;0,INDEX('計算A'!HH$110:HH$114,$F18+1)+IF(AND($E18=1,UH18=0),1000,0),MIN(AEZ18,20)*400+(IF('計算A'!HG$106=1,1-KZ18,0)+IF('計算A'!HH$106=1,1-LB18,0))*150+219+'計算A'!HH$5*100000+IF(AND($E18=1,UH18=0),50000,0))),1000000))</f>
        <v/>
      </c>
      <c r="ADP18">
        <f>IF($B18=0,1000000,IF(INDEX('計算A'!$D$60:$II$104,$B18,214)*LB18=1,IF(AND($E18=2,UI18=0),1000000,IF($F18&gt;0,INDEX('計算A'!HI$110:HI$114,$F18+1)+IF(AND($E18=1,UI18=0),1000,0),MIN(AEZ18,20)*400+(IF('計算A'!HH$106=1,1-LA18,0)+IF('計算A'!HI$106=1,1-LC18,0))*150+229+'計算A'!HI$5*100000+IF(AND($E18=1,UI18=0),50000,0))),1000000))</f>
        <v/>
      </c>
      <c r="ADQ18">
        <f>IF($B18=0,1000000,IF(INDEX('計算A'!$D$60:$II$104,$B18,215)*LC18=1,IF(AND($E18=2,UJ18=0),1000000,IF($F18&gt;0,INDEX('計算A'!HJ$110:HJ$114,$F18+1)+IF(AND($E18=1,UJ18=0),1000,0),MIN(AEZ18,20)*400+(IF('計算A'!HI$106=1,1-LB18,0)+IF('計算A'!HJ$106=1,1-LD18,0))*150+239+'計算A'!HJ$5*100000+IF(AND($E18=1,UJ18=0),50000,0))),1000000))</f>
        <v/>
      </c>
      <c r="ADR18">
        <f>IF($B18=0,1000000,IF(INDEX('計算A'!$D$60:$II$104,$B18,216)*LD18=1,IF(AND($E18=2,UK18=0),1000000,IF($F18&gt;0,INDEX('計算A'!HK$110:HK$114,$F18+1)+IF(AND($E18=1,UK18=0),1000,0),MIN(AEZ18,20)*400+(IF('計算A'!HJ$106=1,1-LC18,0))*150+249+'計算A'!HK$5*100000+IF(AND($E18=1,UK18=0),50000,0))),1000000))</f>
        <v/>
      </c>
      <c r="ADS18">
        <f>IF($B18=0,1000000,IF(INDEX('計算A'!$D$60:$II$104,$B18,217)*LE18=1,IF(AND($E18=2,UL18=0),1000000,IF($F18&gt;0,INDEX('計算A'!HL$110:HL$114,$F18+1)+IF(AND($E18=1,UL18=0),1000,0),MIN(AFA18,20)*400+(IF('計算A'!HL$106=1,1-LF18,0))*150+20+'計算A'!HL$5*100000+IF(AND($E18=1,UL18=0),50000,0))),1000000))</f>
        <v/>
      </c>
      <c r="ADT18">
        <f>IF($B18=0,1000000,IF(INDEX('計算A'!$D$60:$II$104,$B18,218)*LF18=1,IF(AND($E18=2,UM18=0),1000000,IF($F18&gt;0,INDEX('計算A'!HM$110:HM$114,$F18+1)+IF(AND($E18=1,UM18=0),1000,0),MIN(AFA18,20)*400+(IF('計算A'!HL$106=1,1-LE18,0)+IF('計算A'!HM$106=1,1-LG18,0))*150+30+'計算A'!HM$5*100000+IF(AND($E18=1,UM18=0),50000,0))),1000000))</f>
        <v/>
      </c>
      <c r="ADU18">
        <f>IF($B18=0,1000000,IF(INDEX('計算A'!$D$60:$II$104,$B18,219)*LG18=1,IF(AND($E18=2,UN18=0),1000000,IF($F18&gt;0,INDEX('計算A'!HN$110:HN$114,$F18+1)+IF(AND($E18=1,UN18=0),1000,0),MIN(AFA18,20)*400+(IF('計算A'!HM$106=1,1-LF18,0)+IF('計算A'!HN$106=1,1-LH18,0))*150+40+'計算A'!HN$5*100000+IF(AND($E18=1,UN18=0),50000,0))),1000000))</f>
        <v/>
      </c>
      <c r="ADV18">
        <f>IF($B18=0,1000000,IF(INDEX('計算A'!$D$60:$II$104,$B18,220)*LH18=1,IF(AND($E18=2,UO18=0),1000000,IF($F18&gt;0,INDEX('計算A'!HO$110:HO$114,$F18+1)+IF(AND($E18=1,UO18=0),1000,0),MIN(AFA18,20)*400+(IF('計算A'!HN$106=1,1-LG18,0)+IF('計算A'!HO$106=1,1-LI18,0))*150+50+'計算A'!HO$5*100000+IF(AND($E18=1,UO18=0),50000,0))),1000000))</f>
        <v/>
      </c>
      <c r="ADW18">
        <f>IF($B18=0,1000000,IF(INDEX('計算A'!$D$60:$II$104,$B18,221)*LI18=1,IF(AND($E18=2,UP18=0),1000000,IF($F18&gt;0,INDEX('計算A'!HP$110:HP$114,$F18+1)+IF(AND($E18=1,UP18=0),1000,0),MIN(AFA18,20)*400+(IF('計算A'!HO$106=1,1-LH18,0)+IF('計算A'!HP$106=1,1-LJ18,0))*150+60+'計算A'!HP$5*100000+IF(AND($E18=1,UP18=0),50000,0))),1000000))</f>
        <v/>
      </c>
      <c r="ADX18">
        <f>IF($B18=0,1000000,IF(INDEX('計算A'!$D$60:$II$104,$B18,222)*LJ18=1,IF(AND($E18=2,UQ18=0),1000000,IF($F18&gt;0,INDEX('計算A'!HQ$110:HQ$114,$F18+1)+IF(AND($E18=1,UQ18=0),1000,0),MIN(AFA18,20)*400+(IF('計算A'!HP$106=1,1-LI18,0)+IF('計算A'!HQ$106=1,1-LK18,0))*150+70+'計算A'!HQ$5*100000+IF(AND($E18=1,UQ18=0),50000,0))),1000000))</f>
        <v/>
      </c>
      <c r="ADY18">
        <f>IF($B18=0,1000000,IF(INDEX('計算A'!$D$60:$II$104,$B18,223)*LK18=1,IF(AND($E18=2,UR18=0),1000000,IF($F18&gt;0,INDEX('計算A'!HR$110:HR$114,$F18+1)+IF(AND($E18=1,UR18=0),1000,0),MIN(AFA18,20)*400+(IF('計算A'!HQ$106=1,1-LJ18,0)+IF('計算A'!HR$106=1,1-LL18,0))*150+80+'計算A'!HR$5*100000+IF(AND($E18=1,UR18=0),50000,0))),1000000))</f>
        <v/>
      </c>
      <c r="ADZ18">
        <f>IF($B18=0,1000000,IF(INDEX('計算A'!$D$60:$II$104,$B18,224)*LL18=1,IF(AND($E18=2,US18=0),1000000,IF($F18&gt;0,INDEX('計算A'!HS$110:HS$114,$F18+1)+IF(AND($E18=1,US18=0),1000,0),MIN(AFA18,20)*400+(IF('計算A'!HR$106=1,1-LK18,0)+IF('計算A'!HS$106=1,1-LM18,0))*150+90+'計算A'!HS$5*100000+IF(AND($E18=1,US18=0),50000,0))),1000000))</f>
        <v/>
      </c>
      <c r="AEA18">
        <f>IF($B18=0,1000000,IF(INDEX('計算A'!$D$60:$II$104,$B18,225)*LM18=1,IF(AND($E18=2,UT18=0),1000000,IF($F18&gt;0,INDEX('計算A'!HT$110:HT$114,$F18+1)+IF(AND($E18=1,UT18=0),1000,0),MIN(AFA18,20)*400+(IF('計算A'!HS$106=1,1-LL18,0)+IF('計算A'!HT$106=1,1-LN18,0))*150+100+'計算A'!HT$5*100000+IF(AND($E18=1,UT18=0),50000,0))),1000000))</f>
        <v/>
      </c>
      <c r="AEB18">
        <f>IF($B18=0,1000000,IF(INDEX('計算A'!$D$60:$II$104,$B18,226)*LN18=1,IF(AND($E18=2,UU18=0),1000000,IF($F18&gt;0,INDEX('計算A'!HU$110:HU$114,$F18+1)+IF(AND($E18=1,UU18=0),1000,0),MIN(AFA18,20)*400+(IF('計算A'!HT$106=1,1-LM18,0)+IF('計算A'!HU$106=1,1-LO18,0))*150+110+'計算A'!HU$5*100000+IF(AND($E18=1,UU18=0),50000,0))),1000000))</f>
        <v/>
      </c>
      <c r="AEC18">
        <f>IF($B18=0,1000000,IF(INDEX('計算A'!$D$60:$II$104,$B18,227)*LO18=1,IF(AND($E18=2,UV18=0),1000000,IF($F18&gt;0,INDEX('計算A'!HV$110:HV$114,$F18+1)+IF(AND($E18=1,UV18=0),1000,0),MIN(AFA18,20)*400+(IF('計算A'!HU$106=1,1-LN18,0)+IF('計算A'!HV$106=1,1-LP18,0))*150+120+'計算A'!HV$5*100000+IF(AND($E18=1,UV18=0),50000,0))),1000000))</f>
        <v/>
      </c>
      <c r="AED18">
        <f>IF($B18=0,1000000,IF(INDEX('計算A'!$D$60:$II$104,$B18,228)*LP18=1,IF(AND($E18=2,UW18=0),1000000,IF($F18&gt;0,INDEX('計算A'!HW$110:HW$114,$F18+1)+IF(AND($E18=1,UW18=0),1000,0),MIN(AFA18,20)*400+(IF('計算A'!HV$106=1,1-LO18,0)+IF('計算A'!HW$106=1,1-LQ18,0))*150+130+'計算A'!HW$5*100000+IF(AND($E18=1,UW18=0),50000,0))),1000000))</f>
        <v/>
      </c>
      <c r="AEE18">
        <f>IF($B18=0,1000000,IF(INDEX('計算A'!$D$60:$II$104,$B18,229)*LQ18=1,IF(AND($E18=2,UX18=0),1000000,IF($F18&gt;0,INDEX('計算A'!HX$110:HX$114,$F18+1)+IF(AND($E18=1,UX18=0),1000,0),MIN(AFA18,20)*400+(IF('計算A'!HW$106=1,1-LP18,0)+IF('計算A'!HX$106=1,1-LR18,0))*150+140+'計算A'!HX$5*100000+IF(AND($E18=1,UX18=0),50000,0))),1000000))</f>
        <v/>
      </c>
      <c r="AEF18">
        <f>IF($B18=0,1000000,IF(INDEX('計算A'!$D$60:$II$104,$B18,230)*LR18=1,IF(AND($E18=2,UY18=0),1000000,IF($F18&gt;0,INDEX('計算A'!HY$110:HY$114,$F18+1)+IF(AND($E18=1,UY18=0),1000,0),MIN(AFA18,20)*400+(IF('計算A'!HX$106=1,1-LQ18,0)+IF('計算A'!HY$106=1,1-LS18,0))*150+150+'計算A'!HY$5*100000+IF(AND($E18=1,UY18=0),50000,0))),1000000))</f>
        <v/>
      </c>
      <c r="AEG18">
        <f>IF($B18=0,1000000,IF(INDEX('計算A'!$D$60:$II$104,$B18,231)*LS18=1,IF(AND($E18=2,UZ18=0),1000000,IF($F18&gt;0,INDEX('計算A'!HZ$110:HZ$114,$F18+1)+IF(AND($E18=1,UZ18=0),1000,0),MIN(AFA18,20)*400+(IF('計算A'!HY$106=1,1-LR18,0)+IF('計算A'!HZ$106=1,1-LT18,0))*150+160+'計算A'!HZ$5*100000+IF(AND($E18=1,UZ18=0),50000,0))),1000000))</f>
        <v/>
      </c>
      <c r="AEH18">
        <f>IF($B18=0,1000000,IF(INDEX('計算A'!$D$60:$II$104,$B18,232)*LT18=1,IF(AND($E18=2,VA18=0),1000000,IF($F18&gt;0,INDEX('計算A'!IA$110:IA$114,$F18+1)+IF(AND($E18=1,VA18=0),1000,0),MIN(AFA18,20)*400+(IF('計算A'!HZ$106=1,1-LS18,0)+IF('計算A'!IA$106=1,1-LU18,0))*150+170+'計算A'!IA$5*100000+IF(AND($E18=1,VA18=0),50000,0))),1000000))</f>
        <v/>
      </c>
      <c r="AEI18">
        <f>IF($B18=0,1000000,IF(INDEX('計算A'!$D$60:$II$104,$B18,233)*LU18=1,IF(AND($E18=2,VB18=0),1000000,IF($F18&gt;0,INDEX('計算A'!IB$110:IB$114,$F18+1)+IF(AND($E18=1,VB18=0),1000,0),MIN(AFA18,20)*400+(IF('計算A'!IA$106=1,1-LT18,0)+IF('計算A'!IB$106=1,1-LV18,0))*150+180+'計算A'!IB$5*100000+IF(AND($E18=1,VB18=0),50000,0))),1000000))</f>
        <v/>
      </c>
      <c r="AEJ18">
        <f>IF($B18=0,1000000,IF(INDEX('計算A'!$D$60:$II$104,$B18,234)*LV18=1,IF(AND($E18=2,VC18=0),1000000,IF($F18&gt;0,INDEX('計算A'!IC$110:IC$114,$F18+1)+IF(AND($E18=1,VC18=0),1000,0),MIN(AFA18,20)*400+(IF('計算A'!IB$106=1,1-LU18,0)+IF('計算A'!IC$106=1,1-LW18,0))*150+190+'計算A'!IC$5*100000+IF(AND($E18=1,VC18=0),50000,0))),1000000))</f>
        <v/>
      </c>
      <c r="AEK18">
        <f>IF($B18=0,1000000,IF(INDEX('計算A'!$D$60:$II$104,$B18,235)*LW18=1,IF(AND($E18=2,VD18=0),1000000,IF($F18&gt;0,INDEX('計算A'!ID$110:ID$114,$F18+1)+IF(AND($E18=1,VD18=0),1000,0),MIN(AFA18,20)*400+(IF('計算A'!IC$106=1,1-LV18,0)+IF('計算A'!ID$106=1,1-LX18,0))*150+200+'計算A'!ID$5*100000+IF(AND($E18=1,VD18=0),50000,0))),1000000))</f>
        <v/>
      </c>
      <c r="AEL18">
        <f>IF($B18=0,1000000,IF(INDEX('計算A'!$D$60:$II$104,$B18,236)*LX18=1,IF(AND($E18=2,VE18=0),1000000,IF($F18&gt;0,INDEX('計算A'!IE$110:IE$114,$F18+1)+IF(AND($E18=1,VE18=0),1000,0),MIN(AFA18,20)*400+(IF('計算A'!ID$106=1,1-LW18,0)+IF('計算A'!IE$106=1,1-LY18,0))*150+210+'計算A'!IE$5*100000+IF(AND($E18=1,VE18=0),50000,0))),1000000))</f>
        <v/>
      </c>
      <c r="AEM18">
        <f>IF($B18=0,1000000,IF(INDEX('計算A'!$D$60:$II$104,$B18,237)*LY18=1,IF(AND($E18=2,VF18=0),1000000,IF($F18&gt;0,INDEX('計算A'!IF$110:IF$114,$F18+1)+IF(AND($E18=1,VF18=0),1000,0),MIN(AFA18,20)*400+(IF('計算A'!IE$106=1,1-LX18,0)+IF('計算A'!IF$106=1,1-LZ18,0))*150+220+'計算A'!IF$5*100000+IF(AND($E18=1,VF18=0),50000,0))),1000000))</f>
        <v/>
      </c>
      <c r="AEN18">
        <f>IF($B18=0,1000000,IF(INDEX('計算A'!$D$60:$II$104,$B18,238)*LZ18=1,IF(AND($E18=2,VG18=0),1000000,IF($F18&gt;0,INDEX('計算A'!IG$110:IG$114,$F18+1)+IF(AND($E18=1,VG18=0),1000,0),MIN(AFA18,20)*400+(IF('計算A'!IF$106=1,1-LY18,0)+IF('計算A'!IG$106=1,1-MA18,0))*150+230+'計算A'!IG$5*100000+IF(AND($E18=1,VG18=0),50000,0))),1000000))</f>
        <v/>
      </c>
      <c r="AEO18">
        <f>IF($B18=0,1000000,IF(INDEX('計算A'!$D$60:$II$104,$B18,239)*MA18=1,IF(AND($E18=2,VH18=0),1000000,IF($F18&gt;0,INDEX('計算A'!IH$110:IH$114,$F18+1)+IF(AND($E18=1,VH18=0),1000,0),MIN(AFA18,20)*400+(IF('計算A'!IG$106=1,1-LZ18,0)+IF('計算A'!IH$106=1,1-MB18,0))*150+240+'計算A'!IH$5*100000+IF(AND($E18=1,VH18=0),50000,0))),1000000))</f>
        <v/>
      </c>
      <c r="AEP18">
        <f>IF($B18=0,1000000,IF(INDEX('計算A'!$D$60:$II$104,$B18,240)*MB18=1,IF(AND($E18=2,VI18=0),1000000,IF($F18&gt;0,INDEX('計算A'!II$110:II$114,$F18+1)+IF(AND($E18=1,VI18=0),1000,0),MIN(AFA18,20)*400+(IF('計算A'!IH$106=1,1-MA18,0))*150+250+'計算A'!II$5*100000+IF(AND($E18=1,VI18=0),50000,0))),1000000))</f>
        <v/>
      </c>
      <c r="AER18">
        <f>AER17+IF($C17&gt;0,IF(INDEX('計算A'!$D$2:$II$2,$C17)=1,1,0),0)</f>
        <v/>
      </c>
      <c r="AES18">
        <f>AES17+IF($C17&gt;0,IF(INDEX('計算A'!$D$2:$II$2,$C17)=2,1,0),0)</f>
        <v/>
      </c>
      <c r="AET18">
        <f>AET17+IF($C17&gt;0,IF(INDEX('計算A'!$D$2:$II$2,$C17)=3,1,0),0)</f>
        <v/>
      </c>
      <c r="AEU18">
        <f>AEU17+IF($C17&gt;0,IF(INDEX('計算A'!$D$2:$II$2,$C17)=4,1,0),0)</f>
        <v/>
      </c>
      <c r="AEV18">
        <f>AEV17+IF($C17&gt;0,IF(INDEX('計算A'!$D$2:$II$2,$C17)=5,1,0),0)</f>
        <v/>
      </c>
      <c r="AEW18">
        <f>AEW17+IF($C17&gt;0,IF(INDEX('計算A'!$D$2:$II$2,$C17)=6,1,0),0)</f>
        <v/>
      </c>
      <c r="AEX18">
        <f>AEX17+IF($C17&gt;0,IF(INDEX('計算A'!$D$2:$II$2,$C17)=7,1,0),0)</f>
        <v/>
      </c>
      <c r="AEY18">
        <f>AEY17+IF($C17&gt;0,IF(INDEX('計算A'!$D$2:$II$2,$C17)=8,1,0),0)</f>
        <v/>
      </c>
      <c r="AEZ18">
        <f>AEZ17+IF($C17&gt;0,IF(INDEX('計算A'!$D$2:$II$2,$C17)=9,1,0),0)</f>
        <v/>
      </c>
      <c r="AFA18">
        <f>AFA17+IF($C17&gt;0,IF(INDEX('計算A'!$D$2:$II$2,$C17)=10,1,0),0)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F($F19&gt;0,INDEX('計算A'!D$110:D$114,$F19+1)+IF(AND($E19=1,MD19=0),1000,0),MIN(AER19,20)*400+(IF('計算A'!D$106=1,1-CX19,0))*150+11+'計算A'!D$5*100000+IF(AND($E19=1,MD19=0),50000,0))),1000000))</f>
        <v/>
      </c>
      <c r="VL19">
        <f>IF($B19=0,1000000,IF(INDEX('計算A'!$D$60:$II$104,$B19,2)*CX19=1,IF(AND($E19=2,ME19=0),1000000,IF($F19&gt;0,INDEX('計算A'!E$110:E$114,$F19+1)+IF(AND($E19=1,ME19=0),1000,0),MIN(AER19,20)*400+(IF('計算A'!D$106=1,1-CW19,0)+IF('計算A'!E$106=1,1-CY19,0))*150+21+'計算A'!E$5*100000+IF(AND($E19=1,ME19=0),50000,0))),1000000))</f>
        <v/>
      </c>
      <c r="VM19">
        <f>IF($B19=0,1000000,IF(INDEX('計算A'!$D$60:$II$104,$B19,3)*CY19=1,IF(AND($E19=2,MF19=0),1000000,IF($F19&gt;0,INDEX('計算A'!F$110:F$114,$F19+1)+IF(AND($E19=1,MF19=0),1000,0),MIN(AER19,20)*400+(IF('計算A'!E$106=1,1-CX19,0)+IF('計算A'!F$106=1,1-CZ19,0))*150+31+'計算A'!F$5*100000+IF(AND($E19=1,MF19=0),50000,0))),1000000))</f>
        <v/>
      </c>
      <c r="VN19">
        <f>IF($B19=0,1000000,IF(INDEX('計算A'!$D$60:$II$104,$B19,4)*CZ19=1,IF(AND($E19=2,MG19=0),1000000,IF($F19&gt;0,INDEX('計算A'!G$110:G$114,$F19+1)+IF(AND($E19=1,MG19=0),1000,0),MIN(AER19,20)*400+(IF('計算A'!F$106=1,1-CY19,0)+IF('計算A'!G$106=1,1-DA19,0))*150+41+'計算A'!G$5*100000+IF(AND($E19=1,MG19=0),50000,0))),1000000))</f>
        <v/>
      </c>
      <c r="VO19">
        <f>IF($B19=0,1000000,IF(INDEX('計算A'!$D$60:$II$104,$B19,5)*DA19=1,IF(AND($E19=2,MH19=0),1000000,IF($F19&gt;0,INDEX('計算A'!H$110:H$114,$F19+1)+IF(AND($E19=1,MH19=0),1000,0),MIN(AER19,20)*400+(IF('計算A'!G$106=1,1-CZ19,0)+IF('計算A'!H$106=1,1-DB19,0))*150+51+'計算A'!H$5*100000+IF(AND($E19=1,MH19=0),50000,0))),1000000))</f>
        <v/>
      </c>
      <c r="VP19">
        <f>IF($B19=0,1000000,IF(INDEX('計算A'!$D$60:$II$104,$B19,6)*DB19=1,IF(AND($E19=2,MI19=0),1000000,IF($F19&gt;0,INDEX('計算A'!I$110:I$114,$F19+1)+IF(AND($E19=1,MI19=0),1000,0),MIN(AER19,20)*400+(IF('計算A'!H$106=1,1-DA19,0)+IF('計算A'!I$106=1,1-DC19,0))*150+61+'計算A'!I$5*100000+IF(AND($E19=1,MI19=0),50000,0))),1000000))</f>
        <v/>
      </c>
      <c r="VQ19">
        <f>IF($B19=0,1000000,IF(INDEX('計算A'!$D$60:$II$104,$B19,7)*DC19=1,IF(AND($E19=2,MJ19=0),1000000,IF($F19&gt;0,INDEX('計算A'!J$110:J$114,$F19+1)+IF(AND($E19=1,MJ19=0),1000,0),MIN(AER19,20)*400+(IF('計算A'!I$106=1,1-DB19,0)+IF('計算A'!J$106=1,1-DD19,0))*150+71+'計算A'!J$5*100000+IF(AND($E19=1,MJ19=0),50000,0))),1000000))</f>
        <v/>
      </c>
      <c r="VR19">
        <f>IF($B19=0,1000000,IF(INDEX('計算A'!$D$60:$II$104,$B19,8)*DD19=1,IF(AND($E19=2,MK19=0),1000000,IF($F19&gt;0,INDEX('計算A'!K$110:K$114,$F19+1)+IF(AND($E19=1,MK19=0),1000,0),MIN(AER19,20)*400+(IF('計算A'!J$106=1,1-DC19,0)+IF('計算A'!K$106=1,1-DE19,0))*150+81+'計算A'!K$5*100000+IF(AND($E19=1,MK19=0),50000,0))),1000000))</f>
        <v/>
      </c>
      <c r="VS19">
        <f>IF($B19=0,1000000,IF(INDEX('計算A'!$D$60:$II$104,$B19,9)*DE19=1,IF(AND($E19=2,ML19=0),1000000,IF($F19&gt;0,INDEX('計算A'!L$110:L$114,$F19+1)+IF(AND($E19=1,ML19=0),1000,0),MIN(AER19,20)*400+(IF('計算A'!K$106=1,1-DD19,0)+IF('計算A'!L$106=1,1-DF19,0))*150+91+'計算A'!L$5*100000+IF(AND($E19=1,ML19=0),50000,0))),1000000))</f>
        <v/>
      </c>
      <c r="VT19">
        <f>IF($B19=0,1000000,IF(INDEX('計算A'!$D$60:$II$104,$B19,10)*DF19=1,IF(AND($E19=2,MM19=0),1000000,IF($F19&gt;0,INDEX('計算A'!M$110:M$114,$F19+1)+IF(AND($E19=1,MM19=0),1000,0),MIN(AER19,20)*400+(IF('計算A'!L$106=1,1-DE19,0)+IF('計算A'!M$106=1,1-DG19,0))*150+101+'計算A'!M$5*100000+IF(AND($E19=1,MM19=0),50000,0))),1000000))</f>
        <v/>
      </c>
      <c r="VU19">
        <f>IF($B19=0,1000000,IF(INDEX('計算A'!$D$60:$II$104,$B19,11)*DG19=1,IF(AND($E19=2,MN19=0),1000000,IF($F19&gt;0,INDEX('計算A'!N$110:N$114,$F19+1)+IF(AND($E19=1,MN19=0),1000,0),MIN(AER19,20)*400+(IF('計算A'!M$106=1,1-DF19,0)+IF('計算A'!N$106=1,1-DH19,0))*150+111+'計算A'!N$5*100000+IF(AND($E19=1,MN19=0),50000,0))),1000000))</f>
        <v/>
      </c>
      <c r="VV19">
        <f>IF($B19=0,1000000,IF(INDEX('計算A'!$D$60:$II$104,$B19,12)*DH19=1,IF(AND($E19=2,MO19=0),1000000,IF($F19&gt;0,INDEX('計算A'!O$110:O$114,$F19+1)+IF(AND($E19=1,MO19=0),1000,0),MIN(AER19,20)*400+(IF('計算A'!N$106=1,1-DG19,0)+IF('計算A'!O$106=1,1-DI19,0))*150+121+'計算A'!O$5*100000+IF(AND($E19=1,MO19=0),50000,0))),1000000))</f>
        <v/>
      </c>
      <c r="VW19">
        <f>IF($B19=0,1000000,IF(INDEX('計算A'!$D$60:$II$104,$B19,13)*DI19=1,IF(AND($E19=2,MP19=0),1000000,IF($F19&gt;0,INDEX('計算A'!P$110:P$114,$F19+1)+IF(AND($E19=1,MP19=0),1000,0),MIN(AER19,20)*400+(IF('計算A'!O$106=1,1-DH19,0)+IF('計算A'!P$106=1,1-DJ19,0))*150+131+'計算A'!P$5*100000+IF(AND($E19=1,MP19=0),50000,0))),1000000))</f>
        <v/>
      </c>
      <c r="VX19">
        <f>IF($B19=0,1000000,IF(INDEX('計算A'!$D$60:$II$104,$B19,14)*DJ19=1,IF(AND($E19=2,MQ19=0),1000000,IF($F19&gt;0,INDEX('計算A'!Q$110:Q$114,$F19+1)+IF(AND($E19=1,MQ19=0),1000,0),MIN(AER19,20)*400+(IF('計算A'!P$106=1,1-DI19,0)+IF('計算A'!Q$106=1,1-DK19,0))*150+141+'計算A'!Q$5*100000+IF(AND($E19=1,MQ19=0),50000,0))),1000000))</f>
        <v/>
      </c>
      <c r="VY19">
        <f>IF($B19=0,1000000,IF(INDEX('計算A'!$D$60:$II$104,$B19,15)*DK19=1,IF(AND($E19=2,MR19=0),1000000,IF($F19&gt;0,INDEX('計算A'!R$110:R$114,$F19+1)+IF(AND($E19=1,MR19=0),1000,0),MIN(AER19,20)*400+(IF('計算A'!Q$106=1,1-DJ19,0)+IF('計算A'!R$106=1,1-DL19,0))*150+151+'計算A'!R$5*100000+IF(AND($E19=1,MR19=0),50000,0))),1000000))</f>
        <v/>
      </c>
      <c r="VZ19">
        <f>IF($B19=0,1000000,IF(INDEX('計算A'!$D$60:$II$104,$B19,16)*DL19=1,IF(AND($E19=2,MS19=0),1000000,IF($F19&gt;0,INDEX('計算A'!S$110:S$114,$F19+1)+IF(AND($E19=1,MS19=0),1000,0),MIN(AER19,20)*400+(IF('計算A'!R$106=1,1-DK19,0)+IF('計算A'!S$106=1,1-DM19,0))*150+161+'計算A'!S$5*100000+IF(AND($E19=1,MS19=0),50000,0))),1000000))</f>
        <v/>
      </c>
      <c r="WA19">
        <f>IF($B19=0,1000000,IF(INDEX('計算A'!$D$60:$II$104,$B19,17)*DM19=1,IF(AND($E19=2,MT19=0),1000000,IF($F19&gt;0,INDEX('計算A'!T$110:T$114,$F19+1)+IF(AND($E19=1,MT19=0),1000,0),MIN(AER19,20)*400+(IF('計算A'!S$106=1,1-DL19,0)+IF('計算A'!T$106=1,1-DN19,0))*150+171+'計算A'!T$5*100000+IF(AND($E19=1,MT19=0),50000,0))),1000000))</f>
        <v/>
      </c>
      <c r="WB19">
        <f>IF($B19=0,1000000,IF(INDEX('計算A'!$D$60:$II$104,$B19,18)*DN19=1,IF(AND($E19=2,MU19=0),1000000,IF($F19&gt;0,INDEX('計算A'!U$110:U$114,$F19+1)+IF(AND($E19=1,MU19=0),1000,0),MIN(AER19,20)*400+(IF('計算A'!T$106=1,1-DM19,0)+IF('計算A'!U$106=1,1-DO19,0))*150+181+'計算A'!U$5*100000+IF(AND($E19=1,MU19=0),50000,0))),1000000))</f>
        <v/>
      </c>
      <c r="WC19">
        <f>IF($B19=0,1000000,IF(INDEX('計算A'!$D$60:$II$104,$B19,19)*DO19=1,IF(AND($E19=2,MV19=0),1000000,IF($F19&gt;0,INDEX('計算A'!V$110:V$114,$F19+1)+IF(AND($E19=1,MV19=0),1000,0),MIN(AER19,20)*400+(IF('計算A'!U$106=1,1-DN19,0)+IF('計算A'!V$106=1,1-DP19,0))*150+191+'計算A'!V$5*100000+IF(AND($E19=1,MV19=0),50000,0))),1000000))</f>
        <v/>
      </c>
      <c r="WD19">
        <f>IF($B19=0,1000000,IF(INDEX('計算A'!$D$60:$II$104,$B19,20)*DP19=1,IF(AND($E19=2,MW19=0),1000000,IF($F19&gt;0,INDEX('計算A'!W$110:W$114,$F19+1)+IF(AND($E19=1,MW19=0),1000,0),MIN(AER19,20)*400+(IF('計算A'!V$106=1,1-DO19,0)+IF('計算A'!W$106=1,1-DQ19,0))*150+201+'計算A'!W$5*100000+IF(AND($E19=1,MW19=0),50000,0))),1000000))</f>
        <v/>
      </c>
      <c r="WE19">
        <f>IF($B19=0,1000000,IF(INDEX('計算A'!$D$60:$II$104,$B19,21)*DQ19=1,IF(AND($E19=2,MX19=0),1000000,IF($F19&gt;0,INDEX('計算A'!X$110:X$114,$F19+1)+IF(AND($E19=1,MX19=0),1000,0),MIN(AER19,20)*400+(IF('計算A'!W$106=1,1-DP19,0)+IF('計算A'!X$106=1,1-DR19,0))*150+211+'計算A'!X$5*100000+IF(AND($E19=1,MX19=0),50000,0))),1000000))</f>
        <v/>
      </c>
      <c r="WF19">
        <f>IF($B19=0,1000000,IF(INDEX('計算A'!$D$60:$II$104,$B19,22)*DR19=1,IF(AND($E19=2,MY19=0),1000000,IF($F19&gt;0,INDEX('計算A'!Y$110:Y$114,$F19+1)+IF(AND($E19=1,MY19=0),1000,0),MIN(AER19,20)*400+(IF('計算A'!X$106=1,1-DQ19,0)+IF('計算A'!Y$106=1,1-DS19,0))*150+221+'計算A'!Y$5*100000+IF(AND($E19=1,MY19=0),50000,0))),1000000))</f>
        <v/>
      </c>
      <c r="WG19">
        <f>IF($B19=0,1000000,IF(INDEX('計算A'!$D$60:$II$104,$B19,23)*DS19=1,IF(AND($E19=2,MZ19=0),1000000,IF($F19&gt;0,INDEX('計算A'!Z$110:Z$114,$F19+1)+IF(AND($E19=1,MZ19=0),1000,0),MIN(AER19,20)*400+(IF('計算A'!Y$106=1,1-DR19,0)+IF('計算A'!Z$106=1,1-DT19,0))*150+231+'計算A'!Z$5*100000+IF(AND($E19=1,MZ19=0),50000,0))),1000000))</f>
        <v/>
      </c>
      <c r="WH19">
        <f>IF($B19=0,1000000,IF(INDEX('計算A'!$D$60:$II$104,$B19,24)*DT19=1,IF(AND($E19=2,NA19=0),1000000,IF($F19&gt;0,INDEX('計算A'!AA$110:AA$114,$F19+1)+IF(AND($E19=1,NA19=0),1000,0),MIN(AER19,20)*400+(IF('計算A'!Z$106=1,1-DS19,0))*150+241+'計算A'!AA$5*100000+IF(AND($E19=1,NA19=0),50000,0))),1000000))</f>
        <v/>
      </c>
      <c r="WI19">
        <f>IF($B19=0,1000000,IF(INDEX('計算A'!$D$60:$II$104,$B19,25)*DU19=1,IF(AND($E19=2,NB19=0),1000000,IF($F19&gt;0,INDEX('計算A'!AB$110:AB$114,$F19+1)+IF(AND($E19=1,NB19=0),1000,0),MIN(AES19,20)*400+(IF('計算A'!AB$106=1,1-DV19,0))*150+12+'計算A'!AB$5*100000+IF(AND($E19=1,NB19=0),50000,0))),1000000))</f>
        <v/>
      </c>
      <c r="WJ19">
        <f>IF($B19=0,1000000,IF(INDEX('計算A'!$D$60:$II$104,$B19,26)*DV19=1,IF(AND($E19=2,NC19=0),1000000,IF($F19&gt;0,INDEX('計算A'!AC$110:AC$114,$F19+1)+IF(AND($E19=1,NC19=0),1000,0),MIN(AES19,20)*400+(IF('計算A'!AB$106=1,1-DU19,0)+IF('計算A'!AC$106=1,1-DW19,0))*150+22+'計算A'!AC$5*100000+IF(AND($E19=1,NC19=0),50000,0))),1000000))</f>
        <v/>
      </c>
      <c r="WK19">
        <f>IF($B19=0,1000000,IF(INDEX('計算A'!$D$60:$II$104,$B19,27)*DW19=1,IF(AND($E19=2,ND19=0),1000000,IF($F19&gt;0,INDEX('計算A'!AD$110:AD$114,$F19+1)+IF(AND($E19=1,ND19=0),1000,0),MIN(AES19,20)*400+(IF('計算A'!AC$106=1,1-DV19,0)+IF('計算A'!AD$106=1,1-DX19,0))*150+32+'計算A'!AD$5*100000+IF(AND($E19=1,ND19=0),50000,0))),1000000))</f>
        <v/>
      </c>
      <c r="WL19">
        <f>IF($B19=0,1000000,IF(INDEX('計算A'!$D$60:$II$104,$B19,28)*DX19=1,IF(AND($E19=2,NE19=0),1000000,IF($F19&gt;0,INDEX('計算A'!AE$110:AE$114,$F19+1)+IF(AND($E19=1,NE19=0),1000,0),MIN(AES19,20)*400+(IF('計算A'!AD$106=1,1-DW19,0)+IF('計算A'!AE$106=1,1-DY19,0))*150+42+'計算A'!AE$5*100000+IF(AND($E19=1,NE19=0),50000,0))),1000000))</f>
        <v/>
      </c>
      <c r="WM19">
        <f>IF($B19=0,1000000,IF(INDEX('計算A'!$D$60:$II$104,$B19,29)*DY19=1,IF(AND($E19=2,NF19=0),1000000,IF($F19&gt;0,INDEX('計算A'!AF$110:AF$114,$F19+1)+IF(AND($E19=1,NF19=0),1000,0),MIN(AES19,20)*400+(IF('計算A'!AE$106=1,1-DX19,0)+IF('計算A'!AF$106=1,1-DZ19,0))*150+52+'計算A'!AF$5*100000+IF(AND($E19=1,NF19=0),50000,0))),1000000))</f>
        <v/>
      </c>
      <c r="WN19">
        <f>IF($B19=0,1000000,IF(INDEX('計算A'!$D$60:$II$104,$B19,30)*DZ19=1,IF(AND($E19=2,NG19=0),1000000,IF($F19&gt;0,INDEX('計算A'!AG$110:AG$114,$F19+1)+IF(AND($E19=1,NG19=0),1000,0),MIN(AES19,20)*400+(IF('計算A'!AF$106=1,1-DY19,0)+IF('計算A'!AG$106=1,1-EA19,0))*150+62+'計算A'!AG$5*100000+IF(AND($E19=1,NG19=0),50000,0))),1000000))</f>
        <v/>
      </c>
      <c r="WO19">
        <f>IF($B19=0,1000000,IF(INDEX('計算A'!$D$60:$II$104,$B19,31)*EA19=1,IF(AND($E19=2,NH19=0),1000000,IF($F19&gt;0,INDEX('計算A'!AH$110:AH$114,$F19+1)+IF(AND($E19=1,NH19=0),1000,0),MIN(AES19,20)*400+(IF('計算A'!AG$106=1,1-DZ19,0)+IF('計算A'!AH$106=1,1-EB19,0))*150+72+'計算A'!AH$5*100000+IF(AND($E19=1,NH19=0),50000,0))),1000000))</f>
        <v/>
      </c>
      <c r="WP19">
        <f>IF($B19=0,1000000,IF(INDEX('計算A'!$D$60:$II$104,$B19,32)*EB19=1,IF(AND($E19=2,NI19=0),1000000,IF($F19&gt;0,INDEX('計算A'!AI$110:AI$114,$F19+1)+IF(AND($E19=1,NI19=0),1000,0),MIN(AES19,20)*400+(IF('計算A'!AH$106=1,1-EA19,0)+IF('計算A'!AI$106=1,1-EC19,0))*150+82+'計算A'!AI$5*100000+IF(AND($E19=1,NI19=0),50000,0))),1000000))</f>
        <v/>
      </c>
      <c r="WQ19">
        <f>IF($B19=0,1000000,IF(INDEX('計算A'!$D$60:$II$104,$B19,33)*EC19=1,IF(AND($E19=2,NJ19=0),1000000,IF($F19&gt;0,INDEX('計算A'!AJ$110:AJ$114,$F19+1)+IF(AND($E19=1,NJ19=0),1000,0),MIN(AES19,20)*400+(IF('計算A'!AI$106=1,1-EB19,0)+IF('計算A'!AJ$106=1,1-ED19,0))*150+92+'計算A'!AJ$5*100000+IF(AND($E19=1,NJ19=0),50000,0))),1000000))</f>
        <v/>
      </c>
      <c r="WR19">
        <f>IF($B19=0,1000000,IF(INDEX('計算A'!$D$60:$II$104,$B19,34)*ED19=1,IF(AND($E19=2,NK19=0),1000000,IF($F19&gt;0,INDEX('計算A'!AK$110:AK$114,$F19+1)+IF(AND($E19=1,NK19=0),1000,0),MIN(AES19,20)*400+(IF('計算A'!AJ$106=1,1-EC19,0)+IF('計算A'!AK$106=1,1-EE19,0))*150+102+'計算A'!AK$5*100000+IF(AND($E19=1,NK19=0),50000,0))),1000000))</f>
        <v/>
      </c>
      <c r="WS19">
        <f>IF($B19=0,1000000,IF(INDEX('計算A'!$D$60:$II$104,$B19,35)*EE19=1,IF(AND($E19=2,NL19=0),1000000,IF($F19&gt;0,INDEX('計算A'!AL$110:AL$114,$F19+1)+IF(AND($E19=1,NL19=0),1000,0),MIN(AES19,20)*400+(IF('計算A'!AK$106=1,1-ED19,0)+IF('計算A'!AL$106=1,1-EF19,0))*150+112+'計算A'!AL$5*100000+IF(AND($E19=1,NL19=0),50000,0))),1000000))</f>
        <v/>
      </c>
      <c r="WT19">
        <f>IF($B19=0,1000000,IF(INDEX('計算A'!$D$60:$II$104,$B19,36)*EF19=1,IF(AND($E19=2,NM19=0),1000000,IF($F19&gt;0,INDEX('計算A'!AM$110:AM$114,$F19+1)+IF(AND($E19=1,NM19=0),1000,0),MIN(AES19,20)*400+(IF('計算A'!AL$106=1,1-EE19,0)+IF('計算A'!AM$106=1,1-EG19,0))*150+122+'計算A'!AM$5*100000+IF(AND($E19=1,NM19=0),50000,0))),1000000))</f>
        <v/>
      </c>
      <c r="WU19">
        <f>IF($B19=0,1000000,IF(INDEX('計算A'!$D$60:$II$104,$B19,37)*EG19=1,IF(AND($E19=2,NN19=0),1000000,IF($F19&gt;0,INDEX('計算A'!AN$110:AN$114,$F19+1)+IF(AND($E19=1,NN19=0),1000,0),MIN(AES19,20)*400+(IF('計算A'!AM$106=1,1-EF19,0)+IF('計算A'!AN$106=1,1-EH19,0))*150+132+'計算A'!AN$5*100000+IF(AND($E19=1,NN19=0),50000,0))),1000000))</f>
        <v/>
      </c>
      <c r="WV19">
        <f>IF($B19=0,1000000,IF(INDEX('計算A'!$D$60:$II$104,$B19,38)*EH19=1,IF(AND($E19=2,NO19=0),1000000,IF($F19&gt;0,INDEX('計算A'!AO$110:AO$114,$F19+1)+IF(AND($E19=1,NO19=0),1000,0),MIN(AES19,20)*400+(IF('計算A'!AN$106=1,1-EG19,0)+IF('計算A'!AO$106=1,1-EI19,0))*150+142+'計算A'!AO$5*100000+IF(AND($E19=1,NO19=0),50000,0))),1000000))</f>
        <v/>
      </c>
      <c r="WW19">
        <f>IF($B19=0,1000000,IF(INDEX('計算A'!$D$60:$II$104,$B19,39)*EI19=1,IF(AND($E19=2,NP19=0),1000000,IF($F19&gt;0,INDEX('計算A'!AP$110:AP$114,$F19+1)+IF(AND($E19=1,NP19=0),1000,0),MIN(AES19,20)*400+(IF('計算A'!AO$106=1,1-EH19,0)+IF('計算A'!AP$106=1,1-EJ19,0))*150+152+'計算A'!AP$5*100000+IF(AND($E19=1,NP19=0),50000,0))),1000000))</f>
        <v/>
      </c>
      <c r="WX19">
        <f>IF($B19=0,1000000,IF(INDEX('計算A'!$D$60:$II$104,$B19,40)*EJ19=1,IF(AND($E19=2,NQ19=0),1000000,IF($F19&gt;0,INDEX('計算A'!AQ$110:AQ$114,$F19+1)+IF(AND($E19=1,NQ19=0),1000,0),MIN(AES19,20)*400+(IF('計算A'!AP$106=1,1-EI19,0)+IF('計算A'!AQ$106=1,1-EK19,0))*150+162+'計算A'!AQ$5*100000+IF(AND($E19=1,NQ19=0),50000,0))),1000000))</f>
        <v/>
      </c>
      <c r="WY19">
        <f>IF($B19=0,1000000,IF(INDEX('計算A'!$D$60:$II$104,$B19,41)*EK19=1,IF(AND($E19=2,NR19=0),1000000,IF($F19&gt;0,INDEX('計算A'!AR$110:AR$114,$F19+1)+IF(AND($E19=1,NR19=0),1000,0),MIN(AES19,20)*400+(IF('計算A'!AQ$106=1,1-EJ19,0)+IF('計算A'!AR$106=1,1-EL19,0))*150+172+'計算A'!AR$5*100000+IF(AND($E19=1,NR19=0),50000,0))),1000000))</f>
        <v/>
      </c>
      <c r="WZ19">
        <f>IF($B19=0,1000000,IF(INDEX('計算A'!$D$60:$II$104,$B19,42)*EL19=1,IF(AND($E19=2,NS19=0),1000000,IF($F19&gt;0,INDEX('計算A'!AS$110:AS$114,$F19+1)+IF(AND($E19=1,NS19=0),1000,0),MIN(AES19,20)*400+(IF('計算A'!AR$106=1,1-EK19,0)+IF('計算A'!AS$106=1,1-EM19,0))*150+182+'計算A'!AS$5*100000+IF(AND($E19=1,NS19=0),50000,0))),1000000))</f>
        <v/>
      </c>
      <c r="XA19">
        <f>IF($B19=0,1000000,IF(INDEX('計算A'!$D$60:$II$104,$B19,43)*EM19=1,IF(AND($E19=2,NT19=0),1000000,IF($F19&gt;0,INDEX('計算A'!AT$110:AT$114,$F19+1)+IF(AND($E19=1,NT19=0),1000,0),MIN(AES19,20)*400+(IF('計算A'!AS$106=1,1-EL19,0)+IF('計算A'!AT$106=1,1-EN19,0))*150+192+'計算A'!AT$5*100000+IF(AND($E19=1,NT19=0),50000,0))),1000000))</f>
        <v/>
      </c>
      <c r="XB19">
        <f>IF($B19=0,1000000,IF(INDEX('計算A'!$D$60:$II$104,$B19,44)*EN19=1,IF(AND($E19=2,NU19=0),1000000,IF($F19&gt;0,INDEX('計算A'!AU$110:AU$114,$F19+1)+IF(AND($E19=1,NU19=0),1000,0),MIN(AES19,20)*400+(IF('計算A'!AT$106=1,1-EM19,0)+IF('計算A'!AU$106=1,1-EO19,0))*150+202+'計算A'!AU$5*100000+IF(AND($E19=1,NU19=0),50000,0))),1000000))</f>
        <v/>
      </c>
      <c r="XC19">
        <f>IF($B19=0,1000000,IF(INDEX('計算A'!$D$60:$II$104,$B19,45)*EO19=1,IF(AND($E19=2,NV19=0),1000000,IF($F19&gt;0,INDEX('計算A'!AV$110:AV$114,$F19+1)+IF(AND($E19=1,NV19=0),1000,0),MIN(AES19,20)*400+(IF('計算A'!AU$106=1,1-EN19,0)+IF('計算A'!AV$106=1,1-EP19,0))*150+212+'計算A'!AV$5*100000+IF(AND($E19=1,NV19=0),50000,0))),1000000))</f>
        <v/>
      </c>
      <c r="XD19">
        <f>IF($B19=0,1000000,IF(INDEX('計算A'!$D$60:$II$104,$B19,46)*EP19=1,IF(AND($E19=2,NW19=0),1000000,IF($F19&gt;0,INDEX('計算A'!AW$110:AW$114,$F19+1)+IF(AND($E19=1,NW19=0),1000,0),MIN(AES19,20)*400+(IF('計算A'!AV$106=1,1-EO19,0)+IF('計算A'!AW$106=1,1-EQ19,0))*150+222+'計算A'!AW$5*100000+IF(AND($E19=1,NW19=0),50000,0))),1000000))</f>
        <v/>
      </c>
      <c r="XE19">
        <f>IF($B19=0,1000000,IF(INDEX('計算A'!$D$60:$II$104,$B19,47)*EQ19=1,IF(AND($E19=2,NX19=0),1000000,IF($F19&gt;0,INDEX('計算A'!AX$110:AX$114,$F19+1)+IF(AND($E19=1,NX19=0),1000,0),MIN(AES19,20)*400+(IF('計算A'!AW$106=1,1-EP19,0)+IF('計算A'!AX$106=1,1-ER19,0))*150+232+'計算A'!AX$5*100000+IF(AND($E19=1,NX19=0),50000,0))),1000000))</f>
        <v/>
      </c>
      <c r="XF19">
        <f>IF($B19=0,1000000,IF(INDEX('計算A'!$D$60:$II$104,$B19,48)*ER19=1,IF(AND($E19=2,NY19=0),1000000,IF($F19&gt;0,INDEX('計算A'!AY$110:AY$114,$F19+1)+IF(AND($E19=1,NY19=0),1000,0),MIN(AES19,20)*400+(IF('計算A'!AX$106=1,1-EQ19,0))*150+242+'計算A'!AY$5*100000+IF(AND($E19=1,NY19=0),50000,0))),1000000))</f>
        <v/>
      </c>
      <c r="XG19">
        <f>IF($B19=0,1000000,IF(INDEX('計算A'!$D$60:$II$104,$B19,49)*ES19=1,IF(AND($E19=2,NZ19=0),1000000,IF($F19&gt;0,INDEX('計算A'!AZ$110:AZ$114,$F19+1)+IF(AND($E19=1,NZ19=0),1000,0),MIN(AET19,20)*400+(IF('計算A'!AZ$106=1,1-ET19,0))*150+13+'計算A'!AZ$5*100000+IF(AND($E19=1,NZ19=0),50000,0))),1000000))</f>
        <v/>
      </c>
      <c r="XH19">
        <f>IF($B19=0,1000000,IF(INDEX('計算A'!$D$60:$II$104,$B19,50)*ET19=1,IF(AND($E19=2,OA19=0),1000000,IF($F19&gt;0,INDEX('計算A'!BA$110:BA$114,$F19+1)+IF(AND($E19=1,OA19=0),1000,0),MIN(AET19,20)*400+(IF('計算A'!AZ$106=1,1-ES19,0)+IF('計算A'!BA$106=1,1-EU19,0))*150+23+'計算A'!BA$5*100000+IF(AND($E19=1,OA19=0),50000,0))),1000000))</f>
        <v/>
      </c>
      <c r="XI19">
        <f>IF($B19=0,1000000,IF(INDEX('計算A'!$D$60:$II$104,$B19,51)*EU19=1,IF(AND($E19=2,OB19=0),1000000,IF($F19&gt;0,INDEX('計算A'!BB$110:BB$114,$F19+1)+IF(AND($E19=1,OB19=0),1000,0),MIN(AET19,20)*400+(IF('計算A'!BA$106=1,1-ET19,0)+IF('計算A'!BB$106=1,1-EV19,0))*150+33+'計算A'!BB$5*100000+IF(AND($E19=1,OB19=0),50000,0))),1000000))</f>
        <v/>
      </c>
      <c r="XJ19">
        <f>IF($B19=0,1000000,IF(INDEX('計算A'!$D$60:$II$104,$B19,52)*EV19=1,IF(AND($E19=2,OC19=0),1000000,IF($F19&gt;0,INDEX('計算A'!BC$110:BC$114,$F19+1)+IF(AND($E19=1,OC19=0),1000,0),MIN(AET19,20)*400+(IF('計算A'!BB$106=1,1-EU19,0)+IF('計算A'!BC$106=1,1-EW19,0))*150+43+'計算A'!BC$5*100000+IF(AND($E19=1,OC19=0),50000,0))),1000000))</f>
        <v/>
      </c>
      <c r="XK19">
        <f>IF($B19=0,1000000,IF(INDEX('計算A'!$D$60:$II$104,$B19,53)*EW19=1,IF(AND($E19=2,OD19=0),1000000,IF($F19&gt;0,INDEX('計算A'!BD$110:BD$114,$F19+1)+IF(AND($E19=1,OD19=0),1000,0),MIN(AET19,20)*400+(IF('計算A'!BC$106=1,1-EV19,0)+IF('計算A'!BD$106=1,1-EX19,0))*150+53+'計算A'!BD$5*100000+IF(AND($E19=1,OD19=0),50000,0))),1000000))</f>
        <v/>
      </c>
      <c r="XL19">
        <f>IF($B19=0,1000000,IF(INDEX('計算A'!$D$60:$II$104,$B19,54)*EX19=1,IF(AND($E19=2,OE19=0),1000000,IF($F19&gt;0,INDEX('計算A'!BE$110:BE$114,$F19+1)+IF(AND($E19=1,OE19=0),1000,0),MIN(AET19,20)*400+(IF('計算A'!BD$106=1,1-EW19,0)+IF('計算A'!BE$106=1,1-EY19,0))*150+63+'計算A'!BE$5*100000+IF(AND($E19=1,OE19=0),50000,0))),1000000))</f>
        <v/>
      </c>
      <c r="XM19">
        <f>IF($B19=0,1000000,IF(INDEX('計算A'!$D$60:$II$104,$B19,55)*EY19=1,IF(AND($E19=2,OF19=0),1000000,IF($F19&gt;0,INDEX('計算A'!BF$110:BF$114,$F19+1)+IF(AND($E19=1,OF19=0),1000,0),MIN(AET19,20)*400+(IF('計算A'!BE$106=1,1-EX19,0)+IF('計算A'!BF$106=1,1-EZ19,0))*150+73+'計算A'!BF$5*100000+IF(AND($E19=1,OF19=0),50000,0))),1000000))</f>
        <v/>
      </c>
      <c r="XN19">
        <f>IF($B19=0,1000000,IF(INDEX('計算A'!$D$60:$II$104,$B19,56)*EZ19=1,IF(AND($E19=2,OG19=0),1000000,IF($F19&gt;0,INDEX('計算A'!BG$110:BG$114,$F19+1)+IF(AND($E19=1,OG19=0),1000,0),MIN(AET19,20)*400+(IF('計算A'!BF$106=1,1-EY19,0)+IF('計算A'!BG$106=1,1-FA19,0))*150+83+'計算A'!BG$5*100000+IF(AND($E19=1,OG19=0),50000,0))),1000000))</f>
        <v/>
      </c>
      <c r="XO19">
        <f>IF($B19=0,1000000,IF(INDEX('計算A'!$D$60:$II$104,$B19,57)*FA19=1,IF(AND($E19=2,OH19=0),1000000,IF($F19&gt;0,INDEX('計算A'!BH$110:BH$114,$F19+1)+IF(AND($E19=1,OH19=0),1000,0),MIN(AET19,20)*400+(IF('計算A'!BG$106=1,1-EZ19,0)+IF('計算A'!BH$106=1,1-FB19,0))*150+93+'計算A'!BH$5*100000+IF(AND($E19=1,OH19=0),50000,0))),1000000))</f>
        <v/>
      </c>
      <c r="XP19">
        <f>IF($B19=0,1000000,IF(INDEX('計算A'!$D$60:$II$104,$B19,58)*FB19=1,IF(AND($E19=2,OI19=0),1000000,IF($F19&gt;0,INDEX('計算A'!BI$110:BI$114,$F19+1)+IF(AND($E19=1,OI19=0),1000,0),MIN(AET19,20)*400+(IF('計算A'!BH$106=1,1-FA19,0)+IF('計算A'!BI$106=1,1-FC19,0))*150+103+'計算A'!BI$5*100000+IF(AND($E19=1,OI19=0),50000,0))),1000000))</f>
        <v/>
      </c>
      <c r="XQ19">
        <f>IF($B19=0,1000000,IF(INDEX('計算A'!$D$60:$II$104,$B19,59)*FC19=1,IF(AND($E19=2,OJ19=0),1000000,IF($F19&gt;0,INDEX('計算A'!BJ$110:BJ$114,$F19+1)+IF(AND($E19=1,OJ19=0),1000,0),MIN(AET19,20)*400+(IF('計算A'!BI$106=1,1-FB19,0)+IF('計算A'!BJ$106=1,1-FD19,0))*150+113+'計算A'!BJ$5*100000+IF(AND($E19=1,OJ19=0),50000,0))),1000000))</f>
        <v/>
      </c>
      <c r="XR19">
        <f>IF($B19=0,1000000,IF(INDEX('計算A'!$D$60:$II$104,$B19,60)*FD19=1,IF(AND($E19=2,OK19=0),1000000,IF($F19&gt;0,INDEX('計算A'!BK$110:BK$114,$F19+1)+IF(AND($E19=1,OK19=0),1000,0),MIN(AET19,20)*400+(IF('計算A'!BJ$106=1,1-FC19,0)+IF('計算A'!BK$106=1,1-FE19,0))*150+123+'計算A'!BK$5*100000+IF(AND($E19=1,OK19=0),50000,0))),1000000))</f>
        <v/>
      </c>
      <c r="XS19">
        <f>IF($B19=0,1000000,IF(INDEX('計算A'!$D$60:$II$104,$B19,61)*FE19=1,IF(AND($E19=2,OL19=0),1000000,IF($F19&gt;0,INDEX('計算A'!BL$110:BL$114,$F19+1)+IF(AND($E19=1,OL19=0),1000,0),MIN(AET19,20)*400+(IF('計算A'!BK$106=1,1-FD19,0)+IF('計算A'!BL$106=1,1-FF19,0))*150+133+'計算A'!BL$5*100000+IF(AND($E19=1,OL19=0),50000,0))),1000000))</f>
        <v/>
      </c>
      <c r="XT19">
        <f>IF($B19=0,1000000,IF(INDEX('計算A'!$D$60:$II$104,$B19,62)*FF19=1,IF(AND($E19=2,OM19=0),1000000,IF($F19&gt;0,INDEX('計算A'!BM$110:BM$114,$F19+1)+IF(AND($E19=1,OM19=0),1000,0),MIN(AET19,20)*400+(IF('計算A'!BL$106=1,1-FE19,0)+IF('計算A'!BM$106=1,1-FG19,0))*150+143+'計算A'!BM$5*100000+IF(AND($E19=1,OM19=0),50000,0))),1000000))</f>
        <v/>
      </c>
      <c r="XU19">
        <f>IF($B19=0,1000000,IF(INDEX('計算A'!$D$60:$II$104,$B19,63)*FG19=1,IF(AND($E19=2,ON19=0),1000000,IF($F19&gt;0,INDEX('計算A'!BN$110:BN$114,$F19+1)+IF(AND($E19=1,ON19=0),1000,0),MIN(AET19,20)*400+(IF('計算A'!BM$106=1,1-FF19,0)+IF('計算A'!BN$106=1,1-FH19,0))*150+153+'計算A'!BN$5*100000+IF(AND($E19=1,ON19=0),50000,0))),1000000))</f>
        <v/>
      </c>
      <c r="XV19">
        <f>IF($B19=0,1000000,IF(INDEX('計算A'!$D$60:$II$104,$B19,64)*FH19=1,IF(AND($E19=2,OO19=0),1000000,IF($F19&gt;0,INDEX('計算A'!BO$110:BO$114,$F19+1)+IF(AND($E19=1,OO19=0),1000,0),MIN(AET19,20)*400+(IF('計算A'!BN$106=1,1-FG19,0)+IF('計算A'!BO$106=1,1-FI19,0))*150+163+'計算A'!BO$5*100000+IF(AND($E19=1,OO19=0),50000,0))),1000000))</f>
        <v/>
      </c>
      <c r="XW19">
        <f>IF($B19=0,1000000,IF(INDEX('計算A'!$D$60:$II$104,$B19,65)*FI19=1,IF(AND($E19=2,OP19=0),1000000,IF($F19&gt;0,INDEX('計算A'!BP$110:BP$114,$F19+1)+IF(AND($E19=1,OP19=0),1000,0),MIN(AET19,20)*400+(IF('計算A'!BO$106=1,1-FH19,0)+IF('計算A'!BP$106=1,1-FJ19,0))*150+173+'計算A'!BP$5*100000+IF(AND($E19=1,OP19=0),50000,0))),1000000))</f>
        <v/>
      </c>
      <c r="XX19">
        <f>IF($B19=0,1000000,IF(INDEX('計算A'!$D$60:$II$104,$B19,66)*FJ19=1,IF(AND($E19=2,OQ19=0),1000000,IF($F19&gt;0,INDEX('計算A'!BQ$110:BQ$114,$F19+1)+IF(AND($E19=1,OQ19=0),1000,0),MIN(AET19,20)*400+(IF('計算A'!BP$106=1,1-FI19,0)+IF('計算A'!BQ$106=1,1-FK19,0))*150+183+'計算A'!BQ$5*100000+IF(AND($E19=1,OQ19=0),50000,0))),1000000))</f>
        <v/>
      </c>
      <c r="XY19">
        <f>IF($B19=0,1000000,IF(INDEX('計算A'!$D$60:$II$104,$B19,67)*FK19=1,IF(AND($E19=2,OR19=0),1000000,IF($F19&gt;0,INDEX('計算A'!BR$110:BR$114,$F19+1)+IF(AND($E19=1,OR19=0),1000,0),MIN(AET19,20)*400+(IF('計算A'!BQ$106=1,1-FJ19,0)+IF('計算A'!BR$106=1,1-FL19,0))*150+193+'計算A'!BR$5*100000+IF(AND($E19=1,OR19=0),50000,0))),1000000))</f>
        <v/>
      </c>
      <c r="XZ19">
        <f>IF($B19=0,1000000,IF(INDEX('計算A'!$D$60:$II$104,$B19,68)*FL19=1,IF(AND($E19=2,OS19=0),1000000,IF($F19&gt;0,INDEX('計算A'!BS$110:BS$114,$F19+1)+IF(AND($E19=1,OS19=0),1000,0),MIN(AET19,20)*400+(IF('計算A'!BR$106=1,1-FK19,0)+IF('計算A'!BS$106=1,1-FM19,0))*150+203+'計算A'!BS$5*100000+IF(AND($E19=1,OS19=0),50000,0))),1000000))</f>
        <v/>
      </c>
      <c r="YA19">
        <f>IF($B19=0,1000000,IF(INDEX('計算A'!$D$60:$II$104,$B19,69)*FM19=1,IF(AND($E19=2,OT19=0),1000000,IF($F19&gt;0,INDEX('計算A'!BT$110:BT$114,$F19+1)+IF(AND($E19=1,OT19=0),1000,0),MIN(AET19,20)*400+(IF('計算A'!BS$106=1,1-FL19,0)+IF('計算A'!BT$106=1,1-FN19,0))*150+213+'計算A'!BT$5*100000+IF(AND($E19=1,OT19=0),50000,0))),1000000))</f>
        <v/>
      </c>
      <c r="YB19">
        <f>IF($B19=0,1000000,IF(INDEX('計算A'!$D$60:$II$104,$B19,70)*FN19=1,IF(AND($E19=2,OU19=0),1000000,IF($F19&gt;0,INDEX('計算A'!BU$110:BU$114,$F19+1)+IF(AND($E19=1,OU19=0),1000,0),MIN(AET19,20)*400+(IF('計算A'!BT$106=1,1-FM19,0)+IF('計算A'!BU$106=1,1-FO19,0))*150+223+'計算A'!BU$5*100000+IF(AND($E19=1,OU19=0),50000,0))),1000000))</f>
        <v/>
      </c>
      <c r="YC19">
        <f>IF($B19=0,1000000,IF(INDEX('計算A'!$D$60:$II$104,$B19,71)*FO19=1,IF(AND($E19=2,OV19=0),1000000,IF($F19&gt;0,INDEX('計算A'!BV$110:BV$114,$F19+1)+IF(AND($E19=1,OV19=0),1000,0),MIN(AET19,20)*400+(IF('計算A'!BU$106=1,1-FN19,0)+IF('計算A'!BV$106=1,1-FP19,0))*150+233+'計算A'!BV$5*100000+IF(AND($E19=1,OV19=0),50000,0))),1000000))</f>
        <v/>
      </c>
      <c r="YD19">
        <f>IF($B19=0,1000000,IF(INDEX('計算A'!$D$60:$II$104,$B19,72)*FP19=1,IF(AND($E19=2,OW19=0),1000000,IF($F19&gt;0,INDEX('計算A'!BW$110:BW$114,$F19+1)+IF(AND($E19=1,OW19=0),1000,0),MIN(AET19,20)*400+(IF('計算A'!BV$106=1,1-FO19,0))*150+243+'計算A'!BW$5*100000+IF(AND($E19=1,OW19=0),50000,0))),1000000))</f>
        <v/>
      </c>
      <c r="YE19">
        <f>IF($B19=0,1000000,IF(INDEX('計算A'!$D$60:$II$104,$B19,73)*FQ19=1,IF(AND($E19=2,OX19=0),1000000,IF($F19&gt;0,INDEX('計算A'!BX$110:BX$114,$F19+1)+IF(AND($E19=1,OX19=0),1000,0),MIN(AEU19,20)*400+(IF('計算A'!BX$106=1,1-FR19,0))*150+14+'計算A'!BX$5*100000+IF(AND($E19=1,OX19=0),50000,0))),1000000))</f>
        <v/>
      </c>
      <c r="YF19">
        <f>IF($B19=0,1000000,IF(INDEX('計算A'!$D$60:$II$104,$B19,74)*FR19=1,IF(AND($E19=2,OY19=0),1000000,IF($F19&gt;0,INDEX('計算A'!BY$110:BY$114,$F19+1)+IF(AND($E19=1,OY19=0),1000,0),MIN(AEU19,20)*400+(IF('計算A'!BX$106=1,1-FQ19,0)+IF('計算A'!BY$106=1,1-FS19,0))*150+24+'計算A'!BY$5*100000+IF(AND($E19=1,OY19=0),50000,0))),1000000))</f>
        <v/>
      </c>
      <c r="YG19">
        <f>IF($B19=0,1000000,IF(INDEX('計算A'!$D$60:$II$104,$B19,75)*FS19=1,IF(AND($E19=2,OZ19=0),1000000,IF($F19&gt;0,INDEX('計算A'!BZ$110:BZ$114,$F19+1)+IF(AND($E19=1,OZ19=0),1000,0),MIN(AEU19,20)*400+(IF('計算A'!BY$106=1,1-FR19,0)+IF('計算A'!BZ$106=1,1-FT19,0))*150+34+'計算A'!BZ$5*100000+IF(AND($E19=1,OZ19=0),50000,0))),1000000))</f>
        <v/>
      </c>
      <c r="YH19">
        <f>IF($B19=0,1000000,IF(INDEX('計算A'!$D$60:$II$104,$B19,76)*FT19=1,IF(AND($E19=2,PA19=0),1000000,IF($F19&gt;0,INDEX('計算A'!CA$110:CA$114,$F19+1)+IF(AND($E19=1,PA19=0),1000,0),MIN(AEU19,20)*400+(IF('計算A'!BZ$106=1,1-FS19,0)+IF('計算A'!CA$106=1,1-FU19,0))*150+44+'計算A'!CA$5*100000+IF(AND($E19=1,PA19=0),50000,0))),1000000))</f>
        <v/>
      </c>
      <c r="YI19">
        <f>IF($B19=0,1000000,IF(INDEX('計算A'!$D$60:$II$104,$B19,77)*FU19=1,IF(AND($E19=2,PB19=0),1000000,IF($F19&gt;0,INDEX('計算A'!CB$110:CB$114,$F19+1)+IF(AND($E19=1,PB19=0),1000,0),MIN(AEU19,20)*400+(IF('計算A'!CA$106=1,1-FT19,0)+IF('計算A'!CB$106=1,1-FV19,0))*150+54+'計算A'!CB$5*100000+IF(AND($E19=1,PB19=0),50000,0))),1000000))</f>
        <v/>
      </c>
      <c r="YJ19">
        <f>IF($B19=0,1000000,IF(INDEX('計算A'!$D$60:$II$104,$B19,78)*FV19=1,IF(AND($E19=2,PC19=0),1000000,IF($F19&gt;0,INDEX('計算A'!CC$110:CC$114,$F19+1)+IF(AND($E19=1,PC19=0),1000,0),MIN(AEU19,20)*400+(IF('計算A'!CB$106=1,1-FU19,0)+IF('計算A'!CC$106=1,1-FW19,0))*150+64+'計算A'!CC$5*100000+IF(AND($E19=1,PC19=0),50000,0))),1000000))</f>
        <v/>
      </c>
      <c r="YK19">
        <f>IF($B19=0,1000000,IF(INDEX('計算A'!$D$60:$II$104,$B19,79)*FW19=1,IF(AND($E19=2,PD19=0),1000000,IF($F19&gt;0,INDEX('計算A'!CD$110:CD$114,$F19+1)+IF(AND($E19=1,PD19=0),1000,0),MIN(AEU19,20)*400+(IF('計算A'!CC$106=1,1-FV19,0)+IF('計算A'!CD$106=1,1-FX19,0))*150+74+'計算A'!CD$5*100000+IF(AND($E19=1,PD19=0),50000,0))),1000000))</f>
        <v/>
      </c>
      <c r="YL19">
        <f>IF($B19=0,1000000,IF(INDEX('計算A'!$D$60:$II$104,$B19,80)*FX19=1,IF(AND($E19=2,PE19=0),1000000,IF($F19&gt;0,INDEX('計算A'!CE$110:CE$114,$F19+1)+IF(AND($E19=1,PE19=0),1000,0),MIN(AEU19,20)*400+(IF('計算A'!CD$106=1,1-FW19,0)+IF('計算A'!CE$106=1,1-FY19,0))*150+84+'計算A'!CE$5*100000+IF(AND($E19=1,PE19=0),50000,0))),1000000))</f>
        <v/>
      </c>
      <c r="YM19">
        <f>IF($B19=0,1000000,IF(INDEX('計算A'!$D$60:$II$104,$B19,81)*FY19=1,IF(AND($E19=2,PF19=0),1000000,IF($F19&gt;0,INDEX('計算A'!CF$110:CF$114,$F19+1)+IF(AND($E19=1,PF19=0),1000,0),MIN(AEU19,20)*400+(IF('計算A'!CE$106=1,1-FX19,0)+IF('計算A'!CF$106=1,1-FZ19,0))*150+94+'計算A'!CF$5*100000+IF(AND($E19=1,PF19=0),50000,0))),1000000))</f>
        <v/>
      </c>
      <c r="YN19">
        <f>IF($B19=0,1000000,IF(INDEX('計算A'!$D$60:$II$104,$B19,82)*FZ19=1,IF(AND($E19=2,PG19=0),1000000,IF($F19&gt;0,INDEX('計算A'!CG$110:CG$114,$F19+1)+IF(AND($E19=1,PG19=0),1000,0),MIN(AEU19,20)*400+(IF('計算A'!CF$106=1,1-FY19,0)+IF('計算A'!CG$106=1,1-GA19,0))*150+104+'計算A'!CG$5*100000+IF(AND($E19=1,PG19=0),50000,0))),1000000))</f>
        <v/>
      </c>
      <c r="YO19">
        <f>IF($B19=0,1000000,IF(INDEX('計算A'!$D$60:$II$104,$B19,83)*GA19=1,IF(AND($E19=2,PH19=0),1000000,IF($F19&gt;0,INDEX('計算A'!CH$110:CH$114,$F19+1)+IF(AND($E19=1,PH19=0),1000,0),MIN(AEU19,20)*400+(IF('計算A'!CG$106=1,1-FZ19,0)+IF('計算A'!CH$106=1,1-GB19,0))*150+114+'計算A'!CH$5*100000+IF(AND($E19=1,PH19=0),50000,0))),1000000))</f>
        <v/>
      </c>
      <c r="YP19">
        <f>IF($B19=0,1000000,IF(INDEX('計算A'!$D$60:$II$104,$B19,84)*GB19=1,IF(AND($E19=2,PI19=0),1000000,IF($F19&gt;0,INDEX('計算A'!CI$110:CI$114,$F19+1)+IF(AND($E19=1,PI19=0),1000,0),MIN(AEU19,20)*400+(IF('計算A'!CH$106=1,1-GA19,0)+IF('計算A'!CI$106=1,1-GC19,0))*150+124+'計算A'!CI$5*100000+IF(AND($E19=1,PI19=0),50000,0))),1000000))</f>
        <v/>
      </c>
      <c r="YQ19">
        <f>IF($B19=0,1000000,IF(INDEX('計算A'!$D$60:$II$104,$B19,85)*GC19=1,IF(AND($E19=2,PJ19=0),1000000,IF($F19&gt;0,INDEX('計算A'!CJ$110:CJ$114,$F19+1)+IF(AND($E19=1,PJ19=0),1000,0),MIN(AEU19,20)*400+(IF('計算A'!CI$106=1,1-GB19,0)+IF('計算A'!CJ$106=1,1-GD19,0))*150+134+'計算A'!CJ$5*100000+IF(AND($E19=1,PJ19=0),50000,0))),1000000))</f>
        <v/>
      </c>
      <c r="YR19">
        <f>IF($B19=0,1000000,IF(INDEX('計算A'!$D$60:$II$104,$B19,86)*GD19=1,IF(AND($E19=2,PK19=0),1000000,IF($F19&gt;0,INDEX('計算A'!CK$110:CK$114,$F19+1)+IF(AND($E19=1,PK19=0),1000,0),MIN(AEU19,20)*400+(IF('計算A'!CJ$106=1,1-GC19,0)+IF('計算A'!CK$106=1,1-GE19,0))*150+144+'計算A'!CK$5*100000+IF(AND($E19=1,PK19=0),50000,0))),1000000))</f>
        <v/>
      </c>
      <c r="YS19">
        <f>IF($B19=0,1000000,IF(INDEX('計算A'!$D$60:$II$104,$B19,87)*GE19=1,IF(AND($E19=2,PL19=0),1000000,IF($F19&gt;0,INDEX('計算A'!CL$110:CL$114,$F19+1)+IF(AND($E19=1,PL19=0),1000,0),MIN(AEU19,20)*400+(IF('計算A'!CK$106=1,1-GD19,0)+IF('計算A'!CL$106=1,1-GF19,0))*150+154+'計算A'!CL$5*100000+IF(AND($E19=1,PL19=0),50000,0))),1000000))</f>
        <v/>
      </c>
      <c r="YT19">
        <f>IF($B19=0,1000000,IF(INDEX('計算A'!$D$60:$II$104,$B19,88)*GF19=1,IF(AND($E19=2,PM19=0),1000000,IF($F19&gt;0,INDEX('計算A'!CM$110:CM$114,$F19+1)+IF(AND($E19=1,PM19=0),1000,0),MIN(AEU19,20)*400+(IF('計算A'!CL$106=1,1-GE19,0)+IF('計算A'!CM$106=1,1-GG19,0))*150+164+'計算A'!CM$5*100000+IF(AND($E19=1,PM19=0),50000,0))),1000000))</f>
        <v/>
      </c>
      <c r="YU19">
        <f>IF($B19=0,1000000,IF(INDEX('計算A'!$D$60:$II$104,$B19,89)*GG19=1,IF(AND($E19=2,PN19=0),1000000,IF($F19&gt;0,INDEX('計算A'!CN$110:CN$114,$F19+1)+IF(AND($E19=1,PN19=0),1000,0),MIN(AEU19,20)*400+(IF('計算A'!CM$106=1,1-GF19,0)+IF('計算A'!CN$106=1,1-GH19,0))*150+174+'計算A'!CN$5*100000+IF(AND($E19=1,PN19=0),50000,0))),1000000))</f>
        <v/>
      </c>
      <c r="YV19">
        <f>IF($B19=0,1000000,IF(INDEX('計算A'!$D$60:$II$104,$B19,90)*GH19=1,IF(AND($E19=2,PO19=0),1000000,IF($F19&gt;0,INDEX('計算A'!CO$110:CO$114,$F19+1)+IF(AND($E19=1,PO19=0),1000,0),MIN(AEU19,20)*400+(IF('計算A'!CN$106=1,1-GG19,0)+IF('計算A'!CO$106=1,1-GI19,0))*150+184+'計算A'!CO$5*100000+IF(AND($E19=1,PO19=0),50000,0))),1000000))</f>
        <v/>
      </c>
      <c r="YW19">
        <f>IF($B19=0,1000000,IF(INDEX('計算A'!$D$60:$II$104,$B19,91)*GI19=1,IF(AND($E19=2,PP19=0),1000000,IF($F19&gt;0,INDEX('計算A'!CP$110:CP$114,$F19+1)+IF(AND($E19=1,PP19=0),1000,0),MIN(AEU19,20)*400+(IF('計算A'!CO$106=1,1-GH19,0)+IF('計算A'!CP$106=1,1-GJ19,0))*150+194+'計算A'!CP$5*100000+IF(AND($E19=1,PP19=0),50000,0))),1000000))</f>
        <v/>
      </c>
      <c r="YX19">
        <f>IF($B19=0,1000000,IF(INDEX('計算A'!$D$60:$II$104,$B19,92)*GJ19=1,IF(AND($E19=2,PQ19=0),1000000,IF($F19&gt;0,INDEX('計算A'!CQ$110:CQ$114,$F19+1)+IF(AND($E19=1,PQ19=0),1000,0),MIN(AEU19,20)*400+(IF('計算A'!CP$106=1,1-GI19,0)+IF('計算A'!CQ$106=1,1-GK19,0))*150+204+'計算A'!CQ$5*100000+IF(AND($E19=1,PQ19=0),50000,0))),1000000))</f>
        <v/>
      </c>
      <c r="YY19">
        <f>IF($B19=0,1000000,IF(INDEX('計算A'!$D$60:$II$104,$B19,93)*GK19=1,IF(AND($E19=2,PR19=0),1000000,IF($F19&gt;0,INDEX('計算A'!CR$110:CR$114,$F19+1)+IF(AND($E19=1,PR19=0),1000,0),MIN(AEU19,20)*400+(IF('計算A'!CQ$106=1,1-GJ19,0)+IF('計算A'!CR$106=1,1-GL19,0))*150+214+'計算A'!CR$5*100000+IF(AND($E19=1,PR19=0),50000,0))),1000000))</f>
        <v/>
      </c>
      <c r="YZ19">
        <f>IF($B19=0,1000000,IF(INDEX('計算A'!$D$60:$II$104,$B19,94)*GL19=1,IF(AND($E19=2,PS19=0),1000000,IF($F19&gt;0,INDEX('計算A'!CS$110:CS$114,$F19+1)+IF(AND($E19=1,PS19=0),1000,0),MIN(AEU19,20)*400+(IF('計算A'!CR$106=1,1-GK19,0)+IF('計算A'!CS$106=1,1-GM19,0))*150+224+'計算A'!CS$5*100000+IF(AND($E19=1,PS19=0),50000,0))),1000000))</f>
        <v/>
      </c>
      <c r="ZA19">
        <f>IF($B19=0,1000000,IF(INDEX('計算A'!$D$60:$II$104,$B19,95)*GM19=1,IF(AND($E19=2,PT19=0),1000000,IF($F19&gt;0,INDEX('計算A'!CT$110:CT$114,$F19+1)+IF(AND($E19=1,PT19=0),1000,0),MIN(AEU19,20)*400+(IF('計算A'!CS$106=1,1-GL19,0)+IF('計算A'!CT$106=1,1-GN19,0))*150+234+'計算A'!CT$5*100000+IF(AND($E19=1,PT19=0),50000,0))),1000000))</f>
        <v/>
      </c>
      <c r="ZB19">
        <f>IF($B19=0,1000000,IF(INDEX('計算A'!$D$60:$II$104,$B19,96)*GN19=1,IF(AND($E19=2,PU19=0),1000000,IF($F19&gt;0,INDEX('計算A'!CU$110:CU$114,$F19+1)+IF(AND($E19=1,PU19=0),1000,0),MIN(AEU19,20)*400+(IF('計算A'!CT$106=1,1-GM19,0))*150+244+'計算A'!CU$5*100000+IF(AND($E19=1,PU19=0),50000,0))),1000000))</f>
        <v/>
      </c>
      <c r="ZC19">
        <f>IF($B19=0,1000000,IF(INDEX('計算A'!$D$60:$II$104,$B19,97)*GO19=1,IF(AND($E19=2,PV19=0),1000000,IF($F19&gt;0,INDEX('計算A'!CV$110:CV$114,$F19+1)+IF(AND($E19=1,PV19=0),1000,0),MIN(AEV19,20)*400+(IF('計算A'!CV$106=1,1-GP19,0))*150+15+'計算A'!CV$5*100000+IF(AND($E19=1,PV19=0),50000,0))),1000000))</f>
        <v/>
      </c>
      <c r="ZD19">
        <f>IF($B19=0,1000000,IF(INDEX('計算A'!$D$60:$II$104,$B19,98)*GP19=1,IF(AND($E19=2,PW19=0),1000000,IF($F19&gt;0,INDEX('計算A'!CW$110:CW$114,$F19+1)+IF(AND($E19=1,PW19=0),1000,0),MIN(AEV19,20)*400+(IF('計算A'!CV$106=1,1-GO19,0)+IF('計算A'!CW$106=1,1-GQ19,0))*150+25+'計算A'!CW$5*100000+IF(AND($E19=1,PW19=0),50000,0))),1000000))</f>
        <v/>
      </c>
      <c r="ZE19">
        <f>IF($B19=0,1000000,IF(INDEX('計算A'!$D$60:$II$104,$B19,99)*GQ19=1,IF(AND($E19=2,PX19=0),1000000,IF($F19&gt;0,INDEX('計算A'!CX$110:CX$114,$F19+1)+IF(AND($E19=1,PX19=0),1000,0),MIN(AEV19,20)*400+(IF('計算A'!CW$106=1,1-GP19,0)+IF('計算A'!CX$106=1,1-GR19,0))*150+35+'計算A'!CX$5*100000+IF(AND($E19=1,PX19=0),50000,0))),1000000))</f>
        <v/>
      </c>
      <c r="ZF19">
        <f>IF($B19=0,1000000,IF(INDEX('計算A'!$D$60:$II$104,$B19,100)*GR19=1,IF(AND($E19=2,PY19=0),1000000,IF($F19&gt;0,INDEX('計算A'!CY$110:CY$114,$F19+1)+IF(AND($E19=1,PY19=0),1000,0),MIN(AEV19,20)*400+(IF('計算A'!CX$106=1,1-GQ19,0)+IF('計算A'!CY$106=1,1-GS19,0))*150+45+'計算A'!CY$5*100000+IF(AND($E19=1,PY19=0),50000,0))),1000000))</f>
        <v/>
      </c>
      <c r="ZG19">
        <f>IF($B19=0,1000000,IF(INDEX('計算A'!$D$60:$II$104,$B19,101)*GS19=1,IF(AND($E19=2,PZ19=0),1000000,IF($F19&gt;0,INDEX('計算A'!CZ$110:CZ$114,$F19+1)+IF(AND($E19=1,PZ19=0),1000,0),MIN(AEV19,20)*400+(IF('計算A'!CY$106=1,1-GR19,0)+IF('計算A'!CZ$106=1,1-GT19,0))*150+55+'計算A'!CZ$5*100000+IF(AND($E19=1,PZ19=0),50000,0))),1000000))</f>
        <v/>
      </c>
      <c r="ZH19">
        <f>IF($B19=0,1000000,IF(INDEX('計算A'!$D$60:$II$104,$B19,102)*GT19=1,IF(AND($E19=2,QA19=0),1000000,IF($F19&gt;0,INDEX('計算A'!DA$110:DA$114,$F19+1)+IF(AND($E19=1,QA19=0),1000,0),MIN(AEV19,20)*400+(IF('計算A'!CZ$106=1,1-GS19,0)+IF('計算A'!DA$106=1,1-GU19,0))*150+65+'計算A'!DA$5*100000+IF(AND($E19=1,QA19=0),50000,0))),1000000))</f>
        <v/>
      </c>
      <c r="ZI19">
        <f>IF($B19=0,1000000,IF(INDEX('計算A'!$D$60:$II$104,$B19,103)*GU19=1,IF(AND($E19=2,QB19=0),1000000,IF($F19&gt;0,INDEX('計算A'!DB$110:DB$114,$F19+1)+IF(AND($E19=1,QB19=0),1000,0),MIN(AEV19,20)*400+(IF('計算A'!DA$106=1,1-GT19,0)+IF('計算A'!DB$106=1,1-GV19,0))*150+75+'計算A'!DB$5*100000+IF(AND($E19=1,QB19=0),50000,0))),1000000))</f>
        <v/>
      </c>
      <c r="ZJ19">
        <f>IF($B19=0,1000000,IF(INDEX('計算A'!$D$60:$II$104,$B19,104)*GV19=1,IF(AND($E19=2,QC19=0),1000000,IF($F19&gt;0,INDEX('計算A'!DC$110:DC$114,$F19+1)+IF(AND($E19=1,QC19=0),1000,0),MIN(AEV19,20)*400+(IF('計算A'!DB$106=1,1-GU19,0)+IF('計算A'!DC$106=1,1-GW19,0))*150+85+'計算A'!DC$5*100000+IF(AND($E19=1,QC19=0),50000,0))),1000000))</f>
        <v/>
      </c>
      <c r="ZK19">
        <f>IF($B19=0,1000000,IF(INDEX('計算A'!$D$60:$II$104,$B19,105)*GW19=1,IF(AND($E19=2,QD19=0),1000000,IF($F19&gt;0,INDEX('計算A'!DD$110:DD$114,$F19+1)+IF(AND($E19=1,QD19=0),1000,0),MIN(AEV19,20)*400+(IF('計算A'!DC$106=1,1-GV19,0)+IF('計算A'!DD$106=1,1-GX19,0))*150+95+'計算A'!DD$5*100000+IF(AND($E19=1,QD19=0),50000,0))),1000000))</f>
        <v/>
      </c>
      <c r="ZL19">
        <f>IF($B19=0,1000000,IF(INDEX('計算A'!$D$60:$II$104,$B19,106)*GX19=1,IF(AND($E19=2,QE19=0),1000000,IF($F19&gt;0,INDEX('計算A'!DE$110:DE$114,$F19+1)+IF(AND($E19=1,QE19=0),1000,0),MIN(AEV19,20)*400+(IF('計算A'!DD$106=1,1-GW19,0)+IF('計算A'!DE$106=1,1-GY19,0))*150+105+'計算A'!DE$5*100000+IF(AND($E19=1,QE19=0),50000,0))),1000000))</f>
        <v/>
      </c>
      <c r="ZM19">
        <f>IF($B19=0,1000000,IF(INDEX('計算A'!$D$60:$II$104,$B19,107)*GY19=1,IF(AND($E19=2,QF19=0),1000000,IF($F19&gt;0,INDEX('計算A'!DF$110:DF$114,$F19+1)+IF(AND($E19=1,QF19=0),1000,0),MIN(AEV19,20)*400+(IF('計算A'!DE$106=1,1-GX19,0)+IF('計算A'!DF$106=1,1-GZ19,0))*150+115+'計算A'!DF$5*100000+IF(AND($E19=1,QF19=0),50000,0))),1000000))</f>
        <v/>
      </c>
      <c r="ZN19">
        <f>IF($B19=0,1000000,IF(INDEX('計算A'!$D$60:$II$104,$B19,108)*GZ19=1,IF(AND($E19=2,QG19=0),1000000,IF($F19&gt;0,INDEX('計算A'!DG$110:DG$114,$F19+1)+IF(AND($E19=1,QG19=0),1000,0),MIN(AEV19,20)*400+(IF('計算A'!DF$106=1,1-GY19,0)+IF('計算A'!DG$106=1,1-HA19,0))*150+125+'計算A'!DG$5*100000+IF(AND($E19=1,QG19=0),50000,0))),1000000))</f>
        <v/>
      </c>
      <c r="ZO19">
        <f>IF($B19=0,1000000,IF(INDEX('計算A'!$D$60:$II$104,$B19,109)*HA19=1,IF(AND($E19=2,QH19=0),1000000,IF($F19&gt;0,INDEX('計算A'!DH$110:DH$114,$F19+1)+IF(AND($E19=1,QH19=0),1000,0),MIN(AEV19,20)*400+(IF('計算A'!DG$106=1,1-GZ19,0)+IF('計算A'!DH$106=1,1-HB19,0))*150+135+'計算A'!DH$5*100000+IF(AND($E19=1,QH19=0),50000,0))),1000000))</f>
        <v/>
      </c>
      <c r="ZP19">
        <f>IF($B19=0,1000000,IF(INDEX('計算A'!$D$60:$II$104,$B19,110)*HB19=1,IF(AND($E19=2,QI19=0),1000000,IF($F19&gt;0,INDEX('計算A'!DI$110:DI$114,$F19+1)+IF(AND($E19=1,QI19=0),1000,0),MIN(AEV19,20)*400+(IF('計算A'!DH$106=1,1-HA19,0)+IF('計算A'!DI$106=1,1-HC19,0))*150+145+'計算A'!DI$5*100000+IF(AND($E19=1,QI19=0),50000,0))),1000000))</f>
        <v/>
      </c>
      <c r="ZQ19">
        <f>IF($B19=0,1000000,IF(INDEX('計算A'!$D$60:$II$104,$B19,111)*HC19=1,IF(AND($E19=2,QJ19=0),1000000,IF($F19&gt;0,INDEX('計算A'!DJ$110:DJ$114,$F19+1)+IF(AND($E19=1,QJ19=0),1000,0),MIN(AEV19,20)*400+(IF('計算A'!DI$106=1,1-HB19,0)+IF('計算A'!DJ$106=1,1-HD19,0))*150+155+'計算A'!DJ$5*100000+IF(AND($E19=1,QJ19=0),50000,0))),1000000))</f>
        <v/>
      </c>
      <c r="ZR19">
        <f>IF($B19=0,1000000,IF(INDEX('計算A'!$D$60:$II$104,$B19,112)*HD19=1,IF(AND($E19=2,QK19=0),1000000,IF($F19&gt;0,INDEX('計算A'!DK$110:DK$114,$F19+1)+IF(AND($E19=1,QK19=0),1000,0),MIN(AEV19,20)*400+(IF('計算A'!DJ$106=1,1-HC19,0)+IF('計算A'!DK$106=1,1-HE19,0))*150+165+'計算A'!DK$5*100000+IF(AND($E19=1,QK19=0),50000,0))),1000000))</f>
        <v/>
      </c>
      <c r="ZS19">
        <f>IF($B19=0,1000000,IF(INDEX('計算A'!$D$60:$II$104,$B19,113)*HE19=1,IF(AND($E19=2,QL19=0),1000000,IF($F19&gt;0,INDEX('計算A'!DL$110:DL$114,$F19+1)+IF(AND($E19=1,QL19=0),1000,0),MIN(AEV19,20)*400+(IF('計算A'!DK$106=1,1-HD19,0)+IF('計算A'!DL$106=1,1-HF19,0))*150+175+'計算A'!DL$5*100000+IF(AND($E19=1,QL19=0),50000,0))),1000000))</f>
        <v/>
      </c>
      <c r="ZT19">
        <f>IF($B19=0,1000000,IF(INDEX('計算A'!$D$60:$II$104,$B19,114)*HF19=1,IF(AND($E19=2,QM19=0),1000000,IF($F19&gt;0,INDEX('計算A'!DM$110:DM$114,$F19+1)+IF(AND($E19=1,QM19=0),1000,0),MIN(AEV19,20)*400+(IF('計算A'!DL$106=1,1-HE19,0)+IF('計算A'!DM$106=1,1-HG19,0))*150+185+'計算A'!DM$5*100000+IF(AND($E19=1,QM19=0),50000,0))),1000000))</f>
        <v/>
      </c>
      <c r="ZU19">
        <f>IF($B19=0,1000000,IF(INDEX('計算A'!$D$60:$II$104,$B19,115)*HG19=1,IF(AND($E19=2,QN19=0),1000000,IF($F19&gt;0,INDEX('計算A'!DN$110:DN$114,$F19+1)+IF(AND($E19=1,QN19=0),1000,0),MIN(AEV19,20)*400+(IF('計算A'!DM$106=1,1-HF19,0)+IF('計算A'!DN$106=1,1-HH19,0))*150+195+'計算A'!DN$5*100000+IF(AND($E19=1,QN19=0),50000,0))),1000000))</f>
        <v/>
      </c>
      <c r="ZV19">
        <f>IF($B19=0,1000000,IF(INDEX('計算A'!$D$60:$II$104,$B19,116)*HH19=1,IF(AND($E19=2,QO19=0),1000000,IF($F19&gt;0,INDEX('計算A'!DO$110:DO$114,$F19+1)+IF(AND($E19=1,QO19=0),1000,0),MIN(AEV19,20)*400+(IF('計算A'!DN$106=1,1-HG19,0)+IF('計算A'!DO$106=1,1-HI19,0))*150+205+'計算A'!DO$5*100000+IF(AND($E19=1,QO19=0),50000,0))),1000000))</f>
        <v/>
      </c>
      <c r="ZW19">
        <f>IF($B19=0,1000000,IF(INDEX('計算A'!$D$60:$II$104,$B19,117)*HI19=1,IF(AND($E19=2,QP19=0),1000000,IF($F19&gt;0,INDEX('計算A'!DP$110:DP$114,$F19+1)+IF(AND($E19=1,QP19=0),1000,0),MIN(AEV19,20)*400+(IF('計算A'!DO$106=1,1-HH19,0)+IF('計算A'!DP$106=1,1-HJ19,0))*150+215+'計算A'!DP$5*100000+IF(AND($E19=1,QP19=0),50000,0))),1000000))</f>
        <v/>
      </c>
      <c r="ZX19">
        <f>IF($B19=0,1000000,IF(INDEX('計算A'!$D$60:$II$104,$B19,118)*HJ19=1,IF(AND($E19=2,QQ19=0),1000000,IF($F19&gt;0,INDEX('計算A'!DQ$110:DQ$114,$F19+1)+IF(AND($E19=1,QQ19=0),1000,0),MIN(AEV19,20)*400+(IF('計算A'!DP$106=1,1-HI19,0)+IF('計算A'!DQ$106=1,1-HK19,0))*150+225+'計算A'!DQ$5*100000+IF(AND($E19=1,QQ19=0),50000,0))),1000000))</f>
        <v/>
      </c>
      <c r="ZY19">
        <f>IF($B19=0,1000000,IF(INDEX('計算A'!$D$60:$II$104,$B19,119)*HK19=1,IF(AND($E19=2,QR19=0),1000000,IF($F19&gt;0,INDEX('計算A'!DR$110:DR$114,$F19+1)+IF(AND($E19=1,QR19=0),1000,0),MIN(AEV19,20)*400+(IF('計算A'!DQ$106=1,1-HJ19,0)+IF('計算A'!DR$106=1,1-HL19,0))*150+235+'計算A'!DR$5*100000+IF(AND($E19=1,QR19=0),50000,0))),1000000))</f>
        <v/>
      </c>
      <c r="ZZ19">
        <f>IF($B19=0,1000000,IF(INDEX('計算A'!$D$60:$II$104,$B19,120)*HL19=1,IF(AND($E19=2,QS19=0),1000000,IF($F19&gt;0,INDEX('計算A'!DS$110:DS$114,$F19+1)+IF(AND($E19=1,QS19=0),1000,0),MIN(AEV19,20)*400+(IF('計算A'!DR$106=1,1-HK19,0))*150+245+'計算A'!DS$5*100000+IF(AND($E19=1,QS19=0),50000,0))),1000000))</f>
        <v/>
      </c>
      <c r="AAA19">
        <f>IF($B19=0,1000000,IF(INDEX('計算A'!$D$60:$II$104,$B19,121)*HM19=1,IF(AND($E19=2,QT19=0),1000000,IF($F19&gt;0,INDEX('計算A'!DT$110:DT$114,$F19+1)+IF(AND($E19=1,QT19=0),1000,0),MIN(AEW19,20)*400+(IF('計算A'!DT$106=1,1-HN19,0))*150+16+'計算A'!DT$5*100000+IF(AND($E19=1,QT19=0),50000,0))),1000000))</f>
        <v/>
      </c>
      <c r="AAB19">
        <f>IF($B19=0,1000000,IF(INDEX('計算A'!$D$60:$II$104,$B19,122)*HN19=1,IF(AND($E19=2,QU19=0),1000000,IF($F19&gt;0,INDEX('計算A'!DU$110:DU$114,$F19+1)+IF(AND($E19=1,QU19=0),1000,0),MIN(AEW19,20)*400+(IF('計算A'!DT$106=1,1-HM19,0)+IF('計算A'!DU$106=1,1-HO19,0))*150+26+'計算A'!DU$5*100000+IF(AND($E19=1,QU19=0),50000,0))),1000000))</f>
        <v/>
      </c>
      <c r="AAC19">
        <f>IF($B19=0,1000000,IF(INDEX('計算A'!$D$60:$II$104,$B19,123)*HO19=1,IF(AND($E19=2,QV19=0),1000000,IF($F19&gt;0,INDEX('計算A'!DV$110:DV$114,$F19+1)+IF(AND($E19=1,QV19=0),1000,0),MIN(AEW19,20)*400+(IF('計算A'!DU$106=1,1-HN19,0)+IF('計算A'!DV$106=1,1-HP19,0))*150+36+'計算A'!DV$5*100000+IF(AND($E19=1,QV19=0),50000,0))),1000000))</f>
        <v/>
      </c>
      <c r="AAD19">
        <f>IF($B19=0,1000000,IF(INDEX('計算A'!$D$60:$II$104,$B19,124)*HP19=1,IF(AND($E19=2,QW19=0),1000000,IF($F19&gt;0,INDEX('計算A'!DW$110:DW$114,$F19+1)+IF(AND($E19=1,QW19=0),1000,0),MIN(AEW19,20)*400+(IF('計算A'!DV$106=1,1-HO19,0)+IF('計算A'!DW$106=1,1-HQ19,0))*150+46+'計算A'!DW$5*100000+IF(AND($E19=1,QW19=0),50000,0))),1000000))</f>
        <v/>
      </c>
      <c r="AAE19">
        <f>IF($B19=0,1000000,IF(INDEX('計算A'!$D$60:$II$104,$B19,125)*HQ19=1,IF(AND($E19=2,QX19=0),1000000,IF($F19&gt;0,INDEX('計算A'!DX$110:DX$114,$F19+1)+IF(AND($E19=1,QX19=0),1000,0),MIN(AEW19,20)*400+(IF('計算A'!DW$106=1,1-HP19,0)+IF('計算A'!DX$106=1,1-HR19,0))*150+56+'計算A'!DX$5*100000+IF(AND($E19=1,QX19=0),50000,0))),1000000))</f>
        <v/>
      </c>
      <c r="AAF19">
        <f>IF($B19=0,1000000,IF(INDEX('計算A'!$D$60:$II$104,$B19,126)*HR19=1,IF(AND($E19=2,QY19=0),1000000,IF($F19&gt;0,INDEX('計算A'!DY$110:DY$114,$F19+1)+IF(AND($E19=1,QY19=0),1000,0),MIN(AEW19,20)*400+(IF('計算A'!DX$106=1,1-HQ19,0)+IF('計算A'!DY$106=1,1-HS19,0))*150+66+'計算A'!DY$5*100000+IF(AND($E19=1,QY19=0),50000,0))),1000000))</f>
        <v/>
      </c>
      <c r="AAG19">
        <f>IF($B19=0,1000000,IF(INDEX('計算A'!$D$60:$II$104,$B19,127)*HS19=1,IF(AND($E19=2,QZ19=0),1000000,IF($F19&gt;0,INDEX('計算A'!DZ$110:DZ$114,$F19+1)+IF(AND($E19=1,QZ19=0),1000,0),MIN(AEW19,20)*400+(IF('計算A'!DY$106=1,1-HR19,0)+IF('計算A'!DZ$106=1,1-HT19,0))*150+76+'計算A'!DZ$5*100000+IF(AND($E19=1,QZ19=0),50000,0))),1000000))</f>
        <v/>
      </c>
      <c r="AAH19">
        <f>IF($B19=0,1000000,IF(INDEX('計算A'!$D$60:$II$104,$B19,128)*HT19=1,IF(AND($E19=2,RA19=0),1000000,IF($F19&gt;0,INDEX('計算A'!EA$110:EA$114,$F19+1)+IF(AND($E19=1,RA19=0),1000,0),MIN(AEW19,20)*400+(IF('計算A'!DZ$106=1,1-HS19,0)+IF('計算A'!EA$106=1,1-HU19,0))*150+86+'計算A'!EA$5*100000+IF(AND($E19=1,RA19=0),50000,0))),1000000))</f>
        <v/>
      </c>
      <c r="AAI19">
        <f>IF($B19=0,1000000,IF(INDEX('計算A'!$D$60:$II$104,$B19,129)*HU19=1,IF(AND($E19=2,RB19=0),1000000,IF($F19&gt;0,INDEX('計算A'!EB$110:EB$114,$F19+1)+IF(AND($E19=1,RB19=0),1000,0),MIN(AEW19,20)*400+(IF('計算A'!EA$106=1,1-HT19,0)+IF('計算A'!EB$106=1,1-HV19,0))*150+96+'計算A'!EB$5*100000+IF(AND($E19=1,RB19=0),50000,0))),1000000))</f>
        <v/>
      </c>
      <c r="AAJ19">
        <f>IF($B19=0,1000000,IF(INDEX('計算A'!$D$60:$II$104,$B19,130)*HV19=1,IF(AND($E19=2,RC19=0),1000000,IF($F19&gt;0,INDEX('計算A'!EC$110:EC$114,$F19+1)+IF(AND($E19=1,RC19=0),1000,0),MIN(AEW19,20)*400+(IF('計算A'!EB$106=1,1-HU19,0)+IF('計算A'!EC$106=1,1-HW19,0))*150+106+'計算A'!EC$5*100000+IF(AND($E19=1,RC19=0),50000,0))),1000000))</f>
        <v/>
      </c>
      <c r="AAK19">
        <f>IF($B19=0,1000000,IF(INDEX('計算A'!$D$60:$II$104,$B19,131)*HW19=1,IF(AND($E19=2,RD19=0),1000000,IF($F19&gt;0,INDEX('計算A'!ED$110:ED$114,$F19+1)+IF(AND($E19=1,RD19=0),1000,0),MIN(AEW19,20)*400+(IF('計算A'!EC$106=1,1-HV19,0)+IF('計算A'!ED$106=1,1-HX19,0))*150+116+'計算A'!ED$5*100000+IF(AND($E19=1,RD19=0),50000,0))),1000000))</f>
        <v/>
      </c>
      <c r="AAL19">
        <f>IF($B19=0,1000000,IF(INDEX('計算A'!$D$60:$II$104,$B19,132)*HX19=1,IF(AND($E19=2,RE19=0),1000000,IF($F19&gt;0,INDEX('計算A'!EE$110:EE$114,$F19+1)+IF(AND($E19=1,RE19=0),1000,0),MIN(AEW19,20)*400+(IF('計算A'!ED$106=1,1-HW19,0)+IF('計算A'!EE$106=1,1-HY19,0))*150+126+'計算A'!EE$5*100000+IF(AND($E19=1,RE19=0),50000,0))),1000000))</f>
        <v/>
      </c>
      <c r="AAM19">
        <f>IF($B19=0,1000000,IF(INDEX('計算A'!$D$60:$II$104,$B19,133)*HY19=1,IF(AND($E19=2,RF19=0),1000000,IF($F19&gt;0,INDEX('計算A'!EF$110:EF$114,$F19+1)+IF(AND($E19=1,RF19=0),1000,0),MIN(AEW19,20)*400+(IF('計算A'!EE$106=1,1-HX19,0)+IF('計算A'!EF$106=1,1-HZ19,0))*150+136+'計算A'!EF$5*100000+IF(AND($E19=1,RF19=0),50000,0))),1000000))</f>
        <v/>
      </c>
      <c r="AAN19">
        <f>IF($B19=0,1000000,IF(INDEX('計算A'!$D$60:$II$104,$B19,134)*HZ19=1,IF(AND($E19=2,RG19=0),1000000,IF($F19&gt;0,INDEX('計算A'!EG$110:EG$114,$F19+1)+IF(AND($E19=1,RG19=0),1000,0),MIN(AEW19,20)*400+(IF('計算A'!EF$106=1,1-HY19,0)+IF('計算A'!EG$106=1,1-IA19,0))*150+146+'計算A'!EG$5*100000+IF(AND($E19=1,RG19=0),50000,0))),1000000))</f>
        <v/>
      </c>
      <c r="AAO19">
        <f>IF($B19=0,1000000,IF(INDEX('計算A'!$D$60:$II$104,$B19,135)*IA19=1,IF(AND($E19=2,RH19=0),1000000,IF($F19&gt;0,INDEX('計算A'!EH$110:EH$114,$F19+1)+IF(AND($E19=1,RH19=0),1000,0),MIN(AEW19,20)*400+(IF('計算A'!EG$106=1,1-HZ19,0)+IF('計算A'!EH$106=1,1-IB19,0))*150+156+'計算A'!EH$5*100000+IF(AND($E19=1,RH19=0),50000,0))),1000000))</f>
        <v/>
      </c>
      <c r="AAP19">
        <f>IF($B19=0,1000000,IF(INDEX('計算A'!$D$60:$II$104,$B19,136)*IB19=1,IF(AND($E19=2,RI19=0),1000000,IF($F19&gt;0,INDEX('計算A'!EI$110:EI$114,$F19+1)+IF(AND($E19=1,RI19=0),1000,0),MIN(AEW19,20)*400+(IF('計算A'!EH$106=1,1-IA19,0)+IF('計算A'!EI$106=1,1-IC19,0))*150+166+'計算A'!EI$5*100000+IF(AND($E19=1,RI19=0),50000,0))),1000000))</f>
        <v/>
      </c>
      <c r="AAQ19">
        <f>IF($B19=0,1000000,IF(INDEX('計算A'!$D$60:$II$104,$B19,137)*IC19=1,IF(AND($E19=2,RJ19=0),1000000,IF($F19&gt;0,INDEX('計算A'!EJ$110:EJ$114,$F19+1)+IF(AND($E19=1,RJ19=0),1000,0),MIN(AEW19,20)*400+(IF('計算A'!EI$106=1,1-IB19,0)+IF('計算A'!EJ$106=1,1-ID19,0))*150+176+'計算A'!EJ$5*100000+IF(AND($E19=1,RJ19=0),50000,0))),1000000))</f>
        <v/>
      </c>
      <c r="AAR19">
        <f>IF($B19=0,1000000,IF(INDEX('計算A'!$D$60:$II$104,$B19,138)*ID19=1,IF(AND($E19=2,RK19=0),1000000,IF($F19&gt;0,INDEX('計算A'!EK$110:EK$114,$F19+1)+IF(AND($E19=1,RK19=0),1000,0),MIN(AEW19,20)*400+(IF('計算A'!EJ$106=1,1-IC19,0)+IF('計算A'!EK$106=1,1-IE19,0))*150+186+'計算A'!EK$5*100000+IF(AND($E19=1,RK19=0),50000,0))),1000000))</f>
        <v/>
      </c>
      <c r="AAS19">
        <f>IF($B19=0,1000000,IF(INDEX('計算A'!$D$60:$II$104,$B19,139)*IE19=1,IF(AND($E19=2,RL19=0),1000000,IF($F19&gt;0,INDEX('計算A'!EL$110:EL$114,$F19+1)+IF(AND($E19=1,RL19=0),1000,0),MIN(AEW19,20)*400+(IF('計算A'!EK$106=1,1-ID19,0)+IF('計算A'!EL$106=1,1-IF19,0))*150+196+'計算A'!EL$5*100000+IF(AND($E19=1,RL19=0),50000,0))),1000000))</f>
        <v/>
      </c>
      <c r="AAT19">
        <f>IF($B19=0,1000000,IF(INDEX('計算A'!$D$60:$II$104,$B19,140)*IF19=1,IF(AND($E19=2,RM19=0),1000000,IF($F19&gt;0,INDEX('計算A'!EM$110:EM$114,$F19+1)+IF(AND($E19=1,RM19=0),1000,0),MIN(AEW19,20)*400+(IF('計算A'!EL$106=1,1-IE19,0)+IF('計算A'!EM$106=1,1-IG19,0))*150+206+'計算A'!EM$5*100000+IF(AND($E19=1,RM19=0),50000,0))),1000000))</f>
        <v/>
      </c>
      <c r="AAU19">
        <f>IF($B19=0,1000000,IF(INDEX('計算A'!$D$60:$II$104,$B19,141)*IG19=1,IF(AND($E19=2,RN19=0),1000000,IF($F19&gt;0,INDEX('計算A'!EN$110:EN$114,$F19+1)+IF(AND($E19=1,RN19=0),1000,0),MIN(AEW19,20)*400+(IF('計算A'!EM$106=1,1-IF19,0)+IF('計算A'!EN$106=1,1-IH19,0))*150+216+'計算A'!EN$5*100000+IF(AND($E19=1,RN19=0),50000,0))),1000000))</f>
        <v/>
      </c>
      <c r="AAV19">
        <f>IF($B19=0,1000000,IF(INDEX('計算A'!$D$60:$II$104,$B19,142)*IH19=1,IF(AND($E19=2,RO19=0),1000000,IF($F19&gt;0,INDEX('計算A'!EO$110:EO$114,$F19+1)+IF(AND($E19=1,RO19=0),1000,0),MIN(AEW19,20)*400+(IF('計算A'!EN$106=1,1-IG19,0)+IF('計算A'!EO$106=1,1-II19,0))*150+226+'計算A'!EO$5*100000+IF(AND($E19=1,RO19=0),50000,0))),1000000))</f>
        <v/>
      </c>
      <c r="AAW19">
        <f>IF($B19=0,1000000,IF(INDEX('計算A'!$D$60:$II$104,$B19,143)*II19=1,IF(AND($E19=2,RP19=0),1000000,IF($F19&gt;0,INDEX('計算A'!EP$110:EP$114,$F19+1)+IF(AND($E19=1,RP19=0),1000,0),MIN(AEW19,20)*400+(IF('計算A'!EO$106=1,1-IH19,0)+IF('計算A'!EP$106=1,1-IJ19,0))*150+236+'計算A'!EP$5*100000+IF(AND($E19=1,RP19=0),50000,0))),1000000))</f>
        <v/>
      </c>
      <c r="AAX19">
        <f>IF($B19=0,1000000,IF(INDEX('計算A'!$D$60:$II$104,$B19,144)*IJ19=1,IF(AND($E19=2,RQ19=0),1000000,IF($F19&gt;0,INDEX('計算A'!EQ$110:EQ$114,$F19+1)+IF(AND($E19=1,RQ19=0),1000,0),MIN(AEW19,20)*400+(IF('計算A'!EP$106=1,1-II19,0))*150+246+'計算A'!EQ$5*100000+IF(AND($E19=1,RQ19=0),50000,0))),1000000))</f>
        <v/>
      </c>
      <c r="AAY19">
        <f>IF($B19=0,1000000,IF(INDEX('計算A'!$D$60:$II$104,$B19,145)*IK19=1,IF(AND($E19=2,RR19=0),1000000,IF($F19&gt;0,INDEX('計算A'!ER$110:ER$114,$F19+1)+IF(AND($E19=1,RR19=0),1000,0),MIN(AEX19,20)*400+(IF('計算A'!ER$106=1,1-IL19,0))*150+17+'計算A'!ER$5*100000+IF(AND($E19=1,RR19=0),50000,0))),1000000))</f>
        <v/>
      </c>
      <c r="AAZ19">
        <f>IF($B19=0,1000000,IF(INDEX('計算A'!$D$60:$II$104,$B19,146)*IL19=1,IF(AND($E19=2,RS19=0),1000000,IF($F19&gt;0,INDEX('計算A'!ES$110:ES$114,$F19+1)+IF(AND($E19=1,RS19=0),1000,0),MIN(AEX19,20)*400+(IF('計算A'!ER$106=1,1-IK19,0)+IF('計算A'!ES$106=1,1-IM19,0))*150+27+'計算A'!ES$5*100000+IF(AND($E19=1,RS19=0),50000,0))),1000000))</f>
        <v/>
      </c>
      <c r="ABA19">
        <f>IF($B19=0,1000000,IF(INDEX('計算A'!$D$60:$II$104,$B19,147)*IM19=1,IF(AND($E19=2,RT19=0),1000000,IF($F19&gt;0,INDEX('計算A'!ET$110:ET$114,$F19+1)+IF(AND($E19=1,RT19=0),1000,0),MIN(AEX19,20)*400+(IF('計算A'!ES$106=1,1-IL19,0)+IF('計算A'!ET$106=1,1-IN19,0))*150+37+'計算A'!ET$5*100000+IF(AND($E19=1,RT19=0),50000,0))),1000000))</f>
        <v/>
      </c>
      <c r="ABB19">
        <f>IF($B19=0,1000000,IF(INDEX('計算A'!$D$60:$II$104,$B19,148)*IN19=1,IF(AND($E19=2,RU19=0),1000000,IF($F19&gt;0,INDEX('計算A'!EU$110:EU$114,$F19+1)+IF(AND($E19=1,RU19=0),1000,0),MIN(AEX19,20)*400+(IF('計算A'!ET$106=1,1-IM19,0)+IF('計算A'!EU$106=1,1-IO19,0))*150+47+'計算A'!EU$5*100000+IF(AND($E19=1,RU19=0),50000,0))),1000000))</f>
        <v/>
      </c>
      <c r="ABC19">
        <f>IF($B19=0,1000000,IF(INDEX('計算A'!$D$60:$II$104,$B19,149)*IO19=1,IF(AND($E19=2,RV19=0),1000000,IF($F19&gt;0,INDEX('計算A'!EV$110:EV$114,$F19+1)+IF(AND($E19=1,RV19=0),1000,0),MIN(AEX19,20)*400+(IF('計算A'!EU$106=1,1-IN19,0)+IF('計算A'!EV$106=1,1-IP19,0))*150+57+'計算A'!EV$5*100000+IF(AND($E19=1,RV19=0),50000,0))),1000000))</f>
        <v/>
      </c>
      <c r="ABD19">
        <f>IF($B19=0,1000000,IF(INDEX('計算A'!$D$60:$II$104,$B19,150)*IP19=1,IF(AND($E19=2,RW19=0),1000000,IF($F19&gt;0,INDEX('計算A'!EW$110:EW$114,$F19+1)+IF(AND($E19=1,RW19=0),1000,0),MIN(AEX19,20)*400+(IF('計算A'!EV$106=1,1-IO19,0)+IF('計算A'!EW$106=1,1-IQ19,0))*150+67+'計算A'!EW$5*100000+IF(AND($E19=1,RW19=0),50000,0))),1000000))</f>
        <v/>
      </c>
      <c r="ABE19">
        <f>IF($B19=0,1000000,IF(INDEX('計算A'!$D$60:$II$104,$B19,151)*IQ19=1,IF(AND($E19=2,RX19=0),1000000,IF($F19&gt;0,INDEX('計算A'!EX$110:EX$114,$F19+1)+IF(AND($E19=1,RX19=0),1000,0),MIN(AEX19,20)*400+(IF('計算A'!EW$106=1,1-IP19,0)+IF('計算A'!EX$106=1,1-IR19,0))*150+77+'計算A'!EX$5*100000+IF(AND($E19=1,RX19=0),50000,0))),1000000))</f>
        <v/>
      </c>
      <c r="ABF19">
        <f>IF($B19=0,1000000,IF(INDEX('計算A'!$D$60:$II$104,$B19,152)*IR19=1,IF(AND($E19=2,RY19=0),1000000,IF($F19&gt;0,INDEX('計算A'!EY$110:EY$114,$F19+1)+IF(AND($E19=1,RY19=0),1000,0),MIN(AEX19,20)*400+(IF('計算A'!EX$106=1,1-IQ19,0)+IF('計算A'!EY$106=1,1-IS19,0))*150+87+'計算A'!EY$5*100000+IF(AND($E19=1,RY19=0),50000,0))),1000000))</f>
        <v/>
      </c>
      <c r="ABG19">
        <f>IF($B19=0,1000000,IF(INDEX('計算A'!$D$60:$II$104,$B19,153)*IS19=1,IF(AND($E19=2,RZ19=0),1000000,IF($F19&gt;0,INDEX('計算A'!EZ$110:EZ$114,$F19+1)+IF(AND($E19=1,RZ19=0),1000,0),MIN(AEX19,20)*400+(IF('計算A'!EY$106=1,1-IR19,0)+IF('計算A'!EZ$106=1,1-IT19,0))*150+97+'計算A'!EZ$5*100000+IF(AND($E19=1,RZ19=0),50000,0))),1000000))</f>
        <v/>
      </c>
      <c r="ABH19">
        <f>IF($B19=0,1000000,IF(INDEX('計算A'!$D$60:$II$104,$B19,154)*IT19=1,IF(AND($E19=2,SA19=0),1000000,IF($F19&gt;0,INDEX('計算A'!FA$110:FA$114,$F19+1)+IF(AND($E19=1,SA19=0),1000,0),MIN(AEX19,20)*400+(IF('計算A'!EZ$106=1,1-IS19,0)+IF('計算A'!FA$106=1,1-IU19,0))*150+107+'計算A'!FA$5*100000+IF(AND($E19=1,SA19=0),50000,0))),1000000))</f>
        <v/>
      </c>
      <c r="ABI19">
        <f>IF($B19=0,1000000,IF(INDEX('計算A'!$D$60:$II$104,$B19,155)*IU19=1,IF(AND($E19=2,SB19=0),1000000,IF($F19&gt;0,INDEX('計算A'!FB$110:FB$114,$F19+1)+IF(AND($E19=1,SB19=0),1000,0),MIN(AEX19,20)*400+(IF('計算A'!FA$106=1,1-IT19,0)+IF('計算A'!FB$106=1,1-IV19,0))*150+117+'計算A'!FB$5*100000+IF(AND($E19=1,SB19=0),50000,0))),1000000))</f>
        <v/>
      </c>
      <c r="ABJ19">
        <f>IF($B19=0,1000000,IF(INDEX('計算A'!$D$60:$II$104,$B19,156)*IV19=1,IF(AND($E19=2,SC19=0),1000000,IF($F19&gt;0,INDEX('計算A'!FC$110:FC$114,$F19+1)+IF(AND($E19=1,SC19=0),1000,0),MIN(AEX19,20)*400+(IF('計算A'!FB$106=1,1-IU19,0)+IF('計算A'!FC$106=1,1-IW19,0))*150+127+'計算A'!FC$5*100000+IF(AND($E19=1,SC19=0),50000,0))),1000000))</f>
        <v/>
      </c>
      <c r="ABK19">
        <f>IF($B19=0,1000000,IF(INDEX('計算A'!$D$60:$II$104,$B19,157)*IW19=1,IF(AND($E19=2,SD19=0),1000000,IF($F19&gt;0,INDEX('計算A'!FD$110:FD$114,$F19+1)+IF(AND($E19=1,SD19=0),1000,0),MIN(AEX19,20)*400+(IF('計算A'!FC$106=1,1-IV19,0)+IF('計算A'!FD$106=1,1-IX19,0))*150+137+'計算A'!FD$5*100000+IF(AND($E19=1,SD19=0),50000,0))),1000000))</f>
        <v/>
      </c>
      <c r="ABL19">
        <f>IF($B19=0,1000000,IF(INDEX('計算A'!$D$60:$II$104,$B19,158)*IX19=1,IF(AND($E19=2,SE19=0),1000000,IF($F19&gt;0,INDEX('計算A'!FE$110:FE$114,$F19+1)+IF(AND($E19=1,SE19=0),1000,0),MIN(AEX19,20)*400+(IF('計算A'!FD$106=1,1-IW19,0)+IF('計算A'!FE$106=1,1-IY19,0))*150+147+'計算A'!FE$5*100000+IF(AND($E19=1,SE19=0),50000,0))),1000000))</f>
        <v/>
      </c>
      <c r="ABM19">
        <f>IF($B19=0,1000000,IF(INDEX('計算A'!$D$60:$II$104,$B19,159)*IY19=1,IF(AND($E19=2,SF19=0),1000000,IF($F19&gt;0,INDEX('計算A'!FF$110:FF$114,$F19+1)+IF(AND($E19=1,SF19=0),1000,0),MIN(AEX19,20)*400+(IF('計算A'!FE$106=1,1-IX19,0)+IF('計算A'!FF$106=1,1-IZ19,0))*150+157+'計算A'!FF$5*100000+IF(AND($E19=1,SF19=0),50000,0))),1000000))</f>
        <v/>
      </c>
      <c r="ABN19">
        <f>IF($B19=0,1000000,IF(INDEX('計算A'!$D$60:$II$104,$B19,160)*IZ19=1,IF(AND($E19=2,SG19=0),1000000,IF($F19&gt;0,INDEX('計算A'!FG$110:FG$114,$F19+1)+IF(AND($E19=1,SG19=0),1000,0),MIN(AEX19,20)*400+(IF('計算A'!FF$106=1,1-IY19,0)+IF('計算A'!FG$106=1,1-JA19,0))*150+167+'計算A'!FG$5*100000+IF(AND($E19=1,SG19=0),50000,0))),1000000))</f>
        <v/>
      </c>
      <c r="ABO19">
        <f>IF($B19=0,1000000,IF(INDEX('計算A'!$D$60:$II$104,$B19,161)*JA19=1,IF(AND($E19=2,SH19=0),1000000,IF($F19&gt;0,INDEX('計算A'!FH$110:FH$114,$F19+1)+IF(AND($E19=1,SH19=0),1000,0),MIN(AEX19,20)*400+(IF('計算A'!FG$106=1,1-IZ19,0)+IF('計算A'!FH$106=1,1-JB19,0))*150+177+'計算A'!FH$5*100000+IF(AND($E19=1,SH19=0),50000,0))),1000000))</f>
        <v/>
      </c>
      <c r="ABP19">
        <f>IF($B19=0,1000000,IF(INDEX('計算A'!$D$60:$II$104,$B19,162)*JB19=1,IF(AND($E19=2,SI19=0),1000000,IF($F19&gt;0,INDEX('計算A'!FI$110:FI$114,$F19+1)+IF(AND($E19=1,SI19=0),1000,0),MIN(AEX19,20)*400+(IF('計算A'!FH$106=1,1-JA19,0)+IF('計算A'!FI$106=1,1-JC19,0))*150+187+'計算A'!FI$5*100000+IF(AND($E19=1,SI19=0),50000,0))),1000000))</f>
        <v/>
      </c>
      <c r="ABQ19">
        <f>IF($B19=0,1000000,IF(INDEX('計算A'!$D$60:$II$104,$B19,163)*JC19=1,IF(AND($E19=2,SJ19=0),1000000,IF($F19&gt;0,INDEX('計算A'!FJ$110:FJ$114,$F19+1)+IF(AND($E19=1,SJ19=0),1000,0),MIN(AEX19,20)*400+(IF('計算A'!FI$106=1,1-JB19,0)+IF('計算A'!FJ$106=1,1-JD19,0))*150+197+'計算A'!FJ$5*100000+IF(AND($E19=1,SJ19=0),50000,0))),1000000))</f>
        <v/>
      </c>
      <c r="ABR19">
        <f>IF($B19=0,1000000,IF(INDEX('計算A'!$D$60:$II$104,$B19,164)*JD19=1,IF(AND($E19=2,SK19=0),1000000,IF($F19&gt;0,INDEX('計算A'!FK$110:FK$114,$F19+1)+IF(AND($E19=1,SK19=0),1000,0),MIN(AEX19,20)*400+(IF('計算A'!FJ$106=1,1-JC19,0)+IF('計算A'!FK$106=1,1-JE19,0))*150+207+'計算A'!FK$5*100000+IF(AND($E19=1,SK19=0),50000,0))),1000000))</f>
        <v/>
      </c>
      <c r="ABS19">
        <f>IF($B19=0,1000000,IF(INDEX('計算A'!$D$60:$II$104,$B19,165)*JE19=1,IF(AND($E19=2,SL19=0),1000000,IF($F19&gt;0,INDEX('計算A'!FL$110:FL$114,$F19+1)+IF(AND($E19=1,SL19=0),1000,0),MIN(AEX19,20)*400+(IF('計算A'!FK$106=1,1-JD19,0)+IF('計算A'!FL$106=1,1-JF19,0))*150+217+'計算A'!FL$5*100000+IF(AND($E19=1,SL19=0),50000,0))),1000000))</f>
        <v/>
      </c>
      <c r="ABT19">
        <f>IF($B19=0,1000000,IF(INDEX('計算A'!$D$60:$II$104,$B19,166)*JF19=1,IF(AND($E19=2,SM19=0),1000000,IF($F19&gt;0,INDEX('計算A'!FM$110:FM$114,$F19+1)+IF(AND($E19=1,SM19=0),1000,0),MIN(AEX19,20)*400+(IF('計算A'!FL$106=1,1-JE19,0)+IF('計算A'!FM$106=1,1-JG19,0))*150+227+'計算A'!FM$5*100000+IF(AND($E19=1,SM19=0),50000,0))),1000000))</f>
        <v/>
      </c>
      <c r="ABU19">
        <f>IF($B19=0,1000000,IF(INDEX('計算A'!$D$60:$II$104,$B19,167)*JG19=1,IF(AND($E19=2,SN19=0),1000000,IF($F19&gt;0,INDEX('計算A'!FN$110:FN$114,$F19+1)+IF(AND($E19=1,SN19=0),1000,0),MIN(AEX19,20)*400+(IF('計算A'!FM$106=1,1-JF19,0)+IF('計算A'!FN$106=1,1-JH19,0))*150+237+'計算A'!FN$5*100000+IF(AND($E19=1,SN19=0),50000,0))),1000000))</f>
        <v/>
      </c>
      <c r="ABV19">
        <f>IF($B19=0,1000000,IF(INDEX('計算A'!$D$60:$II$104,$B19,168)*JH19=1,IF(AND($E19=2,SO19=0),1000000,IF($F19&gt;0,INDEX('計算A'!FO$110:FO$114,$F19+1)+IF(AND($E19=1,SO19=0),1000,0),MIN(AEX19,20)*400+(IF('計算A'!FN$106=1,1-JG19,0))*150+247+'計算A'!FO$5*100000+IF(AND($E19=1,SO19=0),50000,0))),1000000))</f>
        <v/>
      </c>
      <c r="ABW19">
        <f>IF($B19=0,1000000,IF(INDEX('計算A'!$D$60:$II$104,$B19,169)*JI19=1,IF(AND($E19=2,SP19=0),1000000,IF($F19&gt;0,INDEX('計算A'!FP$110:FP$114,$F19+1)+IF(AND($E19=1,SP19=0),1000,0),MIN(AEY19,20)*400+(IF('計算A'!FP$106=1,1-JJ19,0))*150+18+'計算A'!FP$5*100000+IF(AND($E19=1,SP19=0),50000,0))),1000000))</f>
        <v/>
      </c>
      <c r="ABX19">
        <f>IF($B19=0,1000000,IF(INDEX('計算A'!$D$60:$II$104,$B19,170)*JJ19=1,IF(AND($E19=2,SQ19=0),1000000,IF($F19&gt;0,INDEX('計算A'!FQ$110:FQ$114,$F19+1)+IF(AND($E19=1,SQ19=0),1000,0),MIN(AEY19,20)*400+(IF('計算A'!FP$106=1,1-JI19,0)+IF('計算A'!FQ$106=1,1-JK19,0))*150+28+'計算A'!FQ$5*100000+IF(AND($E19=1,SQ19=0),50000,0))),1000000))</f>
        <v/>
      </c>
      <c r="ABY19">
        <f>IF($B19=0,1000000,IF(INDEX('計算A'!$D$60:$II$104,$B19,171)*JK19=1,IF(AND($E19=2,SR19=0),1000000,IF($F19&gt;0,INDEX('計算A'!FR$110:FR$114,$F19+1)+IF(AND($E19=1,SR19=0),1000,0),MIN(AEY19,20)*400+(IF('計算A'!FQ$106=1,1-JJ19,0)+IF('計算A'!FR$106=1,1-JL19,0))*150+38+'計算A'!FR$5*100000+IF(AND($E19=1,SR19=0),50000,0))),1000000))</f>
        <v/>
      </c>
      <c r="ABZ19">
        <f>IF($B19=0,1000000,IF(INDEX('計算A'!$D$60:$II$104,$B19,172)*JL19=1,IF(AND($E19=2,SS19=0),1000000,IF($F19&gt;0,INDEX('計算A'!FS$110:FS$114,$F19+1)+IF(AND($E19=1,SS19=0),1000,0),MIN(AEY19,20)*400+(IF('計算A'!FR$106=1,1-JK19,0)+IF('計算A'!FS$106=1,1-JM19,0))*150+48+'計算A'!FS$5*100000+IF(AND($E19=1,SS19=0),50000,0))),1000000))</f>
        <v/>
      </c>
      <c r="ACA19">
        <f>IF($B19=0,1000000,IF(INDEX('計算A'!$D$60:$II$104,$B19,173)*JM19=1,IF(AND($E19=2,ST19=0),1000000,IF($F19&gt;0,INDEX('計算A'!FT$110:FT$114,$F19+1)+IF(AND($E19=1,ST19=0),1000,0),MIN(AEY19,20)*400+(IF('計算A'!FS$106=1,1-JL19,0)+IF('計算A'!FT$106=1,1-JN19,0))*150+58+'計算A'!FT$5*100000+IF(AND($E19=1,ST19=0),50000,0))),1000000))</f>
        <v/>
      </c>
      <c r="ACB19">
        <f>IF($B19=0,1000000,IF(INDEX('計算A'!$D$60:$II$104,$B19,174)*JN19=1,IF(AND($E19=2,SU19=0),1000000,IF($F19&gt;0,INDEX('計算A'!FU$110:FU$114,$F19+1)+IF(AND($E19=1,SU19=0),1000,0),MIN(AEY19,20)*400+(IF('計算A'!FT$106=1,1-JM19,0)+IF('計算A'!FU$106=1,1-JO19,0))*150+68+'計算A'!FU$5*100000+IF(AND($E19=1,SU19=0),50000,0))),1000000))</f>
        <v/>
      </c>
      <c r="ACC19">
        <f>IF($B19=0,1000000,IF(INDEX('計算A'!$D$60:$II$104,$B19,175)*JO19=1,IF(AND($E19=2,SV19=0),1000000,IF($F19&gt;0,INDEX('計算A'!FV$110:FV$114,$F19+1)+IF(AND($E19=1,SV19=0),1000,0),MIN(AEY19,20)*400+(IF('計算A'!FU$106=1,1-JN19,0)+IF('計算A'!FV$106=1,1-JP19,0))*150+78+'計算A'!FV$5*100000+IF(AND($E19=1,SV19=0),50000,0))),1000000))</f>
        <v/>
      </c>
      <c r="ACD19">
        <f>IF($B19=0,1000000,IF(INDEX('計算A'!$D$60:$II$104,$B19,176)*JP19=1,IF(AND($E19=2,SW19=0),1000000,IF($F19&gt;0,INDEX('計算A'!FW$110:FW$114,$F19+1)+IF(AND($E19=1,SW19=0),1000,0),MIN(AEY19,20)*400+(IF('計算A'!FV$106=1,1-JO19,0)+IF('計算A'!FW$106=1,1-JQ19,0))*150+88+'計算A'!FW$5*100000+IF(AND($E19=1,SW19=0),50000,0))),1000000))</f>
        <v/>
      </c>
      <c r="ACE19">
        <f>IF($B19=0,1000000,IF(INDEX('計算A'!$D$60:$II$104,$B19,177)*JQ19=1,IF(AND($E19=2,SX19=0),1000000,IF($F19&gt;0,INDEX('計算A'!FX$110:FX$114,$F19+1)+IF(AND($E19=1,SX19=0),1000,0),MIN(AEY19,20)*400+(IF('計算A'!FW$106=1,1-JP19,0)+IF('計算A'!FX$106=1,1-JR19,0))*150+98+'計算A'!FX$5*100000+IF(AND($E19=1,SX19=0),50000,0))),1000000))</f>
        <v/>
      </c>
      <c r="ACF19">
        <f>IF($B19=0,1000000,IF(INDEX('計算A'!$D$60:$II$104,$B19,178)*JR19=1,IF(AND($E19=2,SY19=0),1000000,IF($F19&gt;0,INDEX('計算A'!FY$110:FY$114,$F19+1)+IF(AND($E19=1,SY19=0),1000,0),MIN(AEY19,20)*400+(IF('計算A'!FX$106=1,1-JQ19,0)+IF('計算A'!FY$106=1,1-JS19,0))*150+108+'計算A'!FY$5*100000+IF(AND($E19=1,SY19=0),50000,0))),1000000))</f>
        <v/>
      </c>
      <c r="ACG19">
        <f>IF($B19=0,1000000,IF(INDEX('計算A'!$D$60:$II$104,$B19,179)*JS19=1,IF(AND($E19=2,SZ19=0),1000000,IF($F19&gt;0,INDEX('計算A'!FZ$110:FZ$114,$F19+1)+IF(AND($E19=1,SZ19=0),1000,0),MIN(AEY19,20)*400+(IF('計算A'!FY$106=1,1-JR19,0)+IF('計算A'!FZ$106=1,1-JT19,0))*150+118+'計算A'!FZ$5*100000+IF(AND($E19=1,SZ19=0),50000,0))),1000000))</f>
        <v/>
      </c>
      <c r="ACH19">
        <f>IF($B19=0,1000000,IF(INDEX('計算A'!$D$60:$II$104,$B19,180)*JT19=1,IF(AND($E19=2,TA19=0),1000000,IF($F19&gt;0,INDEX('計算A'!GA$110:GA$114,$F19+1)+IF(AND($E19=1,TA19=0),1000,0),MIN(AEY19,20)*400+(IF('計算A'!FZ$106=1,1-JS19,0)+IF('計算A'!GA$106=1,1-JU19,0))*150+128+'計算A'!GA$5*100000+IF(AND($E19=1,TA19=0),50000,0))),1000000))</f>
        <v/>
      </c>
      <c r="ACI19">
        <f>IF($B19=0,1000000,IF(INDEX('計算A'!$D$60:$II$104,$B19,181)*JU19=1,IF(AND($E19=2,TB19=0),1000000,IF($F19&gt;0,INDEX('計算A'!GB$110:GB$114,$F19+1)+IF(AND($E19=1,TB19=0),1000,0),MIN(AEY19,20)*400+(IF('計算A'!GA$106=1,1-JT19,0)+IF('計算A'!GB$106=1,1-JV19,0))*150+138+'計算A'!GB$5*100000+IF(AND($E19=1,TB19=0),50000,0))),1000000))</f>
        <v/>
      </c>
      <c r="ACJ19">
        <f>IF($B19=0,1000000,IF(INDEX('計算A'!$D$60:$II$104,$B19,182)*JV19=1,IF(AND($E19=2,TC19=0),1000000,IF($F19&gt;0,INDEX('計算A'!GC$110:GC$114,$F19+1)+IF(AND($E19=1,TC19=0),1000,0),MIN(AEY19,20)*400+(IF('計算A'!GB$106=1,1-JU19,0)+IF('計算A'!GC$106=1,1-JW19,0))*150+148+'計算A'!GC$5*100000+IF(AND($E19=1,TC19=0),50000,0))),1000000))</f>
        <v/>
      </c>
      <c r="ACK19">
        <f>IF($B19=0,1000000,IF(INDEX('計算A'!$D$60:$II$104,$B19,183)*JW19=1,IF(AND($E19=2,TD19=0),1000000,IF($F19&gt;0,INDEX('計算A'!GD$110:GD$114,$F19+1)+IF(AND($E19=1,TD19=0),1000,0),MIN(AEY19,20)*400+(IF('計算A'!GC$106=1,1-JV19,0)+IF('計算A'!GD$106=1,1-JX19,0))*150+158+'計算A'!GD$5*100000+IF(AND($E19=1,TD19=0),50000,0))),1000000))</f>
        <v/>
      </c>
      <c r="ACL19">
        <f>IF($B19=0,1000000,IF(INDEX('計算A'!$D$60:$II$104,$B19,184)*JX19=1,IF(AND($E19=2,TE19=0),1000000,IF($F19&gt;0,INDEX('計算A'!GE$110:GE$114,$F19+1)+IF(AND($E19=1,TE19=0),1000,0),MIN(AEY19,20)*400+(IF('計算A'!GD$106=1,1-JW19,0)+IF('計算A'!GE$106=1,1-JY19,0))*150+168+'計算A'!GE$5*100000+IF(AND($E19=1,TE19=0),50000,0))),1000000))</f>
        <v/>
      </c>
      <c r="ACM19">
        <f>IF($B19=0,1000000,IF(INDEX('計算A'!$D$60:$II$104,$B19,185)*JY19=1,IF(AND($E19=2,TF19=0),1000000,IF($F19&gt;0,INDEX('計算A'!GF$110:GF$114,$F19+1)+IF(AND($E19=1,TF19=0),1000,0),MIN(AEY19,20)*400+(IF('計算A'!GE$106=1,1-JX19,0)+IF('計算A'!GF$106=1,1-JZ19,0))*150+178+'計算A'!GF$5*100000+IF(AND($E19=1,TF19=0),50000,0))),1000000))</f>
        <v/>
      </c>
      <c r="ACN19">
        <f>IF($B19=0,1000000,IF(INDEX('計算A'!$D$60:$II$104,$B19,186)*JZ19=1,IF(AND($E19=2,TG19=0),1000000,IF($F19&gt;0,INDEX('計算A'!GG$110:GG$114,$F19+1)+IF(AND($E19=1,TG19=0),1000,0),MIN(AEY19,20)*400+(IF('計算A'!GF$106=1,1-JY19,0)+IF('計算A'!GG$106=1,1-KA19,0))*150+188+'計算A'!GG$5*100000+IF(AND($E19=1,TG19=0),50000,0))),1000000))</f>
        <v/>
      </c>
      <c r="ACO19">
        <f>IF($B19=0,1000000,IF(INDEX('計算A'!$D$60:$II$104,$B19,187)*KA19=1,IF(AND($E19=2,TH19=0),1000000,IF($F19&gt;0,INDEX('計算A'!GH$110:GH$114,$F19+1)+IF(AND($E19=1,TH19=0),1000,0),MIN(AEY19,20)*400+(IF('計算A'!GG$106=1,1-JZ19,0)+IF('計算A'!GH$106=1,1-KB19,0))*150+198+'計算A'!GH$5*100000+IF(AND($E19=1,TH19=0),50000,0))),1000000))</f>
        <v/>
      </c>
      <c r="ACP19">
        <f>IF($B19=0,1000000,IF(INDEX('計算A'!$D$60:$II$104,$B19,188)*KB19=1,IF(AND($E19=2,TI19=0),1000000,IF($F19&gt;0,INDEX('計算A'!GI$110:GI$114,$F19+1)+IF(AND($E19=1,TI19=0),1000,0),MIN(AEY19,20)*400+(IF('計算A'!GH$106=1,1-KA19,0)+IF('計算A'!GI$106=1,1-KC19,0))*150+208+'計算A'!GI$5*100000+IF(AND($E19=1,TI19=0),50000,0))),1000000))</f>
        <v/>
      </c>
      <c r="ACQ19">
        <f>IF($B19=0,1000000,IF(INDEX('計算A'!$D$60:$II$104,$B19,189)*KC19=1,IF(AND($E19=2,TJ19=0),1000000,IF($F19&gt;0,INDEX('計算A'!GJ$110:GJ$114,$F19+1)+IF(AND($E19=1,TJ19=0),1000,0),MIN(AEY19,20)*400+(IF('計算A'!GI$106=1,1-KB19,0)+IF('計算A'!GJ$106=1,1-KD19,0))*150+218+'計算A'!GJ$5*100000+IF(AND($E19=1,TJ19=0),50000,0))),1000000))</f>
        <v/>
      </c>
      <c r="ACR19">
        <f>IF($B19=0,1000000,IF(INDEX('計算A'!$D$60:$II$104,$B19,190)*KD19=1,IF(AND($E19=2,TK19=0),1000000,IF($F19&gt;0,INDEX('計算A'!GK$110:GK$114,$F19+1)+IF(AND($E19=1,TK19=0),1000,0),MIN(AEY19,20)*400+(IF('計算A'!GJ$106=1,1-KC19,0)+IF('計算A'!GK$106=1,1-KE19,0))*150+228+'計算A'!GK$5*100000+IF(AND($E19=1,TK19=0),50000,0))),1000000))</f>
        <v/>
      </c>
      <c r="ACS19">
        <f>IF($B19=0,1000000,IF(INDEX('計算A'!$D$60:$II$104,$B19,191)*KE19=1,IF(AND($E19=2,TL19=0),1000000,IF($F19&gt;0,INDEX('計算A'!GL$110:GL$114,$F19+1)+IF(AND($E19=1,TL19=0),1000,0),MIN(AEY19,20)*400+(IF('計算A'!GK$106=1,1-KD19,0)+IF('計算A'!GL$106=1,1-KF19,0))*150+238+'計算A'!GL$5*100000+IF(AND($E19=1,TL19=0),50000,0))),1000000))</f>
        <v/>
      </c>
      <c r="ACT19">
        <f>IF($B19=0,1000000,IF(INDEX('計算A'!$D$60:$II$104,$B19,192)*KF19=1,IF(AND($E19=2,TM19=0),1000000,IF($F19&gt;0,INDEX('計算A'!GM$110:GM$114,$F19+1)+IF(AND($E19=1,TM19=0),1000,0),MIN(AEY19,20)*400+(IF('計算A'!GL$106=1,1-KE19,0))*150+248+'計算A'!GM$5*100000+IF(AND($E19=1,TM19=0),50000,0))),1000000))</f>
        <v/>
      </c>
      <c r="ACU19">
        <f>IF($B19=0,1000000,IF(INDEX('計算A'!$D$60:$II$104,$B19,193)*KG19=1,IF(AND($E19=2,TN19=0),1000000,IF($F19&gt;0,INDEX('計算A'!GN$110:GN$114,$F19+1)+IF(AND($E19=1,TN19=0),1000,0),MIN(AEZ19,20)*400+(IF('計算A'!GN$106=1,1-KH19,0))*150+19+'計算A'!GN$5*100000+IF(AND($E19=1,TN19=0),50000,0))),1000000))</f>
        <v/>
      </c>
      <c r="ACV19">
        <f>IF($B19=0,1000000,IF(INDEX('計算A'!$D$60:$II$104,$B19,194)*KH19=1,IF(AND($E19=2,TO19=0),1000000,IF($F19&gt;0,INDEX('計算A'!GO$110:GO$114,$F19+1)+IF(AND($E19=1,TO19=0),1000,0),MIN(AEZ19,20)*400+(IF('計算A'!GN$106=1,1-KG19,0)+IF('計算A'!GO$106=1,1-KI19,0))*150+29+'計算A'!GO$5*100000+IF(AND($E19=1,TO19=0),50000,0))),1000000))</f>
        <v/>
      </c>
      <c r="ACW19">
        <f>IF($B19=0,1000000,IF(INDEX('計算A'!$D$60:$II$104,$B19,195)*KI19=1,IF(AND($E19=2,TP19=0),1000000,IF($F19&gt;0,INDEX('計算A'!GP$110:GP$114,$F19+1)+IF(AND($E19=1,TP19=0),1000,0),MIN(AEZ19,20)*400+(IF('計算A'!GO$106=1,1-KH19,0)+IF('計算A'!GP$106=1,1-KJ19,0))*150+39+'計算A'!GP$5*100000+IF(AND($E19=1,TP19=0),50000,0))),1000000))</f>
        <v/>
      </c>
      <c r="ACX19">
        <f>IF($B19=0,1000000,IF(INDEX('計算A'!$D$60:$II$104,$B19,196)*KJ19=1,IF(AND($E19=2,TQ19=0),1000000,IF($F19&gt;0,INDEX('計算A'!GQ$110:GQ$114,$F19+1)+IF(AND($E19=1,TQ19=0),1000,0),MIN(AEZ19,20)*400+(IF('計算A'!GP$106=1,1-KI19,0)+IF('計算A'!GQ$106=1,1-KK19,0))*150+49+'計算A'!GQ$5*100000+IF(AND($E19=1,TQ19=0),50000,0))),1000000))</f>
        <v/>
      </c>
      <c r="ACY19">
        <f>IF($B19=0,1000000,IF(INDEX('計算A'!$D$60:$II$104,$B19,197)*KK19=1,IF(AND($E19=2,TR19=0),1000000,IF($F19&gt;0,INDEX('計算A'!GR$110:GR$114,$F19+1)+IF(AND($E19=1,TR19=0),1000,0),MIN(AEZ19,20)*400+(IF('計算A'!GQ$106=1,1-KJ19,0)+IF('計算A'!GR$106=1,1-KL19,0))*150+59+'計算A'!GR$5*100000+IF(AND($E19=1,TR19=0),50000,0))),1000000))</f>
        <v/>
      </c>
      <c r="ACZ19">
        <f>IF($B19=0,1000000,IF(INDEX('計算A'!$D$60:$II$104,$B19,198)*KL19=1,IF(AND($E19=2,TS19=0),1000000,IF($F19&gt;0,INDEX('計算A'!GS$110:GS$114,$F19+1)+IF(AND($E19=1,TS19=0),1000,0),MIN(AEZ19,20)*400+(IF('計算A'!GR$106=1,1-KK19,0)+IF('計算A'!GS$106=1,1-KM19,0))*150+69+'計算A'!GS$5*100000+IF(AND($E19=1,TS19=0),50000,0))),1000000))</f>
        <v/>
      </c>
      <c r="ADA19">
        <f>IF($B19=0,1000000,IF(INDEX('計算A'!$D$60:$II$104,$B19,199)*KM19=1,IF(AND($E19=2,TT19=0),1000000,IF($F19&gt;0,INDEX('計算A'!GT$110:GT$114,$F19+1)+IF(AND($E19=1,TT19=0),1000,0),MIN(AEZ19,20)*400+(IF('計算A'!GS$106=1,1-KL19,0)+IF('計算A'!GT$106=1,1-KN19,0))*150+79+'計算A'!GT$5*100000+IF(AND($E19=1,TT19=0),50000,0))),1000000))</f>
        <v/>
      </c>
      <c r="ADB19">
        <f>IF($B19=0,1000000,IF(INDEX('計算A'!$D$60:$II$104,$B19,200)*KN19=1,IF(AND($E19=2,TU19=0),1000000,IF($F19&gt;0,INDEX('計算A'!GU$110:GU$114,$F19+1)+IF(AND($E19=1,TU19=0),1000,0),MIN(AEZ19,20)*400+(IF('計算A'!GT$106=1,1-KM19,0)+IF('計算A'!GU$106=1,1-KO19,0))*150+89+'計算A'!GU$5*100000+IF(AND($E19=1,TU19=0),50000,0))),1000000))</f>
        <v/>
      </c>
      <c r="ADC19">
        <f>IF($B19=0,1000000,IF(INDEX('計算A'!$D$60:$II$104,$B19,201)*KO19=1,IF(AND($E19=2,TV19=0),1000000,IF($F19&gt;0,INDEX('計算A'!GV$110:GV$114,$F19+1)+IF(AND($E19=1,TV19=0),1000,0),MIN(AEZ19,20)*400+(IF('計算A'!GU$106=1,1-KN19,0)+IF('計算A'!GV$106=1,1-KP19,0))*150+99+'計算A'!GV$5*100000+IF(AND($E19=1,TV19=0),50000,0))),1000000))</f>
        <v/>
      </c>
      <c r="ADD19">
        <f>IF($B19=0,1000000,IF(INDEX('計算A'!$D$60:$II$104,$B19,202)*KP19=1,IF(AND($E19=2,TW19=0),1000000,IF($F19&gt;0,INDEX('計算A'!GW$110:GW$114,$F19+1)+IF(AND($E19=1,TW19=0),1000,0),MIN(AEZ19,20)*400+(IF('計算A'!GV$106=1,1-KO19,0)+IF('計算A'!GW$106=1,1-KQ19,0))*150+109+'計算A'!GW$5*100000+IF(AND($E19=1,TW19=0),50000,0))),1000000))</f>
        <v/>
      </c>
      <c r="ADE19">
        <f>IF($B19=0,1000000,IF(INDEX('計算A'!$D$60:$II$104,$B19,203)*KQ19=1,IF(AND($E19=2,TX19=0),1000000,IF($F19&gt;0,INDEX('計算A'!GX$110:GX$114,$F19+1)+IF(AND($E19=1,TX19=0),1000,0),MIN(AEZ19,20)*400+(IF('計算A'!GW$106=1,1-KP19,0)+IF('計算A'!GX$106=1,1-KR19,0))*150+119+'計算A'!GX$5*100000+IF(AND($E19=1,TX19=0),50000,0))),1000000))</f>
        <v/>
      </c>
      <c r="ADF19">
        <f>IF($B19=0,1000000,IF(INDEX('計算A'!$D$60:$II$104,$B19,204)*KR19=1,IF(AND($E19=2,TY19=0),1000000,IF($F19&gt;0,INDEX('計算A'!GY$110:GY$114,$F19+1)+IF(AND($E19=1,TY19=0),1000,0),MIN(AEZ19,20)*400+(IF('計算A'!GX$106=1,1-KQ19,0)+IF('計算A'!GY$106=1,1-KS19,0))*150+129+'計算A'!GY$5*100000+IF(AND($E19=1,TY19=0),50000,0))),1000000))</f>
        <v/>
      </c>
      <c r="ADG19">
        <f>IF($B19=0,1000000,IF(INDEX('計算A'!$D$60:$II$104,$B19,205)*KS19=1,IF(AND($E19=2,TZ19=0),1000000,IF($F19&gt;0,INDEX('計算A'!GZ$110:GZ$114,$F19+1)+IF(AND($E19=1,TZ19=0),1000,0),MIN(AEZ19,20)*400+(IF('計算A'!GY$106=1,1-KR19,0)+IF('計算A'!GZ$106=1,1-KT19,0))*150+139+'計算A'!GZ$5*100000+IF(AND($E19=1,TZ19=0),50000,0))),1000000))</f>
        <v/>
      </c>
      <c r="ADH19">
        <f>IF($B19=0,1000000,IF(INDEX('計算A'!$D$60:$II$104,$B19,206)*KT19=1,IF(AND($E19=2,UA19=0),1000000,IF($F19&gt;0,INDEX('計算A'!HA$110:HA$114,$F19+1)+IF(AND($E19=1,UA19=0),1000,0),MIN(AEZ19,20)*400+(IF('計算A'!GZ$106=1,1-KS19,0)+IF('計算A'!HA$106=1,1-KU19,0))*150+149+'計算A'!HA$5*100000+IF(AND($E19=1,UA19=0),50000,0))),1000000))</f>
        <v/>
      </c>
      <c r="ADI19">
        <f>IF($B19=0,1000000,IF(INDEX('計算A'!$D$60:$II$104,$B19,207)*KU19=1,IF(AND($E19=2,UB19=0),1000000,IF($F19&gt;0,INDEX('計算A'!HB$110:HB$114,$F19+1)+IF(AND($E19=1,UB19=0),1000,0),MIN(AEZ19,20)*400+(IF('計算A'!HA$106=1,1-KT19,0)+IF('計算A'!HB$106=1,1-KV19,0))*150+159+'計算A'!HB$5*100000+IF(AND($E19=1,UB19=0),50000,0))),1000000))</f>
        <v/>
      </c>
      <c r="ADJ19">
        <f>IF($B19=0,1000000,IF(INDEX('計算A'!$D$60:$II$104,$B19,208)*KV19=1,IF(AND($E19=2,UC19=0),1000000,IF($F19&gt;0,INDEX('計算A'!HC$110:HC$114,$F19+1)+IF(AND($E19=1,UC19=0),1000,0),MIN(AEZ19,20)*400+(IF('計算A'!HB$106=1,1-KU19,0)+IF('計算A'!HC$106=1,1-KW19,0))*150+169+'計算A'!HC$5*100000+IF(AND($E19=1,UC19=0),50000,0))),1000000))</f>
        <v/>
      </c>
      <c r="ADK19">
        <f>IF($B19=0,1000000,IF(INDEX('計算A'!$D$60:$II$104,$B19,209)*KW19=1,IF(AND($E19=2,UD19=0),1000000,IF($F19&gt;0,INDEX('計算A'!HD$110:HD$114,$F19+1)+IF(AND($E19=1,UD19=0),1000,0),MIN(AEZ19,20)*400+(IF('計算A'!HC$106=1,1-KV19,0)+IF('計算A'!HD$106=1,1-KX19,0))*150+179+'計算A'!HD$5*100000+IF(AND($E19=1,UD19=0),50000,0))),1000000))</f>
        <v/>
      </c>
      <c r="ADL19">
        <f>IF($B19=0,1000000,IF(INDEX('計算A'!$D$60:$II$104,$B19,210)*KX19=1,IF(AND($E19=2,UE19=0),1000000,IF($F19&gt;0,INDEX('計算A'!HE$110:HE$114,$F19+1)+IF(AND($E19=1,UE19=0),1000,0),MIN(AEZ19,20)*400+(IF('計算A'!HD$106=1,1-KW19,0)+IF('計算A'!HE$106=1,1-KY19,0))*150+189+'計算A'!HE$5*100000+IF(AND($E19=1,UE19=0),50000,0))),1000000))</f>
        <v/>
      </c>
      <c r="ADM19">
        <f>IF($B19=0,1000000,IF(INDEX('計算A'!$D$60:$II$104,$B19,211)*KY19=1,IF(AND($E19=2,UF19=0),1000000,IF($F19&gt;0,INDEX('計算A'!HF$110:HF$114,$F19+1)+IF(AND($E19=1,UF19=0),1000,0),MIN(AEZ19,20)*400+(IF('計算A'!HE$106=1,1-KX19,0)+IF('計算A'!HF$106=1,1-KZ19,0))*150+199+'計算A'!HF$5*100000+IF(AND($E19=1,UF19=0),50000,0))),1000000))</f>
        <v/>
      </c>
      <c r="ADN19">
        <f>IF($B19=0,1000000,IF(INDEX('計算A'!$D$60:$II$104,$B19,212)*KZ19=1,IF(AND($E19=2,UG19=0),1000000,IF($F19&gt;0,INDEX('計算A'!HG$110:HG$114,$F19+1)+IF(AND($E19=1,UG19=0),1000,0),MIN(AEZ19,20)*400+(IF('計算A'!HF$106=1,1-KY19,0)+IF('計算A'!HG$106=1,1-LA19,0))*150+209+'計算A'!HG$5*100000+IF(AND($E19=1,UG19=0),50000,0))),1000000))</f>
        <v/>
      </c>
      <c r="ADO19">
        <f>IF($B19=0,1000000,IF(INDEX('計算A'!$D$60:$II$104,$B19,213)*LA19=1,IF(AND($E19=2,UH19=0),1000000,IF($F19&gt;0,INDEX('計算A'!HH$110:HH$114,$F19+1)+IF(AND($E19=1,UH19=0),1000,0),MIN(AEZ19,20)*400+(IF('計算A'!HG$106=1,1-KZ19,0)+IF('計算A'!HH$106=1,1-LB19,0))*150+219+'計算A'!HH$5*100000+IF(AND($E19=1,UH19=0),50000,0))),1000000))</f>
        <v/>
      </c>
      <c r="ADP19">
        <f>IF($B19=0,1000000,IF(INDEX('計算A'!$D$60:$II$104,$B19,214)*LB19=1,IF(AND($E19=2,UI19=0),1000000,IF($F19&gt;0,INDEX('計算A'!HI$110:HI$114,$F19+1)+IF(AND($E19=1,UI19=0),1000,0),MIN(AEZ19,20)*400+(IF('計算A'!HH$106=1,1-LA19,0)+IF('計算A'!HI$106=1,1-LC19,0))*150+229+'計算A'!HI$5*100000+IF(AND($E19=1,UI19=0),50000,0))),1000000))</f>
        <v/>
      </c>
      <c r="ADQ19">
        <f>IF($B19=0,1000000,IF(INDEX('計算A'!$D$60:$II$104,$B19,215)*LC19=1,IF(AND($E19=2,UJ19=0),1000000,IF($F19&gt;0,INDEX('計算A'!HJ$110:HJ$114,$F19+1)+IF(AND($E19=1,UJ19=0),1000,0),MIN(AEZ19,20)*400+(IF('計算A'!HI$106=1,1-LB19,0)+IF('計算A'!HJ$106=1,1-LD19,0))*150+239+'計算A'!HJ$5*100000+IF(AND($E19=1,UJ19=0),50000,0))),1000000))</f>
        <v/>
      </c>
      <c r="ADR19">
        <f>IF($B19=0,1000000,IF(INDEX('計算A'!$D$60:$II$104,$B19,216)*LD19=1,IF(AND($E19=2,UK19=0),1000000,IF($F19&gt;0,INDEX('計算A'!HK$110:HK$114,$F19+1)+IF(AND($E19=1,UK19=0),1000,0),MIN(AEZ19,20)*400+(IF('計算A'!HJ$106=1,1-LC19,0))*150+249+'計算A'!HK$5*100000+IF(AND($E19=1,UK19=0),50000,0))),1000000))</f>
        <v/>
      </c>
      <c r="ADS19">
        <f>IF($B19=0,1000000,IF(INDEX('計算A'!$D$60:$II$104,$B19,217)*LE19=1,IF(AND($E19=2,UL19=0),1000000,IF($F19&gt;0,INDEX('計算A'!HL$110:HL$114,$F19+1)+IF(AND($E19=1,UL19=0),1000,0),MIN(AFA19,20)*400+(IF('計算A'!HL$106=1,1-LF19,0))*150+20+'計算A'!HL$5*100000+IF(AND($E19=1,UL19=0),50000,0))),1000000))</f>
        <v/>
      </c>
      <c r="ADT19">
        <f>IF($B19=0,1000000,IF(INDEX('計算A'!$D$60:$II$104,$B19,218)*LF19=1,IF(AND($E19=2,UM19=0),1000000,IF($F19&gt;0,INDEX('計算A'!HM$110:HM$114,$F19+1)+IF(AND($E19=1,UM19=0),1000,0),MIN(AFA19,20)*400+(IF('計算A'!HL$106=1,1-LE19,0)+IF('計算A'!HM$106=1,1-LG19,0))*150+30+'計算A'!HM$5*100000+IF(AND($E19=1,UM19=0),50000,0))),1000000))</f>
        <v/>
      </c>
      <c r="ADU19">
        <f>IF($B19=0,1000000,IF(INDEX('計算A'!$D$60:$II$104,$B19,219)*LG19=1,IF(AND($E19=2,UN19=0),1000000,IF($F19&gt;0,INDEX('計算A'!HN$110:HN$114,$F19+1)+IF(AND($E19=1,UN19=0),1000,0),MIN(AFA19,20)*400+(IF('計算A'!HM$106=1,1-LF19,0)+IF('計算A'!HN$106=1,1-LH19,0))*150+40+'計算A'!HN$5*100000+IF(AND($E19=1,UN19=0),50000,0))),1000000))</f>
        <v/>
      </c>
      <c r="ADV19">
        <f>IF($B19=0,1000000,IF(INDEX('計算A'!$D$60:$II$104,$B19,220)*LH19=1,IF(AND($E19=2,UO19=0),1000000,IF($F19&gt;0,INDEX('計算A'!HO$110:HO$114,$F19+1)+IF(AND($E19=1,UO19=0),1000,0),MIN(AFA19,20)*400+(IF('計算A'!HN$106=1,1-LG19,0)+IF('計算A'!HO$106=1,1-LI19,0))*150+50+'計算A'!HO$5*100000+IF(AND($E19=1,UO19=0),50000,0))),1000000))</f>
        <v/>
      </c>
      <c r="ADW19">
        <f>IF($B19=0,1000000,IF(INDEX('計算A'!$D$60:$II$104,$B19,221)*LI19=1,IF(AND($E19=2,UP19=0),1000000,IF($F19&gt;0,INDEX('計算A'!HP$110:HP$114,$F19+1)+IF(AND($E19=1,UP19=0),1000,0),MIN(AFA19,20)*400+(IF('計算A'!HO$106=1,1-LH19,0)+IF('計算A'!HP$106=1,1-LJ19,0))*150+60+'計算A'!HP$5*100000+IF(AND($E19=1,UP19=0),50000,0))),1000000))</f>
        <v/>
      </c>
      <c r="ADX19">
        <f>IF($B19=0,1000000,IF(INDEX('計算A'!$D$60:$II$104,$B19,222)*LJ19=1,IF(AND($E19=2,UQ19=0),1000000,IF($F19&gt;0,INDEX('計算A'!HQ$110:HQ$114,$F19+1)+IF(AND($E19=1,UQ19=0),1000,0),MIN(AFA19,20)*400+(IF('計算A'!HP$106=1,1-LI19,0)+IF('計算A'!HQ$106=1,1-LK19,0))*150+70+'計算A'!HQ$5*100000+IF(AND($E19=1,UQ19=0),50000,0))),1000000))</f>
        <v/>
      </c>
      <c r="ADY19">
        <f>IF($B19=0,1000000,IF(INDEX('計算A'!$D$60:$II$104,$B19,223)*LK19=1,IF(AND($E19=2,UR19=0),1000000,IF($F19&gt;0,INDEX('計算A'!HR$110:HR$114,$F19+1)+IF(AND($E19=1,UR19=0),1000,0),MIN(AFA19,20)*400+(IF('計算A'!HQ$106=1,1-LJ19,0)+IF('計算A'!HR$106=1,1-LL19,0))*150+80+'計算A'!HR$5*100000+IF(AND($E19=1,UR19=0),50000,0))),1000000))</f>
        <v/>
      </c>
      <c r="ADZ19">
        <f>IF($B19=0,1000000,IF(INDEX('計算A'!$D$60:$II$104,$B19,224)*LL19=1,IF(AND($E19=2,US19=0),1000000,IF($F19&gt;0,INDEX('計算A'!HS$110:HS$114,$F19+1)+IF(AND($E19=1,US19=0),1000,0),MIN(AFA19,20)*400+(IF('計算A'!HR$106=1,1-LK19,0)+IF('計算A'!HS$106=1,1-LM19,0))*150+90+'計算A'!HS$5*100000+IF(AND($E19=1,US19=0),50000,0))),1000000))</f>
        <v/>
      </c>
      <c r="AEA19">
        <f>IF($B19=0,1000000,IF(INDEX('計算A'!$D$60:$II$104,$B19,225)*LM19=1,IF(AND($E19=2,UT19=0),1000000,IF($F19&gt;0,INDEX('計算A'!HT$110:HT$114,$F19+1)+IF(AND($E19=1,UT19=0),1000,0),MIN(AFA19,20)*400+(IF('計算A'!HS$106=1,1-LL19,0)+IF('計算A'!HT$106=1,1-LN19,0))*150+100+'計算A'!HT$5*100000+IF(AND($E19=1,UT19=0),50000,0))),1000000))</f>
        <v/>
      </c>
      <c r="AEB19">
        <f>IF($B19=0,1000000,IF(INDEX('計算A'!$D$60:$II$104,$B19,226)*LN19=1,IF(AND($E19=2,UU19=0),1000000,IF($F19&gt;0,INDEX('計算A'!HU$110:HU$114,$F19+1)+IF(AND($E19=1,UU19=0),1000,0),MIN(AFA19,20)*400+(IF('計算A'!HT$106=1,1-LM19,0)+IF('計算A'!HU$106=1,1-LO19,0))*150+110+'計算A'!HU$5*100000+IF(AND($E19=1,UU19=0),50000,0))),1000000))</f>
        <v/>
      </c>
      <c r="AEC19">
        <f>IF($B19=0,1000000,IF(INDEX('計算A'!$D$60:$II$104,$B19,227)*LO19=1,IF(AND($E19=2,UV19=0),1000000,IF($F19&gt;0,INDEX('計算A'!HV$110:HV$114,$F19+1)+IF(AND($E19=1,UV19=0),1000,0),MIN(AFA19,20)*400+(IF('計算A'!HU$106=1,1-LN19,0)+IF('計算A'!HV$106=1,1-LP19,0))*150+120+'計算A'!HV$5*100000+IF(AND($E19=1,UV19=0),50000,0))),1000000))</f>
        <v/>
      </c>
      <c r="AED19">
        <f>IF($B19=0,1000000,IF(INDEX('計算A'!$D$60:$II$104,$B19,228)*LP19=1,IF(AND($E19=2,UW19=0),1000000,IF($F19&gt;0,INDEX('計算A'!HW$110:HW$114,$F19+1)+IF(AND($E19=1,UW19=0),1000,0),MIN(AFA19,20)*400+(IF('計算A'!HV$106=1,1-LO19,0)+IF('計算A'!HW$106=1,1-LQ19,0))*150+130+'計算A'!HW$5*100000+IF(AND($E19=1,UW19=0),50000,0))),1000000))</f>
        <v/>
      </c>
      <c r="AEE19">
        <f>IF($B19=0,1000000,IF(INDEX('計算A'!$D$60:$II$104,$B19,229)*LQ19=1,IF(AND($E19=2,UX19=0),1000000,IF($F19&gt;0,INDEX('計算A'!HX$110:HX$114,$F19+1)+IF(AND($E19=1,UX19=0),1000,0),MIN(AFA19,20)*400+(IF('計算A'!HW$106=1,1-LP19,0)+IF('計算A'!HX$106=1,1-LR19,0))*150+140+'計算A'!HX$5*100000+IF(AND($E19=1,UX19=0),50000,0))),1000000))</f>
        <v/>
      </c>
      <c r="AEF19">
        <f>IF($B19=0,1000000,IF(INDEX('計算A'!$D$60:$II$104,$B19,230)*LR19=1,IF(AND($E19=2,UY19=0),1000000,IF($F19&gt;0,INDEX('計算A'!HY$110:HY$114,$F19+1)+IF(AND($E19=1,UY19=0),1000,0),MIN(AFA19,20)*400+(IF('計算A'!HX$106=1,1-LQ19,0)+IF('計算A'!HY$106=1,1-LS19,0))*150+150+'計算A'!HY$5*100000+IF(AND($E19=1,UY19=0),50000,0))),1000000))</f>
        <v/>
      </c>
      <c r="AEG19">
        <f>IF($B19=0,1000000,IF(INDEX('計算A'!$D$60:$II$104,$B19,231)*LS19=1,IF(AND($E19=2,UZ19=0),1000000,IF($F19&gt;0,INDEX('計算A'!HZ$110:HZ$114,$F19+1)+IF(AND($E19=1,UZ19=0),1000,0),MIN(AFA19,20)*400+(IF('計算A'!HY$106=1,1-LR19,0)+IF('計算A'!HZ$106=1,1-LT19,0))*150+160+'計算A'!HZ$5*100000+IF(AND($E19=1,UZ19=0),50000,0))),1000000))</f>
        <v/>
      </c>
      <c r="AEH19">
        <f>IF($B19=0,1000000,IF(INDEX('計算A'!$D$60:$II$104,$B19,232)*LT19=1,IF(AND($E19=2,VA19=0),1000000,IF($F19&gt;0,INDEX('計算A'!IA$110:IA$114,$F19+1)+IF(AND($E19=1,VA19=0),1000,0),MIN(AFA19,20)*400+(IF('計算A'!HZ$106=1,1-LS19,0)+IF('計算A'!IA$106=1,1-LU19,0))*150+170+'計算A'!IA$5*100000+IF(AND($E19=1,VA19=0),50000,0))),1000000))</f>
        <v/>
      </c>
      <c r="AEI19">
        <f>IF($B19=0,1000000,IF(INDEX('計算A'!$D$60:$II$104,$B19,233)*LU19=1,IF(AND($E19=2,VB19=0),1000000,IF($F19&gt;0,INDEX('計算A'!IB$110:IB$114,$F19+1)+IF(AND($E19=1,VB19=0),1000,0),MIN(AFA19,20)*400+(IF('計算A'!IA$106=1,1-LT19,0)+IF('計算A'!IB$106=1,1-LV19,0))*150+180+'計算A'!IB$5*100000+IF(AND($E19=1,VB19=0),50000,0))),1000000))</f>
        <v/>
      </c>
      <c r="AEJ19">
        <f>IF($B19=0,1000000,IF(INDEX('計算A'!$D$60:$II$104,$B19,234)*LV19=1,IF(AND($E19=2,VC19=0),1000000,IF($F19&gt;0,INDEX('計算A'!IC$110:IC$114,$F19+1)+IF(AND($E19=1,VC19=0),1000,0),MIN(AFA19,20)*400+(IF('計算A'!IB$106=1,1-LU19,0)+IF('計算A'!IC$106=1,1-LW19,0))*150+190+'計算A'!IC$5*100000+IF(AND($E19=1,VC19=0),50000,0))),1000000))</f>
        <v/>
      </c>
      <c r="AEK19">
        <f>IF($B19=0,1000000,IF(INDEX('計算A'!$D$60:$II$104,$B19,235)*LW19=1,IF(AND($E19=2,VD19=0),1000000,IF($F19&gt;0,INDEX('計算A'!ID$110:ID$114,$F19+1)+IF(AND($E19=1,VD19=0),1000,0),MIN(AFA19,20)*400+(IF('計算A'!IC$106=1,1-LV19,0)+IF('計算A'!ID$106=1,1-LX19,0))*150+200+'計算A'!ID$5*100000+IF(AND($E19=1,VD19=0),50000,0))),1000000))</f>
        <v/>
      </c>
      <c r="AEL19">
        <f>IF($B19=0,1000000,IF(INDEX('計算A'!$D$60:$II$104,$B19,236)*LX19=1,IF(AND($E19=2,VE19=0),1000000,IF($F19&gt;0,INDEX('計算A'!IE$110:IE$114,$F19+1)+IF(AND($E19=1,VE19=0),1000,0),MIN(AFA19,20)*400+(IF('計算A'!ID$106=1,1-LW19,0)+IF('計算A'!IE$106=1,1-LY19,0))*150+210+'計算A'!IE$5*100000+IF(AND($E19=1,VE19=0),50000,0))),1000000))</f>
        <v/>
      </c>
      <c r="AEM19">
        <f>IF($B19=0,1000000,IF(INDEX('計算A'!$D$60:$II$104,$B19,237)*LY19=1,IF(AND($E19=2,VF19=0),1000000,IF($F19&gt;0,INDEX('計算A'!IF$110:IF$114,$F19+1)+IF(AND($E19=1,VF19=0),1000,0),MIN(AFA19,20)*400+(IF('計算A'!IE$106=1,1-LX19,0)+IF('計算A'!IF$106=1,1-LZ19,0))*150+220+'計算A'!IF$5*100000+IF(AND($E19=1,VF19=0),50000,0))),1000000))</f>
        <v/>
      </c>
      <c r="AEN19">
        <f>IF($B19=0,1000000,IF(INDEX('計算A'!$D$60:$II$104,$B19,238)*LZ19=1,IF(AND($E19=2,VG19=0),1000000,IF($F19&gt;0,INDEX('計算A'!IG$110:IG$114,$F19+1)+IF(AND($E19=1,VG19=0),1000,0),MIN(AFA19,20)*400+(IF('計算A'!IF$106=1,1-LY19,0)+IF('計算A'!IG$106=1,1-MA19,0))*150+230+'計算A'!IG$5*100000+IF(AND($E19=1,VG19=0),50000,0))),1000000))</f>
        <v/>
      </c>
      <c r="AEO19">
        <f>IF($B19=0,1000000,IF(INDEX('計算A'!$D$60:$II$104,$B19,239)*MA19=1,IF(AND($E19=2,VH19=0),1000000,IF($F19&gt;0,INDEX('計算A'!IH$110:IH$114,$F19+1)+IF(AND($E19=1,VH19=0),1000,0),MIN(AFA19,20)*400+(IF('計算A'!IG$106=1,1-LZ19,0)+IF('計算A'!IH$106=1,1-MB19,0))*150+240+'計算A'!IH$5*100000+IF(AND($E19=1,VH19=0),50000,0))),1000000))</f>
        <v/>
      </c>
      <c r="AEP19">
        <f>IF($B19=0,1000000,IF(INDEX('計算A'!$D$60:$II$104,$B19,240)*MB19=1,IF(AND($E19=2,VI19=0),1000000,IF($F19&gt;0,INDEX('計算A'!II$110:II$114,$F19+1)+IF(AND($E19=1,VI19=0),1000,0),MIN(AFA19,20)*400+(IF('計算A'!IH$106=1,1-MA19,0))*150+250+'計算A'!II$5*100000+IF(AND($E19=1,VI19=0),50000,0))),1000000))</f>
        <v/>
      </c>
      <c r="AER19">
        <f>AER18+IF($C18&gt;0,IF(INDEX('計算A'!$D$2:$II$2,$C18)=1,1,0),0)</f>
        <v/>
      </c>
      <c r="AES19">
        <f>AES18+IF($C18&gt;0,IF(INDEX('計算A'!$D$2:$II$2,$C18)=2,1,0),0)</f>
        <v/>
      </c>
      <c r="AET19">
        <f>AET18+IF($C18&gt;0,IF(INDEX('計算A'!$D$2:$II$2,$C18)=3,1,0),0)</f>
        <v/>
      </c>
      <c r="AEU19">
        <f>AEU18+IF($C18&gt;0,IF(INDEX('計算A'!$D$2:$II$2,$C18)=4,1,0),0)</f>
        <v/>
      </c>
      <c r="AEV19">
        <f>AEV18+IF($C18&gt;0,IF(INDEX('計算A'!$D$2:$II$2,$C18)=5,1,0),0)</f>
        <v/>
      </c>
      <c r="AEW19">
        <f>AEW18+IF($C18&gt;0,IF(INDEX('計算A'!$D$2:$II$2,$C18)=6,1,0),0)</f>
        <v/>
      </c>
      <c r="AEX19">
        <f>AEX18+IF($C18&gt;0,IF(INDEX('計算A'!$D$2:$II$2,$C18)=7,1,0),0)</f>
        <v/>
      </c>
      <c r="AEY19">
        <f>AEY18+IF($C18&gt;0,IF(INDEX('計算A'!$D$2:$II$2,$C18)=8,1,0),0)</f>
        <v/>
      </c>
      <c r="AEZ19">
        <f>AEZ18+IF($C18&gt;0,IF(INDEX('計算A'!$D$2:$II$2,$C18)=9,1,0),0)</f>
        <v/>
      </c>
      <c r="AFA19">
        <f>AFA18+IF($C18&gt;0,IF(INDEX('計算A'!$D$2:$II$2,$C18)=10,1,0),0)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F($F20&gt;0,INDEX('計算A'!D$110:D$114,$F20+1)+IF(AND($E20=1,MD20=0),1000,0),MIN(AER20,20)*400+(IF('計算A'!D$106=1,1-CX20,0))*150+11+'計算A'!D$5*100000+IF(AND($E20=1,MD20=0),50000,0))),1000000))</f>
        <v/>
      </c>
      <c r="VL20">
        <f>IF($B20=0,1000000,IF(INDEX('計算A'!$D$60:$II$104,$B20,2)*CX20=1,IF(AND($E20=2,ME20=0),1000000,IF($F20&gt;0,INDEX('計算A'!E$110:E$114,$F20+1)+IF(AND($E20=1,ME20=0),1000,0),MIN(AER20,20)*400+(IF('計算A'!D$106=1,1-CW20,0)+IF('計算A'!E$106=1,1-CY20,0))*150+21+'計算A'!E$5*100000+IF(AND($E20=1,ME20=0),50000,0))),1000000))</f>
        <v/>
      </c>
      <c r="VM20">
        <f>IF($B20=0,1000000,IF(INDEX('計算A'!$D$60:$II$104,$B20,3)*CY20=1,IF(AND($E20=2,MF20=0),1000000,IF($F20&gt;0,INDEX('計算A'!F$110:F$114,$F20+1)+IF(AND($E20=1,MF20=0),1000,0),MIN(AER20,20)*400+(IF('計算A'!E$106=1,1-CX20,0)+IF('計算A'!F$106=1,1-CZ20,0))*150+31+'計算A'!F$5*100000+IF(AND($E20=1,MF20=0),50000,0))),1000000))</f>
        <v/>
      </c>
      <c r="VN20">
        <f>IF($B20=0,1000000,IF(INDEX('計算A'!$D$60:$II$104,$B20,4)*CZ20=1,IF(AND($E20=2,MG20=0),1000000,IF($F20&gt;0,INDEX('計算A'!G$110:G$114,$F20+1)+IF(AND($E20=1,MG20=0),1000,0),MIN(AER20,20)*400+(IF('計算A'!F$106=1,1-CY20,0)+IF('計算A'!G$106=1,1-DA20,0))*150+41+'計算A'!G$5*100000+IF(AND($E20=1,MG20=0),50000,0))),1000000))</f>
        <v/>
      </c>
      <c r="VO20">
        <f>IF($B20=0,1000000,IF(INDEX('計算A'!$D$60:$II$104,$B20,5)*DA20=1,IF(AND($E20=2,MH20=0),1000000,IF($F20&gt;0,INDEX('計算A'!H$110:H$114,$F20+1)+IF(AND($E20=1,MH20=0),1000,0),MIN(AER20,20)*400+(IF('計算A'!G$106=1,1-CZ20,0)+IF('計算A'!H$106=1,1-DB20,0))*150+51+'計算A'!H$5*100000+IF(AND($E20=1,MH20=0),50000,0))),1000000))</f>
        <v/>
      </c>
      <c r="VP20">
        <f>IF($B20=0,1000000,IF(INDEX('計算A'!$D$60:$II$104,$B20,6)*DB20=1,IF(AND($E20=2,MI20=0),1000000,IF($F20&gt;0,INDEX('計算A'!I$110:I$114,$F20+1)+IF(AND($E20=1,MI20=0),1000,0),MIN(AER20,20)*400+(IF('計算A'!H$106=1,1-DA20,0)+IF('計算A'!I$106=1,1-DC20,0))*150+61+'計算A'!I$5*100000+IF(AND($E20=1,MI20=0),50000,0))),1000000))</f>
        <v/>
      </c>
      <c r="VQ20">
        <f>IF($B20=0,1000000,IF(INDEX('計算A'!$D$60:$II$104,$B20,7)*DC20=1,IF(AND($E20=2,MJ20=0),1000000,IF($F20&gt;0,INDEX('計算A'!J$110:J$114,$F20+1)+IF(AND($E20=1,MJ20=0),1000,0),MIN(AER20,20)*400+(IF('計算A'!I$106=1,1-DB20,0)+IF('計算A'!J$106=1,1-DD20,0))*150+71+'計算A'!J$5*100000+IF(AND($E20=1,MJ20=0),50000,0))),1000000))</f>
        <v/>
      </c>
      <c r="VR20">
        <f>IF($B20=0,1000000,IF(INDEX('計算A'!$D$60:$II$104,$B20,8)*DD20=1,IF(AND($E20=2,MK20=0),1000000,IF($F20&gt;0,INDEX('計算A'!K$110:K$114,$F20+1)+IF(AND($E20=1,MK20=0),1000,0),MIN(AER20,20)*400+(IF('計算A'!J$106=1,1-DC20,0)+IF('計算A'!K$106=1,1-DE20,0))*150+81+'計算A'!K$5*100000+IF(AND($E20=1,MK20=0),50000,0))),1000000))</f>
        <v/>
      </c>
      <c r="VS20">
        <f>IF($B20=0,1000000,IF(INDEX('計算A'!$D$60:$II$104,$B20,9)*DE20=1,IF(AND($E20=2,ML20=0),1000000,IF($F20&gt;0,INDEX('計算A'!L$110:L$114,$F20+1)+IF(AND($E20=1,ML20=0),1000,0),MIN(AER20,20)*400+(IF('計算A'!K$106=1,1-DD20,0)+IF('計算A'!L$106=1,1-DF20,0))*150+91+'計算A'!L$5*100000+IF(AND($E20=1,ML20=0),50000,0))),1000000))</f>
        <v/>
      </c>
      <c r="VT20">
        <f>IF($B20=0,1000000,IF(INDEX('計算A'!$D$60:$II$104,$B20,10)*DF20=1,IF(AND($E20=2,MM20=0),1000000,IF($F20&gt;0,INDEX('計算A'!M$110:M$114,$F20+1)+IF(AND($E20=1,MM20=0),1000,0),MIN(AER20,20)*400+(IF('計算A'!L$106=1,1-DE20,0)+IF('計算A'!M$106=1,1-DG20,0))*150+101+'計算A'!M$5*100000+IF(AND($E20=1,MM20=0),50000,0))),1000000))</f>
        <v/>
      </c>
      <c r="VU20">
        <f>IF($B20=0,1000000,IF(INDEX('計算A'!$D$60:$II$104,$B20,11)*DG20=1,IF(AND($E20=2,MN20=0),1000000,IF($F20&gt;0,INDEX('計算A'!N$110:N$114,$F20+1)+IF(AND($E20=1,MN20=0),1000,0),MIN(AER20,20)*400+(IF('計算A'!M$106=1,1-DF20,0)+IF('計算A'!N$106=1,1-DH20,0))*150+111+'計算A'!N$5*100000+IF(AND($E20=1,MN20=0),50000,0))),1000000))</f>
        <v/>
      </c>
      <c r="VV20">
        <f>IF($B20=0,1000000,IF(INDEX('計算A'!$D$60:$II$104,$B20,12)*DH20=1,IF(AND($E20=2,MO20=0),1000000,IF($F20&gt;0,INDEX('計算A'!O$110:O$114,$F20+1)+IF(AND($E20=1,MO20=0),1000,0),MIN(AER20,20)*400+(IF('計算A'!N$106=1,1-DG20,0)+IF('計算A'!O$106=1,1-DI20,0))*150+121+'計算A'!O$5*100000+IF(AND($E20=1,MO20=0),50000,0))),1000000))</f>
        <v/>
      </c>
      <c r="VW20">
        <f>IF($B20=0,1000000,IF(INDEX('計算A'!$D$60:$II$104,$B20,13)*DI20=1,IF(AND($E20=2,MP20=0),1000000,IF($F20&gt;0,INDEX('計算A'!P$110:P$114,$F20+1)+IF(AND($E20=1,MP20=0),1000,0),MIN(AER20,20)*400+(IF('計算A'!O$106=1,1-DH20,0)+IF('計算A'!P$106=1,1-DJ20,0))*150+131+'計算A'!P$5*100000+IF(AND($E20=1,MP20=0),50000,0))),1000000))</f>
        <v/>
      </c>
      <c r="VX20">
        <f>IF($B20=0,1000000,IF(INDEX('計算A'!$D$60:$II$104,$B20,14)*DJ20=1,IF(AND($E20=2,MQ20=0),1000000,IF($F20&gt;0,INDEX('計算A'!Q$110:Q$114,$F20+1)+IF(AND($E20=1,MQ20=0),1000,0),MIN(AER20,20)*400+(IF('計算A'!P$106=1,1-DI20,0)+IF('計算A'!Q$106=1,1-DK20,0))*150+141+'計算A'!Q$5*100000+IF(AND($E20=1,MQ20=0),50000,0))),1000000))</f>
        <v/>
      </c>
      <c r="VY20">
        <f>IF($B20=0,1000000,IF(INDEX('計算A'!$D$60:$II$104,$B20,15)*DK20=1,IF(AND($E20=2,MR20=0),1000000,IF($F20&gt;0,INDEX('計算A'!R$110:R$114,$F20+1)+IF(AND($E20=1,MR20=0),1000,0),MIN(AER20,20)*400+(IF('計算A'!Q$106=1,1-DJ20,0)+IF('計算A'!R$106=1,1-DL20,0))*150+151+'計算A'!R$5*100000+IF(AND($E20=1,MR20=0),50000,0))),1000000))</f>
        <v/>
      </c>
      <c r="VZ20">
        <f>IF($B20=0,1000000,IF(INDEX('計算A'!$D$60:$II$104,$B20,16)*DL20=1,IF(AND($E20=2,MS20=0),1000000,IF($F20&gt;0,INDEX('計算A'!S$110:S$114,$F20+1)+IF(AND($E20=1,MS20=0),1000,0),MIN(AER20,20)*400+(IF('計算A'!R$106=1,1-DK20,0)+IF('計算A'!S$106=1,1-DM20,0))*150+161+'計算A'!S$5*100000+IF(AND($E20=1,MS20=0),50000,0))),1000000))</f>
        <v/>
      </c>
      <c r="WA20">
        <f>IF($B20=0,1000000,IF(INDEX('計算A'!$D$60:$II$104,$B20,17)*DM20=1,IF(AND($E20=2,MT20=0),1000000,IF($F20&gt;0,INDEX('計算A'!T$110:T$114,$F20+1)+IF(AND($E20=1,MT20=0),1000,0),MIN(AER20,20)*400+(IF('計算A'!S$106=1,1-DL20,0)+IF('計算A'!T$106=1,1-DN20,0))*150+171+'計算A'!T$5*100000+IF(AND($E20=1,MT20=0),50000,0))),1000000))</f>
        <v/>
      </c>
      <c r="WB20">
        <f>IF($B20=0,1000000,IF(INDEX('計算A'!$D$60:$II$104,$B20,18)*DN20=1,IF(AND($E20=2,MU20=0),1000000,IF($F20&gt;0,INDEX('計算A'!U$110:U$114,$F20+1)+IF(AND($E20=1,MU20=0),1000,0),MIN(AER20,20)*400+(IF('計算A'!T$106=1,1-DM20,0)+IF('計算A'!U$106=1,1-DO20,0))*150+181+'計算A'!U$5*100000+IF(AND($E20=1,MU20=0),50000,0))),1000000))</f>
        <v/>
      </c>
      <c r="WC20">
        <f>IF($B20=0,1000000,IF(INDEX('計算A'!$D$60:$II$104,$B20,19)*DO20=1,IF(AND($E20=2,MV20=0),1000000,IF($F20&gt;0,INDEX('計算A'!V$110:V$114,$F20+1)+IF(AND($E20=1,MV20=0),1000,0),MIN(AER20,20)*400+(IF('計算A'!U$106=1,1-DN20,0)+IF('計算A'!V$106=1,1-DP20,0))*150+191+'計算A'!V$5*100000+IF(AND($E20=1,MV20=0),50000,0))),1000000))</f>
        <v/>
      </c>
      <c r="WD20">
        <f>IF($B20=0,1000000,IF(INDEX('計算A'!$D$60:$II$104,$B20,20)*DP20=1,IF(AND($E20=2,MW20=0),1000000,IF($F20&gt;0,INDEX('計算A'!W$110:W$114,$F20+1)+IF(AND($E20=1,MW20=0),1000,0),MIN(AER20,20)*400+(IF('計算A'!V$106=1,1-DO20,0)+IF('計算A'!W$106=1,1-DQ20,0))*150+201+'計算A'!W$5*100000+IF(AND($E20=1,MW20=0),50000,0))),1000000))</f>
        <v/>
      </c>
      <c r="WE20">
        <f>IF($B20=0,1000000,IF(INDEX('計算A'!$D$60:$II$104,$B20,21)*DQ20=1,IF(AND($E20=2,MX20=0),1000000,IF($F20&gt;0,INDEX('計算A'!X$110:X$114,$F20+1)+IF(AND($E20=1,MX20=0),1000,0),MIN(AER20,20)*400+(IF('計算A'!W$106=1,1-DP20,0)+IF('計算A'!X$106=1,1-DR20,0))*150+211+'計算A'!X$5*100000+IF(AND($E20=1,MX20=0),50000,0))),1000000))</f>
        <v/>
      </c>
      <c r="WF20">
        <f>IF($B20=0,1000000,IF(INDEX('計算A'!$D$60:$II$104,$B20,22)*DR20=1,IF(AND($E20=2,MY20=0),1000000,IF($F20&gt;0,INDEX('計算A'!Y$110:Y$114,$F20+1)+IF(AND($E20=1,MY20=0),1000,0),MIN(AER20,20)*400+(IF('計算A'!X$106=1,1-DQ20,0)+IF('計算A'!Y$106=1,1-DS20,0))*150+221+'計算A'!Y$5*100000+IF(AND($E20=1,MY20=0),50000,0))),1000000))</f>
        <v/>
      </c>
      <c r="WG20">
        <f>IF($B20=0,1000000,IF(INDEX('計算A'!$D$60:$II$104,$B20,23)*DS20=1,IF(AND($E20=2,MZ20=0),1000000,IF($F20&gt;0,INDEX('計算A'!Z$110:Z$114,$F20+1)+IF(AND($E20=1,MZ20=0),1000,0),MIN(AER20,20)*400+(IF('計算A'!Y$106=1,1-DR20,0)+IF('計算A'!Z$106=1,1-DT20,0))*150+231+'計算A'!Z$5*100000+IF(AND($E20=1,MZ20=0),50000,0))),1000000))</f>
        <v/>
      </c>
      <c r="WH20">
        <f>IF($B20=0,1000000,IF(INDEX('計算A'!$D$60:$II$104,$B20,24)*DT20=1,IF(AND($E20=2,NA20=0),1000000,IF($F20&gt;0,INDEX('計算A'!AA$110:AA$114,$F20+1)+IF(AND($E20=1,NA20=0),1000,0),MIN(AER20,20)*400+(IF('計算A'!Z$106=1,1-DS20,0))*150+241+'計算A'!AA$5*100000+IF(AND($E20=1,NA20=0),50000,0))),1000000))</f>
        <v/>
      </c>
      <c r="WI20">
        <f>IF($B20=0,1000000,IF(INDEX('計算A'!$D$60:$II$104,$B20,25)*DU20=1,IF(AND($E20=2,NB20=0),1000000,IF($F20&gt;0,INDEX('計算A'!AB$110:AB$114,$F20+1)+IF(AND($E20=1,NB20=0),1000,0),MIN(AES20,20)*400+(IF('計算A'!AB$106=1,1-DV20,0))*150+12+'計算A'!AB$5*100000+IF(AND($E20=1,NB20=0),50000,0))),1000000))</f>
        <v/>
      </c>
      <c r="WJ20">
        <f>IF($B20=0,1000000,IF(INDEX('計算A'!$D$60:$II$104,$B20,26)*DV20=1,IF(AND($E20=2,NC20=0),1000000,IF($F20&gt;0,INDEX('計算A'!AC$110:AC$114,$F20+1)+IF(AND($E20=1,NC20=0),1000,0),MIN(AES20,20)*400+(IF('計算A'!AB$106=1,1-DU20,0)+IF('計算A'!AC$106=1,1-DW20,0))*150+22+'計算A'!AC$5*100000+IF(AND($E20=1,NC20=0),50000,0))),1000000))</f>
        <v/>
      </c>
      <c r="WK20">
        <f>IF($B20=0,1000000,IF(INDEX('計算A'!$D$60:$II$104,$B20,27)*DW20=1,IF(AND($E20=2,ND20=0),1000000,IF($F20&gt;0,INDEX('計算A'!AD$110:AD$114,$F20+1)+IF(AND($E20=1,ND20=0),1000,0),MIN(AES20,20)*400+(IF('計算A'!AC$106=1,1-DV20,0)+IF('計算A'!AD$106=1,1-DX20,0))*150+32+'計算A'!AD$5*100000+IF(AND($E20=1,ND20=0),50000,0))),1000000))</f>
        <v/>
      </c>
      <c r="WL20">
        <f>IF($B20=0,1000000,IF(INDEX('計算A'!$D$60:$II$104,$B20,28)*DX20=1,IF(AND($E20=2,NE20=0),1000000,IF($F20&gt;0,INDEX('計算A'!AE$110:AE$114,$F20+1)+IF(AND($E20=1,NE20=0),1000,0),MIN(AES20,20)*400+(IF('計算A'!AD$106=1,1-DW20,0)+IF('計算A'!AE$106=1,1-DY20,0))*150+42+'計算A'!AE$5*100000+IF(AND($E20=1,NE20=0),50000,0))),1000000))</f>
        <v/>
      </c>
      <c r="WM20">
        <f>IF($B20=0,1000000,IF(INDEX('計算A'!$D$60:$II$104,$B20,29)*DY20=1,IF(AND($E20=2,NF20=0),1000000,IF($F20&gt;0,INDEX('計算A'!AF$110:AF$114,$F20+1)+IF(AND($E20=1,NF20=0),1000,0),MIN(AES20,20)*400+(IF('計算A'!AE$106=1,1-DX20,0)+IF('計算A'!AF$106=1,1-DZ20,0))*150+52+'計算A'!AF$5*100000+IF(AND($E20=1,NF20=0),50000,0))),1000000))</f>
        <v/>
      </c>
      <c r="WN20">
        <f>IF($B20=0,1000000,IF(INDEX('計算A'!$D$60:$II$104,$B20,30)*DZ20=1,IF(AND($E20=2,NG20=0),1000000,IF($F20&gt;0,INDEX('計算A'!AG$110:AG$114,$F20+1)+IF(AND($E20=1,NG20=0),1000,0),MIN(AES20,20)*400+(IF('計算A'!AF$106=1,1-DY20,0)+IF('計算A'!AG$106=1,1-EA20,0))*150+62+'計算A'!AG$5*100000+IF(AND($E20=1,NG20=0),50000,0))),1000000))</f>
        <v/>
      </c>
      <c r="WO20">
        <f>IF($B20=0,1000000,IF(INDEX('計算A'!$D$60:$II$104,$B20,31)*EA20=1,IF(AND($E20=2,NH20=0),1000000,IF($F20&gt;0,INDEX('計算A'!AH$110:AH$114,$F20+1)+IF(AND($E20=1,NH20=0),1000,0),MIN(AES20,20)*400+(IF('計算A'!AG$106=1,1-DZ20,0)+IF('計算A'!AH$106=1,1-EB20,0))*150+72+'計算A'!AH$5*100000+IF(AND($E20=1,NH20=0),50000,0))),1000000))</f>
        <v/>
      </c>
      <c r="WP20">
        <f>IF($B20=0,1000000,IF(INDEX('計算A'!$D$60:$II$104,$B20,32)*EB20=1,IF(AND($E20=2,NI20=0),1000000,IF($F20&gt;0,INDEX('計算A'!AI$110:AI$114,$F20+1)+IF(AND($E20=1,NI20=0),1000,0),MIN(AES20,20)*400+(IF('計算A'!AH$106=1,1-EA20,0)+IF('計算A'!AI$106=1,1-EC20,0))*150+82+'計算A'!AI$5*100000+IF(AND($E20=1,NI20=0),50000,0))),1000000))</f>
        <v/>
      </c>
      <c r="WQ20">
        <f>IF($B20=0,1000000,IF(INDEX('計算A'!$D$60:$II$104,$B20,33)*EC20=1,IF(AND($E20=2,NJ20=0),1000000,IF($F20&gt;0,INDEX('計算A'!AJ$110:AJ$114,$F20+1)+IF(AND($E20=1,NJ20=0),1000,0),MIN(AES20,20)*400+(IF('計算A'!AI$106=1,1-EB20,0)+IF('計算A'!AJ$106=1,1-ED20,0))*150+92+'計算A'!AJ$5*100000+IF(AND($E20=1,NJ20=0),50000,0))),1000000))</f>
        <v/>
      </c>
      <c r="WR20">
        <f>IF($B20=0,1000000,IF(INDEX('計算A'!$D$60:$II$104,$B20,34)*ED20=1,IF(AND($E20=2,NK20=0),1000000,IF($F20&gt;0,INDEX('計算A'!AK$110:AK$114,$F20+1)+IF(AND($E20=1,NK20=0),1000,0),MIN(AES20,20)*400+(IF('計算A'!AJ$106=1,1-EC20,0)+IF('計算A'!AK$106=1,1-EE20,0))*150+102+'計算A'!AK$5*100000+IF(AND($E20=1,NK20=0),50000,0))),1000000))</f>
        <v/>
      </c>
      <c r="WS20">
        <f>IF($B20=0,1000000,IF(INDEX('計算A'!$D$60:$II$104,$B20,35)*EE20=1,IF(AND($E20=2,NL20=0),1000000,IF($F20&gt;0,INDEX('計算A'!AL$110:AL$114,$F20+1)+IF(AND($E20=1,NL20=0),1000,0),MIN(AES20,20)*400+(IF('計算A'!AK$106=1,1-ED20,0)+IF('計算A'!AL$106=1,1-EF20,0))*150+112+'計算A'!AL$5*100000+IF(AND($E20=1,NL20=0),50000,0))),1000000))</f>
        <v/>
      </c>
      <c r="WT20">
        <f>IF($B20=0,1000000,IF(INDEX('計算A'!$D$60:$II$104,$B20,36)*EF20=1,IF(AND($E20=2,NM20=0),1000000,IF($F20&gt;0,INDEX('計算A'!AM$110:AM$114,$F20+1)+IF(AND($E20=1,NM20=0),1000,0),MIN(AES20,20)*400+(IF('計算A'!AL$106=1,1-EE20,0)+IF('計算A'!AM$106=1,1-EG20,0))*150+122+'計算A'!AM$5*100000+IF(AND($E20=1,NM20=0),50000,0))),1000000))</f>
        <v/>
      </c>
      <c r="WU20">
        <f>IF($B20=0,1000000,IF(INDEX('計算A'!$D$60:$II$104,$B20,37)*EG20=1,IF(AND($E20=2,NN20=0),1000000,IF($F20&gt;0,INDEX('計算A'!AN$110:AN$114,$F20+1)+IF(AND($E20=1,NN20=0),1000,0),MIN(AES20,20)*400+(IF('計算A'!AM$106=1,1-EF20,0)+IF('計算A'!AN$106=1,1-EH20,0))*150+132+'計算A'!AN$5*100000+IF(AND($E20=1,NN20=0),50000,0))),1000000))</f>
        <v/>
      </c>
      <c r="WV20">
        <f>IF($B20=0,1000000,IF(INDEX('計算A'!$D$60:$II$104,$B20,38)*EH20=1,IF(AND($E20=2,NO20=0),1000000,IF($F20&gt;0,INDEX('計算A'!AO$110:AO$114,$F20+1)+IF(AND($E20=1,NO20=0),1000,0),MIN(AES20,20)*400+(IF('計算A'!AN$106=1,1-EG20,0)+IF('計算A'!AO$106=1,1-EI20,0))*150+142+'計算A'!AO$5*100000+IF(AND($E20=1,NO20=0),50000,0))),1000000))</f>
        <v/>
      </c>
      <c r="WW20">
        <f>IF($B20=0,1000000,IF(INDEX('計算A'!$D$60:$II$104,$B20,39)*EI20=1,IF(AND($E20=2,NP20=0),1000000,IF($F20&gt;0,INDEX('計算A'!AP$110:AP$114,$F20+1)+IF(AND($E20=1,NP20=0),1000,0),MIN(AES20,20)*400+(IF('計算A'!AO$106=1,1-EH20,0)+IF('計算A'!AP$106=1,1-EJ20,0))*150+152+'計算A'!AP$5*100000+IF(AND($E20=1,NP20=0),50000,0))),1000000))</f>
        <v/>
      </c>
      <c r="WX20">
        <f>IF($B20=0,1000000,IF(INDEX('計算A'!$D$60:$II$104,$B20,40)*EJ20=1,IF(AND($E20=2,NQ20=0),1000000,IF($F20&gt;0,INDEX('計算A'!AQ$110:AQ$114,$F20+1)+IF(AND($E20=1,NQ20=0),1000,0),MIN(AES20,20)*400+(IF('計算A'!AP$106=1,1-EI20,0)+IF('計算A'!AQ$106=1,1-EK20,0))*150+162+'計算A'!AQ$5*100000+IF(AND($E20=1,NQ20=0),50000,0))),1000000))</f>
        <v/>
      </c>
      <c r="WY20">
        <f>IF($B20=0,1000000,IF(INDEX('計算A'!$D$60:$II$104,$B20,41)*EK20=1,IF(AND($E20=2,NR20=0),1000000,IF($F20&gt;0,INDEX('計算A'!AR$110:AR$114,$F20+1)+IF(AND($E20=1,NR20=0),1000,0),MIN(AES20,20)*400+(IF('計算A'!AQ$106=1,1-EJ20,0)+IF('計算A'!AR$106=1,1-EL20,0))*150+172+'計算A'!AR$5*100000+IF(AND($E20=1,NR20=0),50000,0))),1000000))</f>
        <v/>
      </c>
      <c r="WZ20">
        <f>IF($B20=0,1000000,IF(INDEX('計算A'!$D$60:$II$104,$B20,42)*EL20=1,IF(AND($E20=2,NS20=0),1000000,IF($F20&gt;0,INDEX('計算A'!AS$110:AS$114,$F20+1)+IF(AND($E20=1,NS20=0),1000,0),MIN(AES20,20)*400+(IF('計算A'!AR$106=1,1-EK20,0)+IF('計算A'!AS$106=1,1-EM20,0))*150+182+'計算A'!AS$5*100000+IF(AND($E20=1,NS20=0),50000,0))),1000000))</f>
        <v/>
      </c>
      <c r="XA20">
        <f>IF($B20=0,1000000,IF(INDEX('計算A'!$D$60:$II$104,$B20,43)*EM20=1,IF(AND($E20=2,NT20=0),1000000,IF($F20&gt;0,INDEX('計算A'!AT$110:AT$114,$F20+1)+IF(AND($E20=1,NT20=0),1000,0),MIN(AES20,20)*400+(IF('計算A'!AS$106=1,1-EL20,0)+IF('計算A'!AT$106=1,1-EN20,0))*150+192+'計算A'!AT$5*100000+IF(AND($E20=1,NT20=0),50000,0))),1000000))</f>
        <v/>
      </c>
      <c r="XB20">
        <f>IF($B20=0,1000000,IF(INDEX('計算A'!$D$60:$II$104,$B20,44)*EN20=1,IF(AND($E20=2,NU20=0),1000000,IF($F20&gt;0,INDEX('計算A'!AU$110:AU$114,$F20+1)+IF(AND($E20=1,NU20=0),1000,0),MIN(AES20,20)*400+(IF('計算A'!AT$106=1,1-EM20,0)+IF('計算A'!AU$106=1,1-EO20,0))*150+202+'計算A'!AU$5*100000+IF(AND($E20=1,NU20=0),50000,0))),1000000))</f>
        <v/>
      </c>
      <c r="XC20">
        <f>IF($B20=0,1000000,IF(INDEX('計算A'!$D$60:$II$104,$B20,45)*EO20=1,IF(AND($E20=2,NV20=0),1000000,IF($F20&gt;0,INDEX('計算A'!AV$110:AV$114,$F20+1)+IF(AND($E20=1,NV20=0),1000,0),MIN(AES20,20)*400+(IF('計算A'!AU$106=1,1-EN20,0)+IF('計算A'!AV$106=1,1-EP20,0))*150+212+'計算A'!AV$5*100000+IF(AND($E20=1,NV20=0),50000,0))),1000000))</f>
        <v/>
      </c>
      <c r="XD20">
        <f>IF($B20=0,1000000,IF(INDEX('計算A'!$D$60:$II$104,$B20,46)*EP20=1,IF(AND($E20=2,NW20=0),1000000,IF($F20&gt;0,INDEX('計算A'!AW$110:AW$114,$F20+1)+IF(AND($E20=1,NW20=0),1000,0),MIN(AES20,20)*400+(IF('計算A'!AV$106=1,1-EO20,0)+IF('計算A'!AW$106=1,1-EQ20,0))*150+222+'計算A'!AW$5*100000+IF(AND($E20=1,NW20=0),50000,0))),1000000))</f>
        <v/>
      </c>
      <c r="XE20">
        <f>IF($B20=0,1000000,IF(INDEX('計算A'!$D$60:$II$104,$B20,47)*EQ20=1,IF(AND($E20=2,NX20=0),1000000,IF($F20&gt;0,INDEX('計算A'!AX$110:AX$114,$F20+1)+IF(AND($E20=1,NX20=0),1000,0),MIN(AES20,20)*400+(IF('計算A'!AW$106=1,1-EP20,0)+IF('計算A'!AX$106=1,1-ER20,0))*150+232+'計算A'!AX$5*100000+IF(AND($E20=1,NX20=0),50000,0))),1000000))</f>
        <v/>
      </c>
      <c r="XF20">
        <f>IF($B20=0,1000000,IF(INDEX('計算A'!$D$60:$II$104,$B20,48)*ER20=1,IF(AND($E20=2,NY20=0),1000000,IF($F20&gt;0,INDEX('計算A'!AY$110:AY$114,$F20+1)+IF(AND($E20=1,NY20=0),1000,0),MIN(AES20,20)*400+(IF('計算A'!AX$106=1,1-EQ20,0))*150+242+'計算A'!AY$5*100000+IF(AND($E20=1,NY20=0),50000,0))),1000000))</f>
        <v/>
      </c>
      <c r="XG20">
        <f>IF($B20=0,1000000,IF(INDEX('計算A'!$D$60:$II$104,$B20,49)*ES20=1,IF(AND($E20=2,NZ20=0),1000000,IF($F20&gt;0,INDEX('計算A'!AZ$110:AZ$114,$F20+1)+IF(AND($E20=1,NZ20=0),1000,0),MIN(AET20,20)*400+(IF('計算A'!AZ$106=1,1-ET20,0))*150+13+'計算A'!AZ$5*100000+IF(AND($E20=1,NZ20=0),50000,0))),1000000))</f>
        <v/>
      </c>
      <c r="XH20">
        <f>IF($B20=0,1000000,IF(INDEX('計算A'!$D$60:$II$104,$B20,50)*ET20=1,IF(AND($E20=2,OA20=0),1000000,IF($F20&gt;0,INDEX('計算A'!BA$110:BA$114,$F20+1)+IF(AND($E20=1,OA20=0),1000,0),MIN(AET20,20)*400+(IF('計算A'!AZ$106=1,1-ES20,0)+IF('計算A'!BA$106=1,1-EU20,0))*150+23+'計算A'!BA$5*100000+IF(AND($E20=1,OA20=0),50000,0))),1000000))</f>
        <v/>
      </c>
      <c r="XI20">
        <f>IF($B20=0,1000000,IF(INDEX('計算A'!$D$60:$II$104,$B20,51)*EU20=1,IF(AND($E20=2,OB20=0),1000000,IF($F20&gt;0,INDEX('計算A'!BB$110:BB$114,$F20+1)+IF(AND($E20=1,OB20=0),1000,0),MIN(AET20,20)*400+(IF('計算A'!BA$106=1,1-ET20,0)+IF('計算A'!BB$106=1,1-EV20,0))*150+33+'計算A'!BB$5*100000+IF(AND($E20=1,OB20=0),50000,0))),1000000))</f>
        <v/>
      </c>
      <c r="XJ20">
        <f>IF($B20=0,1000000,IF(INDEX('計算A'!$D$60:$II$104,$B20,52)*EV20=1,IF(AND($E20=2,OC20=0),1000000,IF($F20&gt;0,INDEX('計算A'!BC$110:BC$114,$F20+1)+IF(AND($E20=1,OC20=0),1000,0),MIN(AET20,20)*400+(IF('計算A'!BB$106=1,1-EU20,0)+IF('計算A'!BC$106=1,1-EW20,0))*150+43+'計算A'!BC$5*100000+IF(AND($E20=1,OC20=0),50000,0))),1000000))</f>
        <v/>
      </c>
      <c r="XK20">
        <f>IF($B20=0,1000000,IF(INDEX('計算A'!$D$60:$II$104,$B20,53)*EW20=1,IF(AND($E20=2,OD20=0),1000000,IF($F20&gt;0,INDEX('計算A'!BD$110:BD$114,$F20+1)+IF(AND($E20=1,OD20=0),1000,0),MIN(AET20,20)*400+(IF('計算A'!BC$106=1,1-EV20,0)+IF('計算A'!BD$106=1,1-EX20,0))*150+53+'計算A'!BD$5*100000+IF(AND($E20=1,OD20=0),50000,0))),1000000))</f>
        <v/>
      </c>
      <c r="XL20">
        <f>IF($B20=0,1000000,IF(INDEX('計算A'!$D$60:$II$104,$B20,54)*EX20=1,IF(AND($E20=2,OE20=0),1000000,IF($F20&gt;0,INDEX('計算A'!BE$110:BE$114,$F20+1)+IF(AND($E20=1,OE20=0),1000,0),MIN(AET20,20)*400+(IF('計算A'!BD$106=1,1-EW20,0)+IF('計算A'!BE$106=1,1-EY20,0))*150+63+'計算A'!BE$5*100000+IF(AND($E20=1,OE20=0),50000,0))),1000000))</f>
        <v/>
      </c>
      <c r="XM20">
        <f>IF($B20=0,1000000,IF(INDEX('計算A'!$D$60:$II$104,$B20,55)*EY20=1,IF(AND($E20=2,OF20=0),1000000,IF($F20&gt;0,INDEX('計算A'!BF$110:BF$114,$F20+1)+IF(AND($E20=1,OF20=0),1000,0),MIN(AET20,20)*400+(IF('計算A'!BE$106=1,1-EX20,0)+IF('計算A'!BF$106=1,1-EZ20,0))*150+73+'計算A'!BF$5*100000+IF(AND($E20=1,OF20=0),50000,0))),1000000))</f>
        <v/>
      </c>
      <c r="XN20">
        <f>IF($B20=0,1000000,IF(INDEX('計算A'!$D$60:$II$104,$B20,56)*EZ20=1,IF(AND($E20=2,OG20=0),1000000,IF($F20&gt;0,INDEX('計算A'!BG$110:BG$114,$F20+1)+IF(AND($E20=1,OG20=0),1000,0),MIN(AET20,20)*400+(IF('計算A'!BF$106=1,1-EY20,0)+IF('計算A'!BG$106=1,1-FA20,0))*150+83+'計算A'!BG$5*100000+IF(AND($E20=1,OG20=0),50000,0))),1000000))</f>
        <v/>
      </c>
      <c r="XO20">
        <f>IF($B20=0,1000000,IF(INDEX('計算A'!$D$60:$II$104,$B20,57)*FA20=1,IF(AND($E20=2,OH20=0),1000000,IF($F20&gt;0,INDEX('計算A'!BH$110:BH$114,$F20+1)+IF(AND($E20=1,OH20=0),1000,0),MIN(AET20,20)*400+(IF('計算A'!BG$106=1,1-EZ20,0)+IF('計算A'!BH$106=1,1-FB20,0))*150+93+'計算A'!BH$5*100000+IF(AND($E20=1,OH20=0),50000,0))),1000000))</f>
        <v/>
      </c>
      <c r="XP20">
        <f>IF($B20=0,1000000,IF(INDEX('計算A'!$D$60:$II$104,$B20,58)*FB20=1,IF(AND($E20=2,OI20=0),1000000,IF($F20&gt;0,INDEX('計算A'!BI$110:BI$114,$F20+1)+IF(AND($E20=1,OI20=0),1000,0),MIN(AET20,20)*400+(IF('計算A'!BH$106=1,1-FA20,0)+IF('計算A'!BI$106=1,1-FC20,0))*150+103+'計算A'!BI$5*100000+IF(AND($E20=1,OI20=0),50000,0))),1000000))</f>
        <v/>
      </c>
      <c r="XQ20">
        <f>IF($B20=0,1000000,IF(INDEX('計算A'!$D$60:$II$104,$B20,59)*FC20=1,IF(AND($E20=2,OJ20=0),1000000,IF($F20&gt;0,INDEX('計算A'!BJ$110:BJ$114,$F20+1)+IF(AND($E20=1,OJ20=0),1000,0),MIN(AET20,20)*400+(IF('計算A'!BI$106=1,1-FB20,0)+IF('計算A'!BJ$106=1,1-FD20,0))*150+113+'計算A'!BJ$5*100000+IF(AND($E20=1,OJ20=0),50000,0))),1000000))</f>
        <v/>
      </c>
      <c r="XR20">
        <f>IF($B20=0,1000000,IF(INDEX('計算A'!$D$60:$II$104,$B20,60)*FD20=1,IF(AND($E20=2,OK20=0),1000000,IF($F20&gt;0,INDEX('計算A'!BK$110:BK$114,$F20+1)+IF(AND($E20=1,OK20=0),1000,0),MIN(AET20,20)*400+(IF('計算A'!BJ$106=1,1-FC20,0)+IF('計算A'!BK$106=1,1-FE20,0))*150+123+'計算A'!BK$5*100000+IF(AND($E20=1,OK20=0),50000,0))),1000000))</f>
        <v/>
      </c>
      <c r="XS20">
        <f>IF($B20=0,1000000,IF(INDEX('計算A'!$D$60:$II$104,$B20,61)*FE20=1,IF(AND($E20=2,OL20=0),1000000,IF($F20&gt;0,INDEX('計算A'!BL$110:BL$114,$F20+1)+IF(AND($E20=1,OL20=0),1000,0),MIN(AET20,20)*400+(IF('計算A'!BK$106=1,1-FD20,0)+IF('計算A'!BL$106=1,1-FF20,0))*150+133+'計算A'!BL$5*100000+IF(AND($E20=1,OL20=0),50000,0))),1000000))</f>
        <v/>
      </c>
      <c r="XT20">
        <f>IF($B20=0,1000000,IF(INDEX('計算A'!$D$60:$II$104,$B20,62)*FF20=1,IF(AND($E20=2,OM20=0),1000000,IF($F20&gt;0,INDEX('計算A'!BM$110:BM$114,$F20+1)+IF(AND($E20=1,OM20=0),1000,0),MIN(AET20,20)*400+(IF('計算A'!BL$106=1,1-FE20,0)+IF('計算A'!BM$106=1,1-FG20,0))*150+143+'計算A'!BM$5*100000+IF(AND($E20=1,OM20=0),50000,0))),1000000))</f>
        <v/>
      </c>
      <c r="XU20">
        <f>IF($B20=0,1000000,IF(INDEX('計算A'!$D$60:$II$104,$B20,63)*FG20=1,IF(AND($E20=2,ON20=0),1000000,IF($F20&gt;0,INDEX('計算A'!BN$110:BN$114,$F20+1)+IF(AND($E20=1,ON20=0),1000,0),MIN(AET20,20)*400+(IF('計算A'!BM$106=1,1-FF20,0)+IF('計算A'!BN$106=1,1-FH20,0))*150+153+'計算A'!BN$5*100000+IF(AND($E20=1,ON20=0),50000,0))),1000000))</f>
        <v/>
      </c>
      <c r="XV20">
        <f>IF($B20=0,1000000,IF(INDEX('計算A'!$D$60:$II$104,$B20,64)*FH20=1,IF(AND($E20=2,OO20=0),1000000,IF($F20&gt;0,INDEX('計算A'!BO$110:BO$114,$F20+1)+IF(AND($E20=1,OO20=0),1000,0),MIN(AET20,20)*400+(IF('計算A'!BN$106=1,1-FG20,0)+IF('計算A'!BO$106=1,1-FI20,0))*150+163+'計算A'!BO$5*100000+IF(AND($E20=1,OO20=0),50000,0))),1000000))</f>
        <v/>
      </c>
      <c r="XW20">
        <f>IF($B20=0,1000000,IF(INDEX('計算A'!$D$60:$II$104,$B20,65)*FI20=1,IF(AND($E20=2,OP20=0),1000000,IF($F20&gt;0,INDEX('計算A'!BP$110:BP$114,$F20+1)+IF(AND($E20=1,OP20=0),1000,0),MIN(AET20,20)*400+(IF('計算A'!BO$106=1,1-FH20,0)+IF('計算A'!BP$106=1,1-FJ20,0))*150+173+'計算A'!BP$5*100000+IF(AND($E20=1,OP20=0),50000,0))),1000000))</f>
        <v/>
      </c>
      <c r="XX20">
        <f>IF($B20=0,1000000,IF(INDEX('計算A'!$D$60:$II$104,$B20,66)*FJ20=1,IF(AND($E20=2,OQ20=0),1000000,IF($F20&gt;0,INDEX('計算A'!BQ$110:BQ$114,$F20+1)+IF(AND($E20=1,OQ20=0),1000,0),MIN(AET20,20)*400+(IF('計算A'!BP$106=1,1-FI20,0)+IF('計算A'!BQ$106=1,1-FK20,0))*150+183+'計算A'!BQ$5*100000+IF(AND($E20=1,OQ20=0),50000,0))),1000000))</f>
        <v/>
      </c>
      <c r="XY20">
        <f>IF($B20=0,1000000,IF(INDEX('計算A'!$D$60:$II$104,$B20,67)*FK20=1,IF(AND($E20=2,OR20=0),1000000,IF($F20&gt;0,INDEX('計算A'!BR$110:BR$114,$F20+1)+IF(AND($E20=1,OR20=0),1000,0),MIN(AET20,20)*400+(IF('計算A'!BQ$106=1,1-FJ20,0)+IF('計算A'!BR$106=1,1-FL20,0))*150+193+'計算A'!BR$5*100000+IF(AND($E20=1,OR20=0),50000,0))),1000000))</f>
        <v/>
      </c>
      <c r="XZ20">
        <f>IF($B20=0,1000000,IF(INDEX('計算A'!$D$60:$II$104,$B20,68)*FL20=1,IF(AND($E20=2,OS20=0),1000000,IF($F20&gt;0,INDEX('計算A'!BS$110:BS$114,$F20+1)+IF(AND($E20=1,OS20=0),1000,0),MIN(AET20,20)*400+(IF('計算A'!BR$106=1,1-FK20,0)+IF('計算A'!BS$106=1,1-FM20,0))*150+203+'計算A'!BS$5*100000+IF(AND($E20=1,OS20=0),50000,0))),1000000))</f>
        <v/>
      </c>
      <c r="YA20">
        <f>IF($B20=0,1000000,IF(INDEX('計算A'!$D$60:$II$104,$B20,69)*FM20=1,IF(AND($E20=2,OT20=0),1000000,IF($F20&gt;0,INDEX('計算A'!BT$110:BT$114,$F20+1)+IF(AND($E20=1,OT20=0),1000,0),MIN(AET20,20)*400+(IF('計算A'!BS$106=1,1-FL20,0)+IF('計算A'!BT$106=1,1-FN20,0))*150+213+'計算A'!BT$5*100000+IF(AND($E20=1,OT20=0),50000,0))),1000000))</f>
        <v/>
      </c>
      <c r="YB20">
        <f>IF($B20=0,1000000,IF(INDEX('計算A'!$D$60:$II$104,$B20,70)*FN20=1,IF(AND($E20=2,OU20=0),1000000,IF($F20&gt;0,INDEX('計算A'!BU$110:BU$114,$F20+1)+IF(AND($E20=1,OU20=0),1000,0),MIN(AET20,20)*400+(IF('計算A'!BT$106=1,1-FM20,0)+IF('計算A'!BU$106=1,1-FO20,0))*150+223+'計算A'!BU$5*100000+IF(AND($E20=1,OU20=0),50000,0))),1000000))</f>
        <v/>
      </c>
      <c r="YC20">
        <f>IF($B20=0,1000000,IF(INDEX('計算A'!$D$60:$II$104,$B20,71)*FO20=1,IF(AND($E20=2,OV20=0),1000000,IF($F20&gt;0,INDEX('計算A'!BV$110:BV$114,$F20+1)+IF(AND($E20=1,OV20=0),1000,0),MIN(AET20,20)*400+(IF('計算A'!BU$106=1,1-FN20,0)+IF('計算A'!BV$106=1,1-FP20,0))*150+233+'計算A'!BV$5*100000+IF(AND($E20=1,OV20=0),50000,0))),1000000))</f>
        <v/>
      </c>
      <c r="YD20">
        <f>IF($B20=0,1000000,IF(INDEX('計算A'!$D$60:$II$104,$B20,72)*FP20=1,IF(AND($E20=2,OW20=0),1000000,IF($F20&gt;0,INDEX('計算A'!BW$110:BW$114,$F20+1)+IF(AND($E20=1,OW20=0),1000,0),MIN(AET20,20)*400+(IF('計算A'!BV$106=1,1-FO20,0))*150+243+'計算A'!BW$5*100000+IF(AND($E20=1,OW20=0),50000,0))),1000000))</f>
        <v/>
      </c>
      <c r="YE20">
        <f>IF($B20=0,1000000,IF(INDEX('計算A'!$D$60:$II$104,$B20,73)*FQ20=1,IF(AND($E20=2,OX20=0),1000000,IF($F20&gt;0,INDEX('計算A'!BX$110:BX$114,$F20+1)+IF(AND($E20=1,OX20=0),1000,0),MIN(AEU20,20)*400+(IF('計算A'!BX$106=1,1-FR20,0))*150+14+'計算A'!BX$5*100000+IF(AND($E20=1,OX20=0),50000,0))),1000000))</f>
        <v/>
      </c>
      <c r="YF20">
        <f>IF($B20=0,1000000,IF(INDEX('計算A'!$D$60:$II$104,$B20,74)*FR20=1,IF(AND($E20=2,OY20=0),1000000,IF($F20&gt;0,INDEX('計算A'!BY$110:BY$114,$F20+1)+IF(AND($E20=1,OY20=0),1000,0),MIN(AEU20,20)*400+(IF('計算A'!BX$106=1,1-FQ20,0)+IF('計算A'!BY$106=1,1-FS20,0))*150+24+'計算A'!BY$5*100000+IF(AND($E20=1,OY20=0),50000,0))),1000000))</f>
        <v/>
      </c>
      <c r="YG20">
        <f>IF($B20=0,1000000,IF(INDEX('計算A'!$D$60:$II$104,$B20,75)*FS20=1,IF(AND($E20=2,OZ20=0),1000000,IF($F20&gt;0,INDEX('計算A'!BZ$110:BZ$114,$F20+1)+IF(AND($E20=1,OZ20=0),1000,0),MIN(AEU20,20)*400+(IF('計算A'!BY$106=1,1-FR20,0)+IF('計算A'!BZ$106=1,1-FT20,0))*150+34+'計算A'!BZ$5*100000+IF(AND($E20=1,OZ20=0),50000,0))),1000000))</f>
        <v/>
      </c>
      <c r="YH20">
        <f>IF($B20=0,1000000,IF(INDEX('計算A'!$D$60:$II$104,$B20,76)*FT20=1,IF(AND($E20=2,PA20=0),1000000,IF($F20&gt;0,INDEX('計算A'!CA$110:CA$114,$F20+1)+IF(AND($E20=1,PA20=0),1000,0),MIN(AEU20,20)*400+(IF('計算A'!BZ$106=1,1-FS20,0)+IF('計算A'!CA$106=1,1-FU20,0))*150+44+'計算A'!CA$5*100000+IF(AND($E20=1,PA20=0),50000,0))),1000000))</f>
        <v/>
      </c>
      <c r="YI20">
        <f>IF($B20=0,1000000,IF(INDEX('計算A'!$D$60:$II$104,$B20,77)*FU20=1,IF(AND($E20=2,PB20=0),1000000,IF($F20&gt;0,INDEX('計算A'!CB$110:CB$114,$F20+1)+IF(AND($E20=1,PB20=0),1000,0),MIN(AEU20,20)*400+(IF('計算A'!CA$106=1,1-FT20,0)+IF('計算A'!CB$106=1,1-FV20,0))*150+54+'計算A'!CB$5*100000+IF(AND($E20=1,PB20=0),50000,0))),1000000))</f>
        <v/>
      </c>
      <c r="YJ20">
        <f>IF($B20=0,1000000,IF(INDEX('計算A'!$D$60:$II$104,$B20,78)*FV20=1,IF(AND($E20=2,PC20=0),1000000,IF($F20&gt;0,INDEX('計算A'!CC$110:CC$114,$F20+1)+IF(AND($E20=1,PC20=0),1000,0),MIN(AEU20,20)*400+(IF('計算A'!CB$106=1,1-FU20,0)+IF('計算A'!CC$106=1,1-FW20,0))*150+64+'計算A'!CC$5*100000+IF(AND($E20=1,PC20=0),50000,0))),1000000))</f>
        <v/>
      </c>
      <c r="YK20">
        <f>IF($B20=0,1000000,IF(INDEX('計算A'!$D$60:$II$104,$B20,79)*FW20=1,IF(AND($E20=2,PD20=0),1000000,IF($F20&gt;0,INDEX('計算A'!CD$110:CD$114,$F20+1)+IF(AND($E20=1,PD20=0),1000,0),MIN(AEU20,20)*400+(IF('計算A'!CC$106=1,1-FV20,0)+IF('計算A'!CD$106=1,1-FX20,0))*150+74+'計算A'!CD$5*100000+IF(AND($E20=1,PD20=0),50000,0))),1000000))</f>
        <v/>
      </c>
      <c r="YL20">
        <f>IF($B20=0,1000000,IF(INDEX('計算A'!$D$60:$II$104,$B20,80)*FX20=1,IF(AND($E20=2,PE20=0),1000000,IF($F20&gt;0,INDEX('計算A'!CE$110:CE$114,$F20+1)+IF(AND($E20=1,PE20=0),1000,0),MIN(AEU20,20)*400+(IF('計算A'!CD$106=1,1-FW20,0)+IF('計算A'!CE$106=1,1-FY20,0))*150+84+'計算A'!CE$5*100000+IF(AND($E20=1,PE20=0),50000,0))),1000000))</f>
        <v/>
      </c>
      <c r="YM20">
        <f>IF($B20=0,1000000,IF(INDEX('計算A'!$D$60:$II$104,$B20,81)*FY20=1,IF(AND($E20=2,PF20=0),1000000,IF($F20&gt;0,INDEX('計算A'!CF$110:CF$114,$F20+1)+IF(AND($E20=1,PF20=0),1000,0),MIN(AEU20,20)*400+(IF('計算A'!CE$106=1,1-FX20,0)+IF('計算A'!CF$106=1,1-FZ20,0))*150+94+'計算A'!CF$5*100000+IF(AND($E20=1,PF20=0),50000,0))),1000000))</f>
        <v/>
      </c>
      <c r="YN20">
        <f>IF($B20=0,1000000,IF(INDEX('計算A'!$D$60:$II$104,$B20,82)*FZ20=1,IF(AND($E20=2,PG20=0),1000000,IF($F20&gt;0,INDEX('計算A'!CG$110:CG$114,$F20+1)+IF(AND($E20=1,PG20=0),1000,0),MIN(AEU20,20)*400+(IF('計算A'!CF$106=1,1-FY20,0)+IF('計算A'!CG$106=1,1-GA20,0))*150+104+'計算A'!CG$5*100000+IF(AND($E20=1,PG20=0),50000,0))),1000000))</f>
        <v/>
      </c>
      <c r="YO20">
        <f>IF($B20=0,1000000,IF(INDEX('計算A'!$D$60:$II$104,$B20,83)*GA20=1,IF(AND($E20=2,PH20=0),1000000,IF($F20&gt;0,INDEX('計算A'!CH$110:CH$114,$F20+1)+IF(AND($E20=1,PH20=0),1000,0),MIN(AEU20,20)*400+(IF('計算A'!CG$106=1,1-FZ20,0)+IF('計算A'!CH$106=1,1-GB20,0))*150+114+'計算A'!CH$5*100000+IF(AND($E20=1,PH20=0),50000,0))),1000000))</f>
        <v/>
      </c>
      <c r="YP20">
        <f>IF($B20=0,1000000,IF(INDEX('計算A'!$D$60:$II$104,$B20,84)*GB20=1,IF(AND($E20=2,PI20=0),1000000,IF($F20&gt;0,INDEX('計算A'!CI$110:CI$114,$F20+1)+IF(AND($E20=1,PI20=0),1000,0),MIN(AEU20,20)*400+(IF('計算A'!CH$106=1,1-GA20,0)+IF('計算A'!CI$106=1,1-GC20,0))*150+124+'計算A'!CI$5*100000+IF(AND($E20=1,PI20=0),50000,0))),1000000))</f>
        <v/>
      </c>
      <c r="YQ20">
        <f>IF($B20=0,1000000,IF(INDEX('計算A'!$D$60:$II$104,$B20,85)*GC20=1,IF(AND($E20=2,PJ20=0),1000000,IF($F20&gt;0,INDEX('計算A'!CJ$110:CJ$114,$F20+1)+IF(AND($E20=1,PJ20=0),1000,0),MIN(AEU20,20)*400+(IF('計算A'!CI$106=1,1-GB20,0)+IF('計算A'!CJ$106=1,1-GD20,0))*150+134+'計算A'!CJ$5*100000+IF(AND($E20=1,PJ20=0),50000,0))),1000000))</f>
        <v/>
      </c>
      <c r="YR20">
        <f>IF($B20=0,1000000,IF(INDEX('計算A'!$D$60:$II$104,$B20,86)*GD20=1,IF(AND($E20=2,PK20=0),1000000,IF($F20&gt;0,INDEX('計算A'!CK$110:CK$114,$F20+1)+IF(AND($E20=1,PK20=0),1000,0),MIN(AEU20,20)*400+(IF('計算A'!CJ$106=1,1-GC20,0)+IF('計算A'!CK$106=1,1-GE20,0))*150+144+'計算A'!CK$5*100000+IF(AND($E20=1,PK20=0),50000,0))),1000000))</f>
        <v/>
      </c>
      <c r="YS20">
        <f>IF($B20=0,1000000,IF(INDEX('計算A'!$D$60:$II$104,$B20,87)*GE20=1,IF(AND($E20=2,PL20=0),1000000,IF($F20&gt;0,INDEX('計算A'!CL$110:CL$114,$F20+1)+IF(AND($E20=1,PL20=0),1000,0),MIN(AEU20,20)*400+(IF('計算A'!CK$106=1,1-GD20,0)+IF('計算A'!CL$106=1,1-GF20,0))*150+154+'計算A'!CL$5*100000+IF(AND($E20=1,PL20=0),50000,0))),1000000))</f>
        <v/>
      </c>
      <c r="YT20">
        <f>IF($B20=0,1000000,IF(INDEX('計算A'!$D$60:$II$104,$B20,88)*GF20=1,IF(AND($E20=2,PM20=0),1000000,IF($F20&gt;0,INDEX('計算A'!CM$110:CM$114,$F20+1)+IF(AND($E20=1,PM20=0),1000,0),MIN(AEU20,20)*400+(IF('計算A'!CL$106=1,1-GE20,0)+IF('計算A'!CM$106=1,1-GG20,0))*150+164+'計算A'!CM$5*100000+IF(AND($E20=1,PM20=0),50000,0))),1000000))</f>
        <v/>
      </c>
      <c r="YU20">
        <f>IF($B20=0,1000000,IF(INDEX('計算A'!$D$60:$II$104,$B20,89)*GG20=1,IF(AND($E20=2,PN20=0),1000000,IF($F20&gt;0,INDEX('計算A'!CN$110:CN$114,$F20+1)+IF(AND($E20=1,PN20=0),1000,0),MIN(AEU20,20)*400+(IF('計算A'!CM$106=1,1-GF20,0)+IF('計算A'!CN$106=1,1-GH20,0))*150+174+'計算A'!CN$5*100000+IF(AND($E20=1,PN20=0),50000,0))),1000000))</f>
        <v/>
      </c>
      <c r="YV20">
        <f>IF($B20=0,1000000,IF(INDEX('計算A'!$D$60:$II$104,$B20,90)*GH20=1,IF(AND($E20=2,PO20=0),1000000,IF($F20&gt;0,INDEX('計算A'!CO$110:CO$114,$F20+1)+IF(AND($E20=1,PO20=0),1000,0),MIN(AEU20,20)*400+(IF('計算A'!CN$106=1,1-GG20,0)+IF('計算A'!CO$106=1,1-GI20,0))*150+184+'計算A'!CO$5*100000+IF(AND($E20=1,PO20=0),50000,0))),1000000))</f>
        <v/>
      </c>
      <c r="YW20">
        <f>IF($B20=0,1000000,IF(INDEX('計算A'!$D$60:$II$104,$B20,91)*GI20=1,IF(AND($E20=2,PP20=0),1000000,IF($F20&gt;0,INDEX('計算A'!CP$110:CP$114,$F20+1)+IF(AND($E20=1,PP20=0),1000,0),MIN(AEU20,20)*400+(IF('計算A'!CO$106=1,1-GH20,0)+IF('計算A'!CP$106=1,1-GJ20,0))*150+194+'計算A'!CP$5*100000+IF(AND($E20=1,PP20=0),50000,0))),1000000))</f>
        <v/>
      </c>
      <c r="YX20">
        <f>IF($B20=0,1000000,IF(INDEX('計算A'!$D$60:$II$104,$B20,92)*GJ20=1,IF(AND($E20=2,PQ20=0),1000000,IF($F20&gt;0,INDEX('計算A'!CQ$110:CQ$114,$F20+1)+IF(AND($E20=1,PQ20=0),1000,0),MIN(AEU20,20)*400+(IF('計算A'!CP$106=1,1-GI20,0)+IF('計算A'!CQ$106=1,1-GK20,0))*150+204+'計算A'!CQ$5*100000+IF(AND($E20=1,PQ20=0),50000,0))),1000000))</f>
        <v/>
      </c>
      <c r="YY20">
        <f>IF($B20=0,1000000,IF(INDEX('計算A'!$D$60:$II$104,$B20,93)*GK20=1,IF(AND($E20=2,PR20=0),1000000,IF($F20&gt;0,INDEX('計算A'!CR$110:CR$114,$F20+1)+IF(AND($E20=1,PR20=0),1000,0),MIN(AEU20,20)*400+(IF('計算A'!CQ$106=1,1-GJ20,0)+IF('計算A'!CR$106=1,1-GL20,0))*150+214+'計算A'!CR$5*100000+IF(AND($E20=1,PR20=0),50000,0))),1000000))</f>
        <v/>
      </c>
      <c r="YZ20">
        <f>IF($B20=0,1000000,IF(INDEX('計算A'!$D$60:$II$104,$B20,94)*GL20=1,IF(AND($E20=2,PS20=0),1000000,IF($F20&gt;0,INDEX('計算A'!CS$110:CS$114,$F20+1)+IF(AND($E20=1,PS20=0),1000,0),MIN(AEU20,20)*400+(IF('計算A'!CR$106=1,1-GK20,0)+IF('計算A'!CS$106=1,1-GM20,0))*150+224+'計算A'!CS$5*100000+IF(AND($E20=1,PS20=0),50000,0))),1000000))</f>
        <v/>
      </c>
      <c r="ZA20">
        <f>IF($B20=0,1000000,IF(INDEX('計算A'!$D$60:$II$104,$B20,95)*GM20=1,IF(AND($E20=2,PT20=0),1000000,IF($F20&gt;0,INDEX('計算A'!CT$110:CT$114,$F20+1)+IF(AND($E20=1,PT20=0),1000,0),MIN(AEU20,20)*400+(IF('計算A'!CS$106=1,1-GL20,0)+IF('計算A'!CT$106=1,1-GN20,0))*150+234+'計算A'!CT$5*100000+IF(AND($E20=1,PT20=0),50000,0))),1000000))</f>
        <v/>
      </c>
      <c r="ZB20">
        <f>IF($B20=0,1000000,IF(INDEX('計算A'!$D$60:$II$104,$B20,96)*GN20=1,IF(AND($E20=2,PU20=0),1000000,IF($F20&gt;0,INDEX('計算A'!CU$110:CU$114,$F20+1)+IF(AND($E20=1,PU20=0),1000,0),MIN(AEU20,20)*400+(IF('計算A'!CT$106=1,1-GM20,0))*150+244+'計算A'!CU$5*100000+IF(AND($E20=1,PU20=0),50000,0))),1000000))</f>
        <v/>
      </c>
      <c r="ZC20">
        <f>IF($B20=0,1000000,IF(INDEX('計算A'!$D$60:$II$104,$B20,97)*GO20=1,IF(AND($E20=2,PV20=0),1000000,IF($F20&gt;0,INDEX('計算A'!CV$110:CV$114,$F20+1)+IF(AND($E20=1,PV20=0),1000,0),MIN(AEV20,20)*400+(IF('計算A'!CV$106=1,1-GP20,0))*150+15+'計算A'!CV$5*100000+IF(AND($E20=1,PV20=0),50000,0))),1000000))</f>
        <v/>
      </c>
      <c r="ZD20">
        <f>IF($B20=0,1000000,IF(INDEX('計算A'!$D$60:$II$104,$B20,98)*GP20=1,IF(AND($E20=2,PW20=0),1000000,IF($F20&gt;0,INDEX('計算A'!CW$110:CW$114,$F20+1)+IF(AND($E20=1,PW20=0),1000,0),MIN(AEV20,20)*400+(IF('計算A'!CV$106=1,1-GO20,0)+IF('計算A'!CW$106=1,1-GQ20,0))*150+25+'計算A'!CW$5*100000+IF(AND($E20=1,PW20=0),50000,0))),1000000))</f>
        <v/>
      </c>
      <c r="ZE20">
        <f>IF($B20=0,1000000,IF(INDEX('計算A'!$D$60:$II$104,$B20,99)*GQ20=1,IF(AND($E20=2,PX20=0),1000000,IF($F20&gt;0,INDEX('計算A'!CX$110:CX$114,$F20+1)+IF(AND($E20=1,PX20=0),1000,0),MIN(AEV20,20)*400+(IF('計算A'!CW$106=1,1-GP20,0)+IF('計算A'!CX$106=1,1-GR20,0))*150+35+'計算A'!CX$5*100000+IF(AND($E20=1,PX20=0),50000,0))),1000000))</f>
        <v/>
      </c>
      <c r="ZF20">
        <f>IF($B20=0,1000000,IF(INDEX('計算A'!$D$60:$II$104,$B20,100)*GR20=1,IF(AND($E20=2,PY20=0),1000000,IF($F20&gt;0,INDEX('計算A'!CY$110:CY$114,$F20+1)+IF(AND($E20=1,PY20=0),1000,0),MIN(AEV20,20)*400+(IF('計算A'!CX$106=1,1-GQ20,0)+IF('計算A'!CY$106=1,1-GS20,0))*150+45+'計算A'!CY$5*100000+IF(AND($E20=1,PY20=0),50000,0))),1000000))</f>
        <v/>
      </c>
      <c r="ZG20">
        <f>IF($B20=0,1000000,IF(INDEX('計算A'!$D$60:$II$104,$B20,101)*GS20=1,IF(AND($E20=2,PZ20=0),1000000,IF($F20&gt;0,INDEX('計算A'!CZ$110:CZ$114,$F20+1)+IF(AND($E20=1,PZ20=0),1000,0),MIN(AEV20,20)*400+(IF('計算A'!CY$106=1,1-GR20,0)+IF('計算A'!CZ$106=1,1-GT20,0))*150+55+'計算A'!CZ$5*100000+IF(AND($E20=1,PZ20=0),50000,0))),1000000))</f>
        <v/>
      </c>
      <c r="ZH20">
        <f>IF($B20=0,1000000,IF(INDEX('計算A'!$D$60:$II$104,$B20,102)*GT20=1,IF(AND($E20=2,QA20=0),1000000,IF($F20&gt;0,INDEX('計算A'!DA$110:DA$114,$F20+1)+IF(AND($E20=1,QA20=0),1000,0),MIN(AEV20,20)*400+(IF('計算A'!CZ$106=1,1-GS20,0)+IF('計算A'!DA$106=1,1-GU20,0))*150+65+'計算A'!DA$5*100000+IF(AND($E20=1,QA20=0),50000,0))),1000000))</f>
        <v/>
      </c>
      <c r="ZI20">
        <f>IF($B20=0,1000000,IF(INDEX('計算A'!$D$60:$II$104,$B20,103)*GU20=1,IF(AND($E20=2,QB20=0),1000000,IF($F20&gt;0,INDEX('計算A'!DB$110:DB$114,$F20+1)+IF(AND($E20=1,QB20=0),1000,0),MIN(AEV20,20)*400+(IF('計算A'!DA$106=1,1-GT20,0)+IF('計算A'!DB$106=1,1-GV20,0))*150+75+'計算A'!DB$5*100000+IF(AND($E20=1,QB20=0),50000,0))),1000000))</f>
        <v/>
      </c>
      <c r="ZJ20">
        <f>IF($B20=0,1000000,IF(INDEX('計算A'!$D$60:$II$104,$B20,104)*GV20=1,IF(AND($E20=2,QC20=0),1000000,IF($F20&gt;0,INDEX('計算A'!DC$110:DC$114,$F20+1)+IF(AND($E20=1,QC20=0),1000,0),MIN(AEV20,20)*400+(IF('計算A'!DB$106=1,1-GU20,0)+IF('計算A'!DC$106=1,1-GW20,0))*150+85+'計算A'!DC$5*100000+IF(AND($E20=1,QC20=0),50000,0))),1000000))</f>
        <v/>
      </c>
      <c r="ZK20">
        <f>IF($B20=0,1000000,IF(INDEX('計算A'!$D$60:$II$104,$B20,105)*GW20=1,IF(AND($E20=2,QD20=0),1000000,IF($F20&gt;0,INDEX('計算A'!DD$110:DD$114,$F20+1)+IF(AND($E20=1,QD20=0),1000,0),MIN(AEV20,20)*400+(IF('計算A'!DC$106=1,1-GV20,0)+IF('計算A'!DD$106=1,1-GX20,0))*150+95+'計算A'!DD$5*100000+IF(AND($E20=1,QD20=0),50000,0))),1000000))</f>
        <v/>
      </c>
      <c r="ZL20">
        <f>IF($B20=0,1000000,IF(INDEX('計算A'!$D$60:$II$104,$B20,106)*GX20=1,IF(AND($E20=2,QE20=0),1000000,IF($F20&gt;0,INDEX('計算A'!DE$110:DE$114,$F20+1)+IF(AND($E20=1,QE20=0),1000,0),MIN(AEV20,20)*400+(IF('計算A'!DD$106=1,1-GW20,0)+IF('計算A'!DE$106=1,1-GY20,0))*150+105+'計算A'!DE$5*100000+IF(AND($E20=1,QE20=0),50000,0))),1000000))</f>
        <v/>
      </c>
      <c r="ZM20">
        <f>IF($B20=0,1000000,IF(INDEX('計算A'!$D$60:$II$104,$B20,107)*GY20=1,IF(AND($E20=2,QF20=0),1000000,IF($F20&gt;0,INDEX('計算A'!DF$110:DF$114,$F20+1)+IF(AND($E20=1,QF20=0),1000,0),MIN(AEV20,20)*400+(IF('計算A'!DE$106=1,1-GX20,0)+IF('計算A'!DF$106=1,1-GZ20,0))*150+115+'計算A'!DF$5*100000+IF(AND($E20=1,QF20=0),50000,0))),1000000))</f>
        <v/>
      </c>
      <c r="ZN20">
        <f>IF($B20=0,1000000,IF(INDEX('計算A'!$D$60:$II$104,$B20,108)*GZ20=1,IF(AND($E20=2,QG20=0),1000000,IF($F20&gt;0,INDEX('計算A'!DG$110:DG$114,$F20+1)+IF(AND($E20=1,QG20=0),1000,0),MIN(AEV20,20)*400+(IF('計算A'!DF$106=1,1-GY20,0)+IF('計算A'!DG$106=1,1-HA20,0))*150+125+'計算A'!DG$5*100000+IF(AND($E20=1,QG20=0),50000,0))),1000000))</f>
        <v/>
      </c>
      <c r="ZO20">
        <f>IF($B20=0,1000000,IF(INDEX('計算A'!$D$60:$II$104,$B20,109)*HA20=1,IF(AND($E20=2,QH20=0),1000000,IF($F20&gt;0,INDEX('計算A'!DH$110:DH$114,$F20+1)+IF(AND($E20=1,QH20=0),1000,0),MIN(AEV20,20)*400+(IF('計算A'!DG$106=1,1-GZ20,0)+IF('計算A'!DH$106=1,1-HB20,0))*150+135+'計算A'!DH$5*100000+IF(AND($E20=1,QH20=0),50000,0))),1000000))</f>
        <v/>
      </c>
      <c r="ZP20">
        <f>IF($B20=0,1000000,IF(INDEX('計算A'!$D$60:$II$104,$B20,110)*HB20=1,IF(AND($E20=2,QI20=0),1000000,IF($F20&gt;0,INDEX('計算A'!DI$110:DI$114,$F20+1)+IF(AND($E20=1,QI20=0),1000,0),MIN(AEV20,20)*400+(IF('計算A'!DH$106=1,1-HA20,0)+IF('計算A'!DI$106=1,1-HC20,0))*150+145+'計算A'!DI$5*100000+IF(AND($E20=1,QI20=0),50000,0))),1000000))</f>
        <v/>
      </c>
      <c r="ZQ20">
        <f>IF($B20=0,1000000,IF(INDEX('計算A'!$D$60:$II$104,$B20,111)*HC20=1,IF(AND($E20=2,QJ20=0),1000000,IF($F20&gt;0,INDEX('計算A'!DJ$110:DJ$114,$F20+1)+IF(AND($E20=1,QJ20=0),1000,0),MIN(AEV20,20)*400+(IF('計算A'!DI$106=1,1-HB20,0)+IF('計算A'!DJ$106=1,1-HD20,0))*150+155+'計算A'!DJ$5*100000+IF(AND($E20=1,QJ20=0),50000,0))),1000000))</f>
        <v/>
      </c>
      <c r="ZR20">
        <f>IF($B20=0,1000000,IF(INDEX('計算A'!$D$60:$II$104,$B20,112)*HD20=1,IF(AND($E20=2,QK20=0),1000000,IF($F20&gt;0,INDEX('計算A'!DK$110:DK$114,$F20+1)+IF(AND($E20=1,QK20=0),1000,0),MIN(AEV20,20)*400+(IF('計算A'!DJ$106=1,1-HC20,0)+IF('計算A'!DK$106=1,1-HE20,0))*150+165+'計算A'!DK$5*100000+IF(AND($E20=1,QK20=0),50000,0))),1000000))</f>
        <v/>
      </c>
      <c r="ZS20">
        <f>IF($B20=0,1000000,IF(INDEX('計算A'!$D$60:$II$104,$B20,113)*HE20=1,IF(AND($E20=2,QL20=0),1000000,IF($F20&gt;0,INDEX('計算A'!DL$110:DL$114,$F20+1)+IF(AND($E20=1,QL20=0),1000,0),MIN(AEV20,20)*400+(IF('計算A'!DK$106=1,1-HD20,0)+IF('計算A'!DL$106=1,1-HF20,0))*150+175+'計算A'!DL$5*100000+IF(AND($E20=1,QL20=0),50000,0))),1000000))</f>
        <v/>
      </c>
      <c r="ZT20">
        <f>IF($B20=0,1000000,IF(INDEX('計算A'!$D$60:$II$104,$B20,114)*HF20=1,IF(AND($E20=2,QM20=0),1000000,IF($F20&gt;0,INDEX('計算A'!DM$110:DM$114,$F20+1)+IF(AND($E20=1,QM20=0),1000,0),MIN(AEV20,20)*400+(IF('計算A'!DL$106=1,1-HE20,0)+IF('計算A'!DM$106=1,1-HG20,0))*150+185+'計算A'!DM$5*100000+IF(AND($E20=1,QM20=0),50000,0))),1000000))</f>
        <v/>
      </c>
      <c r="ZU20">
        <f>IF($B20=0,1000000,IF(INDEX('計算A'!$D$60:$II$104,$B20,115)*HG20=1,IF(AND($E20=2,QN20=0),1000000,IF($F20&gt;0,INDEX('計算A'!DN$110:DN$114,$F20+1)+IF(AND($E20=1,QN20=0),1000,0),MIN(AEV20,20)*400+(IF('計算A'!DM$106=1,1-HF20,0)+IF('計算A'!DN$106=1,1-HH20,0))*150+195+'計算A'!DN$5*100000+IF(AND($E20=1,QN20=0),50000,0))),1000000))</f>
        <v/>
      </c>
      <c r="ZV20">
        <f>IF($B20=0,1000000,IF(INDEX('計算A'!$D$60:$II$104,$B20,116)*HH20=1,IF(AND($E20=2,QO20=0),1000000,IF($F20&gt;0,INDEX('計算A'!DO$110:DO$114,$F20+1)+IF(AND($E20=1,QO20=0),1000,0),MIN(AEV20,20)*400+(IF('計算A'!DN$106=1,1-HG20,0)+IF('計算A'!DO$106=1,1-HI20,0))*150+205+'計算A'!DO$5*100000+IF(AND($E20=1,QO20=0),50000,0))),1000000))</f>
        <v/>
      </c>
      <c r="ZW20">
        <f>IF($B20=0,1000000,IF(INDEX('計算A'!$D$60:$II$104,$B20,117)*HI20=1,IF(AND($E20=2,QP20=0),1000000,IF($F20&gt;0,INDEX('計算A'!DP$110:DP$114,$F20+1)+IF(AND($E20=1,QP20=0),1000,0),MIN(AEV20,20)*400+(IF('計算A'!DO$106=1,1-HH20,0)+IF('計算A'!DP$106=1,1-HJ20,0))*150+215+'計算A'!DP$5*100000+IF(AND($E20=1,QP20=0),50000,0))),1000000))</f>
        <v/>
      </c>
      <c r="ZX20">
        <f>IF($B20=0,1000000,IF(INDEX('計算A'!$D$60:$II$104,$B20,118)*HJ20=1,IF(AND($E20=2,QQ20=0),1000000,IF($F20&gt;0,INDEX('計算A'!DQ$110:DQ$114,$F20+1)+IF(AND($E20=1,QQ20=0),1000,0),MIN(AEV20,20)*400+(IF('計算A'!DP$106=1,1-HI20,0)+IF('計算A'!DQ$106=1,1-HK20,0))*150+225+'計算A'!DQ$5*100000+IF(AND($E20=1,QQ20=0),50000,0))),1000000))</f>
        <v/>
      </c>
      <c r="ZY20">
        <f>IF($B20=0,1000000,IF(INDEX('計算A'!$D$60:$II$104,$B20,119)*HK20=1,IF(AND($E20=2,QR20=0),1000000,IF($F20&gt;0,INDEX('計算A'!DR$110:DR$114,$F20+1)+IF(AND($E20=1,QR20=0),1000,0),MIN(AEV20,20)*400+(IF('計算A'!DQ$106=1,1-HJ20,0)+IF('計算A'!DR$106=1,1-HL20,0))*150+235+'計算A'!DR$5*100000+IF(AND($E20=1,QR20=0),50000,0))),1000000))</f>
        <v/>
      </c>
      <c r="ZZ20">
        <f>IF($B20=0,1000000,IF(INDEX('計算A'!$D$60:$II$104,$B20,120)*HL20=1,IF(AND($E20=2,QS20=0),1000000,IF($F20&gt;0,INDEX('計算A'!DS$110:DS$114,$F20+1)+IF(AND($E20=1,QS20=0),1000,0),MIN(AEV20,20)*400+(IF('計算A'!DR$106=1,1-HK20,0))*150+245+'計算A'!DS$5*100000+IF(AND($E20=1,QS20=0),50000,0))),1000000))</f>
        <v/>
      </c>
      <c r="AAA20">
        <f>IF($B20=0,1000000,IF(INDEX('計算A'!$D$60:$II$104,$B20,121)*HM20=1,IF(AND($E20=2,QT20=0),1000000,IF($F20&gt;0,INDEX('計算A'!DT$110:DT$114,$F20+1)+IF(AND($E20=1,QT20=0),1000,0),MIN(AEW20,20)*400+(IF('計算A'!DT$106=1,1-HN20,0))*150+16+'計算A'!DT$5*100000+IF(AND($E20=1,QT20=0),50000,0))),1000000))</f>
        <v/>
      </c>
      <c r="AAB20">
        <f>IF($B20=0,1000000,IF(INDEX('計算A'!$D$60:$II$104,$B20,122)*HN20=1,IF(AND($E20=2,QU20=0),1000000,IF($F20&gt;0,INDEX('計算A'!DU$110:DU$114,$F20+1)+IF(AND($E20=1,QU20=0),1000,0),MIN(AEW20,20)*400+(IF('計算A'!DT$106=1,1-HM20,0)+IF('計算A'!DU$106=1,1-HO20,0))*150+26+'計算A'!DU$5*100000+IF(AND($E20=1,QU20=0),50000,0))),1000000))</f>
        <v/>
      </c>
      <c r="AAC20">
        <f>IF($B20=0,1000000,IF(INDEX('計算A'!$D$60:$II$104,$B20,123)*HO20=1,IF(AND($E20=2,QV20=0),1000000,IF($F20&gt;0,INDEX('計算A'!DV$110:DV$114,$F20+1)+IF(AND($E20=1,QV20=0),1000,0),MIN(AEW20,20)*400+(IF('計算A'!DU$106=1,1-HN20,0)+IF('計算A'!DV$106=1,1-HP20,0))*150+36+'計算A'!DV$5*100000+IF(AND($E20=1,QV20=0),50000,0))),1000000))</f>
        <v/>
      </c>
      <c r="AAD20">
        <f>IF($B20=0,1000000,IF(INDEX('計算A'!$D$60:$II$104,$B20,124)*HP20=1,IF(AND($E20=2,QW20=0),1000000,IF($F20&gt;0,INDEX('計算A'!DW$110:DW$114,$F20+1)+IF(AND($E20=1,QW20=0),1000,0),MIN(AEW20,20)*400+(IF('計算A'!DV$106=1,1-HO20,0)+IF('計算A'!DW$106=1,1-HQ20,0))*150+46+'計算A'!DW$5*100000+IF(AND($E20=1,QW20=0),50000,0))),1000000))</f>
        <v/>
      </c>
      <c r="AAE20">
        <f>IF($B20=0,1000000,IF(INDEX('計算A'!$D$60:$II$104,$B20,125)*HQ20=1,IF(AND($E20=2,QX20=0),1000000,IF($F20&gt;0,INDEX('計算A'!DX$110:DX$114,$F20+1)+IF(AND($E20=1,QX20=0),1000,0),MIN(AEW20,20)*400+(IF('計算A'!DW$106=1,1-HP20,0)+IF('計算A'!DX$106=1,1-HR20,0))*150+56+'計算A'!DX$5*100000+IF(AND($E20=1,QX20=0),50000,0))),1000000))</f>
        <v/>
      </c>
      <c r="AAF20">
        <f>IF($B20=0,1000000,IF(INDEX('計算A'!$D$60:$II$104,$B20,126)*HR20=1,IF(AND($E20=2,QY20=0),1000000,IF($F20&gt;0,INDEX('計算A'!DY$110:DY$114,$F20+1)+IF(AND($E20=1,QY20=0),1000,0),MIN(AEW20,20)*400+(IF('計算A'!DX$106=1,1-HQ20,0)+IF('計算A'!DY$106=1,1-HS20,0))*150+66+'計算A'!DY$5*100000+IF(AND($E20=1,QY20=0),50000,0))),1000000))</f>
        <v/>
      </c>
      <c r="AAG20">
        <f>IF($B20=0,1000000,IF(INDEX('計算A'!$D$60:$II$104,$B20,127)*HS20=1,IF(AND($E20=2,QZ20=0),1000000,IF($F20&gt;0,INDEX('計算A'!DZ$110:DZ$114,$F20+1)+IF(AND($E20=1,QZ20=0),1000,0),MIN(AEW20,20)*400+(IF('計算A'!DY$106=1,1-HR20,0)+IF('計算A'!DZ$106=1,1-HT20,0))*150+76+'計算A'!DZ$5*100000+IF(AND($E20=1,QZ20=0),50000,0))),1000000))</f>
        <v/>
      </c>
      <c r="AAH20">
        <f>IF($B20=0,1000000,IF(INDEX('計算A'!$D$60:$II$104,$B20,128)*HT20=1,IF(AND($E20=2,RA20=0),1000000,IF($F20&gt;0,INDEX('計算A'!EA$110:EA$114,$F20+1)+IF(AND($E20=1,RA20=0),1000,0),MIN(AEW20,20)*400+(IF('計算A'!DZ$106=1,1-HS20,0)+IF('計算A'!EA$106=1,1-HU20,0))*150+86+'計算A'!EA$5*100000+IF(AND($E20=1,RA20=0),50000,0))),1000000))</f>
        <v/>
      </c>
      <c r="AAI20">
        <f>IF($B20=0,1000000,IF(INDEX('計算A'!$D$60:$II$104,$B20,129)*HU20=1,IF(AND($E20=2,RB20=0),1000000,IF($F20&gt;0,INDEX('計算A'!EB$110:EB$114,$F20+1)+IF(AND($E20=1,RB20=0),1000,0),MIN(AEW20,20)*400+(IF('計算A'!EA$106=1,1-HT20,0)+IF('計算A'!EB$106=1,1-HV20,0))*150+96+'計算A'!EB$5*100000+IF(AND($E20=1,RB20=0),50000,0))),1000000))</f>
        <v/>
      </c>
      <c r="AAJ20">
        <f>IF($B20=0,1000000,IF(INDEX('計算A'!$D$60:$II$104,$B20,130)*HV20=1,IF(AND($E20=2,RC20=0),1000000,IF($F20&gt;0,INDEX('計算A'!EC$110:EC$114,$F20+1)+IF(AND($E20=1,RC20=0),1000,0),MIN(AEW20,20)*400+(IF('計算A'!EB$106=1,1-HU20,0)+IF('計算A'!EC$106=1,1-HW20,0))*150+106+'計算A'!EC$5*100000+IF(AND($E20=1,RC20=0),50000,0))),1000000))</f>
        <v/>
      </c>
      <c r="AAK20">
        <f>IF($B20=0,1000000,IF(INDEX('計算A'!$D$60:$II$104,$B20,131)*HW20=1,IF(AND($E20=2,RD20=0),1000000,IF($F20&gt;0,INDEX('計算A'!ED$110:ED$114,$F20+1)+IF(AND($E20=1,RD20=0),1000,0),MIN(AEW20,20)*400+(IF('計算A'!EC$106=1,1-HV20,0)+IF('計算A'!ED$106=1,1-HX20,0))*150+116+'計算A'!ED$5*100000+IF(AND($E20=1,RD20=0),50000,0))),1000000))</f>
        <v/>
      </c>
      <c r="AAL20">
        <f>IF($B20=0,1000000,IF(INDEX('計算A'!$D$60:$II$104,$B20,132)*HX20=1,IF(AND($E20=2,RE20=0),1000000,IF($F20&gt;0,INDEX('計算A'!EE$110:EE$114,$F20+1)+IF(AND($E20=1,RE20=0),1000,0),MIN(AEW20,20)*400+(IF('計算A'!ED$106=1,1-HW20,0)+IF('計算A'!EE$106=1,1-HY20,0))*150+126+'計算A'!EE$5*100000+IF(AND($E20=1,RE20=0),50000,0))),1000000))</f>
        <v/>
      </c>
      <c r="AAM20">
        <f>IF($B20=0,1000000,IF(INDEX('計算A'!$D$60:$II$104,$B20,133)*HY20=1,IF(AND($E20=2,RF20=0),1000000,IF($F20&gt;0,INDEX('計算A'!EF$110:EF$114,$F20+1)+IF(AND($E20=1,RF20=0),1000,0),MIN(AEW20,20)*400+(IF('計算A'!EE$106=1,1-HX20,0)+IF('計算A'!EF$106=1,1-HZ20,0))*150+136+'計算A'!EF$5*100000+IF(AND($E20=1,RF20=0),50000,0))),1000000))</f>
        <v/>
      </c>
      <c r="AAN20">
        <f>IF($B20=0,1000000,IF(INDEX('計算A'!$D$60:$II$104,$B20,134)*HZ20=1,IF(AND($E20=2,RG20=0),1000000,IF($F20&gt;0,INDEX('計算A'!EG$110:EG$114,$F20+1)+IF(AND($E20=1,RG20=0),1000,0),MIN(AEW20,20)*400+(IF('計算A'!EF$106=1,1-HY20,0)+IF('計算A'!EG$106=1,1-IA20,0))*150+146+'計算A'!EG$5*100000+IF(AND($E20=1,RG20=0),50000,0))),1000000))</f>
        <v/>
      </c>
      <c r="AAO20">
        <f>IF($B20=0,1000000,IF(INDEX('計算A'!$D$60:$II$104,$B20,135)*IA20=1,IF(AND($E20=2,RH20=0),1000000,IF($F20&gt;0,INDEX('計算A'!EH$110:EH$114,$F20+1)+IF(AND($E20=1,RH20=0),1000,0),MIN(AEW20,20)*400+(IF('計算A'!EG$106=1,1-HZ20,0)+IF('計算A'!EH$106=1,1-IB20,0))*150+156+'計算A'!EH$5*100000+IF(AND($E20=1,RH20=0),50000,0))),1000000))</f>
        <v/>
      </c>
      <c r="AAP20">
        <f>IF($B20=0,1000000,IF(INDEX('計算A'!$D$60:$II$104,$B20,136)*IB20=1,IF(AND($E20=2,RI20=0),1000000,IF($F20&gt;0,INDEX('計算A'!EI$110:EI$114,$F20+1)+IF(AND($E20=1,RI20=0),1000,0),MIN(AEW20,20)*400+(IF('計算A'!EH$106=1,1-IA20,0)+IF('計算A'!EI$106=1,1-IC20,0))*150+166+'計算A'!EI$5*100000+IF(AND($E20=1,RI20=0),50000,0))),1000000))</f>
        <v/>
      </c>
      <c r="AAQ20">
        <f>IF($B20=0,1000000,IF(INDEX('計算A'!$D$60:$II$104,$B20,137)*IC20=1,IF(AND($E20=2,RJ20=0),1000000,IF($F20&gt;0,INDEX('計算A'!EJ$110:EJ$114,$F20+1)+IF(AND($E20=1,RJ20=0),1000,0),MIN(AEW20,20)*400+(IF('計算A'!EI$106=1,1-IB20,0)+IF('計算A'!EJ$106=1,1-ID20,0))*150+176+'計算A'!EJ$5*100000+IF(AND($E20=1,RJ20=0),50000,0))),1000000))</f>
        <v/>
      </c>
      <c r="AAR20">
        <f>IF($B20=0,1000000,IF(INDEX('計算A'!$D$60:$II$104,$B20,138)*ID20=1,IF(AND($E20=2,RK20=0),1000000,IF($F20&gt;0,INDEX('計算A'!EK$110:EK$114,$F20+1)+IF(AND($E20=1,RK20=0),1000,0),MIN(AEW20,20)*400+(IF('計算A'!EJ$106=1,1-IC20,0)+IF('計算A'!EK$106=1,1-IE20,0))*150+186+'計算A'!EK$5*100000+IF(AND($E20=1,RK20=0),50000,0))),1000000))</f>
        <v/>
      </c>
      <c r="AAS20">
        <f>IF($B20=0,1000000,IF(INDEX('計算A'!$D$60:$II$104,$B20,139)*IE20=1,IF(AND($E20=2,RL20=0),1000000,IF($F20&gt;0,INDEX('計算A'!EL$110:EL$114,$F20+1)+IF(AND($E20=1,RL20=0),1000,0),MIN(AEW20,20)*400+(IF('計算A'!EK$106=1,1-ID20,0)+IF('計算A'!EL$106=1,1-IF20,0))*150+196+'計算A'!EL$5*100000+IF(AND($E20=1,RL20=0),50000,0))),1000000))</f>
        <v/>
      </c>
      <c r="AAT20">
        <f>IF($B20=0,1000000,IF(INDEX('計算A'!$D$60:$II$104,$B20,140)*IF20=1,IF(AND($E20=2,RM20=0),1000000,IF($F20&gt;0,INDEX('計算A'!EM$110:EM$114,$F20+1)+IF(AND($E20=1,RM20=0),1000,0),MIN(AEW20,20)*400+(IF('計算A'!EL$106=1,1-IE20,0)+IF('計算A'!EM$106=1,1-IG20,0))*150+206+'計算A'!EM$5*100000+IF(AND($E20=1,RM20=0),50000,0))),1000000))</f>
        <v/>
      </c>
      <c r="AAU20">
        <f>IF($B20=0,1000000,IF(INDEX('計算A'!$D$60:$II$104,$B20,141)*IG20=1,IF(AND($E20=2,RN20=0),1000000,IF($F20&gt;0,INDEX('計算A'!EN$110:EN$114,$F20+1)+IF(AND($E20=1,RN20=0),1000,0),MIN(AEW20,20)*400+(IF('計算A'!EM$106=1,1-IF20,0)+IF('計算A'!EN$106=1,1-IH20,0))*150+216+'計算A'!EN$5*100000+IF(AND($E20=1,RN20=0),50000,0))),1000000))</f>
        <v/>
      </c>
      <c r="AAV20">
        <f>IF($B20=0,1000000,IF(INDEX('計算A'!$D$60:$II$104,$B20,142)*IH20=1,IF(AND($E20=2,RO20=0),1000000,IF($F20&gt;0,INDEX('計算A'!EO$110:EO$114,$F20+1)+IF(AND($E20=1,RO20=0),1000,0),MIN(AEW20,20)*400+(IF('計算A'!EN$106=1,1-IG20,0)+IF('計算A'!EO$106=1,1-II20,0))*150+226+'計算A'!EO$5*100000+IF(AND($E20=1,RO20=0),50000,0))),1000000))</f>
        <v/>
      </c>
      <c r="AAW20">
        <f>IF($B20=0,1000000,IF(INDEX('計算A'!$D$60:$II$104,$B20,143)*II20=1,IF(AND($E20=2,RP20=0),1000000,IF($F20&gt;0,INDEX('計算A'!EP$110:EP$114,$F20+1)+IF(AND($E20=1,RP20=0),1000,0),MIN(AEW20,20)*400+(IF('計算A'!EO$106=1,1-IH20,0)+IF('計算A'!EP$106=1,1-IJ20,0))*150+236+'計算A'!EP$5*100000+IF(AND($E20=1,RP20=0),50000,0))),1000000))</f>
        <v/>
      </c>
      <c r="AAX20">
        <f>IF($B20=0,1000000,IF(INDEX('計算A'!$D$60:$II$104,$B20,144)*IJ20=1,IF(AND($E20=2,RQ20=0),1000000,IF($F20&gt;0,INDEX('計算A'!EQ$110:EQ$114,$F20+1)+IF(AND($E20=1,RQ20=0),1000,0),MIN(AEW20,20)*400+(IF('計算A'!EP$106=1,1-II20,0))*150+246+'計算A'!EQ$5*100000+IF(AND($E20=1,RQ20=0),50000,0))),1000000))</f>
        <v/>
      </c>
      <c r="AAY20">
        <f>IF($B20=0,1000000,IF(INDEX('計算A'!$D$60:$II$104,$B20,145)*IK20=1,IF(AND($E20=2,RR20=0),1000000,IF($F20&gt;0,INDEX('計算A'!ER$110:ER$114,$F20+1)+IF(AND($E20=1,RR20=0),1000,0),MIN(AEX20,20)*400+(IF('計算A'!ER$106=1,1-IL20,0))*150+17+'計算A'!ER$5*100000+IF(AND($E20=1,RR20=0),50000,0))),1000000))</f>
        <v/>
      </c>
      <c r="AAZ20">
        <f>IF($B20=0,1000000,IF(INDEX('計算A'!$D$60:$II$104,$B20,146)*IL20=1,IF(AND($E20=2,RS20=0),1000000,IF($F20&gt;0,INDEX('計算A'!ES$110:ES$114,$F20+1)+IF(AND($E20=1,RS20=0),1000,0),MIN(AEX20,20)*400+(IF('計算A'!ER$106=1,1-IK20,0)+IF('計算A'!ES$106=1,1-IM20,0))*150+27+'計算A'!ES$5*100000+IF(AND($E20=1,RS20=0),50000,0))),1000000))</f>
        <v/>
      </c>
      <c r="ABA20">
        <f>IF($B20=0,1000000,IF(INDEX('計算A'!$D$60:$II$104,$B20,147)*IM20=1,IF(AND($E20=2,RT20=0),1000000,IF($F20&gt;0,INDEX('計算A'!ET$110:ET$114,$F20+1)+IF(AND($E20=1,RT20=0),1000,0),MIN(AEX20,20)*400+(IF('計算A'!ES$106=1,1-IL20,0)+IF('計算A'!ET$106=1,1-IN20,0))*150+37+'計算A'!ET$5*100000+IF(AND($E20=1,RT20=0),50000,0))),1000000))</f>
        <v/>
      </c>
      <c r="ABB20">
        <f>IF($B20=0,1000000,IF(INDEX('計算A'!$D$60:$II$104,$B20,148)*IN20=1,IF(AND($E20=2,RU20=0),1000000,IF($F20&gt;0,INDEX('計算A'!EU$110:EU$114,$F20+1)+IF(AND($E20=1,RU20=0),1000,0),MIN(AEX20,20)*400+(IF('計算A'!ET$106=1,1-IM20,0)+IF('計算A'!EU$106=1,1-IO20,0))*150+47+'計算A'!EU$5*100000+IF(AND($E20=1,RU20=0),50000,0))),1000000))</f>
        <v/>
      </c>
      <c r="ABC20">
        <f>IF($B20=0,1000000,IF(INDEX('計算A'!$D$60:$II$104,$B20,149)*IO20=1,IF(AND($E20=2,RV20=0),1000000,IF($F20&gt;0,INDEX('計算A'!EV$110:EV$114,$F20+1)+IF(AND($E20=1,RV20=0),1000,0),MIN(AEX20,20)*400+(IF('計算A'!EU$106=1,1-IN20,0)+IF('計算A'!EV$106=1,1-IP20,0))*150+57+'計算A'!EV$5*100000+IF(AND($E20=1,RV20=0),50000,0))),1000000))</f>
        <v/>
      </c>
      <c r="ABD20">
        <f>IF($B20=0,1000000,IF(INDEX('計算A'!$D$60:$II$104,$B20,150)*IP20=1,IF(AND($E20=2,RW20=0),1000000,IF($F20&gt;0,INDEX('計算A'!EW$110:EW$114,$F20+1)+IF(AND($E20=1,RW20=0),1000,0),MIN(AEX20,20)*400+(IF('計算A'!EV$106=1,1-IO20,0)+IF('計算A'!EW$106=1,1-IQ20,0))*150+67+'計算A'!EW$5*100000+IF(AND($E20=1,RW20=0),50000,0))),1000000))</f>
        <v/>
      </c>
      <c r="ABE20">
        <f>IF($B20=0,1000000,IF(INDEX('計算A'!$D$60:$II$104,$B20,151)*IQ20=1,IF(AND($E20=2,RX20=0),1000000,IF($F20&gt;0,INDEX('計算A'!EX$110:EX$114,$F20+1)+IF(AND($E20=1,RX20=0),1000,0),MIN(AEX20,20)*400+(IF('計算A'!EW$106=1,1-IP20,0)+IF('計算A'!EX$106=1,1-IR20,0))*150+77+'計算A'!EX$5*100000+IF(AND($E20=1,RX20=0),50000,0))),1000000))</f>
        <v/>
      </c>
      <c r="ABF20">
        <f>IF($B20=0,1000000,IF(INDEX('計算A'!$D$60:$II$104,$B20,152)*IR20=1,IF(AND($E20=2,RY20=0),1000000,IF($F20&gt;0,INDEX('計算A'!EY$110:EY$114,$F20+1)+IF(AND($E20=1,RY20=0),1000,0),MIN(AEX20,20)*400+(IF('計算A'!EX$106=1,1-IQ20,0)+IF('計算A'!EY$106=1,1-IS20,0))*150+87+'計算A'!EY$5*100000+IF(AND($E20=1,RY20=0),50000,0))),1000000))</f>
        <v/>
      </c>
      <c r="ABG20">
        <f>IF($B20=0,1000000,IF(INDEX('計算A'!$D$60:$II$104,$B20,153)*IS20=1,IF(AND($E20=2,RZ20=0),1000000,IF($F20&gt;0,INDEX('計算A'!EZ$110:EZ$114,$F20+1)+IF(AND($E20=1,RZ20=0),1000,0),MIN(AEX20,20)*400+(IF('計算A'!EY$106=1,1-IR20,0)+IF('計算A'!EZ$106=1,1-IT20,0))*150+97+'計算A'!EZ$5*100000+IF(AND($E20=1,RZ20=0),50000,0))),1000000))</f>
        <v/>
      </c>
      <c r="ABH20">
        <f>IF($B20=0,1000000,IF(INDEX('計算A'!$D$60:$II$104,$B20,154)*IT20=1,IF(AND($E20=2,SA20=0),1000000,IF($F20&gt;0,INDEX('計算A'!FA$110:FA$114,$F20+1)+IF(AND($E20=1,SA20=0),1000,0),MIN(AEX20,20)*400+(IF('計算A'!EZ$106=1,1-IS20,0)+IF('計算A'!FA$106=1,1-IU20,0))*150+107+'計算A'!FA$5*100000+IF(AND($E20=1,SA20=0),50000,0))),1000000))</f>
        <v/>
      </c>
      <c r="ABI20">
        <f>IF($B20=0,1000000,IF(INDEX('計算A'!$D$60:$II$104,$B20,155)*IU20=1,IF(AND($E20=2,SB20=0),1000000,IF($F20&gt;0,INDEX('計算A'!FB$110:FB$114,$F20+1)+IF(AND($E20=1,SB20=0),1000,0),MIN(AEX20,20)*400+(IF('計算A'!FA$106=1,1-IT20,0)+IF('計算A'!FB$106=1,1-IV20,0))*150+117+'計算A'!FB$5*100000+IF(AND($E20=1,SB20=0),50000,0))),1000000))</f>
        <v/>
      </c>
      <c r="ABJ20">
        <f>IF($B20=0,1000000,IF(INDEX('計算A'!$D$60:$II$104,$B20,156)*IV20=1,IF(AND($E20=2,SC20=0),1000000,IF($F20&gt;0,INDEX('計算A'!FC$110:FC$114,$F20+1)+IF(AND($E20=1,SC20=0),1000,0),MIN(AEX20,20)*400+(IF('計算A'!FB$106=1,1-IU20,0)+IF('計算A'!FC$106=1,1-IW20,0))*150+127+'計算A'!FC$5*100000+IF(AND($E20=1,SC20=0),50000,0))),1000000))</f>
        <v/>
      </c>
      <c r="ABK20">
        <f>IF($B20=0,1000000,IF(INDEX('計算A'!$D$60:$II$104,$B20,157)*IW20=1,IF(AND($E20=2,SD20=0),1000000,IF($F20&gt;0,INDEX('計算A'!FD$110:FD$114,$F20+1)+IF(AND($E20=1,SD20=0),1000,0),MIN(AEX20,20)*400+(IF('計算A'!FC$106=1,1-IV20,0)+IF('計算A'!FD$106=1,1-IX20,0))*150+137+'計算A'!FD$5*100000+IF(AND($E20=1,SD20=0),50000,0))),1000000))</f>
        <v/>
      </c>
      <c r="ABL20">
        <f>IF($B20=0,1000000,IF(INDEX('計算A'!$D$60:$II$104,$B20,158)*IX20=1,IF(AND($E20=2,SE20=0),1000000,IF($F20&gt;0,INDEX('計算A'!FE$110:FE$114,$F20+1)+IF(AND($E20=1,SE20=0),1000,0),MIN(AEX20,20)*400+(IF('計算A'!FD$106=1,1-IW20,0)+IF('計算A'!FE$106=1,1-IY20,0))*150+147+'計算A'!FE$5*100000+IF(AND($E20=1,SE20=0),50000,0))),1000000))</f>
        <v/>
      </c>
      <c r="ABM20">
        <f>IF($B20=0,1000000,IF(INDEX('計算A'!$D$60:$II$104,$B20,159)*IY20=1,IF(AND($E20=2,SF20=0),1000000,IF($F20&gt;0,INDEX('計算A'!FF$110:FF$114,$F20+1)+IF(AND($E20=1,SF20=0),1000,0),MIN(AEX20,20)*400+(IF('計算A'!FE$106=1,1-IX20,0)+IF('計算A'!FF$106=1,1-IZ20,0))*150+157+'計算A'!FF$5*100000+IF(AND($E20=1,SF20=0),50000,0))),1000000))</f>
        <v/>
      </c>
      <c r="ABN20">
        <f>IF($B20=0,1000000,IF(INDEX('計算A'!$D$60:$II$104,$B20,160)*IZ20=1,IF(AND($E20=2,SG20=0),1000000,IF($F20&gt;0,INDEX('計算A'!FG$110:FG$114,$F20+1)+IF(AND($E20=1,SG20=0),1000,0),MIN(AEX20,20)*400+(IF('計算A'!FF$106=1,1-IY20,0)+IF('計算A'!FG$106=1,1-JA20,0))*150+167+'計算A'!FG$5*100000+IF(AND($E20=1,SG20=0),50000,0))),1000000))</f>
        <v/>
      </c>
      <c r="ABO20">
        <f>IF($B20=0,1000000,IF(INDEX('計算A'!$D$60:$II$104,$B20,161)*JA20=1,IF(AND($E20=2,SH20=0),1000000,IF($F20&gt;0,INDEX('計算A'!FH$110:FH$114,$F20+1)+IF(AND($E20=1,SH20=0),1000,0),MIN(AEX20,20)*400+(IF('計算A'!FG$106=1,1-IZ20,0)+IF('計算A'!FH$106=1,1-JB20,0))*150+177+'計算A'!FH$5*100000+IF(AND($E20=1,SH20=0),50000,0))),1000000))</f>
        <v/>
      </c>
      <c r="ABP20">
        <f>IF($B20=0,1000000,IF(INDEX('計算A'!$D$60:$II$104,$B20,162)*JB20=1,IF(AND($E20=2,SI20=0),1000000,IF($F20&gt;0,INDEX('計算A'!FI$110:FI$114,$F20+1)+IF(AND($E20=1,SI20=0),1000,0),MIN(AEX20,20)*400+(IF('計算A'!FH$106=1,1-JA20,0)+IF('計算A'!FI$106=1,1-JC20,0))*150+187+'計算A'!FI$5*100000+IF(AND($E20=1,SI20=0),50000,0))),1000000))</f>
        <v/>
      </c>
      <c r="ABQ20">
        <f>IF($B20=0,1000000,IF(INDEX('計算A'!$D$60:$II$104,$B20,163)*JC20=1,IF(AND($E20=2,SJ20=0),1000000,IF($F20&gt;0,INDEX('計算A'!FJ$110:FJ$114,$F20+1)+IF(AND($E20=1,SJ20=0),1000,0),MIN(AEX20,20)*400+(IF('計算A'!FI$106=1,1-JB20,0)+IF('計算A'!FJ$106=1,1-JD20,0))*150+197+'計算A'!FJ$5*100000+IF(AND($E20=1,SJ20=0),50000,0))),1000000))</f>
        <v/>
      </c>
      <c r="ABR20">
        <f>IF($B20=0,1000000,IF(INDEX('計算A'!$D$60:$II$104,$B20,164)*JD20=1,IF(AND($E20=2,SK20=0),1000000,IF($F20&gt;0,INDEX('計算A'!FK$110:FK$114,$F20+1)+IF(AND($E20=1,SK20=0),1000,0),MIN(AEX20,20)*400+(IF('計算A'!FJ$106=1,1-JC20,0)+IF('計算A'!FK$106=1,1-JE20,0))*150+207+'計算A'!FK$5*100000+IF(AND($E20=1,SK20=0),50000,0))),1000000))</f>
        <v/>
      </c>
      <c r="ABS20">
        <f>IF($B20=0,1000000,IF(INDEX('計算A'!$D$60:$II$104,$B20,165)*JE20=1,IF(AND($E20=2,SL20=0),1000000,IF($F20&gt;0,INDEX('計算A'!FL$110:FL$114,$F20+1)+IF(AND($E20=1,SL20=0),1000,0),MIN(AEX20,20)*400+(IF('計算A'!FK$106=1,1-JD20,0)+IF('計算A'!FL$106=1,1-JF20,0))*150+217+'計算A'!FL$5*100000+IF(AND($E20=1,SL20=0),50000,0))),1000000))</f>
        <v/>
      </c>
      <c r="ABT20">
        <f>IF($B20=0,1000000,IF(INDEX('計算A'!$D$60:$II$104,$B20,166)*JF20=1,IF(AND($E20=2,SM20=0),1000000,IF($F20&gt;0,INDEX('計算A'!FM$110:FM$114,$F20+1)+IF(AND($E20=1,SM20=0),1000,0),MIN(AEX20,20)*400+(IF('計算A'!FL$106=1,1-JE20,0)+IF('計算A'!FM$106=1,1-JG20,0))*150+227+'計算A'!FM$5*100000+IF(AND($E20=1,SM20=0),50000,0))),1000000))</f>
        <v/>
      </c>
      <c r="ABU20">
        <f>IF($B20=0,1000000,IF(INDEX('計算A'!$D$60:$II$104,$B20,167)*JG20=1,IF(AND($E20=2,SN20=0),1000000,IF($F20&gt;0,INDEX('計算A'!FN$110:FN$114,$F20+1)+IF(AND($E20=1,SN20=0),1000,0),MIN(AEX20,20)*400+(IF('計算A'!FM$106=1,1-JF20,0)+IF('計算A'!FN$106=1,1-JH20,0))*150+237+'計算A'!FN$5*100000+IF(AND($E20=1,SN20=0),50000,0))),1000000))</f>
        <v/>
      </c>
      <c r="ABV20">
        <f>IF($B20=0,1000000,IF(INDEX('計算A'!$D$60:$II$104,$B20,168)*JH20=1,IF(AND($E20=2,SO20=0),1000000,IF($F20&gt;0,INDEX('計算A'!FO$110:FO$114,$F20+1)+IF(AND($E20=1,SO20=0),1000,0),MIN(AEX20,20)*400+(IF('計算A'!FN$106=1,1-JG20,0))*150+247+'計算A'!FO$5*100000+IF(AND($E20=1,SO20=0),50000,0))),1000000))</f>
        <v/>
      </c>
      <c r="ABW20">
        <f>IF($B20=0,1000000,IF(INDEX('計算A'!$D$60:$II$104,$B20,169)*JI20=1,IF(AND($E20=2,SP20=0),1000000,IF($F20&gt;0,INDEX('計算A'!FP$110:FP$114,$F20+1)+IF(AND($E20=1,SP20=0),1000,0),MIN(AEY20,20)*400+(IF('計算A'!FP$106=1,1-JJ20,0))*150+18+'計算A'!FP$5*100000+IF(AND($E20=1,SP20=0),50000,0))),1000000))</f>
        <v/>
      </c>
      <c r="ABX20">
        <f>IF($B20=0,1000000,IF(INDEX('計算A'!$D$60:$II$104,$B20,170)*JJ20=1,IF(AND($E20=2,SQ20=0),1000000,IF($F20&gt;0,INDEX('計算A'!FQ$110:FQ$114,$F20+1)+IF(AND($E20=1,SQ20=0),1000,0),MIN(AEY20,20)*400+(IF('計算A'!FP$106=1,1-JI20,0)+IF('計算A'!FQ$106=1,1-JK20,0))*150+28+'計算A'!FQ$5*100000+IF(AND($E20=1,SQ20=0),50000,0))),1000000))</f>
        <v/>
      </c>
      <c r="ABY20">
        <f>IF($B20=0,1000000,IF(INDEX('計算A'!$D$60:$II$104,$B20,171)*JK20=1,IF(AND($E20=2,SR20=0),1000000,IF($F20&gt;0,INDEX('計算A'!FR$110:FR$114,$F20+1)+IF(AND($E20=1,SR20=0),1000,0),MIN(AEY20,20)*400+(IF('計算A'!FQ$106=1,1-JJ20,0)+IF('計算A'!FR$106=1,1-JL20,0))*150+38+'計算A'!FR$5*100000+IF(AND($E20=1,SR20=0),50000,0))),1000000))</f>
        <v/>
      </c>
      <c r="ABZ20">
        <f>IF($B20=0,1000000,IF(INDEX('計算A'!$D$60:$II$104,$B20,172)*JL20=1,IF(AND($E20=2,SS20=0),1000000,IF($F20&gt;0,INDEX('計算A'!FS$110:FS$114,$F20+1)+IF(AND($E20=1,SS20=0),1000,0),MIN(AEY20,20)*400+(IF('計算A'!FR$106=1,1-JK20,0)+IF('計算A'!FS$106=1,1-JM20,0))*150+48+'計算A'!FS$5*100000+IF(AND($E20=1,SS20=0),50000,0))),1000000))</f>
        <v/>
      </c>
      <c r="ACA20">
        <f>IF($B20=0,1000000,IF(INDEX('計算A'!$D$60:$II$104,$B20,173)*JM20=1,IF(AND($E20=2,ST20=0),1000000,IF($F20&gt;0,INDEX('計算A'!FT$110:FT$114,$F20+1)+IF(AND($E20=1,ST20=0),1000,0),MIN(AEY20,20)*400+(IF('計算A'!FS$106=1,1-JL20,0)+IF('計算A'!FT$106=1,1-JN20,0))*150+58+'計算A'!FT$5*100000+IF(AND($E20=1,ST20=0),50000,0))),1000000))</f>
        <v/>
      </c>
      <c r="ACB20">
        <f>IF($B20=0,1000000,IF(INDEX('計算A'!$D$60:$II$104,$B20,174)*JN20=1,IF(AND($E20=2,SU20=0),1000000,IF($F20&gt;0,INDEX('計算A'!FU$110:FU$114,$F20+1)+IF(AND($E20=1,SU20=0),1000,0),MIN(AEY20,20)*400+(IF('計算A'!FT$106=1,1-JM20,0)+IF('計算A'!FU$106=1,1-JO20,0))*150+68+'計算A'!FU$5*100000+IF(AND($E20=1,SU20=0),50000,0))),1000000))</f>
        <v/>
      </c>
      <c r="ACC20">
        <f>IF($B20=0,1000000,IF(INDEX('計算A'!$D$60:$II$104,$B20,175)*JO20=1,IF(AND($E20=2,SV20=0),1000000,IF($F20&gt;0,INDEX('計算A'!FV$110:FV$114,$F20+1)+IF(AND($E20=1,SV20=0),1000,0),MIN(AEY20,20)*400+(IF('計算A'!FU$106=1,1-JN20,0)+IF('計算A'!FV$106=1,1-JP20,0))*150+78+'計算A'!FV$5*100000+IF(AND($E20=1,SV20=0),50000,0))),1000000))</f>
        <v/>
      </c>
      <c r="ACD20">
        <f>IF($B20=0,1000000,IF(INDEX('計算A'!$D$60:$II$104,$B20,176)*JP20=1,IF(AND($E20=2,SW20=0),1000000,IF($F20&gt;0,INDEX('計算A'!FW$110:FW$114,$F20+1)+IF(AND($E20=1,SW20=0),1000,0),MIN(AEY20,20)*400+(IF('計算A'!FV$106=1,1-JO20,0)+IF('計算A'!FW$106=1,1-JQ20,0))*150+88+'計算A'!FW$5*100000+IF(AND($E20=1,SW20=0),50000,0))),1000000))</f>
        <v/>
      </c>
      <c r="ACE20">
        <f>IF($B20=0,1000000,IF(INDEX('計算A'!$D$60:$II$104,$B20,177)*JQ20=1,IF(AND($E20=2,SX20=0),1000000,IF($F20&gt;0,INDEX('計算A'!FX$110:FX$114,$F20+1)+IF(AND($E20=1,SX20=0),1000,0),MIN(AEY20,20)*400+(IF('計算A'!FW$106=1,1-JP20,0)+IF('計算A'!FX$106=1,1-JR20,0))*150+98+'計算A'!FX$5*100000+IF(AND($E20=1,SX20=0),50000,0))),1000000))</f>
        <v/>
      </c>
      <c r="ACF20">
        <f>IF($B20=0,1000000,IF(INDEX('計算A'!$D$60:$II$104,$B20,178)*JR20=1,IF(AND($E20=2,SY20=0),1000000,IF($F20&gt;0,INDEX('計算A'!FY$110:FY$114,$F20+1)+IF(AND($E20=1,SY20=0),1000,0),MIN(AEY20,20)*400+(IF('計算A'!FX$106=1,1-JQ20,0)+IF('計算A'!FY$106=1,1-JS20,0))*150+108+'計算A'!FY$5*100000+IF(AND($E20=1,SY20=0),50000,0))),1000000))</f>
        <v/>
      </c>
      <c r="ACG20">
        <f>IF($B20=0,1000000,IF(INDEX('計算A'!$D$60:$II$104,$B20,179)*JS20=1,IF(AND($E20=2,SZ20=0),1000000,IF($F20&gt;0,INDEX('計算A'!FZ$110:FZ$114,$F20+1)+IF(AND($E20=1,SZ20=0),1000,0),MIN(AEY20,20)*400+(IF('計算A'!FY$106=1,1-JR20,0)+IF('計算A'!FZ$106=1,1-JT20,0))*150+118+'計算A'!FZ$5*100000+IF(AND($E20=1,SZ20=0),50000,0))),1000000))</f>
        <v/>
      </c>
      <c r="ACH20">
        <f>IF($B20=0,1000000,IF(INDEX('計算A'!$D$60:$II$104,$B20,180)*JT20=1,IF(AND($E20=2,TA20=0),1000000,IF($F20&gt;0,INDEX('計算A'!GA$110:GA$114,$F20+1)+IF(AND($E20=1,TA20=0),1000,0),MIN(AEY20,20)*400+(IF('計算A'!FZ$106=1,1-JS20,0)+IF('計算A'!GA$106=1,1-JU20,0))*150+128+'計算A'!GA$5*100000+IF(AND($E20=1,TA20=0),50000,0))),1000000))</f>
        <v/>
      </c>
      <c r="ACI20">
        <f>IF($B20=0,1000000,IF(INDEX('計算A'!$D$60:$II$104,$B20,181)*JU20=1,IF(AND($E20=2,TB20=0),1000000,IF($F20&gt;0,INDEX('計算A'!GB$110:GB$114,$F20+1)+IF(AND($E20=1,TB20=0),1000,0),MIN(AEY20,20)*400+(IF('計算A'!GA$106=1,1-JT20,0)+IF('計算A'!GB$106=1,1-JV20,0))*150+138+'計算A'!GB$5*100000+IF(AND($E20=1,TB20=0),50000,0))),1000000))</f>
        <v/>
      </c>
      <c r="ACJ20">
        <f>IF($B20=0,1000000,IF(INDEX('計算A'!$D$60:$II$104,$B20,182)*JV20=1,IF(AND($E20=2,TC20=0),1000000,IF($F20&gt;0,INDEX('計算A'!GC$110:GC$114,$F20+1)+IF(AND($E20=1,TC20=0),1000,0),MIN(AEY20,20)*400+(IF('計算A'!GB$106=1,1-JU20,0)+IF('計算A'!GC$106=1,1-JW20,0))*150+148+'計算A'!GC$5*100000+IF(AND($E20=1,TC20=0),50000,0))),1000000))</f>
        <v/>
      </c>
      <c r="ACK20">
        <f>IF($B20=0,1000000,IF(INDEX('計算A'!$D$60:$II$104,$B20,183)*JW20=1,IF(AND($E20=2,TD20=0),1000000,IF($F20&gt;0,INDEX('計算A'!GD$110:GD$114,$F20+1)+IF(AND($E20=1,TD20=0),1000,0),MIN(AEY20,20)*400+(IF('計算A'!GC$106=1,1-JV20,0)+IF('計算A'!GD$106=1,1-JX20,0))*150+158+'計算A'!GD$5*100000+IF(AND($E20=1,TD20=0),50000,0))),1000000))</f>
        <v/>
      </c>
      <c r="ACL20">
        <f>IF($B20=0,1000000,IF(INDEX('計算A'!$D$60:$II$104,$B20,184)*JX20=1,IF(AND($E20=2,TE20=0),1000000,IF($F20&gt;0,INDEX('計算A'!GE$110:GE$114,$F20+1)+IF(AND($E20=1,TE20=0),1000,0),MIN(AEY20,20)*400+(IF('計算A'!GD$106=1,1-JW20,0)+IF('計算A'!GE$106=1,1-JY20,0))*150+168+'計算A'!GE$5*100000+IF(AND($E20=1,TE20=0),50000,0))),1000000))</f>
        <v/>
      </c>
      <c r="ACM20">
        <f>IF($B20=0,1000000,IF(INDEX('計算A'!$D$60:$II$104,$B20,185)*JY20=1,IF(AND($E20=2,TF20=0),1000000,IF($F20&gt;0,INDEX('計算A'!GF$110:GF$114,$F20+1)+IF(AND($E20=1,TF20=0),1000,0),MIN(AEY20,20)*400+(IF('計算A'!GE$106=1,1-JX20,0)+IF('計算A'!GF$106=1,1-JZ20,0))*150+178+'計算A'!GF$5*100000+IF(AND($E20=1,TF20=0),50000,0))),1000000))</f>
        <v/>
      </c>
      <c r="ACN20">
        <f>IF($B20=0,1000000,IF(INDEX('計算A'!$D$60:$II$104,$B20,186)*JZ20=1,IF(AND($E20=2,TG20=0),1000000,IF($F20&gt;0,INDEX('計算A'!GG$110:GG$114,$F20+1)+IF(AND($E20=1,TG20=0),1000,0),MIN(AEY20,20)*400+(IF('計算A'!GF$106=1,1-JY20,0)+IF('計算A'!GG$106=1,1-KA20,0))*150+188+'計算A'!GG$5*100000+IF(AND($E20=1,TG20=0),50000,0))),1000000))</f>
        <v/>
      </c>
      <c r="ACO20">
        <f>IF($B20=0,1000000,IF(INDEX('計算A'!$D$60:$II$104,$B20,187)*KA20=1,IF(AND($E20=2,TH20=0),1000000,IF($F20&gt;0,INDEX('計算A'!GH$110:GH$114,$F20+1)+IF(AND($E20=1,TH20=0),1000,0),MIN(AEY20,20)*400+(IF('計算A'!GG$106=1,1-JZ20,0)+IF('計算A'!GH$106=1,1-KB20,0))*150+198+'計算A'!GH$5*100000+IF(AND($E20=1,TH20=0),50000,0))),1000000))</f>
        <v/>
      </c>
      <c r="ACP20">
        <f>IF($B20=0,1000000,IF(INDEX('計算A'!$D$60:$II$104,$B20,188)*KB20=1,IF(AND($E20=2,TI20=0),1000000,IF($F20&gt;0,INDEX('計算A'!GI$110:GI$114,$F20+1)+IF(AND($E20=1,TI20=0),1000,0),MIN(AEY20,20)*400+(IF('計算A'!GH$106=1,1-KA20,0)+IF('計算A'!GI$106=1,1-KC20,0))*150+208+'計算A'!GI$5*100000+IF(AND($E20=1,TI20=0),50000,0))),1000000))</f>
        <v/>
      </c>
      <c r="ACQ20">
        <f>IF($B20=0,1000000,IF(INDEX('計算A'!$D$60:$II$104,$B20,189)*KC20=1,IF(AND($E20=2,TJ20=0),1000000,IF($F20&gt;0,INDEX('計算A'!GJ$110:GJ$114,$F20+1)+IF(AND($E20=1,TJ20=0),1000,0),MIN(AEY20,20)*400+(IF('計算A'!GI$106=1,1-KB20,0)+IF('計算A'!GJ$106=1,1-KD20,0))*150+218+'計算A'!GJ$5*100000+IF(AND($E20=1,TJ20=0),50000,0))),1000000))</f>
        <v/>
      </c>
      <c r="ACR20">
        <f>IF($B20=0,1000000,IF(INDEX('計算A'!$D$60:$II$104,$B20,190)*KD20=1,IF(AND($E20=2,TK20=0),1000000,IF($F20&gt;0,INDEX('計算A'!GK$110:GK$114,$F20+1)+IF(AND($E20=1,TK20=0),1000,0),MIN(AEY20,20)*400+(IF('計算A'!GJ$106=1,1-KC20,0)+IF('計算A'!GK$106=1,1-KE20,0))*150+228+'計算A'!GK$5*100000+IF(AND($E20=1,TK20=0),50000,0))),1000000))</f>
        <v/>
      </c>
      <c r="ACS20">
        <f>IF($B20=0,1000000,IF(INDEX('計算A'!$D$60:$II$104,$B20,191)*KE20=1,IF(AND($E20=2,TL20=0),1000000,IF($F20&gt;0,INDEX('計算A'!GL$110:GL$114,$F20+1)+IF(AND($E20=1,TL20=0),1000,0),MIN(AEY20,20)*400+(IF('計算A'!GK$106=1,1-KD20,0)+IF('計算A'!GL$106=1,1-KF20,0))*150+238+'計算A'!GL$5*100000+IF(AND($E20=1,TL20=0),50000,0))),1000000))</f>
        <v/>
      </c>
      <c r="ACT20">
        <f>IF($B20=0,1000000,IF(INDEX('計算A'!$D$60:$II$104,$B20,192)*KF20=1,IF(AND($E20=2,TM20=0),1000000,IF($F20&gt;0,INDEX('計算A'!GM$110:GM$114,$F20+1)+IF(AND($E20=1,TM20=0),1000,0),MIN(AEY20,20)*400+(IF('計算A'!GL$106=1,1-KE20,0))*150+248+'計算A'!GM$5*100000+IF(AND($E20=1,TM20=0),50000,0))),1000000))</f>
        <v/>
      </c>
      <c r="ACU20">
        <f>IF($B20=0,1000000,IF(INDEX('計算A'!$D$60:$II$104,$B20,193)*KG20=1,IF(AND($E20=2,TN20=0),1000000,IF($F20&gt;0,INDEX('計算A'!GN$110:GN$114,$F20+1)+IF(AND($E20=1,TN20=0),1000,0),MIN(AEZ20,20)*400+(IF('計算A'!GN$106=1,1-KH20,0))*150+19+'計算A'!GN$5*100000+IF(AND($E20=1,TN20=0),50000,0))),1000000))</f>
        <v/>
      </c>
      <c r="ACV20">
        <f>IF($B20=0,1000000,IF(INDEX('計算A'!$D$60:$II$104,$B20,194)*KH20=1,IF(AND($E20=2,TO20=0),1000000,IF($F20&gt;0,INDEX('計算A'!GO$110:GO$114,$F20+1)+IF(AND($E20=1,TO20=0),1000,0),MIN(AEZ20,20)*400+(IF('計算A'!GN$106=1,1-KG20,0)+IF('計算A'!GO$106=1,1-KI20,0))*150+29+'計算A'!GO$5*100000+IF(AND($E20=1,TO20=0),50000,0))),1000000))</f>
        <v/>
      </c>
      <c r="ACW20">
        <f>IF($B20=0,1000000,IF(INDEX('計算A'!$D$60:$II$104,$B20,195)*KI20=1,IF(AND($E20=2,TP20=0),1000000,IF($F20&gt;0,INDEX('計算A'!GP$110:GP$114,$F20+1)+IF(AND($E20=1,TP20=0),1000,0),MIN(AEZ20,20)*400+(IF('計算A'!GO$106=1,1-KH20,0)+IF('計算A'!GP$106=1,1-KJ20,0))*150+39+'計算A'!GP$5*100000+IF(AND($E20=1,TP20=0),50000,0))),1000000))</f>
        <v/>
      </c>
      <c r="ACX20">
        <f>IF($B20=0,1000000,IF(INDEX('計算A'!$D$60:$II$104,$B20,196)*KJ20=1,IF(AND($E20=2,TQ20=0),1000000,IF($F20&gt;0,INDEX('計算A'!GQ$110:GQ$114,$F20+1)+IF(AND($E20=1,TQ20=0),1000,0),MIN(AEZ20,20)*400+(IF('計算A'!GP$106=1,1-KI20,0)+IF('計算A'!GQ$106=1,1-KK20,0))*150+49+'計算A'!GQ$5*100000+IF(AND($E20=1,TQ20=0),50000,0))),1000000))</f>
        <v/>
      </c>
      <c r="ACY20">
        <f>IF($B20=0,1000000,IF(INDEX('計算A'!$D$60:$II$104,$B20,197)*KK20=1,IF(AND($E20=2,TR20=0),1000000,IF($F20&gt;0,INDEX('計算A'!GR$110:GR$114,$F20+1)+IF(AND($E20=1,TR20=0),1000,0),MIN(AEZ20,20)*400+(IF('計算A'!GQ$106=1,1-KJ20,0)+IF('計算A'!GR$106=1,1-KL20,0))*150+59+'計算A'!GR$5*100000+IF(AND($E20=1,TR20=0),50000,0))),1000000))</f>
        <v/>
      </c>
      <c r="ACZ20">
        <f>IF($B20=0,1000000,IF(INDEX('計算A'!$D$60:$II$104,$B20,198)*KL20=1,IF(AND($E20=2,TS20=0),1000000,IF($F20&gt;0,INDEX('計算A'!GS$110:GS$114,$F20+1)+IF(AND($E20=1,TS20=0),1000,0),MIN(AEZ20,20)*400+(IF('計算A'!GR$106=1,1-KK20,0)+IF('計算A'!GS$106=1,1-KM20,0))*150+69+'計算A'!GS$5*100000+IF(AND($E20=1,TS20=0),50000,0))),1000000))</f>
        <v/>
      </c>
      <c r="ADA20">
        <f>IF($B20=0,1000000,IF(INDEX('計算A'!$D$60:$II$104,$B20,199)*KM20=1,IF(AND($E20=2,TT20=0),1000000,IF($F20&gt;0,INDEX('計算A'!GT$110:GT$114,$F20+1)+IF(AND($E20=1,TT20=0),1000,0),MIN(AEZ20,20)*400+(IF('計算A'!GS$106=1,1-KL20,0)+IF('計算A'!GT$106=1,1-KN20,0))*150+79+'計算A'!GT$5*100000+IF(AND($E20=1,TT20=0),50000,0))),1000000))</f>
        <v/>
      </c>
      <c r="ADB20">
        <f>IF($B20=0,1000000,IF(INDEX('計算A'!$D$60:$II$104,$B20,200)*KN20=1,IF(AND($E20=2,TU20=0),1000000,IF($F20&gt;0,INDEX('計算A'!GU$110:GU$114,$F20+1)+IF(AND($E20=1,TU20=0),1000,0),MIN(AEZ20,20)*400+(IF('計算A'!GT$106=1,1-KM20,0)+IF('計算A'!GU$106=1,1-KO20,0))*150+89+'計算A'!GU$5*100000+IF(AND($E20=1,TU20=0),50000,0))),1000000))</f>
        <v/>
      </c>
      <c r="ADC20">
        <f>IF($B20=0,1000000,IF(INDEX('計算A'!$D$60:$II$104,$B20,201)*KO20=1,IF(AND($E20=2,TV20=0),1000000,IF($F20&gt;0,INDEX('計算A'!GV$110:GV$114,$F20+1)+IF(AND($E20=1,TV20=0),1000,0),MIN(AEZ20,20)*400+(IF('計算A'!GU$106=1,1-KN20,0)+IF('計算A'!GV$106=1,1-KP20,0))*150+99+'計算A'!GV$5*100000+IF(AND($E20=1,TV20=0),50000,0))),1000000))</f>
        <v/>
      </c>
      <c r="ADD20">
        <f>IF($B20=0,1000000,IF(INDEX('計算A'!$D$60:$II$104,$B20,202)*KP20=1,IF(AND($E20=2,TW20=0),1000000,IF($F20&gt;0,INDEX('計算A'!GW$110:GW$114,$F20+1)+IF(AND($E20=1,TW20=0),1000,0),MIN(AEZ20,20)*400+(IF('計算A'!GV$106=1,1-KO20,0)+IF('計算A'!GW$106=1,1-KQ20,0))*150+109+'計算A'!GW$5*100000+IF(AND($E20=1,TW20=0),50000,0))),1000000))</f>
        <v/>
      </c>
      <c r="ADE20">
        <f>IF($B20=0,1000000,IF(INDEX('計算A'!$D$60:$II$104,$B20,203)*KQ20=1,IF(AND($E20=2,TX20=0),1000000,IF($F20&gt;0,INDEX('計算A'!GX$110:GX$114,$F20+1)+IF(AND($E20=1,TX20=0),1000,0),MIN(AEZ20,20)*400+(IF('計算A'!GW$106=1,1-KP20,0)+IF('計算A'!GX$106=1,1-KR20,0))*150+119+'計算A'!GX$5*100000+IF(AND($E20=1,TX20=0),50000,0))),1000000))</f>
        <v/>
      </c>
      <c r="ADF20">
        <f>IF($B20=0,1000000,IF(INDEX('計算A'!$D$60:$II$104,$B20,204)*KR20=1,IF(AND($E20=2,TY20=0),1000000,IF($F20&gt;0,INDEX('計算A'!GY$110:GY$114,$F20+1)+IF(AND($E20=1,TY20=0),1000,0),MIN(AEZ20,20)*400+(IF('計算A'!GX$106=1,1-KQ20,0)+IF('計算A'!GY$106=1,1-KS20,0))*150+129+'計算A'!GY$5*100000+IF(AND($E20=1,TY20=0),50000,0))),1000000))</f>
        <v/>
      </c>
      <c r="ADG20">
        <f>IF($B20=0,1000000,IF(INDEX('計算A'!$D$60:$II$104,$B20,205)*KS20=1,IF(AND($E20=2,TZ20=0),1000000,IF($F20&gt;0,INDEX('計算A'!GZ$110:GZ$114,$F20+1)+IF(AND($E20=1,TZ20=0),1000,0),MIN(AEZ20,20)*400+(IF('計算A'!GY$106=1,1-KR20,0)+IF('計算A'!GZ$106=1,1-KT20,0))*150+139+'計算A'!GZ$5*100000+IF(AND($E20=1,TZ20=0),50000,0))),1000000))</f>
        <v/>
      </c>
      <c r="ADH20">
        <f>IF($B20=0,1000000,IF(INDEX('計算A'!$D$60:$II$104,$B20,206)*KT20=1,IF(AND($E20=2,UA20=0),1000000,IF($F20&gt;0,INDEX('計算A'!HA$110:HA$114,$F20+1)+IF(AND($E20=1,UA20=0),1000,0),MIN(AEZ20,20)*400+(IF('計算A'!GZ$106=1,1-KS20,0)+IF('計算A'!HA$106=1,1-KU20,0))*150+149+'計算A'!HA$5*100000+IF(AND($E20=1,UA20=0),50000,0))),1000000))</f>
        <v/>
      </c>
      <c r="ADI20">
        <f>IF($B20=0,1000000,IF(INDEX('計算A'!$D$60:$II$104,$B20,207)*KU20=1,IF(AND($E20=2,UB20=0),1000000,IF($F20&gt;0,INDEX('計算A'!HB$110:HB$114,$F20+1)+IF(AND($E20=1,UB20=0),1000,0),MIN(AEZ20,20)*400+(IF('計算A'!HA$106=1,1-KT20,0)+IF('計算A'!HB$106=1,1-KV20,0))*150+159+'計算A'!HB$5*100000+IF(AND($E20=1,UB20=0),50000,0))),1000000))</f>
        <v/>
      </c>
      <c r="ADJ20">
        <f>IF($B20=0,1000000,IF(INDEX('計算A'!$D$60:$II$104,$B20,208)*KV20=1,IF(AND($E20=2,UC20=0),1000000,IF($F20&gt;0,INDEX('計算A'!HC$110:HC$114,$F20+1)+IF(AND($E20=1,UC20=0),1000,0),MIN(AEZ20,20)*400+(IF('計算A'!HB$106=1,1-KU20,0)+IF('計算A'!HC$106=1,1-KW20,0))*150+169+'計算A'!HC$5*100000+IF(AND($E20=1,UC20=0),50000,0))),1000000))</f>
        <v/>
      </c>
      <c r="ADK20">
        <f>IF($B20=0,1000000,IF(INDEX('計算A'!$D$60:$II$104,$B20,209)*KW20=1,IF(AND($E20=2,UD20=0),1000000,IF($F20&gt;0,INDEX('計算A'!HD$110:HD$114,$F20+1)+IF(AND($E20=1,UD20=0),1000,0),MIN(AEZ20,20)*400+(IF('計算A'!HC$106=1,1-KV20,0)+IF('計算A'!HD$106=1,1-KX20,0))*150+179+'計算A'!HD$5*100000+IF(AND($E20=1,UD20=0),50000,0))),1000000))</f>
        <v/>
      </c>
      <c r="ADL20">
        <f>IF($B20=0,1000000,IF(INDEX('計算A'!$D$60:$II$104,$B20,210)*KX20=1,IF(AND($E20=2,UE20=0),1000000,IF($F20&gt;0,INDEX('計算A'!HE$110:HE$114,$F20+1)+IF(AND($E20=1,UE20=0),1000,0),MIN(AEZ20,20)*400+(IF('計算A'!HD$106=1,1-KW20,0)+IF('計算A'!HE$106=1,1-KY20,0))*150+189+'計算A'!HE$5*100000+IF(AND($E20=1,UE20=0),50000,0))),1000000))</f>
        <v/>
      </c>
      <c r="ADM20">
        <f>IF($B20=0,1000000,IF(INDEX('計算A'!$D$60:$II$104,$B20,211)*KY20=1,IF(AND($E20=2,UF20=0),1000000,IF($F20&gt;0,INDEX('計算A'!HF$110:HF$114,$F20+1)+IF(AND($E20=1,UF20=0),1000,0),MIN(AEZ20,20)*400+(IF('計算A'!HE$106=1,1-KX20,0)+IF('計算A'!HF$106=1,1-KZ20,0))*150+199+'計算A'!HF$5*100000+IF(AND($E20=1,UF20=0),50000,0))),1000000))</f>
        <v/>
      </c>
      <c r="ADN20">
        <f>IF($B20=0,1000000,IF(INDEX('計算A'!$D$60:$II$104,$B20,212)*KZ20=1,IF(AND($E20=2,UG20=0),1000000,IF($F20&gt;0,INDEX('計算A'!HG$110:HG$114,$F20+1)+IF(AND($E20=1,UG20=0),1000,0),MIN(AEZ20,20)*400+(IF('計算A'!HF$106=1,1-KY20,0)+IF('計算A'!HG$106=1,1-LA20,0))*150+209+'計算A'!HG$5*100000+IF(AND($E20=1,UG20=0),50000,0))),1000000))</f>
        <v/>
      </c>
      <c r="ADO20">
        <f>IF($B20=0,1000000,IF(INDEX('計算A'!$D$60:$II$104,$B20,213)*LA20=1,IF(AND($E20=2,UH20=0),1000000,IF($F20&gt;0,INDEX('計算A'!HH$110:HH$114,$F20+1)+IF(AND($E20=1,UH20=0),1000,0),MIN(AEZ20,20)*400+(IF('計算A'!HG$106=1,1-KZ20,0)+IF('計算A'!HH$106=1,1-LB20,0))*150+219+'計算A'!HH$5*100000+IF(AND($E20=1,UH20=0),50000,0))),1000000))</f>
        <v/>
      </c>
      <c r="ADP20">
        <f>IF($B20=0,1000000,IF(INDEX('計算A'!$D$60:$II$104,$B20,214)*LB20=1,IF(AND($E20=2,UI20=0),1000000,IF($F20&gt;0,INDEX('計算A'!HI$110:HI$114,$F20+1)+IF(AND($E20=1,UI20=0),1000,0),MIN(AEZ20,20)*400+(IF('計算A'!HH$106=1,1-LA20,0)+IF('計算A'!HI$106=1,1-LC20,0))*150+229+'計算A'!HI$5*100000+IF(AND($E20=1,UI20=0),50000,0))),1000000))</f>
        <v/>
      </c>
      <c r="ADQ20">
        <f>IF($B20=0,1000000,IF(INDEX('計算A'!$D$60:$II$104,$B20,215)*LC20=1,IF(AND($E20=2,UJ20=0),1000000,IF($F20&gt;0,INDEX('計算A'!HJ$110:HJ$114,$F20+1)+IF(AND($E20=1,UJ20=0),1000,0),MIN(AEZ20,20)*400+(IF('計算A'!HI$106=1,1-LB20,0)+IF('計算A'!HJ$106=1,1-LD20,0))*150+239+'計算A'!HJ$5*100000+IF(AND($E20=1,UJ20=0),50000,0))),1000000))</f>
        <v/>
      </c>
      <c r="ADR20">
        <f>IF($B20=0,1000000,IF(INDEX('計算A'!$D$60:$II$104,$B20,216)*LD20=1,IF(AND($E20=2,UK20=0),1000000,IF($F20&gt;0,INDEX('計算A'!HK$110:HK$114,$F20+1)+IF(AND($E20=1,UK20=0),1000,0),MIN(AEZ20,20)*400+(IF('計算A'!HJ$106=1,1-LC20,0))*150+249+'計算A'!HK$5*100000+IF(AND($E20=1,UK20=0),50000,0))),1000000))</f>
        <v/>
      </c>
      <c r="ADS20">
        <f>IF($B20=0,1000000,IF(INDEX('計算A'!$D$60:$II$104,$B20,217)*LE20=1,IF(AND($E20=2,UL20=0),1000000,IF($F20&gt;0,INDEX('計算A'!HL$110:HL$114,$F20+1)+IF(AND($E20=1,UL20=0),1000,0),MIN(AFA20,20)*400+(IF('計算A'!HL$106=1,1-LF20,0))*150+20+'計算A'!HL$5*100000+IF(AND($E20=1,UL20=0),50000,0))),1000000))</f>
        <v/>
      </c>
      <c r="ADT20">
        <f>IF($B20=0,1000000,IF(INDEX('計算A'!$D$60:$II$104,$B20,218)*LF20=1,IF(AND($E20=2,UM20=0),1000000,IF($F20&gt;0,INDEX('計算A'!HM$110:HM$114,$F20+1)+IF(AND($E20=1,UM20=0),1000,0),MIN(AFA20,20)*400+(IF('計算A'!HL$106=1,1-LE20,0)+IF('計算A'!HM$106=1,1-LG20,0))*150+30+'計算A'!HM$5*100000+IF(AND($E20=1,UM20=0),50000,0))),1000000))</f>
        <v/>
      </c>
      <c r="ADU20">
        <f>IF($B20=0,1000000,IF(INDEX('計算A'!$D$60:$II$104,$B20,219)*LG20=1,IF(AND($E20=2,UN20=0),1000000,IF($F20&gt;0,INDEX('計算A'!HN$110:HN$114,$F20+1)+IF(AND($E20=1,UN20=0),1000,0),MIN(AFA20,20)*400+(IF('計算A'!HM$106=1,1-LF20,0)+IF('計算A'!HN$106=1,1-LH20,0))*150+40+'計算A'!HN$5*100000+IF(AND($E20=1,UN20=0),50000,0))),1000000))</f>
        <v/>
      </c>
      <c r="ADV20">
        <f>IF($B20=0,1000000,IF(INDEX('計算A'!$D$60:$II$104,$B20,220)*LH20=1,IF(AND($E20=2,UO20=0),1000000,IF($F20&gt;0,INDEX('計算A'!HO$110:HO$114,$F20+1)+IF(AND($E20=1,UO20=0),1000,0),MIN(AFA20,20)*400+(IF('計算A'!HN$106=1,1-LG20,0)+IF('計算A'!HO$106=1,1-LI20,0))*150+50+'計算A'!HO$5*100000+IF(AND($E20=1,UO20=0),50000,0))),1000000))</f>
        <v/>
      </c>
      <c r="ADW20">
        <f>IF($B20=0,1000000,IF(INDEX('計算A'!$D$60:$II$104,$B20,221)*LI20=1,IF(AND($E20=2,UP20=0),1000000,IF($F20&gt;0,INDEX('計算A'!HP$110:HP$114,$F20+1)+IF(AND($E20=1,UP20=0),1000,0),MIN(AFA20,20)*400+(IF('計算A'!HO$106=1,1-LH20,0)+IF('計算A'!HP$106=1,1-LJ20,0))*150+60+'計算A'!HP$5*100000+IF(AND($E20=1,UP20=0),50000,0))),1000000))</f>
        <v/>
      </c>
      <c r="ADX20">
        <f>IF($B20=0,1000000,IF(INDEX('計算A'!$D$60:$II$104,$B20,222)*LJ20=1,IF(AND($E20=2,UQ20=0),1000000,IF($F20&gt;0,INDEX('計算A'!HQ$110:HQ$114,$F20+1)+IF(AND($E20=1,UQ20=0),1000,0),MIN(AFA20,20)*400+(IF('計算A'!HP$106=1,1-LI20,0)+IF('計算A'!HQ$106=1,1-LK20,0))*150+70+'計算A'!HQ$5*100000+IF(AND($E20=1,UQ20=0),50000,0))),1000000))</f>
        <v/>
      </c>
      <c r="ADY20">
        <f>IF($B20=0,1000000,IF(INDEX('計算A'!$D$60:$II$104,$B20,223)*LK20=1,IF(AND($E20=2,UR20=0),1000000,IF($F20&gt;0,INDEX('計算A'!HR$110:HR$114,$F20+1)+IF(AND($E20=1,UR20=0),1000,0),MIN(AFA20,20)*400+(IF('計算A'!HQ$106=1,1-LJ20,0)+IF('計算A'!HR$106=1,1-LL20,0))*150+80+'計算A'!HR$5*100000+IF(AND($E20=1,UR20=0),50000,0))),1000000))</f>
        <v/>
      </c>
      <c r="ADZ20">
        <f>IF($B20=0,1000000,IF(INDEX('計算A'!$D$60:$II$104,$B20,224)*LL20=1,IF(AND($E20=2,US20=0),1000000,IF($F20&gt;0,INDEX('計算A'!HS$110:HS$114,$F20+1)+IF(AND($E20=1,US20=0),1000,0),MIN(AFA20,20)*400+(IF('計算A'!HR$106=1,1-LK20,0)+IF('計算A'!HS$106=1,1-LM20,0))*150+90+'計算A'!HS$5*100000+IF(AND($E20=1,US20=0),50000,0))),1000000))</f>
        <v/>
      </c>
      <c r="AEA20">
        <f>IF($B20=0,1000000,IF(INDEX('計算A'!$D$60:$II$104,$B20,225)*LM20=1,IF(AND($E20=2,UT20=0),1000000,IF($F20&gt;0,INDEX('計算A'!HT$110:HT$114,$F20+1)+IF(AND($E20=1,UT20=0),1000,0),MIN(AFA20,20)*400+(IF('計算A'!HS$106=1,1-LL20,0)+IF('計算A'!HT$106=1,1-LN20,0))*150+100+'計算A'!HT$5*100000+IF(AND($E20=1,UT20=0),50000,0))),1000000))</f>
        <v/>
      </c>
      <c r="AEB20">
        <f>IF($B20=0,1000000,IF(INDEX('計算A'!$D$60:$II$104,$B20,226)*LN20=1,IF(AND($E20=2,UU20=0),1000000,IF($F20&gt;0,INDEX('計算A'!HU$110:HU$114,$F20+1)+IF(AND($E20=1,UU20=0),1000,0),MIN(AFA20,20)*400+(IF('計算A'!HT$106=1,1-LM20,0)+IF('計算A'!HU$106=1,1-LO20,0))*150+110+'計算A'!HU$5*100000+IF(AND($E20=1,UU20=0),50000,0))),1000000))</f>
        <v/>
      </c>
      <c r="AEC20">
        <f>IF($B20=0,1000000,IF(INDEX('計算A'!$D$60:$II$104,$B20,227)*LO20=1,IF(AND($E20=2,UV20=0),1000000,IF($F20&gt;0,INDEX('計算A'!HV$110:HV$114,$F20+1)+IF(AND($E20=1,UV20=0),1000,0),MIN(AFA20,20)*400+(IF('計算A'!HU$106=1,1-LN20,0)+IF('計算A'!HV$106=1,1-LP20,0))*150+120+'計算A'!HV$5*100000+IF(AND($E20=1,UV20=0),50000,0))),1000000))</f>
        <v/>
      </c>
      <c r="AED20">
        <f>IF($B20=0,1000000,IF(INDEX('計算A'!$D$60:$II$104,$B20,228)*LP20=1,IF(AND($E20=2,UW20=0),1000000,IF($F20&gt;0,INDEX('計算A'!HW$110:HW$114,$F20+1)+IF(AND($E20=1,UW20=0),1000,0),MIN(AFA20,20)*400+(IF('計算A'!HV$106=1,1-LO20,0)+IF('計算A'!HW$106=1,1-LQ20,0))*150+130+'計算A'!HW$5*100000+IF(AND($E20=1,UW20=0),50000,0))),1000000))</f>
        <v/>
      </c>
      <c r="AEE20">
        <f>IF($B20=0,1000000,IF(INDEX('計算A'!$D$60:$II$104,$B20,229)*LQ20=1,IF(AND($E20=2,UX20=0),1000000,IF($F20&gt;0,INDEX('計算A'!HX$110:HX$114,$F20+1)+IF(AND($E20=1,UX20=0),1000,0),MIN(AFA20,20)*400+(IF('計算A'!HW$106=1,1-LP20,0)+IF('計算A'!HX$106=1,1-LR20,0))*150+140+'計算A'!HX$5*100000+IF(AND($E20=1,UX20=0),50000,0))),1000000))</f>
        <v/>
      </c>
      <c r="AEF20">
        <f>IF($B20=0,1000000,IF(INDEX('計算A'!$D$60:$II$104,$B20,230)*LR20=1,IF(AND($E20=2,UY20=0),1000000,IF($F20&gt;0,INDEX('計算A'!HY$110:HY$114,$F20+1)+IF(AND($E20=1,UY20=0),1000,0),MIN(AFA20,20)*400+(IF('計算A'!HX$106=1,1-LQ20,0)+IF('計算A'!HY$106=1,1-LS20,0))*150+150+'計算A'!HY$5*100000+IF(AND($E20=1,UY20=0),50000,0))),1000000))</f>
        <v/>
      </c>
      <c r="AEG20">
        <f>IF($B20=0,1000000,IF(INDEX('計算A'!$D$60:$II$104,$B20,231)*LS20=1,IF(AND($E20=2,UZ20=0),1000000,IF($F20&gt;0,INDEX('計算A'!HZ$110:HZ$114,$F20+1)+IF(AND($E20=1,UZ20=0),1000,0),MIN(AFA20,20)*400+(IF('計算A'!HY$106=1,1-LR20,0)+IF('計算A'!HZ$106=1,1-LT20,0))*150+160+'計算A'!HZ$5*100000+IF(AND($E20=1,UZ20=0),50000,0))),1000000))</f>
        <v/>
      </c>
      <c r="AEH20">
        <f>IF($B20=0,1000000,IF(INDEX('計算A'!$D$60:$II$104,$B20,232)*LT20=1,IF(AND($E20=2,VA20=0),1000000,IF($F20&gt;0,INDEX('計算A'!IA$110:IA$114,$F20+1)+IF(AND($E20=1,VA20=0),1000,0),MIN(AFA20,20)*400+(IF('計算A'!HZ$106=1,1-LS20,0)+IF('計算A'!IA$106=1,1-LU20,0))*150+170+'計算A'!IA$5*100000+IF(AND($E20=1,VA20=0),50000,0))),1000000))</f>
        <v/>
      </c>
      <c r="AEI20">
        <f>IF($B20=0,1000000,IF(INDEX('計算A'!$D$60:$II$104,$B20,233)*LU20=1,IF(AND($E20=2,VB20=0),1000000,IF($F20&gt;0,INDEX('計算A'!IB$110:IB$114,$F20+1)+IF(AND($E20=1,VB20=0),1000,0),MIN(AFA20,20)*400+(IF('計算A'!IA$106=1,1-LT20,0)+IF('計算A'!IB$106=1,1-LV20,0))*150+180+'計算A'!IB$5*100000+IF(AND($E20=1,VB20=0),50000,0))),1000000))</f>
        <v/>
      </c>
      <c r="AEJ20">
        <f>IF($B20=0,1000000,IF(INDEX('計算A'!$D$60:$II$104,$B20,234)*LV20=1,IF(AND($E20=2,VC20=0),1000000,IF($F20&gt;0,INDEX('計算A'!IC$110:IC$114,$F20+1)+IF(AND($E20=1,VC20=0),1000,0),MIN(AFA20,20)*400+(IF('計算A'!IB$106=1,1-LU20,0)+IF('計算A'!IC$106=1,1-LW20,0))*150+190+'計算A'!IC$5*100000+IF(AND($E20=1,VC20=0),50000,0))),1000000))</f>
        <v/>
      </c>
      <c r="AEK20">
        <f>IF($B20=0,1000000,IF(INDEX('計算A'!$D$60:$II$104,$B20,235)*LW20=1,IF(AND($E20=2,VD20=0),1000000,IF($F20&gt;0,INDEX('計算A'!ID$110:ID$114,$F20+1)+IF(AND($E20=1,VD20=0),1000,0),MIN(AFA20,20)*400+(IF('計算A'!IC$106=1,1-LV20,0)+IF('計算A'!ID$106=1,1-LX20,0))*150+200+'計算A'!ID$5*100000+IF(AND($E20=1,VD20=0),50000,0))),1000000))</f>
        <v/>
      </c>
      <c r="AEL20">
        <f>IF($B20=0,1000000,IF(INDEX('計算A'!$D$60:$II$104,$B20,236)*LX20=1,IF(AND($E20=2,VE20=0),1000000,IF($F20&gt;0,INDEX('計算A'!IE$110:IE$114,$F20+1)+IF(AND($E20=1,VE20=0),1000,0),MIN(AFA20,20)*400+(IF('計算A'!ID$106=1,1-LW20,0)+IF('計算A'!IE$106=1,1-LY20,0))*150+210+'計算A'!IE$5*100000+IF(AND($E20=1,VE20=0),50000,0))),1000000))</f>
        <v/>
      </c>
      <c r="AEM20">
        <f>IF($B20=0,1000000,IF(INDEX('計算A'!$D$60:$II$104,$B20,237)*LY20=1,IF(AND($E20=2,VF20=0),1000000,IF($F20&gt;0,INDEX('計算A'!IF$110:IF$114,$F20+1)+IF(AND($E20=1,VF20=0),1000,0),MIN(AFA20,20)*400+(IF('計算A'!IE$106=1,1-LX20,0)+IF('計算A'!IF$106=1,1-LZ20,0))*150+220+'計算A'!IF$5*100000+IF(AND($E20=1,VF20=0),50000,0))),1000000))</f>
        <v/>
      </c>
      <c r="AEN20">
        <f>IF($B20=0,1000000,IF(INDEX('計算A'!$D$60:$II$104,$B20,238)*LZ20=1,IF(AND($E20=2,VG20=0),1000000,IF($F20&gt;0,INDEX('計算A'!IG$110:IG$114,$F20+1)+IF(AND($E20=1,VG20=0),1000,0),MIN(AFA20,20)*400+(IF('計算A'!IF$106=1,1-LY20,0)+IF('計算A'!IG$106=1,1-MA20,0))*150+230+'計算A'!IG$5*100000+IF(AND($E20=1,VG20=0),50000,0))),1000000))</f>
        <v/>
      </c>
      <c r="AEO20">
        <f>IF($B20=0,1000000,IF(INDEX('計算A'!$D$60:$II$104,$B20,239)*MA20=1,IF(AND($E20=2,VH20=0),1000000,IF($F20&gt;0,INDEX('計算A'!IH$110:IH$114,$F20+1)+IF(AND($E20=1,VH20=0),1000,0),MIN(AFA20,20)*400+(IF('計算A'!IG$106=1,1-LZ20,0)+IF('計算A'!IH$106=1,1-MB20,0))*150+240+'計算A'!IH$5*100000+IF(AND($E20=1,VH20=0),50000,0))),1000000))</f>
        <v/>
      </c>
      <c r="AEP20">
        <f>IF($B20=0,1000000,IF(INDEX('計算A'!$D$60:$II$104,$B20,240)*MB20=1,IF(AND($E20=2,VI20=0),1000000,IF($F20&gt;0,INDEX('計算A'!II$110:II$114,$F20+1)+IF(AND($E20=1,VI20=0),1000,0),MIN(AFA20,20)*400+(IF('計算A'!IH$106=1,1-MA20,0))*150+250+'計算A'!II$5*100000+IF(AND($E20=1,VI20=0),50000,0))),1000000))</f>
        <v/>
      </c>
      <c r="AER20">
        <f>AER19+IF($C19&gt;0,IF(INDEX('計算A'!$D$2:$II$2,$C19)=1,1,0),0)</f>
        <v/>
      </c>
      <c r="AES20">
        <f>AES19+IF($C19&gt;0,IF(INDEX('計算A'!$D$2:$II$2,$C19)=2,1,0),0)</f>
        <v/>
      </c>
      <c r="AET20">
        <f>AET19+IF($C19&gt;0,IF(INDEX('計算A'!$D$2:$II$2,$C19)=3,1,0),0)</f>
        <v/>
      </c>
      <c r="AEU20">
        <f>AEU19+IF($C19&gt;0,IF(INDEX('計算A'!$D$2:$II$2,$C19)=4,1,0),0)</f>
        <v/>
      </c>
      <c r="AEV20">
        <f>AEV19+IF($C19&gt;0,IF(INDEX('計算A'!$D$2:$II$2,$C19)=5,1,0),0)</f>
        <v/>
      </c>
      <c r="AEW20">
        <f>AEW19+IF($C19&gt;0,IF(INDEX('計算A'!$D$2:$II$2,$C19)=6,1,0),0)</f>
        <v/>
      </c>
      <c r="AEX20">
        <f>AEX19+IF($C19&gt;0,IF(INDEX('計算A'!$D$2:$II$2,$C19)=7,1,0),0)</f>
        <v/>
      </c>
      <c r="AEY20">
        <f>AEY19+IF($C19&gt;0,IF(INDEX('計算A'!$D$2:$II$2,$C19)=8,1,0),0)</f>
        <v/>
      </c>
      <c r="AEZ20">
        <f>AEZ19+IF($C19&gt;0,IF(INDEX('計算A'!$D$2:$II$2,$C19)=9,1,0),0)</f>
        <v/>
      </c>
      <c r="AFA20">
        <f>AFA19+IF($C19&gt;0,IF(INDEX('計算A'!$D$2:$II$2,$C19)=10,1,0),0)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F($F21&gt;0,INDEX('計算A'!D$110:D$114,$F21+1)+IF(AND($E21=1,MD21=0),1000,0),MIN(AER21,20)*400+(IF('計算A'!D$106=1,1-CX21,0))*150+11+'計算A'!D$5*100000+IF(AND($E21=1,MD21=0),50000,0))),1000000))</f>
        <v/>
      </c>
      <c r="VL21">
        <f>IF($B21=0,1000000,IF(INDEX('計算A'!$D$60:$II$104,$B21,2)*CX21=1,IF(AND($E21=2,ME21=0),1000000,IF($F21&gt;0,INDEX('計算A'!E$110:E$114,$F21+1)+IF(AND($E21=1,ME21=0),1000,0),MIN(AER21,20)*400+(IF('計算A'!D$106=1,1-CW21,0)+IF('計算A'!E$106=1,1-CY21,0))*150+21+'計算A'!E$5*100000+IF(AND($E21=1,ME21=0),50000,0))),1000000))</f>
        <v/>
      </c>
      <c r="VM21">
        <f>IF($B21=0,1000000,IF(INDEX('計算A'!$D$60:$II$104,$B21,3)*CY21=1,IF(AND($E21=2,MF21=0),1000000,IF($F21&gt;0,INDEX('計算A'!F$110:F$114,$F21+1)+IF(AND($E21=1,MF21=0),1000,0),MIN(AER21,20)*400+(IF('計算A'!E$106=1,1-CX21,0)+IF('計算A'!F$106=1,1-CZ21,0))*150+31+'計算A'!F$5*100000+IF(AND($E21=1,MF21=0),50000,0))),1000000))</f>
        <v/>
      </c>
      <c r="VN21">
        <f>IF($B21=0,1000000,IF(INDEX('計算A'!$D$60:$II$104,$B21,4)*CZ21=1,IF(AND($E21=2,MG21=0),1000000,IF($F21&gt;0,INDEX('計算A'!G$110:G$114,$F21+1)+IF(AND($E21=1,MG21=0),1000,0),MIN(AER21,20)*400+(IF('計算A'!F$106=1,1-CY21,0)+IF('計算A'!G$106=1,1-DA21,0))*150+41+'計算A'!G$5*100000+IF(AND($E21=1,MG21=0),50000,0))),1000000))</f>
        <v/>
      </c>
      <c r="VO21">
        <f>IF($B21=0,1000000,IF(INDEX('計算A'!$D$60:$II$104,$B21,5)*DA21=1,IF(AND($E21=2,MH21=0),1000000,IF($F21&gt;0,INDEX('計算A'!H$110:H$114,$F21+1)+IF(AND($E21=1,MH21=0),1000,0),MIN(AER21,20)*400+(IF('計算A'!G$106=1,1-CZ21,0)+IF('計算A'!H$106=1,1-DB21,0))*150+51+'計算A'!H$5*100000+IF(AND($E21=1,MH21=0),50000,0))),1000000))</f>
        <v/>
      </c>
      <c r="VP21">
        <f>IF($B21=0,1000000,IF(INDEX('計算A'!$D$60:$II$104,$B21,6)*DB21=1,IF(AND($E21=2,MI21=0),1000000,IF($F21&gt;0,INDEX('計算A'!I$110:I$114,$F21+1)+IF(AND($E21=1,MI21=0),1000,0),MIN(AER21,20)*400+(IF('計算A'!H$106=1,1-DA21,0)+IF('計算A'!I$106=1,1-DC21,0))*150+61+'計算A'!I$5*100000+IF(AND($E21=1,MI21=0),50000,0))),1000000))</f>
        <v/>
      </c>
      <c r="VQ21">
        <f>IF($B21=0,1000000,IF(INDEX('計算A'!$D$60:$II$104,$B21,7)*DC21=1,IF(AND($E21=2,MJ21=0),1000000,IF($F21&gt;0,INDEX('計算A'!J$110:J$114,$F21+1)+IF(AND($E21=1,MJ21=0),1000,0),MIN(AER21,20)*400+(IF('計算A'!I$106=1,1-DB21,0)+IF('計算A'!J$106=1,1-DD21,0))*150+71+'計算A'!J$5*100000+IF(AND($E21=1,MJ21=0),50000,0))),1000000))</f>
        <v/>
      </c>
      <c r="VR21">
        <f>IF($B21=0,1000000,IF(INDEX('計算A'!$D$60:$II$104,$B21,8)*DD21=1,IF(AND($E21=2,MK21=0),1000000,IF($F21&gt;0,INDEX('計算A'!K$110:K$114,$F21+1)+IF(AND($E21=1,MK21=0),1000,0),MIN(AER21,20)*400+(IF('計算A'!J$106=1,1-DC21,0)+IF('計算A'!K$106=1,1-DE21,0))*150+81+'計算A'!K$5*100000+IF(AND($E21=1,MK21=0),50000,0))),1000000))</f>
        <v/>
      </c>
      <c r="VS21">
        <f>IF($B21=0,1000000,IF(INDEX('計算A'!$D$60:$II$104,$B21,9)*DE21=1,IF(AND($E21=2,ML21=0),1000000,IF($F21&gt;0,INDEX('計算A'!L$110:L$114,$F21+1)+IF(AND($E21=1,ML21=0),1000,0),MIN(AER21,20)*400+(IF('計算A'!K$106=1,1-DD21,0)+IF('計算A'!L$106=1,1-DF21,0))*150+91+'計算A'!L$5*100000+IF(AND($E21=1,ML21=0),50000,0))),1000000))</f>
        <v/>
      </c>
      <c r="VT21">
        <f>IF($B21=0,1000000,IF(INDEX('計算A'!$D$60:$II$104,$B21,10)*DF21=1,IF(AND($E21=2,MM21=0),1000000,IF($F21&gt;0,INDEX('計算A'!M$110:M$114,$F21+1)+IF(AND($E21=1,MM21=0),1000,0),MIN(AER21,20)*400+(IF('計算A'!L$106=1,1-DE21,0)+IF('計算A'!M$106=1,1-DG21,0))*150+101+'計算A'!M$5*100000+IF(AND($E21=1,MM21=0),50000,0))),1000000))</f>
        <v/>
      </c>
      <c r="VU21">
        <f>IF($B21=0,1000000,IF(INDEX('計算A'!$D$60:$II$104,$B21,11)*DG21=1,IF(AND($E21=2,MN21=0),1000000,IF($F21&gt;0,INDEX('計算A'!N$110:N$114,$F21+1)+IF(AND($E21=1,MN21=0),1000,0),MIN(AER21,20)*400+(IF('計算A'!M$106=1,1-DF21,0)+IF('計算A'!N$106=1,1-DH21,0))*150+111+'計算A'!N$5*100000+IF(AND($E21=1,MN21=0),50000,0))),1000000))</f>
        <v/>
      </c>
      <c r="VV21">
        <f>IF($B21=0,1000000,IF(INDEX('計算A'!$D$60:$II$104,$B21,12)*DH21=1,IF(AND($E21=2,MO21=0),1000000,IF($F21&gt;0,INDEX('計算A'!O$110:O$114,$F21+1)+IF(AND($E21=1,MO21=0),1000,0),MIN(AER21,20)*400+(IF('計算A'!N$106=1,1-DG21,0)+IF('計算A'!O$106=1,1-DI21,0))*150+121+'計算A'!O$5*100000+IF(AND($E21=1,MO21=0),50000,0))),1000000))</f>
        <v/>
      </c>
      <c r="VW21">
        <f>IF($B21=0,1000000,IF(INDEX('計算A'!$D$60:$II$104,$B21,13)*DI21=1,IF(AND($E21=2,MP21=0),1000000,IF($F21&gt;0,INDEX('計算A'!P$110:P$114,$F21+1)+IF(AND($E21=1,MP21=0),1000,0),MIN(AER21,20)*400+(IF('計算A'!O$106=1,1-DH21,0)+IF('計算A'!P$106=1,1-DJ21,0))*150+131+'計算A'!P$5*100000+IF(AND($E21=1,MP21=0),50000,0))),1000000))</f>
        <v/>
      </c>
      <c r="VX21">
        <f>IF($B21=0,1000000,IF(INDEX('計算A'!$D$60:$II$104,$B21,14)*DJ21=1,IF(AND($E21=2,MQ21=0),1000000,IF($F21&gt;0,INDEX('計算A'!Q$110:Q$114,$F21+1)+IF(AND($E21=1,MQ21=0),1000,0),MIN(AER21,20)*400+(IF('計算A'!P$106=1,1-DI21,0)+IF('計算A'!Q$106=1,1-DK21,0))*150+141+'計算A'!Q$5*100000+IF(AND($E21=1,MQ21=0),50000,0))),1000000))</f>
        <v/>
      </c>
      <c r="VY21">
        <f>IF($B21=0,1000000,IF(INDEX('計算A'!$D$60:$II$104,$B21,15)*DK21=1,IF(AND($E21=2,MR21=0),1000000,IF($F21&gt;0,INDEX('計算A'!R$110:R$114,$F21+1)+IF(AND($E21=1,MR21=0),1000,0),MIN(AER21,20)*400+(IF('計算A'!Q$106=1,1-DJ21,0)+IF('計算A'!R$106=1,1-DL21,0))*150+151+'計算A'!R$5*100000+IF(AND($E21=1,MR21=0),50000,0))),1000000))</f>
        <v/>
      </c>
      <c r="VZ21">
        <f>IF($B21=0,1000000,IF(INDEX('計算A'!$D$60:$II$104,$B21,16)*DL21=1,IF(AND($E21=2,MS21=0),1000000,IF($F21&gt;0,INDEX('計算A'!S$110:S$114,$F21+1)+IF(AND($E21=1,MS21=0),1000,0),MIN(AER21,20)*400+(IF('計算A'!R$106=1,1-DK21,0)+IF('計算A'!S$106=1,1-DM21,0))*150+161+'計算A'!S$5*100000+IF(AND($E21=1,MS21=0),50000,0))),1000000))</f>
        <v/>
      </c>
      <c r="WA21">
        <f>IF($B21=0,1000000,IF(INDEX('計算A'!$D$60:$II$104,$B21,17)*DM21=1,IF(AND($E21=2,MT21=0),1000000,IF($F21&gt;0,INDEX('計算A'!T$110:T$114,$F21+1)+IF(AND($E21=1,MT21=0),1000,0),MIN(AER21,20)*400+(IF('計算A'!S$106=1,1-DL21,0)+IF('計算A'!T$106=1,1-DN21,0))*150+171+'計算A'!T$5*100000+IF(AND($E21=1,MT21=0),50000,0))),1000000))</f>
        <v/>
      </c>
      <c r="WB21">
        <f>IF($B21=0,1000000,IF(INDEX('計算A'!$D$60:$II$104,$B21,18)*DN21=1,IF(AND($E21=2,MU21=0),1000000,IF($F21&gt;0,INDEX('計算A'!U$110:U$114,$F21+1)+IF(AND($E21=1,MU21=0),1000,0),MIN(AER21,20)*400+(IF('計算A'!T$106=1,1-DM21,0)+IF('計算A'!U$106=1,1-DO21,0))*150+181+'計算A'!U$5*100000+IF(AND($E21=1,MU21=0),50000,0))),1000000))</f>
        <v/>
      </c>
      <c r="WC21">
        <f>IF($B21=0,1000000,IF(INDEX('計算A'!$D$60:$II$104,$B21,19)*DO21=1,IF(AND($E21=2,MV21=0),1000000,IF($F21&gt;0,INDEX('計算A'!V$110:V$114,$F21+1)+IF(AND($E21=1,MV21=0),1000,0),MIN(AER21,20)*400+(IF('計算A'!U$106=1,1-DN21,0)+IF('計算A'!V$106=1,1-DP21,0))*150+191+'計算A'!V$5*100000+IF(AND($E21=1,MV21=0),50000,0))),1000000))</f>
        <v/>
      </c>
      <c r="WD21">
        <f>IF($B21=0,1000000,IF(INDEX('計算A'!$D$60:$II$104,$B21,20)*DP21=1,IF(AND($E21=2,MW21=0),1000000,IF($F21&gt;0,INDEX('計算A'!W$110:W$114,$F21+1)+IF(AND($E21=1,MW21=0),1000,0),MIN(AER21,20)*400+(IF('計算A'!V$106=1,1-DO21,0)+IF('計算A'!W$106=1,1-DQ21,0))*150+201+'計算A'!W$5*100000+IF(AND($E21=1,MW21=0),50000,0))),1000000))</f>
        <v/>
      </c>
      <c r="WE21">
        <f>IF($B21=0,1000000,IF(INDEX('計算A'!$D$60:$II$104,$B21,21)*DQ21=1,IF(AND($E21=2,MX21=0),1000000,IF($F21&gt;0,INDEX('計算A'!X$110:X$114,$F21+1)+IF(AND($E21=1,MX21=0),1000,0),MIN(AER21,20)*400+(IF('計算A'!W$106=1,1-DP21,0)+IF('計算A'!X$106=1,1-DR21,0))*150+211+'計算A'!X$5*100000+IF(AND($E21=1,MX21=0),50000,0))),1000000))</f>
        <v/>
      </c>
      <c r="WF21">
        <f>IF($B21=0,1000000,IF(INDEX('計算A'!$D$60:$II$104,$B21,22)*DR21=1,IF(AND($E21=2,MY21=0),1000000,IF($F21&gt;0,INDEX('計算A'!Y$110:Y$114,$F21+1)+IF(AND($E21=1,MY21=0),1000,0),MIN(AER21,20)*400+(IF('計算A'!X$106=1,1-DQ21,0)+IF('計算A'!Y$106=1,1-DS21,0))*150+221+'計算A'!Y$5*100000+IF(AND($E21=1,MY21=0),50000,0))),1000000))</f>
        <v/>
      </c>
      <c r="WG21">
        <f>IF($B21=0,1000000,IF(INDEX('計算A'!$D$60:$II$104,$B21,23)*DS21=1,IF(AND($E21=2,MZ21=0),1000000,IF($F21&gt;0,INDEX('計算A'!Z$110:Z$114,$F21+1)+IF(AND($E21=1,MZ21=0),1000,0),MIN(AER21,20)*400+(IF('計算A'!Y$106=1,1-DR21,0)+IF('計算A'!Z$106=1,1-DT21,0))*150+231+'計算A'!Z$5*100000+IF(AND($E21=1,MZ21=0),50000,0))),1000000))</f>
        <v/>
      </c>
      <c r="WH21">
        <f>IF($B21=0,1000000,IF(INDEX('計算A'!$D$60:$II$104,$B21,24)*DT21=1,IF(AND($E21=2,NA21=0),1000000,IF($F21&gt;0,INDEX('計算A'!AA$110:AA$114,$F21+1)+IF(AND($E21=1,NA21=0),1000,0),MIN(AER21,20)*400+(IF('計算A'!Z$106=1,1-DS21,0))*150+241+'計算A'!AA$5*100000+IF(AND($E21=1,NA21=0),50000,0))),1000000))</f>
        <v/>
      </c>
      <c r="WI21">
        <f>IF($B21=0,1000000,IF(INDEX('計算A'!$D$60:$II$104,$B21,25)*DU21=1,IF(AND($E21=2,NB21=0),1000000,IF($F21&gt;0,INDEX('計算A'!AB$110:AB$114,$F21+1)+IF(AND($E21=1,NB21=0),1000,0),MIN(AES21,20)*400+(IF('計算A'!AB$106=1,1-DV21,0))*150+12+'計算A'!AB$5*100000+IF(AND($E21=1,NB21=0),50000,0))),1000000))</f>
        <v/>
      </c>
      <c r="WJ21">
        <f>IF($B21=0,1000000,IF(INDEX('計算A'!$D$60:$II$104,$B21,26)*DV21=1,IF(AND($E21=2,NC21=0),1000000,IF($F21&gt;0,INDEX('計算A'!AC$110:AC$114,$F21+1)+IF(AND($E21=1,NC21=0),1000,0),MIN(AES21,20)*400+(IF('計算A'!AB$106=1,1-DU21,0)+IF('計算A'!AC$106=1,1-DW21,0))*150+22+'計算A'!AC$5*100000+IF(AND($E21=1,NC21=0),50000,0))),1000000))</f>
        <v/>
      </c>
      <c r="WK21">
        <f>IF($B21=0,1000000,IF(INDEX('計算A'!$D$60:$II$104,$B21,27)*DW21=1,IF(AND($E21=2,ND21=0),1000000,IF($F21&gt;0,INDEX('計算A'!AD$110:AD$114,$F21+1)+IF(AND($E21=1,ND21=0),1000,0),MIN(AES21,20)*400+(IF('計算A'!AC$106=1,1-DV21,0)+IF('計算A'!AD$106=1,1-DX21,0))*150+32+'計算A'!AD$5*100000+IF(AND($E21=1,ND21=0),50000,0))),1000000))</f>
        <v/>
      </c>
      <c r="WL21">
        <f>IF($B21=0,1000000,IF(INDEX('計算A'!$D$60:$II$104,$B21,28)*DX21=1,IF(AND($E21=2,NE21=0),1000000,IF($F21&gt;0,INDEX('計算A'!AE$110:AE$114,$F21+1)+IF(AND($E21=1,NE21=0),1000,0),MIN(AES21,20)*400+(IF('計算A'!AD$106=1,1-DW21,0)+IF('計算A'!AE$106=1,1-DY21,0))*150+42+'計算A'!AE$5*100000+IF(AND($E21=1,NE21=0),50000,0))),1000000))</f>
        <v/>
      </c>
      <c r="WM21">
        <f>IF($B21=0,1000000,IF(INDEX('計算A'!$D$60:$II$104,$B21,29)*DY21=1,IF(AND($E21=2,NF21=0),1000000,IF($F21&gt;0,INDEX('計算A'!AF$110:AF$114,$F21+1)+IF(AND($E21=1,NF21=0),1000,0),MIN(AES21,20)*400+(IF('計算A'!AE$106=1,1-DX21,0)+IF('計算A'!AF$106=1,1-DZ21,0))*150+52+'計算A'!AF$5*100000+IF(AND($E21=1,NF21=0),50000,0))),1000000))</f>
        <v/>
      </c>
      <c r="WN21">
        <f>IF($B21=0,1000000,IF(INDEX('計算A'!$D$60:$II$104,$B21,30)*DZ21=1,IF(AND($E21=2,NG21=0),1000000,IF($F21&gt;0,INDEX('計算A'!AG$110:AG$114,$F21+1)+IF(AND($E21=1,NG21=0),1000,0),MIN(AES21,20)*400+(IF('計算A'!AF$106=1,1-DY21,0)+IF('計算A'!AG$106=1,1-EA21,0))*150+62+'計算A'!AG$5*100000+IF(AND($E21=1,NG21=0),50000,0))),1000000))</f>
        <v/>
      </c>
      <c r="WO21">
        <f>IF($B21=0,1000000,IF(INDEX('計算A'!$D$60:$II$104,$B21,31)*EA21=1,IF(AND($E21=2,NH21=0),1000000,IF($F21&gt;0,INDEX('計算A'!AH$110:AH$114,$F21+1)+IF(AND($E21=1,NH21=0),1000,0),MIN(AES21,20)*400+(IF('計算A'!AG$106=1,1-DZ21,0)+IF('計算A'!AH$106=1,1-EB21,0))*150+72+'計算A'!AH$5*100000+IF(AND($E21=1,NH21=0),50000,0))),1000000))</f>
        <v/>
      </c>
      <c r="WP21">
        <f>IF($B21=0,1000000,IF(INDEX('計算A'!$D$60:$II$104,$B21,32)*EB21=1,IF(AND($E21=2,NI21=0),1000000,IF($F21&gt;0,INDEX('計算A'!AI$110:AI$114,$F21+1)+IF(AND($E21=1,NI21=0),1000,0),MIN(AES21,20)*400+(IF('計算A'!AH$106=1,1-EA21,0)+IF('計算A'!AI$106=1,1-EC21,0))*150+82+'計算A'!AI$5*100000+IF(AND($E21=1,NI21=0),50000,0))),1000000))</f>
        <v/>
      </c>
      <c r="WQ21">
        <f>IF($B21=0,1000000,IF(INDEX('計算A'!$D$60:$II$104,$B21,33)*EC21=1,IF(AND($E21=2,NJ21=0),1000000,IF($F21&gt;0,INDEX('計算A'!AJ$110:AJ$114,$F21+1)+IF(AND($E21=1,NJ21=0),1000,0),MIN(AES21,20)*400+(IF('計算A'!AI$106=1,1-EB21,0)+IF('計算A'!AJ$106=1,1-ED21,0))*150+92+'計算A'!AJ$5*100000+IF(AND($E21=1,NJ21=0),50000,0))),1000000))</f>
        <v/>
      </c>
      <c r="WR21">
        <f>IF($B21=0,1000000,IF(INDEX('計算A'!$D$60:$II$104,$B21,34)*ED21=1,IF(AND($E21=2,NK21=0),1000000,IF($F21&gt;0,INDEX('計算A'!AK$110:AK$114,$F21+1)+IF(AND($E21=1,NK21=0),1000,0),MIN(AES21,20)*400+(IF('計算A'!AJ$106=1,1-EC21,0)+IF('計算A'!AK$106=1,1-EE21,0))*150+102+'計算A'!AK$5*100000+IF(AND($E21=1,NK21=0),50000,0))),1000000))</f>
        <v/>
      </c>
      <c r="WS21">
        <f>IF($B21=0,1000000,IF(INDEX('計算A'!$D$60:$II$104,$B21,35)*EE21=1,IF(AND($E21=2,NL21=0),1000000,IF($F21&gt;0,INDEX('計算A'!AL$110:AL$114,$F21+1)+IF(AND($E21=1,NL21=0),1000,0),MIN(AES21,20)*400+(IF('計算A'!AK$106=1,1-ED21,0)+IF('計算A'!AL$106=1,1-EF21,0))*150+112+'計算A'!AL$5*100000+IF(AND($E21=1,NL21=0),50000,0))),1000000))</f>
        <v/>
      </c>
      <c r="WT21">
        <f>IF($B21=0,1000000,IF(INDEX('計算A'!$D$60:$II$104,$B21,36)*EF21=1,IF(AND($E21=2,NM21=0),1000000,IF($F21&gt;0,INDEX('計算A'!AM$110:AM$114,$F21+1)+IF(AND($E21=1,NM21=0),1000,0),MIN(AES21,20)*400+(IF('計算A'!AL$106=1,1-EE21,0)+IF('計算A'!AM$106=1,1-EG21,0))*150+122+'計算A'!AM$5*100000+IF(AND($E21=1,NM21=0),50000,0))),1000000))</f>
        <v/>
      </c>
      <c r="WU21">
        <f>IF($B21=0,1000000,IF(INDEX('計算A'!$D$60:$II$104,$B21,37)*EG21=1,IF(AND($E21=2,NN21=0),1000000,IF($F21&gt;0,INDEX('計算A'!AN$110:AN$114,$F21+1)+IF(AND($E21=1,NN21=0),1000,0),MIN(AES21,20)*400+(IF('計算A'!AM$106=1,1-EF21,0)+IF('計算A'!AN$106=1,1-EH21,0))*150+132+'計算A'!AN$5*100000+IF(AND($E21=1,NN21=0),50000,0))),1000000))</f>
        <v/>
      </c>
      <c r="WV21">
        <f>IF($B21=0,1000000,IF(INDEX('計算A'!$D$60:$II$104,$B21,38)*EH21=1,IF(AND($E21=2,NO21=0),1000000,IF($F21&gt;0,INDEX('計算A'!AO$110:AO$114,$F21+1)+IF(AND($E21=1,NO21=0),1000,0),MIN(AES21,20)*400+(IF('計算A'!AN$106=1,1-EG21,0)+IF('計算A'!AO$106=1,1-EI21,0))*150+142+'計算A'!AO$5*100000+IF(AND($E21=1,NO21=0),50000,0))),1000000))</f>
        <v/>
      </c>
      <c r="WW21">
        <f>IF($B21=0,1000000,IF(INDEX('計算A'!$D$60:$II$104,$B21,39)*EI21=1,IF(AND($E21=2,NP21=0),1000000,IF($F21&gt;0,INDEX('計算A'!AP$110:AP$114,$F21+1)+IF(AND($E21=1,NP21=0),1000,0),MIN(AES21,20)*400+(IF('計算A'!AO$106=1,1-EH21,0)+IF('計算A'!AP$106=1,1-EJ21,0))*150+152+'計算A'!AP$5*100000+IF(AND($E21=1,NP21=0),50000,0))),1000000))</f>
        <v/>
      </c>
      <c r="WX21">
        <f>IF($B21=0,1000000,IF(INDEX('計算A'!$D$60:$II$104,$B21,40)*EJ21=1,IF(AND($E21=2,NQ21=0),1000000,IF($F21&gt;0,INDEX('計算A'!AQ$110:AQ$114,$F21+1)+IF(AND($E21=1,NQ21=0),1000,0),MIN(AES21,20)*400+(IF('計算A'!AP$106=1,1-EI21,0)+IF('計算A'!AQ$106=1,1-EK21,0))*150+162+'計算A'!AQ$5*100000+IF(AND($E21=1,NQ21=0),50000,0))),1000000))</f>
        <v/>
      </c>
      <c r="WY21">
        <f>IF($B21=0,1000000,IF(INDEX('計算A'!$D$60:$II$104,$B21,41)*EK21=1,IF(AND($E21=2,NR21=0),1000000,IF($F21&gt;0,INDEX('計算A'!AR$110:AR$114,$F21+1)+IF(AND($E21=1,NR21=0),1000,0),MIN(AES21,20)*400+(IF('計算A'!AQ$106=1,1-EJ21,0)+IF('計算A'!AR$106=1,1-EL21,0))*150+172+'計算A'!AR$5*100000+IF(AND($E21=1,NR21=0),50000,0))),1000000))</f>
        <v/>
      </c>
      <c r="WZ21">
        <f>IF($B21=0,1000000,IF(INDEX('計算A'!$D$60:$II$104,$B21,42)*EL21=1,IF(AND($E21=2,NS21=0),1000000,IF($F21&gt;0,INDEX('計算A'!AS$110:AS$114,$F21+1)+IF(AND($E21=1,NS21=0),1000,0),MIN(AES21,20)*400+(IF('計算A'!AR$106=1,1-EK21,0)+IF('計算A'!AS$106=1,1-EM21,0))*150+182+'計算A'!AS$5*100000+IF(AND($E21=1,NS21=0),50000,0))),1000000))</f>
        <v/>
      </c>
      <c r="XA21">
        <f>IF($B21=0,1000000,IF(INDEX('計算A'!$D$60:$II$104,$B21,43)*EM21=1,IF(AND($E21=2,NT21=0),1000000,IF($F21&gt;0,INDEX('計算A'!AT$110:AT$114,$F21+1)+IF(AND($E21=1,NT21=0),1000,0),MIN(AES21,20)*400+(IF('計算A'!AS$106=1,1-EL21,0)+IF('計算A'!AT$106=1,1-EN21,0))*150+192+'計算A'!AT$5*100000+IF(AND($E21=1,NT21=0),50000,0))),1000000))</f>
        <v/>
      </c>
      <c r="XB21">
        <f>IF($B21=0,1000000,IF(INDEX('計算A'!$D$60:$II$104,$B21,44)*EN21=1,IF(AND($E21=2,NU21=0),1000000,IF($F21&gt;0,INDEX('計算A'!AU$110:AU$114,$F21+1)+IF(AND($E21=1,NU21=0),1000,0),MIN(AES21,20)*400+(IF('計算A'!AT$106=1,1-EM21,0)+IF('計算A'!AU$106=1,1-EO21,0))*150+202+'計算A'!AU$5*100000+IF(AND($E21=1,NU21=0),50000,0))),1000000))</f>
        <v/>
      </c>
      <c r="XC21">
        <f>IF($B21=0,1000000,IF(INDEX('計算A'!$D$60:$II$104,$B21,45)*EO21=1,IF(AND($E21=2,NV21=0),1000000,IF($F21&gt;0,INDEX('計算A'!AV$110:AV$114,$F21+1)+IF(AND($E21=1,NV21=0),1000,0),MIN(AES21,20)*400+(IF('計算A'!AU$106=1,1-EN21,0)+IF('計算A'!AV$106=1,1-EP21,0))*150+212+'計算A'!AV$5*100000+IF(AND($E21=1,NV21=0),50000,0))),1000000))</f>
        <v/>
      </c>
      <c r="XD21">
        <f>IF($B21=0,1000000,IF(INDEX('計算A'!$D$60:$II$104,$B21,46)*EP21=1,IF(AND($E21=2,NW21=0),1000000,IF($F21&gt;0,INDEX('計算A'!AW$110:AW$114,$F21+1)+IF(AND($E21=1,NW21=0),1000,0),MIN(AES21,20)*400+(IF('計算A'!AV$106=1,1-EO21,0)+IF('計算A'!AW$106=1,1-EQ21,0))*150+222+'計算A'!AW$5*100000+IF(AND($E21=1,NW21=0),50000,0))),1000000))</f>
        <v/>
      </c>
      <c r="XE21">
        <f>IF($B21=0,1000000,IF(INDEX('計算A'!$D$60:$II$104,$B21,47)*EQ21=1,IF(AND($E21=2,NX21=0),1000000,IF($F21&gt;0,INDEX('計算A'!AX$110:AX$114,$F21+1)+IF(AND($E21=1,NX21=0),1000,0),MIN(AES21,20)*400+(IF('計算A'!AW$106=1,1-EP21,0)+IF('計算A'!AX$106=1,1-ER21,0))*150+232+'計算A'!AX$5*100000+IF(AND($E21=1,NX21=0),50000,0))),1000000))</f>
        <v/>
      </c>
      <c r="XF21">
        <f>IF($B21=0,1000000,IF(INDEX('計算A'!$D$60:$II$104,$B21,48)*ER21=1,IF(AND($E21=2,NY21=0),1000000,IF($F21&gt;0,INDEX('計算A'!AY$110:AY$114,$F21+1)+IF(AND($E21=1,NY21=0),1000,0),MIN(AES21,20)*400+(IF('計算A'!AX$106=1,1-EQ21,0))*150+242+'計算A'!AY$5*100000+IF(AND($E21=1,NY21=0),50000,0))),1000000))</f>
        <v/>
      </c>
      <c r="XG21">
        <f>IF($B21=0,1000000,IF(INDEX('計算A'!$D$60:$II$104,$B21,49)*ES21=1,IF(AND($E21=2,NZ21=0),1000000,IF($F21&gt;0,INDEX('計算A'!AZ$110:AZ$114,$F21+1)+IF(AND($E21=1,NZ21=0),1000,0),MIN(AET21,20)*400+(IF('計算A'!AZ$106=1,1-ET21,0))*150+13+'計算A'!AZ$5*100000+IF(AND($E21=1,NZ21=0),50000,0))),1000000))</f>
        <v/>
      </c>
      <c r="XH21">
        <f>IF($B21=0,1000000,IF(INDEX('計算A'!$D$60:$II$104,$B21,50)*ET21=1,IF(AND($E21=2,OA21=0),1000000,IF($F21&gt;0,INDEX('計算A'!BA$110:BA$114,$F21+1)+IF(AND($E21=1,OA21=0),1000,0),MIN(AET21,20)*400+(IF('計算A'!AZ$106=1,1-ES21,0)+IF('計算A'!BA$106=1,1-EU21,0))*150+23+'計算A'!BA$5*100000+IF(AND($E21=1,OA21=0),50000,0))),1000000))</f>
        <v/>
      </c>
      <c r="XI21">
        <f>IF($B21=0,1000000,IF(INDEX('計算A'!$D$60:$II$104,$B21,51)*EU21=1,IF(AND($E21=2,OB21=0),1000000,IF($F21&gt;0,INDEX('計算A'!BB$110:BB$114,$F21+1)+IF(AND($E21=1,OB21=0),1000,0),MIN(AET21,20)*400+(IF('計算A'!BA$106=1,1-ET21,0)+IF('計算A'!BB$106=1,1-EV21,0))*150+33+'計算A'!BB$5*100000+IF(AND($E21=1,OB21=0),50000,0))),1000000))</f>
        <v/>
      </c>
      <c r="XJ21">
        <f>IF($B21=0,1000000,IF(INDEX('計算A'!$D$60:$II$104,$B21,52)*EV21=1,IF(AND($E21=2,OC21=0),1000000,IF($F21&gt;0,INDEX('計算A'!BC$110:BC$114,$F21+1)+IF(AND($E21=1,OC21=0),1000,0),MIN(AET21,20)*400+(IF('計算A'!BB$106=1,1-EU21,0)+IF('計算A'!BC$106=1,1-EW21,0))*150+43+'計算A'!BC$5*100000+IF(AND($E21=1,OC21=0),50000,0))),1000000))</f>
        <v/>
      </c>
      <c r="XK21">
        <f>IF($B21=0,1000000,IF(INDEX('計算A'!$D$60:$II$104,$B21,53)*EW21=1,IF(AND($E21=2,OD21=0),1000000,IF($F21&gt;0,INDEX('計算A'!BD$110:BD$114,$F21+1)+IF(AND($E21=1,OD21=0),1000,0),MIN(AET21,20)*400+(IF('計算A'!BC$106=1,1-EV21,0)+IF('計算A'!BD$106=1,1-EX21,0))*150+53+'計算A'!BD$5*100000+IF(AND($E21=1,OD21=0),50000,0))),1000000))</f>
        <v/>
      </c>
      <c r="XL21">
        <f>IF($B21=0,1000000,IF(INDEX('計算A'!$D$60:$II$104,$B21,54)*EX21=1,IF(AND($E21=2,OE21=0),1000000,IF($F21&gt;0,INDEX('計算A'!BE$110:BE$114,$F21+1)+IF(AND($E21=1,OE21=0),1000,0),MIN(AET21,20)*400+(IF('計算A'!BD$106=1,1-EW21,0)+IF('計算A'!BE$106=1,1-EY21,0))*150+63+'計算A'!BE$5*100000+IF(AND($E21=1,OE21=0),50000,0))),1000000))</f>
        <v/>
      </c>
      <c r="XM21">
        <f>IF($B21=0,1000000,IF(INDEX('計算A'!$D$60:$II$104,$B21,55)*EY21=1,IF(AND($E21=2,OF21=0),1000000,IF($F21&gt;0,INDEX('計算A'!BF$110:BF$114,$F21+1)+IF(AND($E21=1,OF21=0),1000,0),MIN(AET21,20)*400+(IF('計算A'!BE$106=1,1-EX21,0)+IF('計算A'!BF$106=1,1-EZ21,0))*150+73+'計算A'!BF$5*100000+IF(AND($E21=1,OF21=0),50000,0))),1000000))</f>
        <v/>
      </c>
      <c r="XN21">
        <f>IF($B21=0,1000000,IF(INDEX('計算A'!$D$60:$II$104,$B21,56)*EZ21=1,IF(AND($E21=2,OG21=0),1000000,IF($F21&gt;0,INDEX('計算A'!BG$110:BG$114,$F21+1)+IF(AND($E21=1,OG21=0),1000,0),MIN(AET21,20)*400+(IF('計算A'!BF$106=1,1-EY21,0)+IF('計算A'!BG$106=1,1-FA21,0))*150+83+'計算A'!BG$5*100000+IF(AND($E21=1,OG21=0),50000,0))),1000000))</f>
        <v/>
      </c>
      <c r="XO21">
        <f>IF($B21=0,1000000,IF(INDEX('計算A'!$D$60:$II$104,$B21,57)*FA21=1,IF(AND($E21=2,OH21=0),1000000,IF($F21&gt;0,INDEX('計算A'!BH$110:BH$114,$F21+1)+IF(AND($E21=1,OH21=0),1000,0),MIN(AET21,20)*400+(IF('計算A'!BG$106=1,1-EZ21,0)+IF('計算A'!BH$106=1,1-FB21,0))*150+93+'計算A'!BH$5*100000+IF(AND($E21=1,OH21=0),50000,0))),1000000))</f>
        <v/>
      </c>
      <c r="XP21">
        <f>IF($B21=0,1000000,IF(INDEX('計算A'!$D$60:$II$104,$B21,58)*FB21=1,IF(AND($E21=2,OI21=0),1000000,IF($F21&gt;0,INDEX('計算A'!BI$110:BI$114,$F21+1)+IF(AND($E21=1,OI21=0),1000,0),MIN(AET21,20)*400+(IF('計算A'!BH$106=1,1-FA21,0)+IF('計算A'!BI$106=1,1-FC21,0))*150+103+'計算A'!BI$5*100000+IF(AND($E21=1,OI21=0),50000,0))),1000000))</f>
        <v/>
      </c>
      <c r="XQ21">
        <f>IF($B21=0,1000000,IF(INDEX('計算A'!$D$60:$II$104,$B21,59)*FC21=1,IF(AND($E21=2,OJ21=0),1000000,IF($F21&gt;0,INDEX('計算A'!BJ$110:BJ$114,$F21+1)+IF(AND($E21=1,OJ21=0),1000,0),MIN(AET21,20)*400+(IF('計算A'!BI$106=1,1-FB21,0)+IF('計算A'!BJ$106=1,1-FD21,0))*150+113+'計算A'!BJ$5*100000+IF(AND($E21=1,OJ21=0),50000,0))),1000000))</f>
        <v/>
      </c>
      <c r="XR21">
        <f>IF($B21=0,1000000,IF(INDEX('計算A'!$D$60:$II$104,$B21,60)*FD21=1,IF(AND($E21=2,OK21=0),1000000,IF($F21&gt;0,INDEX('計算A'!BK$110:BK$114,$F21+1)+IF(AND($E21=1,OK21=0),1000,0),MIN(AET21,20)*400+(IF('計算A'!BJ$106=1,1-FC21,0)+IF('計算A'!BK$106=1,1-FE21,0))*150+123+'計算A'!BK$5*100000+IF(AND($E21=1,OK21=0),50000,0))),1000000))</f>
        <v/>
      </c>
      <c r="XS21">
        <f>IF($B21=0,1000000,IF(INDEX('計算A'!$D$60:$II$104,$B21,61)*FE21=1,IF(AND($E21=2,OL21=0),1000000,IF($F21&gt;0,INDEX('計算A'!BL$110:BL$114,$F21+1)+IF(AND($E21=1,OL21=0),1000,0),MIN(AET21,20)*400+(IF('計算A'!BK$106=1,1-FD21,0)+IF('計算A'!BL$106=1,1-FF21,0))*150+133+'計算A'!BL$5*100000+IF(AND($E21=1,OL21=0),50000,0))),1000000))</f>
        <v/>
      </c>
      <c r="XT21">
        <f>IF($B21=0,1000000,IF(INDEX('計算A'!$D$60:$II$104,$B21,62)*FF21=1,IF(AND($E21=2,OM21=0),1000000,IF($F21&gt;0,INDEX('計算A'!BM$110:BM$114,$F21+1)+IF(AND($E21=1,OM21=0),1000,0),MIN(AET21,20)*400+(IF('計算A'!BL$106=1,1-FE21,0)+IF('計算A'!BM$106=1,1-FG21,0))*150+143+'計算A'!BM$5*100000+IF(AND($E21=1,OM21=0),50000,0))),1000000))</f>
        <v/>
      </c>
      <c r="XU21">
        <f>IF($B21=0,1000000,IF(INDEX('計算A'!$D$60:$II$104,$B21,63)*FG21=1,IF(AND($E21=2,ON21=0),1000000,IF($F21&gt;0,INDEX('計算A'!BN$110:BN$114,$F21+1)+IF(AND($E21=1,ON21=0),1000,0),MIN(AET21,20)*400+(IF('計算A'!BM$106=1,1-FF21,0)+IF('計算A'!BN$106=1,1-FH21,0))*150+153+'計算A'!BN$5*100000+IF(AND($E21=1,ON21=0),50000,0))),1000000))</f>
        <v/>
      </c>
      <c r="XV21">
        <f>IF($B21=0,1000000,IF(INDEX('計算A'!$D$60:$II$104,$B21,64)*FH21=1,IF(AND($E21=2,OO21=0),1000000,IF($F21&gt;0,INDEX('計算A'!BO$110:BO$114,$F21+1)+IF(AND($E21=1,OO21=0),1000,0),MIN(AET21,20)*400+(IF('計算A'!BN$106=1,1-FG21,0)+IF('計算A'!BO$106=1,1-FI21,0))*150+163+'計算A'!BO$5*100000+IF(AND($E21=1,OO21=0),50000,0))),1000000))</f>
        <v/>
      </c>
      <c r="XW21">
        <f>IF($B21=0,1000000,IF(INDEX('計算A'!$D$60:$II$104,$B21,65)*FI21=1,IF(AND($E21=2,OP21=0),1000000,IF($F21&gt;0,INDEX('計算A'!BP$110:BP$114,$F21+1)+IF(AND($E21=1,OP21=0),1000,0),MIN(AET21,20)*400+(IF('計算A'!BO$106=1,1-FH21,0)+IF('計算A'!BP$106=1,1-FJ21,0))*150+173+'計算A'!BP$5*100000+IF(AND($E21=1,OP21=0),50000,0))),1000000))</f>
        <v/>
      </c>
      <c r="XX21">
        <f>IF($B21=0,1000000,IF(INDEX('計算A'!$D$60:$II$104,$B21,66)*FJ21=1,IF(AND($E21=2,OQ21=0),1000000,IF($F21&gt;0,INDEX('計算A'!BQ$110:BQ$114,$F21+1)+IF(AND($E21=1,OQ21=0),1000,0),MIN(AET21,20)*400+(IF('計算A'!BP$106=1,1-FI21,0)+IF('計算A'!BQ$106=1,1-FK21,0))*150+183+'計算A'!BQ$5*100000+IF(AND($E21=1,OQ21=0),50000,0))),1000000))</f>
        <v/>
      </c>
      <c r="XY21">
        <f>IF($B21=0,1000000,IF(INDEX('計算A'!$D$60:$II$104,$B21,67)*FK21=1,IF(AND($E21=2,OR21=0),1000000,IF($F21&gt;0,INDEX('計算A'!BR$110:BR$114,$F21+1)+IF(AND($E21=1,OR21=0),1000,0),MIN(AET21,20)*400+(IF('計算A'!BQ$106=1,1-FJ21,0)+IF('計算A'!BR$106=1,1-FL21,0))*150+193+'計算A'!BR$5*100000+IF(AND($E21=1,OR21=0),50000,0))),1000000))</f>
        <v/>
      </c>
      <c r="XZ21">
        <f>IF($B21=0,1000000,IF(INDEX('計算A'!$D$60:$II$104,$B21,68)*FL21=1,IF(AND($E21=2,OS21=0),1000000,IF($F21&gt;0,INDEX('計算A'!BS$110:BS$114,$F21+1)+IF(AND($E21=1,OS21=0),1000,0),MIN(AET21,20)*400+(IF('計算A'!BR$106=1,1-FK21,0)+IF('計算A'!BS$106=1,1-FM21,0))*150+203+'計算A'!BS$5*100000+IF(AND($E21=1,OS21=0),50000,0))),1000000))</f>
        <v/>
      </c>
      <c r="YA21">
        <f>IF($B21=0,1000000,IF(INDEX('計算A'!$D$60:$II$104,$B21,69)*FM21=1,IF(AND($E21=2,OT21=0),1000000,IF($F21&gt;0,INDEX('計算A'!BT$110:BT$114,$F21+1)+IF(AND($E21=1,OT21=0),1000,0),MIN(AET21,20)*400+(IF('計算A'!BS$106=1,1-FL21,0)+IF('計算A'!BT$106=1,1-FN21,0))*150+213+'計算A'!BT$5*100000+IF(AND($E21=1,OT21=0),50000,0))),1000000))</f>
        <v/>
      </c>
      <c r="YB21">
        <f>IF($B21=0,1000000,IF(INDEX('計算A'!$D$60:$II$104,$B21,70)*FN21=1,IF(AND($E21=2,OU21=0),1000000,IF($F21&gt;0,INDEX('計算A'!BU$110:BU$114,$F21+1)+IF(AND($E21=1,OU21=0),1000,0),MIN(AET21,20)*400+(IF('計算A'!BT$106=1,1-FM21,0)+IF('計算A'!BU$106=1,1-FO21,0))*150+223+'計算A'!BU$5*100000+IF(AND($E21=1,OU21=0),50000,0))),1000000))</f>
        <v/>
      </c>
      <c r="YC21">
        <f>IF($B21=0,1000000,IF(INDEX('計算A'!$D$60:$II$104,$B21,71)*FO21=1,IF(AND($E21=2,OV21=0),1000000,IF($F21&gt;0,INDEX('計算A'!BV$110:BV$114,$F21+1)+IF(AND($E21=1,OV21=0),1000,0),MIN(AET21,20)*400+(IF('計算A'!BU$106=1,1-FN21,0)+IF('計算A'!BV$106=1,1-FP21,0))*150+233+'計算A'!BV$5*100000+IF(AND($E21=1,OV21=0),50000,0))),1000000))</f>
        <v/>
      </c>
      <c r="YD21">
        <f>IF($B21=0,1000000,IF(INDEX('計算A'!$D$60:$II$104,$B21,72)*FP21=1,IF(AND($E21=2,OW21=0),1000000,IF($F21&gt;0,INDEX('計算A'!BW$110:BW$114,$F21+1)+IF(AND($E21=1,OW21=0),1000,0),MIN(AET21,20)*400+(IF('計算A'!BV$106=1,1-FO21,0))*150+243+'計算A'!BW$5*100000+IF(AND($E21=1,OW21=0),50000,0))),1000000))</f>
        <v/>
      </c>
      <c r="YE21">
        <f>IF($B21=0,1000000,IF(INDEX('計算A'!$D$60:$II$104,$B21,73)*FQ21=1,IF(AND($E21=2,OX21=0),1000000,IF($F21&gt;0,INDEX('計算A'!BX$110:BX$114,$F21+1)+IF(AND($E21=1,OX21=0),1000,0),MIN(AEU21,20)*400+(IF('計算A'!BX$106=1,1-FR21,0))*150+14+'計算A'!BX$5*100000+IF(AND($E21=1,OX21=0),50000,0))),1000000))</f>
        <v/>
      </c>
      <c r="YF21">
        <f>IF($B21=0,1000000,IF(INDEX('計算A'!$D$60:$II$104,$B21,74)*FR21=1,IF(AND($E21=2,OY21=0),1000000,IF($F21&gt;0,INDEX('計算A'!BY$110:BY$114,$F21+1)+IF(AND($E21=1,OY21=0),1000,0),MIN(AEU21,20)*400+(IF('計算A'!BX$106=1,1-FQ21,0)+IF('計算A'!BY$106=1,1-FS21,0))*150+24+'計算A'!BY$5*100000+IF(AND($E21=1,OY21=0),50000,0))),1000000))</f>
        <v/>
      </c>
      <c r="YG21">
        <f>IF($B21=0,1000000,IF(INDEX('計算A'!$D$60:$II$104,$B21,75)*FS21=1,IF(AND($E21=2,OZ21=0),1000000,IF($F21&gt;0,INDEX('計算A'!BZ$110:BZ$114,$F21+1)+IF(AND($E21=1,OZ21=0),1000,0),MIN(AEU21,20)*400+(IF('計算A'!BY$106=1,1-FR21,0)+IF('計算A'!BZ$106=1,1-FT21,0))*150+34+'計算A'!BZ$5*100000+IF(AND($E21=1,OZ21=0),50000,0))),1000000))</f>
        <v/>
      </c>
      <c r="YH21">
        <f>IF($B21=0,1000000,IF(INDEX('計算A'!$D$60:$II$104,$B21,76)*FT21=1,IF(AND($E21=2,PA21=0),1000000,IF($F21&gt;0,INDEX('計算A'!CA$110:CA$114,$F21+1)+IF(AND($E21=1,PA21=0),1000,0),MIN(AEU21,20)*400+(IF('計算A'!BZ$106=1,1-FS21,0)+IF('計算A'!CA$106=1,1-FU21,0))*150+44+'計算A'!CA$5*100000+IF(AND($E21=1,PA21=0),50000,0))),1000000))</f>
        <v/>
      </c>
      <c r="YI21">
        <f>IF($B21=0,1000000,IF(INDEX('計算A'!$D$60:$II$104,$B21,77)*FU21=1,IF(AND($E21=2,PB21=0),1000000,IF($F21&gt;0,INDEX('計算A'!CB$110:CB$114,$F21+1)+IF(AND($E21=1,PB21=0),1000,0),MIN(AEU21,20)*400+(IF('計算A'!CA$106=1,1-FT21,0)+IF('計算A'!CB$106=1,1-FV21,0))*150+54+'計算A'!CB$5*100000+IF(AND($E21=1,PB21=0),50000,0))),1000000))</f>
        <v/>
      </c>
      <c r="YJ21">
        <f>IF($B21=0,1000000,IF(INDEX('計算A'!$D$60:$II$104,$B21,78)*FV21=1,IF(AND($E21=2,PC21=0),1000000,IF($F21&gt;0,INDEX('計算A'!CC$110:CC$114,$F21+1)+IF(AND($E21=1,PC21=0),1000,0),MIN(AEU21,20)*400+(IF('計算A'!CB$106=1,1-FU21,0)+IF('計算A'!CC$106=1,1-FW21,0))*150+64+'計算A'!CC$5*100000+IF(AND($E21=1,PC21=0),50000,0))),1000000))</f>
        <v/>
      </c>
      <c r="YK21">
        <f>IF($B21=0,1000000,IF(INDEX('計算A'!$D$60:$II$104,$B21,79)*FW21=1,IF(AND($E21=2,PD21=0),1000000,IF($F21&gt;0,INDEX('計算A'!CD$110:CD$114,$F21+1)+IF(AND($E21=1,PD21=0),1000,0),MIN(AEU21,20)*400+(IF('計算A'!CC$106=1,1-FV21,0)+IF('計算A'!CD$106=1,1-FX21,0))*150+74+'計算A'!CD$5*100000+IF(AND($E21=1,PD21=0),50000,0))),1000000))</f>
        <v/>
      </c>
      <c r="YL21">
        <f>IF($B21=0,1000000,IF(INDEX('計算A'!$D$60:$II$104,$B21,80)*FX21=1,IF(AND($E21=2,PE21=0),1000000,IF($F21&gt;0,INDEX('計算A'!CE$110:CE$114,$F21+1)+IF(AND($E21=1,PE21=0),1000,0),MIN(AEU21,20)*400+(IF('計算A'!CD$106=1,1-FW21,0)+IF('計算A'!CE$106=1,1-FY21,0))*150+84+'計算A'!CE$5*100000+IF(AND($E21=1,PE21=0),50000,0))),1000000))</f>
        <v/>
      </c>
      <c r="YM21">
        <f>IF($B21=0,1000000,IF(INDEX('計算A'!$D$60:$II$104,$B21,81)*FY21=1,IF(AND($E21=2,PF21=0),1000000,IF($F21&gt;0,INDEX('計算A'!CF$110:CF$114,$F21+1)+IF(AND($E21=1,PF21=0),1000,0),MIN(AEU21,20)*400+(IF('計算A'!CE$106=1,1-FX21,0)+IF('計算A'!CF$106=1,1-FZ21,0))*150+94+'計算A'!CF$5*100000+IF(AND($E21=1,PF21=0),50000,0))),1000000))</f>
        <v/>
      </c>
      <c r="YN21">
        <f>IF($B21=0,1000000,IF(INDEX('計算A'!$D$60:$II$104,$B21,82)*FZ21=1,IF(AND($E21=2,PG21=0),1000000,IF($F21&gt;0,INDEX('計算A'!CG$110:CG$114,$F21+1)+IF(AND($E21=1,PG21=0),1000,0),MIN(AEU21,20)*400+(IF('計算A'!CF$106=1,1-FY21,0)+IF('計算A'!CG$106=1,1-GA21,0))*150+104+'計算A'!CG$5*100000+IF(AND($E21=1,PG21=0),50000,0))),1000000))</f>
        <v/>
      </c>
      <c r="YO21">
        <f>IF($B21=0,1000000,IF(INDEX('計算A'!$D$60:$II$104,$B21,83)*GA21=1,IF(AND($E21=2,PH21=0),1000000,IF($F21&gt;0,INDEX('計算A'!CH$110:CH$114,$F21+1)+IF(AND($E21=1,PH21=0),1000,0),MIN(AEU21,20)*400+(IF('計算A'!CG$106=1,1-FZ21,0)+IF('計算A'!CH$106=1,1-GB21,0))*150+114+'計算A'!CH$5*100000+IF(AND($E21=1,PH21=0),50000,0))),1000000))</f>
        <v/>
      </c>
      <c r="YP21">
        <f>IF($B21=0,1000000,IF(INDEX('計算A'!$D$60:$II$104,$B21,84)*GB21=1,IF(AND($E21=2,PI21=0),1000000,IF($F21&gt;0,INDEX('計算A'!CI$110:CI$114,$F21+1)+IF(AND($E21=1,PI21=0),1000,0),MIN(AEU21,20)*400+(IF('計算A'!CH$106=1,1-GA21,0)+IF('計算A'!CI$106=1,1-GC21,0))*150+124+'計算A'!CI$5*100000+IF(AND($E21=1,PI21=0),50000,0))),1000000))</f>
        <v/>
      </c>
      <c r="YQ21">
        <f>IF($B21=0,1000000,IF(INDEX('計算A'!$D$60:$II$104,$B21,85)*GC21=1,IF(AND($E21=2,PJ21=0),1000000,IF($F21&gt;0,INDEX('計算A'!CJ$110:CJ$114,$F21+1)+IF(AND($E21=1,PJ21=0),1000,0),MIN(AEU21,20)*400+(IF('計算A'!CI$106=1,1-GB21,0)+IF('計算A'!CJ$106=1,1-GD21,0))*150+134+'計算A'!CJ$5*100000+IF(AND($E21=1,PJ21=0),50000,0))),1000000))</f>
        <v/>
      </c>
      <c r="YR21">
        <f>IF($B21=0,1000000,IF(INDEX('計算A'!$D$60:$II$104,$B21,86)*GD21=1,IF(AND($E21=2,PK21=0),1000000,IF($F21&gt;0,INDEX('計算A'!CK$110:CK$114,$F21+1)+IF(AND($E21=1,PK21=0),1000,0),MIN(AEU21,20)*400+(IF('計算A'!CJ$106=1,1-GC21,0)+IF('計算A'!CK$106=1,1-GE21,0))*150+144+'計算A'!CK$5*100000+IF(AND($E21=1,PK21=0),50000,0))),1000000))</f>
        <v/>
      </c>
      <c r="YS21">
        <f>IF($B21=0,1000000,IF(INDEX('計算A'!$D$60:$II$104,$B21,87)*GE21=1,IF(AND($E21=2,PL21=0),1000000,IF($F21&gt;0,INDEX('計算A'!CL$110:CL$114,$F21+1)+IF(AND($E21=1,PL21=0),1000,0),MIN(AEU21,20)*400+(IF('計算A'!CK$106=1,1-GD21,0)+IF('計算A'!CL$106=1,1-GF21,0))*150+154+'計算A'!CL$5*100000+IF(AND($E21=1,PL21=0),50000,0))),1000000))</f>
        <v/>
      </c>
      <c r="YT21">
        <f>IF($B21=0,1000000,IF(INDEX('計算A'!$D$60:$II$104,$B21,88)*GF21=1,IF(AND($E21=2,PM21=0),1000000,IF($F21&gt;0,INDEX('計算A'!CM$110:CM$114,$F21+1)+IF(AND($E21=1,PM21=0),1000,0),MIN(AEU21,20)*400+(IF('計算A'!CL$106=1,1-GE21,0)+IF('計算A'!CM$106=1,1-GG21,0))*150+164+'計算A'!CM$5*100000+IF(AND($E21=1,PM21=0),50000,0))),1000000))</f>
        <v/>
      </c>
      <c r="YU21">
        <f>IF($B21=0,1000000,IF(INDEX('計算A'!$D$60:$II$104,$B21,89)*GG21=1,IF(AND($E21=2,PN21=0),1000000,IF($F21&gt;0,INDEX('計算A'!CN$110:CN$114,$F21+1)+IF(AND($E21=1,PN21=0),1000,0),MIN(AEU21,20)*400+(IF('計算A'!CM$106=1,1-GF21,0)+IF('計算A'!CN$106=1,1-GH21,0))*150+174+'計算A'!CN$5*100000+IF(AND($E21=1,PN21=0),50000,0))),1000000))</f>
        <v/>
      </c>
      <c r="YV21">
        <f>IF($B21=0,1000000,IF(INDEX('計算A'!$D$60:$II$104,$B21,90)*GH21=1,IF(AND($E21=2,PO21=0),1000000,IF($F21&gt;0,INDEX('計算A'!CO$110:CO$114,$F21+1)+IF(AND($E21=1,PO21=0),1000,0),MIN(AEU21,20)*400+(IF('計算A'!CN$106=1,1-GG21,0)+IF('計算A'!CO$106=1,1-GI21,0))*150+184+'計算A'!CO$5*100000+IF(AND($E21=1,PO21=0),50000,0))),1000000))</f>
        <v/>
      </c>
      <c r="YW21">
        <f>IF($B21=0,1000000,IF(INDEX('計算A'!$D$60:$II$104,$B21,91)*GI21=1,IF(AND($E21=2,PP21=0),1000000,IF($F21&gt;0,INDEX('計算A'!CP$110:CP$114,$F21+1)+IF(AND($E21=1,PP21=0),1000,0),MIN(AEU21,20)*400+(IF('計算A'!CO$106=1,1-GH21,0)+IF('計算A'!CP$106=1,1-GJ21,0))*150+194+'計算A'!CP$5*100000+IF(AND($E21=1,PP21=0),50000,0))),1000000))</f>
        <v/>
      </c>
      <c r="YX21">
        <f>IF($B21=0,1000000,IF(INDEX('計算A'!$D$60:$II$104,$B21,92)*GJ21=1,IF(AND($E21=2,PQ21=0),1000000,IF($F21&gt;0,INDEX('計算A'!CQ$110:CQ$114,$F21+1)+IF(AND($E21=1,PQ21=0),1000,0),MIN(AEU21,20)*400+(IF('計算A'!CP$106=1,1-GI21,0)+IF('計算A'!CQ$106=1,1-GK21,0))*150+204+'計算A'!CQ$5*100000+IF(AND($E21=1,PQ21=0),50000,0))),1000000))</f>
        <v/>
      </c>
      <c r="YY21">
        <f>IF($B21=0,1000000,IF(INDEX('計算A'!$D$60:$II$104,$B21,93)*GK21=1,IF(AND($E21=2,PR21=0),1000000,IF($F21&gt;0,INDEX('計算A'!CR$110:CR$114,$F21+1)+IF(AND($E21=1,PR21=0),1000,0),MIN(AEU21,20)*400+(IF('計算A'!CQ$106=1,1-GJ21,0)+IF('計算A'!CR$106=1,1-GL21,0))*150+214+'計算A'!CR$5*100000+IF(AND($E21=1,PR21=0),50000,0))),1000000))</f>
        <v/>
      </c>
      <c r="YZ21">
        <f>IF($B21=0,1000000,IF(INDEX('計算A'!$D$60:$II$104,$B21,94)*GL21=1,IF(AND($E21=2,PS21=0),1000000,IF($F21&gt;0,INDEX('計算A'!CS$110:CS$114,$F21+1)+IF(AND($E21=1,PS21=0),1000,0),MIN(AEU21,20)*400+(IF('計算A'!CR$106=1,1-GK21,0)+IF('計算A'!CS$106=1,1-GM21,0))*150+224+'計算A'!CS$5*100000+IF(AND($E21=1,PS21=0),50000,0))),1000000))</f>
        <v/>
      </c>
      <c r="ZA21">
        <f>IF($B21=0,1000000,IF(INDEX('計算A'!$D$60:$II$104,$B21,95)*GM21=1,IF(AND($E21=2,PT21=0),1000000,IF($F21&gt;0,INDEX('計算A'!CT$110:CT$114,$F21+1)+IF(AND($E21=1,PT21=0),1000,0),MIN(AEU21,20)*400+(IF('計算A'!CS$106=1,1-GL21,0)+IF('計算A'!CT$106=1,1-GN21,0))*150+234+'計算A'!CT$5*100000+IF(AND($E21=1,PT21=0),50000,0))),1000000))</f>
        <v/>
      </c>
      <c r="ZB21">
        <f>IF($B21=0,1000000,IF(INDEX('計算A'!$D$60:$II$104,$B21,96)*GN21=1,IF(AND($E21=2,PU21=0),1000000,IF($F21&gt;0,INDEX('計算A'!CU$110:CU$114,$F21+1)+IF(AND($E21=1,PU21=0),1000,0),MIN(AEU21,20)*400+(IF('計算A'!CT$106=1,1-GM21,0))*150+244+'計算A'!CU$5*100000+IF(AND($E21=1,PU21=0),50000,0))),1000000))</f>
        <v/>
      </c>
      <c r="ZC21">
        <f>IF($B21=0,1000000,IF(INDEX('計算A'!$D$60:$II$104,$B21,97)*GO21=1,IF(AND($E21=2,PV21=0),1000000,IF($F21&gt;0,INDEX('計算A'!CV$110:CV$114,$F21+1)+IF(AND($E21=1,PV21=0),1000,0),MIN(AEV21,20)*400+(IF('計算A'!CV$106=1,1-GP21,0))*150+15+'計算A'!CV$5*100000+IF(AND($E21=1,PV21=0),50000,0))),1000000))</f>
        <v/>
      </c>
      <c r="ZD21">
        <f>IF($B21=0,1000000,IF(INDEX('計算A'!$D$60:$II$104,$B21,98)*GP21=1,IF(AND($E21=2,PW21=0),1000000,IF($F21&gt;0,INDEX('計算A'!CW$110:CW$114,$F21+1)+IF(AND($E21=1,PW21=0),1000,0),MIN(AEV21,20)*400+(IF('計算A'!CV$106=1,1-GO21,0)+IF('計算A'!CW$106=1,1-GQ21,0))*150+25+'計算A'!CW$5*100000+IF(AND($E21=1,PW21=0),50000,0))),1000000))</f>
        <v/>
      </c>
      <c r="ZE21">
        <f>IF($B21=0,1000000,IF(INDEX('計算A'!$D$60:$II$104,$B21,99)*GQ21=1,IF(AND($E21=2,PX21=0),1000000,IF($F21&gt;0,INDEX('計算A'!CX$110:CX$114,$F21+1)+IF(AND($E21=1,PX21=0),1000,0),MIN(AEV21,20)*400+(IF('計算A'!CW$106=1,1-GP21,0)+IF('計算A'!CX$106=1,1-GR21,0))*150+35+'計算A'!CX$5*100000+IF(AND($E21=1,PX21=0),50000,0))),1000000))</f>
        <v/>
      </c>
      <c r="ZF21">
        <f>IF($B21=0,1000000,IF(INDEX('計算A'!$D$60:$II$104,$B21,100)*GR21=1,IF(AND($E21=2,PY21=0),1000000,IF($F21&gt;0,INDEX('計算A'!CY$110:CY$114,$F21+1)+IF(AND($E21=1,PY21=0),1000,0),MIN(AEV21,20)*400+(IF('計算A'!CX$106=1,1-GQ21,0)+IF('計算A'!CY$106=1,1-GS21,0))*150+45+'計算A'!CY$5*100000+IF(AND($E21=1,PY21=0),50000,0))),1000000))</f>
        <v/>
      </c>
      <c r="ZG21">
        <f>IF($B21=0,1000000,IF(INDEX('計算A'!$D$60:$II$104,$B21,101)*GS21=1,IF(AND($E21=2,PZ21=0),1000000,IF($F21&gt;0,INDEX('計算A'!CZ$110:CZ$114,$F21+1)+IF(AND($E21=1,PZ21=0),1000,0),MIN(AEV21,20)*400+(IF('計算A'!CY$106=1,1-GR21,0)+IF('計算A'!CZ$106=1,1-GT21,0))*150+55+'計算A'!CZ$5*100000+IF(AND($E21=1,PZ21=0),50000,0))),1000000))</f>
        <v/>
      </c>
      <c r="ZH21">
        <f>IF($B21=0,1000000,IF(INDEX('計算A'!$D$60:$II$104,$B21,102)*GT21=1,IF(AND($E21=2,QA21=0),1000000,IF($F21&gt;0,INDEX('計算A'!DA$110:DA$114,$F21+1)+IF(AND($E21=1,QA21=0),1000,0),MIN(AEV21,20)*400+(IF('計算A'!CZ$106=1,1-GS21,0)+IF('計算A'!DA$106=1,1-GU21,0))*150+65+'計算A'!DA$5*100000+IF(AND($E21=1,QA21=0),50000,0))),1000000))</f>
        <v/>
      </c>
      <c r="ZI21">
        <f>IF($B21=0,1000000,IF(INDEX('計算A'!$D$60:$II$104,$B21,103)*GU21=1,IF(AND($E21=2,QB21=0),1000000,IF($F21&gt;0,INDEX('計算A'!DB$110:DB$114,$F21+1)+IF(AND($E21=1,QB21=0),1000,0),MIN(AEV21,20)*400+(IF('計算A'!DA$106=1,1-GT21,0)+IF('計算A'!DB$106=1,1-GV21,0))*150+75+'計算A'!DB$5*100000+IF(AND($E21=1,QB21=0),50000,0))),1000000))</f>
        <v/>
      </c>
      <c r="ZJ21">
        <f>IF($B21=0,1000000,IF(INDEX('計算A'!$D$60:$II$104,$B21,104)*GV21=1,IF(AND($E21=2,QC21=0),1000000,IF($F21&gt;0,INDEX('計算A'!DC$110:DC$114,$F21+1)+IF(AND($E21=1,QC21=0),1000,0),MIN(AEV21,20)*400+(IF('計算A'!DB$106=1,1-GU21,0)+IF('計算A'!DC$106=1,1-GW21,0))*150+85+'計算A'!DC$5*100000+IF(AND($E21=1,QC21=0),50000,0))),1000000))</f>
        <v/>
      </c>
      <c r="ZK21">
        <f>IF($B21=0,1000000,IF(INDEX('計算A'!$D$60:$II$104,$B21,105)*GW21=1,IF(AND($E21=2,QD21=0),1000000,IF($F21&gt;0,INDEX('計算A'!DD$110:DD$114,$F21+1)+IF(AND($E21=1,QD21=0),1000,0),MIN(AEV21,20)*400+(IF('計算A'!DC$106=1,1-GV21,0)+IF('計算A'!DD$106=1,1-GX21,0))*150+95+'計算A'!DD$5*100000+IF(AND($E21=1,QD21=0),50000,0))),1000000))</f>
        <v/>
      </c>
      <c r="ZL21">
        <f>IF($B21=0,1000000,IF(INDEX('計算A'!$D$60:$II$104,$B21,106)*GX21=1,IF(AND($E21=2,QE21=0),1000000,IF($F21&gt;0,INDEX('計算A'!DE$110:DE$114,$F21+1)+IF(AND($E21=1,QE21=0),1000,0),MIN(AEV21,20)*400+(IF('計算A'!DD$106=1,1-GW21,0)+IF('計算A'!DE$106=1,1-GY21,0))*150+105+'計算A'!DE$5*100000+IF(AND($E21=1,QE21=0),50000,0))),1000000))</f>
        <v/>
      </c>
      <c r="ZM21">
        <f>IF($B21=0,1000000,IF(INDEX('計算A'!$D$60:$II$104,$B21,107)*GY21=1,IF(AND($E21=2,QF21=0),1000000,IF($F21&gt;0,INDEX('計算A'!DF$110:DF$114,$F21+1)+IF(AND($E21=1,QF21=0),1000,0),MIN(AEV21,20)*400+(IF('計算A'!DE$106=1,1-GX21,0)+IF('計算A'!DF$106=1,1-GZ21,0))*150+115+'計算A'!DF$5*100000+IF(AND($E21=1,QF21=0),50000,0))),1000000))</f>
        <v/>
      </c>
      <c r="ZN21">
        <f>IF($B21=0,1000000,IF(INDEX('計算A'!$D$60:$II$104,$B21,108)*GZ21=1,IF(AND($E21=2,QG21=0),1000000,IF($F21&gt;0,INDEX('計算A'!DG$110:DG$114,$F21+1)+IF(AND($E21=1,QG21=0),1000,0),MIN(AEV21,20)*400+(IF('計算A'!DF$106=1,1-GY21,0)+IF('計算A'!DG$106=1,1-HA21,0))*150+125+'計算A'!DG$5*100000+IF(AND($E21=1,QG21=0),50000,0))),1000000))</f>
        <v/>
      </c>
      <c r="ZO21">
        <f>IF($B21=0,1000000,IF(INDEX('計算A'!$D$60:$II$104,$B21,109)*HA21=1,IF(AND($E21=2,QH21=0),1000000,IF($F21&gt;0,INDEX('計算A'!DH$110:DH$114,$F21+1)+IF(AND($E21=1,QH21=0),1000,0),MIN(AEV21,20)*400+(IF('計算A'!DG$106=1,1-GZ21,0)+IF('計算A'!DH$106=1,1-HB21,0))*150+135+'計算A'!DH$5*100000+IF(AND($E21=1,QH21=0),50000,0))),1000000))</f>
        <v/>
      </c>
      <c r="ZP21">
        <f>IF($B21=0,1000000,IF(INDEX('計算A'!$D$60:$II$104,$B21,110)*HB21=1,IF(AND($E21=2,QI21=0),1000000,IF($F21&gt;0,INDEX('計算A'!DI$110:DI$114,$F21+1)+IF(AND($E21=1,QI21=0),1000,0),MIN(AEV21,20)*400+(IF('計算A'!DH$106=1,1-HA21,0)+IF('計算A'!DI$106=1,1-HC21,0))*150+145+'計算A'!DI$5*100000+IF(AND($E21=1,QI21=0),50000,0))),1000000))</f>
        <v/>
      </c>
      <c r="ZQ21">
        <f>IF($B21=0,1000000,IF(INDEX('計算A'!$D$60:$II$104,$B21,111)*HC21=1,IF(AND($E21=2,QJ21=0),1000000,IF($F21&gt;0,INDEX('計算A'!DJ$110:DJ$114,$F21+1)+IF(AND($E21=1,QJ21=0),1000,0),MIN(AEV21,20)*400+(IF('計算A'!DI$106=1,1-HB21,0)+IF('計算A'!DJ$106=1,1-HD21,0))*150+155+'計算A'!DJ$5*100000+IF(AND($E21=1,QJ21=0),50000,0))),1000000))</f>
        <v/>
      </c>
      <c r="ZR21">
        <f>IF($B21=0,1000000,IF(INDEX('計算A'!$D$60:$II$104,$B21,112)*HD21=1,IF(AND($E21=2,QK21=0),1000000,IF($F21&gt;0,INDEX('計算A'!DK$110:DK$114,$F21+1)+IF(AND($E21=1,QK21=0),1000,0),MIN(AEV21,20)*400+(IF('計算A'!DJ$106=1,1-HC21,0)+IF('計算A'!DK$106=1,1-HE21,0))*150+165+'計算A'!DK$5*100000+IF(AND($E21=1,QK21=0),50000,0))),1000000))</f>
        <v/>
      </c>
      <c r="ZS21">
        <f>IF($B21=0,1000000,IF(INDEX('計算A'!$D$60:$II$104,$B21,113)*HE21=1,IF(AND($E21=2,QL21=0),1000000,IF($F21&gt;0,INDEX('計算A'!DL$110:DL$114,$F21+1)+IF(AND($E21=1,QL21=0),1000,0),MIN(AEV21,20)*400+(IF('計算A'!DK$106=1,1-HD21,0)+IF('計算A'!DL$106=1,1-HF21,0))*150+175+'計算A'!DL$5*100000+IF(AND($E21=1,QL21=0),50000,0))),1000000))</f>
        <v/>
      </c>
      <c r="ZT21">
        <f>IF($B21=0,1000000,IF(INDEX('計算A'!$D$60:$II$104,$B21,114)*HF21=1,IF(AND($E21=2,QM21=0),1000000,IF($F21&gt;0,INDEX('計算A'!DM$110:DM$114,$F21+1)+IF(AND($E21=1,QM21=0),1000,0),MIN(AEV21,20)*400+(IF('計算A'!DL$106=1,1-HE21,0)+IF('計算A'!DM$106=1,1-HG21,0))*150+185+'計算A'!DM$5*100000+IF(AND($E21=1,QM21=0),50000,0))),1000000))</f>
        <v/>
      </c>
      <c r="ZU21">
        <f>IF($B21=0,1000000,IF(INDEX('計算A'!$D$60:$II$104,$B21,115)*HG21=1,IF(AND($E21=2,QN21=0),1000000,IF($F21&gt;0,INDEX('計算A'!DN$110:DN$114,$F21+1)+IF(AND($E21=1,QN21=0),1000,0),MIN(AEV21,20)*400+(IF('計算A'!DM$106=1,1-HF21,0)+IF('計算A'!DN$106=1,1-HH21,0))*150+195+'計算A'!DN$5*100000+IF(AND($E21=1,QN21=0),50000,0))),1000000))</f>
        <v/>
      </c>
      <c r="ZV21">
        <f>IF($B21=0,1000000,IF(INDEX('計算A'!$D$60:$II$104,$B21,116)*HH21=1,IF(AND($E21=2,QO21=0),1000000,IF($F21&gt;0,INDEX('計算A'!DO$110:DO$114,$F21+1)+IF(AND($E21=1,QO21=0),1000,0),MIN(AEV21,20)*400+(IF('計算A'!DN$106=1,1-HG21,0)+IF('計算A'!DO$106=1,1-HI21,0))*150+205+'計算A'!DO$5*100000+IF(AND($E21=1,QO21=0),50000,0))),1000000))</f>
        <v/>
      </c>
      <c r="ZW21">
        <f>IF($B21=0,1000000,IF(INDEX('計算A'!$D$60:$II$104,$B21,117)*HI21=1,IF(AND($E21=2,QP21=0),1000000,IF($F21&gt;0,INDEX('計算A'!DP$110:DP$114,$F21+1)+IF(AND($E21=1,QP21=0),1000,0),MIN(AEV21,20)*400+(IF('計算A'!DO$106=1,1-HH21,0)+IF('計算A'!DP$106=1,1-HJ21,0))*150+215+'計算A'!DP$5*100000+IF(AND($E21=1,QP21=0),50000,0))),1000000))</f>
        <v/>
      </c>
      <c r="ZX21">
        <f>IF($B21=0,1000000,IF(INDEX('計算A'!$D$60:$II$104,$B21,118)*HJ21=1,IF(AND($E21=2,QQ21=0),1000000,IF($F21&gt;0,INDEX('計算A'!DQ$110:DQ$114,$F21+1)+IF(AND($E21=1,QQ21=0),1000,0),MIN(AEV21,20)*400+(IF('計算A'!DP$106=1,1-HI21,0)+IF('計算A'!DQ$106=1,1-HK21,0))*150+225+'計算A'!DQ$5*100000+IF(AND($E21=1,QQ21=0),50000,0))),1000000))</f>
        <v/>
      </c>
      <c r="ZY21">
        <f>IF($B21=0,1000000,IF(INDEX('計算A'!$D$60:$II$104,$B21,119)*HK21=1,IF(AND($E21=2,QR21=0),1000000,IF($F21&gt;0,INDEX('計算A'!DR$110:DR$114,$F21+1)+IF(AND($E21=1,QR21=0),1000,0),MIN(AEV21,20)*400+(IF('計算A'!DQ$106=1,1-HJ21,0)+IF('計算A'!DR$106=1,1-HL21,0))*150+235+'計算A'!DR$5*100000+IF(AND($E21=1,QR21=0),50000,0))),1000000))</f>
        <v/>
      </c>
      <c r="ZZ21">
        <f>IF($B21=0,1000000,IF(INDEX('計算A'!$D$60:$II$104,$B21,120)*HL21=1,IF(AND($E21=2,QS21=0),1000000,IF($F21&gt;0,INDEX('計算A'!DS$110:DS$114,$F21+1)+IF(AND($E21=1,QS21=0),1000,0),MIN(AEV21,20)*400+(IF('計算A'!DR$106=1,1-HK21,0))*150+245+'計算A'!DS$5*100000+IF(AND($E21=1,QS21=0),50000,0))),1000000))</f>
        <v/>
      </c>
      <c r="AAA21">
        <f>IF($B21=0,1000000,IF(INDEX('計算A'!$D$60:$II$104,$B21,121)*HM21=1,IF(AND($E21=2,QT21=0),1000000,IF($F21&gt;0,INDEX('計算A'!DT$110:DT$114,$F21+1)+IF(AND($E21=1,QT21=0),1000,0),MIN(AEW21,20)*400+(IF('計算A'!DT$106=1,1-HN21,0))*150+16+'計算A'!DT$5*100000+IF(AND($E21=1,QT21=0),50000,0))),1000000))</f>
        <v/>
      </c>
      <c r="AAB21">
        <f>IF($B21=0,1000000,IF(INDEX('計算A'!$D$60:$II$104,$B21,122)*HN21=1,IF(AND($E21=2,QU21=0),1000000,IF($F21&gt;0,INDEX('計算A'!DU$110:DU$114,$F21+1)+IF(AND($E21=1,QU21=0),1000,0),MIN(AEW21,20)*400+(IF('計算A'!DT$106=1,1-HM21,0)+IF('計算A'!DU$106=1,1-HO21,0))*150+26+'計算A'!DU$5*100000+IF(AND($E21=1,QU21=0),50000,0))),1000000))</f>
        <v/>
      </c>
      <c r="AAC21">
        <f>IF($B21=0,1000000,IF(INDEX('計算A'!$D$60:$II$104,$B21,123)*HO21=1,IF(AND($E21=2,QV21=0),1000000,IF($F21&gt;0,INDEX('計算A'!DV$110:DV$114,$F21+1)+IF(AND($E21=1,QV21=0),1000,0),MIN(AEW21,20)*400+(IF('計算A'!DU$106=1,1-HN21,0)+IF('計算A'!DV$106=1,1-HP21,0))*150+36+'計算A'!DV$5*100000+IF(AND($E21=1,QV21=0),50000,0))),1000000))</f>
        <v/>
      </c>
      <c r="AAD21">
        <f>IF($B21=0,1000000,IF(INDEX('計算A'!$D$60:$II$104,$B21,124)*HP21=1,IF(AND($E21=2,QW21=0),1000000,IF($F21&gt;0,INDEX('計算A'!DW$110:DW$114,$F21+1)+IF(AND($E21=1,QW21=0),1000,0),MIN(AEW21,20)*400+(IF('計算A'!DV$106=1,1-HO21,0)+IF('計算A'!DW$106=1,1-HQ21,0))*150+46+'計算A'!DW$5*100000+IF(AND($E21=1,QW21=0),50000,0))),1000000))</f>
        <v/>
      </c>
      <c r="AAE21">
        <f>IF($B21=0,1000000,IF(INDEX('計算A'!$D$60:$II$104,$B21,125)*HQ21=1,IF(AND($E21=2,QX21=0),1000000,IF($F21&gt;0,INDEX('計算A'!DX$110:DX$114,$F21+1)+IF(AND($E21=1,QX21=0),1000,0),MIN(AEW21,20)*400+(IF('計算A'!DW$106=1,1-HP21,0)+IF('計算A'!DX$106=1,1-HR21,0))*150+56+'計算A'!DX$5*100000+IF(AND($E21=1,QX21=0),50000,0))),1000000))</f>
        <v/>
      </c>
      <c r="AAF21">
        <f>IF($B21=0,1000000,IF(INDEX('計算A'!$D$60:$II$104,$B21,126)*HR21=1,IF(AND($E21=2,QY21=0),1000000,IF($F21&gt;0,INDEX('計算A'!DY$110:DY$114,$F21+1)+IF(AND($E21=1,QY21=0),1000,0),MIN(AEW21,20)*400+(IF('計算A'!DX$106=1,1-HQ21,0)+IF('計算A'!DY$106=1,1-HS21,0))*150+66+'計算A'!DY$5*100000+IF(AND($E21=1,QY21=0),50000,0))),1000000))</f>
        <v/>
      </c>
      <c r="AAG21">
        <f>IF($B21=0,1000000,IF(INDEX('計算A'!$D$60:$II$104,$B21,127)*HS21=1,IF(AND($E21=2,QZ21=0),1000000,IF($F21&gt;0,INDEX('計算A'!DZ$110:DZ$114,$F21+1)+IF(AND($E21=1,QZ21=0),1000,0),MIN(AEW21,20)*400+(IF('計算A'!DY$106=1,1-HR21,0)+IF('計算A'!DZ$106=1,1-HT21,0))*150+76+'計算A'!DZ$5*100000+IF(AND($E21=1,QZ21=0),50000,0))),1000000))</f>
        <v/>
      </c>
      <c r="AAH21">
        <f>IF($B21=0,1000000,IF(INDEX('計算A'!$D$60:$II$104,$B21,128)*HT21=1,IF(AND($E21=2,RA21=0),1000000,IF($F21&gt;0,INDEX('計算A'!EA$110:EA$114,$F21+1)+IF(AND($E21=1,RA21=0),1000,0),MIN(AEW21,20)*400+(IF('計算A'!DZ$106=1,1-HS21,0)+IF('計算A'!EA$106=1,1-HU21,0))*150+86+'計算A'!EA$5*100000+IF(AND($E21=1,RA21=0),50000,0))),1000000))</f>
        <v/>
      </c>
      <c r="AAI21">
        <f>IF($B21=0,1000000,IF(INDEX('計算A'!$D$60:$II$104,$B21,129)*HU21=1,IF(AND($E21=2,RB21=0),1000000,IF($F21&gt;0,INDEX('計算A'!EB$110:EB$114,$F21+1)+IF(AND($E21=1,RB21=0),1000,0),MIN(AEW21,20)*400+(IF('計算A'!EA$106=1,1-HT21,0)+IF('計算A'!EB$106=1,1-HV21,0))*150+96+'計算A'!EB$5*100000+IF(AND($E21=1,RB21=0),50000,0))),1000000))</f>
        <v/>
      </c>
      <c r="AAJ21">
        <f>IF($B21=0,1000000,IF(INDEX('計算A'!$D$60:$II$104,$B21,130)*HV21=1,IF(AND($E21=2,RC21=0),1000000,IF($F21&gt;0,INDEX('計算A'!EC$110:EC$114,$F21+1)+IF(AND($E21=1,RC21=0),1000,0),MIN(AEW21,20)*400+(IF('計算A'!EB$106=1,1-HU21,0)+IF('計算A'!EC$106=1,1-HW21,0))*150+106+'計算A'!EC$5*100000+IF(AND($E21=1,RC21=0),50000,0))),1000000))</f>
        <v/>
      </c>
      <c r="AAK21">
        <f>IF($B21=0,1000000,IF(INDEX('計算A'!$D$60:$II$104,$B21,131)*HW21=1,IF(AND($E21=2,RD21=0),1000000,IF($F21&gt;0,INDEX('計算A'!ED$110:ED$114,$F21+1)+IF(AND($E21=1,RD21=0),1000,0),MIN(AEW21,20)*400+(IF('計算A'!EC$106=1,1-HV21,0)+IF('計算A'!ED$106=1,1-HX21,0))*150+116+'計算A'!ED$5*100000+IF(AND($E21=1,RD21=0),50000,0))),1000000))</f>
        <v/>
      </c>
      <c r="AAL21">
        <f>IF($B21=0,1000000,IF(INDEX('計算A'!$D$60:$II$104,$B21,132)*HX21=1,IF(AND($E21=2,RE21=0),1000000,IF($F21&gt;0,INDEX('計算A'!EE$110:EE$114,$F21+1)+IF(AND($E21=1,RE21=0),1000,0),MIN(AEW21,20)*400+(IF('計算A'!ED$106=1,1-HW21,0)+IF('計算A'!EE$106=1,1-HY21,0))*150+126+'計算A'!EE$5*100000+IF(AND($E21=1,RE21=0),50000,0))),1000000))</f>
        <v/>
      </c>
      <c r="AAM21">
        <f>IF($B21=0,1000000,IF(INDEX('計算A'!$D$60:$II$104,$B21,133)*HY21=1,IF(AND($E21=2,RF21=0),1000000,IF($F21&gt;0,INDEX('計算A'!EF$110:EF$114,$F21+1)+IF(AND($E21=1,RF21=0),1000,0),MIN(AEW21,20)*400+(IF('計算A'!EE$106=1,1-HX21,0)+IF('計算A'!EF$106=1,1-HZ21,0))*150+136+'計算A'!EF$5*100000+IF(AND($E21=1,RF21=0),50000,0))),1000000))</f>
        <v/>
      </c>
      <c r="AAN21">
        <f>IF($B21=0,1000000,IF(INDEX('計算A'!$D$60:$II$104,$B21,134)*HZ21=1,IF(AND($E21=2,RG21=0),1000000,IF($F21&gt;0,INDEX('計算A'!EG$110:EG$114,$F21+1)+IF(AND($E21=1,RG21=0),1000,0),MIN(AEW21,20)*400+(IF('計算A'!EF$106=1,1-HY21,0)+IF('計算A'!EG$106=1,1-IA21,0))*150+146+'計算A'!EG$5*100000+IF(AND($E21=1,RG21=0),50000,0))),1000000))</f>
        <v/>
      </c>
      <c r="AAO21">
        <f>IF($B21=0,1000000,IF(INDEX('計算A'!$D$60:$II$104,$B21,135)*IA21=1,IF(AND($E21=2,RH21=0),1000000,IF($F21&gt;0,INDEX('計算A'!EH$110:EH$114,$F21+1)+IF(AND($E21=1,RH21=0),1000,0),MIN(AEW21,20)*400+(IF('計算A'!EG$106=1,1-HZ21,0)+IF('計算A'!EH$106=1,1-IB21,0))*150+156+'計算A'!EH$5*100000+IF(AND($E21=1,RH21=0),50000,0))),1000000))</f>
        <v/>
      </c>
      <c r="AAP21">
        <f>IF($B21=0,1000000,IF(INDEX('計算A'!$D$60:$II$104,$B21,136)*IB21=1,IF(AND($E21=2,RI21=0),1000000,IF($F21&gt;0,INDEX('計算A'!EI$110:EI$114,$F21+1)+IF(AND($E21=1,RI21=0),1000,0),MIN(AEW21,20)*400+(IF('計算A'!EH$106=1,1-IA21,0)+IF('計算A'!EI$106=1,1-IC21,0))*150+166+'計算A'!EI$5*100000+IF(AND($E21=1,RI21=0),50000,0))),1000000))</f>
        <v/>
      </c>
      <c r="AAQ21">
        <f>IF($B21=0,1000000,IF(INDEX('計算A'!$D$60:$II$104,$B21,137)*IC21=1,IF(AND($E21=2,RJ21=0),1000000,IF($F21&gt;0,INDEX('計算A'!EJ$110:EJ$114,$F21+1)+IF(AND($E21=1,RJ21=0),1000,0),MIN(AEW21,20)*400+(IF('計算A'!EI$106=1,1-IB21,0)+IF('計算A'!EJ$106=1,1-ID21,0))*150+176+'計算A'!EJ$5*100000+IF(AND($E21=1,RJ21=0),50000,0))),1000000))</f>
        <v/>
      </c>
      <c r="AAR21">
        <f>IF($B21=0,1000000,IF(INDEX('計算A'!$D$60:$II$104,$B21,138)*ID21=1,IF(AND($E21=2,RK21=0),1000000,IF($F21&gt;0,INDEX('計算A'!EK$110:EK$114,$F21+1)+IF(AND($E21=1,RK21=0),1000,0),MIN(AEW21,20)*400+(IF('計算A'!EJ$106=1,1-IC21,0)+IF('計算A'!EK$106=1,1-IE21,0))*150+186+'計算A'!EK$5*100000+IF(AND($E21=1,RK21=0),50000,0))),1000000))</f>
        <v/>
      </c>
      <c r="AAS21">
        <f>IF($B21=0,1000000,IF(INDEX('計算A'!$D$60:$II$104,$B21,139)*IE21=1,IF(AND($E21=2,RL21=0),1000000,IF($F21&gt;0,INDEX('計算A'!EL$110:EL$114,$F21+1)+IF(AND($E21=1,RL21=0),1000,0),MIN(AEW21,20)*400+(IF('計算A'!EK$106=1,1-ID21,0)+IF('計算A'!EL$106=1,1-IF21,0))*150+196+'計算A'!EL$5*100000+IF(AND($E21=1,RL21=0),50000,0))),1000000))</f>
        <v/>
      </c>
      <c r="AAT21">
        <f>IF($B21=0,1000000,IF(INDEX('計算A'!$D$60:$II$104,$B21,140)*IF21=1,IF(AND($E21=2,RM21=0),1000000,IF($F21&gt;0,INDEX('計算A'!EM$110:EM$114,$F21+1)+IF(AND($E21=1,RM21=0),1000,0),MIN(AEW21,20)*400+(IF('計算A'!EL$106=1,1-IE21,0)+IF('計算A'!EM$106=1,1-IG21,0))*150+206+'計算A'!EM$5*100000+IF(AND($E21=1,RM21=0),50000,0))),1000000))</f>
        <v/>
      </c>
      <c r="AAU21">
        <f>IF($B21=0,1000000,IF(INDEX('計算A'!$D$60:$II$104,$B21,141)*IG21=1,IF(AND($E21=2,RN21=0),1000000,IF($F21&gt;0,INDEX('計算A'!EN$110:EN$114,$F21+1)+IF(AND($E21=1,RN21=0),1000,0),MIN(AEW21,20)*400+(IF('計算A'!EM$106=1,1-IF21,0)+IF('計算A'!EN$106=1,1-IH21,0))*150+216+'計算A'!EN$5*100000+IF(AND($E21=1,RN21=0),50000,0))),1000000))</f>
        <v/>
      </c>
      <c r="AAV21">
        <f>IF($B21=0,1000000,IF(INDEX('計算A'!$D$60:$II$104,$B21,142)*IH21=1,IF(AND($E21=2,RO21=0),1000000,IF($F21&gt;0,INDEX('計算A'!EO$110:EO$114,$F21+1)+IF(AND($E21=1,RO21=0),1000,0),MIN(AEW21,20)*400+(IF('計算A'!EN$106=1,1-IG21,0)+IF('計算A'!EO$106=1,1-II21,0))*150+226+'計算A'!EO$5*100000+IF(AND($E21=1,RO21=0),50000,0))),1000000))</f>
        <v/>
      </c>
      <c r="AAW21">
        <f>IF($B21=0,1000000,IF(INDEX('計算A'!$D$60:$II$104,$B21,143)*II21=1,IF(AND($E21=2,RP21=0),1000000,IF($F21&gt;0,INDEX('計算A'!EP$110:EP$114,$F21+1)+IF(AND($E21=1,RP21=0),1000,0),MIN(AEW21,20)*400+(IF('計算A'!EO$106=1,1-IH21,0)+IF('計算A'!EP$106=1,1-IJ21,0))*150+236+'計算A'!EP$5*100000+IF(AND($E21=1,RP21=0),50000,0))),1000000))</f>
        <v/>
      </c>
      <c r="AAX21">
        <f>IF($B21=0,1000000,IF(INDEX('計算A'!$D$60:$II$104,$B21,144)*IJ21=1,IF(AND($E21=2,RQ21=0),1000000,IF($F21&gt;0,INDEX('計算A'!EQ$110:EQ$114,$F21+1)+IF(AND($E21=1,RQ21=0),1000,0),MIN(AEW21,20)*400+(IF('計算A'!EP$106=1,1-II21,0))*150+246+'計算A'!EQ$5*100000+IF(AND($E21=1,RQ21=0),50000,0))),1000000))</f>
        <v/>
      </c>
      <c r="AAY21">
        <f>IF($B21=0,1000000,IF(INDEX('計算A'!$D$60:$II$104,$B21,145)*IK21=1,IF(AND($E21=2,RR21=0),1000000,IF($F21&gt;0,INDEX('計算A'!ER$110:ER$114,$F21+1)+IF(AND($E21=1,RR21=0),1000,0),MIN(AEX21,20)*400+(IF('計算A'!ER$106=1,1-IL21,0))*150+17+'計算A'!ER$5*100000+IF(AND($E21=1,RR21=0),50000,0))),1000000))</f>
        <v/>
      </c>
      <c r="AAZ21">
        <f>IF($B21=0,1000000,IF(INDEX('計算A'!$D$60:$II$104,$B21,146)*IL21=1,IF(AND($E21=2,RS21=0),1000000,IF($F21&gt;0,INDEX('計算A'!ES$110:ES$114,$F21+1)+IF(AND($E21=1,RS21=0),1000,0),MIN(AEX21,20)*400+(IF('計算A'!ER$106=1,1-IK21,0)+IF('計算A'!ES$106=1,1-IM21,0))*150+27+'計算A'!ES$5*100000+IF(AND($E21=1,RS21=0),50000,0))),1000000))</f>
        <v/>
      </c>
      <c r="ABA21">
        <f>IF($B21=0,1000000,IF(INDEX('計算A'!$D$60:$II$104,$B21,147)*IM21=1,IF(AND($E21=2,RT21=0),1000000,IF($F21&gt;0,INDEX('計算A'!ET$110:ET$114,$F21+1)+IF(AND($E21=1,RT21=0),1000,0),MIN(AEX21,20)*400+(IF('計算A'!ES$106=1,1-IL21,0)+IF('計算A'!ET$106=1,1-IN21,0))*150+37+'計算A'!ET$5*100000+IF(AND($E21=1,RT21=0),50000,0))),1000000))</f>
        <v/>
      </c>
      <c r="ABB21">
        <f>IF($B21=0,1000000,IF(INDEX('計算A'!$D$60:$II$104,$B21,148)*IN21=1,IF(AND($E21=2,RU21=0),1000000,IF($F21&gt;0,INDEX('計算A'!EU$110:EU$114,$F21+1)+IF(AND($E21=1,RU21=0),1000,0),MIN(AEX21,20)*400+(IF('計算A'!ET$106=1,1-IM21,0)+IF('計算A'!EU$106=1,1-IO21,0))*150+47+'計算A'!EU$5*100000+IF(AND($E21=1,RU21=0),50000,0))),1000000))</f>
        <v/>
      </c>
      <c r="ABC21">
        <f>IF($B21=0,1000000,IF(INDEX('計算A'!$D$60:$II$104,$B21,149)*IO21=1,IF(AND($E21=2,RV21=0),1000000,IF($F21&gt;0,INDEX('計算A'!EV$110:EV$114,$F21+1)+IF(AND($E21=1,RV21=0),1000,0),MIN(AEX21,20)*400+(IF('計算A'!EU$106=1,1-IN21,0)+IF('計算A'!EV$106=1,1-IP21,0))*150+57+'計算A'!EV$5*100000+IF(AND($E21=1,RV21=0),50000,0))),1000000))</f>
        <v/>
      </c>
      <c r="ABD21">
        <f>IF($B21=0,1000000,IF(INDEX('計算A'!$D$60:$II$104,$B21,150)*IP21=1,IF(AND($E21=2,RW21=0),1000000,IF($F21&gt;0,INDEX('計算A'!EW$110:EW$114,$F21+1)+IF(AND($E21=1,RW21=0),1000,0),MIN(AEX21,20)*400+(IF('計算A'!EV$106=1,1-IO21,0)+IF('計算A'!EW$106=1,1-IQ21,0))*150+67+'計算A'!EW$5*100000+IF(AND($E21=1,RW21=0),50000,0))),1000000))</f>
        <v/>
      </c>
      <c r="ABE21">
        <f>IF($B21=0,1000000,IF(INDEX('計算A'!$D$60:$II$104,$B21,151)*IQ21=1,IF(AND($E21=2,RX21=0),1000000,IF($F21&gt;0,INDEX('計算A'!EX$110:EX$114,$F21+1)+IF(AND($E21=1,RX21=0),1000,0),MIN(AEX21,20)*400+(IF('計算A'!EW$106=1,1-IP21,0)+IF('計算A'!EX$106=1,1-IR21,0))*150+77+'計算A'!EX$5*100000+IF(AND($E21=1,RX21=0),50000,0))),1000000))</f>
        <v/>
      </c>
      <c r="ABF21">
        <f>IF($B21=0,1000000,IF(INDEX('計算A'!$D$60:$II$104,$B21,152)*IR21=1,IF(AND($E21=2,RY21=0),1000000,IF($F21&gt;0,INDEX('計算A'!EY$110:EY$114,$F21+1)+IF(AND($E21=1,RY21=0),1000,0),MIN(AEX21,20)*400+(IF('計算A'!EX$106=1,1-IQ21,0)+IF('計算A'!EY$106=1,1-IS21,0))*150+87+'計算A'!EY$5*100000+IF(AND($E21=1,RY21=0),50000,0))),1000000))</f>
        <v/>
      </c>
      <c r="ABG21">
        <f>IF($B21=0,1000000,IF(INDEX('計算A'!$D$60:$II$104,$B21,153)*IS21=1,IF(AND($E21=2,RZ21=0),1000000,IF($F21&gt;0,INDEX('計算A'!EZ$110:EZ$114,$F21+1)+IF(AND($E21=1,RZ21=0),1000,0),MIN(AEX21,20)*400+(IF('計算A'!EY$106=1,1-IR21,0)+IF('計算A'!EZ$106=1,1-IT21,0))*150+97+'計算A'!EZ$5*100000+IF(AND($E21=1,RZ21=0),50000,0))),1000000))</f>
        <v/>
      </c>
      <c r="ABH21">
        <f>IF($B21=0,1000000,IF(INDEX('計算A'!$D$60:$II$104,$B21,154)*IT21=1,IF(AND($E21=2,SA21=0),1000000,IF($F21&gt;0,INDEX('計算A'!FA$110:FA$114,$F21+1)+IF(AND($E21=1,SA21=0),1000,0),MIN(AEX21,20)*400+(IF('計算A'!EZ$106=1,1-IS21,0)+IF('計算A'!FA$106=1,1-IU21,0))*150+107+'計算A'!FA$5*100000+IF(AND($E21=1,SA21=0),50000,0))),1000000))</f>
        <v/>
      </c>
      <c r="ABI21">
        <f>IF($B21=0,1000000,IF(INDEX('計算A'!$D$60:$II$104,$B21,155)*IU21=1,IF(AND($E21=2,SB21=0),1000000,IF($F21&gt;0,INDEX('計算A'!FB$110:FB$114,$F21+1)+IF(AND($E21=1,SB21=0),1000,0),MIN(AEX21,20)*400+(IF('計算A'!FA$106=1,1-IT21,0)+IF('計算A'!FB$106=1,1-IV21,0))*150+117+'計算A'!FB$5*100000+IF(AND($E21=1,SB21=0),50000,0))),1000000))</f>
        <v/>
      </c>
      <c r="ABJ21">
        <f>IF($B21=0,1000000,IF(INDEX('計算A'!$D$60:$II$104,$B21,156)*IV21=1,IF(AND($E21=2,SC21=0),1000000,IF($F21&gt;0,INDEX('計算A'!FC$110:FC$114,$F21+1)+IF(AND($E21=1,SC21=0),1000,0),MIN(AEX21,20)*400+(IF('計算A'!FB$106=1,1-IU21,0)+IF('計算A'!FC$106=1,1-IW21,0))*150+127+'計算A'!FC$5*100000+IF(AND($E21=1,SC21=0),50000,0))),1000000))</f>
        <v/>
      </c>
      <c r="ABK21">
        <f>IF($B21=0,1000000,IF(INDEX('計算A'!$D$60:$II$104,$B21,157)*IW21=1,IF(AND($E21=2,SD21=0),1000000,IF($F21&gt;0,INDEX('計算A'!FD$110:FD$114,$F21+1)+IF(AND($E21=1,SD21=0),1000,0),MIN(AEX21,20)*400+(IF('計算A'!FC$106=1,1-IV21,0)+IF('計算A'!FD$106=1,1-IX21,0))*150+137+'計算A'!FD$5*100000+IF(AND($E21=1,SD21=0),50000,0))),1000000))</f>
        <v/>
      </c>
      <c r="ABL21">
        <f>IF($B21=0,1000000,IF(INDEX('計算A'!$D$60:$II$104,$B21,158)*IX21=1,IF(AND($E21=2,SE21=0),1000000,IF($F21&gt;0,INDEX('計算A'!FE$110:FE$114,$F21+1)+IF(AND($E21=1,SE21=0),1000,0),MIN(AEX21,20)*400+(IF('計算A'!FD$106=1,1-IW21,0)+IF('計算A'!FE$106=1,1-IY21,0))*150+147+'計算A'!FE$5*100000+IF(AND($E21=1,SE21=0),50000,0))),1000000))</f>
        <v/>
      </c>
      <c r="ABM21">
        <f>IF($B21=0,1000000,IF(INDEX('計算A'!$D$60:$II$104,$B21,159)*IY21=1,IF(AND($E21=2,SF21=0),1000000,IF($F21&gt;0,INDEX('計算A'!FF$110:FF$114,$F21+1)+IF(AND($E21=1,SF21=0),1000,0),MIN(AEX21,20)*400+(IF('計算A'!FE$106=1,1-IX21,0)+IF('計算A'!FF$106=1,1-IZ21,0))*150+157+'計算A'!FF$5*100000+IF(AND($E21=1,SF21=0),50000,0))),1000000))</f>
        <v/>
      </c>
      <c r="ABN21">
        <f>IF($B21=0,1000000,IF(INDEX('計算A'!$D$60:$II$104,$B21,160)*IZ21=1,IF(AND($E21=2,SG21=0),1000000,IF($F21&gt;0,INDEX('計算A'!FG$110:FG$114,$F21+1)+IF(AND($E21=1,SG21=0),1000,0),MIN(AEX21,20)*400+(IF('計算A'!FF$106=1,1-IY21,0)+IF('計算A'!FG$106=1,1-JA21,0))*150+167+'計算A'!FG$5*100000+IF(AND($E21=1,SG21=0),50000,0))),1000000))</f>
        <v/>
      </c>
      <c r="ABO21">
        <f>IF($B21=0,1000000,IF(INDEX('計算A'!$D$60:$II$104,$B21,161)*JA21=1,IF(AND($E21=2,SH21=0),1000000,IF($F21&gt;0,INDEX('計算A'!FH$110:FH$114,$F21+1)+IF(AND($E21=1,SH21=0),1000,0),MIN(AEX21,20)*400+(IF('計算A'!FG$106=1,1-IZ21,0)+IF('計算A'!FH$106=1,1-JB21,0))*150+177+'計算A'!FH$5*100000+IF(AND($E21=1,SH21=0),50000,0))),1000000))</f>
        <v/>
      </c>
      <c r="ABP21">
        <f>IF($B21=0,1000000,IF(INDEX('計算A'!$D$60:$II$104,$B21,162)*JB21=1,IF(AND($E21=2,SI21=0),1000000,IF($F21&gt;0,INDEX('計算A'!FI$110:FI$114,$F21+1)+IF(AND($E21=1,SI21=0),1000,0),MIN(AEX21,20)*400+(IF('計算A'!FH$106=1,1-JA21,0)+IF('計算A'!FI$106=1,1-JC21,0))*150+187+'計算A'!FI$5*100000+IF(AND($E21=1,SI21=0),50000,0))),1000000))</f>
        <v/>
      </c>
      <c r="ABQ21">
        <f>IF($B21=0,1000000,IF(INDEX('計算A'!$D$60:$II$104,$B21,163)*JC21=1,IF(AND($E21=2,SJ21=0),1000000,IF($F21&gt;0,INDEX('計算A'!FJ$110:FJ$114,$F21+1)+IF(AND($E21=1,SJ21=0),1000,0),MIN(AEX21,20)*400+(IF('計算A'!FI$106=1,1-JB21,0)+IF('計算A'!FJ$106=1,1-JD21,0))*150+197+'計算A'!FJ$5*100000+IF(AND($E21=1,SJ21=0),50000,0))),1000000))</f>
        <v/>
      </c>
      <c r="ABR21">
        <f>IF($B21=0,1000000,IF(INDEX('計算A'!$D$60:$II$104,$B21,164)*JD21=1,IF(AND($E21=2,SK21=0),1000000,IF($F21&gt;0,INDEX('計算A'!FK$110:FK$114,$F21+1)+IF(AND($E21=1,SK21=0),1000,0),MIN(AEX21,20)*400+(IF('計算A'!FJ$106=1,1-JC21,0)+IF('計算A'!FK$106=1,1-JE21,0))*150+207+'計算A'!FK$5*100000+IF(AND($E21=1,SK21=0),50000,0))),1000000))</f>
        <v/>
      </c>
      <c r="ABS21">
        <f>IF($B21=0,1000000,IF(INDEX('計算A'!$D$60:$II$104,$B21,165)*JE21=1,IF(AND($E21=2,SL21=0),1000000,IF($F21&gt;0,INDEX('計算A'!FL$110:FL$114,$F21+1)+IF(AND($E21=1,SL21=0),1000,0),MIN(AEX21,20)*400+(IF('計算A'!FK$106=1,1-JD21,0)+IF('計算A'!FL$106=1,1-JF21,0))*150+217+'計算A'!FL$5*100000+IF(AND($E21=1,SL21=0),50000,0))),1000000))</f>
        <v/>
      </c>
      <c r="ABT21">
        <f>IF($B21=0,1000000,IF(INDEX('計算A'!$D$60:$II$104,$B21,166)*JF21=1,IF(AND($E21=2,SM21=0),1000000,IF($F21&gt;0,INDEX('計算A'!FM$110:FM$114,$F21+1)+IF(AND($E21=1,SM21=0),1000,0),MIN(AEX21,20)*400+(IF('計算A'!FL$106=1,1-JE21,0)+IF('計算A'!FM$106=1,1-JG21,0))*150+227+'計算A'!FM$5*100000+IF(AND($E21=1,SM21=0),50000,0))),1000000))</f>
        <v/>
      </c>
      <c r="ABU21">
        <f>IF($B21=0,1000000,IF(INDEX('計算A'!$D$60:$II$104,$B21,167)*JG21=1,IF(AND($E21=2,SN21=0),1000000,IF($F21&gt;0,INDEX('計算A'!FN$110:FN$114,$F21+1)+IF(AND($E21=1,SN21=0),1000,0),MIN(AEX21,20)*400+(IF('計算A'!FM$106=1,1-JF21,0)+IF('計算A'!FN$106=1,1-JH21,0))*150+237+'計算A'!FN$5*100000+IF(AND($E21=1,SN21=0),50000,0))),1000000))</f>
        <v/>
      </c>
      <c r="ABV21">
        <f>IF($B21=0,1000000,IF(INDEX('計算A'!$D$60:$II$104,$B21,168)*JH21=1,IF(AND($E21=2,SO21=0),1000000,IF($F21&gt;0,INDEX('計算A'!FO$110:FO$114,$F21+1)+IF(AND($E21=1,SO21=0),1000,0),MIN(AEX21,20)*400+(IF('計算A'!FN$106=1,1-JG21,0))*150+247+'計算A'!FO$5*100000+IF(AND($E21=1,SO21=0),50000,0))),1000000))</f>
        <v/>
      </c>
      <c r="ABW21">
        <f>IF($B21=0,1000000,IF(INDEX('計算A'!$D$60:$II$104,$B21,169)*JI21=1,IF(AND($E21=2,SP21=0),1000000,IF($F21&gt;0,INDEX('計算A'!FP$110:FP$114,$F21+1)+IF(AND($E21=1,SP21=0),1000,0),MIN(AEY21,20)*400+(IF('計算A'!FP$106=1,1-JJ21,0))*150+18+'計算A'!FP$5*100000+IF(AND($E21=1,SP21=0),50000,0))),1000000))</f>
        <v/>
      </c>
      <c r="ABX21">
        <f>IF($B21=0,1000000,IF(INDEX('計算A'!$D$60:$II$104,$B21,170)*JJ21=1,IF(AND($E21=2,SQ21=0),1000000,IF($F21&gt;0,INDEX('計算A'!FQ$110:FQ$114,$F21+1)+IF(AND($E21=1,SQ21=0),1000,0),MIN(AEY21,20)*400+(IF('計算A'!FP$106=1,1-JI21,0)+IF('計算A'!FQ$106=1,1-JK21,0))*150+28+'計算A'!FQ$5*100000+IF(AND($E21=1,SQ21=0),50000,0))),1000000))</f>
        <v/>
      </c>
      <c r="ABY21">
        <f>IF($B21=0,1000000,IF(INDEX('計算A'!$D$60:$II$104,$B21,171)*JK21=1,IF(AND($E21=2,SR21=0),1000000,IF($F21&gt;0,INDEX('計算A'!FR$110:FR$114,$F21+1)+IF(AND($E21=1,SR21=0),1000,0),MIN(AEY21,20)*400+(IF('計算A'!FQ$106=1,1-JJ21,0)+IF('計算A'!FR$106=1,1-JL21,0))*150+38+'計算A'!FR$5*100000+IF(AND($E21=1,SR21=0),50000,0))),1000000))</f>
        <v/>
      </c>
      <c r="ABZ21">
        <f>IF($B21=0,1000000,IF(INDEX('計算A'!$D$60:$II$104,$B21,172)*JL21=1,IF(AND($E21=2,SS21=0),1000000,IF($F21&gt;0,INDEX('計算A'!FS$110:FS$114,$F21+1)+IF(AND($E21=1,SS21=0),1000,0),MIN(AEY21,20)*400+(IF('計算A'!FR$106=1,1-JK21,0)+IF('計算A'!FS$106=1,1-JM21,0))*150+48+'計算A'!FS$5*100000+IF(AND($E21=1,SS21=0),50000,0))),1000000))</f>
        <v/>
      </c>
      <c r="ACA21">
        <f>IF($B21=0,1000000,IF(INDEX('計算A'!$D$60:$II$104,$B21,173)*JM21=1,IF(AND($E21=2,ST21=0),1000000,IF($F21&gt;0,INDEX('計算A'!FT$110:FT$114,$F21+1)+IF(AND($E21=1,ST21=0),1000,0),MIN(AEY21,20)*400+(IF('計算A'!FS$106=1,1-JL21,0)+IF('計算A'!FT$106=1,1-JN21,0))*150+58+'計算A'!FT$5*100000+IF(AND($E21=1,ST21=0),50000,0))),1000000))</f>
        <v/>
      </c>
      <c r="ACB21">
        <f>IF($B21=0,1000000,IF(INDEX('計算A'!$D$60:$II$104,$B21,174)*JN21=1,IF(AND($E21=2,SU21=0),1000000,IF($F21&gt;0,INDEX('計算A'!FU$110:FU$114,$F21+1)+IF(AND($E21=1,SU21=0),1000,0),MIN(AEY21,20)*400+(IF('計算A'!FT$106=1,1-JM21,0)+IF('計算A'!FU$106=1,1-JO21,0))*150+68+'計算A'!FU$5*100000+IF(AND($E21=1,SU21=0),50000,0))),1000000))</f>
        <v/>
      </c>
      <c r="ACC21">
        <f>IF($B21=0,1000000,IF(INDEX('計算A'!$D$60:$II$104,$B21,175)*JO21=1,IF(AND($E21=2,SV21=0),1000000,IF($F21&gt;0,INDEX('計算A'!FV$110:FV$114,$F21+1)+IF(AND($E21=1,SV21=0),1000,0),MIN(AEY21,20)*400+(IF('計算A'!FU$106=1,1-JN21,0)+IF('計算A'!FV$106=1,1-JP21,0))*150+78+'計算A'!FV$5*100000+IF(AND($E21=1,SV21=0),50000,0))),1000000))</f>
        <v/>
      </c>
      <c r="ACD21">
        <f>IF($B21=0,1000000,IF(INDEX('計算A'!$D$60:$II$104,$B21,176)*JP21=1,IF(AND($E21=2,SW21=0),1000000,IF($F21&gt;0,INDEX('計算A'!FW$110:FW$114,$F21+1)+IF(AND($E21=1,SW21=0),1000,0),MIN(AEY21,20)*400+(IF('計算A'!FV$106=1,1-JO21,0)+IF('計算A'!FW$106=1,1-JQ21,0))*150+88+'計算A'!FW$5*100000+IF(AND($E21=1,SW21=0),50000,0))),1000000))</f>
        <v/>
      </c>
      <c r="ACE21">
        <f>IF($B21=0,1000000,IF(INDEX('計算A'!$D$60:$II$104,$B21,177)*JQ21=1,IF(AND($E21=2,SX21=0),1000000,IF($F21&gt;0,INDEX('計算A'!FX$110:FX$114,$F21+1)+IF(AND($E21=1,SX21=0),1000,0),MIN(AEY21,20)*400+(IF('計算A'!FW$106=1,1-JP21,0)+IF('計算A'!FX$106=1,1-JR21,0))*150+98+'計算A'!FX$5*100000+IF(AND($E21=1,SX21=0),50000,0))),1000000))</f>
        <v/>
      </c>
      <c r="ACF21">
        <f>IF($B21=0,1000000,IF(INDEX('計算A'!$D$60:$II$104,$B21,178)*JR21=1,IF(AND($E21=2,SY21=0),1000000,IF($F21&gt;0,INDEX('計算A'!FY$110:FY$114,$F21+1)+IF(AND($E21=1,SY21=0),1000,0),MIN(AEY21,20)*400+(IF('計算A'!FX$106=1,1-JQ21,0)+IF('計算A'!FY$106=1,1-JS21,0))*150+108+'計算A'!FY$5*100000+IF(AND($E21=1,SY21=0),50000,0))),1000000))</f>
        <v/>
      </c>
      <c r="ACG21">
        <f>IF($B21=0,1000000,IF(INDEX('計算A'!$D$60:$II$104,$B21,179)*JS21=1,IF(AND($E21=2,SZ21=0),1000000,IF($F21&gt;0,INDEX('計算A'!FZ$110:FZ$114,$F21+1)+IF(AND($E21=1,SZ21=0),1000,0),MIN(AEY21,20)*400+(IF('計算A'!FY$106=1,1-JR21,0)+IF('計算A'!FZ$106=1,1-JT21,0))*150+118+'計算A'!FZ$5*100000+IF(AND($E21=1,SZ21=0),50000,0))),1000000))</f>
        <v/>
      </c>
      <c r="ACH21">
        <f>IF($B21=0,1000000,IF(INDEX('計算A'!$D$60:$II$104,$B21,180)*JT21=1,IF(AND($E21=2,TA21=0),1000000,IF($F21&gt;0,INDEX('計算A'!GA$110:GA$114,$F21+1)+IF(AND($E21=1,TA21=0),1000,0),MIN(AEY21,20)*400+(IF('計算A'!FZ$106=1,1-JS21,0)+IF('計算A'!GA$106=1,1-JU21,0))*150+128+'計算A'!GA$5*100000+IF(AND($E21=1,TA21=0),50000,0))),1000000))</f>
        <v/>
      </c>
      <c r="ACI21">
        <f>IF($B21=0,1000000,IF(INDEX('計算A'!$D$60:$II$104,$B21,181)*JU21=1,IF(AND($E21=2,TB21=0),1000000,IF($F21&gt;0,INDEX('計算A'!GB$110:GB$114,$F21+1)+IF(AND($E21=1,TB21=0),1000,0),MIN(AEY21,20)*400+(IF('計算A'!GA$106=1,1-JT21,0)+IF('計算A'!GB$106=1,1-JV21,0))*150+138+'計算A'!GB$5*100000+IF(AND($E21=1,TB21=0),50000,0))),1000000))</f>
        <v/>
      </c>
      <c r="ACJ21">
        <f>IF($B21=0,1000000,IF(INDEX('計算A'!$D$60:$II$104,$B21,182)*JV21=1,IF(AND($E21=2,TC21=0),1000000,IF($F21&gt;0,INDEX('計算A'!GC$110:GC$114,$F21+1)+IF(AND($E21=1,TC21=0),1000,0),MIN(AEY21,20)*400+(IF('計算A'!GB$106=1,1-JU21,0)+IF('計算A'!GC$106=1,1-JW21,0))*150+148+'計算A'!GC$5*100000+IF(AND($E21=1,TC21=0),50000,0))),1000000))</f>
        <v/>
      </c>
      <c r="ACK21">
        <f>IF($B21=0,1000000,IF(INDEX('計算A'!$D$60:$II$104,$B21,183)*JW21=1,IF(AND($E21=2,TD21=0),1000000,IF($F21&gt;0,INDEX('計算A'!GD$110:GD$114,$F21+1)+IF(AND($E21=1,TD21=0),1000,0),MIN(AEY21,20)*400+(IF('計算A'!GC$106=1,1-JV21,0)+IF('計算A'!GD$106=1,1-JX21,0))*150+158+'計算A'!GD$5*100000+IF(AND($E21=1,TD21=0),50000,0))),1000000))</f>
        <v/>
      </c>
      <c r="ACL21">
        <f>IF($B21=0,1000000,IF(INDEX('計算A'!$D$60:$II$104,$B21,184)*JX21=1,IF(AND($E21=2,TE21=0),1000000,IF($F21&gt;0,INDEX('計算A'!GE$110:GE$114,$F21+1)+IF(AND($E21=1,TE21=0),1000,0),MIN(AEY21,20)*400+(IF('計算A'!GD$106=1,1-JW21,0)+IF('計算A'!GE$106=1,1-JY21,0))*150+168+'計算A'!GE$5*100000+IF(AND($E21=1,TE21=0),50000,0))),1000000))</f>
        <v/>
      </c>
      <c r="ACM21">
        <f>IF($B21=0,1000000,IF(INDEX('計算A'!$D$60:$II$104,$B21,185)*JY21=1,IF(AND($E21=2,TF21=0),1000000,IF($F21&gt;0,INDEX('計算A'!GF$110:GF$114,$F21+1)+IF(AND($E21=1,TF21=0),1000,0),MIN(AEY21,20)*400+(IF('計算A'!GE$106=1,1-JX21,0)+IF('計算A'!GF$106=1,1-JZ21,0))*150+178+'計算A'!GF$5*100000+IF(AND($E21=1,TF21=0),50000,0))),1000000))</f>
        <v/>
      </c>
      <c r="ACN21">
        <f>IF($B21=0,1000000,IF(INDEX('計算A'!$D$60:$II$104,$B21,186)*JZ21=1,IF(AND($E21=2,TG21=0),1000000,IF($F21&gt;0,INDEX('計算A'!GG$110:GG$114,$F21+1)+IF(AND($E21=1,TG21=0),1000,0),MIN(AEY21,20)*400+(IF('計算A'!GF$106=1,1-JY21,0)+IF('計算A'!GG$106=1,1-KA21,0))*150+188+'計算A'!GG$5*100000+IF(AND($E21=1,TG21=0),50000,0))),1000000))</f>
        <v/>
      </c>
      <c r="ACO21">
        <f>IF($B21=0,1000000,IF(INDEX('計算A'!$D$60:$II$104,$B21,187)*KA21=1,IF(AND($E21=2,TH21=0),1000000,IF($F21&gt;0,INDEX('計算A'!GH$110:GH$114,$F21+1)+IF(AND($E21=1,TH21=0),1000,0),MIN(AEY21,20)*400+(IF('計算A'!GG$106=1,1-JZ21,0)+IF('計算A'!GH$106=1,1-KB21,0))*150+198+'計算A'!GH$5*100000+IF(AND($E21=1,TH21=0),50000,0))),1000000))</f>
        <v/>
      </c>
      <c r="ACP21">
        <f>IF($B21=0,1000000,IF(INDEX('計算A'!$D$60:$II$104,$B21,188)*KB21=1,IF(AND($E21=2,TI21=0),1000000,IF($F21&gt;0,INDEX('計算A'!GI$110:GI$114,$F21+1)+IF(AND($E21=1,TI21=0),1000,0),MIN(AEY21,20)*400+(IF('計算A'!GH$106=1,1-KA21,0)+IF('計算A'!GI$106=1,1-KC21,0))*150+208+'計算A'!GI$5*100000+IF(AND($E21=1,TI21=0),50000,0))),1000000))</f>
        <v/>
      </c>
      <c r="ACQ21">
        <f>IF($B21=0,1000000,IF(INDEX('計算A'!$D$60:$II$104,$B21,189)*KC21=1,IF(AND($E21=2,TJ21=0),1000000,IF($F21&gt;0,INDEX('計算A'!GJ$110:GJ$114,$F21+1)+IF(AND($E21=1,TJ21=0),1000,0),MIN(AEY21,20)*400+(IF('計算A'!GI$106=1,1-KB21,0)+IF('計算A'!GJ$106=1,1-KD21,0))*150+218+'計算A'!GJ$5*100000+IF(AND($E21=1,TJ21=0),50000,0))),1000000))</f>
        <v/>
      </c>
      <c r="ACR21">
        <f>IF($B21=0,1000000,IF(INDEX('計算A'!$D$60:$II$104,$B21,190)*KD21=1,IF(AND($E21=2,TK21=0),1000000,IF($F21&gt;0,INDEX('計算A'!GK$110:GK$114,$F21+1)+IF(AND($E21=1,TK21=0),1000,0),MIN(AEY21,20)*400+(IF('計算A'!GJ$106=1,1-KC21,0)+IF('計算A'!GK$106=1,1-KE21,0))*150+228+'計算A'!GK$5*100000+IF(AND($E21=1,TK21=0),50000,0))),1000000))</f>
        <v/>
      </c>
      <c r="ACS21">
        <f>IF($B21=0,1000000,IF(INDEX('計算A'!$D$60:$II$104,$B21,191)*KE21=1,IF(AND($E21=2,TL21=0),1000000,IF($F21&gt;0,INDEX('計算A'!GL$110:GL$114,$F21+1)+IF(AND($E21=1,TL21=0),1000,0),MIN(AEY21,20)*400+(IF('計算A'!GK$106=1,1-KD21,0)+IF('計算A'!GL$106=1,1-KF21,0))*150+238+'計算A'!GL$5*100000+IF(AND($E21=1,TL21=0),50000,0))),1000000))</f>
        <v/>
      </c>
      <c r="ACT21">
        <f>IF($B21=0,1000000,IF(INDEX('計算A'!$D$60:$II$104,$B21,192)*KF21=1,IF(AND($E21=2,TM21=0),1000000,IF($F21&gt;0,INDEX('計算A'!GM$110:GM$114,$F21+1)+IF(AND($E21=1,TM21=0),1000,0),MIN(AEY21,20)*400+(IF('計算A'!GL$106=1,1-KE21,0))*150+248+'計算A'!GM$5*100000+IF(AND($E21=1,TM21=0),50000,0))),1000000))</f>
        <v/>
      </c>
      <c r="ACU21">
        <f>IF($B21=0,1000000,IF(INDEX('計算A'!$D$60:$II$104,$B21,193)*KG21=1,IF(AND($E21=2,TN21=0),1000000,IF($F21&gt;0,INDEX('計算A'!GN$110:GN$114,$F21+1)+IF(AND($E21=1,TN21=0),1000,0),MIN(AEZ21,20)*400+(IF('計算A'!GN$106=1,1-KH21,0))*150+19+'計算A'!GN$5*100000+IF(AND($E21=1,TN21=0),50000,0))),1000000))</f>
        <v/>
      </c>
      <c r="ACV21">
        <f>IF($B21=0,1000000,IF(INDEX('計算A'!$D$60:$II$104,$B21,194)*KH21=1,IF(AND($E21=2,TO21=0),1000000,IF($F21&gt;0,INDEX('計算A'!GO$110:GO$114,$F21+1)+IF(AND($E21=1,TO21=0),1000,0),MIN(AEZ21,20)*400+(IF('計算A'!GN$106=1,1-KG21,0)+IF('計算A'!GO$106=1,1-KI21,0))*150+29+'計算A'!GO$5*100000+IF(AND($E21=1,TO21=0),50000,0))),1000000))</f>
        <v/>
      </c>
      <c r="ACW21">
        <f>IF($B21=0,1000000,IF(INDEX('計算A'!$D$60:$II$104,$B21,195)*KI21=1,IF(AND($E21=2,TP21=0),1000000,IF($F21&gt;0,INDEX('計算A'!GP$110:GP$114,$F21+1)+IF(AND($E21=1,TP21=0),1000,0),MIN(AEZ21,20)*400+(IF('計算A'!GO$106=1,1-KH21,0)+IF('計算A'!GP$106=1,1-KJ21,0))*150+39+'計算A'!GP$5*100000+IF(AND($E21=1,TP21=0),50000,0))),1000000))</f>
        <v/>
      </c>
      <c r="ACX21">
        <f>IF($B21=0,1000000,IF(INDEX('計算A'!$D$60:$II$104,$B21,196)*KJ21=1,IF(AND($E21=2,TQ21=0),1000000,IF($F21&gt;0,INDEX('計算A'!GQ$110:GQ$114,$F21+1)+IF(AND($E21=1,TQ21=0),1000,0),MIN(AEZ21,20)*400+(IF('計算A'!GP$106=1,1-KI21,0)+IF('計算A'!GQ$106=1,1-KK21,0))*150+49+'計算A'!GQ$5*100000+IF(AND($E21=1,TQ21=0),50000,0))),1000000))</f>
        <v/>
      </c>
      <c r="ACY21">
        <f>IF($B21=0,1000000,IF(INDEX('計算A'!$D$60:$II$104,$B21,197)*KK21=1,IF(AND($E21=2,TR21=0),1000000,IF($F21&gt;0,INDEX('計算A'!GR$110:GR$114,$F21+1)+IF(AND($E21=1,TR21=0),1000,0),MIN(AEZ21,20)*400+(IF('計算A'!GQ$106=1,1-KJ21,0)+IF('計算A'!GR$106=1,1-KL21,0))*150+59+'計算A'!GR$5*100000+IF(AND($E21=1,TR21=0),50000,0))),1000000))</f>
        <v/>
      </c>
      <c r="ACZ21">
        <f>IF($B21=0,1000000,IF(INDEX('計算A'!$D$60:$II$104,$B21,198)*KL21=1,IF(AND($E21=2,TS21=0),1000000,IF($F21&gt;0,INDEX('計算A'!GS$110:GS$114,$F21+1)+IF(AND($E21=1,TS21=0),1000,0),MIN(AEZ21,20)*400+(IF('計算A'!GR$106=1,1-KK21,0)+IF('計算A'!GS$106=1,1-KM21,0))*150+69+'計算A'!GS$5*100000+IF(AND($E21=1,TS21=0),50000,0))),1000000))</f>
        <v/>
      </c>
      <c r="ADA21">
        <f>IF($B21=0,1000000,IF(INDEX('計算A'!$D$60:$II$104,$B21,199)*KM21=1,IF(AND($E21=2,TT21=0),1000000,IF($F21&gt;0,INDEX('計算A'!GT$110:GT$114,$F21+1)+IF(AND($E21=1,TT21=0),1000,0),MIN(AEZ21,20)*400+(IF('計算A'!GS$106=1,1-KL21,0)+IF('計算A'!GT$106=1,1-KN21,0))*150+79+'計算A'!GT$5*100000+IF(AND($E21=1,TT21=0),50000,0))),1000000))</f>
        <v/>
      </c>
      <c r="ADB21">
        <f>IF($B21=0,1000000,IF(INDEX('計算A'!$D$60:$II$104,$B21,200)*KN21=1,IF(AND($E21=2,TU21=0),1000000,IF($F21&gt;0,INDEX('計算A'!GU$110:GU$114,$F21+1)+IF(AND($E21=1,TU21=0),1000,0),MIN(AEZ21,20)*400+(IF('計算A'!GT$106=1,1-KM21,0)+IF('計算A'!GU$106=1,1-KO21,0))*150+89+'計算A'!GU$5*100000+IF(AND($E21=1,TU21=0),50000,0))),1000000))</f>
        <v/>
      </c>
      <c r="ADC21">
        <f>IF($B21=0,1000000,IF(INDEX('計算A'!$D$60:$II$104,$B21,201)*KO21=1,IF(AND($E21=2,TV21=0),1000000,IF($F21&gt;0,INDEX('計算A'!GV$110:GV$114,$F21+1)+IF(AND($E21=1,TV21=0),1000,0),MIN(AEZ21,20)*400+(IF('計算A'!GU$106=1,1-KN21,0)+IF('計算A'!GV$106=1,1-KP21,0))*150+99+'計算A'!GV$5*100000+IF(AND($E21=1,TV21=0),50000,0))),1000000))</f>
        <v/>
      </c>
      <c r="ADD21">
        <f>IF($B21=0,1000000,IF(INDEX('計算A'!$D$60:$II$104,$B21,202)*KP21=1,IF(AND($E21=2,TW21=0),1000000,IF($F21&gt;0,INDEX('計算A'!GW$110:GW$114,$F21+1)+IF(AND($E21=1,TW21=0),1000,0),MIN(AEZ21,20)*400+(IF('計算A'!GV$106=1,1-KO21,0)+IF('計算A'!GW$106=1,1-KQ21,0))*150+109+'計算A'!GW$5*100000+IF(AND($E21=1,TW21=0),50000,0))),1000000))</f>
        <v/>
      </c>
      <c r="ADE21">
        <f>IF($B21=0,1000000,IF(INDEX('計算A'!$D$60:$II$104,$B21,203)*KQ21=1,IF(AND($E21=2,TX21=0),1000000,IF($F21&gt;0,INDEX('計算A'!GX$110:GX$114,$F21+1)+IF(AND($E21=1,TX21=0),1000,0),MIN(AEZ21,20)*400+(IF('計算A'!GW$106=1,1-KP21,0)+IF('計算A'!GX$106=1,1-KR21,0))*150+119+'計算A'!GX$5*100000+IF(AND($E21=1,TX21=0),50000,0))),1000000))</f>
        <v/>
      </c>
      <c r="ADF21">
        <f>IF($B21=0,1000000,IF(INDEX('計算A'!$D$60:$II$104,$B21,204)*KR21=1,IF(AND($E21=2,TY21=0),1000000,IF($F21&gt;0,INDEX('計算A'!GY$110:GY$114,$F21+1)+IF(AND($E21=1,TY21=0),1000,0),MIN(AEZ21,20)*400+(IF('計算A'!GX$106=1,1-KQ21,0)+IF('計算A'!GY$106=1,1-KS21,0))*150+129+'計算A'!GY$5*100000+IF(AND($E21=1,TY21=0),50000,0))),1000000))</f>
        <v/>
      </c>
      <c r="ADG21">
        <f>IF($B21=0,1000000,IF(INDEX('計算A'!$D$60:$II$104,$B21,205)*KS21=1,IF(AND($E21=2,TZ21=0),1000000,IF($F21&gt;0,INDEX('計算A'!GZ$110:GZ$114,$F21+1)+IF(AND($E21=1,TZ21=0),1000,0),MIN(AEZ21,20)*400+(IF('計算A'!GY$106=1,1-KR21,0)+IF('計算A'!GZ$106=1,1-KT21,0))*150+139+'計算A'!GZ$5*100000+IF(AND($E21=1,TZ21=0),50000,0))),1000000))</f>
        <v/>
      </c>
      <c r="ADH21">
        <f>IF($B21=0,1000000,IF(INDEX('計算A'!$D$60:$II$104,$B21,206)*KT21=1,IF(AND($E21=2,UA21=0),1000000,IF($F21&gt;0,INDEX('計算A'!HA$110:HA$114,$F21+1)+IF(AND($E21=1,UA21=0),1000,0),MIN(AEZ21,20)*400+(IF('計算A'!GZ$106=1,1-KS21,0)+IF('計算A'!HA$106=1,1-KU21,0))*150+149+'計算A'!HA$5*100000+IF(AND($E21=1,UA21=0),50000,0))),1000000))</f>
        <v/>
      </c>
      <c r="ADI21">
        <f>IF($B21=0,1000000,IF(INDEX('計算A'!$D$60:$II$104,$B21,207)*KU21=1,IF(AND($E21=2,UB21=0),1000000,IF($F21&gt;0,INDEX('計算A'!HB$110:HB$114,$F21+1)+IF(AND($E21=1,UB21=0),1000,0),MIN(AEZ21,20)*400+(IF('計算A'!HA$106=1,1-KT21,0)+IF('計算A'!HB$106=1,1-KV21,0))*150+159+'計算A'!HB$5*100000+IF(AND($E21=1,UB21=0),50000,0))),1000000))</f>
        <v/>
      </c>
      <c r="ADJ21">
        <f>IF($B21=0,1000000,IF(INDEX('計算A'!$D$60:$II$104,$B21,208)*KV21=1,IF(AND($E21=2,UC21=0),1000000,IF($F21&gt;0,INDEX('計算A'!HC$110:HC$114,$F21+1)+IF(AND($E21=1,UC21=0),1000,0),MIN(AEZ21,20)*400+(IF('計算A'!HB$106=1,1-KU21,0)+IF('計算A'!HC$106=1,1-KW21,0))*150+169+'計算A'!HC$5*100000+IF(AND($E21=1,UC21=0),50000,0))),1000000))</f>
        <v/>
      </c>
      <c r="ADK21">
        <f>IF($B21=0,1000000,IF(INDEX('計算A'!$D$60:$II$104,$B21,209)*KW21=1,IF(AND($E21=2,UD21=0),1000000,IF($F21&gt;0,INDEX('計算A'!HD$110:HD$114,$F21+1)+IF(AND($E21=1,UD21=0),1000,0),MIN(AEZ21,20)*400+(IF('計算A'!HC$106=1,1-KV21,0)+IF('計算A'!HD$106=1,1-KX21,0))*150+179+'計算A'!HD$5*100000+IF(AND($E21=1,UD21=0),50000,0))),1000000))</f>
        <v/>
      </c>
      <c r="ADL21">
        <f>IF($B21=0,1000000,IF(INDEX('計算A'!$D$60:$II$104,$B21,210)*KX21=1,IF(AND($E21=2,UE21=0),1000000,IF($F21&gt;0,INDEX('計算A'!HE$110:HE$114,$F21+1)+IF(AND($E21=1,UE21=0),1000,0),MIN(AEZ21,20)*400+(IF('計算A'!HD$106=1,1-KW21,0)+IF('計算A'!HE$106=1,1-KY21,0))*150+189+'計算A'!HE$5*100000+IF(AND($E21=1,UE21=0),50000,0))),1000000))</f>
        <v/>
      </c>
      <c r="ADM21">
        <f>IF($B21=0,1000000,IF(INDEX('計算A'!$D$60:$II$104,$B21,211)*KY21=1,IF(AND($E21=2,UF21=0),1000000,IF($F21&gt;0,INDEX('計算A'!HF$110:HF$114,$F21+1)+IF(AND($E21=1,UF21=0),1000,0),MIN(AEZ21,20)*400+(IF('計算A'!HE$106=1,1-KX21,0)+IF('計算A'!HF$106=1,1-KZ21,0))*150+199+'計算A'!HF$5*100000+IF(AND($E21=1,UF21=0),50000,0))),1000000))</f>
        <v/>
      </c>
      <c r="ADN21">
        <f>IF($B21=0,1000000,IF(INDEX('計算A'!$D$60:$II$104,$B21,212)*KZ21=1,IF(AND($E21=2,UG21=0),1000000,IF($F21&gt;0,INDEX('計算A'!HG$110:HG$114,$F21+1)+IF(AND($E21=1,UG21=0),1000,0),MIN(AEZ21,20)*400+(IF('計算A'!HF$106=1,1-KY21,0)+IF('計算A'!HG$106=1,1-LA21,0))*150+209+'計算A'!HG$5*100000+IF(AND($E21=1,UG21=0),50000,0))),1000000))</f>
        <v/>
      </c>
      <c r="ADO21">
        <f>IF($B21=0,1000000,IF(INDEX('計算A'!$D$60:$II$104,$B21,213)*LA21=1,IF(AND($E21=2,UH21=0),1000000,IF($F21&gt;0,INDEX('計算A'!HH$110:HH$114,$F21+1)+IF(AND($E21=1,UH21=0),1000,0),MIN(AEZ21,20)*400+(IF('計算A'!HG$106=1,1-KZ21,0)+IF('計算A'!HH$106=1,1-LB21,0))*150+219+'計算A'!HH$5*100000+IF(AND($E21=1,UH21=0),50000,0))),1000000))</f>
        <v/>
      </c>
      <c r="ADP21">
        <f>IF($B21=0,1000000,IF(INDEX('計算A'!$D$60:$II$104,$B21,214)*LB21=1,IF(AND($E21=2,UI21=0),1000000,IF($F21&gt;0,INDEX('計算A'!HI$110:HI$114,$F21+1)+IF(AND($E21=1,UI21=0),1000,0),MIN(AEZ21,20)*400+(IF('計算A'!HH$106=1,1-LA21,0)+IF('計算A'!HI$106=1,1-LC21,0))*150+229+'計算A'!HI$5*100000+IF(AND($E21=1,UI21=0),50000,0))),1000000))</f>
        <v/>
      </c>
      <c r="ADQ21">
        <f>IF($B21=0,1000000,IF(INDEX('計算A'!$D$60:$II$104,$B21,215)*LC21=1,IF(AND($E21=2,UJ21=0),1000000,IF($F21&gt;0,INDEX('計算A'!HJ$110:HJ$114,$F21+1)+IF(AND($E21=1,UJ21=0),1000,0),MIN(AEZ21,20)*400+(IF('計算A'!HI$106=1,1-LB21,0)+IF('計算A'!HJ$106=1,1-LD21,0))*150+239+'計算A'!HJ$5*100000+IF(AND($E21=1,UJ21=0),50000,0))),1000000))</f>
        <v/>
      </c>
      <c r="ADR21">
        <f>IF($B21=0,1000000,IF(INDEX('計算A'!$D$60:$II$104,$B21,216)*LD21=1,IF(AND($E21=2,UK21=0),1000000,IF($F21&gt;0,INDEX('計算A'!HK$110:HK$114,$F21+1)+IF(AND($E21=1,UK21=0),1000,0),MIN(AEZ21,20)*400+(IF('計算A'!HJ$106=1,1-LC21,0))*150+249+'計算A'!HK$5*100000+IF(AND($E21=1,UK21=0),50000,0))),1000000))</f>
        <v/>
      </c>
      <c r="ADS21">
        <f>IF($B21=0,1000000,IF(INDEX('計算A'!$D$60:$II$104,$B21,217)*LE21=1,IF(AND($E21=2,UL21=0),1000000,IF($F21&gt;0,INDEX('計算A'!HL$110:HL$114,$F21+1)+IF(AND($E21=1,UL21=0),1000,0),MIN(AFA21,20)*400+(IF('計算A'!HL$106=1,1-LF21,0))*150+20+'計算A'!HL$5*100000+IF(AND($E21=1,UL21=0),50000,0))),1000000))</f>
        <v/>
      </c>
      <c r="ADT21">
        <f>IF($B21=0,1000000,IF(INDEX('計算A'!$D$60:$II$104,$B21,218)*LF21=1,IF(AND($E21=2,UM21=0),1000000,IF($F21&gt;0,INDEX('計算A'!HM$110:HM$114,$F21+1)+IF(AND($E21=1,UM21=0),1000,0),MIN(AFA21,20)*400+(IF('計算A'!HL$106=1,1-LE21,0)+IF('計算A'!HM$106=1,1-LG21,0))*150+30+'計算A'!HM$5*100000+IF(AND($E21=1,UM21=0),50000,0))),1000000))</f>
        <v/>
      </c>
      <c r="ADU21">
        <f>IF($B21=0,1000000,IF(INDEX('計算A'!$D$60:$II$104,$B21,219)*LG21=1,IF(AND($E21=2,UN21=0),1000000,IF($F21&gt;0,INDEX('計算A'!HN$110:HN$114,$F21+1)+IF(AND($E21=1,UN21=0),1000,0),MIN(AFA21,20)*400+(IF('計算A'!HM$106=1,1-LF21,0)+IF('計算A'!HN$106=1,1-LH21,0))*150+40+'計算A'!HN$5*100000+IF(AND($E21=1,UN21=0),50000,0))),1000000))</f>
        <v/>
      </c>
      <c r="ADV21">
        <f>IF($B21=0,1000000,IF(INDEX('計算A'!$D$60:$II$104,$B21,220)*LH21=1,IF(AND($E21=2,UO21=0),1000000,IF($F21&gt;0,INDEX('計算A'!HO$110:HO$114,$F21+1)+IF(AND($E21=1,UO21=0),1000,0),MIN(AFA21,20)*400+(IF('計算A'!HN$106=1,1-LG21,0)+IF('計算A'!HO$106=1,1-LI21,0))*150+50+'計算A'!HO$5*100000+IF(AND($E21=1,UO21=0),50000,0))),1000000))</f>
        <v/>
      </c>
      <c r="ADW21">
        <f>IF($B21=0,1000000,IF(INDEX('計算A'!$D$60:$II$104,$B21,221)*LI21=1,IF(AND($E21=2,UP21=0),1000000,IF($F21&gt;0,INDEX('計算A'!HP$110:HP$114,$F21+1)+IF(AND($E21=1,UP21=0),1000,0),MIN(AFA21,20)*400+(IF('計算A'!HO$106=1,1-LH21,0)+IF('計算A'!HP$106=1,1-LJ21,0))*150+60+'計算A'!HP$5*100000+IF(AND($E21=1,UP21=0),50000,0))),1000000))</f>
        <v/>
      </c>
      <c r="ADX21">
        <f>IF($B21=0,1000000,IF(INDEX('計算A'!$D$60:$II$104,$B21,222)*LJ21=1,IF(AND($E21=2,UQ21=0),1000000,IF($F21&gt;0,INDEX('計算A'!HQ$110:HQ$114,$F21+1)+IF(AND($E21=1,UQ21=0),1000,0),MIN(AFA21,20)*400+(IF('計算A'!HP$106=1,1-LI21,0)+IF('計算A'!HQ$106=1,1-LK21,0))*150+70+'計算A'!HQ$5*100000+IF(AND($E21=1,UQ21=0),50000,0))),1000000))</f>
        <v/>
      </c>
      <c r="ADY21">
        <f>IF($B21=0,1000000,IF(INDEX('計算A'!$D$60:$II$104,$B21,223)*LK21=1,IF(AND($E21=2,UR21=0),1000000,IF($F21&gt;0,INDEX('計算A'!HR$110:HR$114,$F21+1)+IF(AND($E21=1,UR21=0),1000,0),MIN(AFA21,20)*400+(IF('計算A'!HQ$106=1,1-LJ21,0)+IF('計算A'!HR$106=1,1-LL21,0))*150+80+'計算A'!HR$5*100000+IF(AND($E21=1,UR21=0),50000,0))),1000000))</f>
        <v/>
      </c>
      <c r="ADZ21">
        <f>IF($B21=0,1000000,IF(INDEX('計算A'!$D$60:$II$104,$B21,224)*LL21=1,IF(AND($E21=2,US21=0),1000000,IF($F21&gt;0,INDEX('計算A'!HS$110:HS$114,$F21+1)+IF(AND($E21=1,US21=0),1000,0),MIN(AFA21,20)*400+(IF('計算A'!HR$106=1,1-LK21,0)+IF('計算A'!HS$106=1,1-LM21,0))*150+90+'計算A'!HS$5*100000+IF(AND($E21=1,US21=0),50000,0))),1000000))</f>
        <v/>
      </c>
      <c r="AEA21">
        <f>IF($B21=0,1000000,IF(INDEX('計算A'!$D$60:$II$104,$B21,225)*LM21=1,IF(AND($E21=2,UT21=0),1000000,IF($F21&gt;0,INDEX('計算A'!HT$110:HT$114,$F21+1)+IF(AND($E21=1,UT21=0),1000,0),MIN(AFA21,20)*400+(IF('計算A'!HS$106=1,1-LL21,0)+IF('計算A'!HT$106=1,1-LN21,0))*150+100+'計算A'!HT$5*100000+IF(AND($E21=1,UT21=0),50000,0))),1000000))</f>
        <v/>
      </c>
      <c r="AEB21">
        <f>IF($B21=0,1000000,IF(INDEX('計算A'!$D$60:$II$104,$B21,226)*LN21=1,IF(AND($E21=2,UU21=0),1000000,IF($F21&gt;0,INDEX('計算A'!HU$110:HU$114,$F21+1)+IF(AND($E21=1,UU21=0),1000,0),MIN(AFA21,20)*400+(IF('計算A'!HT$106=1,1-LM21,0)+IF('計算A'!HU$106=1,1-LO21,0))*150+110+'計算A'!HU$5*100000+IF(AND($E21=1,UU21=0),50000,0))),1000000))</f>
        <v/>
      </c>
      <c r="AEC21">
        <f>IF($B21=0,1000000,IF(INDEX('計算A'!$D$60:$II$104,$B21,227)*LO21=1,IF(AND($E21=2,UV21=0),1000000,IF($F21&gt;0,INDEX('計算A'!HV$110:HV$114,$F21+1)+IF(AND($E21=1,UV21=0),1000,0),MIN(AFA21,20)*400+(IF('計算A'!HU$106=1,1-LN21,0)+IF('計算A'!HV$106=1,1-LP21,0))*150+120+'計算A'!HV$5*100000+IF(AND($E21=1,UV21=0),50000,0))),1000000))</f>
        <v/>
      </c>
      <c r="AED21">
        <f>IF($B21=0,1000000,IF(INDEX('計算A'!$D$60:$II$104,$B21,228)*LP21=1,IF(AND($E21=2,UW21=0),1000000,IF($F21&gt;0,INDEX('計算A'!HW$110:HW$114,$F21+1)+IF(AND($E21=1,UW21=0),1000,0),MIN(AFA21,20)*400+(IF('計算A'!HV$106=1,1-LO21,0)+IF('計算A'!HW$106=1,1-LQ21,0))*150+130+'計算A'!HW$5*100000+IF(AND($E21=1,UW21=0),50000,0))),1000000))</f>
        <v/>
      </c>
      <c r="AEE21">
        <f>IF($B21=0,1000000,IF(INDEX('計算A'!$D$60:$II$104,$B21,229)*LQ21=1,IF(AND($E21=2,UX21=0),1000000,IF($F21&gt;0,INDEX('計算A'!HX$110:HX$114,$F21+1)+IF(AND($E21=1,UX21=0),1000,0),MIN(AFA21,20)*400+(IF('計算A'!HW$106=1,1-LP21,0)+IF('計算A'!HX$106=1,1-LR21,0))*150+140+'計算A'!HX$5*100000+IF(AND($E21=1,UX21=0),50000,0))),1000000))</f>
        <v/>
      </c>
      <c r="AEF21">
        <f>IF($B21=0,1000000,IF(INDEX('計算A'!$D$60:$II$104,$B21,230)*LR21=1,IF(AND($E21=2,UY21=0),1000000,IF($F21&gt;0,INDEX('計算A'!HY$110:HY$114,$F21+1)+IF(AND($E21=1,UY21=0),1000,0),MIN(AFA21,20)*400+(IF('計算A'!HX$106=1,1-LQ21,0)+IF('計算A'!HY$106=1,1-LS21,0))*150+150+'計算A'!HY$5*100000+IF(AND($E21=1,UY21=0),50000,0))),1000000))</f>
        <v/>
      </c>
      <c r="AEG21">
        <f>IF($B21=0,1000000,IF(INDEX('計算A'!$D$60:$II$104,$B21,231)*LS21=1,IF(AND($E21=2,UZ21=0),1000000,IF($F21&gt;0,INDEX('計算A'!HZ$110:HZ$114,$F21+1)+IF(AND($E21=1,UZ21=0),1000,0),MIN(AFA21,20)*400+(IF('計算A'!HY$106=1,1-LR21,0)+IF('計算A'!HZ$106=1,1-LT21,0))*150+160+'計算A'!HZ$5*100000+IF(AND($E21=1,UZ21=0),50000,0))),1000000))</f>
        <v/>
      </c>
      <c r="AEH21">
        <f>IF($B21=0,1000000,IF(INDEX('計算A'!$D$60:$II$104,$B21,232)*LT21=1,IF(AND($E21=2,VA21=0),1000000,IF($F21&gt;0,INDEX('計算A'!IA$110:IA$114,$F21+1)+IF(AND($E21=1,VA21=0),1000,0),MIN(AFA21,20)*400+(IF('計算A'!HZ$106=1,1-LS21,0)+IF('計算A'!IA$106=1,1-LU21,0))*150+170+'計算A'!IA$5*100000+IF(AND($E21=1,VA21=0),50000,0))),1000000))</f>
        <v/>
      </c>
      <c r="AEI21">
        <f>IF($B21=0,1000000,IF(INDEX('計算A'!$D$60:$II$104,$B21,233)*LU21=1,IF(AND($E21=2,VB21=0),1000000,IF($F21&gt;0,INDEX('計算A'!IB$110:IB$114,$F21+1)+IF(AND($E21=1,VB21=0),1000,0),MIN(AFA21,20)*400+(IF('計算A'!IA$106=1,1-LT21,0)+IF('計算A'!IB$106=1,1-LV21,0))*150+180+'計算A'!IB$5*100000+IF(AND($E21=1,VB21=0),50000,0))),1000000))</f>
        <v/>
      </c>
      <c r="AEJ21">
        <f>IF($B21=0,1000000,IF(INDEX('計算A'!$D$60:$II$104,$B21,234)*LV21=1,IF(AND($E21=2,VC21=0),1000000,IF($F21&gt;0,INDEX('計算A'!IC$110:IC$114,$F21+1)+IF(AND($E21=1,VC21=0),1000,0),MIN(AFA21,20)*400+(IF('計算A'!IB$106=1,1-LU21,0)+IF('計算A'!IC$106=1,1-LW21,0))*150+190+'計算A'!IC$5*100000+IF(AND($E21=1,VC21=0),50000,0))),1000000))</f>
        <v/>
      </c>
      <c r="AEK21">
        <f>IF($B21=0,1000000,IF(INDEX('計算A'!$D$60:$II$104,$B21,235)*LW21=1,IF(AND($E21=2,VD21=0),1000000,IF($F21&gt;0,INDEX('計算A'!ID$110:ID$114,$F21+1)+IF(AND($E21=1,VD21=0),1000,0),MIN(AFA21,20)*400+(IF('計算A'!IC$106=1,1-LV21,0)+IF('計算A'!ID$106=1,1-LX21,0))*150+200+'計算A'!ID$5*100000+IF(AND($E21=1,VD21=0),50000,0))),1000000))</f>
        <v/>
      </c>
      <c r="AEL21">
        <f>IF($B21=0,1000000,IF(INDEX('計算A'!$D$60:$II$104,$B21,236)*LX21=1,IF(AND($E21=2,VE21=0),1000000,IF($F21&gt;0,INDEX('計算A'!IE$110:IE$114,$F21+1)+IF(AND($E21=1,VE21=0),1000,0),MIN(AFA21,20)*400+(IF('計算A'!ID$106=1,1-LW21,0)+IF('計算A'!IE$106=1,1-LY21,0))*150+210+'計算A'!IE$5*100000+IF(AND($E21=1,VE21=0),50000,0))),1000000))</f>
        <v/>
      </c>
      <c r="AEM21">
        <f>IF($B21=0,1000000,IF(INDEX('計算A'!$D$60:$II$104,$B21,237)*LY21=1,IF(AND($E21=2,VF21=0),1000000,IF($F21&gt;0,INDEX('計算A'!IF$110:IF$114,$F21+1)+IF(AND($E21=1,VF21=0),1000,0),MIN(AFA21,20)*400+(IF('計算A'!IE$106=1,1-LX21,0)+IF('計算A'!IF$106=1,1-LZ21,0))*150+220+'計算A'!IF$5*100000+IF(AND($E21=1,VF21=0),50000,0))),1000000))</f>
        <v/>
      </c>
      <c r="AEN21">
        <f>IF($B21=0,1000000,IF(INDEX('計算A'!$D$60:$II$104,$B21,238)*LZ21=1,IF(AND($E21=2,VG21=0),1000000,IF($F21&gt;0,INDEX('計算A'!IG$110:IG$114,$F21+1)+IF(AND($E21=1,VG21=0),1000,0),MIN(AFA21,20)*400+(IF('計算A'!IF$106=1,1-LY21,0)+IF('計算A'!IG$106=1,1-MA21,0))*150+230+'計算A'!IG$5*100000+IF(AND($E21=1,VG21=0),50000,0))),1000000))</f>
        <v/>
      </c>
      <c r="AEO21">
        <f>IF($B21=0,1000000,IF(INDEX('計算A'!$D$60:$II$104,$B21,239)*MA21=1,IF(AND($E21=2,VH21=0),1000000,IF($F21&gt;0,INDEX('計算A'!IH$110:IH$114,$F21+1)+IF(AND($E21=1,VH21=0),1000,0),MIN(AFA21,20)*400+(IF('計算A'!IG$106=1,1-LZ21,0)+IF('計算A'!IH$106=1,1-MB21,0))*150+240+'計算A'!IH$5*100000+IF(AND($E21=1,VH21=0),50000,0))),1000000))</f>
        <v/>
      </c>
      <c r="AEP21">
        <f>IF($B21=0,1000000,IF(INDEX('計算A'!$D$60:$II$104,$B21,240)*MB21=1,IF(AND($E21=2,VI21=0),1000000,IF($F21&gt;0,INDEX('計算A'!II$110:II$114,$F21+1)+IF(AND($E21=1,VI21=0),1000,0),MIN(AFA21,20)*400+(IF('計算A'!IH$106=1,1-MA21,0))*150+250+'計算A'!II$5*100000+IF(AND($E21=1,VI21=0),50000,0))),1000000))</f>
        <v/>
      </c>
      <c r="AER21">
        <f>AER20+IF($C20&gt;0,IF(INDEX('計算A'!$D$2:$II$2,$C20)=1,1,0),0)</f>
        <v/>
      </c>
      <c r="AES21">
        <f>AES20+IF($C20&gt;0,IF(INDEX('計算A'!$D$2:$II$2,$C20)=2,1,0),0)</f>
        <v/>
      </c>
      <c r="AET21">
        <f>AET20+IF($C20&gt;0,IF(INDEX('計算A'!$D$2:$II$2,$C20)=3,1,0),0)</f>
        <v/>
      </c>
      <c r="AEU21">
        <f>AEU20+IF($C20&gt;0,IF(INDEX('計算A'!$D$2:$II$2,$C20)=4,1,0),0)</f>
        <v/>
      </c>
      <c r="AEV21">
        <f>AEV20+IF($C20&gt;0,IF(INDEX('計算A'!$D$2:$II$2,$C20)=5,1,0),0)</f>
        <v/>
      </c>
      <c r="AEW21">
        <f>AEW20+IF($C20&gt;0,IF(INDEX('計算A'!$D$2:$II$2,$C20)=6,1,0),0)</f>
        <v/>
      </c>
      <c r="AEX21">
        <f>AEX20+IF($C20&gt;0,IF(INDEX('計算A'!$D$2:$II$2,$C20)=7,1,0),0)</f>
        <v/>
      </c>
      <c r="AEY21">
        <f>AEY20+IF($C20&gt;0,IF(INDEX('計算A'!$D$2:$II$2,$C20)=8,1,0),0)</f>
        <v/>
      </c>
      <c r="AEZ21">
        <f>AEZ20+IF($C20&gt;0,IF(INDEX('計算A'!$D$2:$II$2,$C20)=9,1,0),0)</f>
        <v/>
      </c>
      <c r="AFA21">
        <f>AFA20+IF($C20&gt;0,IF(INDEX('計算A'!$D$2:$II$2,$C20)=10,1,0),0)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F($F22&gt;0,INDEX('計算A'!D$110:D$114,$F22+1)+IF(AND($E22=1,MD22=0),1000,0),MIN(AER22,20)*400+(IF('計算A'!D$106=1,1-CX22,0))*150+11+'計算A'!D$5*100000+IF(AND($E22=1,MD22=0),50000,0))),1000000))</f>
        <v/>
      </c>
      <c r="VL22">
        <f>IF($B22=0,1000000,IF(INDEX('計算A'!$D$60:$II$104,$B22,2)*CX22=1,IF(AND($E22=2,ME22=0),1000000,IF($F22&gt;0,INDEX('計算A'!E$110:E$114,$F22+1)+IF(AND($E22=1,ME22=0),1000,0),MIN(AER22,20)*400+(IF('計算A'!D$106=1,1-CW22,0)+IF('計算A'!E$106=1,1-CY22,0))*150+21+'計算A'!E$5*100000+IF(AND($E22=1,ME22=0),50000,0))),1000000))</f>
        <v/>
      </c>
      <c r="VM22">
        <f>IF($B22=0,1000000,IF(INDEX('計算A'!$D$60:$II$104,$B22,3)*CY22=1,IF(AND($E22=2,MF22=0),1000000,IF($F22&gt;0,INDEX('計算A'!F$110:F$114,$F22+1)+IF(AND($E22=1,MF22=0),1000,0),MIN(AER22,20)*400+(IF('計算A'!E$106=1,1-CX22,0)+IF('計算A'!F$106=1,1-CZ22,0))*150+31+'計算A'!F$5*100000+IF(AND($E22=1,MF22=0),50000,0))),1000000))</f>
        <v/>
      </c>
      <c r="VN22">
        <f>IF($B22=0,1000000,IF(INDEX('計算A'!$D$60:$II$104,$B22,4)*CZ22=1,IF(AND($E22=2,MG22=0),1000000,IF($F22&gt;0,INDEX('計算A'!G$110:G$114,$F22+1)+IF(AND($E22=1,MG22=0),1000,0),MIN(AER22,20)*400+(IF('計算A'!F$106=1,1-CY22,0)+IF('計算A'!G$106=1,1-DA22,0))*150+41+'計算A'!G$5*100000+IF(AND($E22=1,MG22=0),50000,0))),1000000))</f>
        <v/>
      </c>
      <c r="VO22">
        <f>IF($B22=0,1000000,IF(INDEX('計算A'!$D$60:$II$104,$B22,5)*DA22=1,IF(AND($E22=2,MH22=0),1000000,IF($F22&gt;0,INDEX('計算A'!H$110:H$114,$F22+1)+IF(AND($E22=1,MH22=0),1000,0),MIN(AER22,20)*400+(IF('計算A'!G$106=1,1-CZ22,0)+IF('計算A'!H$106=1,1-DB22,0))*150+51+'計算A'!H$5*100000+IF(AND($E22=1,MH22=0),50000,0))),1000000))</f>
        <v/>
      </c>
      <c r="VP22">
        <f>IF($B22=0,1000000,IF(INDEX('計算A'!$D$60:$II$104,$B22,6)*DB22=1,IF(AND($E22=2,MI22=0),1000000,IF($F22&gt;0,INDEX('計算A'!I$110:I$114,$F22+1)+IF(AND($E22=1,MI22=0),1000,0),MIN(AER22,20)*400+(IF('計算A'!H$106=1,1-DA22,0)+IF('計算A'!I$106=1,1-DC22,0))*150+61+'計算A'!I$5*100000+IF(AND($E22=1,MI22=0),50000,0))),1000000))</f>
        <v/>
      </c>
      <c r="VQ22">
        <f>IF($B22=0,1000000,IF(INDEX('計算A'!$D$60:$II$104,$B22,7)*DC22=1,IF(AND($E22=2,MJ22=0),1000000,IF($F22&gt;0,INDEX('計算A'!J$110:J$114,$F22+1)+IF(AND($E22=1,MJ22=0),1000,0),MIN(AER22,20)*400+(IF('計算A'!I$106=1,1-DB22,0)+IF('計算A'!J$106=1,1-DD22,0))*150+71+'計算A'!J$5*100000+IF(AND($E22=1,MJ22=0),50000,0))),1000000))</f>
        <v/>
      </c>
      <c r="VR22">
        <f>IF($B22=0,1000000,IF(INDEX('計算A'!$D$60:$II$104,$B22,8)*DD22=1,IF(AND($E22=2,MK22=0),1000000,IF($F22&gt;0,INDEX('計算A'!K$110:K$114,$F22+1)+IF(AND($E22=1,MK22=0),1000,0),MIN(AER22,20)*400+(IF('計算A'!J$106=1,1-DC22,0)+IF('計算A'!K$106=1,1-DE22,0))*150+81+'計算A'!K$5*100000+IF(AND($E22=1,MK22=0),50000,0))),1000000))</f>
        <v/>
      </c>
      <c r="VS22">
        <f>IF($B22=0,1000000,IF(INDEX('計算A'!$D$60:$II$104,$B22,9)*DE22=1,IF(AND($E22=2,ML22=0),1000000,IF($F22&gt;0,INDEX('計算A'!L$110:L$114,$F22+1)+IF(AND($E22=1,ML22=0),1000,0),MIN(AER22,20)*400+(IF('計算A'!K$106=1,1-DD22,0)+IF('計算A'!L$106=1,1-DF22,0))*150+91+'計算A'!L$5*100000+IF(AND($E22=1,ML22=0),50000,0))),1000000))</f>
        <v/>
      </c>
      <c r="VT22">
        <f>IF($B22=0,1000000,IF(INDEX('計算A'!$D$60:$II$104,$B22,10)*DF22=1,IF(AND($E22=2,MM22=0),1000000,IF($F22&gt;0,INDEX('計算A'!M$110:M$114,$F22+1)+IF(AND($E22=1,MM22=0),1000,0),MIN(AER22,20)*400+(IF('計算A'!L$106=1,1-DE22,0)+IF('計算A'!M$106=1,1-DG22,0))*150+101+'計算A'!M$5*100000+IF(AND($E22=1,MM22=0),50000,0))),1000000))</f>
        <v/>
      </c>
      <c r="VU22">
        <f>IF($B22=0,1000000,IF(INDEX('計算A'!$D$60:$II$104,$B22,11)*DG22=1,IF(AND($E22=2,MN22=0),1000000,IF($F22&gt;0,INDEX('計算A'!N$110:N$114,$F22+1)+IF(AND($E22=1,MN22=0),1000,0),MIN(AER22,20)*400+(IF('計算A'!M$106=1,1-DF22,0)+IF('計算A'!N$106=1,1-DH22,0))*150+111+'計算A'!N$5*100000+IF(AND($E22=1,MN22=0),50000,0))),1000000))</f>
        <v/>
      </c>
      <c r="VV22">
        <f>IF($B22=0,1000000,IF(INDEX('計算A'!$D$60:$II$104,$B22,12)*DH22=1,IF(AND($E22=2,MO22=0),1000000,IF($F22&gt;0,INDEX('計算A'!O$110:O$114,$F22+1)+IF(AND($E22=1,MO22=0),1000,0),MIN(AER22,20)*400+(IF('計算A'!N$106=1,1-DG22,0)+IF('計算A'!O$106=1,1-DI22,0))*150+121+'計算A'!O$5*100000+IF(AND($E22=1,MO22=0),50000,0))),1000000))</f>
        <v/>
      </c>
      <c r="VW22">
        <f>IF($B22=0,1000000,IF(INDEX('計算A'!$D$60:$II$104,$B22,13)*DI22=1,IF(AND($E22=2,MP22=0),1000000,IF($F22&gt;0,INDEX('計算A'!P$110:P$114,$F22+1)+IF(AND($E22=1,MP22=0),1000,0),MIN(AER22,20)*400+(IF('計算A'!O$106=1,1-DH22,0)+IF('計算A'!P$106=1,1-DJ22,0))*150+131+'計算A'!P$5*100000+IF(AND($E22=1,MP22=0),50000,0))),1000000))</f>
        <v/>
      </c>
      <c r="VX22">
        <f>IF($B22=0,1000000,IF(INDEX('計算A'!$D$60:$II$104,$B22,14)*DJ22=1,IF(AND($E22=2,MQ22=0),1000000,IF($F22&gt;0,INDEX('計算A'!Q$110:Q$114,$F22+1)+IF(AND($E22=1,MQ22=0),1000,0),MIN(AER22,20)*400+(IF('計算A'!P$106=1,1-DI22,0)+IF('計算A'!Q$106=1,1-DK22,0))*150+141+'計算A'!Q$5*100000+IF(AND($E22=1,MQ22=0),50000,0))),1000000))</f>
        <v/>
      </c>
      <c r="VY22">
        <f>IF($B22=0,1000000,IF(INDEX('計算A'!$D$60:$II$104,$B22,15)*DK22=1,IF(AND($E22=2,MR22=0),1000000,IF($F22&gt;0,INDEX('計算A'!R$110:R$114,$F22+1)+IF(AND($E22=1,MR22=0),1000,0),MIN(AER22,20)*400+(IF('計算A'!Q$106=1,1-DJ22,0)+IF('計算A'!R$106=1,1-DL22,0))*150+151+'計算A'!R$5*100000+IF(AND($E22=1,MR22=0),50000,0))),1000000))</f>
        <v/>
      </c>
      <c r="VZ22">
        <f>IF($B22=0,1000000,IF(INDEX('計算A'!$D$60:$II$104,$B22,16)*DL22=1,IF(AND($E22=2,MS22=0),1000000,IF($F22&gt;0,INDEX('計算A'!S$110:S$114,$F22+1)+IF(AND($E22=1,MS22=0),1000,0),MIN(AER22,20)*400+(IF('計算A'!R$106=1,1-DK22,0)+IF('計算A'!S$106=1,1-DM22,0))*150+161+'計算A'!S$5*100000+IF(AND($E22=1,MS22=0),50000,0))),1000000))</f>
        <v/>
      </c>
      <c r="WA22">
        <f>IF($B22=0,1000000,IF(INDEX('計算A'!$D$60:$II$104,$B22,17)*DM22=1,IF(AND($E22=2,MT22=0),1000000,IF($F22&gt;0,INDEX('計算A'!T$110:T$114,$F22+1)+IF(AND($E22=1,MT22=0),1000,0),MIN(AER22,20)*400+(IF('計算A'!S$106=1,1-DL22,0)+IF('計算A'!T$106=1,1-DN22,0))*150+171+'計算A'!T$5*100000+IF(AND($E22=1,MT22=0),50000,0))),1000000))</f>
        <v/>
      </c>
      <c r="WB22">
        <f>IF($B22=0,1000000,IF(INDEX('計算A'!$D$60:$II$104,$B22,18)*DN22=1,IF(AND($E22=2,MU22=0),1000000,IF($F22&gt;0,INDEX('計算A'!U$110:U$114,$F22+1)+IF(AND($E22=1,MU22=0),1000,0),MIN(AER22,20)*400+(IF('計算A'!T$106=1,1-DM22,0)+IF('計算A'!U$106=1,1-DO22,0))*150+181+'計算A'!U$5*100000+IF(AND($E22=1,MU22=0),50000,0))),1000000))</f>
        <v/>
      </c>
      <c r="WC22">
        <f>IF($B22=0,1000000,IF(INDEX('計算A'!$D$60:$II$104,$B22,19)*DO22=1,IF(AND($E22=2,MV22=0),1000000,IF($F22&gt;0,INDEX('計算A'!V$110:V$114,$F22+1)+IF(AND($E22=1,MV22=0),1000,0),MIN(AER22,20)*400+(IF('計算A'!U$106=1,1-DN22,0)+IF('計算A'!V$106=1,1-DP22,0))*150+191+'計算A'!V$5*100000+IF(AND($E22=1,MV22=0),50000,0))),1000000))</f>
        <v/>
      </c>
      <c r="WD22">
        <f>IF($B22=0,1000000,IF(INDEX('計算A'!$D$60:$II$104,$B22,20)*DP22=1,IF(AND($E22=2,MW22=0),1000000,IF($F22&gt;0,INDEX('計算A'!W$110:W$114,$F22+1)+IF(AND($E22=1,MW22=0),1000,0),MIN(AER22,20)*400+(IF('計算A'!V$106=1,1-DO22,0)+IF('計算A'!W$106=1,1-DQ22,0))*150+201+'計算A'!W$5*100000+IF(AND($E22=1,MW22=0),50000,0))),1000000))</f>
        <v/>
      </c>
      <c r="WE22">
        <f>IF($B22=0,1000000,IF(INDEX('計算A'!$D$60:$II$104,$B22,21)*DQ22=1,IF(AND($E22=2,MX22=0),1000000,IF($F22&gt;0,INDEX('計算A'!X$110:X$114,$F22+1)+IF(AND($E22=1,MX22=0),1000,0),MIN(AER22,20)*400+(IF('計算A'!W$106=1,1-DP22,0)+IF('計算A'!X$106=1,1-DR22,0))*150+211+'計算A'!X$5*100000+IF(AND($E22=1,MX22=0),50000,0))),1000000))</f>
        <v/>
      </c>
      <c r="WF22">
        <f>IF($B22=0,1000000,IF(INDEX('計算A'!$D$60:$II$104,$B22,22)*DR22=1,IF(AND($E22=2,MY22=0),1000000,IF($F22&gt;0,INDEX('計算A'!Y$110:Y$114,$F22+1)+IF(AND($E22=1,MY22=0),1000,0),MIN(AER22,20)*400+(IF('計算A'!X$106=1,1-DQ22,0)+IF('計算A'!Y$106=1,1-DS22,0))*150+221+'計算A'!Y$5*100000+IF(AND($E22=1,MY22=0),50000,0))),1000000))</f>
        <v/>
      </c>
      <c r="WG22">
        <f>IF($B22=0,1000000,IF(INDEX('計算A'!$D$60:$II$104,$B22,23)*DS22=1,IF(AND($E22=2,MZ22=0),1000000,IF($F22&gt;0,INDEX('計算A'!Z$110:Z$114,$F22+1)+IF(AND($E22=1,MZ22=0),1000,0),MIN(AER22,20)*400+(IF('計算A'!Y$106=1,1-DR22,0)+IF('計算A'!Z$106=1,1-DT22,0))*150+231+'計算A'!Z$5*100000+IF(AND($E22=1,MZ22=0),50000,0))),1000000))</f>
        <v/>
      </c>
      <c r="WH22">
        <f>IF($B22=0,1000000,IF(INDEX('計算A'!$D$60:$II$104,$B22,24)*DT22=1,IF(AND($E22=2,NA22=0),1000000,IF($F22&gt;0,INDEX('計算A'!AA$110:AA$114,$F22+1)+IF(AND($E22=1,NA22=0),1000,0),MIN(AER22,20)*400+(IF('計算A'!Z$106=1,1-DS22,0))*150+241+'計算A'!AA$5*100000+IF(AND($E22=1,NA22=0),50000,0))),1000000))</f>
        <v/>
      </c>
      <c r="WI22">
        <f>IF($B22=0,1000000,IF(INDEX('計算A'!$D$60:$II$104,$B22,25)*DU22=1,IF(AND($E22=2,NB22=0),1000000,IF($F22&gt;0,INDEX('計算A'!AB$110:AB$114,$F22+1)+IF(AND($E22=1,NB22=0),1000,0),MIN(AES22,20)*400+(IF('計算A'!AB$106=1,1-DV22,0))*150+12+'計算A'!AB$5*100000+IF(AND($E22=1,NB22=0),50000,0))),1000000))</f>
        <v/>
      </c>
      <c r="WJ22">
        <f>IF($B22=0,1000000,IF(INDEX('計算A'!$D$60:$II$104,$B22,26)*DV22=1,IF(AND($E22=2,NC22=0),1000000,IF($F22&gt;0,INDEX('計算A'!AC$110:AC$114,$F22+1)+IF(AND($E22=1,NC22=0),1000,0),MIN(AES22,20)*400+(IF('計算A'!AB$106=1,1-DU22,0)+IF('計算A'!AC$106=1,1-DW22,0))*150+22+'計算A'!AC$5*100000+IF(AND($E22=1,NC22=0),50000,0))),1000000))</f>
        <v/>
      </c>
      <c r="WK22">
        <f>IF($B22=0,1000000,IF(INDEX('計算A'!$D$60:$II$104,$B22,27)*DW22=1,IF(AND($E22=2,ND22=0),1000000,IF($F22&gt;0,INDEX('計算A'!AD$110:AD$114,$F22+1)+IF(AND($E22=1,ND22=0),1000,0),MIN(AES22,20)*400+(IF('計算A'!AC$106=1,1-DV22,0)+IF('計算A'!AD$106=1,1-DX22,0))*150+32+'計算A'!AD$5*100000+IF(AND($E22=1,ND22=0),50000,0))),1000000))</f>
        <v/>
      </c>
      <c r="WL22">
        <f>IF($B22=0,1000000,IF(INDEX('計算A'!$D$60:$II$104,$B22,28)*DX22=1,IF(AND($E22=2,NE22=0),1000000,IF($F22&gt;0,INDEX('計算A'!AE$110:AE$114,$F22+1)+IF(AND($E22=1,NE22=0),1000,0),MIN(AES22,20)*400+(IF('計算A'!AD$106=1,1-DW22,0)+IF('計算A'!AE$106=1,1-DY22,0))*150+42+'計算A'!AE$5*100000+IF(AND($E22=1,NE22=0),50000,0))),1000000))</f>
        <v/>
      </c>
      <c r="WM22">
        <f>IF($B22=0,1000000,IF(INDEX('計算A'!$D$60:$II$104,$B22,29)*DY22=1,IF(AND($E22=2,NF22=0),1000000,IF($F22&gt;0,INDEX('計算A'!AF$110:AF$114,$F22+1)+IF(AND($E22=1,NF22=0),1000,0),MIN(AES22,20)*400+(IF('計算A'!AE$106=1,1-DX22,0)+IF('計算A'!AF$106=1,1-DZ22,0))*150+52+'計算A'!AF$5*100000+IF(AND($E22=1,NF22=0),50000,0))),1000000))</f>
        <v/>
      </c>
      <c r="WN22">
        <f>IF($B22=0,1000000,IF(INDEX('計算A'!$D$60:$II$104,$B22,30)*DZ22=1,IF(AND($E22=2,NG22=0),1000000,IF($F22&gt;0,INDEX('計算A'!AG$110:AG$114,$F22+1)+IF(AND($E22=1,NG22=0),1000,0),MIN(AES22,20)*400+(IF('計算A'!AF$106=1,1-DY22,0)+IF('計算A'!AG$106=1,1-EA22,0))*150+62+'計算A'!AG$5*100000+IF(AND($E22=1,NG22=0),50000,0))),1000000))</f>
        <v/>
      </c>
      <c r="WO22">
        <f>IF($B22=0,1000000,IF(INDEX('計算A'!$D$60:$II$104,$B22,31)*EA22=1,IF(AND($E22=2,NH22=0),1000000,IF($F22&gt;0,INDEX('計算A'!AH$110:AH$114,$F22+1)+IF(AND($E22=1,NH22=0),1000,0),MIN(AES22,20)*400+(IF('計算A'!AG$106=1,1-DZ22,0)+IF('計算A'!AH$106=1,1-EB22,0))*150+72+'計算A'!AH$5*100000+IF(AND($E22=1,NH22=0),50000,0))),1000000))</f>
        <v/>
      </c>
      <c r="WP22">
        <f>IF($B22=0,1000000,IF(INDEX('計算A'!$D$60:$II$104,$B22,32)*EB22=1,IF(AND($E22=2,NI22=0),1000000,IF($F22&gt;0,INDEX('計算A'!AI$110:AI$114,$F22+1)+IF(AND($E22=1,NI22=0),1000,0),MIN(AES22,20)*400+(IF('計算A'!AH$106=1,1-EA22,0)+IF('計算A'!AI$106=1,1-EC22,0))*150+82+'計算A'!AI$5*100000+IF(AND($E22=1,NI22=0),50000,0))),1000000))</f>
        <v/>
      </c>
      <c r="WQ22">
        <f>IF($B22=0,1000000,IF(INDEX('計算A'!$D$60:$II$104,$B22,33)*EC22=1,IF(AND($E22=2,NJ22=0),1000000,IF($F22&gt;0,INDEX('計算A'!AJ$110:AJ$114,$F22+1)+IF(AND($E22=1,NJ22=0),1000,0),MIN(AES22,20)*400+(IF('計算A'!AI$106=1,1-EB22,0)+IF('計算A'!AJ$106=1,1-ED22,0))*150+92+'計算A'!AJ$5*100000+IF(AND($E22=1,NJ22=0),50000,0))),1000000))</f>
        <v/>
      </c>
      <c r="WR22">
        <f>IF($B22=0,1000000,IF(INDEX('計算A'!$D$60:$II$104,$B22,34)*ED22=1,IF(AND($E22=2,NK22=0),1000000,IF($F22&gt;0,INDEX('計算A'!AK$110:AK$114,$F22+1)+IF(AND($E22=1,NK22=0),1000,0),MIN(AES22,20)*400+(IF('計算A'!AJ$106=1,1-EC22,0)+IF('計算A'!AK$106=1,1-EE22,0))*150+102+'計算A'!AK$5*100000+IF(AND($E22=1,NK22=0),50000,0))),1000000))</f>
        <v/>
      </c>
      <c r="WS22">
        <f>IF($B22=0,1000000,IF(INDEX('計算A'!$D$60:$II$104,$B22,35)*EE22=1,IF(AND($E22=2,NL22=0),1000000,IF($F22&gt;0,INDEX('計算A'!AL$110:AL$114,$F22+1)+IF(AND($E22=1,NL22=0),1000,0),MIN(AES22,20)*400+(IF('計算A'!AK$106=1,1-ED22,0)+IF('計算A'!AL$106=1,1-EF22,0))*150+112+'計算A'!AL$5*100000+IF(AND($E22=1,NL22=0),50000,0))),1000000))</f>
        <v/>
      </c>
      <c r="WT22">
        <f>IF($B22=0,1000000,IF(INDEX('計算A'!$D$60:$II$104,$B22,36)*EF22=1,IF(AND($E22=2,NM22=0),1000000,IF($F22&gt;0,INDEX('計算A'!AM$110:AM$114,$F22+1)+IF(AND($E22=1,NM22=0),1000,0),MIN(AES22,20)*400+(IF('計算A'!AL$106=1,1-EE22,0)+IF('計算A'!AM$106=1,1-EG22,0))*150+122+'計算A'!AM$5*100000+IF(AND($E22=1,NM22=0),50000,0))),1000000))</f>
        <v/>
      </c>
      <c r="WU22">
        <f>IF($B22=0,1000000,IF(INDEX('計算A'!$D$60:$II$104,$B22,37)*EG22=1,IF(AND($E22=2,NN22=0),1000000,IF($F22&gt;0,INDEX('計算A'!AN$110:AN$114,$F22+1)+IF(AND($E22=1,NN22=0),1000,0),MIN(AES22,20)*400+(IF('計算A'!AM$106=1,1-EF22,0)+IF('計算A'!AN$106=1,1-EH22,0))*150+132+'計算A'!AN$5*100000+IF(AND($E22=1,NN22=0),50000,0))),1000000))</f>
        <v/>
      </c>
      <c r="WV22">
        <f>IF($B22=0,1000000,IF(INDEX('計算A'!$D$60:$II$104,$B22,38)*EH22=1,IF(AND($E22=2,NO22=0),1000000,IF($F22&gt;0,INDEX('計算A'!AO$110:AO$114,$F22+1)+IF(AND($E22=1,NO22=0),1000,0),MIN(AES22,20)*400+(IF('計算A'!AN$106=1,1-EG22,0)+IF('計算A'!AO$106=1,1-EI22,0))*150+142+'計算A'!AO$5*100000+IF(AND($E22=1,NO22=0),50000,0))),1000000))</f>
        <v/>
      </c>
      <c r="WW22">
        <f>IF($B22=0,1000000,IF(INDEX('計算A'!$D$60:$II$104,$B22,39)*EI22=1,IF(AND($E22=2,NP22=0),1000000,IF($F22&gt;0,INDEX('計算A'!AP$110:AP$114,$F22+1)+IF(AND($E22=1,NP22=0),1000,0),MIN(AES22,20)*400+(IF('計算A'!AO$106=1,1-EH22,0)+IF('計算A'!AP$106=1,1-EJ22,0))*150+152+'計算A'!AP$5*100000+IF(AND($E22=1,NP22=0),50000,0))),1000000))</f>
        <v/>
      </c>
      <c r="WX22">
        <f>IF($B22=0,1000000,IF(INDEX('計算A'!$D$60:$II$104,$B22,40)*EJ22=1,IF(AND($E22=2,NQ22=0),1000000,IF($F22&gt;0,INDEX('計算A'!AQ$110:AQ$114,$F22+1)+IF(AND($E22=1,NQ22=0),1000,0),MIN(AES22,20)*400+(IF('計算A'!AP$106=1,1-EI22,0)+IF('計算A'!AQ$106=1,1-EK22,0))*150+162+'計算A'!AQ$5*100000+IF(AND($E22=1,NQ22=0),50000,0))),1000000))</f>
        <v/>
      </c>
      <c r="WY22">
        <f>IF($B22=0,1000000,IF(INDEX('計算A'!$D$60:$II$104,$B22,41)*EK22=1,IF(AND($E22=2,NR22=0),1000000,IF($F22&gt;0,INDEX('計算A'!AR$110:AR$114,$F22+1)+IF(AND($E22=1,NR22=0),1000,0),MIN(AES22,20)*400+(IF('計算A'!AQ$106=1,1-EJ22,0)+IF('計算A'!AR$106=1,1-EL22,0))*150+172+'計算A'!AR$5*100000+IF(AND($E22=1,NR22=0),50000,0))),1000000))</f>
        <v/>
      </c>
      <c r="WZ22">
        <f>IF($B22=0,1000000,IF(INDEX('計算A'!$D$60:$II$104,$B22,42)*EL22=1,IF(AND($E22=2,NS22=0),1000000,IF($F22&gt;0,INDEX('計算A'!AS$110:AS$114,$F22+1)+IF(AND($E22=1,NS22=0),1000,0),MIN(AES22,20)*400+(IF('計算A'!AR$106=1,1-EK22,0)+IF('計算A'!AS$106=1,1-EM22,0))*150+182+'計算A'!AS$5*100000+IF(AND($E22=1,NS22=0),50000,0))),1000000))</f>
        <v/>
      </c>
      <c r="XA22">
        <f>IF($B22=0,1000000,IF(INDEX('計算A'!$D$60:$II$104,$B22,43)*EM22=1,IF(AND($E22=2,NT22=0),1000000,IF($F22&gt;0,INDEX('計算A'!AT$110:AT$114,$F22+1)+IF(AND($E22=1,NT22=0),1000,0),MIN(AES22,20)*400+(IF('計算A'!AS$106=1,1-EL22,0)+IF('計算A'!AT$106=1,1-EN22,0))*150+192+'計算A'!AT$5*100000+IF(AND($E22=1,NT22=0),50000,0))),1000000))</f>
        <v/>
      </c>
      <c r="XB22">
        <f>IF($B22=0,1000000,IF(INDEX('計算A'!$D$60:$II$104,$B22,44)*EN22=1,IF(AND($E22=2,NU22=0),1000000,IF($F22&gt;0,INDEX('計算A'!AU$110:AU$114,$F22+1)+IF(AND($E22=1,NU22=0),1000,0),MIN(AES22,20)*400+(IF('計算A'!AT$106=1,1-EM22,0)+IF('計算A'!AU$106=1,1-EO22,0))*150+202+'計算A'!AU$5*100000+IF(AND($E22=1,NU22=0),50000,0))),1000000))</f>
        <v/>
      </c>
      <c r="XC22">
        <f>IF($B22=0,1000000,IF(INDEX('計算A'!$D$60:$II$104,$B22,45)*EO22=1,IF(AND($E22=2,NV22=0),1000000,IF($F22&gt;0,INDEX('計算A'!AV$110:AV$114,$F22+1)+IF(AND($E22=1,NV22=0),1000,0),MIN(AES22,20)*400+(IF('計算A'!AU$106=1,1-EN22,0)+IF('計算A'!AV$106=1,1-EP22,0))*150+212+'計算A'!AV$5*100000+IF(AND($E22=1,NV22=0),50000,0))),1000000))</f>
        <v/>
      </c>
      <c r="XD22">
        <f>IF($B22=0,1000000,IF(INDEX('計算A'!$D$60:$II$104,$B22,46)*EP22=1,IF(AND($E22=2,NW22=0),1000000,IF($F22&gt;0,INDEX('計算A'!AW$110:AW$114,$F22+1)+IF(AND($E22=1,NW22=0),1000,0),MIN(AES22,20)*400+(IF('計算A'!AV$106=1,1-EO22,0)+IF('計算A'!AW$106=1,1-EQ22,0))*150+222+'計算A'!AW$5*100000+IF(AND($E22=1,NW22=0),50000,0))),1000000))</f>
        <v/>
      </c>
      <c r="XE22">
        <f>IF($B22=0,1000000,IF(INDEX('計算A'!$D$60:$II$104,$B22,47)*EQ22=1,IF(AND($E22=2,NX22=0),1000000,IF($F22&gt;0,INDEX('計算A'!AX$110:AX$114,$F22+1)+IF(AND($E22=1,NX22=0),1000,0),MIN(AES22,20)*400+(IF('計算A'!AW$106=1,1-EP22,0)+IF('計算A'!AX$106=1,1-ER22,0))*150+232+'計算A'!AX$5*100000+IF(AND($E22=1,NX22=0),50000,0))),1000000))</f>
        <v/>
      </c>
      <c r="XF22">
        <f>IF($B22=0,1000000,IF(INDEX('計算A'!$D$60:$II$104,$B22,48)*ER22=1,IF(AND($E22=2,NY22=0),1000000,IF($F22&gt;0,INDEX('計算A'!AY$110:AY$114,$F22+1)+IF(AND($E22=1,NY22=0),1000,0),MIN(AES22,20)*400+(IF('計算A'!AX$106=1,1-EQ22,0))*150+242+'計算A'!AY$5*100000+IF(AND($E22=1,NY22=0),50000,0))),1000000))</f>
        <v/>
      </c>
      <c r="XG22">
        <f>IF($B22=0,1000000,IF(INDEX('計算A'!$D$60:$II$104,$B22,49)*ES22=1,IF(AND($E22=2,NZ22=0),1000000,IF($F22&gt;0,INDEX('計算A'!AZ$110:AZ$114,$F22+1)+IF(AND($E22=1,NZ22=0),1000,0),MIN(AET22,20)*400+(IF('計算A'!AZ$106=1,1-ET22,0))*150+13+'計算A'!AZ$5*100000+IF(AND($E22=1,NZ22=0),50000,0))),1000000))</f>
        <v/>
      </c>
      <c r="XH22">
        <f>IF($B22=0,1000000,IF(INDEX('計算A'!$D$60:$II$104,$B22,50)*ET22=1,IF(AND($E22=2,OA22=0),1000000,IF($F22&gt;0,INDEX('計算A'!BA$110:BA$114,$F22+1)+IF(AND($E22=1,OA22=0),1000,0),MIN(AET22,20)*400+(IF('計算A'!AZ$106=1,1-ES22,0)+IF('計算A'!BA$106=1,1-EU22,0))*150+23+'計算A'!BA$5*100000+IF(AND($E22=1,OA22=0),50000,0))),1000000))</f>
        <v/>
      </c>
      <c r="XI22">
        <f>IF($B22=0,1000000,IF(INDEX('計算A'!$D$60:$II$104,$B22,51)*EU22=1,IF(AND($E22=2,OB22=0),1000000,IF($F22&gt;0,INDEX('計算A'!BB$110:BB$114,$F22+1)+IF(AND($E22=1,OB22=0),1000,0),MIN(AET22,20)*400+(IF('計算A'!BA$106=1,1-ET22,0)+IF('計算A'!BB$106=1,1-EV22,0))*150+33+'計算A'!BB$5*100000+IF(AND($E22=1,OB22=0),50000,0))),1000000))</f>
        <v/>
      </c>
      <c r="XJ22">
        <f>IF($B22=0,1000000,IF(INDEX('計算A'!$D$60:$II$104,$B22,52)*EV22=1,IF(AND($E22=2,OC22=0),1000000,IF($F22&gt;0,INDEX('計算A'!BC$110:BC$114,$F22+1)+IF(AND($E22=1,OC22=0),1000,0),MIN(AET22,20)*400+(IF('計算A'!BB$106=1,1-EU22,0)+IF('計算A'!BC$106=1,1-EW22,0))*150+43+'計算A'!BC$5*100000+IF(AND($E22=1,OC22=0),50000,0))),1000000))</f>
        <v/>
      </c>
      <c r="XK22">
        <f>IF($B22=0,1000000,IF(INDEX('計算A'!$D$60:$II$104,$B22,53)*EW22=1,IF(AND($E22=2,OD22=0),1000000,IF($F22&gt;0,INDEX('計算A'!BD$110:BD$114,$F22+1)+IF(AND($E22=1,OD22=0),1000,0),MIN(AET22,20)*400+(IF('計算A'!BC$106=1,1-EV22,0)+IF('計算A'!BD$106=1,1-EX22,0))*150+53+'計算A'!BD$5*100000+IF(AND($E22=1,OD22=0),50000,0))),1000000))</f>
        <v/>
      </c>
      <c r="XL22">
        <f>IF($B22=0,1000000,IF(INDEX('計算A'!$D$60:$II$104,$B22,54)*EX22=1,IF(AND($E22=2,OE22=0),1000000,IF($F22&gt;0,INDEX('計算A'!BE$110:BE$114,$F22+1)+IF(AND($E22=1,OE22=0),1000,0),MIN(AET22,20)*400+(IF('計算A'!BD$106=1,1-EW22,0)+IF('計算A'!BE$106=1,1-EY22,0))*150+63+'計算A'!BE$5*100000+IF(AND($E22=1,OE22=0),50000,0))),1000000))</f>
        <v/>
      </c>
      <c r="XM22">
        <f>IF($B22=0,1000000,IF(INDEX('計算A'!$D$60:$II$104,$B22,55)*EY22=1,IF(AND($E22=2,OF22=0),1000000,IF($F22&gt;0,INDEX('計算A'!BF$110:BF$114,$F22+1)+IF(AND($E22=1,OF22=0),1000,0),MIN(AET22,20)*400+(IF('計算A'!BE$106=1,1-EX22,0)+IF('計算A'!BF$106=1,1-EZ22,0))*150+73+'計算A'!BF$5*100000+IF(AND($E22=1,OF22=0),50000,0))),1000000))</f>
        <v/>
      </c>
      <c r="XN22">
        <f>IF($B22=0,1000000,IF(INDEX('計算A'!$D$60:$II$104,$B22,56)*EZ22=1,IF(AND($E22=2,OG22=0),1000000,IF($F22&gt;0,INDEX('計算A'!BG$110:BG$114,$F22+1)+IF(AND($E22=1,OG22=0),1000,0),MIN(AET22,20)*400+(IF('計算A'!BF$106=1,1-EY22,0)+IF('計算A'!BG$106=1,1-FA22,0))*150+83+'計算A'!BG$5*100000+IF(AND($E22=1,OG22=0),50000,0))),1000000))</f>
        <v/>
      </c>
      <c r="XO22">
        <f>IF($B22=0,1000000,IF(INDEX('計算A'!$D$60:$II$104,$B22,57)*FA22=1,IF(AND($E22=2,OH22=0),1000000,IF($F22&gt;0,INDEX('計算A'!BH$110:BH$114,$F22+1)+IF(AND($E22=1,OH22=0),1000,0),MIN(AET22,20)*400+(IF('計算A'!BG$106=1,1-EZ22,0)+IF('計算A'!BH$106=1,1-FB22,0))*150+93+'計算A'!BH$5*100000+IF(AND($E22=1,OH22=0),50000,0))),1000000))</f>
        <v/>
      </c>
      <c r="XP22">
        <f>IF($B22=0,1000000,IF(INDEX('計算A'!$D$60:$II$104,$B22,58)*FB22=1,IF(AND($E22=2,OI22=0),1000000,IF($F22&gt;0,INDEX('計算A'!BI$110:BI$114,$F22+1)+IF(AND($E22=1,OI22=0),1000,0),MIN(AET22,20)*400+(IF('計算A'!BH$106=1,1-FA22,0)+IF('計算A'!BI$106=1,1-FC22,0))*150+103+'計算A'!BI$5*100000+IF(AND($E22=1,OI22=0),50000,0))),1000000))</f>
        <v/>
      </c>
      <c r="XQ22">
        <f>IF($B22=0,1000000,IF(INDEX('計算A'!$D$60:$II$104,$B22,59)*FC22=1,IF(AND($E22=2,OJ22=0),1000000,IF($F22&gt;0,INDEX('計算A'!BJ$110:BJ$114,$F22+1)+IF(AND($E22=1,OJ22=0),1000,0),MIN(AET22,20)*400+(IF('計算A'!BI$106=1,1-FB22,0)+IF('計算A'!BJ$106=1,1-FD22,0))*150+113+'計算A'!BJ$5*100000+IF(AND($E22=1,OJ22=0),50000,0))),1000000))</f>
        <v/>
      </c>
      <c r="XR22">
        <f>IF($B22=0,1000000,IF(INDEX('計算A'!$D$60:$II$104,$B22,60)*FD22=1,IF(AND($E22=2,OK22=0),1000000,IF($F22&gt;0,INDEX('計算A'!BK$110:BK$114,$F22+1)+IF(AND($E22=1,OK22=0),1000,0),MIN(AET22,20)*400+(IF('計算A'!BJ$106=1,1-FC22,0)+IF('計算A'!BK$106=1,1-FE22,0))*150+123+'計算A'!BK$5*100000+IF(AND($E22=1,OK22=0),50000,0))),1000000))</f>
        <v/>
      </c>
      <c r="XS22">
        <f>IF($B22=0,1000000,IF(INDEX('計算A'!$D$60:$II$104,$B22,61)*FE22=1,IF(AND($E22=2,OL22=0),1000000,IF($F22&gt;0,INDEX('計算A'!BL$110:BL$114,$F22+1)+IF(AND($E22=1,OL22=0),1000,0),MIN(AET22,20)*400+(IF('計算A'!BK$106=1,1-FD22,0)+IF('計算A'!BL$106=1,1-FF22,0))*150+133+'計算A'!BL$5*100000+IF(AND($E22=1,OL22=0),50000,0))),1000000))</f>
        <v/>
      </c>
      <c r="XT22">
        <f>IF($B22=0,1000000,IF(INDEX('計算A'!$D$60:$II$104,$B22,62)*FF22=1,IF(AND($E22=2,OM22=0),1000000,IF($F22&gt;0,INDEX('計算A'!BM$110:BM$114,$F22+1)+IF(AND($E22=1,OM22=0),1000,0),MIN(AET22,20)*400+(IF('計算A'!BL$106=1,1-FE22,0)+IF('計算A'!BM$106=1,1-FG22,0))*150+143+'計算A'!BM$5*100000+IF(AND($E22=1,OM22=0),50000,0))),1000000))</f>
        <v/>
      </c>
      <c r="XU22">
        <f>IF($B22=0,1000000,IF(INDEX('計算A'!$D$60:$II$104,$B22,63)*FG22=1,IF(AND($E22=2,ON22=0),1000000,IF($F22&gt;0,INDEX('計算A'!BN$110:BN$114,$F22+1)+IF(AND($E22=1,ON22=0),1000,0),MIN(AET22,20)*400+(IF('計算A'!BM$106=1,1-FF22,0)+IF('計算A'!BN$106=1,1-FH22,0))*150+153+'計算A'!BN$5*100000+IF(AND($E22=1,ON22=0),50000,0))),1000000))</f>
        <v/>
      </c>
      <c r="XV22">
        <f>IF($B22=0,1000000,IF(INDEX('計算A'!$D$60:$II$104,$B22,64)*FH22=1,IF(AND($E22=2,OO22=0),1000000,IF($F22&gt;0,INDEX('計算A'!BO$110:BO$114,$F22+1)+IF(AND($E22=1,OO22=0),1000,0),MIN(AET22,20)*400+(IF('計算A'!BN$106=1,1-FG22,0)+IF('計算A'!BO$106=1,1-FI22,0))*150+163+'計算A'!BO$5*100000+IF(AND($E22=1,OO22=0),50000,0))),1000000))</f>
        <v/>
      </c>
      <c r="XW22">
        <f>IF($B22=0,1000000,IF(INDEX('計算A'!$D$60:$II$104,$B22,65)*FI22=1,IF(AND($E22=2,OP22=0),1000000,IF($F22&gt;0,INDEX('計算A'!BP$110:BP$114,$F22+1)+IF(AND($E22=1,OP22=0),1000,0),MIN(AET22,20)*400+(IF('計算A'!BO$106=1,1-FH22,0)+IF('計算A'!BP$106=1,1-FJ22,0))*150+173+'計算A'!BP$5*100000+IF(AND($E22=1,OP22=0),50000,0))),1000000))</f>
        <v/>
      </c>
      <c r="XX22">
        <f>IF($B22=0,1000000,IF(INDEX('計算A'!$D$60:$II$104,$B22,66)*FJ22=1,IF(AND($E22=2,OQ22=0),1000000,IF($F22&gt;0,INDEX('計算A'!BQ$110:BQ$114,$F22+1)+IF(AND($E22=1,OQ22=0),1000,0),MIN(AET22,20)*400+(IF('計算A'!BP$106=1,1-FI22,0)+IF('計算A'!BQ$106=1,1-FK22,0))*150+183+'計算A'!BQ$5*100000+IF(AND($E22=1,OQ22=0),50000,0))),1000000))</f>
        <v/>
      </c>
      <c r="XY22">
        <f>IF($B22=0,1000000,IF(INDEX('計算A'!$D$60:$II$104,$B22,67)*FK22=1,IF(AND($E22=2,OR22=0),1000000,IF($F22&gt;0,INDEX('計算A'!BR$110:BR$114,$F22+1)+IF(AND($E22=1,OR22=0),1000,0),MIN(AET22,20)*400+(IF('計算A'!BQ$106=1,1-FJ22,0)+IF('計算A'!BR$106=1,1-FL22,0))*150+193+'計算A'!BR$5*100000+IF(AND($E22=1,OR22=0),50000,0))),1000000))</f>
        <v/>
      </c>
      <c r="XZ22">
        <f>IF($B22=0,1000000,IF(INDEX('計算A'!$D$60:$II$104,$B22,68)*FL22=1,IF(AND($E22=2,OS22=0),1000000,IF($F22&gt;0,INDEX('計算A'!BS$110:BS$114,$F22+1)+IF(AND($E22=1,OS22=0),1000,0),MIN(AET22,20)*400+(IF('計算A'!BR$106=1,1-FK22,0)+IF('計算A'!BS$106=1,1-FM22,0))*150+203+'計算A'!BS$5*100000+IF(AND($E22=1,OS22=0),50000,0))),1000000))</f>
        <v/>
      </c>
      <c r="YA22">
        <f>IF($B22=0,1000000,IF(INDEX('計算A'!$D$60:$II$104,$B22,69)*FM22=1,IF(AND($E22=2,OT22=0),1000000,IF($F22&gt;0,INDEX('計算A'!BT$110:BT$114,$F22+1)+IF(AND($E22=1,OT22=0),1000,0),MIN(AET22,20)*400+(IF('計算A'!BS$106=1,1-FL22,0)+IF('計算A'!BT$106=1,1-FN22,0))*150+213+'計算A'!BT$5*100000+IF(AND($E22=1,OT22=0),50000,0))),1000000))</f>
        <v/>
      </c>
      <c r="YB22">
        <f>IF($B22=0,1000000,IF(INDEX('計算A'!$D$60:$II$104,$B22,70)*FN22=1,IF(AND($E22=2,OU22=0),1000000,IF($F22&gt;0,INDEX('計算A'!BU$110:BU$114,$F22+1)+IF(AND($E22=1,OU22=0),1000,0),MIN(AET22,20)*400+(IF('計算A'!BT$106=1,1-FM22,0)+IF('計算A'!BU$106=1,1-FO22,0))*150+223+'計算A'!BU$5*100000+IF(AND($E22=1,OU22=0),50000,0))),1000000))</f>
        <v/>
      </c>
      <c r="YC22">
        <f>IF($B22=0,1000000,IF(INDEX('計算A'!$D$60:$II$104,$B22,71)*FO22=1,IF(AND($E22=2,OV22=0),1000000,IF($F22&gt;0,INDEX('計算A'!BV$110:BV$114,$F22+1)+IF(AND($E22=1,OV22=0),1000,0),MIN(AET22,20)*400+(IF('計算A'!BU$106=1,1-FN22,0)+IF('計算A'!BV$106=1,1-FP22,0))*150+233+'計算A'!BV$5*100000+IF(AND($E22=1,OV22=0),50000,0))),1000000))</f>
        <v/>
      </c>
      <c r="YD22">
        <f>IF($B22=0,1000000,IF(INDEX('計算A'!$D$60:$II$104,$B22,72)*FP22=1,IF(AND($E22=2,OW22=0),1000000,IF($F22&gt;0,INDEX('計算A'!BW$110:BW$114,$F22+1)+IF(AND($E22=1,OW22=0),1000,0),MIN(AET22,20)*400+(IF('計算A'!BV$106=1,1-FO22,0))*150+243+'計算A'!BW$5*100000+IF(AND($E22=1,OW22=0),50000,0))),1000000))</f>
        <v/>
      </c>
      <c r="YE22">
        <f>IF($B22=0,1000000,IF(INDEX('計算A'!$D$60:$II$104,$B22,73)*FQ22=1,IF(AND($E22=2,OX22=0),1000000,IF($F22&gt;0,INDEX('計算A'!BX$110:BX$114,$F22+1)+IF(AND($E22=1,OX22=0),1000,0),MIN(AEU22,20)*400+(IF('計算A'!BX$106=1,1-FR22,0))*150+14+'計算A'!BX$5*100000+IF(AND($E22=1,OX22=0),50000,0))),1000000))</f>
        <v/>
      </c>
      <c r="YF22">
        <f>IF($B22=0,1000000,IF(INDEX('計算A'!$D$60:$II$104,$B22,74)*FR22=1,IF(AND($E22=2,OY22=0),1000000,IF($F22&gt;0,INDEX('計算A'!BY$110:BY$114,$F22+1)+IF(AND($E22=1,OY22=0),1000,0),MIN(AEU22,20)*400+(IF('計算A'!BX$106=1,1-FQ22,0)+IF('計算A'!BY$106=1,1-FS22,0))*150+24+'計算A'!BY$5*100000+IF(AND($E22=1,OY22=0),50000,0))),1000000))</f>
        <v/>
      </c>
      <c r="YG22">
        <f>IF($B22=0,1000000,IF(INDEX('計算A'!$D$60:$II$104,$B22,75)*FS22=1,IF(AND($E22=2,OZ22=0),1000000,IF($F22&gt;0,INDEX('計算A'!BZ$110:BZ$114,$F22+1)+IF(AND($E22=1,OZ22=0),1000,0),MIN(AEU22,20)*400+(IF('計算A'!BY$106=1,1-FR22,0)+IF('計算A'!BZ$106=1,1-FT22,0))*150+34+'計算A'!BZ$5*100000+IF(AND($E22=1,OZ22=0),50000,0))),1000000))</f>
        <v/>
      </c>
      <c r="YH22">
        <f>IF($B22=0,1000000,IF(INDEX('計算A'!$D$60:$II$104,$B22,76)*FT22=1,IF(AND($E22=2,PA22=0),1000000,IF($F22&gt;0,INDEX('計算A'!CA$110:CA$114,$F22+1)+IF(AND($E22=1,PA22=0),1000,0),MIN(AEU22,20)*400+(IF('計算A'!BZ$106=1,1-FS22,0)+IF('計算A'!CA$106=1,1-FU22,0))*150+44+'計算A'!CA$5*100000+IF(AND($E22=1,PA22=0),50000,0))),1000000))</f>
        <v/>
      </c>
      <c r="YI22">
        <f>IF($B22=0,1000000,IF(INDEX('計算A'!$D$60:$II$104,$B22,77)*FU22=1,IF(AND($E22=2,PB22=0),1000000,IF($F22&gt;0,INDEX('計算A'!CB$110:CB$114,$F22+1)+IF(AND($E22=1,PB22=0),1000,0),MIN(AEU22,20)*400+(IF('計算A'!CA$106=1,1-FT22,0)+IF('計算A'!CB$106=1,1-FV22,0))*150+54+'計算A'!CB$5*100000+IF(AND($E22=1,PB22=0),50000,0))),1000000))</f>
        <v/>
      </c>
      <c r="YJ22">
        <f>IF($B22=0,1000000,IF(INDEX('計算A'!$D$60:$II$104,$B22,78)*FV22=1,IF(AND($E22=2,PC22=0),1000000,IF($F22&gt;0,INDEX('計算A'!CC$110:CC$114,$F22+1)+IF(AND($E22=1,PC22=0),1000,0),MIN(AEU22,20)*400+(IF('計算A'!CB$106=1,1-FU22,0)+IF('計算A'!CC$106=1,1-FW22,0))*150+64+'計算A'!CC$5*100000+IF(AND($E22=1,PC22=0),50000,0))),1000000))</f>
        <v/>
      </c>
      <c r="YK22">
        <f>IF($B22=0,1000000,IF(INDEX('計算A'!$D$60:$II$104,$B22,79)*FW22=1,IF(AND($E22=2,PD22=0),1000000,IF($F22&gt;0,INDEX('計算A'!CD$110:CD$114,$F22+1)+IF(AND($E22=1,PD22=0),1000,0),MIN(AEU22,20)*400+(IF('計算A'!CC$106=1,1-FV22,0)+IF('計算A'!CD$106=1,1-FX22,0))*150+74+'計算A'!CD$5*100000+IF(AND($E22=1,PD22=0),50000,0))),1000000))</f>
        <v/>
      </c>
      <c r="YL22">
        <f>IF($B22=0,1000000,IF(INDEX('計算A'!$D$60:$II$104,$B22,80)*FX22=1,IF(AND($E22=2,PE22=0),1000000,IF($F22&gt;0,INDEX('計算A'!CE$110:CE$114,$F22+1)+IF(AND($E22=1,PE22=0),1000,0),MIN(AEU22,20)*400+(IF('計算A'!CD$106=1,1-FW22,0)+IF('計算A'!CE$106=1,1-FY22,0))*150+84+'計算A'!CE$5*100000+IF(AND($E22=1,PE22=0),50000,0))),1000000))</f>
        <v/>
      </c>
      <c r="YM22">
        <f>IF($B22=0,1000000,IF(INDEX('計算A'!$D$60:$II$104,$B22,81)*FY22=1,IF(AND($E22=2,PF22=0),1000000,IF($F22&gt;0,INDEX('計算A'!CF$110:CF$114,$F22+1)+IF(AND($E22=1,PF22=0),1000,0),MIN(AEU22,20)*400+(IF('計算A'!CE$106=1,1-FX22,0)+IF('計算A'!CF$106=1,1-FZ22,0))*150+94+'計算A'!CF$5*100000+IF(AND($E22=1,PF22=0),50000,0))),1000000))</f>
        <v/>
      </c>
      <c r="YN22">
        <f>IF($B22=0,1000000,IF(INDEX('計算A'!$D$60:$II$104,$B22,82)*FZ22=1,IF(AND($E22=2,PG22=0),1000000,IF($F22&gt;0,INDEX('計算A'!CG$110:CG$114,$F22+1)+IF(AND($E22=1,PG22=0),1000,0),MIN(AEU22,20)*400+(IF('計算A'!CF$106=1,1-FY22,0)+IF('計算A'!CG$106=1,1-GA22,0))*150+104+'計算A'!CG$5*100000+IF(AND($E22=1,PG22=0),50000,0))),1000000))</f>
        <v/>
      </c>
      <c r="YO22">
        <f>IF($B22=0,1000000,IF(INDEX('計算A'!$D$60:$II$104,$B22,83)*GA22=1,IF(AND($E22=2,PH22=0),1000000,IF($F22&gt;0,INDEX('計算A'!CH$110:CH$114,$F22+1)+IF(AND($E22=1,PH22=0),1000,0),MIN(AEU22,20)*400+(IF('計算A'!CG$106=1,1-FZ22,0)+IF('計算A'!CH$106=1,1-GB22,0))*150+114+'計算A'!CH$5*100000+IF(AND($E22=1,PH22=0),50000,0))),1000000))</f>
        <v/>
      </c>
      <c r="YP22">
        <f>IF($B22=0,1000000,IF(INDEX('計算A'!$D$60:$II$104,$B22,84)*GB22=1,IF(AND($E22=2,PI22=0),1000000,IF($F22&gt;0,INDEX('計算A'!CI$110:CI$114,$F22+1)+IF(AND($E22=1,PI22=0),1000,0),MIN(AEU22,20)*400+(IF('計算A'!CH$106=1,1-GA22,0)+IF('計算A'!CI$106=1,1-GC22,0))*150+124+'計算A'!CI$5*100000+IF(AND($E22=1,PI22=0),50000,0))),1000000))</f>
        <v/>
      </c>
      <c r="YQ22">
        <f>IF($B22=0,1000000,IF(INDEX('計算A'!$D$60:$II$104,$B22,85)*GC22=1,IF(AND($E22=2,PJ22=0),1000000,IF($F22&gt;0,INDEX('計算A'!CJ$110:CJ$114,$F22+1)+IF(AND($E22=1,PJ22=0),1000,0),MIN(AEU22,20)*400+(IF('計算A'!CI$106=1,1-GB22,0)+IF('計算A'!CJ$106=1,1-GD22,0))*150+134+'計算A'!CJ$5*100000+IF(AND($E22=1,PJ22=0),50000,0))),1000000))</f>
        <v/>
      </c>
      <c r="YR22">
        <f>IF($B22=0,1000000,IF(INDEX('計算A'!$D$60:$II$104,$B22,86)*GD22=1,IF(AND($E22=2,PK22=0),1000000,IF($F22&gt;0,INDEX('計算A'!CK$110:CK$114,$F22+1)+IF(AND($E22=1,PK22=0),1000,0),MIN(AEU22,20)*400+(IF('計算A'!CJ$106=1,1-GC22,0)+IF('計算A'!CK$106=1,1-GE22,0))*150+144+'計算A'!CK$5*100000+IF(AND($E22=1,PK22=0),50000,0))),1000000))</f>
        <v/>
      </c>
      <c r="YS22">
        <f>IF($B22=0,1000000,IF(INDEX('計算A'!$D$60:$II$104,$B22,87)*GE22=1,IF(AND($E22=2,PL22=0),1000000,IF($F22&gt;0,INDEX('計算A'!CL$110:CL$114,$F22+1)+IF(AND($E22=1,PL22=0),1000,0),MIN(AEU22,20)*400+(IF('計算A'!CK$106=1,1-GD22,0)+IF('計算A'!CL$106=1,1-GF22,0))*150+154+'計算A'!CL$5*100000+IF(AND($E22=1,PL22=0),50000,0))),1000000))</f>
        <v/>
      </c>
      <c r="YT22">
        <f>IF($B22=0,1000000,IF(INDEX('計算A'!$D$60:$II$104,$B22,88)*GF22=1,IF(AND($E22=2,PM22=0),1000000,IF($F22&gt;0,INDEX('計算A'!CM$110:CM$114,$F22+1)+IF(AND($E22=1,PM22=0),1000,0),MIN(AEU22,20)*400+(IF('計算A'!CL$106=1,1-GE22,0)+IF('計算A'!CM$106=1,1-GG22,0))*150+164+'計算A'!CM$5*100000+IF(AND($E22=1,PM22=0),50000,0))),1000000))</f>
        <v/>
      </c>
      <c r="YU22">
        <f>IF($B22=0,1000000,IF(INDEX('計算A'!$D$60:$II$104,$B22,89)*GG22=1,IF(AND($E22=2,PN22=0),1000000,IF($F22&gt;0,INDEX('計算A'!CN$110:CN$114,$F22+1)+IF(AND($E22=1,PN22=0),1000,0),MIN(AEU22,20)*400+(IF('計算A'!CM$106=1,1-GF22,0)+IF('計算A'!CN$106=1,1-GH22,0))*150+174+'計算A'!CN$5*100000+IF(AND($E22=1,PN22=0),50000,0))),1000000))</f>
        <v/>
      </c>
      <c r="YV22">
        <f>IF($B22=0,1000000,IF(INDEX('計算A'!$D$60:$II$104,$B22,90)*GH22=1,IF(AND($E22=2,PO22=0),1000000,IF($F22&gt;0,INDEX('計算A'!CO$110:CO$114,$F22+1)+IF(AND($E22=1,PO22=0),1000,0),MIN(AEU22,20)*400+(IF('計算A'!CN$106=1,1-GG22,0)+IF('計算A'!CO$106=1,1-GI22,0))*150+184+'計算A'!CO$5*100000+IF(AND($E22=1,PO22=0),50000,0))),1000000))</f>
        <v/>
      </c>
      <c r="YW22">
        <f>IF($B22=0,1000000,IF(INDEX('計算A'!$D$60:$II$104,$B22,91)*GI22=1,IF(AND($E22=2,PP22=0),1000000,IF($F22&gt;0,INDEX('計算A'!CP$110:CP$114,$F22+1)+IF(AND($E22=1,PP22=0),1000,0),MIN(AEU22,20)*400+(IF('計算A'!CO$106=1,1-GH22,0)+IF('計算A'!CP$106=1,1-GJ22,0))*150+194+'計算A'!CP$5*100000+IF(AND($E22=1,PP22=0),50000,0))),1000000))</f>
        <v/>
      </c>
      <c r="YX22">
        <f>IF($B22=0,1000000,IF(INDEX('計算A'!$D$60:$II$104,$B22,92)*GJ22=1,IF(AND($E22=2,PQ22=0),1000000,IF($F22&gt;0,INDEX('計算A'!CQ$110:CQ$114,$F22+1)+IF(AND($E22=1,PQ22=0),1000,0),MIN(AEU22,20)*400+(IF('計算A'!CP$106=1,1-GI22,0)+IF('計算A'!CQ$106=1,1-GK22,0))*150+204+'計算A'!CQ$5*100000+IF(AND($E22=1,PQ22=0),50000,0))),1000000))</f>
        <v/>
      </c>
      <c r="YY22">
        <f>IF($B22=0,1000000,IF(INDEX('計算A'!$D$60:$II$104,$B22,93)*GK22=1,IF(AND($E22=2,PR22=0),1000000,IF($F22&gt;0,INDEX('計算A'!CR$110:CR$114,$F22+1)+IF(AND($E22=1,PR22=0),1000,0),MIN(AEU22,20)*400+(IF('計算A'!CQ$106=1,1-GJ22,0)+IF('計算A'!CR$106=1,1-GL22,0))*150+214+'計算A'!CR$5*100000+IF(AND($E22=1,PR22=0),50000,0))),1000000))</f>
        <v/>
      </c>
      <c r="YZ22">
        <f>IF($B22=0,1000000,IF(INDEX('計算A'!$D$60:$II$104,$B22,94)*GL22=1,IF(AND($E22=2,PS22=0),1000000,IF($F22&gt;0,INDEX('計算A'!CS$110:CS$114,$F22+1)+IF(AND($E22=1,PS22=0),1000,0),MIN(AEU22,20)*400+(IF('計算A'!CR$106=1,1-GK22,0)+IF('計算A'!CS$106=1,1-GM22,0))*150+224+'計算A'!CS$5*100000+IF(AND($E22=1,PS22=0),50000,0))),1000000))</f>
        <v/>
      </c>
      <c r="ZA22">
        <f>IF($B22=0,1000000,IF(INDEX('計算A'!$D$60:$II$104,$B22,95)*GM22=1,IF(AND($E22=2,PT22=0),1000000,IF($F22&gt;0,INDEX('計算A'!CT$110:CT$114,$F22+1)+IF(AND($E22=1,PT22=0),1000,0),MIN(AEU22,20)*400+(IF('計算A'!CS$106=1,1-GL22,0)+IF('計算A'!CT$106=1,1-GN22,0))*150+234+'計算A'!CT$5*100000+IF(AND($E22=1,PT22=0),50000,0))),1000000))</f>
        <v/>
      </c>
      <c r="ZB22">
        <f>IF($B22=0,1000000,IF(INDEX('計算A'!$D$60:$II$104,$B22,96)*GN22=1,IF(AND($E22=2,PU22=0),1000000,IF($F22&gt;0,INDEX('計算A'!CU$110:CU$114,$F22+1)+IF(AND($E22=1,PU22=0),1000,0),MIN(AEU22,20)*400+(IF('計算A'!CT$106=1,1-GM22,0))*150+244+'計算A'!CU$5*100000+IF(AND($E22=1,PU22=0),50000,0))),1000000))</f>
        <v/>
      </c>
      <c r="ZC22">
        <f>IF($B22=0,1000000,IF(INDEX('計算A'!$D$60:$II$104,$B22,97)*GO22=1,IF(AND($E22=2,PV22=0),1000000,IF($F22&gt;0,INDEX('計算A'!CV$110:CV$114,$F22+1)+IF(AND($E22=1,PV22=0),1000,0),MIN(AEV22,20)*400+(IF('計算A'!CV$106=1,1-GP22,0))*150+15+'計算A'!CV$5*100000+IF(AND($E22=1,PV22=0),50000,0))),1000000))</f>
        <v/>
      </c>
      <c r="ZD22">
        <f>IF($B22=0,1000000,IF(INDEX('計算A'!$D$60:$II$104,$B22,98)*GP22=1,IF(AND($E22=2,PW22=0),1000000,IF($F22&gt;0,INDEX('計算A'!CW$110:CW$114,$F22+1)+IF(AND($E22=1,PW22=0),1000,0),MIN(AEV22,20)*400+(IF('計算A'!CV$106=1,1-GO22,0)+IF('計算A'!CW$106=1,1-GQ22,0))*150+25+'計算A'!CW$5*100000+IF(AND($E22=1,PW22=0),50000,0))),1000000))</f>
        <v/>
      </c>
      <c r="ZE22">
        <f>IF($B22=0,1000000,IF(INDEX('計算A'!$D$60:$II$104,$B22,99)*GQ22=1,IF(AND($E22=2,PX22=0),1000000,IF($F22&gt;0,INDEX('計算A'!CX$110:CX$114,$F22+1)+IF(AND($E22=1,PX22=0),1000,0),MIN(AEV22,20)*400+(IF('計算A'!CW$106=1,1-GP22,0)+IF('計算A'!CX$106=1,1-GR22,0))*150+35+'計算A'!CX$5*100000+IF(AND($E22=1,PX22=0),50000,0))),1000000))</f>
        <v/>
      </c>
      <c r="ZF22">
        <f>IF($B22=0,1000000,IF(INDEX('計算A'!$D$60:$II$104,$B22,100)*GR22=1,IF(AND($E22=2,PY22=0),1000000,IF($F22&gt;0,INDEX('計算A'!CY$110:CY$114,$F22+1)+IF(AND($E22=1,PY22=0),1000,0),MIN(AEV22,20)*400+(IF('計算A'!CX$106=1,1-GQ22,0)+IF('計算A'!CY$106=1,1-GS22,0))*150+45+'計算A'!CY$5*100000+IF(AND($E22=1,PY22=0),50000,0))),1000000))</f>
        <v/>
      </c>
      <c r="ZG22">
        <f>IF($B22=0,1000000,IF(INDEX('計算A'!$D$60:$II$104,$B22,101)*GS22=1,IF(AND($E22=2,PZ22=0),1000000,IF($F22&gt;0,INDEX('計算A'!CZ$110:CZ$114,$F22+1)+IF(AND($E22=1,PZ22=0),1000,0),MIN(AEV22,20)*400+(IF('計算A'!CY$106=1,1-GR22,0)+IF('計算A'!CZ$106=1,1-GT22,0))*150+55+'計算A'!CZ$5*100000+IF(AND($E22=1,PZ22=0),50000,0))),1000000))</f>
        <v/>
      </c>
      <c r="ZH22">
        <f>IF($B22=0,1000000,IF(INDEX('計算A'!$D$60:$II$104,$B22,102)*GT22=1,IF(AND($E22=2,QA22=0),1000000,IF($F22&gt;0,INDEX('計算A'!DA$110:DA$114,$F22+1)+IF(AND($E22=1,QA22=0),1000,0),MIN(AEV22,20)*400+(IF('計算A'!CZ$106=1,1-GS22,0)+IF('計算A'!DA$106=1,1-GU22,0))*150+65+'計算A'!DA$5*100000+IF(AND($E22=1,QA22=0),50000,0))),1000000))</f>
        <v/>
      </c>
      <c r="ZI22">
        <f>IF($B22=0,1000000,IF(INDEX('計算A'!$D$60:$II$104,$B22,103)*GU22=1,IF(AND($E22=2,QB22=0),1000000,IF($F22&gt;0,INDEX('計算A'!DB$110:DB$114,$F22+1)+IF(AND($E22=1,QB22=0),1000,0),MIN(AEV22,20)*400+(IF('計算A'!DA$106=1,1-GT22,0)+IF('計算A'!DB$106=1,1-GV22,0))*150+75+'計算A'!DB$5*100000+IF(AND($E22=1,QB22=0),50000,0))),1000000))</f>
        <v/>
      </c>
      <c r="ZJ22">
        <f>IF($B22=0,1000000,IF(INDEX('計算A'!$D$60:$II$104,$B22,104)*GV22=1,IF(AND($E22=2,QC22=0),1000000,IF($F22&gt;0,INDEX('計算A'!DC$110:DC$114,$F22+1)+IF(AND($E22=1,QC22=0),1000,0),MIN(AEV22,20)*400+(IF('計算A'!DB$106=1,1-GU22,0)+IF('計算A'!DC$106=1,1-GW22,0))*150+85+'計算A'!DC$5*100000+IF(AND($E22=1,QC22=0),50000,0))),1000000))</f>
        <v/>
      </c>
      <c r="ZK22">
        <f>IF($B22=0,1000000,IF(INDEX('計算A'!$D$60:$II$104,$B22,105)*GW22=1,IF(AND($E22=2,QD22=0),1000000,IF($F22&gt;0,INDEX('計算A'!DD$110:DD$114,$F22+1)+IF(AND($E22=1,QD22=0),1000,0),MIN(AEV22,20)*400+(IF('計算A'!DC$106=1,1-GV22,0)+IF('計算A'!DD$106=1,1-GX22,0))*150+95+'計算A'!DD$5*100000+IF(AND($E22=1,QD22=0),50000,0))),1000000))</f>
        <v/>
      </c>
      <c r="ZL22">
        <f>IF($B22=0,1000000,IF(INDEX('計算A'!$D$60:$II$104,$B22,106)*GX22=1,IF(AND($E22=2,QE22=0),1000000,IF($F22&gt;0,INDEX('計算A'!DE$110:DE$114,$F22+1)+IF(AND($E22=1,QE22=0),1000,0),MIN(AEV22,20)*400+(IF('計算A'!DD$106=1,1-GW22,0)+IF('計算A'!DE$106=1,1-GY22,0))*150+105+'計算A'!DE$5*100000+IF(AND($E22=1,QE22=0),50000,0))),1000000))</f>
        <v/>
      </c>
      <c r="ZM22">
        <f>IF($B22=0,1000000,IF(INDEX('計算A'!$D$60:$II$104,$B22,107)*GY22=1,IF(AND($E22=2,QF22=0),1000000,IF($F22&gt;0,INDEX('計算A'!DF$110:DF$114,$F22+1)+IF(AND($E22=1,QF22=0),1000,0),MIN(AEV22,20)*400+(IF('計算A'!DE$106=1,1-GX22,0)+IF('計算A'!DF$106=1,1-GZ22,0))*150+115+'計算A'!DF$5*100000+IF(AND($E22=1,QF22=0),50000,0))),1000000))</f>
        <v/>
      </c>
      <c r="ZN22">
        <f>IF($B22=0,1000000,IF(INDEX('計算A'!$D$60:$II$104,$B22,108)*GZ22=1,IF(AND($E22=2,QG22=0),1000000,IF($F22&gt;0,INDEX('計算A'!DG$110:DG$114,$F22+1)+IF(AND($E22=1,QG22=0),1000,0),MIN(AEV22,20)*400+(IF('計算A'!DF$106=1,1-GY22,0)+IF('計算A'!DG$106=1,1-HA22,0))*150+125+'計算A'!DG$5*100000+IF(AND($E22=1,QG22=0),50000,0))),1000000))</f>
        <v/>
      </c>
      <c r="ZO22">
        <f>IF($B22=0,1000000,IF(INDEX('計算A'!$D$60:$II$104,$B22,109)*HA22=1,IF(AND($E22=2,QH22=0),1000000,IF($F22&gt;0,INDEX('計算A'!DH$110:DH$114,$F22+1)+IF(AND($E22=1,QH22=0),1000,0),MIN(AEV22,20)*400+(IF('計算A'!DG$106=1,1-GZ22,0)+IF('計算A'!DH$106=1,1-HB22,0))*150+135+'計算A'!DH$5*100000+IF(AND($E22=1,QH22=0),50000,0))),1000000))</f>
        <v/>
      </c>
      <c r="ZP22">
        <f>IF($B22=0,1000000,IF(INDEX('計算A'!$D$60:$II$104,$B22,110)*HB22=1,IF(AND($E22=2,QI22=0),1000000,IF($F22&gt;0,INDEX('計算A'!DI$110:DI$114,$F22+1)+IF(AND($E22=1,QI22=0),1000,0),MIN(AEV22,20)*400+(IF('計算A'!DH$106=1,1-HA22,0)+IF('計算A'!DI$106=1,1-HC22,0))*150+145+'計算A'!DI$5*100000+IF(AND($E22=1,QI22=0),50000,0))),1000000))</f>
        <v/>
      </c>
      <c r="ZQ22">
        <f>IF($B22=0,1000000,IF(INDEX('計算A'!$D$60:$II$104,$B22,111)*HC22=1,IF(AND($E22=2,QJ22=0),1000000,IF($F22&gt;0,INDEX('計算A'!DJ$110:DJ$114,$F22+1)+IF(AND($E22=1,QJ22=0),1000,0),MIN(AEV22,20)*400+(IF('計算A'!DI$106=1,1-HB22,0)+IF('計算A'!DJ$106=1,1-HD22,0))*150+155+'計算A'!DJ$5*100000+IF(AND($E22=1,QJ22=0),50000,0))),1000000))</f>
        <v/>
      </c>
      <c r="ZR22">
        <f>IF($B22=0,1000000,IF(INDEX('計算A'!$D$60:$II$104,$B22,112)*HD22=1,IF(AND($E22=2,QK22=0),1000000,IF($F22&gt;0,INDEX('計算A'!DK$110:DK$114,$F22+1)+IF(AND($E22=1,QK22=0),1000,0),MIN(AEV22,20)*400+(IF('計算A'!DJ$106=1,1-HC22,0)+IF('計算A'!DK$106=1,1-HE22,0))*150+165+'計算A'!DK$5*100000+IF(AND($E22=1,QK22=0),50000,0))),1000000))</f>
        <v/>
      </c>
      <c r="ZS22">
        <f>IF($B22=0,1000000,IF(INDEX('計算A'!$D$60:$II$104,$B22,113)*HE22=1,IF(AND($E22=2,QL22=0),1000000,IF($F22&gt;0,INDEX('計算A'!DL$110:DL$114,$F22+1)+IF(AND($E22=1,QL22=0),1000,0),MIN(AEV22,20)*400+(IF('計算A'!DK$106=1,1-HD22,0)+IF('計算A'!DL$106=1,1-HF22,0))*150+175+'計算A'!DL$5*100000+IF(AND($E22=1,QL22=0),50000,0))),1000000))</f>
        <v/>
      </c>
      <c r="ZT22">
        <f>IF($B22=0,1000000,IF(INDEX('計算A'!$D$60:$II$104,$B22,114)*HF22=1,IF(AND($E22=2,QM22=0),1000000,IF($F22&gt;0,INDEX('計算A'!DM$110:DM$114,$F22+1)+IF(AND($E22=1,QM22=0),1000,0),MIN(AEV22,20)*400+(IF('計算A'!DL$106=1,1-HE22,0)+IF('計算A'!DM$106=1,1-HG22,0))*150+185+'計算A'!DM$5*100000+IF(AND($E22=1,QM22=0),50000,0))),1000000))</f>
        <v/>
      </c>
      <c r="ZU22">
        <f>IF($B22=0,1000000,IF(INDEX('計算A'!$D$60:$II$104,$B22,115)*HG22=1,IF(AND($E22=2,QN22=0),1000000,IF($F22&gt;0,INDEX('計算A'!DN$110:DN$114,$F22+1)+IF(AND($E22=1,QN22=0),1000,0),MIN(AEV22,20)*400+(IF('計算A'!DM$106=1,1-HF22,0)+IF('計算A'!DN$106=1,1-HH22,0))*150+195+'計算A'!DN$5*100000+IF(AND($E22=1,QN22=0),50000,0))),1000000))</f>
        <v/>
      </c>
      <c r="ZV22">
        <f>IF($B22=0,1000000,IF(INDEX('計算A'!$D$60:$II$104,$B22,116)*HH22=1,IF(AND($E22=2,QO22=0),1000000,IF($F22&gt;0,INDEX('計算A'!DO$110:DO$114,$F22+1)+IF(AND($E22=1,QO22=0),1000,0),MIN(AEV22,20)*400+(IF('計算A'!DN$106=1,1-HG22,0)+IF('計算A'!DO$106=1,1-HI22,0))*150+205+'計算A'!DO$5*100000+IF(AND($E22=1,QO22=0),50000,0))),1000000))</f>
        <v/>
      </c>
      <c r="ZW22">
        <f>IF($B22=0,1000000,IF(INDEX('計算A'!$D$60:$II$104,$B22,117)*HI22=1,IF(AND($E22=2,QP22=0),1000000,IF($F22&gt;0,INDEX('計算A'!DP$110:DP$114,$F22+1)+IF(AND($E22=1,QP22=0),1000,0),MIN(AEV22,20)*400+(IF('計算A'!DO$106=1,1-HH22,0)+IF('計算A'!DP$106=1,1-HJ22,0))*150+215+'計算A'!DP$5*100000+IF(AND($E22=1,QP22=0),50000,0))),1000000))</f>
        <v/>
      </c>
      <c r="ZX22">
        <f>IF($B22=0,1000000,IF(INDEX('計算A'!$D$60:$II$104,$B22,118)*HJ22=1,IF(AND($E22=2,QQ22=0),1000000,IF($F22&gt;0,INDEX('計算A'!DQ$110:DQ$114,$F22+1)+IF(AND($E22=1,QQ22=0),1000,0),MIN(AEV22,20)*400+(IF('計算A'!DP$106=1,1-HI22,0)+IF('計算A'!DQ$106=1,1-HK22,0))*150+225+'計算A'!DQ$5*100000+IF(AND($E22=1,QQ22=0),50000,0))),1000000))</f>
        <v/>
      </c>
      <c r="ZY22">
        <f>IF($B22=0,1000000,IF(INDEX('計算A'!$D$60:$II$104,$B22,119)*HK22=1,IF(AND($E22=2,QR22=0),1000000,IF($F22&gt;0,INDEX('計算A'!DR$110:DR$114,$F22+1)+IF(AND($E22=1,QR22=0),1000,0),MIN(AEV22,20)*400+(IF('計算A'!DQ$106=1,1-HJ22,0)+IF('計算A'!DR$106=1,1-HL22,0))*150+235+'計算A'!DR$5*100000+IF(AND($E22=1,QR22=0),50000,0))),1000000))</f>
        <v/>
      </c>
      <c r="ZZ22">
        <f>IF($B22=0,1000000,IF(INDEX('計算A'!$D$60:$II$104,$B22,120)*HL22=1,IF(AND($E22=2,QS22=0),1000000,IF($F22&gt;0,INDEX('計算A'!DS$110:DS$114,$F22+1)+IF(AND($E22=1,QS22=0),1000,0),MIN(AEV22,20)*400+(IF('計算A'!DR$106=1,1-HK22,0))*150+245+'計算A'!DS$5*100000+IF(AND($E22=1,QS22=0),50000,0))),1000000))</f>
        <v/>
      </c>
      <c r="AAA22">
        <f>IF($B22=0,1000000,IF(INDEX('計算A'!$D$60:$II$104,$B22,121)*HM22=1,IF(AND($E22=2,QT22=0),1000000,IF($F22&gt;0,INDEX('計算A'!DT$110:DT$114,$F22+1)+IF(AND($E22=1,QT22=0),1000,0),MIN(AEW22,20)*400+(IF('計算A'!DT$106=1,1-HN22,0))*150+16+'計算A'!DT$5*100000+IF(AND($E22=1,QT22=0),50000,0))),1000000))</f>
        <v/>
      </c>
      <c r="AAB22">
        <f>IF($B22=0,1000000,IF(INDEX('計算A'!$D$60:$II$104,$B22,122)*HN22=1,IF(AND($E22=2,QU22=0),1000000,IF($F22&gt;0,INDEX('計算A'!DU$110:DU$114,$F22+1)+IF(AND($E22=1,QU22=0),1000,0),MIN(AEW22,20)*400+(IF('計算A'!DT$106=1,1-HM22,0)+IF('計算A'!DU$106=1,1-HO22,0))*150+26+'計算A'!DU$5*100000+IF(AND($E22=1,QU22=0),50000,0))),1000000))</f>
        <v/>
      </c>
      <c r="AAC22">
        <f>IF($B22=0,1000000,IF(INDEX('計算A'!$D$60:$II$104,$B22,123)*HO22=1,IF(AND($E22=2,QV22=0),1000000,IF($F22&gt;0,INDEX('計算A'!DV$110:DV$114,$F22+1)+IF(AND($E22=1,QV22=0),1000,0),MIN(AEW22,20)*400+(IF('計算A'!DU$106=1,1-HN22,0)+IF('計算A'!DV$106=1,1-HP22,0))*150+36+'計算A'!DV$5*100000+IF(AND($E22=1,QV22=0),50000,0))),1000000))</f>
        <v/>
      </c>
      <c r="AAD22">
        <f>IF($B22=0,1000000,IF(INDEX('計算A'!$D$60:$II$104,$B22,124)*HP22=1,IF(AND($E22=2,QW22=0),1000000,IF($F22&gt;0,INDEX('計算A'!DW$110:DW$114,$F22+1)+IF(AND($E22=1,QW22=0),1000,0),MIN(AEW22,20)*400+(IF('計算A'!DV$106=1,1-HO22,0)+IF('計算A'!DW$106=1,1-HQ22,0))*150+46+'計算A'!DW$5*100000+IF(AND($E22=1,QW22=0),50000,0))),1000000))</f>
        <v/>
      </c>
      <c r="AAE22">
        <f>IF($B22=0,1000000,IF(INDEX('計算A'!$D$60:$II$104,$B22,125)*HQ22=1,IF(AND($E22=2,QX22=0),1000000,IF($F22&gt;0,INDEX('計算A'!DX$110:DX$114,$F22+1)+IF(AND($E22=1,QX22=0),1000,0),MIN(AEW22,20)*400+(IF('計算A'!DW$106=1,1-HP22,0)+IF('計算A'!DX$106=1,1-HR22,0))*150+56+'計算A'!DX$5*100000+IF(AND($E22=1,QX22=0),50000,0))),1000000))</f>
        <v/>
      </c>
      <c r="AAF22">
        <f>IF($B22=0,1000000,IF(INDEX('計算A'!$D$60:$II$104,$B22,126)*HR22=1,IF(AND($E22=2,QY22=0),1000000,IF($F22&gt;0,INDEX('計算A'!DY$110:DY$114,$F22+1)+IF(AND($E22=1,QY22=0),1000,0),MIN(AEW22,20)*400+(IF('計算A'!DX$106=1,1-HQ22,0)+IF('計算A'!DY$106=1,1-HS22,0))*150+66+'計算A'!DY$5*100000+IF(AND($E22=1,QY22=0),50000,0))),1000000))</f>
        <v/>
      </c>
      <c r="AAG22">
        <f>IF($B22=0,1000000,IF(INDEX('計算A'!$D$60:$II$104,$B22,127)*HS22=1,IF(AND($E22=2,QZ22=0),1000000,IF($F22&gt;0,INDEX('計算A'!DZ$110:DZ$114,$F22+1)+IF(AND($E22=1,QZ22=0),1000,0),MIN(AEW22,20)*400+(IF('計算A'!DY$106=1,1-HR22,0)+IF('計算A'!DZ$106=1,1-HT22,0))*150+76+'計算A'!DZ$5*100000+IF(AND($E22=1,QZ22=0),50000,0))),1000000))</f>
        <v/>
      </c>
      <c r="AAH22">
        <f>IF($B22=0,1000000,IF(INDEX('計算A'!$D$60:$II$104,$B22,128)*HT22=1,IF(AND($E22=2,RA22=0),1000000,IF($F22&gt;0,INDEX('計算A'!EA$110:EA$114,$F22+1)+IF(AND($E22=1,RA22=0),1000,0),MIN(AEW22,20)*400+(IF('計算A'!DZ$106=1,1-HS22,0)+IF('計算A'!EA$106=1,1-HU22,0))*150+86+'計算A'!EA$5*100000+IF(AND($E22=1,RA22=0),50000,0))),1000000))</f>
        <v/>
      </c>
      <c r="AAI22">
        <f>IF($B22=0,1000000,IF(INDEX('計算A'!$D$60:$II$104,$B22,129)*HU22=1,IF(AND($E22=2,RB22=0),1000000,IF($F22&gt;0,INDEX('計算A'!EB$110:EB$114,$F22+1)+IF(AND($E22=1,RB22=0),1000,0),MIN(AEW22,20)*400+(IF('計算A'!EA$106=1,1-HT22,0)+IF('計算A'!EB$106=1,1-HV22,0))*150+96+'計算A'!EB$5*100000+IF(AND($E22=1,RB22=0),50000,0))),1000000))</f>
        <v/>
      </c>
      <c r="AAJ22">
        <f>IF($B22=0,1000000,IF(INDEX('計算A'!$D$60:$II$104,$B22,130)*HV22=1,IF(AND($E22=2,RC22=0),1000000,IF($F22&gt;0,INDEX('計算A'!EC$110:EC$114,$F22+1)+IF(AND($E22=1,RC22=0),1000,0),MIN(AEW22,20)*400+(IF('計算A'!EB$106=1,1-HU22,0)+IF('計算A'!EC$106=1,1-HW22,0))*150+106+'計算A'!EC$5*100000+IF(AND($E22=1,RC22=0),50000,0))),1000000))</f>
        <v/>
      </c>
      <c r="AAK22">
        <f>IF($B22=0,1000000,IF(INDEX('計算A'!$D$60:$II$104,$B22,131)*HW22=1,IF(AND($E22=2,RD22=0),1000000,IF($F22&gt;0,INDEX('計算A'!ED$110:ED$114,$F22+1)+IF(AND($E22=1,RD22=0),1000,0),MIN(AEW22,20)*400+(IF('計算A'!EC$106=1,1-HV22,0)+IF('計算A'!ED$106=1,1-HX22,0))*150+116+'計算A'!ED$5*100000+IF(AND($E22=1,RD22=0),50000,0))),1000000))</f>
        <v/>
      </c>
      <c r="AAL22">
        <f>IF($B22=0,1000000,IF(INDEX('計算A'!$D$60:$II$104,$B22,132)*HX22=1,IF(AND($E22=2,RE22=0),1000000,IF($F22&gt;0,INDEX('計算A'!EE$110:EE$114,$F22+1)+IF(AND($E22=1,RE22=0),1000,0),MIN(AEW22,20)*400+(IF('計算A'!ED$106=1,1-HW22,0)+IF('計算A'!EE$106=1,1-HY22,0))*150+126+'計算A'!EE$5*100000+IF(AND($E22=1,RE22=0),50000,0))),1000000))</f>
        <v/>
      </c>
      <c r="AAM22">
        <f>IF($B22=0,1000000,IF(INDEX('計算A'!$D$60:$II$104,$B22,133)*HY22=1,IF(AND($E22=2,RF22=0),1000000,IF($F22&gt;0,INDEX('計算A'!EF$110:EF$114,$F22+1)+IF(AND($E22=1,RF22=0),1000,0),MIN(AEW22,20)*400+(IF('計算A'!EE$106=1,1-HX22,0)+IF('計算A'!EF$106=1,1-HZ22,0))*150+136+'計算A'!EF$5*100000+IF(AND($E22=1,RF22=0),50000,0))),1000000))</f>
        <v/>
      </c>
      <c r="AAN22">
        <f>IF($B22=0,1000000,IF(INDEX('計算A'!$D$60:$II$104,$B22,134)*HZ22=1,IF(AND($E22=2,RG22=0),1000000,IF($F22&gt;0,INDEX('計算A'!EG$110:EG$114,$F22+1)+IF(AND($E22=1,RG22=0),1000,0),MIN(AEW22,20)*400+(IF('計算A'!EF$106=1,1-HY22,0)+IF('計算A'!EG$106=1,1-IA22,0))*150+146+'計算A'!EG$5*100000+IF(AND($E22=1,RG22=0),50000,0))),1000000))</f>
        <v/>
      </c>
      <c r="AAO22">
        <f>IF($B22=0,1000000,IF(INDEX('計算A'!$D$60:$II$104,$B22,135)*IA22=1,IF(AND($E22=2,RH22=0),1000000,IF($F22&gt;0,INDEX('計算A'!EH$110:EH$114,$F22+1)+IF(AND($E22=1,RH22=0),1000,0),MIN(AEW22,20)*400+(IF('計算A'!EG$106=1,1-HZ22,0)+IF('計算A'!EH$106=1,1-IB22,0))*150+156+'計算A'!EH$5*100000+IF(AND($E22=1,RH22=0),50000,0))),1000000))</f>
        <v/>
      </c>
      <c r="AAP22">
        <f>IF($B22=0,1000000,IF(INDEX('計算A'!$D$60:$II$104,$B22,136)*IB22=1,IF(AND($E22=2,RI22=0),1000000,IF($F22&gt;0,INDEX('計算A'!EI$110:EI$114,$F22+1)+IF(AND($E22=1,RI22=0),1000,0),MIN(AEW22,20)*400+(IF('計算A'!EH$106=1,1-IA22,0)+IF('計算A'!EI$106=1,1-IC22,0))*150+166+'計算A'!EI$5*100000+IF(AND($E22=1,RI22=0),50000,0))),1000000))</f>
        <v/>
      </c>
      <c r="AAQ22">
        <f>IF($B22=0,1000000,IF(INDEX('計算A'!$D$60:$II$104,$B22,137)*IC22=1,IF(AND($E22=2,RJ22=0),1000000,IF($F22&gt;0,INDEX('計算A'!EJ$110:EJ$114,$F22+1)+IF(AND($E22=1,RJ22=0),1000,0),MIN(AEW22,20)*400+(IF('計算A'!EI$106=1,1-IB22,0)+IF('計算A'!EJ$106=1,1-ID22,0))*150+176+'計算A'!EJ$5*100000+IF(AND($E22=1,RJ22=0),50000,0))),1000000))</f>
        <v/>
      </c>
      <c r="AAR22">
        <f>IF($B22=0,1000000,IF(INDEX('計算A'!$D$60:$II$104,$B22,138)*ID22=1,IF(AND($E22=2,RK22=0),1000000,IF($F22&gt;0,INDEX('計算A'!EK$110:EK$114,$F22+1)+IF(AND($E22=1,RK22=0),1000,0),MIN(AEW22,20)*400+(IF('計算A'!EJ$106=1,1-IC22,0)+IF('計算A'!EK$106=1,1-IE22,0))*150+186+'計算A'!EK$5*100000+IF(AND($E22=1,RK22=0),50000,0))),1000000))</f>
        <v/>
      </c>
      <c r="AAS22">
        <f>IF($B22=0,1000000,IF(INDEX('計算A'!$D$60:$II$104,$B22,139)*IE22=1,IF(AND($E22=2,RL22=0),1000000,IF($F22&gt;0,INDEX('計算A'!EL$110:EL$114,$F22+1)+IF(AND($E22=1,RL22=0),1000,0),MIN(AEW22,20)*400+(IF('計算A'!EK$106=1,1-ID22,0)+IF('計算A'!EL$106=1,1-IF22,0))*150+196+'計算A'!EL$5*100000+IF(AND($E22=1,RL22=0),50000,0))),1000000))</f>
        <v/>
      </c>
      <c r="AAT22">
        <f>IF($B22=0,1000000,IF(INDEX('計算A'!$D$60:$II$104,$B22,140)*IF22=1,IF(AND($E22=2,RM22=0),1000000,IF($F22&gt;0,INDEX('計算A'!EM$110:EM$114,$F22+1)+IF(AND($E22=1,RM22=0),1000,0),MIN(AEW22,20)*400+(IF('計算A'!EL$106=1,1-IE22,0)+IF('計算A'!EM$106=1,1-IG22,0))*150+206+'計算A'!EM$5*100000+IF(AND($E22=1,RM22=0),50000,0))),1000000))</f>
        <v/>
      </c>
      <c r="AAU22">
        <f>IF($B22=0,1000000,IF(INDEX('計算A'!$D$60:$II$104,$B22,141)*IG22=1,IF(AND($E22=2,RN22=0),1000000,IF($F22&gt;0,INDEX('計算A'!EN$110:EN$114,$F22+1)+IF(AND($E22=1,RN22=0),1000,0),MIN(AEW22,20)*400+(IF('計算A'!EM$106=1,1-IF22,0)+IF('計算A'!EN$106=1,1-IH22,0))*150+216+'計算A'!EN$5*100000+IF(AND($E22=1,RN22=0),50000,0))),1000000))</f>
        <v/>
      </c>
      <c r="AAV22">
        <f>IF($B22=0,1000000,IF(INDEX('計算A'!$D$60:$II$104,$B22,142)*IH22=1,IF(AND($E22=2,RO22=0),1000000,IF($F22&gt;0,INDEX('計算A'!EO$110:EO$114,$F22+1)+IF(AND($E22=1,RO22=0),1000,0),MIN(AEW22,20)*400+(IF('計算A'!EN$106=1,1-IG22,0)+IF('計算A'!EO$106=1,1-II22,0))*150+226+'計算A'!EO$5*100000+IF(AND($E22=1,RO22=0),50000,0))),1000000))</f>
        <v/>
      </c>
      <c r="AAW22">
        <f>IF($B22=0,1000000,IF(INDEX('計算A'!$D$60:$II$104,$B22,143)*II22=1,IF(AND($E22=2,RP22=0),1000000,IF($F22&gt;0,INDEX('計算A'!EP$110:EP$114,$F22+1)+IF(AND($E22=1,RP22=0),1000,0),MIN(AEW22,20)*400+(IF('計算A'!EO$106=1,1-IH22,0)+IF('計算A'!EP$106=1,1-IJ22,0))*150+236+'計算A'!EP$5*100000+IF(AND($E22=1,RP22=0),50000,0))),1000000))</f>
        <v/>
      </c>
      <c r="AAX22">
        <f>IF($B22=0,1000000,IF(INDEX('計算A'!$D$60:$II$104,$B22,144)*IJ22=1,IF(AND($E22=2,RQ22=0),1000000,IF($F22&gt;0,INDEX('計算A'!EQ$110:EQ$114,$F22+1)+IF(AND($E22=1,RQ22=0),1000,0),MIN(AEW22,20)*400+(IF('計算A'!EP$106=1,1-II22,0))*150+246+'計算A'!EQ$5*100000+IF(AND($E22=1,RQ22=0),50000,0))),1000000))</f>
        <v/>
      </c>
      <c r="AAY22">
        <f>IF($B22=0,1000000,IF(INDEX('計算A'!$D$60:$II$104,$B22,145)*IK22=1,IF(AND($E22=2,RR22=0),1000000,IF($F22&gt;0,INDEX('計算A'!ER$110:ER$114,$F22+1)+IF(AND($E22=1,RR22=0),1000,0),MIN(AEX22,20)*400+(IF('計算A'!ER$106=1,1-IL22,0))*150+17+'計算A'!ER$5*100000+IF(AND($E22=1,RR22=0),50000,0))),1000000))</f>
        <v/>
      </c>
      <c r="AAZ22">
        <f>IF($B22=0,1000000,IF(INDEX('計算A'!$D$60:$II$104,$B22,146)*IL22=1,IF(AND($E22=2,RS22=0),1000000,IF($F22&gt;0,INDEX('計算A'!ES$110:ES$114,$F22+1)+IF(AND($E22=1,RS22=0),1000,0),MIN(AEX22,20)*400+(IF('計算A'!ER$106=1,1-IK22,0)+IF('計算A'!ES$106=1,1-IM22,0))*150+27+'計算A'!ES$5*100000+IF(AND($E22=1,RS22=0),50000,0))),1000000))</f>
        <v/>
      </c>
      <c r="ABA22">
        <f>IF($B22=0,1000000,IF(INDEX('計算A'!$D$60:$II$104,$B22,147)*IM22=1,IF(AND($E22=2,RT22=0),1000000,IF($F22&gt;0,INDEX('計算A'!ET$110:ET$114,$F22+1)+IF(AND($E22=1,RT22=0),1000,0),MIN(AEX22,20)*400+(IF('計算A'!ES$106=1,1-IL22,0)+IF('計算A'!ET$106=1,1-IN22,0))*150+37+'計算A'!ET$5*100000+IF(AND($E22=1,RT22=0),50000,0))),1000000))</f>
        <v/>
      </c>
      <c r="ABB22">
        <f>IF($B22=0,1000000,IF(INDEX('計算A'!$D$60:$II$104,$B22,148)*IN22=1,IF(AND($E22=2,RU22=0),1000000,IF($F22&gt;0,INDEX('計算A'!EU$110:EU$114,$F22+1)+IF(AND($E22=1,RU22=0),1000,0),MIN(AEX22,20)*400+(IF('計算A'!ET$106=1,1-IM22,0)+IF('計算A'!EU$106=1,1-IO22,0))*150+47+'計算A'!EU$5*100000+IF(AND($E22=1,RU22=0),50000,0))),1000000))</f>
        <v/>
      </c>
      <c r="ABC22">
        <f>IF($B22=0,1000000,IF(INDEX('計算A'!$D$60:$II$104,$B22,149)*IO22=1,IF(AND($E22=2,RV22=0),1000000,IF($F22&gt;0,INDEX('計算A'!EV$110:EV$114,$F22+1)+IF(AND($E22=1,RV22=0),1000,0),MIN(AEX22,20)*400+(IF('計算A'!EU$106=1,1-IN22,0)+IF('計算A'!EV$106=1,1-IP22,0))*150+57+'計算A'!EV$5*100000+IF(AND($E22=1,RV22=0),50000,0))),1000000))</f>
        <v/>
      </c>
      <c r="ABD22">
        <f>IF($B22=0,1000000,IF(INDEX('計算A'!$D$60:$II$104,$B22,150)*IP22=1,IF(AND($E22=2,RW22=0),1000000,IF($F22&gt;0,INDEX('計算A'!EW$110:EW$114,$F22+1)+IF(AND($E22=1,RW22=0),1000,0),MIN(AEX22,20)*400+(IF('計算A'!EV$106=1,1-IO22,0)+IF('計算A'!EW$106=1,1-IQ22,0))*150+67+'計算A'!EW$5*100000+IF(AND($E22=1,RW22=0),50000,0))),1000000))</f>
        <v/>
      </c>
      <c r="ABE22">
        <f>IF($B22=0,1000000,IF(INDEX('計算A'!$D$60:$II$104,$B22,151)*IQ22=1,IF(AND($E22=2,RX22=0),1000000,IF($F22&gt;0,INDEX('計算A'!EX$110:EX$114,$F22+1)+IF(AND($E22=1,RX22=0),1000,0),MIN(AEX22,20)*400+(IF('計算A'!EW$106=1,1-IP22,0)+IF('計算A'!EX$106=1,1-IR22,0))*150+77+'計算A'!EX$5*100000+IF(AND($E22=1,RX22=0),50000,0))),1000000))</f>
        <v/>
      </c>
      <c r="ABF22">
        <f>IF($B22=0,1000000,IF(INDEX('計算A'!$D$60:$II$104,$B22,152)*IR22=1,IF(AND($E22=2,RY22=0),1000000,IF($F22&gt;0,INDEX('計算A'!EY$110:EY$114,$F22+1)+IF(AND($E22=1,RY22=0),1000,0),MIN(AEX22,20)*400+(IF('計算A'!EX$106=1,1-IQ22,0)+IF('計算A'!EY$106=1,1-IS22,0))*150+87+'計算A'!EY$5*100000+IF(AND($E22=1,RY22=0),50000,0))),1000000))</f>
        <v/>
      </c>
      <c r="ABG22">
        <f>IF($B22=0,1000000,IF(INDEX('計算A'!$D$60:$II$104,$B22,153)*IS22=1,IF(AND($E22=2,RZ22=0),1000000,IF($F22&gt;0,INDEX('計算A'!EZ$110:EZ$114,$F22+1)+IF(AND($E22=1,RZ22=0),1000,0),MIN(AEX22,20)*400+(IF('計算A'!EY$106=1,1-IR22,0)+IF('計算A'!EZ$106=1,1-IT22,0))*150+97+'計算A'!EZ$5*100000+IF(AND($E22=1,RZ22=0),50000,0))),1000000))</f>
        <v/>
      </c>
      <c r="ABH22">
        <f>IF($B22=0,1000000,IF(INDEX('計算A'!$D$60:$II$104,$B22,154)*IT22=1,IF(AND($E22=2,SA22=0),1000000,IF($F22&gt;0,INDEX('計算A'!FA$110:FA$114,$F22+1)+IF(AND($E22=1,SA22=0),1000,0),MIN(AEX22,20)*400+(IF('計算A'!EZ$106=1,1-IS22,0)+IF('計算A'!FA$106=1,1-IU22,0))*150+107+'計算A'!FA$5*100000+IF(AND($E22=1,SA22=0),50000,0))),1000000))</f>
        <v/>
      </c>
      <c r="ABI22">
        <f>IF($B22=0,1000000,IF(INDEX('計算A'!$D$60:$II$104,$B22,155)*IU22=1,IF(AND($E22=2,SB22=0),1000000,IF($F22&gt;0,INDEX('計算A'!FB$110:FB$114,$F22+1)+IF(AND($E22=1,SB22=0),1000,0),MIN(AEX22,20)*400+(IF('計算A'!FA$106=1,1-IT22,0)+IF('計算A'!FB$106=1,1-IV22,0))*150+117+'計算A'!FB$5*100000+IF(AND($E22=1,SB22=0),50000,0))),1000000))</f>
        <v/>
      </c>
      <c r="ABJ22">
        <f>IF($B22=0,1000000,IF(INDEX('計算A'!$D$60:$II$104,$B22,156)*IV22=1,IF(AND($E22=2,SC22=0),1000000,IF($F22&gt;0,INDEX('計算A'!FC$110:FC$114,$F22+1)+IF(AND($E22=1,SC22=0),1000,0),MIN(AEX22,20)*400+(IF('計算A'!FB$106=1,1-IU22,0)+IF('計算A'!FC$106=1,1-IW22,0))*150+127+'計算A'!FC$5*100000+IF(AND($E22=1,SC22=0),50000,0))),1000000))</f>
        <v/>
      </c>
      <c r="ABK22">
        <f>IF($B22=0,1000000,IF(INDEX('計算A'!$D$60:$II$104,$B22,157)*IW22=1,IF(AND($E22=2,SD22=0),1000000,IF($F22&gt;0,INDEX('計算A'!FD$110:FD$114,$F22+1)+IF(AND($E22=1,SD22=0),1000,0),MIN(AEX22,20)*400+(IF('計算A'!FC$106=1,1-IV22,0)+IF('計算A'!FD$106=1,1-IX22,0))*150+137+'計算A'!FD$5*100000+IF(AND($E22=1,SD22=0),50000,0))),1000000))</f>
        <v/>
      </c>
      <c r="ABL22">
        <f>IF($B22=0,1000000,IF(INDEX('計算A'!$D$60:$II$104,$B22,158)*IX22=1,IF(AND($E22=2,SE22=0),1000000,IF($F22&gt;0,INDEX('計算A'!FE$110:FE$114,$F22+1)+IF(AND($E22=1,SE22=0),1000,0),MIN(AEX22,20)*400+(IF('計算A'!FD$106=1,1-IW22,0)+IF('計算A'!FE$106=1,1-IY22,0))*150+147+'計算A'!FE$5*100000+IF(AND($E22=1,SE22=0),50000,0))),1000000))</f>
        <v/>
      </c>
      <c r="ABM22">
        <f>IF($B22=0,1000000,IF(INDEX('計算A'!$D$60:$II$104,$B22,159)*IY22=1,IF(AND($E22=2,SF22=0),1000000,IF($F22&gt;0,INDEX('計算A'!FF$110:FF$114,$F22+1)+IF(AND($E22=1,SF22=0),1000,0),MIN(AEX22,20)*400+(IF('計算A'!FE$106=1,1-IX22,0)+IF('計算A'!FF$106=1,1-IZ22,0))*150+157+'計算A'!FF$5*100000+IF(AND($E22=1,SF22=0),50000,0))),1000000))</f>
        <v/>
      </c>
      <c r="ABN22">
        <f>IF($B22=0,1000000,IF(INDEX('計算A'!$D$60:$II$104,$B22,160)*IZ22=1,IF(AND($E22=2,SG22=0),1000000,IF($F22&gt;0,INDEX('計算A'!FG$110:FG$114,$F22+1)+IF(AND($E22=1,SG22=0),1000,0),MIN(AEX22,20)*400+(IF('計算A'!FF$106=1,1-IY22,0)+IF('計算A'!FG$106=1,1-JA22,0))*150+167+'計算A'!FG$5*100000+IF(AND($E22=1,SG22=0),50000,0))),1000000))</f>
        <v/>
      </c>
      <c r="ABO22">
        <f>IF($B22=0,1000000,IF(INDEX('計算A'!$D$60:$II$104,$B22,161)*JA22=1,IF(AND($E22=2,SH22=0),1000000,IF($F22&gt;0,INDEX('計算A'!FH$110:FH$114,$F22+1)+IF(AND($E22=1,SH22=0),1000,0),MIN(AEX22,20)*400+(IF('計算A'!FG$106=1,1-IZ22,0)+IF('計算A'!FH$106=1,1-JB22,0))*150+177+'計算A'!FH$5*100000+IF(AND($E22=1,SH22=0),50000,0))),1000000))</f>
        <v/>
      </c>
      <c r="ABP22">
        <f>IF($B22=0,1000000,IF(INDEX('計算A'!$D$60:$II$104,$B22,162)*JB22=1,IF(AND($E22=2,SI22=0),1000000,IF($F22&gt;0,INDEX('計算A'!FI$110:FI$114,$F22+1)+IF(AND($E22=1,SI22=0),1000,0),MIN(AEX22,20)*400+(IF('計算A'!FH$106=1,1-JA22,0)+IF('計算A'!FI$106=1,1-JC22,0))*150+187+'計算A'!FI$5*100000+IF(AND($E22=1,SI22=0),50000,0))),1000000))</f>
        <v/>
      </c>
      <c r="ABQ22">
        <f>IF($B22=0,1000000,IF(INDEX('計算A'!$D$60:$II$104,$B22,163)*JC22=1,IF(AND($E22=2,SJ22=0),1000000,IF($F22&gt;0,INDEX('計算A'!FJ$110:FJ$114,$F22+1)+IF(AND($E22=1,SJ22=0),1000,0),MIN(AEX22,20)*400+(IF('計算A'!FI$106=1,1-JB22,0)+IF('計算A'!FJ$106=1,1-JD22,0))*150+197+'計算A'!FJ$5*100000+IF(AND($E22=1,SJ22=0),50000,0))),1000000))</f>
        <v/>
      </c>
      <c r="ABR22">
        <f>IF($B22=0,1000000,IF(INDEX('計算A'!$D$60:$II$104,$B22,164)*JD22=1,IF(AND($E22=2,SK22=0),1000000,IF($F22&gt;0,INDEX('計算A'!FK$110:FK$114,$F22+1)+IF(AND($E22=1,SK22=0),1000,0),MIN(AEX22,20)*400+(IF('計算A'!FJ$106=1,1-JC22,0)+IF('計算A'!FK$106=1,1-JE22,0))*150+207+'計算A'!FK$5*100000+IF(AND($E22=1,SK22=0),50000,0))),1000000))</f>
        <v/>
      </c>
      <c r="ABS22">
        <f>IF($B22=0,1000000,IF(INDEX('計算A'!$D$60:$II$104,$B22,165)*JE22=1,IF(AND($E22=2,SL22=0),1000000,IF($F22&gt;0,INDEX('計算A'!FL$110:FL$114,$F22+1)+IF(AND($E22=1,SL22=0),1000,0),MIN(AEX22,20)*400+(IF('計算A'!FK$106=1,1-JD22,0)+IF('計算A'!FL$106=1,1-JF22,0))*150+217+'計算A'!FL$5*100000+IF(AND($E22=1,SL22=0),50000,0))),1000000))</f>
        <v/>
      </c>
      <c r="ABT22">
        <f>IF($B22=0,1000000,IF(INDEX('計算A'!$D$60:$II$104,$B22,166)*JF22=1,IF(AND($E22=2,SM22=0),1000000,IF($F22&gt;0,INDEX('計算A'!FM$110:FM$114,$F22+1)+IF(AND($E22=1,SM22=0),1000,0),MIN(AEX22,20)*400+(IF('計算A'!FL$106=1,1-JE22,0)+IF('計算A'!FM$106=1,1-JG22,0))*150+227+'計算A'!FM$5*100000+IF(AND($E22=1,SM22=0),50000,0))),1000000))</f>
        <v/>
      </c>
      <c r="ABU22">
        <f>IF($B22=0,1000000,IF(INDEX('計算A'!$D$60:$II$104,$B22,167)*JG22=1,IF(AND($E22=2,SN22=0),1000000,IF($F22&gt;0,INDEX('計算A'!FN$110:FN$114,$F22+1)+IF(AND($E22=1,SN22=0),1000,0),MIN(AEX22,20)*400+(IF('計算A'!FM$106=1,1-JF22,0)+IF('計算A'!FN$106=1,1-JH22,0))*150+237+'計算A'!FN$5*100000+IF(AND($E22=1,SN22=0),50000,0))),1000000))</f>
        <v/>
      </c>
      <c r="ABV22">
        <f>IF($B22=0,1000000,IF(INDEX('計算A'!$D$60:$II$104,$B22,168)*JH22=1,IF(AND($E22=2,SO22=0),1000000,IF($F22&gt;0,INDEX('計算A'!FO$110:FO$114,$F22+1)+IF(AND($E22=1,SO22=0),1000,0),MIN(AEX22,20)*400+(IF('計算A'!FN$106=1,1-JG22,0))*150+247+'計算A'!FO$5*100000+IF(AND($E22=1,SO22=0),50000,0))),1000000))</f>
        <v/>
      </c>
      <c r="ABW22">
        <f>IF($B22=0,1000000,IF(INDEX('計算A'!$D$60:$II$104,$B22,169)*JI22=1,IF(AND($E22=2,SP22=0),1000000,IF($F22&gt;0,INDEX('計算A'!FP$110:FP$114,$F22+1)+IF(AND($E22=1,SP22=0),1000,0),MIN(AEY22,20)*400+(IF('計算A'!FP$106=1,1-JJ22,0))*150+18+'計算A'!FP$5*100000+IF(AND($E22=1,SP22=0),50000,0))),1000000))</f>
        <v/>
      </c>
      <c r="ABX22">
        <f>IF($B22=0,1000000,IF(INDEX('計算A'!$D$60:$II$104,$B22,170)*JJ22=1,IF(AND($E22=2,SQ22=0),1000000,IF($F22&gt;0,INDEX('計算A'!FQ$110:FQ$114,$F22+1)+IF(AND($E22=1,SQ22=0),1000,0),MIN(AEY22,20)*400+(IF('計算A'!FP$106=1,1-JI22,0)+IF('計算A'!FQ$106=1,1-JK22,0))*150+28+'計算A'!FQ$5*100000+IF(AND($E22=1,SQ22=0),50000,0))),1000000))</f>
        <v/>
      </c>
      <c r="ABY22">
        <f>IF($B22=0,1000000,IF(INDEX('計算A'!$D$60:$II$104,$B22,171)*JK22=1,IF(AND($E22=2,SR22=0),1000000,IF($F22&gt;0,INDEX('計算A'!FR$110:FR$114,$F22+1)+IF(AND($E22=1,SR22=0),1000,0),MIN(AEY22,20)*400+(IF('計算A'!FQ$106=1,1-JJ22,0)+IF('計算A'!FR$106=1,1-JL22,0))*150+38+'計算A'!FR$5*100000+IF(AND($E22=1,SR22=0),50000,0))),1000000))</f>
        <v/>
      </c>
      <c r="ABZ22">
        <f>IF($B22=0,1000000,IF(INDEX('計算A'!$D$60:$II$104,$B22,172)*JL22=1,IF(AND($E22=2,SS22=0),1000000,IF($F22&gt;0,INDEX('計算A'!FS$110:FS$114,$F22+1)+IF(AND($E22=1,SS22=0),1000,0),MIN(AEY22,20)*400+(IF('計算A'!FR$106=1,1-JK22,0)+IF('計算A'!FS$106=1,1-JM22,0))*150+48+'計算A'!FS$5*100000+IF(AND($E22=1,SS22=0),50000,0))),1000000))</f>
        <v/>
      </c>
      <c r="ACA22">
        <f>IF($B22=0,1000000,IF(INDEX('計算A'!$D$60:$II$104,$B22,173)*JM22=1,IF(AND($E22=2,ST22=0),1000000,IF($F22&gt;0,INDEX('計算A'!FT$110:FT$114,$F22+1)+IF(AND($E22=1,ST22=0),1000,0),MIN(AEY22,20)*400+(IF('計算A'!FS$106=1,1-JL22,0)+IF('計算A'!FT$106=1,1-JN22,0))*150+58+'計算A'!FT$5*100000+IF(AND($E22=1,ST22=0),50000,0))),1000000))</f>
        <v/>
      </c>
      <c r="ACB22">
        <f>IF($B22=0,1000000,IF(INDEX('計算A'!$D$60:$II$104,$B22,174)*JN22=1,IF(AND($E22=2,SU22=0),1000000,IF($F22&gt;0,INDEX('計算A'!FU$110:FU$114,$F22+1)+IF(AND($E22=1,SU22=0),1000,0),MIN(AEY22,20)*400+(IF('計算A'!FT$106=1,1-JM22,0)+IF('計算A'!FU$106=1,1-JO22,0))*150+68+'計算A'!FU$5*100000+IF(AND($E22=1,SU22=0),50000,0))),1000000))</f>
        <v/>
      </c>
      <c r="ACC22">
        <f>IF($B22=0,1000000,IF(INDEX('計算A'!$D$60:$II$104,$B22,175)*JO22=1,IF(AND($E22=2,SV22=0),1000000,IF($F22&gt;0,INDEX('計算A'!FV$110:FV$114,$F22+1)+IF(AND($E22=1,SV22=0),1000,0),MIN(AEY22,20)*400+(IF('計算A'!FU$106=1,1-JN22,0)+IF('計算A'!FV$106=1,1-JP22,0))*150+78+'計算A'!FV$5*100000+IF(AND($E22=1,SV22=0),50000,0))),1000000))</f>
        <v/>
      </c>
      <c r="ACD22">
        <f>IF($B22=0,1000000,IF(INDEX('計算A'!$D$60:$II$104,$B22,176)*JP22=1,IF(AND($E22=2,SW22=0),1000000,IF($F22&gt;0,INDEX('計算A'!FW$110:FW$114,$F22+1)+IF(AND($E22=1,SW22=0),1000,0),MIN(AEY22,20)*400+(IF('計算A'!FV$106=1,1-JO22,0)+IF('計算A'!FW$106=1,1-JQ22,0))*150+88+'計算A'!FW$5*100000+IF(AND($E22=1,SW22=0),50000,0))),1000000))</f>
        <v/>
      </c>
      <c r="ACE22">
        <f>IF($B22=0,1000000,IF(INDEX('計算A'!$D$60:$II$104,$B22,177)*JQ22=1,IF(AND($E22=2,SX22=0),1000000,IF($F22&gt;0,INDEX('計算A'!FX$110:FX$114,$F22+1)+IF(AND($E22=1,SX22=0),1000,0),MIN(AEY22,20)*400+(IF('計算A'!FW$106=1,1-JP22,0)+IF('計算A'!FX$106=1,1-JR22,0))*150+98+'計算A'!FX$5*100000+IF(AND($E22=1,SX22=0),50000,0))),1000000))</f>
        <v/>
      </c>
      <c r="ACF22">
        <f>IF($B22=0,1000000,IF(INDEX('計算A'!$D$60:$II$104,$B22,178)*JR22=1,IF(AND($E22=2,SY22=0),1000000,IF($F22&gt;0,INDEX('計算A'!FY$110:FY$114,$F22+1)+IF(AND($E22=1,SY22=0),1000,0),MIN(AEY22,20)*400+(IF('計算A'!FX$106=1,1-JQ22,0)+IF('計算A'!FY$106=1,1-JS22,0))*150+108+'計算A'!FY$5*100000+IF(AND($E22=1,SY22=0),50000,0))),1000000))</f>
        <v/>
      </c>
      <c r="ACG22">
        <f>IF($B22=0,1000000,IF(INDEX('計算A'!$D$60:$II$104,$B22,179)*JS22=1,IF(AND($E22=2,SZ22=0),1000000,IF($F22&gt;0,INDEX('計算A'!FZ$110:FZ$114,$F22+1)+IF(AND($E22=1,SZ22=0),1000,0),MIN(AEY22,20)*400+(IF('計算A'!FY$106=1,1-JR22,0)+IF('計算A'!FZ$106=1,1-JT22,0))*150+118+'計算A'!FZ$5*100000+IF(AND($E22=1,SZ22=0),50000,0))),1000000))</f>
        <v/>
      </c>
      <c r="ACH22">
        <f>IF($B22=0,1000000,IF(INDEX('計算A'!$D$60:$II$104,$B22,180)*JT22=1,IF(AND($E22=2,TA22=0),1000000,IF($F22&gt;0,INDEX('計算A'!GA$110:GA$114,$F22+1)+IF(AND($E22=1,TA22=0),1000,0),MIN(AEY22,20)*400+(IF('計算A'!FZ$106=1,1-JS22,0)+IF('計算A'!GA$106=1,1-JU22,0))*150+128+'計算A'!GA$5*100000+IF(AND($E22=1,TA22=0),50000,0))),1000000))</f>
        <v/>
      </c>
      <c r="ACI22">
        <f>IF($B22=0,1000000,IF(INDEX('計算A'!$D$60:$II$104,$B22,181)*JU22=1,IF(AND($E22=2,TB22=0),1000000,IF($F22&gt;0,INDEX('計算A'!GB$110:GB$114,$F22+1)+IF(AND($E22=1,TB22=0),1000,0),MIN(AEY22,20)*400+(IF('計算A'!GA$106=1,1-JT22,0)+IF('計算A'!GB$106=1,1-JV22,0))*150+138+'計算A'!GB$5*100000+IF(AND($E22=1,TB22=0),50000,0))),1000000))</f>
        <v/>
      </c>
      <c r="ACJ22">
        <f>IF($B22=0,1000000,IF(INDEX('計算A'!$D$60:$II$104,$B22,182)*JV22=1,IF(AND($E22=2,TC22=0),1000000,IF($F22&gt;0,INDEX('計算A'!GC$110:GC$114,$F22+1)+IF(AND($E22=1,TC22=0),1000,0),MIN(AEY22,20)*400+(IF('計算A'!GB$106=1,1-JU22,0)+IF('計算A'!GC$106=1,1-JW22,0))*150+148+'計算A'!GC$5*100000+IF(AND($E22=1,TC22=0),50000,0))),1000000))</f>
        <v/>
      </c>
      <c r="ACK22">
        <f>IF($B22=0,1000000,IF(INDEX('計算A'!$D$60:$II$104,$B22,183)*JW22=1,IF(AND($E22=2,TD22=0),1000000,IF($F22&gt;0,INDEX('計算A'!GD$110:GD$114,$F22+1)+IF(AND($E22=1,TD22=0),1000,0),MIN(AEY22,20)*400+(IF('計算A'!GC$106=1,1-JV22,0)+IF('計算A'!GD$106=1,1-JX22,0))*150+158+'計算A'!GD$5*100000+IF(AND($E22=1,TD22=0),50000,0))),1000000))</f>
        <v/>
      </c>
      <c r="ACL22">
        <f>IF($B22=0,1000000,IF(INDEX('計算A'!$D$60:$II$104,$B22,184)*JX22=1,IF(AND($E22=2,TE22=0),1000000,IF($F22&gt;0,INDEX('計算A'!GE$110:GE$114,$F22+1)+IF(AND($E22=1,TE22=0),1000,0),MIN(AEY22,20)*400+(IF('計算A'!GD$106=1,1-JW22,0)+IF('計算A'!GE$106=1,1-JY22,0))*150+168+'計算A'!GE$5*100000+IF(AND($E22=1,TE22=0),50000,0))),1000000))</f>
        <v/>
      </c>
      <c r="ACM22">
        <f>IF($B22=0,1000000,IF(INDEX('計算A'!$D$60:$II$104,$B22,185)*JY22=1,IF(AND($E22=2,TF22=0),1000000,IF($F22&gt;0,INDEX('計算A'!GF$110:GF$114,$F22+1)+IF(AND($E22=1,TF22=0),1000,0),MIN(AEY22,20)*400+(IF('計算A'!GE$106=1,1-JX22,0)+IF('計算A'!GF$106=1,1-JZ22,0))*150+178+'計算A'!GF$5*100000+IF(AND($E22=1,TF22=0),50000,0))),1000000))</f>
        <v/>
      </c>
      <c r="ACN22">
        <f>IF($B22=0,1000000,IF(INDEX('計算A'!$D$60:$II$104,$B22,186)*JZ22=1,IF(AND($E22=2,TG22=0),1000000,IF($F22&gt;0,INDEX('計算A'!GG$110:GG$114,$F22+1)+IF(AND($E22=1,TG22=0),1000,0),MIN(AEY22,20)*400+(IF('計算A'!GF$106=1,1-JY22,0)+IF('計算A'!GG$106=1,1-KA22,0))*150+188+'計算A'!GG$5*100000+IF(AND($E22=1,TG22=0),50000,0))),1000000))</f>
        <v/>
      </c>
      <c r="ACO22">
        <f>IF($B22=0,1000000,IF(INDEX('計算A'!$D$60:$II$104,$B22,187)*KA22=1,IF(AND($E22=2,TH22=0),1000000,IF($F22&gt;0,INDEX('計算A'!GH$110:GH$114,$F22+1)+IF(AND($E22=1,TH22=0),1000,0),MIN(AEY22,20)*400+(IF('計算A'!GG$106=1,1-JZ22,0)+IF('計算A'!GH$106=1,1-KB22,0))*150+198+'計算A'!GH$5*100000+IF(AND($E22=1,TH22=0),50000,0))),1000000))</f>
        <v/>
      </c>
      <c r="ACP22">
        <f>IF($B22=0,1000000,IF(INDEX('計算A'!$D$60:$II$104,$B22,188)*KB22=1,IF(AND($E22=2,TI22=0),1000000,IF($F22&gt;0,INDEX('計算A'!GI$110:GI$114,$F22+1)+IF(AND($E22=1,TI22=0),1000,0),MIN(AEY22,20)*400+(IF('計算A'!GH$106=1,1-KA22,0)+IF('計算A'!GI$106=1,1-KC22,0))*150+208+'計算A'!GI$5*100000+IF(AND($E22=1,TI22=0),50000,0))),1000000))</f>
        <v/>
      </c>
      <c r="ACQ22">
        <f>IF($B22=0,1000000,IF(INDEX('計算A'!$D$60:$II$104,$B22,189)*KC22=1,IF(AND($E22=2,TJ22=0),1000000,IF($F22&gt;0,INDEX('計算A'!GJ$110:GJ$114,$F22+1)+IF(AND($E22=1,TJ22=0),1000,0),MIN(AEY22,20)*400+(IF('計算A'!GI$106=1,1-KB22,0)+IF('計算A'!GJ$106=1,1-KD22,0))*150+218+'計算A'!GJ$5*100000+IF(AND($E22=1,TJ22=0),50000,0))),1000000))</f>
        <v/>
      </c>
      <c r="ACR22">
        <f>IF($B22=0,1000000,IF(INDEX('計算A'!$D$60:$II$104,$B22,190)*KD22=1,IF(AND($E22=2,TK22=0),1000000,IF($F22&gt;0,INDEX('計算A'!GK$110:GK$114,$F22+1)+IF(AND($E22=1,TK22=0),1000,0),MIN(AEY22,20)*400+(IF('計算A'!GJ$106=1,1-KC22,0)+IF('計算A'!GK$106=1,1-KE22,0))*150+228+'計算A'!GK$5*100000+IF(AND($E22=1,TK22=0),50000,0))),1000000))</f>
        <v/>
      </c>
      <c r="ACS22">
        <f>IF($B22=0,1000000,IF(INDEX('計算A'!$D$60:$II$104,$B22,191)*KE22=1,IF(AND($E22=2,TL22=0),1000000,IF($F22&gt;0,INDEX('計算A'!GL$110:GL$114,$F22+1)+IF(AND($E22=1,TL22=0),1000,0),MIN(AEY22,20)*400+(IF('計算A'!GK$106=1,1-KD22,0)+IF('計算A'!GL$106=1,1-KF22,0))*150+238+'計算A'!GL$5*100000+IF(AND($E22=1,TL22=0),50000,0))),1000000))</f>
        <v/>
      </c>
      <c r="ACT22">
        <f>IF($B22=0,1000000,IF(INDEX('計算A'!$D$60:$II$104,$B22,192)*KF22=1,IF(AND($E22=2,TM22=0),1000000,IF($F22&gt;0,INDEX('計算A'!GM$110:GM$114,$F22+1)+IF(AND($E22=1,TM22=0),1000,0),MIN(AEY22,20)*400+(IF('計算A'!GL$106=1,1-KE22,0))*150+248+'計算A'!GM$5*100000+IF(AND($E22=1,TM22=0),50000,0))),1000000))</f>
        <v/>
      </c>
      <c r="ACU22">
        <f>IF($B22=0,1000000,IF(INDEX('計算A'!$D$60:$II$104,$B22,193)*KG22=1,IF(AND($E22=2,TN22=0),1000000,IF($F22&gt;0,INDEX('計算A'!GN$110:GN$114,$F22+1)+IF(AND($E22=1,TN22=0),1000,0),MIN(AEZ22,20)*400+(IF('計算A'!GN$106=1,1-KH22,0))*150+19+'計算A'!GN$5*100000+IF(AND($E22=1,TN22=0),50000,0))),1000000))</f>
        <v/>
      </c>
      <c r="ACV22">
        <f>IF($B22=0,1000000,IF(INDEX('計算A'!$D$60:$II$104,$B22,194)*KH22=1,IF(AND($E22=2,TO22=0),1000000,IF($F22&gt;0,INDEX('計算A'!GO$110:GO$114,$F22+1)+IF(AND($E22=1,TO22=0),1000,0),MIN(AEZ22,20)*400+(IF('計算A'!GN$106=1,1-KG22,0)+IF('計算A'!GO$106=1,1-KI22,0))*150+29+'計算A'!GO$5*100000+IF(AND($E22=1,TO22=0),50000,0))),1000000))</f>
        <v/>
      </c>
      <c r="ACW22">
        <f>IF($B22=0,1000000,IF(INDEX('計算A'!$D$60:$II$104,$B22,195)*KI22=1,IF(AND($E22=2,TP22=0),1000000,IF($F22&gt;0,INDEX('計算A'!GP$110:GP$114,$F22+1)+IF(AND($E22=1,TP22=0),1000,0),MIN(AEZ22,20)*400+(IF('計算A'!GO$106=1,1-KH22,0)+IF('計算A'!GP$106=1,1-KJ22,0))*150+39+'計算A'!GP$5*100000+IF(AND($E22=1,TP22=0),50000,0))),1000000))</f>
        <v/>
      </c>
      <c r="ACX22">
        <f>IF($B22=0,1000000,IF(INDEX('計算A'!$D$60:$II$104,$B22,196)*KJ22=1,IF(AND($E22=2,TQ22=0),1000000,IF($F22&gt;0,INDEX('計算A'!GQ$110:GQ$114,$F22+1)+IF(AND($E22=1,TQ22=0),1000,0),MIN(AEZ22,20)*400+(IF('計算A'!GP$106=1,1-KI22,0)+IF('計算A'!GQ$106=1,1-KK22,0))*150+49+'計算A'!GQ$5*100000+IF(AND($E22=1,TQ22=0),50000,0))),1000000))</f>
        <v/>
      </c>
      <c r="ACY22">
        <f>IF($B22=0,1000000,IF(INDEX('計算A'!$D$60:$II$104,$B22,197)*KK22=1,IF(AND($E22=2,TR22=0),1000000,IF($F22&gt;0,INDEX('計算A'!GR$110:GR$114,$F22+1)+IF(AND($E22=1,TR22=0),1000,0),MIN(AEZ22,20)*400+(IF('計算A'!GQ$106=1,1-KJ22,0)+IF('計算A'!GR$106=1,1-KL22,0))*150+59+'計算A'!GR$5*100000+IF(AND($E22=1,TR22=0),50000,0))),1000000))</f>
        <v/>
      </c>
      <c r="ACZ22">
        <f>IF($B22=0,1000000,IF(INDEX('計算A'!$D$60:$II$104,$B22,198)*KL22=1,IF(AND($E22=2,TS22=0),1000000,IF($F22&gt;0,INDEX('計算A'!GS$110:GS$114,$F22+1)+IF(AND($E22=1,TS22=0),1000,0),MIN(AEZ22,20)*400+(IF('計算A'!GR$106=1,1-KK22,0)+IF('計算A'!GS$106=1,1-KM22,0))*150+69+'計算A'!GS$5*100000+IF(AND($E22=1,TS22=0),50000,0))),1000000))</f>
        <v/>
      </c>
      <c r="ADA22">
        <f>IF($B22=0,1000000,IF(INDEX('計算A'!$D$60:$II$104,$B22,199)*KM22=1,IF(AND($E22=2,TT22=0),1000000,IF($F22&gt;0,INDEX('計算A'!GT$110:GT$114,$F22+1)+IF(AND($E22=1,TT22=0),1000,0),MIN(AEZ22,20)*400+(IF('計算A'!GS$106=1,1-KL22,0)+IF('計算A'!GT$106=1,1-KN22,0))*150+79+'計算A'!GT$5*100000+IF(AND($E22=1,TT22=0),50000,0))),1000000))</f>
        <v/>
      </c>
      <c r="ADB22">
        <f>IF($B22=0,1000000,IF(INDEX('計算A'!$D$60:$II$104,$B22,200)*KN22=1,IF(AND($E22=2,TU22=0),1000000,IF($F22&gt;0,INDEX('計算A'!GU$110:GU$114,$F22+1)+IF(AND($E22=1,TU22=0),1000,0),MIN(AEZ22,20)*400+(IF('計算A'!GT$106=1,1-KM22,0)+IF('計算A'!GU$106=1,1-KO22,0))*150+89+'計算A'!GU$5*100000+IF(AND($E22=1,TU22=0),50000,0))),1000000))</f>
        <v/>
      </c>
      <c r="ADC22">
        <f>IF($B22=0,1000000,IF(INDEX('計算A'!$D$60:$II$104,$B22,201)*KO22=1,IF(AND($E22=2,TV22=0),1000000,IF($F22&gt;0,INDEX('計算A'!GV$110:GV$114,$F22+1)+IF(AND($E22=1,TV22=0),1000,0),MIN(AEZ22,20)*400+(IF('計算A'!GU$106=1,1-KN22,0)+IF('計算A'!GV$106=1,1-KP22,0))*150+99+'計算A'!GV$5*100000+IF(AND($E22=1,TV22=0),50000,0))),1000000))</f>
        <v/>
      </c>
      <c r="ADD22">
        <f>IF($B22=0,1000000,IF(INDEX('計算A'!$D$60:$II$104,$B22,202)*KP22=1,IF(AND($E22=2,TW22=0),1000000,IF($F22&gt;0,INDEX('計算A'!GW$110:GW$114,$F22+1)+IF(AND($E22=1,TW22=0),1000,0),MIN(AEZ22,20)*400+(IF('計算A'!GV$106=1,1-KO22,0)+IF('計算A'!GW$106=1,1-KQ22,0))*150+109+'計算A'!GW$5*100000+IF(AND($E22=1,TW22=0),50000,0))),1000000))</f>
        <v/>
      </c>
      <c r="ADE22">
        <f>IF($B22=0,1000000,IF(INDEX('計算A'!$D$60:$II$104,$B22,203)*KQ22=1,IF(AND($E22=2,TX22=0),1000000,IF($F22&gt;0,INDEX('計算A'!GX$110:GX$114,$F22+1)+IF(AND($E22=1,TX22=0),1000,0),MIN(AEZ22,20)*400+(IF('計算A'!GW$106=1,1-KP22,0)+IF('計算A'!GX$106=1,1-KR22,0))*150+119+'計算A'!GX$5*100000+IF(AND($E22=1,TX22=0),50000,0))),1000000))</f>
        <v/>
      </c>
      <c r="ADF22">
        <f>IF($B22=0,1000000,IF(INDEX('計算A'!$D$60:$II$104,$B22,204)*KR22=1,IF(AND($E22=2,TY22=0),1000000,IF($F22&gt;0,INDEX('計算A'!GY$110:GY$114,$F22+1)+IF(AND($E22=1,TY22=0),1000,0),MIN(AEZ22,20)*400+(IF('計算A'!GX$106=1,1-KQ22,0)+IF('計算A'!GY$106=1,1-KS22,0))*150+129+'計算A'!GY$5*100000+IF(AND($E22=1,TY22=0),50000,0))),1000000))</f>
        <v/>
      </c>
      <c r="ADG22">
        <f>IF($B22=0,1000000,IF(INDEX('計算A'!$D$60:$II$104,$B22,205)*KS22=1,IF(AND($E22=2,TZ22=0),1000000,IF($F22&gt;0,INDEX('計算A'!GZ$110:GZ$114,$F22+1)+IF(AND($E22=1,TZ22=0),1000,0),MIN(AEZ22,20)*400+(IF('計算A'!GY$106=1,1-KR22,0)+IF('計算A'!GZ$106=1,1-KT22,0))*150+139+'計算A'!GZ$5*100000+IF(AND($E22=1,TZ22=0),50000,0))),1000000))</f>
        <v/>
      </c>
      <c r="ADH22">
        <f>IF($B22=0,1000000,IF(INDEX('計算A'!$D$60:$II$104,$B22,206)*KT22=1,IF(AND($E22=2,UA22=0),1000000,IF($F22&gt;0,INDEX('計算A'!HA$110:HA$114,$F22+1)+IF(AND($E22=1,UA22=0),1000,0),MIN(AEZ22,20)*400+(IF('計算A'!GZ$106=1,1-KS22,0)+IF('計算A'!HA$106=1,1-KU22,0))*150+149+'計算A'!HA$5*100000+IF(AND($E22=1,UA22=0),50000,0))),1000000))</f>
        <v/>
      </c>
      <c r="ADI22">
        <f>IF($B22=0,1000000,IF(INDEX('計算A'!$D$60:$II$104,$B22,207)*KU22=1,IF(AND($E22=2,UB22=0),1000000,IF($F22&gt;0,INDEX('計算A'!HB$110:HB$114,$F22+1)+IF(AND($E22=1,UB22=0),1000,0),MIN(AEZ22,20)*400+(IF('計算A'!HA$106=1,1-KT22,0)+IF('計算A'!HB$106=1,1-KV22,0))*150+159+'計算A'!HB$5*100000+IF(AND($E22=1,UB22=0),50000,0))),1000000))</f>
        <v/>
      </c>
      <c r="ADJ22">
        <f>IF($B22=0,1000000,IF(INDEX('計算A'!$D$60:$II$104,$B22,208)*KV22=1,IF(AND($E22=2,UC22=0),1000000,IF($F22&gt;0,INDEX('計算A'!HC$110:HC$114,$F22+1)+IF(AND($E22=1,UC22=0),1000,0),MIN(AEZ22,20)*400+(IF('計算A'!HB$106=1,1-KU22,0)+IF('計算A'!HC$106=1,1-KW22,0))*150+169+'計算A'!HC$5*100000+IF(AND($E22=1,UC22=0),50000,0))),1000000))</f>
        <v/>
      </c>
      <c r="ADK22">
        <f>IF($B22=0,1000000,IF(INDEX('計算A'!$D$60:$II$104,$B22,209)*KW22=1,IF(AND($E22=2,UD22=0),1000000,IF($F22&gt;0,INDEX('計算A'!HD$110:HD$114,$F22+1)+IF(AND($E22=1,UD22=0),1000,0),MIN(AEZ22,20)*400+(IF('計算A'!HC$106=1,1-KV22,0)+IF('計算A'!HD$106=1,1-KX22,0))*150+179+'計算A'!HD$5*100000+IF(AND($E22=1,UD22=0),50000,0))),1000000))</f>
        <v/>
      </c>
      <c r="ADL22">
        <f>IF($B22=0,1000000,IF(INDEX('計算A'!$D$60:$II$104,$B22,210)*KX22=1,IF(AND($E22=2,UE22=0),1000000,IF($F22&gt;0,INDEX('計算A'!HE$110:HE$114,$F22+1)+IF(AND($E22=1,UE22=0),1000,0),MIN(AEZ22,20)*400+(IF('計算A'!HD$106=1,1-KW22,0)+IF('計算A'!HE$106=1,1-KY22,0))*150+189+'計算A'!HE$5*100000+IF(AND($E22=1,UE22=0),50000,0))),1000000))</f>
        <v/>
      </c>
      <c r="ADM22">
        <f>IF($B22=0,1000000,IF(INDEX('計算A'!$D$60:$II$104,$B22,211)*KY22=1,IF(AND($E22=2,UF22=0),1000000,IF($F22&gt;0,INDEX('計算A'!HF$110:HF$114,$F22+1)+IF(AND($E22=1,UF22=0),1000,0),MIN(AEZ22,20)*400+(IF('計算A'!HE$106=1,1-KX22,0)+IF('計算A'!HF$106=1,1-KZ22,0))*150+199+'計算A'!HF$5*100000+IF(AND($E22=1,UF22=0),50000,0))),1000000))</f>
        <v/>
      </c>
      <c r="ADN22">
        <f>IF($B22=0,1000000,IF(INDEX('計算A'!$D$60:$II$104,$B22,212)*KZ22=1,IF(AND($E22=2,UG22=0),1000000,IF($F22&gt;0,INDEX('計算A'!HG$110:HG$114,$F22+1)+IF(AND($E22=1,UG22=0),1000,0),MIN(AEZ22,20)*400+(IF('計算A'!HF$106=1,1-KY22,0)+IF('計算A'!HG$106=1,1-LA22,0))*150+209+'計算A'!HG$5*100000+IF(AND($E22=1,UG22=0),50000,0))),1000000))</f>
        <v/>
      </c>
      <c r="ADO22">
        <f>IF($B22=0,1000000,IF(INDEX('計算A'!$D$60:$II$104,$B22,213)*LA22=1,IF(AND($E22=2,UH22=0),1000000,IF($F22&gt;0,INDEX('計算A'!HH$110:HH$114,$F22+1)+IF(AND($E22=1,UH22=0),1000,0),MIN(AEZ22,20)*400+(IF('計算A'!HG$106=1,1-KZ22,0)+IF('計算A'!HH$106=1,1-LB22,0))*150+219+'計算A'!HH$5*100000+IF(AND($E22=1,UH22=0),50000,0))),1000000))</f>
        <v/>
      </c>
      <c r="ADP22">
        <f>IF($B22=0,1000000,IF(INDEX('計算A'!$D$60:$II$104,$B22,214)*LB22=1,IF(AND($E22=2,UI22=0),1000000,IF($F22&gt;0,INDEX('計算A'!HI$110:HI$114,$F22+1)+IF(AND($E22=1,UI22=0),1000,0),MIN(AEZ22,20)*400+(IF('計算A'!HH$106=1,1-LA22,0)+IF('計算A'!HI$106=1,1-LC22,0))*150+229+'計算A'!HI$5*100000+IF(AND($E22=1,UI22=0),50000,0))),1000000))</f>
        <v/>
      </c>
      <c r="ADQ22">
        <f>IF($B22=0,1000000,IF(INDEX('計算A'!$D$60:$II$104,$B22,215)*LC22=1,IF(AND($E22=2,UJ22=0),1000000,IF($F22&gt;0,INDEX('計算A'!HJ$110:HJ$114,$F22+1)+IF(AND($E22=1,UJ22=0),1000,0),MIN(AEZ22,20)*400+(IF('計算A'!HI$106=1,1-LB22,0)+IF('計算A'!HJ$106=1,1-LD22,0))*150+239+'計算A'!HJ$5*100000+IF(AND($E22=1,UJ22=0),50000,0))),1000000))</f>
        <v/>
      </c>
      <c r="ADR22">
        <f>IF($B22=0,1000000,IF(INDEX('計算A'!$D$60:$II$104,$B22,216)*LD22=1,IF(AND($E22=2,UK22=0),1000000,IF($F22&gt;0,INDEX('計算A'!HK$110:HK$114,$F22+1)+IF(AND($E22=1,UK22=0),1000,0),MIN(AEZ22,20)*400+(IF('計算A'!HJ$106=1,1-LC22,0))*150+249+'計算A'!HK$5*100000+IF(AND($E22=1,UK22=0),50000,0))),1000000))</f>
        <v/>
      </c>
      <c r="ADS22">
        <f>IF($B22=0,1000000,IF(INDEX('計算A'!$D$60:$II$104,$B22,217)*LE22=1,IF(AND($E22=2,UL22=0),1000000,IF($F22&gt;0,INDEX('計算A'!HL$110:HL$114,$F22+1)+IF(AND($E22=1,UL22=0),1000,0),MIN(AFA22,20)*400+(IF('計算A'!HL$106=1,1-LF22,0))*150+20+'計算A'!HL$5*100000+IF(AND($E22=1,UL22=0),50000,0))),1000000))</f>
        <v/>
      </c>
      <c r="ADT22">
        <f>IF($B22=0,1000000,IF(INDEX('計算A'!$D$60:$II$104,$B22,218)*LF22=1,IF(AND($E22=2,UM22=0),1000000,IF($F22&gt;0,INDEX('計算A'!HM$110:HM$114,$F22+1)+IF(AND($E22=1,UM22=0),1000,0),MIN(AFA22,20)*400+(IF('計算A'!HL$106=1,1-LE22,0)+IF('計算A'!HM$106=1,1-LG22,0))*150+30+'計算A'!HM$5*100000+IF(AND($E22=1,UM22=0),50000,0))),1000000))</f>
        <v/>
      </c>
      <c r="ADU22">
        <f>IF($B22=0,1000000,IF(INDEX('計算A'!$D$60:$II$104,$B22,219)*LG22=1,IF(AND($E22=2,UN22=0),1000000,IF($F22&gt;0,INDEX('計算A'!HN$110:HN$114,$F22+1)+IF(AND($E22=1,UN22=0),1000,0),MIN(AFA22,20)*400+(IF('計算A'!HM$106=1,1-LF22,0)+IF('計算A'!HN$106=1,1-LH22,0))*150+40+'計算A'!HN$5*100000+IF(AND($E22=1,UN22=0),50000,0))),1000000))</f>
        <v/>
      </c>
      <c r="ADV22">
        <f>IF($B22=0,1000000,IF(INDEX('計算A'!$D$60:$II$104,$B22,220)*LH22=1,IF(AND($E22=2,UO22=0),1000000,IF($F22&gt;0,INDEX('計算A'!HO$110:HO$114,$F22+1)+IF(AND($E22=1,UO22=0),1000,0),MIN(AFA22,20)*400+(IF('計算A'!HN$106=1,1-LG22,0)+IF('計算A'!HO$106=1,1-LI22,0))*150+50+'計算A'!HO$5*100000+IF(AND($E22=1,UO22=0),50000,0))),1000000))</f>
        <v/>
      </c>
      <c r="ADW22">
        <f>IF($B22=0,1000000,IF(INDEX('計算A'!$D$60:$II$104,$B22,221)*LI22=1,IF(AND($E22=2,UP22=0),1000000,IF($F22&gt;0,INDEX('計算A'!HP$110:HP$114,$F22+1)+IF(AND($E22=1,UP22=0),1000,0),MIN(AFA22,20)*400+(IF('計算A'!HO$106=1,1-LH22,0)+IF('計算A'!HP$106=1,1-LJ22,0))*150+60+'計算A'!HP$5*100000+IF(AND($E22=1,UP22=0),50000,0))),1000000))</f>
        <v/>
      </c>
      <c r="ADX22">
        <f>IF($B22=0,1000000,IF(INDEX('計算A'!$D$60:$II$104,$B22,222)*LJ22=1,IF(AND($E22=2,UQ22=0),1000000,IF($F22&gt;0,INDEX('計算A'!HQ$110:HQ$114,$F22+1)+IF(AND($E22=1,UQ22=0),1000,0),MIN(AFA22,20)*400+(IF('計算A'!HP$106=1,1-LI22,0)+IF('計算A'!HQ$106=1,1-LK22,0))*150+70+'計算A'!HQ$5*100000+IF(AND($E22=1,UQ22=0),50000,0))),1000000))</f>
        <v/>
      </c>
      <c r="ADY22">
        <f>IF($B22=0,1000000,IF(INDEX('計算A'!$D$60:$II$104,$B22,223)*LK22=1,IF(AND($E22=2,UR22=0),1000000,IF($F22&gt;0,INDEX('計算A'!HR$110:HR$114,$F22+1)+IF(AND($E22=1,UR22=0),1000,0),MIN(AFA22,20)*400+(IF('計算A'!HQ$106=1,1-LJ22,0)+IF('計算A'!HR$106=1,1-LL22,0))*150+80+'計算A'!HR$5*100000+IF(AND($E22=1,UR22=0),50000,0))),1000000))</f>
        <v/>
      </c>
      <c r="ADZ22">
        <f>IF($B22=0,1000000,IF(INDEX('計算A'!$D$60:$II$104,$B22,224)*LL22=1,IF(AND($E22=2,US22=0),1000000,IF($F22&gt;0,INDEX('計算A'!HS$110:HS$114,$F22+1)+IF(AND($E22=1,US22=0),1000,0),MIN(AFA22,20)*400+(IF('計算A'!HR$106=1,1-LK22,0)+IF('計算A'!HS$106=1,1-LM22,0))*150+90+'計算A'!HS$5*100000+IF(AND($E22=1,US22=0),50000,0))),1000000))</f>
        <v/>
      </c>
      <c r="AEA22">
        <f>IF($B22=0,1000000,IF(INDEX('計算A'!$D$60:$II$104,$B22,225)*LM22=1,IF(AND($E22=2,UT22=0),1000000,IF($F22&gt;0,INDEX('計算A'!HT$110:HT$114,$F22+1)+IF(AND($E22=1,UT22=0),1000,0),MIN(AFA22,20)*400+(IF('計算A'!HS$106=1,1-LL22,0)+IF('計算A'!HT$106=1,1-LN22,0))*150+100+'計算A'!HT$5*100000+IF(AND($E22=1,UT22=0),50000,0))),1000000))</f>
        <v/>
      </c>
      <c r="AEB22">
        <f>IF($B22=0,1000000,IF(INDEX('計算A'!$D$60:$II$104,$B22,226)*LN22=1,IF(AND($E22=2,UU22=0),1000000,IF($F22&gt;0,INDEX('計算A'!HU$110:HU$114,$F22+1)+IF(AND($E22=1,UU22=0),1000,0),MIN(AFA22,20)*400+(IF('計算A'!HT$106=1,1-LM22,0)+IF('計算A'!HU$106=1,1-LO22,0))*150+110+'計算A'!HU$5*100000+IF(AND($E22=1,UU22=0),50000,0))),1000000))</f>
        <v/>
      </c>
      <c r="AEC22">
        <f>IF($B22=0,1000000,IF(INDEX('計算A'!$D$60:$II$104,$B22,227)*LO22=1,IF(AND($E22=2,UV22=0),1000000,IF($F22&gt;0,INDEX('計算A'!HV$110:HV$114,$F22+1)+IF(AND($E22=1,UV22=0),1000,0),MIN(AFA22,20)*400+(IF('計算A'!HU$106=1,1-LN22,0)+IF('計算A'!HV$106=1,1-LP22,0))*150+120+'計算A'!HV$5*100000+IF(AND($E22=1,UV22=0),50000,0))),1000000))</f>
        <v/>
      </c>
      <c r="AED22">
        <f>IF($B22=0,1000000,IF(INDEX('計算A'!$D$60:$II$104,$B22,228)*LP22=1,IF(AND($E22=2,UW22=0),1000000,IF($F22&gt;0,INDEX('計算A'!HW$110:HW$114,$F22+1)+IF(AND($E22=1,UW22=0),1000,0),MIN(AFA22,20)*400+(IF('計算A'!HV$106=1,1-LO22,0)+IF('計算A'!HW$106=1,1-LQ22,0))*150+130+'計算A'!HW$5*100000+IF(AND($E22=1,UW22=0),50000,0))),1000000))</f>
        <v/>
      </c>
      <c r="AEE22">
        <f>IF($B22=0,1000000,IF(INDEX('計算A'!$D$60:$II$104,$B22,229)*LQ22=1,IF(AND($E22=2,UX22=0),1000000,IF($F22&gt;0,INDEX('計算A'!HX$110:HX$114,$F22+1)+IF(AND($E22=1,UX22=0),1000,0),MIN(AFA22,20)*400+(IF('計算A'!HW$106=1,1-LP22,0)+IF('計算A'!HX$106=1,1-LR22,0))*150+140+'計算A'!HX$5*100000+IF(AND($E22=1,UX22=0),50000,0))),1000000))</f>
        <v/>
      </c>
      <c r="AEF22">
        <f>IF($B22=0,1000000,IF(INDEX('計算A'!$D$60:$II$104,$B22,230)*LR22=1,IF(AND($E22=2,UY22=0),1000000,IF($F22&gt;0,INDEX('計算A'!HY$110:HY$114,$F22+1)+IF(AND($E22=1,UY22=0),1000,0),MIN(AFA22,20)*400+(IF('計算A'!HX$106=1,1-LQ22,0)+IF('計算A'!HY$106=1,1-LS22,0))*150+150+'計算A'!HY$5*100000+IF(AND($E22=1,UY22=0),50000,0))),1000000))</f>
        <v/>
      </c>
      <c r="AEG22">
        <f>IF($B22=0,1000000,IF(INDEX('計算A'!$D$60:$II$104,$B22,231)*LS22=1,IF(AND($E22=2,UZ22=0),1000000,IF($F22&gt;0,INDEX('計算A'!HZ$110:HZ$114,$F22+1)+IF(AND($E22=1,UZ22=0),1000,0),MIN(AFA22,20)*400+(IF('計算A'!HY$106=1,1-LR22,0)+IF('計算A'!HZ$106=1,1-LT22,0))*150+160+'計算A'!HZ$5*100000+IF(AND($E22=1,UZ22=0),50000,0))),1000000))</f>
        <v/>
      </c>
      <c r="AEH22">
        <f>IF($B22=0,1000000,IF(INDEX('計算A'!$D$60:$II$104,$B22,232)*LT22=1,IF(AND($E22=2,VA22=0),1000000,IF($F22&gt;0,INDEX('計算A'!IA$110:IA$114,$F22+1)+IF(AND($E22=1,VA22=0),1000,0),MIN(AFA22,20)*400+(IF('計算A'!HZ$106=1,1-LS22,0)+IF('計算A'!IA$106=1,1-LU22,0))*150+170+'計算A'!IA$5*100000+IF(AND($E22=1,VA22=0),50000,0))),1000000))</f>
        <v/>
      </c>
      <c r="AEI22">
        <f>IF($B22=0,1000000,IF(INDEX('計算A'!$D$60:$II$104,$B22,233)*LU22=1,IF(AND($E22=2,VB22=0),1000000,IF($F22&gt;0,INDEX('計算A'!IB$110:IB$114,$F22+1)+IF(AND($E22=1,VB22=0),1000,0),MIN(AFA22,20)*400+(IF('計算A'!IA$106=1,1-LT22,0)+IF('計算A'!IB$106=1,1-LV22,0))*150+180+'計算A'!IB$5*100000+IF(AND($E22=1,VB22=0),50000,0))),1000000))</f>
        <v/>
      </c>
      <c r="AEJ22">
        <f>IF($B22=0,1000000,IF(INDEX('計算A'!$D$60:$II$104,$B22,234)*LV22=1,IF(AND($E22=2,VC22=0),1000000,IF($F22&gt;0,INDEX('計算A'!IC$110:IC$114,$F22+1)+IF(AND($E22=1,VC22=0),1000,0),MIN(AFA22,20)*400+(IF('計算A'!IB$106=1,1-LU22,0)+IF('計算A'!IC$106=1,1-LW22,0))*150+190+'計算A'!IC$5*100000+IF(AND($E22=1,VC22=0),50000,0))),1000000))</f>
        <v/>
      </c>
      <c r="AEK22">
        <f>IF($B22=0,1000000,IF(INDEX('計算A'!$D$60:$II$104,$B22,235)*LW22=1,IF(AND($E22=2,VD22=0),1000000,IF($F22&gt;0,INDEX('計算A'!ID$110:ID$114,$F22+1)+IF(AND($E22=1,VD22=0),1000,0),MIN(AFA22,20)*400+(IF('計算A'!IC$106=1,1-LV22,0)+IF('計算A'!ID$106=1,1-LX22,0))*150+200+'計算A'!ID$5*100000+IF(AND($E22=1,VD22=0),50000,0))),1000000))</f>
        <v/>
      </c>
      <c r="AEL22">
        <f>IF($B22=0,1000000,IF(INDEX('計算A'!$D$60:$II$104,$B22,236)*LX22=1,IF(AND($E22=2,VE22=0),1000000,IF($F22&gt;0,INDEX('計算A'!IE$110:IE$114,$F22+1)+IF(AND($E22=1,VE22=0),1000,0),MIN(AFA22,20)*400+(IF('計算A'!ID$106=1,1-LW22,0)+IF('計算A'!IE$106=1,1-LY22,0))*150+210+'計算A'!IE$5*100000+IF(AND($E22=1,VE22=0),50000,0))),1000000))</f>
        <v/>
      </c>
      <c r="AEM22">
        <f>IF($B22=0,1000000,IF(INDEX('計算A'!$D$60:$II$104,$B22,237)*LY22=1,IF(AND($E22=2,VF22=0),1000000,IF($F22&gt;0,INDEX('計算A'!IF$110:IF$114,$F22+1)+IF(AND($E22=1,VF22=0),1000,0),MIN(AFA22,20)*400+(IF('計算A'!IE$106=1,1-LX22,0)+IF('計算A'!IF$106=1,1-LZ22,0))*150+220+'計算A'!IF$5*100000+IF(AND($E22=1,VF22=0),50000,0))),1000000))</f>
        <v/>
      </c>
      <c r="AEN22">
        <f>IF($B22=0,1000000,IF(INDEX('計算A'!$D$60:$II$104,$B22,238)*LZ22=1,IF(AND($E22=2,VG22=0),1000000,IF($F22&gt;0,INDEX('計算A'!IG$110:IG$114,$F22+1)+IF(AND($E22=1,VG22=0),1000,0),MIN(AFA22,20)*400+(IF('計算A'!IF$106=1,1-LY22,0)+IF('計算A'!IG$106=1,1-MA22,0))*150+230+'計算A'!IG$5*100000+IF(AND($E22=1,VG22=0),50000,0))),1000000))</f>
        <v/>
      </c>
      <c r="AEO22">
        <f>IF($B22=0,1000000,IF(INDEX('計算A'!$D$60:$II$104,$B22,239)*MA22=1,IF(AND($E22=2,VH22=0),1000000,IF($F22&gt;0,INDEX('計算A'!IH$110:IH$114,$F22+1)+IF(AND($E22=1,VH22=0),1000,0),MIN(AFA22,20)*400+(IF('計算A'!IG$106=1,1-LZ22,0)+IF('計算A'!IH$106=1,1-MB22,0))*150+240+'計算A'!IH$5*100000+IF(AND($E22=1,VH22=0),50000,0))),1000000))</f>
        <v/>
      </c>
      <c r="AEP22">
        <f>IF($B22=0,1000000,IF(INDEX('計算A'!$D$60:$II$104,$B22,240)*MB22=1,IF(AND($E22=2,VI22=0),1000000,IF($F22&gt;0,INDEX('計算A'!II$110:II$114,$F22+1)+IF(AND($E22=1,VI22=0),1000,0),MIN(AFA22,20)*400+(IF('計算A'!IH$106=1,1-MA22,0))*150+250+'計算A'!II$5*100000+IF(AND($E22=1,VI22=0),50000,0))),1000000))</f>
        <v/>
      </c>
      <c r="AER22">
        <f>AER21+IF($C21&gt;0,IF(INDEX('計算A'!$D$2:$II$2,$C21)=1,1,0),0)</f>
        <v/>
      </c>
      <c r="AES22">
        <f>AES21+IF($C21&gt;0,IF(INDEX('計算A'!$D$2:$II$2,$C21)=2,1,0),0)</f>
        <v/>
      </c>
      <c r="AET22">
        <f>AET21+IF($C21&gt;0,IF(INDEX('計算A'!$D$2:$II$2,$C21)=3,1,0),0)</f>
        <v/>
      </c>
      <c r="AEU22">
        <f>AEU21+IF($C21&gt;0,IF(INDEX('計算A'!$D$2:$II$2,$C21)=4,1,0),0)</f>
        <v/>
      </c>
      <c r="AEV22">
        <f>AEV21+IF($C21&gt;0,IF(INDEX('計算A'!$D$2:$II$2,$C21)=5,1,0),0)</f>
        <v/>
      </c>
      <c r="AEW22">
        <f>AEW21+IF($C21&gt;0,IF(INDEX('計算A'!$D$2:$II$2,$C21)=6,1,0),0)</f>
        <v/>
      </c>
      <c r="AEX22">
        <f>AEX21+IF($C21&gt;0,IF(INDEX('計算A'!$D$2:$II$2,$C21)=7,1,0),0)</f>
        <v/>
      </c>
      <c r="AEY22">
        <f>AEY21+IF($C21&gt;0,IF(INDEX('計算A'!$D$2:$II$2,$C21)=8,1,0),0)</f>
        <v/>
      </c>
      <c r="AEZ22">
        <f>AEZ21+IF($C21&gt;0,IF(INDEX('計算A'!$D$2:$II$2,$C21)=9,1,0),0)</f>
        <v/>
      </c>
      <c r="AFA22">
        <f>AFA21+IF($C21&gt;0,IF(INDEX('計算A'!$D$2:$II$2,$C21)=10,1,0),0)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F($F23&gt;0,INDEX('計算A'!D$110:D$114,$F23+1)+IF(AND($E23=1,MD23=0),1000,0),MIN(AER23,20)*400+(IF('計算A'!D$106=1,1-CX23,0))*150+11+'計算A'!D$5*100000+IF(AND($E23=1,MD23=0),50000,0))),1000000))</f>
        <v/>
      </c>
      <c r="VL23">
        <f>IF($B23=0,1000000,IF(INDEX('計算A'!$D$60:$II$104,$B23,2)*CX23=1,IF(AND($E23=2,ME23=0),1000000,IF($F23&gt;0,INDEX('計算A'!E$110:E$114,$F23+1)+IF(AND($E23=1,ME23=0),1000,0),MIN(AER23,20)*400+(IF('計算A'!D$106=1,1-CW23,0)+IF('計算A'!E$106=1,1-CY23,0))*150+21+'計算A'!E$5*100000+IF(AND($E23=1,ME23=0),50000,0))),1000000))</f>
        <v/>
      </c>
      <c r="VM23">
        <f>IF($B23=0,1000000,IF(INDEX('計算A'!$D$60:$II$104,$B23,3)*CY23=1,IF(AND($E23=2,MF23=0),1000000,IF($F23&gt;0,INDEX('計算A'!F$110:F$114,$F23+1)+IF(AND($E23=1,MF23=0),1000,0),MIN(AER23,20)*400+(IF('計算A'!E$106=1,1-CX23,0)+IF('計算A'!F$106=1,1-CZ23,0))*150+31+'計算A'!F$5*100000+IF(AND($E23=1,MF23=0),50000,0))),1000000))</f>
        <v/>
      </c>
      <c r="VN23">
        <f>IF($B23=0,1000000,IF(INDEX('計算A'!$D$60:$II$104,$B23,4)*CZ23=1,IF(AND($E23=2,MG23=0),1000000,IF($F23&gt;0,INDEX('計算A'!G$110:G$114,$F23+1)+IF(AND($E23=1,MG23=0),1000,0),MIN(AER23,20)*400+(IF('計算A'!F$106=1,1-CY23,0)+IF('計算A'!G$106=1,1-DA23,0))*150+41+'計算A'!G$5*100000+IF(AND($E23=1,MG23=0),50000,0))),1000000))</f>
        <v/>
      </c>
      <c r="VO23">
        <f>IF($B23=0,1000000,IF(INDEX('計算A'!$D$60:$II$104,$B23,5)*DA23=1,IF(AND($E23=2,MH23=0),1000000,IF($F23&gt;0,INDEX('計算A'!H$110:H$114,$F23+1)+IF(AND($E23=1,MH23=0),1000,0),MIN(AER23,20)*400+(IF('計算A'!G$106=1,1-CZ23,0)+IF('計算A'!H$106=1,1-DB23,0))*150+51+'計算A'!H$5*100000+IF(AND($E23=1,MH23=0),50000,0))),1000000))</f>
        <v/>
      </c>
      <c r="VP23">
        <f>IF($B23=0,1000000,IF(INDEX('計算A'!$D$60:$II$104,$B23,6)*DB23=1,IF(AND($E23=2,MI23=0),1000000,IF($F23&gt;0,INDEX('計算A'!I$110:I$114,$F23+1)+IF(AND($E23=1,MI23=0),1000,0),MIN(AER23,20)*400+(IF('計算A'!H$106=1,1-DA23,0)+IF('計算A'!I$106=1,1-DC23,0))*150+61+'計算A'!I$5*100000+IF(AND($E23=1,MI23=0),50000,0))),1000000))</f>
        <v/>
      </c>
      <c r="VQ23">
        <f>IF($B23=0,1000000,IF(INDEX('計算A'!$D$60:$II$104,$B23,7)*DC23=1,IF(AND($E23=2,MJ23=0),1000000,IF($F23&gt;0,INDEX('計算A'!J$110:J$114,$F23+1)+IF(AND($E23=1,MJ23=0),1000,0),MIN(AER23,20)*400+(IF('計算A'!I$106=1,1-DB23,0)+IF('計算A'!J$106=1,1-DD23,0))*150+71+'計算A'!J$5*100000+IF(AND($E23=1,MJ23=0),50000,0))),1000000))</f>
        <v/>
      </c>
      <c r="VR23">
        <f>IF($B23=0,1000000,IF(INDEX('計算A'!$D$60:$II$104,$B23,8)*DD23=1,IF(AND($E23=2,MK23=0),1000000,IF($F23&gt;0,INDEX('計算A'!K$110:K$114,$F23+1)+IF(AND($E23=1,MK23=0),1000,0),MIN(AER23,20)*400+(IF('計算A'!J$106=1,1-DC23,0)+IF('計算A'!K$106=1,1-DE23,0))*150+81+'計算A'!K$5*100000+IF(AND($E23=1,MK23=0),50000,0))),1000000))</f>
        <v/>
      </c>
      <c r="VS23">
        <f>IF($B23=0,1000000,IF(INDEX('計算A'!$D$60:$II$104,$B23,9)*DE23=1,IF(AND($E23=2,ML23=0),1000000,IF($F23&gt;0,INDEX('計算A'!L$110:L$114,$F23+1)+IF(AND($E23=1,ML23=0),1000,0),MIN(AER23,20)*400+(IF('計算A'!K$106=1,1-DD23,0)+IF('計算A'!L$106=1,1-DF23,0))*150+91+'計算A'!L$5*100000+IF(AND($E23=1,ML23=0),50000,0))),1000000))</f>
        <v/>
      </c>
      <c r="VT23">
        <f>IF($B23=0,1000000,IF(INDEX('計算A'!$D$60:$II$104,$B23,10)*DF23=1,IF(AND($E23=2,MM23=0),1000000,IF($F23&gt;0,INDEX('計算A'!M$110:M$114,$F23+1)+IF(AND($E23=1,MM23=0),1000,0),MIN(AER23,20)*400+(IF('計算A'!L$106=1,1-DE23,0)+IF('計算A'!M$106=1,1-DG23,0))*150+101+'計算A'!M$5*100000+IF(AND($E23=1,MM23=0),50000,0))),1000000))</f>
        <v/>
      </c>
      <c r="VU23">
        <f>IF($B23=0,1000000,IF(INDEX('計算A'!$D$60:$II$104,$B23,11)*DG23=1,IF(AND($E23=2,MN23=0),1000000,IF($F23&gt;0,INDEX('計算A'!N$110:N$114,$F23+1)+IF(AND($E23=1,MN23=0),1000,0),MIN(AER23,20)*400+(IF('計算A'!M$106=1,1-DF23,0)+IF('計算A'!N$106=1,1-DH23,0))*150+111+'計算A'!N$5*100000+IF(AND($E23=1,MN23=0),50000,0))),1000000))</f>
        <v/>
      </c>
      <c r="VV23">
        <f>IF($B23=0,1000000,IF(INDEX('計算A'!$D$60:$II$104,$B23,12)*DH23=1,IF(AND($E23=2,MO23=0),1000000,IF($F23&gt;0,INDEX('計算A'!O$110:O$114,$F23+1)+IF(AND($E23=1,MO23=0),1000,0),MIN(AER23,20)*400+(IF('計算A'!N$106=1,1-DG23,0)+IF('計算A'!O$106=1,1-DI23,0))*150+121+'計算A'!O$5*100000+IF(AND($E23=1,MO23=0),50000,0))),1000000))</f>
        <v/>
      </c>
      <c r="VW23">
        <f>IF($B23=0,1000000,IF(INDEX('計算A'!$D$60:$II$104,$B23,13)*DI23=1,IF(AND($E23=2,MP23=0),1000000,IF($F23&gt;0,INDEX('計算A'!P$110:P$114,$F23+1)+IF(AND($E23=1,MP23=0),1000,0),MIN(AER23,20)*400+(IF('計算A'!O$106=1,1-DH23,0)+IF('計算A'!P$106=1,1-DJ23,0))*150+131+'計算A'!P$5*100000+IF(AND($E23=1,MP23=0),50000,0))),1000000))</f>
        <v/>
      </c>
      <c r="VX23">
        <f>IF($B23=0,1000000,IF(INDEX('計算A'!$D$60:$II$104,$B23,14)*DJ23=1,IF(AND($E23=2,MQ23=0),1000000,IF($F23&gt;0,INDEX('計算A'!Q$110:Q$114,$F23+1)+IF(AND($E23=1,MQ23=0),1000,0),MIN(AER23,20)*400+(IF('計算A'!P$106=1,1-DI23,0)+IF('計算A'!Q$106=1,1-DK23,0))*150+141+'計算A'!Q$5*100000+IF(AND($E23=1,MQ23=0),50000,0))),1000000))</f>
        <v/>
      </c>
      <c r="VY23">
        <f>IF($B23=0,1000000,IF(INDEX('計算A'!$D$60:$II$104,$B23,15)*DK23=1,IF(AND($E23=2,MR23=0),1000000,IF($F23&gt;0,INDEX('計算A'!R$110:R$114,$F23+1)+IF(AND($E23=1,MR23=0),1000,0),MIN(AER23,20)*400+(IF('計算A'!Q$106=1,1-DJ23,0)+IF('計算A'!R$106=1,1-DL23,0))*150+151+'計算A'!R$5*100000+IF(AND($E23=1,MR23=0),50000,0))),1000000))</f>
        <v/>
      </c>
      <c r="VZ23">
        <f>IF($B23=0,1000000,IF(INDEX('計算A'!$D$60:$II$104,$B23,16)*DL23=1,IF(AND($E23=2,MS23=0),1000000,IF($F23&gt;0,INDEX('計算A'!S$110:S$114,$F23+1)+IF(AND($E23=1,MS23=0),1000,0),MIN(AER23,20)*400+(IF('計算A'!R$106=1,1-DK23,0)+IF('計算A'!S$106=1,1-DM23,0))*150+161+'計算A'!S$5*100000+IF(AND($E23=1,MS23=0),50000,0))),1000000))</f>
        <v/>
      </c>
      <c r="WA23">
        <f>IF($B23=0,1000000,IF(INDEX('計算A'!$D$60:$II$104,$B23,17)*DM23=1,IF(AND($E23=2,MT23=0),1000000,IF($F23&gt;0,INDEX('計算A'!T$110:T$114,$F23+1)+IF(AND($E23=1,MT23=0),1000,0),MIN(AER23,20)*400+(IF('計算A'!S$106=1,1-DL23,0)+IF('計算A'!T$106=1,1-DN23,0))*150+171+'計算A'!T$5*100000+IF(AND($E23=1,MT23=0),50000,0))),1000000))</f>
        <v/>
      </c>
      <c r="WB23">
        <f>IF($B23=0,1000000,IF(INDEX('計算A'!$D$60:$II$104,$B23,18)*DN23=1,IF(AND($E23=2,MU23=0),1000000,IF($F23&gt;0,INDEX('計算A'!U$110:U$114,$F23+1)+IF(AND($E23=1,MU23=0),1000,0),MIN(AER23,20)*400+(IF('計算A'!T$106=1,1-DM23,0)+IF('計算A'!U$106=1,1-DO23,0))*150+181+'計算A'!U$5*100000+IF(AND($E23=1,MU23=0),50000,0))),1000000))</f>
        <v/>
      </c>
      <c r="WC23">
        <f>IF($B23=0,1000000,IF(INDEX('計算A'!$D$60:$II$104,$B23,19)*DO23=1,IF(AND($E23=2,MV23=0),1000000,IF($F23&gt;0,INDEX('計算A'!V$110:V$114,$F23+1)+IF(AND($E23=1,MV23=0),1000,0),MIN(AER23,20)*400+(IF('計算A'!U$106=1,1-DN23,0)+IF('計算A'!V$106=1,1-DP23,0))*150+191+'計算A'!V$5*100000+IF(AND($E23=1,MV23=0),50000,0))),1000000))</f>
        <v/>
      </c>
      <c r="WD23">
        <f>IF($B23=0,1000000,IF(INDEX('計算A'!$D$60:$II$104,$B23,20)*DP23=1,IF(AND($E23=2,MW23=0),1000000,IF($F23&gt;0,INDEX('計算A'!W$110:W$114,$F23+1)+IF(AND($E23=1,MW23=0),1000,0),MIN(AER23,20)*400+(IF('計算A'!V$106=1,1-DO23,0)+IF('計算A'!W$106=1,1-DQ23,0))*150+201+'計算A'!W$5*100000+IF(AND($E23=1,MW23=0),50000,0))),1000000))</f>
        <v/>
      </c>
      <c r="WE23">
        <f>IF($B23=0,1000000,IF(INDEX('計算A'!$D$60:$II$104,$B23,21)*DQ23=1,IF(AND($E23=2,MX23=0),1000000,IF($F23&gt;0,INDEX('計算A'!X$110:X$114,$F23+1)+IF(AND($E23=1,MX23=0),1000,0),MIN(AER23,20)*400+(IF('計算A'!W$106=1,1-DP23,0)+IF('計算A'!X$106=1,1-DR23,0))*150+211+'計算A'!X$5*100000+IF(AND($E23=1,MX23=0),50000,0))),1000000))</f>
        <v/>
      </c>
      <c r="WF23">
        <f>IF($B23=0,1000000,IF(INDEX('計算A'!$D$60:$II$104,$B23,22)*DR23=1,IF(AND($E23=2,MY23=0),1000000,IF($F23&gt;0,INDEX('計算A'!Y$110:Y$114,$F23+1)+IF(AND($E23=1,MY23=0),1000,0),MIN(AER23,20)*400+(IF('計算A'!X$106=1,1-DQ23,0)+IF('計算A'!Y$106=1,1-DS23,0))*150+221+'計算A'!Y$5*100000+IF(AND($E23=1,MY23=0),50000,0))),1000000))</f>
        <v/>
      </c>
      <c r="WG23">
        <f>IF($B23=0,1000000,IF(INDEX('計算A'!$D$60:$II$104,$B23,23)*DS23=1,IF(AND($E23=2,MZ23=0),1000000,IF($F23&gt;0,INDEX('計算A'!Z$110:Z$114,$F23+1)+IF(AND($E23=1,MZ23=0),1000,0),MIN(AER23,20)*400+(IF('計算A'!Y$106=1,1-DR23,0)+IF('計算A'!Z$106=1,1-DT23,0))*150+231+'計算A'!Z$5*100000+IF(AND($E23=1,MZ23=0),50000,0))),1000000))</f>
        <v/>
      </c>
      <c r="WH23">
        <f>IF($B23=0,1000000,IF(INDEX('計算A'!$D$60:$II$104,$B23,24)*DT23=1,IF(AND($E23=2,NA23=0),1000000,IF($F23&gt;0,INDEX('計算A'!AA$110:AA$114,$F23+1)+IF(AND($E23=1,NA23=0),1000,0),MIN(AER23,20)*400+(IF('計算A'!Z$106=1,1-DS23,0))*150+241+'計算A'!AA$5*100000+IF(AND($E23=1,NA23=0),50000,0))),1000000))</f>
        <v/>
      </c>
      <c r="WI23">
        <f>IF($B23=0,1000000,IF(INDEX('計算A'!$D$60:$II$104,$B23,25)*DU23=1,IF(AND($E23=2,NB23=0),1000000,IF($F23&gt;0,INDEX('計算A'!AB$110:AB$114,$F23+1)+IF(AND($E23=1,NB23=0),1000,0),MIN(AES23,20)*400+(IF('計算A'!AB$106=1,1-DV23,0))*150+12+'計算A'!AB$5*100000+IF(AND($E23=1,NB23=0),50000,0))),1000000))</f>
        <v/>
      </c>
      <c r="WJ23">
        <f>IF($B23=0,1000000,IF(INDEX('計算A'!$D$60:$II$104,$B23,26)*DV23=1,IF(AND($E23=2,NC23=0),1000000,IF($F23&gt;0,INDEX('計算A'!AC$110:AC$114,$F23+1)+IF(AND($E23=1,NC23=0),1000,0),MIN(AES23,20)*400+(IF('計算A'!AB$106=1,1-DU23,0)+IF('計算A'!AC$106=1,1-DW23,0))*150+22+'計算A'!AC$5*100000+IF(AND($E23=1,NC23=0),50000,0))),1000000))</f>
        <v/>
      </c>
      <c r="WK23">
        <f>IF($B23=0,1000000,IF(INDEX('計算A'!$D$60:$II$104,$B23,27)*DW23=1,IF(AND($E23=2,ND23=0),1000000,IF($F23&gt;0,INDEX('計算A'!AD$110:AD$114,$F23+1)+IF(AND($E23=1,ND23=0),1000,0),MIN(AES23,20)*400+(IF('計算A'!AC$106=1,1-DV23,0)+IF('計算A'!AD$106=1,1-DX23,0))*150+32+'計算A'!AD$5*100000+IF(AND($E23=1,ND23=0),50000,0))),1000000))</f>
        <v/>
      </c>
      <c r="WL23">
        <f>IF($B23=0,1000000,IF(INDEX('計算A'!$D$60:$II$104,$B23,28)*DX23=1,IF(AND($E23=2,NE23=0),1000000,IF($F23&gt;0,INDEX('計算A'!AE$110:AE$114,$F23+1)+IF(AND($E23=1,NE23=0),1000,0),MIN(AES23,20)*400+(IF('計算A'!AD$106=1,1-DW23,0)+IF('計算A'!AE$106=1,1-DY23,0))*150+42+'計算A'!AE$5*100000+IF(AND($E23=1,NE23=0),50000,0))),1000000))</f>
        <v/>
      </c>
      <c r="WM23">
        <f>IF($B23=0,1000000,IF(INDEX('計算A'!$D$60:$II$104,$B23,29)*DY23=1,IF(AND($E23=2,NF23=0),1000000,IF($F23&gt;0,INDEX('計算A'!AF$110:AF$114,$F23+1)+IF(AND($E23=1,NF23=0),1000,0),MIN(AES23,20)*400+(IF('計算A'!AE$106=1,1-DX23,0)+IF('計算A'!AF$106=1,1-DZ23,0))*150+52+'計算A'!AF$5*100000+IF(AND($E23=1,NF23=0),50000,0))),1000000))</f>
        <v/>
      </c>
      <c r="WN23">
        <f>IF($B23=0,1000000,IF(INDEX('計算A'!$D$60:$II$104,$B23,30)*DZ23=1,IF(AND($E23=2,NG23=0),1000000,IF($F23&gt;0,INDEX('計算A'!AG$110:AG$114,$F23+1)+IF(AND($E23=1,NG23=0),1000,0),MIN(AES23,20)*400+(IF('計算A'!AF$106=1,1-DY23,0)+IF('計算A'!AG$106=1,1-EA23,0))*150+62+'計算A'!AG$5*100000+IF(AND($E23=1,NG23=0),50000,0))),1000000))</f>
        <v/>
      </c>
      <c r="WO23">
        <f>IF($B23=0,1000000,IF(INDEX('計算A'!$D$60:$II$104,$B23,31)*EA23=1,IF(AND($E23=2,NH23=0),1000000,IF($F23&gt;0,INDEX('計算A'!AH$110:AH$114,$F23+1)+IF(AND($E23=1,NH23=0),1000,0),MIN(AES23,20)*400+(IF('計算A'!AG$106=1,1-DZ23,0)+IF('計算A'!AH$106=1,1-EB23,0))*150+72+'計算A'!AH$5*100000+IF(AND($E23=1,NH23=0),50000,0))),1000000))</f>
        <v/>
      </c>
      <c r="WP23">
        <f>IF($B23=0,1000000,IF(INDEX('計算A'!$D$60:$II$104,$B23,32)*EB23=1,IF(AND($E23=2,NI23=0),1000000,IF($F23&gt;0,INDEX('計算A'!AI$110:AI$114,$F23+1)+IF(AND($E23=1,NI23=0),1000,0),MIN(AES23,20)*400+(IF('計算A'!AH$106=1,1-EA23,0)+IF('計算A'!AI$106=1,1-EC23,0))*150+82+'計算A'!AI$5*100000+IF(AND($E23=1,NI23=0),50000,0))),1000000))</f>
        <v/>
      </c>
      <c r="WQ23">
        <f>IF($B23=0,1000000,IF(INDEX('計算A'!$D$60:$II$104,$B23,33)*EC23=1,IF(AND($E23=2,NJ23=0),1000000,IF($F23&gt;0,INDEX('計算A'!AJ$110:AJ$114,$F23+1)+IF(AND($E23=1,NJ23=0),1000,0),MIN(AES23,20)*400+(IF('計算A'!AI$106=1,1-EB23,0)+IF('計算A'!AJ$106=1,1-ED23,0))*150+92+'計算A'!AJ$5*100000+IF(AND($E23=1,NJ23=0),50000,0))),1000000))</f>
        <v/>
      </c>
      <c r="WR23">
        <f>IF($B23=0,1000000,IF(INDEX('計算A'!$D$60:$II$104,$B23,34)*ED23=1,IF(AND($E23=2,NK23=0),1000000,IF($F23&gt;0,INDEX('計算A'!AK$110:AK$114,$F23+1)+IF(AND($E23=1,NK23=0),1000,0),MIN(AES23,20)*400+(IF('計算A'!AJ$106=1,1-EC23,0)+IF('計算A'!AK$106=1,1-EE23,0))*150+102+'計算A'!AK$5*100000+IF(AND($E23=1,NK23=0),50000,0))),1000000))</f>
        <v/>
      </c>
      <c r="WS23">
        <f>IF($B23=0,1000000,IF(INDEX('計算A'!$D$60:$II$104,$B23,35)*EE23=1,IF(AND($E23=2,NL23=0),1000000,IF($F23&gt;0,INDEX('計算A'!AL$110:AL$114,$F23+1)+IF(AND($E23=1,NL23=0),1000,0),MIN(AES23,20)*400+(IF('計算A'!AK$106=1,1-ED23,0)+IF('計算A'!AL$106=1,1-EF23,0))*150+112+'計算A'!AL$5*100000+IF(AND($E23=1,NL23=0),50000,0))),1000000))</f>
        <v/>
      </c>
      <c r="WT23">
        <f>IF($B23=0,1000000,IF(INDEX('計算A'!$D$60:$II$104,$B23,36)*EF23=1,IF(AND($E23=2,NM23=0),1000000,IF($F23&gt;0,INDEX('計算A'!AM$110:AM$114,$F23+1)+IF(AND($E23=1,NM23=0),1000,0),MIN(AES23,20)*400+(IF('計算A'!AL$106=1,1-EE23,0)+IF('計算A'!AM$106=1,1-EG23,0))*150+122+'計算A'!AM$5*100000+IF(AND($E23=1,NM23=0),50000,0))),1000000))</f>
        <v/>
      </c>
      <c r="WU23">
        <f>IF($B23=0,1000000,IF(INDEX('計算A'!$D$60:$II$104,$B23,37)*EG23=1,IF(AND($E23=2,NN23=0),1000000,IF($F23&gt;0,INDEX('計算A'!AN$110:AN$114,$F23+1)+IF(AND($E23=1,NN23=0),1000,0),MIN(AES23,20)*400+(IF('計算A'!AM$106=1,1-EF23,0)+IF('計算A'!AN$106=1,1-EH23,0))*150+132+'計算A'!AN$5*100000+IF(AND($E23=1,NN23=0),50000,0))),1000000))</f>
        <v/>
      </c>
      <c r="WV23">
        <f>IF($B23=0,1000000,IF(INDEX('計算A'!$D$60:$II$104,$B23,38)*EH23=1,IF(AND($E23=2,NO23=0),1000000,IF($F23&gt;0,INDEX('計算A'!AO$110:AO$114,$F23+1)+IF(AND($E23=1,NO23=0),1000,0),MIN(AES23,20)*400+(IF('計算A'!AN$106=1,1-EG23,0)+IF('計算A'!AO$106=1,1-EI23,0))*150+142+'計算A'!AO$5*100000+IF(AND($E23=1,NO23=0),50000,0))),1000000))</f>
        <v/>
      </c>
      <c r="WW23">
        <f>IF($B23=0,1000000,IF(INDEX('計算A'!$D$60:$II$104,$B23,39)*EI23=1,IF(AND($E23=2,NP23=0),1000000,IF($F23&gt;0,INDEX('計算A'!AP$110:AP$114,$F23+1)+IF(AND($E23=1,NP23=0),1000,0),MIN(AES23,20)*400+(IF('計算A'!AO$106=1,1-EH23,0)+IF('計算A'!AP$106=1,1-EJ23,0))*150+152+'計算A'!AP$5*100000+IF(AND($E23=1,NP23=0),50000,0))),1000000))</f>
        <v/>
      </c>
      <c r="WX23">
        <f>IF($B23=0,1000000,IF(INDEX('計算A'!$D$60:$II$104,$B23,40)*EJ23=1,IF(AND($E23=2,NQ23=0),1000000,IF($F23&gt;0,INDEX('計算A'!AQ$110:AQ$114,$F23+1)+IF(AND($E23=1,NQ23=0),1000,0),MIN(AES23,20)*400+(IF('計算A'!AP$106=1,1-EI23,0)+IF('計算A'!AQ$106=1,1-EK23,0))*150+162+'計算A'!AQ$5*100000+IF(AND($E23=1,NQ23=0),50000,0))),1000000))</f>
        <v/>
      </c>
      <c r="WY23">
        <f>IF($B23=0,1000000,IF(INDEX('計算A'!$D$60:$II$104,$B23,41)*EK23=1,IF(AND($E23=2,NR23=0),1000000,IF($F23&gt;0,INDEX('計算A'!AR$110:AR$114,$F23+1)+IF(AND($E23=1,NR23=0),1000,0),MIN(AES23,20)*400+(IF('計算A'!AQ$106=1,1-EJ23,0)+IF('計算A'!AR$106=1,1-EL23,0))*150+172+'計算A'!AR$5*100000+IF(AND($E23=1,NR23=0),50000,0))),1000000))</f>
        <v/>
      </c>
      <c r="WZ23">
        <f>IF($B23=0,1000000,IF(INDEX('計算A'!$D$60:$II$104,$B23,42)*EL23=1,IF(AND($E23=2,NS23=0),1000000,IF($F23&gt;0,INDEX('計算A'!AS$110:AS$114,$F23+1)+IF(AND($E23=1,NS23=0),1000,0),MIN(AES23,20)*400+(IF('計算A'!AR$106=1,1-EK23,0)+IF('計算A'!AS$106=1,1-EM23,0))*150+182+'計算A'!AS$5*100000+IF(AND($E23=1,NS23=0),50000,0))),1000000))</f>
        <v/>
      </c>
      <c r="XA23">
        <f>IF($B23=0,1000000,IF(INDEX('計算A'!$D$60:$II$104,$B23,43)*EM23=1,IF(AND($E23=2,NT23=0),1000000,IF($F23&gt;0,INDEX('計算A'!AT$110:AT$114,$F23+1)+IF(AND($E23=1,NT23=0),1000,0),MIN(AES23,20)*400+(IF('計算A'!AS$106=1,1-EL23,0)+IF('計算A'!AT$106=1,1-EN23,0))*150+192+'計算A'!AT$5*100000+IF(AND($E23=1,NT23=0),50000,0))),1000000))</f>
        <v/>
      </c>
      <c r="XB23">
        <f>IF($B23=0,1000000,IF(INDEX('計算A'!$D$60:$II$104,$B23,44)*EN23=1,IF(AND($E23=2,NU23=0),1000000,IF($F23&gt;0,INDEX('計算A'!AU$110:AU$114,$F23+1)+IF(AND($E23=1,NU23=0),1000,0),MIN(AES23,20)*400+(IF('計算A'!AT$106=1,1-EM23,0)+IF('計算A'!AU$106=1,1-EO23,0))*150+202+'計算A'!AU$5*100000+IF(AND($E23=1,NU23=0),50000,0))),1000000))</f>
        <v/>
      </c>
      <c r="XC23">
        <f>IF($B23=0,1000000,IF(INDEX('計算A'!$D$60:$II$104,$B23,45)*EO23=1,IF(AND($E23=2,NV23=0),1000000,IF($F23&gt;0,INDEX('計算A'!AV$110:AV$114,$F23+1)+IF(AND($E23=1,NV23=0),1000,0),MIN(AES23,20)*400+(IF('計算A'!AU$106=1,1-EN23,0)+IF('計算A'!AV$106=1,1-EP23,0))*150+212+'計算A'!AV$5*100000+IF(AND($E23=1,NV23=0),50000,0))),1000000))</f>
        <v/>
      </c>
      <c r="XD23">
        <f>IF($B23=0,1000000,IF(INDEX('計算A'!$D$60:$II$104,$B23,46)*EP23=1,IF(AND($E23=2,NW23=0),1000000,IF($F23&gt;0,INDEX('計算A'!AW$110:AW$114,$F23+1)+IF(AND($E23=1,NW23=0),1000,0),MIN(AES23,20)*400+(IF('計算A'!AV$106=1,1-EO23,0)+IF('計算A'!AW$106=1,1-EQ23,0))*150+222+'計算A'!AW$5*100000+IF(AND($E23=1,NW23=0),50000,0))),1000000))</f>
        <v/>
      </c>
      <c r="XE23">
        <f>IF($B23=0,1000000,IF(INDEX('計算A'!$D$60:$II$104,$B23,47)*EQ23=1,IF(AND($E23=2,NX23=0),1000000,IF($F23&gt;0,INDEX('計算A'!AX$110:AX$114,$F23+1)+IF(AND($E23=1,NX23=0),1000,0),MIN(AES23,20)*400+(IF('計算A'!AW$106=1,1-EP23,0)+IF('計算A'!AX$106=1,1-ER23,0))*150+232+'計算A'!AX$5*100000+IF(AND($E23=1,NX23=0),50000,0))),1000000))</f>
        <v/>
      </c>
      <c r="XF23">
        <f>IF($B23=0,1000000,IF(INDEX('計算A'!$D$60:$II$104,$B23,48)*ER23=1,IF(AND($E23=2,NY23=0),1000000,IF($F23&gt;0,INDEX('計算A'!AY$110:AY$114,$F23+1)+IF(AND($E23=1,NY23=0),1000,0),MIN(AES23,20)*400+(IF('計算A'!AX$106=1,1-EQ23,0))*150+242+'計算A'!AY$5*100000+IF(AND($E23=1,NY23=0),50000,0))),1000000))</f>
        <v/>
      </c>
      <c r="XG23">
        <f>IF($B23=0,1000000,IF(INDEX('計算A'!$D$60:$II$104,$B23,49)*ES23=1,IF(AND($E23=2,NZ23=0),1000000,IF($F23&gt;0,INDEX('計算A'!AZ$110:AZ$114,$F23+1)+IF(AND($E23=1,NZ23=0),1000,0),MIN(AET23,20)*400+(IF('計算A'!AZ$106=1,1-ET23,0))*150+13+'計算A'!AZ$5*100000+IF(AND($E23=1,NZ23=0),50000,0))),1000000))</f>
        <v/>
      </c>
      <c r="XH23">
        <f>IF($B23=0,1000000,IF(INDEX('計算A'!$D$60:$II$104,$B23,50)*ET23=1,IF(AND($E23=2,OA23=0),1000000,IF($F23&gt;0,INDEX('計算A'!BA$110:BA$114,$F23+1)+IF(AND($E23=1,OA23=0),1000,0),MIN(AET23,20)*400+(IF('計算A'!AZ$106=1,1-ES23,0)+IF('計算A'!BA$106=1,1-EU23,0))*150+23+'計算A'!BA$5*100000+IF(AND($E23=1,OA23=0),50000,0))),1000000))</f>
        <v/>
      </c>
      <c r="XI23">
        <f>IF($B23=0,1000000,IF(INDEX('計算A'!$D$60:$II$104,$B23,51)*EU23=1,IF(AND($E23=2,OB23=0),1000000,IF($F23&gt;0,INDEX('計算A'!BB$110:BB$114,$F23+1)+IF(AND($E23=1,OB23=0),1000,0),MIN(AET23,20)*400+(IF('計算A'!BA$106=1,1-ET23,0)+IF('計算A'!BB$106=1,1-EV23,0))*150+33+'計算A'!BB$5*100000+IF(AND($E23=1,OB23=0),50000,0))),1000000))</f>
        <v/>
      </c>
      <c r="XJ23">
        <f>IF($B23=0,1000000,IF(INDEX('計算A'!$D$60:$II$104,$B23,52)*EV23=1,IF(AND($E23=2,OC23=0),1000000,IF($F23&gt;0,INDEX('計算A'!BC$110:BC$114,$F23+1)+IF(AND($E23=1,OC23=0),1000,0),MIN(AET23,20)*400+(IF('計算A'!BB$106=1,1-EU23,0)+IF('計算A'!BC$106=1,1-EW23,0))*150+43+'計算A'!BC$5*100000+IF(AND($E23=1,OC23=0),50000,0))),1000000))</f>
        <v/>
      </c>
      <c r="XK23">
        <f>IF($B23=0,1000000,IF(INDEX('計算A'!$D$60:$II$104,$B23,53)*EW23=1,IF(AND($E23=2,OD23=0),1000000,IF($F23&gt;0,INDEX('計算A'!BD$110:BD$114,$F23+1)+IF(AND($E23=1,OD23=0),1000,0),MIN(AET23,20)*400+(IF('計算A'!BC$106=1,1-EV23,0)+IF('計算A'!BD$106=1,1-EX23,0))*150+53+'計算A'!BD$5*100000+IF(AND($E23=1,OD23=0),50000,0))),1000000))</f>
        <v/>
      </c>
      <c r="XL23">
        <f>IF($B23=0,1000000,IF(INDEX('計算A'!$D$60:$II$104,$B23,54)*EX23=1,IF(AND($E23=2,OE23=0),1000000,IF($F23&gt;0,INDEX('計算A'!BE$110:BE$114,$F23+1)+IF(AND($E23=1,OE23=0),1000,0),MIN(AET23,20)*400+(IF('計算A'!BD$106=1,1-EW23,0)+IF('計算A'!BE$106=1,1-EY23,0))*150+63+'計算A'!BE$5*100000+IF(AND($E23=1,OE23=0),50000,0))),1000000))</f>
        <v/>
      </c>
      <c r="XM23">
        <f>IF($B23=0,1000000,IF(INDEX('計算A'!$D$60:$II$104,$B23,55)*EY23=1,IF(AND($E23=2,OF23=0),1000000,IF($F23&gt;0,INDEX('計算A'!BF$110:BF$114,$F23+1)+IF(AND($E23=1,OF23=0),1000,0),MIN(AET23,20)*400+(IF('計算A'!BE$106=1,1-EX23,0)+IF('計算A'!BF$106=1,1-EZ23,0))*150+73+'計算A'!BF$5*100000+IF(AND($E23=1,OF23=0),50000,0))),1000000))</f>
        <v/>
      </c>
      <c r="XN23">
        <f>IF($B23=0,1000000,IF(INDEX('計算A'!$D$60:$II$104,$B23,56)*EZ23=1,IF(AND($E23=2,OG23=0),1000000,IF($F23&gt;0,INDEX('計算A'!BG$110:BG$114,$F23+1)+IF(AND($E23=1,OG23=0),1000,0),MIN(AET23,20)*400+(IF('計算A'!BF$106=1,1-EY23,0)+IF('計算A'!BG$106=1,1-FA23,0))*150+83+'計算A'!BG$5*100000+IF(AND($E23=1,OG23=0),50000,0))),1000000))</f>
        <v/>
      </c>
      <c r="XO23">
        <f>IF($B23=0,1000000,IF(INDEX('計算A'!$D$60:$II$104,$B23,57)*FA23=1,IF(AND($E23=2,OH23=0),1000000,IF($F23&gt;0,INDEX('計算A'!BH$110:BH$114,$F23+1)+IF(AND($E23=1,OH23=0),1000,0),MIN(AET23,20)*400+(IF('計算A'!BG$106=1,1-EZ23,0)+IF('計算A'!BH$106=1,1-FB23,0))*150+93+'計算A'!BH$5*100000+IF(AND($E23=1,OH23=0),50000,0))),1000000))</f>
        <v/>
      </c>
      <c r="XP23">
        <f>IF($B23=0,1000000,IF(INDEX('計算A'!$D$60:$II$104,$B23,58)*FB23=1,IF(AND($E23=2,OI23=0),1000000,IF($F23&gt;0,INDEX('計算A'!BI$110:BI$114,$F23+1)+IF(AND($E23=1,OI23=0),1000,0),MIN(AET23,20)*400+(IF('計算A'!BH$106=1,1-FA23,0)+IF('計算A'!BI$106=1,1-FC23,0))*150+103+'計算A'!BI$5*100000+IF(AND($E23=1,OI23=0),50000,0))),1000000))</f>
        <v/>
      </c>
      <c r="XQ23">
        <f>IF($B23=0,1000000,IF(INDEX('計算A'!$D$60:$II$104,$B23,59)*FC23=1,IF(AND($E23=2,OJ23=0),1000000,IF($F23&gt;0,INDEX('計算A'!BJ$110:BJ$114,$F23+1)+IF(AND($E23=1,OJ23=0),1000,0),MIN(AET23,20)*400+(IF('計算A'!BI$106=1,1-FB23,0)+IF('計算A'!BJ$106=1,1-FD23,0))*150+113+'計算A'!BJ$5*100000+IF(AND($E23=1,OJ23=0),50000,0))),1000000))</f>
        <v/>
      </c>
      <c r="XR23">
        <f>IF($B23=0,1000000,IF(INDEX('計算A'!$D$60:$II$104,$B23,60)*FD23=1,IF(AND($E23=2,OK23=0),1000000,IF($F23&gt;0,INDEX('計算A'!BK$110:BK$114,$F23+1)+IF(AND($E23=1,OK23=0),1000,0),MIN(AET23,20)*400+(IF('計算A'!BJ$106=1,1-FC23,0)+IF('計算A'!BK$106=1,1-FE23,0))*150+123+'計算A'!BK$5*100000+IF(AND($E23=1,OK23=0),50000,0))),1000000))</f>
        <v/>
      </c>
      <c r="XS23">
        <f>IF($B23=0,1000000,IF(INDEX('計算A'!$D$60:$II$104,$B23,61)*FE23=1,IF(AND($E23=2,OL23=0),1000000,IF($F23&gt;0,INDEX('計算A'!BL$110:BL$114,$F23+1)+IF(AND($E23=1,OL23=0),1000,0),MIN(AET23,20)*400+(IF('計算A'!BK$106=1,1-FD23,0)+IF('計算A'!BL$106=1,1-FF23,0))*150+133+'計算A'!BL$5*100000+IF(AND($E23=1,OL23=0),50000,0))),1000000))</f>
        <v/>
      </c>
      <c r="XT23">
        <f>IF($B23=0,1000000,IF(INDEX('計算A'!$D$60:$II$104,$B23,62)*FF23=1,IF(AND($E23=2,OM23=0),1000000,IF($F23&gt;0,INDEX('計算A'!BM$110:BM$114,$F23+1)+IF(AND($E23=1,OM23=0),1000,0),MIN(AET23,20)*400+(IF('計算A'!BL$106=1,1-FE23,0)+IF('計算A'!BM$106=1,1-FG23,0))*150+143+'計算A'!BM$5*100000+IF(AND($E23=1,OM23=0),50000,0))),1000000))</f>
        <v/>
      </c>
      <c r="XU23">
        <f>IF($B23=0,1000000,IF(INDEX('計算A'!$D$60:$II$104,$B23,63)*FG23=1,IF(AND($E23=2,ON23=0),1000000,IF($F23&gt;0,INDEX('計算A'!BN$110:BN$114,$F23+1)+IF(AND($E23=1,ON23=0),1000,0),MIN(AET23,20)*400+(IF('計算A'!BM$106=1,1-FF23,0)+IF('計算A'!BN$106=1,1-FH23,0))*150+153+'計算A'!BN$5*100000+IF(AND($E23=1,ON23=0),50000,0))),1000000))</f>
        <v/>
      </c>
      <c r="XV23">
        <f>IF($B23=0,1000000,IF(INDEX('計算A'!$D$60:$II$104,$B23,64)*FH23=1,IF(AND($E23=2,OO23=0),1000000,IF($F23&gt;0,INDEX('計算A'!BO$110:BO$114,$F23+1)+IF(AND($E23=1,OO23=0),1000,0),MIN(AET23,20)*400+(IF('計算A'!BN$106=1,1-FG23,0)+IF('計算A'!BO$106=1,1-FI23,0))*150+163+'計算A'!BO$5*100000+IF(AND($E23=1,OO23=0),50000,0))),1000000))</f>
        <v/>
      </c>
      <c r="XW23">
        <f>IF($B23=0,1000000,IF(INDEX('計算A'!$D$60:$II$104,$B23,65)*FI23=1,IF(AND($E23=2,OP23=0),1000000,IF($F23&gt;0,INDEX('計算A'!BP$110:BP$114,$F23+1)+IF(AND($E23=1,OP23=0),1000,0),MIN(AET23,20)*400+(IF('計算A'!BO$106=1,1-FH23,0)+IF('計算A'!BP$106=1,1-FJ23,0))*150+173+'計算A'!BP$5*100000+IF(AND($E23=1,OP23=0),50000,0))),1000000))</f>
        <v/>
      </c>
      <c r="XX23">
        <f>IF($B23=0,1000000,IF(INDEX('計算A'!$D$60:$II$104,$B23,66)*FJ23=1,IF(AND($E23=2,OQ23=0),1000000,IF($F23&gt;0,INDEX('計算A'!BQ$110:BQ$114,$F23+1)+IF(AND($E23=1,OQ23=0),1000,0),MIN(AET23,20)*400+(IF('計算A'!BP$106=1,1-FI23,0)+IF('計算A'!BQ$106=1,1-FK23,0))*150+183+'計算A'!BQ$5*100000+IF(AND($E23=1,OQ23=0),50000,0))),1000000))</f>
        <v/>
      </c>
      <c r="XY23">
        <f>IF($B23=0,1000000,IF(INDEX('計算A'!$D$60:$II$104,$B23,67)*FK23=1,IF(AND($E23=2,OR23=0),1000000,IF($F23&gt;0,INDEX('計算A'!BR$110:BR$114,$F23+1)+IF(AND($E23=1,OR23=0),1000,0),MIN(AET23,20)*400+(IF('計算A'!BQ$106=1,1-FJ23,0)+IF('計算A'!BR$106=1,1-FL23,0))*150+193+'計算A'!BR$5*100000+IF(AND($E23=1,OR23=0),50000,0))),1000000))</f>
        <v/>
      </c>
      <c r="XZ23">
        <f>IF($B23=0,1000000,IF(INDEX('計算A'!$D$60:$II$104,$B23,68)*FL23=1,IF(AND($E23=2,OS23=0),1000000,IF($F23&gt;0,INDEX('計算A'!BS$110:BS$114,$F23+1)+IF(AND($E23=1,OS23=0),1000,0),MIN(AET23,20)*400+(IF('計算A'!BR$106=1,1-FK23,0)+IF('計算A'!BS$106=1,1-FM23,0))*150+203+'計算A'!BS$5*100000+IF(AND($E23=1,OS23=0),50000,0))),1000000))</f>
        <v/>
      </c>
      <c r="YA23">
        <f>IF($B23=0,1000000,IF(INDEX('計算A'!$D$60:$II$104,$B23,69)*FM23=1,IF(AND($E23=2,OT23=0),1000000,IF($F23&gt;0,INDEX('計算A'!BT$110:BT$114,$F23+1)+IF(AND($E23=1,OT23=0),1000,0),MIN(AET23,20)*400+(IF('計算A'!BS$106=1,1-FL23,0)+IF('計算A'!BT$106=1,1-FN23,0))*150+213+'計算A'!BT$5*100000+IF(AND($E23=1,OT23=0),50000,0))),1000000))</f>
        <v/>
      </c>
      <c r="YB23">
        <f>IF($B23=0,1000000,IF(INDEX('計算A'!$D$60:$II$104,$B23,70)*FN23=1,IF(AND($E23=2,OU23=0),1000000,IF($F23&gt;0,INDEX('計算A'!BU$110:BU$114,$F23+1)+IF(AND($E23=1,OU23=0),1000,0),MIN(AET23,20)*400+(IF('計算A'!BT$106=1,1-FM23,0)+IF('計算A'!BU$106=1,1-FO23,0))*150+223+'計算A'!BU$5*100000+IF(AND($E23=1,OU23=0),50000,0))),1000000))</f>
        <v/>
      </c>
      <c r="YC23">
        <f>IF($B23=0,1000000,IF(INDEX('計算A'!$D$60:$II$104,$B23,71)*FO23=1,IF(AND($E23=2,OV23=0),1000000,IF($F23&gt;0,INDEX('計算A'!BV$110:BV$114,$F23+1)+IF(AND($E23=1,OV23=0),1000,0),MIN(AET23,20)*400+(IF('計算A'!BU$106=1,1-FN23,0)+IF('計算A'!BV$106=1,1-FP23,0))*150+233+'計算A'!BV$5*100000+IF(AND($E23=1,OV23=0),50000,0))),1000000))</f>
        <v/>
      </c>
      <c r="YD23">
        <f>IF($B23=0,1000000,IF(INDEX('計算A'!$D$60:$II$104,$B23,72)*FP23=1,IF(AND($E23=2,OW23=0),1000000,IF($F23&gt;0,INDEX('計算A'!BW$110:BW$114,$F23+1)+IF(AND($E23=1,OW23=0),1000,0),MIN(AET23,20)*400+(IF('計算A'!BV$106=1,1-FO23,0))*150+243+'計算A'!BW$5*100000+IF(AND($E23=1,OW23=0),50000,0))),1000000))</f>
        <v/>
      </c>
      <c r="YE23">
        <f>IF($B23=0,1000000,IF(INDEX('計算A'!$D$60:$II$104,$B23,73)*FQ23=1,IF(AND($E23=2,OX23=0),1000000,IF($F23&gt;0,INDEX('計算A'!BX$110:BX$114,$F23+1)+IF(AND($E23=1,OX23=0),1000,0),MIN(AEU23,20)*400+(IF('計算A'!BX$106=1,1-FR23,0))*150+14+'計算A'!BX$5*100000+IF(AND($E23=1,OX23=0),50000,0))),1000000))</f>
        <v/>
      </c>
      <c r="YF23">
        <f>IF($B23=0,1000000,IF(INDEX('計算A'!$D$60:$II$104,$B23,74)*FR23=1,IF(AND($E23=2,OY23=0),1000000,IF($F23&gt;0,INDEX('計算A'!BY$110:BY$114,$F23+1)+IF(AND($E23=1,OY23=0),1000,0),MIN(AEU23,20)*400+(IF('計算A'!BX$106=1,1-FQ23,0)+IF('計算A'!BY$106=1,1-FS23,0))*150+24+'計算A'!BY$5*100000+IF(AND($E23=1,OY23=0),50000,0))),1000000))</f>
        <v/>
      </c>
      <c r="YG23">
        <f>IF($B23=0,1000000,IF(INDEX('計算A'!$D$60:$II$104,$B23,75)*FS23=1,IF(AND($E23=2,OZ23=0),1000000,IF($F23&gt;0,INDEX('計算A'!BZ$110:BZ$114,$F23+1)+IF(AND($E23=1,OZ23=0),1000,0),MIN(AEU23,20)*400+(IF('計算A'!BY$106=1,1-FR23,0)+IF('計算A'!BZ$106=1,1-FT23,0))*150+34+'計算A'!BZ$5*100000+IF(AND($E23=1,OZ23=0),50000,0))),1000000))</f>
        <v/>
      </c>
      <c r="YH23">
        <f>IF($B23=0,1000000,IF(INDEX('計算A'!$D$60:$II$104,$B23,76)*FT23=1,IF(AND($E23=2,PA23=0),1000000,IF($F23&gt;0,INDEX('計算A'!CA$110:CA$114,$F23+1)+IF(AND($E23=1,PA23=0),1000,0),MIN(AEU23,20)*400+(IF('計算A'!BZ$106=1,1-FS23,0)+IF('計算A'!CA$106=1,1-FU23,0))*150+44+'計算A'!CA$5*100000+IF(AND($E23=1,PA23=0),50000,0))),1000000))</f>
        <v/>
      </c>
      <c r="YI23">
        <f>IF($B23=0,1000000,IF(INDEX('計算A'!$D$60:$II$104,$B23,77)*FU23=1,IF(AND($E23=2,PB23=0),1000000,IF($F23&gt;0,INDEX('計算A'!CB$110:CB$114,$F23+1)+IF(AND($E23=1,PB23=0),1000,0),MIN(AEU23,20)*400+(IF('計算A'!CA$106=1,1-FT23,0)+IF('計算A'!CB$106=1,1-FV23,0))*150+54+'計算A'!CB$5*100000+IF(AND($E23=1,PB23=0),50000,0))),1000000))</f>
        <v/>
      </c>
      <c r="YJ23">
        <f>IF($B23=0,1000000,IF(INDEX('計算A'!$D$60:$II$104,$B23,78)*FV23=1,IF(AND($E23=2,PC23=0),1000000,IF($F23&gt;0,INDEX('計算A'!CC$110:CC$114,$F23+1)+IF(AND($E23=1,PC23=0),1000,0),MIN(AEU23,20)*400+(IF('計算A'!CB$106=1,1-FU23,0)+IF('計算A'!CC$106=1,1-FW23,0))*150+64+'計算A'!CC$5*100000+IF(AND($E23=1,PC23=0),50000,0))),1000000))</f>
        <v/>
      </c>
      <c r="YK23">
        <f>IF($B23=0,1000000,IF(INDEX('計算A'!$D$60:$II$104,$B23,79)*FW23=1,IF(AND($E23=2,PD23=0),1000000,IF($F23&gt;0,INDEX('計算A'!CD$110:CD$114,$F23+1)+IF(AND($E23=1,PD23=0),1000,0),MIN(AEU23,20)*400+(IF('計算A'!CC$106=1,1-FV23,0)+IF('計算A'!CD$106=1,1-FX23,0))*150+74+'計算A'!CD$5*100000+IF(AND($E23=1,PD23=0),50000,0))),1000000))</f>
        <v/>
      </c>
      <c r="YL23">
        <f>IF($B23=0,1000000,IF(INDEX('計算A'!$D$60:$II$104,$B23,80)*FX23=1,IF(AND($E23=2,PE23=0),1000000,IF($F23&gt;0,INDEX('計算A'!CE$110:CE$114,$F23+1)+IF(AND($E23=1,PE23=0),1000,0),MIN(AEU23,20)*400+(IF('計算A'!CD$106=1,1-FW23,0)+IF('計算A'!CE$106=1,1-FY23,0))*150+84+'計算A'!CE$5*100000+IF(AND($E23=1,PE23=0),50000,0))),1000000))</f>
        <v/>
      </c>
      <c r="YM23">
        <f>IF($B23=0,1000000,IF(INDEX('計算A'!$D$60:$II$104,$B23,81)*FY23=1,IF(AND($E23=2,PF23=0),1000000,IF($F23&gt;0,INDEX('計算A'!CF$110:CF$114,$F23+1)+IF(AND($E23=1,PF23=0),1000,0),MIN(AEU23,20)*400+(IF('計算A'!CE$106=1,1-FX23,0)+IF('計算A'!CF$106=1,1-FZ23,0))*150+94+'計算A'!CF$5*100000+IF(AND($E23=1,PF23=0),50000,0))),1000000))</f>
        <v/>
      </c>
      <c r="YN23">
        <f>IF($B23=0,1000000,IF(INDEX('計算A'!$D$60:$II$104,$B23,82)*FZ23=1,IF(AND($E23=2,PG23=0),1000000,IF($F23&gt;0,INDEX('計算A'!CG$110:CG$114,$F23+1)+IF(AND($E23=1,PG23=0),1000,0),MIN(AEU23,20)*400+(IF('計算A'!CF$106=1,1-FY23,0)+IF('計算A'!CG$106=1,1-GA23,0))*150+104+'計算A'!CG$5*100000+IF(AND($E23=1,PG23=0),50000,0))),1000000))</f>
        <v/>
      </c>
      <c r="YO23">
        <f>IF($B23=0,1000000,IF(INDEX('計算A'!$D$60:$II$104,$B23,83)*GA23=1,IF(AND($E23=2,PH23=0),1000000,IF($F23&gt;0,INDEX('計算A'!CH$110:CH$114,$F23+1)+IF(AND($E23=1,PH23=0),1000,0),MIN(AEU23,20)*400+(IF('計算A'!CG$106=1,1-FZ23,0)+IF('計算A'!CH$106=1,1-GB23,0))*150+114+'計算A'!CH$5*100000+IF(AND($E23=1,PH23=0),50000,0))),1000000))</f>
        <v/>
      </c>
      <c r="YP23">
        <f>IF($B23=0,1000000,IF(INDEX('計算A'!$D$60:$II$104,$B23,84)*GB23=1,IF(AND($E23=2,PI23=0),1000000,IF($F23&gt;0,INDEX('計算A'!CI$110:CI$114,$F23+1)+IF(AND($E23=1,PI23=0),1000,0),MIN(AEU23,20)*400+(IF('計算A'!CH$106=1,1-GA23,0)+IF('計算A'!CI$106=1,1-GC23,0))*150+124+'計算A'!CI$5*100000+IF(AND($E23=1,PI23=0),50000,0))),1000000))</f>
        <v/>
      </c>
      <c r="YQ23">
        <f>IF($B23=0,1000000,IF(INDEX('計算A'!$D$60:$II$104,$B23,85)*GC23=1,IF(AND($E23=2,PJ23=0),1000000,IF($F23&gt;0,INDEX('計算A'!CJ$110:CJ$114,$F23+1)+IF(AND($E23=1,PJ23=0),1000,0),MIN(AEU23,20)*400+(IF('計算A'!CI$106=1,1-GB23,0)+IF('計算A'!CJ$106=1,1-GD23,0))*150+134+'計算A'!CJ$5*100000+IF(AND($E23=1,PJ23=0),50000,0))),1000000))</f>
        <v/>
      </c>
      <c r="YR23">
        <f>IF($B23=0,1000000,IF(INDEX('計算A'!$D$60:$II$104,$B23,86)*GD23=1,IF(AND($E23=2,PK23=0),1000000,IF($F23&gt;0,INDEX('計算A'!CK$110:CK$114,$F23+1)+IF(AND($E23=1,PK23=0),1000,0),MIN(AEU23,20)*400+(IF('計算A'!CJ$106=1,1-GC23,0)+IF('計算A'!CK$106=1,1-GE23,0))*150+144+'計算A'!CK$5*100000+IF(AND($E23=1,PK23=0),50000,0))),1000000))</f>
        <v/>
      </c>
      <c r="YS23">
        <f>IF($B23=0,1000000,IF(INDEX('計算A'!$D$60:$II$104,$B23,87)*GE23=1,IF(AND($E23=2,PL23=0),1000000,IF($F23&gt;0,INDEX('計算A'!CL$110:CL$114,$F23+1)+IF(AND($E23=1,PL23=0),1000,0),MIN(AEU23,20)*400+(IF('計算A'!CK$106=1,1-GD23,0)+IF('計算A'!CL$106=1,1-GF23,0))*150+154+'計算A'!CL$5*100000+IF(AND($E23=1,PL23=0),50000,0))),1000000))</f>
        <v/>
      </c>
      <c r="YT23">
        <f>IF($B23=0,1000000,IF(INDEX('計算A'!$D$60:$II$104,$B23,88)*GF23=1,IF(AND($E23=2,PM23=0),1000000,IF($F23&gt;0,INDEX('計算A'!CM$110:CM$114,$F23+1)+IF(AND($E23=1,PM23=0),1000,0),MIN(AEU23,20)*400+(IF('計算A'!CL$106=1,1-GE23,0)+IF('計算A'!CM$106=1,1-GG23,0))*150+164+'計算A'!CM$5*100000+IF(AND($E23=1,PM23=0),50000,0))),1000000))</f>
        <v/>
      </c>
      <c r="YU23">
        <f>IF($B23=0,1000000,IF(INDEX('計算A'!$D$60:$II$104,$B23,89)*GG23=1,IF(AND($E23=2,PN23=0),1000000,IF($F23&gt;0,INDEX('計算A'!CN$110:CN$114,$F23+1)+IF(AND($E23=1,PN23=0),1000,0),MIN(AEU23,20)*400+(IF('計算A'!CM$106=1,1-GF23,0)+IF('計算A'!CN$106=1,1-GH23,0))*150+174+'計算A'!CN$5*100000+IF(AND($E23=1,PN23=0),50000,0))),1000000))</f>
        <v/>
      </c>
      <c r="YV23">
        <f>IF($B23=0,1000000,IF(INDEX('計算A'!$D$60:$II$104,$B23,90)*GH23=1,IF(AND($E23=2,PO23=0),1000000,IF($F23&gt;0,INDEX('計算A'!CO$110:CO$114,$F23+1)+IF(AND($E23=1,PO23=0),1000,0),MIN(AEU23,20)*400+(IF('計算A'!CN$106=1,1-GG23,0)+IF('計算A'!CO$106=1,1-GI23,0))*150+184+'計算A'!CO$5*100000+IF(AND($E23=1,PO23=0),50000,0))),1000000))</f>
        <v/>
      </c>
      <c r="YW23">
        <f>IF($B23=0,1000000,IF(INDEX('計算A'!$D$60:$II$104,$B23,91)*GI23=1,IF(AND($E23=2,PP23=0),1000000,IF($F23&gt;0,INDEX('計算A'!CP$110:CP$114,$F23+1)+IF(AND($E23=1,PP23=0),1000,0),MIN(AEU23,20)*400+(IF('計算A'!CO$106=1,1-GH23,0)+IF('計算A'!CP$106=1,1-GJ23,0))*150+194+'計算A'!CP$5*100000+IF(AND($E23=1,PP23=0),50000,0))),1000000))</f>
        <v/>
      </c>
      <c r="YX23">
        <f>IF($B23=0,1000000,IF(INDEX('計算A'!$D$60:$II$104,$B23,92)*GJ23=1,IF(AND($E23=2,PQ23=0),1000000,IF($F23&gt;0,INDEX('計算A'!CQ$110:CQ$114,$F23+1)+IF(AND($E23=1,PQ23=0),1000,0),MIN(AEU23,20)*400+(IF('計算A'!CP$106=1,1-GI23,0)+IF('計算A'!CQ$106=1,1-GK23,0))*150+204+'計算A'!CQ$5*100000+IF(AND($E23=1,PQ23=0),50000,0))),1000000))</f>
        <v/>
      </c>
      <c r="YY23">
        <f>IF($B23=0,1000000,IF(INDEX('計算A'!$D$60:$II$104,$B23,93)*GK23=1,IF(AND($E23=2,PR23=0),1000000,IF($F23&gt;0,INDEX('計算A'!CR$110:CR$114,$F23+1)+IF(AND($E23=1,PR23=0),1000,0),MIN(AEU23,20)*400+(IF('計算A'!CQ$106=1,1-GJ23,0)+IF('計算A'!CR$106=1,1-GL23,0))*150+214+'計算A'!CR$5*100000+IF(AND($E23=1,PR23=0),50000,0))),1000000))</f>
        <v/>
      </c>
      <c r="YZ23">
        <f>IF($B23=0,1000000,IF(INDEX('計算A'!$D$60:$II$104,$B23,94)*GL23=1,IF(AND($E23=2,PS23=0),1000000,IF($F23&gt;0,INDEX('計算A'!CS$110:CS$114,$F23+1)+IF(AND($E23=1,PS23=0),1000,0),MIN(AEU23,20)*400+(IF('計算A'!CR$106=1,1-GK23,0)+IF('計算A'!CS$106=1,1-GM23,0))*150+224+'計算A'!CS$5*100000+IF(AND($E23=1,PS23=0),50000,0))),1000000))</f>
        <v/>
      </c>
      <c r="ZA23">
        <f>IF($B23=0,1000000,IF(INDEX('計算A'!$D$60:$II$104,$B23,95)*GM23=1,IF(AND($E23=2,PT23=0),1000000,IF($F23&gt;0,INDEX('計算A'!CT$110:CT$114,$F23+1)+IF(AND($E23=1,PT23=0),1000,0),MIN(AEU23,20)*400+(IF('計算A'!CS$106=1,1-GL23,0)+IF('計算A'!CT$106=1,1-GN23,0))*150+234+'計算A'!CT$5*100000+IF(AND($E23=1,PT23=0),50000,0))),1000000))</f>
        <v/>
      </c>
      <c r="ZB23">
        <f>IF($B23=0,1000000,IF(INDEX('計算A'!$D$60:$II$104,$B23,96)*GN23=1,IF(AND($E23=2,PU23=0),1000000,IF($F23&gt;0,INDEX('計算A'!CU$110:CU$114,$F23+1)+IF(AND($E23=1,PU23=0),1000,0),MIN(AEU23,20)*400+(IF('計算A'!CT$106=1,1-GM23,0))*150+244+'計算A'!CU$5*100000+IF(AND($E23=1,PU23=0),50000,0))),1000000))</f>
        <v/>
      </c>
      <c r="ZC23">
        <f>IF($B23=0,1000000,IF(INDEX('計算A'!$D$60:$II$104,$B23,97)*GO23=1,IF(AND($E23=2,PV23=0),1000000,IF($F23&gt;0,INDEX('計算A'!CV$110:CV$114,$F23+1)+IF(AND($E23=1,PV23=0),1000,0),MIN(AEV23,20)*400+(IF('計算A'!CV$106=1,1-GP23,0))*150+15+'計算A'!CV$5*100000+IF(AND($E23=1,PV23=0),50000,0))),1000000))</f>
        <v/>
      </c>
      <c r="ZD23">
        <f>IF($B23=0,1000000,IF(INDEX('計算A'!$D$60:$II$104,$B23,98)*GP23=1,IF(AND($E23=2,PW23=0),1000000,IF($F23&gt;0,INDEX('計算A'!CW$110:CW$114,$F23+1)+IF(AND($E23=1,PW23=0),1000,0),MIN(AEV23,20)*400+(IF('計算A'!CV$106=1,1-GO23,0)+IF('計算A'!CW$106=1,1-GQ23,0))*150+25+'計算A'!CW$5*100000+IF(AND($E23=1,PW23=0),50000,0))),1000000))</f>
        <v/>
      </c>
      <c r="ZE23">
        <f>IF($B23=0,1000000,IF(INDEX('計算A'!$D$60:$II$104,$B23,99)*GQ23=1,IF(AND($E23=2,PX23=0),1000000,IF($F23&gt;0,INDEX('計算A'!CX$110:CX$114,$F23+1)+IF(AND($E23=1,PX23=0),1000,0),MIN(AEV23,20)*400+(IF('計算A'!CW$106=1,1-GP23,0)+IF('計算A'!CX$106=1,1-GR23,0))*150+35+'計算A'!CX$5*100000+IF(AND($E23=1,PX23=0),50000,0))),1000000))</f>
        <v/>
      </c>
      <c r="ZF23">
        <f>IF($B23=0,1000000,IF(INDEX('計算A'!$D$60:$II$104,$B23,100)*GR23=1,IF(AND($E23=2,PY23=0),1000000,IF($F23&gt;0,INDEX('計算A'!CY$110:CY$114,$F23+1)+IF(AND($E23=1,PY23=0),1000,0),MIN(AEV23,20)*400+(IF('計算A'!CX$106=1,1-GQ23,0)+IF('計算A'!CY$106=1,1-GS23,0))*150+45+'計算A'!CY$5*100000+IF(AND($E23=1,PY23=0),50000,0))),1000000))</f>
        <v/>
      </c>
      <c r="ZG23">
        <f>IF($B23=0,1000000,IF(INDEX('計算A'!$D$60:$II$104,$B23,101)*GS23=1,IF(AND($E23=2,PZ23=0),1000000,IF($F23&gt;0,INDEX('計算A'!CZ$110:CZ$114,$F23+1)+IF(AND($E23=1,PZ23=0),1000,0),MIN(AEV23,20)*400+(IF('計算A'!CY$106=1,1-GR23,0)+IF('計算A'!CZ$106=1,1-GT23,0))*150+55+'計算A'!CZ$5*100000+IF(AND($E23=1,PZ23=0),50000,0))),1000000))</f>
        <v/>
      </c>
      <c r="ZH23">
        <f>IF($B23=0,1000000,IF(INDEX('計算A'!$D$60:$II$104,$B23,102)*GT23=1,IF(AND($E23=2,QA23=0),1000000,IF($F23&gt;0,INDEX('計算A'!DA$110:DA$114,$F23+1)+IF(AND($E23=1,QA23=0),1000,0),MIN(AEV23,20)*400+(IF('計算A'!CZ$106=1,1-GS23,0)+IF('計算A'!DA$106=1,1-GU23,0))*150+65+'計算A'!DA$5*100000+IF(AND($E23=1,QA23=0),50000,0))),1000000))</f>
        <v/>
      </c>
      <c r="ZI23">
        <f>IF($B23=0,1000000,IF(INDEX('計算A'!$D$60:$II$104,$B23,103)*GU23=1,IF(AND($E23=2,QB23=0),1000000,IF($F23&gt;0,INDEX('計算A'!DB$110:DB$114,$F23+1)+IF(AND($E23=1,QB23=0),1000,0),MIN(AEV23,20)*400+(IF('計算A'!DA$106=1,1-GT23,0)+IF('計算A'!DB$106=1,1-GV23,0))*150+75+'計算A'!DB$5*100000+IF(AND($E23=1,QB23=0),50000,0))),1000000))</f>
        <v/>
      </c>
      <c r="ZJ23">
        <f>IF($B23=0,1000000,IF(INDEX('計算A'!$D$60:$II$104,$B23,104)*GV23=1,IF(AND($E23=2,QC23=0),1000000,IF($F23&gt;0,INDEX('計算A'!DC$110:DC$114,$F23+1)+IF(AND($E23=1,QC23=0),1000,0),MIN(AEV23,20)*400+(IF('計算A'!DB$106=1,1-GU23,0)+IF('計算A'!DC$106=1,1-GW23,0))*150+85+'計算A'!DC$5*100000+IF(AND($E23=1,QC23=0),50000,0))),1000000))</f>
        <v/>
      </c>
      <c r="ZK23">
        <f>IF($B23=0,1000000,IF(INDEX('計算A'!$D$60:$II$104,$B23,105)*GW23=1,IF(AND($E23=2,QD23=0),1000000,IF($F23&gt;0,INDEX('計算A'!DD$110:DD$114,$F23+1)+IF(AND($E23=1,QD23=0),1000,0),MIN(AEV23,20)*400+(IF('計算A'!DC$106=1,1-GV23,0)+IF('計算A'!DD$106=1,1-GX23,0))*150+95+'計算A'!DD$5*100000+IF(AND($E23=1,QD23=0),50000,0))),1000000))</f>
        <v/>
      </c>
      <c r="ZL23">
        <f>IF($B23=0,1000000,IF(INDEX('計算A'!$D$60:$II$104,$B23,106)*GX23=1,IF(AND($E23=2,QE23=0),1000000,IF($F23&gt;0,INDEX('計算A'!DE$110:DE$114,$F23+1)+IF(AND($E23=1,QE23=0),1000,0),MIN(AEV23,20)*400+(IF('計算A'!DD$106=1,1-GW23,0)+IF('計算A'!DE$106=1,1-GY23,0))*150+105+'計算A'!DE$5*100000+IF(AND($E23=1,QE23=0),50000,0))),1000000))</f>
        <v/>
      </c>
      <c r="ZM23">
        <f>IF($B23=0,1000000,IF(INDEX('計算A'!$D$60:$II$104,$B23,107)*GY23=1,IF(AND($E23=2,QF23=0),1000000,IF($F23&gt;0,INDEX('計算A'!DF$110:DF$114,$F23+1)+IF(AND($E23=1,QF23=0),1000,0),MIN(AEV23,20)*400+(IF('計算A'!DE$106=1,1-GX23,0)+IF('計算A'!DF$106=1,1-GZ23,0))*150+115+'計算A'!DF$5*100000+IF(AND($E23=1,QF23=0),50000,0))),1000000))</f>
        <v/>
      </c>
      <c r="ZN23">
        <f>IF($B23=0,1000000,IF(INDEX('計算A'!$D$60:$II$104,$B23,108)*GZ23=1,IF(AND($E23=2,QG23=0),1000000,IF($F23&gt;0,INDEX('計算A'!DG$110:DG$114,$F23+1)+IF(AND($E23=1,QG23=0),1000,0),MIN(AEV23,20)*400+(IF('計算A'!DF$106=1,1-GY23,0)+IF('計算A'!DG$106=1,1-HA23,0))*150+125+'計算A'!DG$5*100000+IF(AND($E23=1,QG23=0),50000,0))),1000000))</f>
        <v/>
      </c>
      <c r="ZO23">
        <f>IF($B23=0,1000000,IF(INDEX('計算A'!$D$60:$II$104,$B23,109)*HA23=1,IF(AND($E23=2,QH23=0),1000000,IF($F23&gt;0,INDEX('計算A'!DH$110:DH$114,$F23+1)+IF(AND($E23=1,QH23=0),1000,0),MIN(AEV23,20)*400+(IF('計算A'!DG$106=1,1-GZ23,0)+IF('計算A'!DH$106=1,1-HB23,0))*150+135+'計算A'!DH$5*100000+IF(AND($E23=1,QH23=0),50000,0))),1000000))</f>
        <v/>
      </c>
      <c r="ZP23">
        <f>IF($B23=0,1000000,IF(INDEX('計算A'!$D$60:$II$104,$B23,110)*HB23=1,IF(AND($E23=2,QI23=0),1000000,IF($F23&gt;0,INDEX('計算A'!DI$110:DI$114,$F23+1)+IF(AND($E23=1,QI23=0),1000,0),MIN(AEV23,20)*400+(IF('計算A'!DH$106=1,1-HA23,0)+IF('計算A'!DI$106=1,1-HC23,0))*150+145+'計算A'!DI$5*100000+IF(AND($E23=1,QI23=0),50000,0))),1000000))</f>
        <v/>
      </c>
      <c r="ZQ23">
        <f>IF($B23=0,1000000,IF(INDEX('計算A'!$D$60:$II$104,$B23,111)*HC23=1,IF(AND($E23=2,QJ23=0),1000000,IF($F23&gt;0,INDEX('計算A'!DJ$110:DJ$114,$F23+1)+IF(AND($E23=1,QJ23=0),1000,0),MIN(AEV23,20)*400+(IF('計算A'!DI$106=1,1-HB23,0)+IF('計算A'!DJ$106=1,1-HD23,0))*150+155+'計算A'!DJ$5*100000+IF(AND($E23=1,QJ23=0),50000,0))),1000000))</f>
        <v/>
      </c>
      <c r="ZR23">
        <f>IF($B23=0,1000000,IF(INDEX('計算A'!$D$60:$II$104,$B23,112)*HD23=1,IF(AND($E23=2,QK23=0),1000000,IF($F23&gt;0,INDEX('計算A'!DK$110:DK$114,$F23+1)+IF(AND($E23=1,QK23=0),1000,0),MIN(AEV23,20)*400+(IF('計算A'!DJ$106=1,1-HC23,0)+IF('計算A'!DK$106=1,1-HE23,0))*150+165+'計算A'!DK$5*100000+IF(AND($E23=1,QK23=0),50000,0))),1000000))</f>
        <v/>
      </c>
      <c r="ZS23">
        <f>IF($B23=0,1000000,IF(INDEX('計算A'!$D$60:$II$104,$B23,113)*HE23=1,IF(AND($E23=2,QL23=0),1000000,IF($F23&gt;0,INDEX('計算A'!DL$110:DL$114,$F23+1)+IF(AND($E23=1,QL23=0),1000,0),MIN(AEV23,20)*400+(IF('計算A'!DK$106=1,1-HD23,0)+IF('計算A'!DL$106=1,1-HF23,0))*150+175+'計算A'!DL$5*100000+IF(AND($E23=1,QL23=0),50000,0))),1000000))</f>
        <v/>
      </c>
      <c r="ZT23">
        <f>IF($B23=0,1000000,IF(INDEX('計算A'!$D$60:$II$104,$B23,114)*HF23=1,IF(AND($E23=2,QM23=0),1000000,IF($F23&gt;0,INDEX('計算A'!DM$110:DM$114,$F23+1)+IF(AND($E23=1,QM23=0),1000,0),MIN(AEV23,20)*400+(IF('計算A'!DL$106=1,1-HE23,0)+IF('計算A'!DM$106=1,1-HG23,0))*150+185+'計算A'!DM$5*100000+IF(AND($E23=1,QM23=0),50000,0))),1000000))</f>
        <v/>
      </c>
      <c r="ZU23">
        <f>IF($B23=0,1000000,IF(INDEX('計算A'!$D$60:$II$104,$B23,115)*HG23=1,IF(AND($E23=2,QN23=0),1000000,IF($F23&gt;0,INDEX('計算A'!DN$110:DN$114,$F23+1)+IF(AND($E23=1,QN23=0),1000,0),MIN(AEV23,20)*400+(IF('計算A'!DM$106=1,1-HF23,0)+IF('計算A'!DN$106=1,1-HH23,0))*150+195+'計算A'!DN$5*100000+IF(AND($E23=1,QN23=0),50000,0))),1000000))</f>
        <v/>
      </c>
      <c r="ZV23">
        <f>IF($B23=0,1000000,IF(INDEX('計算A'!$D$60:$II$104,$B23,116)*HH23=1,IF(AND($E23=2,QO23=0),1000000,IF($F23&gt;0,INDEX('計算A'!DO$110:DO$114,$F23+1)+IF(AND($E23=1,QO23=0),1000,0),MIN(AEV23,20)*400+(IF('計算A'!DN$106=1,1-HG23,0)+IF('計算A'!DO$106=1,1-HI23,0))*150+205+'計算A'!DO$5*100000+IF(AND($E23=1,QO23=0),50000,0))),1000000))</f>
        <v/>
      </c>
      <c r="ZW23">
        <f>IF($B23=0,1000000,IF(INDEX('計算A'!$D$60:$II$104,$B23,117)*HI23=1,IF(AND($E23=2,QP23=0),1000000,IF($F23&gt;0,INDEX('計算A'!DP$110:DP$114,$F23+1)+IF(AND($E23=1,QP23=0),1000,0),MIN(AEV23,20)*400+(IF('計算A'!DO$106=1,1-HH23,0)+IF('計算A'!DP$106=1,1-HJ23,0))*150+215+'計算A'!DP$5*100000+IF(AND($E23=1,QP23=0),50000,0))),1000000))</f>
        <v/>
      </c>
      <c r="ZX23">
        <f>IF($B23=0,1000000,IF(INDEX('計算A'!$D$60:$II$104,$B23,118)*HJ23=1,IF(AND($E23=2,QQ23=0),1000000,IF($F23&gt;0,INDEX('計算A'!DQ$110:DQ$114,$F23+1)+IF(AND($E23=1,QQ23=0),1000,0),MIN(AEV23,20)*400+(IF('計算A'!DP$106=1,1-HI23,0)+IF('計算A'!DQ$106=1,1-HK23,0))*150+225+'計算A'!DQ$5*100000+IF(AND($E23=1,QQ23=0),50000,0))),1000000))</f>
        <v/>
      </c>
      <c r="ZY23">
        <f>IF($B23=0,1000000,IF(INDEX('計算A'!$D$60:$II$104,$B23,119)*HK23=1,IF(AND($E23=2,QR23=0),1000000,IF($F23&gt;0,INDEX('計算A'!DR$110:DR$114,$F23+1)+IF(AND($E23=1,QR23=0),1000,0),MIN(AEV23,20)*400+(IF('計算A'!DQ$106=1,1-HJ23,0)+IF('計算A'!DR$106=1,1-HL23,0))*150+235+'計算A'!DR$5*100000+IF(AND($E23=1,QR23=0),50000,0))),1000000))</f>
        <v/>
      </c>
      <c r="ZZ23">
        <f>IF($B23=0,1000000,IF(INDEX('計算A'!$D$60:$II$104,$B23,120)*HL23=1,IF(AND($E23=2,QS23=0),1000000,IF($F23&gt;0,INDEX('計算A'!DS$110:DS$114,$F23+1)+IF(AND($E23=1,QS23=0),1000,0),MIN(AEV23,20)*400+(IF('計算A'!DR$106=1,1-HK23,0))*150+245+'計算A'!DS$5*100000+IF(AND($E23=1,QS23=0),50000,0))),1000000))</f>
        <v/>
      </c>
      <c r="AAA23">
        <f>IF($B23=0,1000000,IF(INDEX('計算A'!$D$60:$II$104,$B23,121)*HM23=1,IF(AND($E23=2,QT23=0),1000000,IF($F23&gt;0,INDEX('計算A'!DT$110:DT$114,$F23+1)+IF(AND($E23=1,QT23=0),1000,0),MIN(AEW23,20)*400+(IF('計算A'!DT$106=1,1-HN23,0))*150+16+'計算A'!DT$5*100000+IF(AND($E23=1,QT23=0),50000,0))),1000000))</f>
        <v/>
      </c>
      <c r="AAB23">
        <f>IF($B23=0,1000000,IF(INDEX('計算A'!$D$60:$II$104,$B23,122)*HN23=1,IF(AND($E23=2,QU23=0),1000000,IF($F23&gt;0,INDEX('計算A'!DU$110:DU$114,$F23+1)+IF(AND($E23=1,QU23=0),1000,0),MIN(AEW23,20)*400+(IF('計算A'!DT$106=1,1-HM23,0)+IF('計算A'!DU$106=1,1-HO23,0))*150+26+'計算A'!DU$5*100000+IF(AND($E23=1,QU23=0),50000,0))),1000000))</f>
        <v/>
      </c>
      <c r="AAC23">
        <f>IF($B23=0,1000000,IF(INDEX('計算A'!$D$60:$II$104,$B23,123)*HO23=1,IF(AND($E23=2,QV23=0),1000000,IF($F23&gt;0,INDEX('計算A'!DV$110:DV$114,$F23+1)+IF(AND($E23=1,QV23=0),1000,0),MIN(AEW23,20)*400+(IF('計算A'!DU$106=1,1-HN23,0)+IF('計算A'!DV$106=1,1-HP23,0))*150+36+'計算A'!DV$5*100000+IF(AND($E23=1,QV23=0),50000,0))),1000000))</f>
        <v/>
      </c>
      <c r="AAD23">
        <f>IF($B23=0,1000000,IF(INDEX('計算A'!$D$60:$II$104,$B23,124)*HP23=1,IF(AND($E23=2,QW23=0),1000000,IF($F23&gt;0,INDEX('計算A'!DW$110:DW$114,$F23+1)+IF(AND($E23=1,QW23=0),1000,0),MIN(AEW23,20)*400+(IF('計算A'!DV$106=1,1-HO23,0)+IF('計算A'!DW$106=1,1-HQ23,0))*150+46+'計算A'!DW$5*100000+IF(AND($E23=1,QW23=0),50000,0))),1000000))</f>
        <v/>
      </c>
      <c r="AAE23">
        <f>IF($B23=0,1000000,IF(INDEX('計算A'!$D$60:$II$104,$B23,125)*HQ23=1,IF(AND($E23=2,QX23=0),1000000,IF($F23&gt;0,INDEX('計算A'!DX$110:DX$114,$F23+1)+IF(AND($E23=1,QX23=0),1000,0),MIN(AEW23,20)*400+(IF('計算A'!DW$106=1,1-HP23,0)+IF('計算A'!DX$106=1,1-HR23,0))*150+56+'計算A'!DX$5*100000+IF(AND($E23=1,QX23=0),50000,0))),1000000))</f>
        <v/>
      </c>
      <c r="AAF23">
        <f>IF($B23=0,1000000,IF(INDEX('計算A'!$D$60:$II$104,$B23,126)*HR23=1,IF(AND($E23=2,QY23=0),1000000,IF($F23&gt;0,INDEX('計算A'!DY$110:DY$114,$F23+1)+IF(AND($E23=1,QY23=0),1000,0),MIN(AEW23,20)*400+(IF('計算A'!DX$106=1,1-HQ23,0)+IF('計算A'!DY$106=1,1-HS23,0))*150+66+'計算A'!DY$5*100000+IF(AND($E23=1,QY23=0),50000,0))),1000000))</f>
        <v/>
      </c>
      <c r="AAG23">
        <f>IF($B23=0,1000000,IF(INDEX('計算A'!$D$60:$II$104,$B23,127)*HS23=1,IF(AND($E23=2,QZ23=0),1000000,IF($F23&gt;0,INDEX('計算A'!DZ$110:DZ$114,$F23+1)+IF(AND($E23=1,QZ23=0),1000,0),MIN(AEW23,20)*400+(IF('計算A'!DY$106=1,1-HR23,0)+IF('計算A'!DZ$106=1,1-HT23,0))*150+76+'計算A'!DZ$5*100000+IF(AND($E23=1,QZ23=0),50000,0))),1000000))</f>
        <v/>
      </c>
      <c r="AAH23">
        <f>IF($B23=0,1000000,IF(INDEX('計算A'!$D$60:$II$104,$B23,128)*HT23=1,IF(AND($E23=2,RA23=0),1000000,IF($F23&gt;0,INDEX('計算A'!EA$110:EA$114,$F23+1)+IF(AND($E23=1,RA23=0),1000,0),MIN(AEW23,20)*400+(IF('計算A'!DZ$106=1,1-HS23,0)+IF('計算A'!EA$106=1,1-HU23,0))*150+86+'計算A'!EA$5*100000+IF(AND($E23=1,RA23=0),50000,0))),1000000))</f>
        <v/>
      </c>
      <c r="AAI23">
        <f>IF($B23=0,1000000,IF(INDEX('計算A'!$D$60:$II$104,$B23,129)*HU23=1,IF(AND($E23=2,RB23=0),1000000,IF($F23&gt;0,INDEX('計算A'!EB$110:EB$114,$F23+1)+IF(AND($E23=1,RB23=0),1000,0),MIN(AEW23,20)*400+(IF('計算A'!EA$106=1,1-HT23,0)+IF('計算A'!EB$106=1,1-HV23,0))*150+96+'計算A'!EB$5*100000+IF(AND($E23=1,RB23=0),50000,0))),1000000))</f>
        <v/>
      </c>
      <c r="AAJ23">
        <f>IF($B23=0,1000000,IF(INDEX('計算A'!$D$60:$II$104,$B23,130)*HV23=1,IF(AND($E23=2,RC23=0),1000000,IF($F23&gt;0,INDEX('計算A'!EC$110:EC$114,$F23+1)+IF(AND($E23=1,RC23=0),1000,0),MIN(AEW23,20)*400+(IF('計算A'!EB$106=1,1-HU23,0)+IF('計算A'!EC$106=1,1-HW23,0))*150+106+'計算A'!EC$5*100000+IF(AND($E23=1,RC23=0),50000,0))),1000000))</f>
        <v/>
      </c>
      <c r="AAK23">
        <f>IF($B23=0,1000000,IF(INDEX('計算A'!$D$60:$II$104,$B23,131)*HW23=1,IF(AND($E23=2,RD23=0),1000000,IF($F23&gt;0,INDEX('計算A'!ED$110:ED$114,$F23+1)+IF(AND($E23=1,RD23=0),1000,0),MIN(AEW23,20)*400+(IF('計算A'!EC$106=1,1-HV23,0)+IF('計算A'!ED$106=1,1-HX23,0))*150+116+'計算A'!ED$5*100000+IF(AND($E23=1,RD23=0),50000,0))),1000000))</f>
        <v/>
      </c>
      <c r="AAL23">
        <f>IF($B23=0,1000000,IF(INDEX('計算A'!$D$60:$II$104,$B23,132)*HX23=1,IF(AND($E23=2,RE23=0),1000000,IF($F23&gt;0,INDEX('計算A'!EE$110:EE$114,$F23+1)+IF(AND($E23=1,RE23=0),1000,0),MIN(AEW23,20)*400+(IF('計算A'!ED$106=1,1-HW23,0)+IF('計算A'!EE$106=1,1-HY23,0))*150+126+'計算A'!EE$5*100000+IF(AND($E23=1,RE23=0),50000,0))),1000000))</f>
        <v/>
      </c>
      <c r="AAM23">
        <f>IF($B23=0,1000000,IF(INDEX('計算A'!$D$60:$II$104,$B23,133)*HY23=1,IF(AND($E23=2,RF23=0),1000000,IF($F23&gt;0,INDEX('計算A'!EF$110:EF$114,$F23+1)+IF(AND($E23=1,RF23=0),1000,0),MIN(AEW23,20)*400+(IF('計算A'!EE$106=1,1-HX23,0)+IF('計算A'!EF$106=1,1-HZ23,0))*150+136+'計算A'!EF$5*100000+IF(AND($E23=1,RF23=0),50000,0))),1000000))</f>
        <v/>
      </c>
      <c r="AAN23">
        <f>IF($B23=0,1000000,IF(INDEX('計算A'!$D$60:$II$104,$B23,134)*HZ23=1,IF(AND($E23=2,RG23=0),1000000,IF($F23&gt;0,INDEX('計算A'!EG$110:EG$114,$F23+1)+IF(AND($E23=1,RG23=0),1000,0),MIN(AEW23,20)*400+(IF('計算A'!EF$106=1,1-HY23,0)+IF('計算A'!EG$106=1,1-IA23,0))*150+146+'計算A'!EG$5*100000+IF(AND($E23=1,RG23=0),50000,0))),1000000))</f>
        <v/>
      </c>
      <c r="AAO23">
        <f>IF($B23=0,1000000,IF(INDEX('計算A'!$D$60:$II$104,$B23,135)*IA23=1,IF(AND($E23=2,RH23=0),1000000,IF($F23&gt;0,INDEX('計算A'!EH$110:EH$114,$F23+1)+IF(AND($E23=1,RH23=0),1000,0),MIN(AEW23,20)*400+(IF('計算A'!EG$106=1,1-HZ23,0)+IF('計算A'!EH$106=1,1-IB23,0))*150+156+'計算A'!EH$5*100000+IF(AND($E23=1,RH23=0),50000,0))),1000000))</f>
        <v/>
      </c>
      <c r="AAP23">
        <f>IF($B23=0,1000000,IF(INDEX('計算A'!$D$60:$II$104,$B23,136)*IB23=1,IF(AND($E23=2,RI23=0),1000000,IF($F23&gt;0,INDEX('計算A'!EI$110:EI$114,$F23+1)+IF(AND($E23=1,RI23=0),1000,0),MIN(AEW23,20)*400+(IF('計算A'!EH$106=1,1-IA23,0)+IF('計算A'!EI$106=1,1-IC23,0))*150+166+'計算A'!EI$5*100000+IF(AND($E23=1,RI23=0),50000,0))),1000000))</f>
        <v/>
      </c>
      <c r="AAQ23">
        <f>IF($B23=0,1000000,IF(INDEX('計算A'!$D$60:$II$104,$B23,137)*IC23=1,IF(AND($E23=2,RJ23=0),1000000,IF($F23&gt;0,INDEX('計算A'!EJ$110:EJ$114,$F23+1)+IF(AND($E23=1,RJ23=0),1000,0),MIN(AEW23,20)*400+(IF('計算A'!EI$106=1,1-IB23,0)+IF('計算A'!EJ$106=1,1-ID23,0))*150+176+'計算A'!EJ$5*100000+IF(AND($E23=1,RJ23=0),50000,0))),1000000))</f>
        <v/>
      </c>
      <c r="AAR23">
        <f>IF($B23=0,1000000,IF(INDEX('計算A'!$D$60:$II$104,$B23,138)*ID23=1,IF(AND($E23=2,RK23=0),1000000,IF($F23&gt;0,INDEX('計算A'!EK$110:EK$114,$F23+1)+IF(AND($E23=1,RK23=0),1000,0),MIN(AEW23,20)*400+(IF('計算A'!EJ$106=1,1-IC23,0)+IF('計算A'!EK$106=1,1-IE23,0))*150+186+'計算A'!EK$5*100000+IF(AND($E23=1,RK23=0),50000,0))),1000000))</f>
        <v/>
      </c>
      <c r="AAS23">
        <f>IF($B23=0,1000000,IF(INDEX('計算A'!$D$60:$II$104,$B23,139)*IE23=1,IF(AND($E23=2,RL23=0),1000000,IF($F23&gt;0,INDEX('計算A'!EL$110:EL$114,$F23+1)+IF(AND($E23=1,RL23=0),1000,0),MIN(AEW23,20)*400+(IF('計算A'!EK$106=1,1-ID23,0)+IF('計算A'!EL$106=1,1-IF23,0))*150+196+'計算A'!EL$5*100000+IF(AND($E23=1,RL23=0),50000,0))),1000000))</f>
        <v/>
      </c>
      <c r="AAT23">
        <f>IF($B23=0,1000000,IF(INDEX('計算A'!$D$60:$II$104,$B23,140)*IF23=1,IF(AND($E23=2,RM23=0),1000000,IF($F23&gt;0,INDEX('計算A'!EM$110:EM$114,$F23+1)+IF(AND($E23=1,RM23=0),1000,0),MIN(AEW23,20)*400+(IF('計算A'!EL$106=1,1-IE23,0)+IF('計算A'!EM$106=1,1-IG23,0))*150+206+'計算A'!EM$5*100000+IF(AND($E23=1,RM23=0),50000,0))),1000000))</f>
        <v/>
      </c>
      <c r="AAU23">
        <f>IF($B23=0,1000000,IF(INDEX('計算A'!$D$60:$II$104,$B23,141)*IG23=1,IF(AND($E23=2,RN23=0),1000000,IF($F23&gt;0,INDEX('計算A'!EN$110:EN$114,$F23+1)+IF(AND($E23=1,RN23=0),1000,0),MIN(AEW23,20)*400+(IF('計算A'!EM$106=1,1-IF23,0)+IF('計算A'!EN$106=1,1-IH23,0))*150+216+'計算A'!EN$5*100000+IF(AND($E23=1,RN23=0),50000,0))),1000000))</f>
        <v/>
      </c>
      <c r="AAV23">
        <f>IF($B23=0,1000000,IF(INDEX('計算A'!$D$60:$II$104,$B23,142)*IH23=1,IF(AND($E23=2,RO23=0),1000000,IF($F23&gt;0,INDEX('計算A'!EO$110:EO$114,$F23+1)+IF(AND($E23=1,RO23=0),1000,0),MIN(AEW23,20)*400+(IF('計算A'!EN$106=1,1-IG23,0)+IF('計算A'!EO$106=1,1-II23,0))*150+226+'計算A'!EO$5*100000+IF(AND($E23=1,RO23=0),50000,0))),1000000))</f>
        <v/>
      </c>
      <c r="AAW23">
        <f>IF($B23=0,1000000,IF(INDEX('計算A'!$D$60:$II$104,$B23,143)*II23=1,IF(AND($E23=2,RP23=0),1000000,IF($F23&gt;0,INDEX('計算A'!EP$110:EP$114,$F23+1)+IF(AND($E23=1,RP23=0),1000,0),MIN(AEW23,20)*400+(IF('計算A'!EO$106=1,1-IH23,0)+IF('計算A'!EP$106=1,1-IJ23,0))*150+236+'計算A'!EP$5*100000+IF(AND($E23=1,RP23=0),50000,0))),1000000))</f>
        <v/>
      </c>
      <c r="AAX23">
        <f>IF($B23=0,1000000,IF(INDEX('計算A'!$D$60:$II$104,$B23,144)*IJ23=1,IF(AND($E23=2,RQ23=0),1000000,IF($F23&gt;0,INDEX('計算A'!EQ$110:EQ$114,$F23+1)+IF(AND($E23=1,RQ23=0),1000,0),MIN(AEW23,20)*400+(IF('計算A'!EP$106=1,1-II23,0))*150+246+'計算A'!EQ$5*100000+IF(AND($E23=1,RQ23=0),50000,0))),1000000))</f>
        <v/>
      </c>
      <c r="AAY23">
        <f>IF($B23=0,1000000,IF(INDEX('計算A'!$D$60:$II$104,$B23,145)*IK23=1,IF(AND($E23=2,RR23=0),1000000,IF($F23&gt;0,INDEX('計算A'!ER$110:ER$114,$F23+1)+IF(AND($E23=1,RR23=0),1000,0),MIN(AEX23,20)*400+(IF('計算A'!ER$106=1,1-IL23,0))*150+17+'計算A'!ER$5*100000+IF(AND($E23=1,RR23=0),50000,0))),1000000))</f>
        <v/>
      </c>
      <c r="AAZ23">
        <f>IF($B23=0,1000000,IF(INDEX('計算A'!$D$60:$II$104,$B23,146)*IL23=1,IF(AND($E23=2,RS23=0),1000000,IF($F23&gt;0,INDEX('計算A'!ES$110:ES$114,$F23+1)+IF(AND($E23=1,RS23=0),1000,0),MIN(AEX23,20)*400+(IF('計算A'!ER$106=1,1-IK23,0)+IF('計算A'!ES$106=1,1-IM23,0))*150+27+'計算A'!ES$5*100000+IF(AND($E23=1,RS23=0),50000,0))),1000000))</f>
        <v/>
      </c>
      <c r="ABA23">
        <f>IF($B23=0,1000000,IF(INDEX('計算A'!$D$60:$II$104,$B23,147)*IM23=1,IF(AND($E23=2,RT23=0),1000000,IF($F23&gt;0,INDEX('計算A'!ET$110:ET$114,$F23+1)+IF(AND($E23=1,RT23=0),1000,0),MIN(AEX23,20)*400+(IF('計算A'!ES$106=1,1-IL23,0)+IF('計算A'!ET$106=1,1-IN23,0))*150+37+'計算A'!ET$5*100000+IF(AND($E23=1,RT23=0),50000,0))),1000000))</f>
        <v/>
      </c>
      <c r="ABB23">
        <f>IF($B23=0,1000000,IF(INDEX('計算A'!$D$60:$II$104,$B23,148)*IN23=1,IF(AND($E23=2,RU23=0),1000000,IF($F23&gt;0,INDEX('計算A'!EU$110:EU$114,$F23+1)+IF(AND($E23=1,RU23=0),1000,0),MIN(AEX23,20)*400+(IF('計算A'!ET$106=1,1-IM23,0)+IF('計算A'!EU$106=1,1-IO23,0))*150+47+'計算A'!EU$5*100000+IF(AND($E23=1,RU23=0),50000,0))),1000000))</f>
        <v/>
      </c>
      <c r="ABC23">
        <f>IF($B23=0,1000000,IF(INDEX('計算A'!$D$60:$II$104,$B23,149)*IO23=1,IF(AND($E23=2,RV23=0),1000000,IF($F23&gt;0,INDEX('計算A'!EV$110:EV$114,$F23+1)+IF(AND($E23=1,RV23=0),1000,0),MIN(AEX23,20)*400+(IF('計算A'!EU$106=1,1-IN23,0)+IF('計算A'!EV$106=1,1-IP23,0))*150+57+'計算A'!EV$5*100000+IF(AND($E23=1,RV23=0),50000,0))),1000000))</f>
        <v/>
      </c>
      <c r="ABD23">
        <f>IF($B23=0,1000000,IF(INDEX('計算A'!$D$60:$II$104,$B23,150)*IP23=1,IF(AND($E23=2,RW23=0),1000000,IF($F23&gt;0,INDEX('計算A'!EW$110:EW$114,$F23+1)+IF(AND($E23=1,RW23=0),1000,0),MIN(AEX23,20)*400+(IF('計算A'!EV$106=1,1-IO23,0)+IF('計算A'!EW$106=1,1-IQ23,0))*150+67+'計算A'!EW$5*100000+IF(AND($E23=1,RW23=0),50000,0))),1000000))</f>
        <v/>
      </c>
      <c r="ABE23">
        <f>IF($B23=0,1000000,IF(INDEX('計算A'!$D$60:$II$104,$B23,151)*IQ23=1,IF(AND($E23=2,RX23=0),1000000,IF($F23&gt;0,INDEX('計算A'!EX$110:EX$114,$F23+1)+IF(AND($E23=1,RX23=0),1000,0),MIN(AEX23,20)*400+(IF('計算A'!EW$106=1,1-IP23,0)+IF('計算A'!EX$106=1,1-IR23,0))*150+77+'計算A'!EX$5*100000+IF(AND($E23=1,RX23=0),50000,0))),1000000))</f>
        <v/>
      </c>
      <c r="ABF23">
        <f>IF($B23=0,1000000,IF(INDEX('計算A'!$D$60:$II$104,$B23,152)*IR23=1,IF(AND($E23=2,RY23=0),1000000,IF($F23&gt;0,INDEX('計算A'!EY$110:EY$114,$F23+1)+IF(AND($E23=1,RY23=0),1000,0),MIN(AEX23,20)*400+(IF('計算A'!EX$106=1,1-IQ23,0)+IF('計算A'!EY$106=1,1-IS23,0))*150+87+'計算A'!EY$5*100000+IF(AND($E23=1,RY23=0),50000,0))),1000000))</f>
        <v/>
      </c>
      <c r="ABG23">
        <f>IF($B23=0,1000000,IF(INDEX('計算A'!$D$60:$II$104,$B23,153)*IS23=1,IF(AND($E23=2,RZ23=0),1000000,IF($F23&gt;0,INDEX('計算A'!EZ$110:EZ$114,$F23+1)+IF(AND($E23=1,RZ23=0),1000,0),MIN(AEX23,20)*400+(IF('計算A'!EY$106=1,1-IR23,0)+IF('計算A'!EZ$106=1,1-IT23,0))*150+97+'計算A'!EZ$5*100000+IF(AND($E23=1,RZ23=0),50000,0))),1000000))</f>
        <v/>
      </c>
      <c r="ABH23">
        <f>IF($B23=0,1000000,IF(INDEX('計算A'!$D$60:$II$104,$B23,154)*IT23=1,IF(AND($E23=2,SA23=0),1000000,IF($F23&gt;0,INDEX('計算A'!FA$110:FA$114,$F23+1)+IF(AND($E23=1,SA23=0),1000,0),MIN(AEX23,20)*400+(IF('計算A'!EZ$106=1,1-IS23,0)+IF('計算A'!FA$106=1,1-IU23,0))*150+107+'計算A'!FA$5*100000+IF(AND($E23=1,SA23=0),50000,0))),1000000))</f>
        <v/>
      </c>
      <c r="ABI23">
        <f>IF($B23=0,1000000,IF(INDEX('計算A'!$D$60:$II$104,$B23,155)*IU23=1,IF(AND($E23=2,SB23=0),1000000,IF($F23&gt;0,INDEX('計算A'!FB$110:FB$114,$F23+1)+IF(AND($E23=1,SB23=0),1000,0),MIN(AEX23,20)*400+(IF('計算A'!FA$106=1,1-IT23,0)+IF('計算A'!FB$106=1,1-IV23,0))*150+117+'計算A'!FB$5*100000+IF(AND($E23=1,SB23=0),50000,0))),1000000))</f>
        <v/>
      </c>
      <c r="ABJ23">
        <f>IF($B23=0,1000000,IF(INDEX('計算A'!$D$60:$II$104,$B23,156)*IV23=1,IF(AND($E23=2,SC23=0),1000000,IF($F23&gt;0,INDEX('計算A'!FC$110:FC$114,$F23+1)+IF(AND($E23=1,SC23=0),1000,0),MIN(AEX23,20)*400+(IF('計算A'!FB$106=1,1-IU23,0)+IF('計算A'!FC$106=1,1-IW23,0))*150+127+'計算A'!FC$5*100000+IF(AND($E23=1,SC23=0),50000,0))),1000000))</f>
        <v/>
      </c>
      <c r="ABK23">
        <f>IF($B23=0,1000000,IF(INDEX('計算A'!$D$60:$II$104,$B23,157)*IW23=1,IF(AND($E23=2,SD23=0),1000000,IF($F23&gt;0,INDEX('計算A'!FD$110:FD$114,$F23+1)+IF(AND($E23=1,SD23=0),1000,0),MIN(AEX23,20)*400+(IF('計算A'!FC$106=1,1-IV23,0)+IF('計算A'!FD$106=1,1-IX23,0))*150+137+'計算A'!FD$5*100000+IF(AND($E23=1,SD23=0),50000,0))),1000000))</f>
        <v/>
      </c>
      <c r="ABL23">
        <f>IF($B23=0,1000000,IF(INDEX('計算A'!$D$60:$II$104,$B23,158)*IX23=1,IF(AND($E23=2,SE23=0),1000000,IF($F23&gt;0,INDEX('計算A'!FE$110:FE$114,$F23+1)+IF(AND($E23=1,SE23=0),1000,0),MIN(AEX23,20)*400+(IF('計算A'!FD$106=1,1-IW23,0)+IF('計算A'!FE$106=1,1-IY23,0))*150+147+'計算A'!FE$5*100000+IF(AND($E23=1,SE23=0),50000,0))),1000000))</f>
        <v/>
      </c>
      <c r="ABM23">
        <f>IF($B23=0,1000000,IF(INDEX('計算A'!$D$60:$II$104,$B23,159)*IY23=1,IF(AND($E23=2,SF23=0),1000000,IF($F23&gt;0,INDEX('計算A'!FF$110:FF$114,$F23+1)+IF(AND($E23=1,SF23=0),1000,0),MIN(AEX23,20)*400+(IF('計算A'!FE$106=1,1-IX23,0)+IF('計算A'!FF$106=1,1-IZ23,0))*150+157+'計算A'!FF$5*100000+IF(AND($E23=1,SF23=0),50000,0))),1000000))</f>
        <v/>
      </c>
      <c r="ABN23">
        <f>IF($B23=0,1000000,IF(INDEX('計算A'!$D$60:$II$104,$B23,160)*IZ23=1,IF(AND($E23=2,SG23=0),1000000,IF($F23&gt;0,INDEX('計算A'!FG$110:FG$114,$F23+1)+IF(AND($E23=1,SG23=0),1000,0),MIN(AEX23,20)*400+(IF('計算A'!FF$106=1,1-IY23,0)+IF('計算A'!FG$106=1,1-JA23,0))*150+167+'計算A'!FG$5*100000+IF(AND($E23=1,SG23=0),50000,0))),1000000))</f>
        <v/>
      </c>
      <c r="ABO23">
        <f>IF($B23=0,1000000,IF(INDEX('計算A'!$D$60:$II$104,$B23,161)*JA23=1,IF(AND($E23=2,SH23=0),1000000,IF($F23&gt;0,INDEX('計算A'!FH$110:FH$114,$F23+1)+IF(AND($E23=1,SH23=0),1000,0),MIN(AEX23,20)*400+(IF('計算A'!FG$106=1,1-IZ23,0)+IF('計算A'!FH$106=1,1-JB23,0))*150+177+'計算A'!FH$5*100000+IF(AND($E23=1,SH23=0),50000,0))),1000000))</f>
        <v/>
      </c>
      <c r="ABP23">
        <f>IF($B23=0,1000000,IF(INDEX('計算A'!$D$60:$II$104,$B23,162)*JB23=1,IF(AND($E23=2,SI23=0),1000000,IF($F23&gt;0,INDEX('計算A'!FI$110:FI$114,$F23+1)+IF(AND($E23=1,SI23=0),1000,0),MIN(AEX23,20)*400+(IF('計算A'!FH$106=1,1-JA23,0)+IF('計算A'!FI$106=1,1-JC23,0))*150+187+'計算A'!FI$5*100000+IF(AND($E23=1,SI23=0),50000,0))),1000000))</f>
        <v/>
      </c>
      <c r="ABQ23">
        <f>IF($B23=0,1000000,IF(INDEX('計算A'!$D$60:$II$104,$B23,163)*JC23=1,IF(AND($E23=2,SJ23=0),1000000,IF($F23&gt;0,INDEX('計算A'!FJ$110:FJ$114,$F23+1)+IF(AND($E23=1,SJ23=0),1000,0),MIN(AEX23,20)*400+(IF('計算A'!FI$106=1,1-JB23,0)+IF('計算A'!FJ$106=1,1-JD23,0))*150+197+'計算A'!FJ$5*100000+IF(AND($E23=1,SJ23=0),50000,0))),1000000))</f>
        <v/>
      </c>
      <c r="ABR23">
        <f>IF($B23=0,1000000,IF(INDEX('計算A'!$D$60:$II$104,$B23,164)*JD23=1,IF(AND($E23=2,SK23=0),1000000,IF($F23&gt;0,INDEX('計算A'!FK$110:FK$114,$F23+1)+IF(AND($E23=1,SK23=0),1000,0),MIN(AEX23,20)*400+(IF('計算A'!FJ$106=1,1-JC23,0)+IF('計算A'!FK$106=1,1-JE23,0))*150+207+'計算A'!FK$5*100000+IF(AND($E23=1,SK23=0),50000,0))),1000000))</f>
        <v/>
      </c>
      <c r="ABS23">
        <f>IF($B23=0,1000000,IF(INDEX('計算A'!$D$60:$II$104,$B23,165)*JE23=1,IF(AND($E23=2,SL23=0),1000000,IF($F23&gt;0,INDEX('計算A'!FL$110:FL$114,$F23+1)+IF(AND($E23=1,SL23=0),1000,0),MIN(AEX23,20)*400+(IF('計算A'!FK$106=1,1-JD23,0)+IF('計算A'!FL$106=1,1-JF23,0))*150+217+'計算A'!FL$5*100000+IF(AND($E23=1,SL23=0),50000,0))),1000000))</f>
        <v/>
      </c>
      <c r="ABT23">
        <f>IF($B23=0,1000000,IF(INDEX('計算A'!$D$60:$II$104,$B23,166)*JF23=1,IF(AND($E23=2,SM23=0),1000000,IF($F23&gt;0,INDEX('計算A'!FM$110:FM$114,$F23+1)+IF(AND($E23=1,SM23=0),1000,0),MIN(AEX23,20)*400+(IF('計算A'!FL$106=1,1-JE23,0)+IF('計算A'!FM$106=1,1-JG23,0))*150+227+'計算A'!FM$5*100000+IF(AND($E23=1,SM23=0),50000,0))),1000000))</f>
        <v/>
      </c>
      <c r="ABU23">
        <f>IF($B23=0,1000000,IF(INDEX('計算A'!$D$60:$II$104,$B23,167)*JG23=1,IF(AND($E23=2,SN23=0),1000000,IF($F23&gt;0,INDEX('計算A'!FN$110:FN$114,$F23+1)+IF(AND($E23=1,SN23=0),1000,0),MIN(AEX23,20)*400+(IF('計算A'!FM$106=1,1-JF23,0)+IF('計算A'!FN$106=1,1-JH23,0))*150+237+'計算A'!FN$5*100000+IF(AND($E23=1,SN23=0),50000,0))),1000000))</f>
        <v/>
      </c>
      <c r="ABV23">
        <f>IF($B23=0,1000000,IF(INDEX('計算A'!$D$60:$II$104,$B23,168)*JH23=1,IF(AND($E23=2,SO23=0),1000000,IF($F23&gt;0,INDEX('計算A'!FO$110:FO$114,$F23+1)+IF(AND($E23=1,SO23=0),1000,0),MIN(AEX23,20)*400+(IF('計算A'!FN$106=1,1-JG23,0))*150+247+'計算A'!FO$5*100000+IF(AND($E23=1,SO23=0),50000,0))),1000000))</f>
        <v/>
      </c>
      <c r="ABW23">
        <f>IF($B23=0,1000000,IF(INDEX('計算A'!$D$60:$II$104,$B23,169)*JI23=1,IF(AND($E23=2,SP23=0),1000000,IF($F23&gt;0,INDEX('計算A'!FP$110:FP$114,$F23+1)+IF(AND($E23=1,SP23=0),1000,0),MIN(AEY23,20)*400+(IF('計算A'!FP$106=1,1-JJ23,0))*150+18+'計算A'!FP$5*100000+IF(AND($E23=1,SP23=0),50000,0))),1000000))</f>
        <v/>
      </c>
      <c r="ABX23">
        <f>IF($B23=0,1000000,IF(INDEX('計算A'!$D$60:$II$104,$B23,170)*JJ23=1,IF(AND($E23=2,SQ23=0),1000000,IF($F23&gt;0,INDEX('計算A'!FQ$110:FQ$114,$F23+1)+IF(AND($E23=1,SQ23=0),1000,0),MIN(AEY23,20)*400+(IF('計算A'!FP$106=1,1-JI23,0)+IF('計算A'!FQ$106=1,1-JK23,0))*150+28+'計算A'!FQ$5*100000+IF(AND($E23=1,SQ23=0),50000,0))),1000000))</f>
        <v/>
      </c>
      <c r="ABY23">
        <f>IF($B23=0,1000000,IF(INDEX('計算A'!$D$60:$II$104,$B23,171)*JK23=1,IF(AND($E23=2,SR23=0),1000000,IF($F23&gt;0,INDEX('計算A'!FR$110:FR$114,$F23+1)+IF(AND($E23=1,SR23=0),1000,0),MIN(AEY23,20)*400+(IF('計算A'!FQ$106=1,1-JJ23,0)+IF('計算A'!FR$106=1,1-JL23,0))*150+38+'計算A'!FR$5*100000+IF(AND($E23=1,SR23=0),50000,0))),1000000))</f>
        <v/>
      </c>
      <c r="ABZ23">
        <f>IF($B23=0,1000000,IF(INDEX('計算A'!$D$60:$II$104,$B23,172)*JL23=1,IF(AND($E23=2,SS23=0),1000000,IF($F23&gt;0,INDEX('計算A'!FS$110:FS$114,$F23+1)+IF(AND($E23=1,SS23=0),1000,0),MIN(AEY23,20)*400+(IF('計算A'!FR$106=1,1-JK23,0)+IF('計算A'!FS$106=1,1-JM23,0))*150+48+'計算A'!FS$5*100000+IF(AND($E23=1,SS23=0),50000,0))),1000000))</f>
        <v/>
      </c>
      <c r="ACA23">
        <f>IF($B23=0,1000000,IF(INDEX('計算A'!$D$60:$II$104,$B23,173)*JM23=1,IF(AND($E23=2,ST23=0),1000000,IF($F23&gt;0,INDEX('計算A'!FT$110:FT$114,$F23+1)+IF(AND($E23=1,ST23=0),1000,0),MIN(AEY23,20)*400+(IF('計算A'!FS$106=1,1-JL23,0)+IF('計算A'!FT$106=1,1-JN23,0))*150+58+'計算A'!FT$5*100000+IF(AND($E23=1,ST23=0),50000,0))),1000000))</f>
        <v/>
      </c>
      <c r="ACB23">
        <f>IF($B23=0,1000000,IF(INDEX('計算A'!$D$60:$II$104,$B23,174)*JN23=1,IF(AND($E23=2,SU23=0),1000000,IF($F23&gt;0,INDEX('計算A'!FU$110:FU$114,$F23+1)+IF(AND($E23=1,SU23=0),1000,0),MIN(AEY23,20)*400+(IF('計算A'!FT$106=1,1-JM23,0)+IF('計算A'!FU$106=1,1-JO23,0))*150+68+'計算A'!FU$5*100000+IF(AND($E23=1,SU23=0),50000,0))),1000000))</f>
        <v/>
      </c>
      <c r="ACC23">
        <f>IF($B23=0,1000000,IF(INDEX('計算A'!$D$60:$II$104,$B23,175)*JO23=1,IF(AND($E23=2,SV23=0),1000000,IF($F23&gt;0,INDEX('計算A'!FV$110:FV$114,$F23+1)+IF(AND($E23=1,SV23=0),1000,0),MIN(AEY23,20)*400+(IF('計算A'!FU$106=1,1-JN23,0)+IF('計算A'!FV$106=1,1-JP23,0))*150+78+'計算A'!FV$5*100000+IF(AND($E23=1,SV23=0),50000,0))),1000000))</f>
        <v/>
      </c>
      <c r="ACD23">
        <f>IF($B23=0,1000000,IF(INDEX('計算A'!$D$60:$II$104,$B23,176)*JP23=1,IF(AND($E23=2,SW23=0),1000000,IF($F23&gt;0,INDEX('計算A'!FW$110:FW$114,$F23+1)+IF(AND($E23=1,SW23=0),1000,0),MIN(AEY23,20)*400+(IF('計算A'!FV$106=1,1-JO23,0)+IF('計算A'!FW$106=1,1-JQ23,0))*150+88+'計算A'!FW$5*100000+IF(AND($E23=1,SW23=0),50000,0))),1000000))</f>
        <v/>
      </c>
      <c r="ACE23">
        <f>IF($B23=0,1000000,IF(INDEX('計算A'!$D$60:$II$104,$B23,177)*JQ23=1,IF(AND($E23=2,SX23=0),1000000,IF($F23&gt;0,INDEX('計算A'!FX$110:FX$114,$F23+1)+IF(AND($E23=1,SX23=0),1000,0),MIN(AEY23,20)*400+(IF('計算A'!FW$106=1,1-JP23,0)+IF('計算A'!FX$106=1,1-JR23,0))*150+98+'計算A'!FX$5*100000+IF(AND($E23=1,SX23=0),50000,0))),1000000))</f>
        <v/>
      </c>
      <c r="ACF23">
        <f>IF($B23=0,1000000,IF(INDEX('計算A'!$D$60:$II$104,$B23,178)*JR23=1,IF(AND($E23=2,SY23=0),1000000,IF($F23&gt;0,INDEX('計算A'!FY$110:FY$114,$F23+1)+IF(AND($E23=1,SY23=0),1000,0),MIN(AEY23,20)*400+(IF('計算A'!FX$106=1,1-JQ23,0)+IF('計算A'!FY$106=1,1-JS23,0))*150+108+'計算A'!FY$5*100000+IF(AND($E23=1,SY23=0),50000,0))),1000000))</f>
        <v/>
      </c>
      <c r="ACG23">
        <f>IF($B23=0,1000000,IF(INDEX('計算A'!$D$60:$II$104,$B23,179)*JS23=1,IF(AND($E23=2,SZ23=0),1000000,IF($F23&gt;0,INDEX('計算A'!FZ$110:FZ$114,$F23+1)+IF(AND($E23=1,SZ23=0),1000,0),MIN(AEY23,20)*400+(IF('計算A'!FY$106=1,1-JR23,0)+IF('計算A'!FZ$106=1,1-JT23,0))*150+118+'計算A'!FZ$5*100000+IF(AND($E23=1,SZ23=0),50000,0))),1000000))</f>
        <v/>
      </c>
      <c r="ACH23">
        <f>IF($B23=0,1000000,IF(INDEX('計算A'!$D$60:$II$104,$B23,180)*JT23=1,IF(AND($E23=2,TA23=0),1000000,IF($F23&gt;0,INDEX('計算A'!GA$110:GA$114,$F23+1)+IF(AND($E23=1,TA23=0),1000,0),MIN(AEY23,20)*400+(IF('計算A'!FZ$106=1,1-JS23,0)+IF('計算A'!GA$106=1,1-JU23,0))*150+128+'計算A'!GA$5*100000+IF(AND($E23=1,TA23=0),50000,0))),1000000))</f>
        <v/>
      </c>
      <c r="ACI23">
        <f>IF($B23=0,1000000,IF(INDEX('計算A'!$D$60:$II$104,$B23,181)*JU23=1,IF(AND($E23=2,TB23=0),1000000,IF($F23&gt;0,INDEX('計算A'!GB$110:GB$114,$F23+1)+IF(AND($E23=1,TB23=0),1000,0),MIN(AEY23,20)*400+(IF('計算A'!GA$106=1,1-JT23,0)+IF('計算A'!GB$106=1,1-JV23,0))*150+138+'計算A'!GB$5*100000+IF(AND($E23=1,TB23=0),50000,0))),1000000))</f>
        <v/>
      </c>
      <c r="ACJ23">
        <f>IF($B23=0,1000000,IF(INDEX('計算A'!$D$60:$II$104,$B23,182)*JV23=1,IF(AND($E23=2,TC23=0),1000000,IF($F23&gt;0,INDEX('計算A'!GC$110:GC$114,$F23+1)+IF(AND($E23=1,TC23=0),1000,0),MIN(AEY23,20)*400+(IF('計算A'!GB$106=1,1-JU23,0)+IF('計算A'!GC$106=1,1-JW23,0))*150+148+'計算A'!GC$5*100000+IF(AND($E23=1,TC23=0),50000,0))),1000000))</f>
        <v/>
      </c>
      <c r="ACK23">
        <f>IF($B23=0,1000000,IF(INDEX('計算A'!$D$60:$II$104,$B23,183)*JW23=1,IF(AND($E23=2,TD23=0),1000000,IF($F23&gt;0,INDEX('計算A'!GD$110:GD$114,$F23+1)+IF(AND($E23=1,TD23=0),1000,0),MIN(AEY23,20)*400+(IF('計算A'!GC$106=1,1-JV23,0)+IF('計算A'!GD$106=1,1-JX23,0))*150+158+'計算A'!GD$5*100000+IF(AND($E23=1,TD23=0),50000,0))),1000000))</f>
        <v/>
      </c>
      <c r="ACL23">
        <f>IF($B23=0,1000000,IF(INDEX('計算A'!$D$60:$II$104,$B23,184)*JX23=1,IF(AND($E23=2,TE23=0),1000000,IF($F23&gt;0,INDEX('計算A'!GE$110:GE$114,$F23+1)+IF(AND($E23=1,TE23=0),1000,0),MIN(AEY23,20)*400+(IF('計算A'!GD$106=1,1-JW23,0)+IF('計算A'!GE$106=1,1-JY23,0))*150+168+'計算A'!GE$5*100000+IF(AND($E23=1,TE23=0),50000,0))),1000000))</f>
        <v/>
      </c>
      <c r="ACM23">
        <f>IF($B23=0,1000000,IF(INDEX('計算A'!$D$60:$II$104,$B23,185)*JY23=1,IF(AND($E23=2,TF23=0),1000000,IF($F23&gt;0,INDEX('計算A'!GF$110:GF$114,$F23+1)+IF(AND($E23=1,TF23=0),1000,0),MIN(AEY23,20)*400+(IF('計算A'!GE$106=1,1-JX23,0)+IF('計算A'!GF$106=1,1-JZ23,0))*150+178+'計算A'!GF$5*100000+IF(AND($E23=1,TF23=0),50000,0))),1000000))</f>
        <v/>
      </c>
      <c r="ACN23">
        <f>IF($B23=0,1000000,IF(INDEX('計算A'!$D$60:$II$104,$B23,186)*JZ23=1,IF(AND($E23=2,TG23=0),1000000,IF($F23&gt;0,INDEX('計算A'!GG$110:GG$114,$F23+1)+IF(AND($E23=1,TG23=0),1000,0),MIN(AEY23,20)*400+(IF('計算A'!GF$106=1,1-JY23,0)+IF('計算A'!GG$106=1,1-KA23,0))*150+188+'計算A'!GG$5*100000+IF(AND($E23=1,TG23=0),50000,0))),1000000))</f>
        <v/>
      </c>
      <c r="ACO23">
        <f>IF($B23=0,1000000,IF(INDEX('計算A'!$D$60:$II$104,$B23,187)*KA23=1,IF(AND($E23=2,TH23=0),1000000,IF($F23&gt;0,INDEX('計算A'!GH$110:GH$114,$F23+1)+IF(AND($E23=1,TH23=0),1000,0),MIN(AEY23,20)*400+(IF('計算A'!GG$106=1,1-JZ23,0)+IF('計算A'!GH$106=1,1-KB23,0))*150+198+'計算A'!GH$5*100000+IF(AND($E23=1,TH23=0),50000,0))),1000000))</f>
        <v/>
      </c>
      <c r="ACP23">
        <f>IF($B23=0,1000000,IF(INDEX('計算A'!$D$60:$II$104,$B23,188)*KB23=1,IF(AND($E23=2,TI23=0),1000000,IF($F23&gt;0,INDEX('計算A'!GI$110:GI$114,$F23+1)+IF(AND($E23=1,TI23=0),1000,0),MIN(AEY23,20)*400+(IF('計算A'!GH$106=1,1-KA23,0)+IF('計算A'!GI$106=1,1-KC23,0))*150+208+'計算A'!GI$5*100000+IF(AND($E23=1,TI23=0),50000,0))),1000000))</f>
        <v/>
      </c>
      <c r="ACQ23">
        <f>IF($B23=0,1000000,IF(INDEX('計算A'!$D$60:$II$104,$B23,189)*KC23=1,IF(AND($E23=2,TJ23=0),1000000,IF($F23&gt;0,INDEX('計算A'!GJ$110:GJ$114,$F23+1)+IF(AND($E23=1,TJ23=0),1000,0),MIN(AEY23,20)*400+(IF('計算A'!GI$106=1,1-KB23,0)+IF('計算A'!GJ$106=1,1-KD23,0))*150+218+'計算A'!GJ$5*100000+IF(AND($E23=1,TJ23=0),50000,0))),1000000))</f>
        <v/>
      </c>
      <c r="ACR23">
        <f>IF($B23=0,1000000,IF(INDEX('計算A'!$D$60:$II$104,$B23,190)*KD23=1,IF(AND($E23=2,TK23=0),1000000,IF($F23&gt;0,INDEX('計算A'!GK$110:GK$114,$F23+1)+IF(AND($E23=1,TK23=0),1000,0),MIN(AEY23,20)*400+(IF('計算A'!GJ$106=1,1-KC23,0)+IF('計算A'!GK$106=1,1-KE23,0))*150+228+'計算A'!GK$5*100000+IF(AND($E23=1,TK23=0),50000,0))),1000000))</f>
        <v/>
      </c>
      <c r="ACS23">
        <f>IF($B23=0,1000000,IF(INDEX('計算A'!$D$60:$II$104,$B23,191)*KE23=1,IF(AND($E23=2,TL23=0),1000000,IF($F23&gt;0,INDEX('計算A'!GL$110:GL$114,$F23+1)+IF(AND($E23=1,TL23=0),1000,0),MIN(AEY23,20)*400+(IF('計算A'!GK$106=1,1-KD23,0)+IF('計算A'!GL$106=1,1-KF23,0))*150+238+'計算A'!GL$5*100000+IF(AND($E23=1,TL23=0),50000,0))),1000000))</f>
        <v/>
      </c>
      <c r="ACT23">
        <f>IF($B23=0,1000000,IF(INDEX('計算A'!$D$60:$II$104,$B23,192)*KF23=1,IF(AND($E23=2,TM23=0),1000000,IF($F23&gt;0,INDEX('計算A'!GM$110:GM$114,$F23+1)+IF(AND($E23=1,TM23=0),1000,0),MIN(AEY23,20)*400+(IF('計算A'!GL$106=1,1-KE23,0))*150+248+'計算A'!GM$5*100000+IF(AND($E23=1,TM23=0),50000,0))),1000000))</f>
        <v/>
      </c>
      <c r="ACU23">
        <f>IF($B23=0,1000000,IF(INDEX('計算A'!$D$60:$II$104,$B23,193)*KG23=1,IF(AND($E23=2,TN23=0),1000000,IF($F23&gt;0,INDEX('計算A'!GN$110:GN$114,$F23+1)+IF(AND($E23=1,TN23=0),1000,0),MIN(AEZ23,20)*400+(IF('計算A'!GN$106=1,1-KH23,0))*150+19+'計算A'!GN$5*100000+IF(AND($E23=1,TN23=0),50000,0))),1000000))</f>
        <v/>
      </c>
      <c r="ACV23">
        <f>IF($B23=0,1000000,IF(INDEX('計算A'!$D$60:$II$104,$B23,194)*KH23=1,IF(AND($E23=2,TO23=0),1000000,IF($F23&gt;0,INDEX('計算A'!GO$110:GO$114,$F23+1)+IF(AND($E23=1,TO23=0),1000,0),MIN(AEZ23,20)*400+(IF('計算A'!GN$106=1,1-KG23,0)+IF('計算A'!GO$106=1,1-KI23,0))*150+29+'計算A'!GO$5*100000+IF(AND($E23=1,TO23=0),50000,0))),1000000))</f>
        <v/>
      </c>
      <c r="ACW23">
        <f>IF($B23=0,1000000,IF(INDEX('計算A'!$D$60:$II$104,$B23,195)*KI23=1,IF(AND($E23=2,TP23=0),1000000,IF($F23&gt;0,INDEX('計算A'!GP$110:GP$114,$F23+1)+IF(AND($E23=1,TP23=0),1000,0),MIN(AEZ23,20)*400+(IF('計算A'!GO$106=1,1-KH23,0)+IF('計算A'!GP$106=1,1-KJ23,0))*150+39+'計算A'!GP$5*100000+IF(AND($E23=1,TP23=0),50000,0))),1000000))</f>
        <v/>
      </c>
      <c r="ACX23">
        <f>IF($B23=0,1000000,IF(INDEX('計算A'!$D$60:$II$104,$B23,196)*KJ23=1,IF(AND($E23=2,TQ23=0),1000000,IF($F23&gt;0,INDEX('計算A'!GQ$110:GQ$114,$F23+1)+IF(AND($E23=1,TQ23=0),1000,0),MIN(AEZ23,20)*400+(IF('計算A'!GP$106=1,1-KI23,0)+IF('計算A'!GQ$106=1,1-KK23,0))*150+49+'計算A'!GQ$5*100000+IF(AND($E23=1,TQ23=0),50000,0))),1000000))</f>
        <v/>
      </c>
      <c r="ACY23">
        <f>IF($B23=0,1000000,IF(INDEX('計算A'!$D$60:$II$104,$B23,197)*KK23=1,IF(AND($E23=2,TR23=0),1000000,IF($F23&gt;0,INDEX('計算A'!GR$110:GR$114,$F23+1)+IF(AND($E23=1,TR23=0),1000,0),MIN(AEZ23,20)*400+(IF('計算A'!GQ$106=1,1-KJ23,0)+IF('計算A'!GR$106=1,1-KL23,0))*150+59+'計算A'!GR$5*100000+IF(AND($E23=1,TR23=0),50000,0))),1000000))</f>
        <v/>
      </c>
      <c r="ACZ23">
        <f>IF($B23=0,1000000,IF(INDEX('計算A'!$D$60:$II$104,$B23,198)*KL23=1,IF(AND($E23=2,TS23=0),1000000,IF($F23&gt;0,INDEX('計算A'!GS$110:GS$114,$F23+1)+IF(AND($E23=1,TS23=0),1000,0),MIN(AEZ23,20)*400+(IF('計算A'!GR$106=1,1-KK23,0)+IF('計算A'!GS$106=1,1-KM23,0))*150+69+'計算A'!GS$5*100000+IF(AND($E23=1,TS23=0),50000,0))),1000000))</f>
        <v/>
      </c>
      <c r="ADA23">
        <f>IF($B23=0,1000000,IF(INDEX('計算A'!$D$60:$II$104,$B23,199)*KM23=1,IF(AND($E23=2,TT23=0),1000000,IF($F23&gt;0,INDEX('計算A'!GT$110:GT$114,$F23+1)+IF(AND($E23=1,TT23=0),1000,0),MIN(AEZ23,20)*400+(IF('計算A'!GS$106=1,1-KL23,0)+IF('計算A'!GT$106=1,1-KN23,0))*150+79+'計算A'!GT$5*100000+IF(AND($E23=1,TT23=0),50000,0))),1000000))</f>
        <v/>
      </c>
      <c r="ADB23">
        <f>IF($B23=0,1000000,IF(INDEX('計算A'!$D$60:$II$104,$B23,200)*KN23=1,IF(AND($E23=2,TU23=0),1000000,IF($F23&gt;0,INDEX('計算A'!GU$110:GU$114,$F23+1)+IF(AND($E23=1,TU23=0),1000,0),MIN(AEZ23,20)*400+(IF('計算A'!GT$106=1,1-KM23,0)+IF('計算A'!GU$106=1,1-KO23,0))*150+89+'計算A'!GU$5*100000+IF(AND($E23=1,TU23=0),50000,0))),1000000))</f>
        <v/>
      </c>
      <c r="ADC23">
        <f>IF($B23=0,1000000,IF(INDEX('計算A'!$D$60:$II$104,$B23,201)*KO23=1,IF(AND($E23=2,TV23=0),1000000,IF($F23&gt;0,INDEX('計算A'!GV$110:GV$114,$F23+1)+IF(AND($E23=1,TV23=0),1000,0),MIN(AEZ23,20)*400+(IF('計算A'!GU$106=1,1-KN23,0)+IF('計算A'!GV$106=1,1-KP23,0))*150+99+'計算A'!GV$5*100000+IF(AND($E23=1,TV23=0),50000,0))),1000000))</f>
        <v/>
      </c>
      <c r="ADD23">
        <f>IF($B23=0,1000000,IF(INDEX('計算A'!$D$60:$II$104,$B23,202)*KP23=1,IF(AND($E23=2,TW23=0),1000000,IF($F23&gt;0,INDEX('計算A'!GW$110:GW$114,$F23+1)+IF(AND($E23=1,TW23=0),1000,0),MIN(AEZ23,20)*400+(IF('計算A'!GV$106=1,1-KO23,0)+IF('計算A'!GW$106=1,1-KQ23,0))*150+109+'計算A'!GW$5*100000+IF(AND($E23=1,TW23=0),50000,0))),1000000))</f>
        <v/>
      </c>
      <c r="ADE23">
        <f>IF($B23=0,1000000,IF(INDEX('計算A'!$D$60:$II$104,$B23,203)*KQ23=1,IF(AND($E23=2,TX23=0),1000000,IF($F23&gt;0,INDEX('計算A'!GX$110:GX$114,$F23+1)+IF(AND($E23=1,TX23=0),1000,0),MIN(AEZ23,20)*400+(IF('計算A'!GW$106=1,1-KP23,0)+IF('計算A'!GX$106=1,1-KR23,0))*150+119+'計算A'!GX$5*100000+IF(AND($E23=1,TX23=0),50000,0))),1000000))</f>
        <v/>
      </c>
      <c r="ADF23">
        <f>IF($B23=0,1000000,IF(INDEX('計算A'!$D$60:$II$104,$B23,204)*KR23=1,IF(AND($E23=2,TY23=0),1000000,IF($F23&gt;0,INDEX('計算A'!GY$110:GY$114,$F23+1)+IF(AND($E23=1,TY23=0),1000,0),MIN(AEZ23,20)*400+(IF('計算A'!GX$106=1,1-KQ23,0)+IF('計算A'!GY$106=1,1-KS23,0))*150+129+'計算A'!GY$5*100000+IF(AND($E23=1,TY23=0),50000,0))),1000000))</f>
        <v/>
      </c>
      <c r="ADG23">
        <f>IF($B23=0,1000000,IF(INDEX('計算A'!$D$60:$II$104,$B23,205)*KS23=1,IF(AND($E23=2,TZ23=0),1000000,IF($F23&gt;0,INDEX('計算A'!GZ$110:GZ$114,$F23+1)+IF(AND($E23=1,TZ23=0),1000,0),MIN(AEZ23,20)*400+(IF('計算A'!GY$106=1,1-KR23,0)+IF('計算A'!GZ$106=1,1-KT23,0))*150+139+'計算A'!GZ$5*100000+IF(AND($E23=1,TZ23=0),50000,0))),1000000))</f>
        <v/>
      </c>
      <c r="ADH23">
        <f>IF($B23=0,1000000,IF(INDEX('計算A'!$D$60:$II$104,$B23,206)*KT23=1,IF(AND($E23=2,UA23=0),1000000,IF($F23&gt;0,INDEX('計算A'!HA$110:HA$114,$F23+1)+IF(AND($E23=1,UA23=0),1000,0),MIN(AEZ23,20)*400+(IF('計算A'!GZ$106=1,1-KS23,0)+IF('計算A'!HA$106=1,1-KU23,0))*150+149+'計算A'!HA$5*100000+IF(AND($E23=1,UA23=0),50000,0))),1000000))</f>
        <v/>
      </c>
      <c r="ADI23">
        <f>IF($B23=0,1000000,IF(INDEX('計算A'!$D$60:$II$104,$B23,207)*KU23=1,IF(AND($E23=2,UB23=0),1000000,IF($F23&gt;0,INDEX('計算A'!HB$110:HB$114,$F23+1)+IF(AND($E23=1,UB23=0),1000,0),MIN(AEZ23,20)*400+(IF('計算A'!HA$106=1,1-KT23,0)+IF('計算A'!HB$106=1,1-KV23,0))*150+159+'計算A'!HB$5*100000+IF(AND($E23=1,UB23=0),50000,0))),1000000))</f>
        <v/>
      </c>
      <c r="ADJ23">
        <f>IF($B23=0,1000000,IF(INDEX('計算A'!$D$60:$II$104,$B23,208)*KV23=1,IF(AND($E23=2,UC23=0),1000000,IF($F23&gt;0,INDEX('計算A'!HC$110:HC$114,$F23+1)+IF(AND($E23=1,UC23=0),1000,0),MIN(AEZ23,20)*400+(IF('計算A'!HB$106=1,1-KU23,0)+IF('計算A'!HC$106=1,1-KW23,0))*150+169+'計算A'!HC$5*100000+IF(AND($E23=1,UC23=0),50000,0))),1000000))</f>
        <v/>
      </c>
      <c r="ADK23">
        <f>IF($B23=0,1000000,IF(INDEX('計算A'!$D$60:$II$104,$B23,209)*KW23=1,IF(AND($E23=2,UD23=0),1000000,IF($F23&gt;0,INDEX('計算A'!HD$110:HD$114,$F23+1)+IF(AND($E23=1,UD23=0),1000,0),MIN(AEZ23,20)*400+(IF('計算A'!HC$106=1,1-KV23,0)+IF('計算A'!HD$106=1,1-KX23,0))*150+179+'計算A'!HD$5*100000+IF(AND($E23=1,UD23=0),50000,0))),1000000))</f>
        <v/>
      </c>
      <c r="ADL23">
        <f>IF($B23=0,1000000,IF(INDEX('計算A'!$D$60:$II$104,$B23,210)*KX23=1,IF(AND($E23=2,UE23=0),1000000,IF($F23&gt;0,INDEX('計算A'!HE$110:HE$114,$F23+1)+IF(AND($E23=1,UE23=0),1000,0),MIN(AEZ23,20)*400+(IF('計算A'!HD$106=1,1-KW23,0)+IF('計算A'!HE$106=1,1-KY23,0))*150+189+'計算A'!HE$5*100000+IF(AND($E23=1,UE23=0),50000,0))),1000000))</f>
        <v/>
      </c>
      <c r="ADM23">
        <f>IF($B23=0,1000000,IF(INDEX('計算A'!$D$60:$II$104,$B23,211)*KY23=1,IF(AND($E23=2,UF23=0),1000000,IF($F23&gt;0,INDEX('計算A'!HF$110:HF$114,$F23+1)+IF(AND($E23=1,UF23=0),1000,0),MIN(AEZ23,20)*400+(IF('計算A'!HE$106=1,1-KX23,0)+IF('計算A'!HF$106=1,1-KZ23,0))*150+199+'計算A'!HF$5*100000+IF(AND($E23=1,UF23=0),50000,0))),1000000))</f>
        <v/>
      </c>
      <c r="ADN23">
        <f>IF($B23=0,1000000,IF(INDEX('計算A'!$D$60:$II$104,$B23,212)*KZ23=1,IF(AND($E23=2,UG23=0),1000000,IF($F23&gt;0,INDEX('計算A'!HG$110:HG$114,$F23+1)+IF(AND($E23=1,UG23=0),1000,0),MIN(AEZ23,20)*400+(IF('計算A'!HF$106=1,1-KY23,0)+IF('計算A'!HG$106=1,1-LA23,0))*150+209+'計算A'!HG$5*100000+IF(AND($E23=1,UG23=0),50000,0))),1000000))</f>
        <v/>
      </c>
      <c r="ADO23">
        <f>IF($B23=0,1000000,IF(INDEX('計算A'!$D$60:$II$104,$B23,213)*LA23=1,IF(AND($E23=2,UH23=0),1000000,IF($F23&gt;0,INDEX('計算A'!HH$110:HH$114,$F23+1)+IF(AND($E23=1,UH23=0),1000,0),MIN(AEZ23,20)*400+(IF('計算A'!HG$106=1,1-KZ23,0)+IF('計算A'!HH$106=1,1-LB23,0))*150+219+'計算A'!HH$5*100000+IF(AND($E23=1,UH23=0),50000,0))),1000000))</f>
        <v/>
      </c>
      <c r="ADP23">
        <f>IF($B23=0,1000000,IF(INDEX('計算A'!$D$60:$II$104,$B23,214)*LB23=1,IF(AND($E23=2,UI23=0),1000000,IF($F23&gt;0,INDEX('計算A'!HI$110:HI$114,$F23+1)+IF(AND($E23=1,UI23=0),1000,0),MIN(AEZ23,20)*400+(IF('計算A'!HH$106=1,1-LA23,0)+IF('計算A'!HI$106=1,1-LC23,0))*150+229+'計算A'!HI$5*100000+IF(AND($E23=1,UI23=0),50000,0))),1000000))</f>
        <v/>
      </c>
      <c r="ADQ23">
        <f>IF($B23=0,1000000,IF(INDEX('計算A'!$D$60:$II$104,$B23,215)*LC23=1,IF(AND($E23=2,UJ23=0),1000000,IF($F23&gt;0,INDEX('計算A'!HJ$110:HJ$114,$F23+1)+IF(AND($E23=1,UJ23=0),1000,0),MIN(AEZ23,20)*400+(IF('計算A'!HI$106=1,1-LB23,0)+IF('計算A'!HJ$106=1,1-LD23,0))*150+239+'計算A'!HJ$5*100000+IF(AND($E23=1,UJ23=0),50000,0))),1000000))</f>
        <v/>
      </c>
      <c r="ADR23">
        <f>IF($B23=0,1000000,IF(INDEX('計算A'!$D$60:$II$104,$B23,216)*LD23=1,IF(AND($E23=2,UK23=0),1000000,IF($F23&gt;0,INDEX('計算A'!HK$110:HK$114,$F23+1)+IF(AND($E23=1,UK23=0),1000,0),MIN(AEZ23,20)*400+(IF('計算A'!HJ$106=1,1-LC23,0))*150+249+'計算A'!HK$5*100000+IF(AND($E23=1,UK23=0),50000,0))),1000000))</f>
        <v/>
      </c>
      <c r="ADS23">
        <f>IF($B23=0,1000000,IF(INDEX('計算A'!$D$60:$II$104,$B23,217)*LE23=1,IF(AND($E23=2,UL23=0),1000000,IF($F23&gt;0,INDEX('計算A'!HL$110:HL$114,$F23+1)+IF(AND($E23=1,UL23=0),1000,0),MIN(AFA23,20)*400+(IF('計算A'!HL$106=1,1-LF23,0))*150+20+'計算A'!HL$5*100000+IF(AND($E23=1,UL23=0),50000,0))),1000000))</f>
        <v/>
      </c>
      <c r="ADT23">
        <f>IF($B23=0,1000000,IF(INDEX('計算A'!$D$60:$II$104,$B23,218)*LF23=1,IF(AND($E23=2,UM23=0),1000000,IF($F23&gt;0,INDEX('計算A'!HM$110:HM$114,$F23+1)+IF(AND($E23=1,UM23=0),1000,0),MIN(AFA23,20)*400+(IF('計算A'!HL$106=1,1-LE23,0)+IF('計算A'!HM$106=1,1-LG23,0))*150+30+'計算A'!HM$5*100000+IF(AND($E23=1,UM23=0),50000,0))),1000000))</f>
        <v/>
      </c>
      <c r="ADU23">
        <f>IF($B23=0,1000000,IF(INDEX('計算A'!$D$60:$II$104,$B23,219)*LG23=1,IF(AND($E23=2,UN23=0),1000000,IF($F23&gt;0,INDEX('計算A'!HN$110:HN$114,$F23+1)+IF(AND($E23=1,UN23=0),1000,0),MIN(AFA23,20)*400+(IF('計算A'!HM$106=1,1-LF23,0)+IF('計算A'!HN$106=1,1-LH23,0))*150+40+'計算A'!HN$5*100000+IF(AND($E23=1,UN23=0),50000,0))),1000000))</f>
        <v/>
      </c>
      <c r="ADV23">
        <f>IF($B23=0,1000000,IF(INDEX('計算A'!$D$60:$II$104,$B23,220)*LH23=1,IF(AND($E23=2,UO23=0),1000000,IF($F23&gt;0,INDEX('計算A'!HO$110:HO$114,$F23+1)+IF(AND($E23=1,UO23=0),1000,0),MIN(AFA23,20)*400+(IF('計算A'!HN$106=1,1-LG23,0)+IF('計算A'!HO$106=1,1-LI23,0))*150+50+'計算A'!HO$5*100000+IF(AND($E23=1,UO23=0),50000,0))),1000000))</f>
        <v/>
      </c>
      <c r="ADW23">
        <f>IF($B23=0,1000000,IF(INDEX('計算A'!$D$60:$II$104,$B23,221)*LI23=1,IF(AND($E23=2,UP23=0),1000000,IF($F23&gt;0,INDEX('計算A'!HP$110:HP$114,$F23+1)+IF(AND($E23=1,UP23=0),1000,0),MIN(AFA23,20)*400+(IF('計算A'!HO$106=1,1-LH23,0)+IF('計算A'!HP$106=1,1-LJ23,0))*150+60+'計算A'!HP$5*100000+IF(AND($E23=1,UP23=0),50000,0))),1000000))</f>
        <v/>
      </c>
      <c r="ADX23">
        <f>IF($B23=0,1000000,IF(INDEX('計算A'!$D$60:$II$104,$B23,222)*LJ23=1,IF(AND($E23=2,UQ23=0),1000000,IF($F23&gt;0,INDEX('計算A'!HQ$110:HQ$114,$F23+1)+IF(AND($E23=1,UQ23=0),1000,0),MIN(AFA23,20)*400+(IF('計算A'!HP$106=1,1-LI23,0)+IF('計算A'!HQ$106=1,1-LK23,0))*150+70+'計算A'!HQ$5*100000+IF(AND($E23=1,UQ23=0),50000,0))),1000000))</f>
        <v/>
      </c>
      <c r="ADY23">
        <f>IF($B23=0,1000000,IF(INDEX('計算A'!$D$60:$II$104,$B23,223)*LK23=1,IF(AND($E23=2,UR23=0),1000000,IF($F23&gt;0,INDEX('計算A'!HR$110:HR$114,$F23+1)+IF(AND($E23=1,UR23=0),1000,0),MIN(AFA23,20)*400+(IF('計算A'!HQ$106=1,1-LJ23,0)+IF('計算A'!HR$106=1,1-LL23,0))*150+80+'計算A'!HR$5*100000+IF(AND($E23=1,UR23=0),50000,0))),1000000))</f>
        <v/>
      </c>
      <c r="ADZ23">
        <f>IF($B23=0,1000000,IF(INDEX('計算A'!$D$60:$II$104,$B23,224)*LL23=1,IF(AND($E23=2,US23=0),1000000,IF($F23&gt;0,INDEX('計算A'!HS$110:HS$114,$F23+1)+IF(AND($E23=1,US23=0),1000,0),MIN(AFA23,20)*400+(IF('計算A'!HR$106=1,1-LK23,0)+IF('計算A'!HS$106=1,1-LM23,0))*150+90+'計算A'!HS$5*100000+IF(AND($E23=1,US23=0),50000,0))),1000000))</f>
        <v/>
      </c>
      <c r="AEA23">
        <f>IF($B23=0,1000000,IF(INDEX('計算A'!$D$60:$II$104,$B23,225)*LM23=1,IF(AND($E23=2,UT23=0),1000000,IF($F23&gt;0,INDEX('計算A'!HT$110:HT$114,$F23+1)+IF(AND($E23=1,UT23=0),1000,0),MIN(AFA23,20)*400+(IF('計算A'!HS$106=1,1-LL23,0)+IF('計算A'!HT$106=1,1-LN23,0))*150+100+'計算A'!HT$5*100000+IF(AND($E23=1,UT23=0),50000,0))),1000000))</f>
        <v/>
      </c>
      <c r="AEB23">
        <f>IF($B23=0,1000000,IF(INDEX('計算A'!$D$60:$II$104,$B23,226)*LN23=1,IF(AND($E23=2,UU23=0),1000000,IF($F23&gt;0,INDEX('計算A'!HU$110:HU$114,$F23+1)+IF(AND($E23=1,UU23=0),1000,0),MIN(AFA23,20)*400+(IF('計算A'!HT$106=1,1-LM23,0)+IF('計算A'!HU$106=1,1-LO23,0))*150+110+'計算A'!HU$5*100000+IF(AND($E23=1,UU23=0),50000,0))),1000000))</f>
        <v/>
      </c>
      <c r="AEC23">
        <f>IF($B23=0,1000000,IF(INDEX('計算A'!$D$60:$II$104,$B23,227)*LO23=1,IF(AND($E23=2,UV23=0),1000000,IF($F23&gt;0,INDEX('計算A'!HV$110:HV$114,$F23+1)+IF(AND($E23=1,UV23=0),1000,0),MIN(AFA23,20)*400+(IF('計算A'!HU$106=1,1-LN23,0)+IF('計算A'!HV$106=1,1-LP23,0))*150+120+'計算A'!HV$5*100000+IF(AND($E23=1,UV23=0),50000,0))),1000000))</f>
        <v/>
      </c>
      <c r="AED23">
        <f>IF($B23=0,1000000,IF(INDEX('計算A'!$D$60:$II$104,$B23,228)*LP23=1,IF(AND($E23=2,UW23=0),1000000,IF($F23&gt;0,INDEX('計算A'!HW$110:HW$114,$F23+1)+IF(AND($E23=1,UW23=0),1000,0),MIN(AFA23,20)*400+(IF('計算A'!HV$106=1,1-LO23,0)+IF('計算A'!HW$106=1,1-LQ23,0))*150+130+'計算A'!HW$5*100000+IF(AND($E23=1,UW23=0),50000,0))),1000000))</f>
        <v/>
      </c>
      <c r="AEE23">
        <f>IF($B23=0,1000000,IF(INDEX('計算A'!$D$60:$II$104,$B23,229)*LQ23=1,IF(AND($E23=2,UX23=0),1000000,IF($F23&gt;0,INDEX('計算A'!HX$110:HX$114,$F23+1)+IF(AND($E23=1,UX23=0),1000,0),MIN(AFA23,20)*400+(IF('計算A'!HW$106=1,1-LP23,0)+IF('計算A'!HX$106=1,1-LR23,0))*150+140+'計算A'!HX$5*100000+IF(AND($E23=1,UX23=0),50000,0))),1000000))</f>
        <v/>
      </c>
      <c r="AEF23">
        <f>IF($B23=0,1000000,IF(INDEX('計算A'!$D$60:$II$104,$B23,230)*LR23=1,IF(AND($E23=2,UY23=0),1000000,IF($F23&gt;0,INDEX('計算A'!HY$110:HY$114,$F23+1)+IF(AND($E23=1,UY23=0),1000,0),MIN(AFA23,20)*400+(IF('計算A'!HX$106=1,1-LQ23,0)+IF('計算A'!HY$106=1,1-LS23,0))*150+150+'計算A'!HY$5*100000+IF(AND($E23=1,UY23=0),50000,0))),1000000))</f>
        <v/>
      </c>
      <c r="AEG23">
        <f>IF($B23=0,1000000,IF(INDEX('計算A'!$D$60:$II$104,$B23,231)*LS23=1,IF(AND($E23=2,UZ23=0),1000000,IF($F23&gt;0,INDEX('計算A'!HZ$110:HZ$114,$F23+1)+IF(AND($E23=1,UZ23=0),1000,0),MIN(AFA23,20)*400+(IF('計算A'!HY$106=1,1-LR23,0)+IF('計算A'!HZ$106=1,1-LT23,0))*150+160+'計算A'!HZ$5*100000+IF(AND($E23=1,UZ23=0),50000,0))),1000000))</f>
        <v/>
      </c>
      <c r="AEH23">
        <f>IF($B23=0,1000000,IF(INDEX('計算A'!$D$60:$II$104,$B23,232)*LT23=1,IF(AND($E23=2,VA23=0),1000000,IF($F23&gt;0,INDEX('計算A'!IA$110:IA$114,$F23+1)+IF(AND($E23=1,VA23=0),1000,0),MIN(AFA23,20)*400+(IF('計算A'!HZ$106=1,1-LS23,0)+IF('計算A'!IA$106=1,1-LU23,0))*150+170+'計算A'!IA$5*100000+IF(AND($E23=1,VA23=0),50000,0))),1000000))</f>
        <v/>
      </c>
      <c r="AEI23">
        <f>IF($B23=0,1000000,IF(INDEX('計算A'!$D$60:$II$104,$B23,233)*LU23=1,IF(AND($E23=2,VB23=0),1000000,IF($F23&gt;0,INDEX('計算A'!IB$110:IB$114,$F23+1)+IF(AND($E23=1,VB23=0),1000,0),MIN(AFA23,20)*400+(IF('計算A'!IA$106=1,1-LT23,0)+IF('計算A'!IB$106=1,1-LV23,0))*150+180+'計算A'!IB$5*100000+IF(AND($E23=1,VB23=0),50000,0))),1000000))</f>
        <v/>
      </c>
      <c r="AEJ23">
        <f>IF($B23=0,1000000,IF(INDEX('計算A'!$D$60:$II$104,$B23,234)*LV23=1,IF(AND($E23=2,VC23=0),1000000,IF($F23&gt;0,INDEX('計算A'!IC$110:IC$114,$F23+1)+IF(AND($E23=1,VC23=0),1000,0),MIN(AFA23,20)*400+(IF('計算A'!IB$106=1,1-LU23,0)+IF('計算A'!IC$106=1,1-LW23,0))*150+190+'計算A'!IC$5*100000+IF(AND($E23=1,VC23=0),50000,0))),1000000))</f>
        <v/>
      </c>
      <c r="AEK23">
        <f>IF($B23=0,1000000,IF(INDEX('計算A'!$D$60:$II$104,$B23,235)*LW23=1,IF(AND($E23=2,VD23=0),1000000,IF($F23&gt;0,INDEX('計算A'!ID$110:ID$114,$F23+1)+IF(AND($E23=1,VD23=0),1000,0),MIN(AFA23,20)*400+(IF('計算A'!IC$106=1,1-LV23,0)+IF('計算A'!ID$106=1,1-LX23,0))*150+200+'計算A'!ID$5*100000+IF(AND($E23=1,VD23=0),50000,0))),1000000))</f>
        <v/>
      </c>
      <c r="AEL23">
        <f>IF($B23=0,1000000,IF(INDEX('計算A'!$D$60:$II$104,$B23,236)*LX23=1,IF(AND($E23=2,VE23=0),1000000,IF($F23&gt;0,INDEX('計算A'!IE$110:IE$114,$F23+1)+IF(AND($E23=1,VE23=0),1000,0),MIN(AFA23,20)*400+(IF('計算A'!ID$106=1,1-LW23,0)+IF('計算A'!IE$106=1,1-LY23,0))*150+210+'計算A'!IE$5*100000+IF(AND($E23=1,VE23=0),50000,0))),1000000))</f>
        <v/>
      </c>
      <c r="AEM23">
        <f>IF($B23=0,1000000,IF(INDEX('計算A'!$D$60:$II$104,$B23,237)*LY23=1,IF(AND($E23=2,VF23=0),1000000,IF($F23&gt;0,INDEX('計算A'!IF$110:IF$114,$F23+1)+IF(AND($E23=1,VF23=0),1000,0),MIN(AFA23,20)*400+(IF('計算A'!IE$106=1,1-LX23,0)+IF('計算A'!IF$106=1,1-LZ23,0))*150+220+'計算A'!IF$5*100000+IF(AND($E23=1,VF23=0),50000,0))),1000000))</f>
        <v/>
      </c>
      <c r="AEN23">
        <f>IF($B23=0,1000000,IF(INDEX('計算A'!$D$60:$II$104,$B23,238)*LZ23=1,IF(AND($E23=2,VG23=0),1000000,IF($F23&gt;0,INDEX('計算A'!IG$110:IG$114,$F23+1)+IF(AND($E23=1,VG23=0),1000,0),MIN(AFA23,20)*400+(IF('計算A'!IF$106=1,1-LY23,0)+IF('計算A'!IG$106=1,1-MA23,0))*150+230+'計算A'!IG$5*100000+IF(AND($E23=1,VG23=0),50000,0))),1000000))</f>
        <v/>
      </c>
      <c r="AEO23">
        <f>IF($B23=0,1000000,IF(INDEX('計算A'!$D$60:$II$104,$B23,239)*MA23=1,IF(AND($E23=2,VH23=0),1000000,IF($F23&gt;0,INDEX('計算A'!IH$110:IH$114,$F23+1)+IF(AND($E23=1,VH23=0),1000,0),MIN(AFA23,20)*400+(IF('計算A'!IG$106=1,1-LZ23,0)+IF('計算A'!IH$106=1,1-MB23,0))*150+240+'計算A'!IH$5*100000+IF(AND($E23=1,VH23=0),50000,0))),1000000))</f>
        <v/>
      </c>
      <c r="AEP23">
        <f>IF($B23=0,1000000,IF(INDEX('計算A'!$D$60:$II$104,$B23,240)*MB23=1,IF(AND($E23=2,VI23=0),1000000,IF($F23&gt;0,INDEX('計算A'!II$110:II$114,$F23+1)+IF(AND($E23=1,VI23=0),1000,0),MIN(AFA23,20)*400+(IF('計算A'!IH$106=1,1-MA23,0))*150+250+'計算A'!II$5*100000+IF(AND($E23=1,VI23=0),50000,0))),1000000))</f>
        <v/>
      </c>
      <c r="AER23">
        <f>AER22+IF($C22&gt;0,IF(INDEX('計算A'!$D$2:$II$2,$C22)=1,1,0),0)</f>
        <v/>
      </c>
      <c r="AES23">
        <f>AES22+IF($C22&gt;0,IF(INDEX('計算A'!$D$2:$II$2,$C22)=2,1,0),0)</f>
        <v/>
      </c>
      <c r="AET23">
        <f>AET22+IF($C22&gt;0,IF(INDEX('計算A'!$D$2:$II$2,$C22)=3,1,0),0)</f>
        <v/>
      </c>
      <c r="AEU23">
        <f>AEU22+IF($C22&gt;0,IF(INDEX('計算A'!$D$2:$II$2,$C22)=4,1,0),0)</f>
        <v/>
      </c>
      <c r="AEV23">
        <f>AEV22+IF($C22&gt;0,IF(INDEX('計算A'!$D$2:$II$2,$C22)=5,1,0),0)</f>
        <v/>
      </c>
      <c r="AEW23">
        <f>AEW22+IF($C22&gt;0,IF(INDEX('計算A'!$D$2:$II$2,$C22)=6,1,0),0)</f>
        <v/>
      </c>
      <c r="AEX23">
        <f>AEX22+IF($C22&gt;0,IF(INDEX('計算A'!$D$2:$II$2,$C22)=7,1,0),0)</f>
        <v/>
      </c>
      <c r="AEY23">
        <f>AEY22+IF($C22&gt;0,IF(INDEX('計算A'!$D$2:$II$2,$C22)=8,1,0),0)</f>
        <v/>
      </c>
      <c r="AEZ23">
        <f>AEZ22+IF($C22&gt;0,IF(INDEX('計算A'!$D$2:$II$2,$C22)=9,1,0),0)</f>
        <v/>
      </c>
      <c r="AFA23">
        <f>AFA22+IF($C22&gt;0,IF(INDEX('計算A'!$D$2:$II$2,$C22)=10,1,0),0)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F($F24&gt;0,INDEX('計算A'!D$110:D$114,$F24+1)+IF(AND($E24=1,MD24=0),1000,0),MIN(AER24,20)*400+(IF('計算A'!D$106=1,1-CX24,0))*150+11+'計算A'!D$5*100000+IF(AND($E24=1,MD24=0),50000,0))),1000000))</f>
        <v/>
      </c>
      <c r="VL24">
        <f>IF($B24=0,1000000,IF(INDEX('計算A'!$D$60:$II$104,$B24,2)*CX24=1,IF(AND($E24=2,ME24=0),1000000,IF($F24&gt;0,INDEX('計算A'!E$110:E$114,$F24+1)+IF(AND($E24=1,ME24=0),1000,0),MIN(AER24,20)*400+(IF('計算A'!D$106=1,1-CW24,0)+IF('計算A'!E$106=1,1-CY24,0))*150+21+'計算A'!E$5*100000+IF(AND($E24=1,ME24=0),50000,0))),1000000))</f>
        <v/>
      </c>
      <c r="VM24">
        <f>IF($B24=0,1000000,IF(INDEX('計算A'!$D$60:$II$104,$B24,3)*CY24=1,IF(AND($E24=2,MF24=0),1000000,IF($F24&gt;0,INDEX('計算A'!F$110:F$114,$F24+1)+IF(AND($E24=1,MF24=0),1000,0),MIN(AER24,20)*400+(IF('計算A'!E$106=1,1-CX24,0)+IF('計算A'!F$106=1,1-CZ24,0))*150+31+'計算A'!F$5*100000+IF(AND($E24=1,MF24=0),50000,0))),1000000))</f>
        <v/>
      </c>
      <c r="VN24">
        <f>IF($B24=0,1000000,IF(INDEX('計算A'!$D$60:$II$104,$B24,4)*CZ24=1,IF(AND($E24=2,MG24=0),1000000,IF($F24&gt;0,INDEX('計算A'!G$110:G$114,$F24+1)+IF(AND($E24=1,MG24=0),1000,0),MIN(AER24,20)*400+(IF('計算A'!F$106=1,1-CY24,0)+IF('計算A'!G$106=1,1-DA24,0))*150+41+'計算A'!G$5*100000+IF(AND($E24=1,MG24=0),50000,0))),1000000))</f>
        <v/>
      </c>
      <c r="VO24">
        <f>IF($B24=0,1000000,IF(INDEX('計算A'!$D$60:$II$104,$B24,5)*DA24=1,IF(AND($E24=2,MH24=0),1000000,IF($F24&gt;0,INDEX('計算A'!H$110:H$114,$F24+1)+IF(AND($E24=1,MH24=0),1000,0),MIN(AER24,20)*400+(IF('計算A'!G$106=1,1-CZ24,0)+IF('計算A'!H$106=1,1-DB24,0))*150+51+'計算A'!H$5*100000+IF(AND($E24=1,MH24=0),50000,0))),1000000))</f>
        <v/>
      </c>
      <c r="VP24">
        <f>IF($B24=0,1000000,IF(INDEX('計算A'!$D$60:$II$104,$B24,6)*DB24=1,IF(AND($E24=2,MI24=0),1000000,IF($F24&gt;0,INDEX('計算A'!I$110:I$114,$F24+1)+IF(AND($E24=1,MI24=0),1000,0),MIN(AER24,20)*400+(IF('計算A'!H$106=1,1-DA24,0)+IF('計算A'!I$106=1,1-DC24,0))*150+61+'計算A'!I$5*100000+IF(AND($E24=1,MI24=0),50000,0))),1000000))</f>
        <v/>
      </c>
      <c r="VQ24">
        <f>IF($B24=0,1000000,IF(INDEX('計算A'!$D$60:$II$104,$B24,7)*DC24=1,IF(AND($E24=2,MJ24=0),1000000,IF($F24&gt;0,INDEX('計算A'!J$110:J$114,$F24+1)+IF(AND($E24=1,MJ24=0),1000,0),MIN(AER24,20)*400+(IF('計算A'!I$106=1,1-DB24,0)+IF('計算A'!J$106=1,1-DD24,0))*150+71+'計算A'!J$5*100000+IF(AND($E24=1,MJ24=0),50000,0))),1000000))</f>
        <v/>
      </c>
      <c r="VR24">
        <f>IF($B24=0,1000000,IF(INDEX('計算A'!$D$60:$II$104,$B24,8)*DD24=1,IF(AND($E24=2,MK24=0),1000000,IF($F24&gt;0,INDEX('計算A'!K$110:K$114,$F24+1)+IF(AND($E24=1,MK24=0),1000,0),MIN(AER24,20)*400+(IF('計算A'!J$106=1,1-DC24,0)+IF('計算A'!K$106=1,1-DE24,0))*150+81+'計算A'!K$5*100000+IF(AND($E24=1,MK24=0),50000,0))),1000000))</f>
        <v/>
      </c>
      <c r="VS24">
        <f>IF($B24=0,1000000,IF(INDEX('計算A'!$D$60:$II$104,$B24,9)*DE24=1,IF(AND($E24=2,ML24=0),1000000,IF($F24&gt;0,INDEX('計算A'!L$110:L$114,$F24+1)+IF(AND($E24=1,ML24=0),1000,0),MIN(AER24,20)*400+(IF('計算A'!K$106=1,1-DD24,0)+IF('計算A'!L$106=1,1-DF24,0))*150+91+'計算A'!L$5*100000+IF(AND($E24=1,ML24=0),50000,0))),1000000))</f>
        <v/>
      </c>
      <c r="VT24">
        <f>IF($B24=0,1000000,IF(INDEX('計算A'!$D$60:$II$104,$B24,10)*DF24=1,IF(AND($E24=2,MM24=0),1000000,IF($F24&gt;0,INDEX('計算A'!M$110:M$114,$F24+1)+IF(AND($E24=1,MM24=0),1000,0),MIN(AER24,20)*400+(IF('計算A'!L$106=1,1-DE24,0)+IF('計算A'!M$106=1,1-DG24,0))*150+101+'計算A'!M$5*100000+IF(AND($E24=1,MM24=0),50000,0))),1000000))</f>
        <v/>
      </c>
      <c r="VU24">
        <f>IF($B24=0,1000000,IF(INDEX('計算A'!$D$60:$II$104,$B24,11)*DG24=1,IF(AND($E24=2,MN24=0),1000000,IF($F24&gt;0,INDEX('計算A'!N$110:N$114,$F24+1)+IF(AND($E24=1,MN24=0),1000,0),MIN(AER24,20)*400+(IF('計算A'!M$106=1,1-DF24,0)+IF('計算A'!N$106=1,1-DH24,0))*150+111+'計算A'!N$5*100000+IF(AND($E24=1,MN24=0),50000,0))),1000000))</f>
        <v/>
      </c>
      <c r="VV24">
        <f>IF($B24=0,1000000,IF(INDEX('計算A'!$D$60:$II$104,$B24,12)*DH24=1,IF(AND($E24=2,MO24=0),1000000,IF($F24&gt;0,INDEX('計算A'!O$110:O$114,$F24+1)+IF(AND($E24=1,MO24=0),1000,0),MIN(AER24,20)*400+(IF('計算A'!N$106=1,1-DG24,0)+IF('計算A'!O$106=1,1-DI24,0))*150+121+'計算A'!O$5*100000+IF(AND($E24=1,MO24=0),50000,0))),1000000))</f>
        <v/>
      </c>
      <c r="VW24">
        <f>IF($B24=0,1000000,IF(INDEX('計算A'!$D$60:$II$104,$B24,13)*DI24=1,IF(AND($E24=2,MP24=0),1000000,IF($F24&gt;0,INDEX('計算A'!P$110:P$114,$F24+1)+IF(AND($E24=1,MP24=0),1000,0),MIN(AER24,20)*400+(IF('計算A'!O$106=1,1-DH24,0)+IF('計算A'!P$106=1,1-DJ24,0))*150+131+'計算A'!P$5*100000+IF(AND($E24=1,MP24=0),50000,0))),1000000))</f>
        <v/>
      </c>
      <c r="VX24">
        <f>IF($B24=0,1000000,IF(INDEX('計算A'!$D$60:$II$104,$B24,14)*DJ24=1,IF(AND($E24=2,MQ24=0),1000000,IF($F24&gt;0,INDEX('計算A'!Q$110:Q$114,$F24+1)+IF(AND($E24=1,MQ24=0),1000,0),MIN(AER24,20)*400+(IF('計算A'!P$106=1,1-DI24,0)+IF('計算A'!Q$106=1,1-DK24,0))*150+141+'計算A'!Q$5*100000+IF(AND($E24=1,MQ24=0),50000,0))),1000000))</f>
        <v/>
      </c>
      <c r="VY24">
        <f>IF($B24=0,1000000,IF(INDEX('計算A'!$D$60:$II$104,$B24,15)*DK24=1,IF(AND($E24=2,MR24=0),1000000,IF($F24&gt;0,INDEX('計算A'!R$110:R$114,$F24+1)+IF(AND($E24=1,MR24=0),1000,0),MIN(AER24,20)*400+(IF('計算A'!Q$106=1,1-DJ24,0)+IF('計算A'!R$106=1,1-DL24,0))*150+151+'計算A'!R$5*100000+IF(AND($E24=1,MR24=0),50000,0))),1000000))</f>
        <v/>
      </c>
      <c r="VZ24">
        <f>IF($B24=0,1000000,IF(INDEX('計算A'!$D$60:$II$104,$B24,16)*DL24=1,IF(AND($E24=2,MS24=0),1000000,IF($F24&gt;0,INDEX('計算A'!S$110:S$114,$F24+1)+IF(AND($E24=1,MS24=0),1000,0),MIN(AER24,20)*400+(IF('計算A'!R$106=1,1-DK24,0)+IF('計算A'!S$106=1,1-DM24,0))*150+161+'計算A'!S$5*100000+IF(AND($E24=1,MS24=0),50000,0))),1000000))</f>
        <v/>
      </c>
      <c r="WA24">
        <f>IF($B24=0,1000000,IF(INDEX('計算A'!$D$60:$II$104,$B24,17)*DM24=1,IF(AND($E24=2,MT24=0),1000000,IF($F24&gt;0,INDEX('計算A'!T$110:T$114,$F24+1)+IF(AND($E24=1,MT24=0),1000,0),MIN(AER24,20)*400+(IF('計算A'!S$106=1,1-DL24,0)+IF('計算A'!T$106=1,1-DN24,0))*150+171+'計算A'!T$5*100000+IF(AND($E24=1,MT24=0),50000,0))),1000000))</f>
        <v/>
      </c>
      <c r="WB24">
        <f>IF($B24=0,1000000,IF(INDEX('計算A'!$D$60:$II$104,$B24,18)*DN24=1,IF(AND($E24=2,MU24=0),1000000,IF($F24&gt;0,INDEX('計算A'!U$110:U$114,$F24+1)+IF(AND($E24=1,MU24=0),1000,0),MIN(AER24,20)*400+(IF('計算A'!T$106=1,1-DM24,0)+IF('計算A'!U$106=1,1-DO24,0))*150+181+'計算A'!U$5*100000+IF(AND($E24=1,MU24=0),50000,0))),1000000))</f>
        <v/>
      </c>
      <c r="WC24">
        <f>IF($B24=0,1000000,IF(INDEX('計算A'!$D$60:$II$104,$B24,19)*DO24=1,IF(AND($E24=2,MV24=0),1000000,IF($F24&gt;0,INDEX('計算A'!V$110:V$114,$F24+1)+IF(AND($E24=1,MV24=0),1000,0),MIN(AER24,20)*400+(IF('計算A'!U$106=1,1-DN24,0)+IF('計算A'!V$106=1,1-DP24,0))*150+191+'計算A'!V$5*100000+IF(AND($E24=1,MV24=0),50000,0))),1000000))</f>
        <v/>
      </c>
      <c r="WD24">
        <f>IF($B24=0,1000000,IF(INDEX('計算A'!$D$60:$II$104,$B24,20)*DP24=1,IF(AND($E24=2,MW24=0),1000000,IF($F24&gt;0,INDEX('計算A'!W$110:W$114,$F24+1)+IF(AND($E24=1,MW24=0),1000,0),MIN(AER24,20)*400+(IF('計算A'!V$106=1,1-DO24,0)+IF('計算A'!W$106=1,1-DQ24,0))*150+201+'計算A'!W$5*100000+IF(AND($E24=1,MW24=0),50000,0))),1000000))</f>
        <v/>
      </c>
      <c r="WE24">
        <f>IF($B24=0,1000000,IF(INDEX('計算A'!$D$60:$II$104,$B24,21)*DQ24=1,IF(AND($E24=2,MX24=0),1000000,IF($F24&gt;0,INDEX('計算A'!X$110:X$114,$F24+1)+IF(AND($E24=1,MX24=0),1000,0),MIN(AER24,20)*400+(IF('計算A'!W$106=1,1-DP24,0)+IF('計算A'!X$106=1,1-DR24,0))*150+211+'計算A'!X$5*100000+IF(AND($E24=1,MX24=0),50000,0))),1000000))</f>
        <v/>
      </c>
      <c r="WF24">
        <f>IF($B24=0,1000000,IF(INDEX('計算A'!$D$60:$II$104,$B24,22)*DR24=1,IF(AND($E24=2,MY24=0),1000000,IF($F24&gt;0,INDEX('計算A'!Y$110:Y$114,$F24+1)+IF(AND($E24=1,MY24=0),1000,0),MIN(AER24,20)*400+(IF('計算A'!X$106=1,1-DQ24,0)+IF('計算A'!Y$106=1,1-DS24,0))*150+221+'計算A'!Y$5*100000+IF(AND($E24=1,MY24=0),50000,0))),1000000))</f>
        <v/>
      </c>
      <c r="WG24">
        <f>IF($B24=0,1000000,IF(INDEX('計算A'!$D$60:$II$104,$B24,23)*DS24=1,IF(AND($E24=2,MZ24=0),1000000,IF($F24&gt;0,INDEX('計算A'!Z$110:Z$114,$F24+1)+IF(AND($E24=1,MZ24=0),1000,0),MIN(AER24,20)*400+(IF('計算A'!Y$106=1,1-DR24,0)+IF('計算A'!Z$106=1,1-DT24,0))*150+231+'計算A'!Z$5*100000+IF(AND($E24=1,MZ24=0),50000,0))),1000000))</f>
        <v/>
      </c>
      <c r="WH24">
        <f>IF($B24=0,1000000,IF(INDEX('計算A'!$D$60:$II$104,$B24,24)*DT24=1,IF(AND($E24=2,NA24=0),1000000,IF($F24&gt;0,INDEX('計算A'!AA$110:AA$114,$F24+1)+IF(AND($E24=1,NA24=0),1000,0),MIN(AER24,20)*400+(IF('計算A'!Z$106=1,1-DS24,0))*150+241+'計算A'!AA$5*100000+IF(AND($E24=1,NA24=0),50000,0))),1000000))</f>
        <v/>
      </c>
      <c r="WI24">
        <f>IF($B24=0,1000000,IF(INDEX('計算A'!$D$60:$II$104,$B24,25)*DU24=1,IF(AND($E24=2,NB24=0),1000000,IF($F24&gt;0,INDEX('計算A'!AB$110:AB$114,$F24+1)+IF(AND($E24=1,NB24=0),1000,0),MIN(AES24,20)*400+(IF('計算A'!AB$106=1,1-DV24,0))*150+12+'計算A'!AB$5*100000+IF(AND($E24=1,NB24=0),50000,0))),1000000))</f>
        <v/>
      </c>
      <c r="WJ24">
        <f>IF($B24=0,1000000,IF(INDEX('計算A'!$D$60:$II$104,$B24,26)*DV24=1,IF(AND($E24=2,NC24=0),1000000,IF($F24&gt;0,INDEX('計算A'!AC$110:AC$114,$F24+1)+IF(AND($E24=1,NC24=0),1000,0),MIN(AES24,20)*400+(IF('計算A'!AB$106=1,1-DU24,0)+IF('計算A'!AC$106=1,1-DW24,0))*150+22+'計算A'!AC$5*100000+IF(AND($E24=1,NC24=0),50000,0))),1000000))</f>
        <v/>
      </c>
      <c r="WK24">
        <f>IF($B24=0,1000000,IF(INDEX('計算A'!$D$60:$II$104,$B24,27)*DW24=1,IF(AND($E24=2,ND24=0),1000000,IF($F24&gt;0,INDEX('計算A'!AD$110:AD$114,$F24+1)+IF(AND($E24=1,ND24=0),1000,0),MIN(AES24,20)*400+(IF('計算A'!AC$106=1,1-DV24,0)+IF('計算A'!AD$106=1,1-DX24,0))*150+32+'計算A'!AD$5*100000+IF(AND($E24=1,ND24=0),50000,0))),1000000))</f>
        <v/>
      </c>
      <c r="WL24">
        <f>IF($B24=0,1000000,IF(INDEX('計算A'!$D$60:$II$104,$B24,28)*DX24=1,IF(AND($E24=2,NE24=0),1000000,IF($F24&gt;0,INDEX('計算A'!AE$110:AE$114,$F24+1)+IF(AND($E24=1,NE24=0),1000,0),MIN(AES24,20)*400+(IF('計算A'!AD$106=1,1-DW24,0)+IF('計算A'!AE$106=1,1-DY24,0))*150+42+'計算A'!AE$5*100000+IF(AND($E24=1,NE24=0),50000,0))),1000000))</f>
        <v/>
      </c>
      <c r="WM24">
        <f>IF($B24=0,1000000,IF(INDEX('計算A'!$D$60:$II$104,$B24,29)*DY24=1,IF(AND($E24=2,NF24=0),1000000,IF($F24&gt;0,INDEX('計算A'!AF$110:AF$114,$F24+1)+IF(AND($E24=1,NF24=0),1000,0),MIN(AES24,20)*400+(IF('計算A'!AE$106=1,1-DX24,0)+IF('計算A'!AF$106=1,1-DZ24,0))*150+52+'計算A'!AF$5*100000+IF(AND($E24=1,NF24=0),50000,0))),1000000))</f>
        <v/>
      </c>
      <c r="WN24">
        <f>IF($B24=0,1000000,IF(INDEX('計算A'!$D$60:$II$104,$B24,30)*DZ24=1,IF(AND($E24=2,NG24=0),1000000,IF($F24&gt;0,INDEX('計算A'!AG$110:AG$114,$F24+1)+IF(AND($E24=1,NG24=0),1000,0),MIN(AES24,20)*400+(IF('計算A'!AF$106=1,1-DY24,0)+IF('計算A'!AG$106=1,1-EA24,0))*150+62+'計算A'!AG$5*100000+IF(AND($E24=1,NG24=0),50000,0))),1000000))</f>
        <v/>
      </c>
      <c r="WO24">
        <f>IF($B24=0,1000000,IF(INDEX('計算A'!$D$60:$II$104,$B24,31)*EA24=1,IF(AND($E24=2,NH24=0),1000000,IF($F24&gt;0,INDEX('計算A'!AH$110:AH$114,$F24+1)+IF(AND($E24=1,NH24=0),1000,0),MIN(AES24,20)*400+(IF('計算A'!AG$106=1,1-DZ24,0)+IF('計算A'!AH$106=1,1-EB24,0))*150+72+'計算A'!AH$5*100000+IF(AND($E24=1,NH24=0),50000,0))),1000000))</f>
        <v/>
      </c>
      <c r="WP24">
        <f>IF($B24=0,1000000,IF(INDEX('計算A'!$D$60:$II$104,$B24,32)*EB24=1,IF(AND($E24=2,NI24=0),1000000,IF($F24&gt;0,INDEX('計算A'!AI$110:AI$114,$F24+1)+IF(AND($E24=1,NI24=0),1000,0),MIN(AES24,20)*400+(IF('計算A'!AH$106=1,1-EA24,0)+IF('計算A'!AI$106=1,1-EC24,0))*150+82+'計算A'!AI$5*100000+IF(AND($E24=1,NI24=0),50000,0))),1000000))</f>
        <v/>
      </c>
      <c r="WQ24">
        <f>IF($B24=0,1000000,IF(INDEX('計算A'!$D$60:$II$104,$B24,33)*EC24=1,IF(AND($E24=2,NJ24=0),1000000,IF($F24&gt;0,INDEX('計算A'!AJ$110:AJ$114,$F24+1)+IF(AND($E24=1,NJ24=0),1000,0),MIN(AES24,20)*400+(IF('計算A'!AI$106=1,1-EB24,0)+IF('計算A'!AJ$106=1,1-ED24,0))*150+92+'計算A'!AJ$5*100000+IF(AND($E24=1,NJ24=0),50000,0))),1000000))</f>
        <v/>
      </c>
      <c r="WR24">
        <f>IF($B24=0,1000000,IF(INDEX('計算A'!$D$60:$II$104,$B24,34)*ED24=1,IF(AND($E24=2,NK24=0),1000000,IF($F24&gt;0,INDEX('計算A'!AK$110:AK$114,$F24+1)+IF(AND($E24=1,NK24=0),1000,0),MIN(AES24,20)*400+(IF('計算A'!AJ$106=1,1-EC24,0)+IF('計算A'!AK$106=1,1-EE24,0))*150+102+'計算A'!AK$5*100000+IF(AND($E24=1,NK24=0),50000,0))),1000000))</f>
        <v/>
      </c>
      <c r="WS24">
        <f>IF($B24=0,1000000,IF(INDEX('計算A'!$D$60:$II$104,$B24,35)*EE24=1,IF(AND($E24=2,NL24=0),1000000,IF($F24&gt;0,INDEX('計算A'!AL$110:AL$114,$F24+1)+IF(AND($E24=1,NL24=0),1000,0),MIN(AES24,20)*400+(IF('計算A'!AK$106=1,1-ED24,0)+IF('計算A'!AL$106=1,1-EF24,0))*150+112+'計算A'!AL$5*100000+IF(AND($E24=1,NL24=0),50000,0))),1000000))</f>
        <v/>
      </c>
      <c r="WT24">
        <f>IF($B24=0,1000000,IF(INDEX('計算A'!$D$60:$II$104,$B24,36)*EF24=1,IF(AND($E24=2,NM24=0),1000000,IF($F24&gt;0,INDEX('計算A'!AM$110:AM$114,$F24+1)+IF(AND($E24=1,NM24=0),1000,0),MIN(AES24,20)*400+(IF('計算A'!AL$106=1,1-EE24,0)+IF('計算A'!AM$106=1,1-EG24,0))*150+122+'計算A'!AM$5*100000+IF(AND($E24=1,NM24=0),50000,0))),1000000))</f>
        <v/>
      </c>
      <c r="WU24">
        <f>IF($B24=0,1000000,IF(INDEX('計算A'!$D$60:$II$104,$B24,37)*EG24=1,IF(AND($E24=2,NN24=0),1000000,IF($F24&gt;0,INDEX('計算A'!AN$110:AN$114,$F24+1)+IF(AND($E24=1,NN24=0),1000,0),MIN(AES24,20)*400+(IF('計算A'!AM$106=1,1-EF24,0)+IF('計算A'!AN$106=1,1-EH24,0))*150+132+'計算A'!AN$5*100000+IF(AND($E24=1,NN24=0),50000,0))),1000000))</f>
        <v/>
      </c>
      <c r="WV24">
        <f>IF($B24=0,1000000,IF(INDEX('計算A'!$D$60:$II$104,$B24,38)*EH24=1,IF(AND($E24=2,NO24=0),1000000,IF($F24&gt;0,INDEX('計算A'!AO$110:AO$114,$F24+1)+IF(AND($E24=1,NO24=0),1000,0),MIN(AES24,20)*400+(IF('計算A'!AN$106=1,1-EG24,0)+IF('計算A'!AO$106=1,1-EI24,0))*150+142+'計算A'!AO$5*100000+IF(AND($E24=1,NO24=0),50000,0))),1000000))</f>
        <v/>
      </c>
      <c r="WW24">
        <f>IF($B24=0,1000000,IF(INDEX('計算A'!$D$60:$II$104,$B24,39)*EI24=1,IF(AND($E24=2,NP24=0),1000000,IF($F24&gt;0,INDEX('計算A'!AP$110:AP$114,$F24+1)+IF(AND($E24=1,NP24=0),1000,0),MIN(AES24,20)*400+(IF('計算A'!AO$106=1,1-EH24,0)+IF('計算A'!AP$106=1,1-EJ24,0))*150+152+'計算A'!AP$5*100000+IF(AND($E24=1,NP24=0),50000,0))),1000000))</f>
        <v/>
      </c>
      <c r="WX24">
        <f>IF($B24=0,1000000,IF(INDEX('計算A'!$D$60:$II$104,$B24,40)*EJ24=1,IF(AND($E24=2,NQ24=0),1000000,IF($F24&gt;0,INDEX('計算A'!AQ$110:AQ$114,$F24+1)+IF(AND($E24=1,NQ24=0),1000,0),MIN(AES24,20)*400+(IF('計算A'!AP$106=1,1-EI24,0)+IF('計算A'!AQ$106=1,1-EK24,0))*150+162+'計算A'!AQ$5*100000+IF(AND($E24=1,NQ24=0),50000,0))),1000000))</f>
        <v/>
      </c>
      <c r="WY24">
        <f>IF($B24=0,1000000,IF(INDEX('計算A'!$D$60:$II$104,$B24,41)*EK24=1,IF(AND($E24=2,NR24=0),1000000,IF($F24&gt;0,INDEX('計算A'!AR$110:AR$114,$F24+1)+IF(AND($E24=1,NR24=0),1000,0),MIN(AES24,20)*400+(IF('計算A'!AQ$106=1,1-EJ24,0)+IF('計算A'!AR$106=1,1-EL24,0))*150+172+'計算A'!AR$5*100000+IF(AND($E24=1,NR24=0),50000,0))),1000000))</f>
        <v/>
      </c>
      <c r="WZ24">
        <f>IF($B24=0,1000000,IF(INDEX('計算A'!$D$60:$II$104,$B24,42)*EL24=1,IF(AND($E24=2,NS24=0),1000000,IF($F24&gt;0,INDEX('計算A'!AS$110:AS$114,$F24+1)+IF(AND($E24=1,NS24=0),1000,0),MIN(AES24,20)*400+(IF('計算A'!AR$106=1,1-EK24,0)+IF('計算A'!AS$106=1,1-EM24,0))*150+182+'計算A'!AS$5*100000+IF(AND($E24=1,NS24=0),50000,0))),1000000))</f>
        <v/>
      </c>
      <c r="XA24">
        <f>IF($B24=0,1000000,IF(INDEX('計算A'!$D$60:$II$104,$B24,43)*EM24=1,IF(AND($E24=2,NT24=0),1000000,IF($F24&gt;0,INDEX('計算A'!AT$110:AT$114,$F24+1)+IF(AND($E24=1,NT24=0),1000,0),MIN(AES24,20)*400+(IF('計算A'!AS$106=1,1-EL24,0)+IF('計算A'!AT$106=1,1-EN24,0))*150+192+'計算A'!AT$5*100000+IF(AND($E24=1,NT24=0),50000,0))),1000000))</f>
        <v/>
      </c>
      <c r="XB24">
        <f>IF($B24=0,1000000,IF(INDEX('計算A'!$D$60:$II$104,$B24,44)*EN24=1,IF(AND($E24=2,NU24=0),1000000,IF($F24&gt;0,INDEX('計算A'!AU$110:AU$114,$F24+1)+IF(AND($E24=1,NU24=0),1000,0),MIN(AES24,20)*400+(IF('計算A'!AT$106=1,1-EM24,0)+IF('計算A'!AU$106=1,1-EO24,0))*150+202+'計算A'!AU$5*100000+IF(AND($E24=1,NU24=0),50000,0))),1000000))</f>
        <v/>
      </c>
      <c r="XC24">
        <f>IF($B24=0,1000000,IF(INDEX('計算A'!$D$60:$II$104,$B24,45)*EO24=1,IF(AND($E24=2,NV24=0),1000000,IF($F24&gt;0,INDEX('計算A'!AV$110:AV$114,$F24+1)+IF(AND($E24=1,NV24=0),1000,0),MIN(AES24,20)*400+(IF('計算A'!AU$106=1,1-EN24,0)+IF('計算A'!AV$106=1,1-EP24,0))*150+212+'計算A'!AV$5*100000+IF(AND($E24=1,NV24=0),50000,0))),1000000))</f>
        <v/>
      </c>
      <c r="XD24">
        <f>IF($B24=0,1000000,IF(INDEX('計算A'!$D$60:$II$104,$B24,46)*EP24=1,IF(AND($E24=2,NW24=0),1000000,IF($F24&gt;0,INDEX('計算A'!AW$110:AW$114,$F24+1)+IF(AND($E24=1,NW24=0),1000,0),MIN(AES24,20)*400+(IF('計算A'!AV$106=1,1-EO24,0)+IF('計算A'!AW$106=1,1-EQ24,0))*150+222+'計算A'!AW$5*100000+IF(AND($E24=1,NW24=0),50000,0))),1000000))</f>
        <v/>
      </c>
      <c r="XE24">
        <f>IF($B24=0,1000000,IF(INDEX('計算A'!$D$60:$II$104,$B24,47)*EQ24=1,IF(AND($E24=2,NX24=0),1000000,IF($F24&gt;0,INDEX('計算A'!AX$110:AX$114,$F24+1)+IF(AND($E24=1,NX24=0),1000,0),MIN(AES24,20)*400+(IF('計算A'!AW$106=1,1-EP24,0)+IF('計算A'!AX$106=1,1-ER24,0))*150+232+'計算A'!AX$5*100000+IF(AND($E24=1,NX24=0),50000,0))),1000000))</f>
        <v/>
      </c>
      <c r="XF24">
        <f>IF($B24=0,1000000,IF(INDEX('計算A'!$D$60:$II$104,$B24,48)*ER24=1,IF(AND($E24=2,NY24=0),1000000,IF($F24&gt;0,INDEX('計算A'!AY$110:AY$114,$F24+1)+IF(AND($E24=1,NY24=0),1000,0),MIN(AES24,20)*400+(IF('計算A'!AX$106=1,1-EQ24,0))*150+242+'計算A'!AY$5*100000+IF(AND($E24=1,NY24=0),50000,0))),1000000))</f>
        <v/>
      </c>
      <c r="XG24">
        <f>IF($B24=0,1000000,IF(INDEX('計算A'!$D$60:$II$104,$B24,49)*ES24=1,IF(AND($E24=2,NZ24=0),1000000,IF($F24&gt;0,INDEX('計算A'!AZ$110:AZ$114,$F24+1)+IF(AND($E24=1,NZ24=0),1000,0),MIN(AET24,20)*400+(IF('計算A'!AZ$106=1,1-ET24,0))*150+13+'計算A'!AZ$5*100000+IF(AND($E24=1,NZ24=0),50000,0))),1000000))</f>
        <v/>
      </c>
      <c r="XH24">
        <f>IF($B24=0,1000000,IF(INDEX('計算A'!$D$60:$II$104,$B24,50)*ET24=1,IF(AND($E24=2,OA24=0),1000000,IF($F24&gt;0,INDEX('計算A'!BA$110:BA$114,$F24+1)+IF(AND($E24=1,OA24=0),1000,0),MIN(AET24,20)*400+(IF('計算A'!AZ$106=1,1-ES24,0)+IF('計算A'!BA$106=1,1-EU24,0))*150+23+'計算A'!BA$5*100000+IF(AND($E24=1,OA24=0),50000,0))),1000000))</f>
        <v/>
      </c>
      <c r="XI24">
        <f>IF($B24=0,1000000,IF(INDEX('計算A'!$D$60:$II$104,$B24,51)*EU24=1,IF(AND($E24=2,OB24=0),1000000,IF($F24&gt;0,INDEX('計算A'!BB$110:BB$114,$F24+1)+IF(AND($E24=1,OB24=0),1000,0),MIN(AET24,20)*400+(IF('計算A'!BA$106=1,1-ET24,0)+IF('計算A'!BB$106=1,1-EV24,0))*150+33+'計算A'!BB$5*100000+IF(AND($E24=1,OB24=0),50000,0))),1000000))</f>
        <v/>
      </c>
      <c r="XJ24">
        <f>IF($B24=0,1000000,IF(INDEX('計算A'!$D$60:$II$104,$B24,52)*EV24=1,IF(AND($E24=2,OC24=0),1000000,IF($F24&gt;0,INDEX('計算A'!BC$110:BC$114,$F24+1)+IF(AND($E24=1,OC24=0),1000,0),MIN(AET24,20)*400+(IF('計算A'!BB$106=1,1-EU24,0)+IF('計算A'!BC$106=1,1-EW24,0))*150+43+'計算A'!BC$5*100000+IF(AND($E24=1,OC24=0),50000,0))),1000000))</f>
        <v/>
      </c>
      <c r="XK24">
        <f>IF($B24=0,1000000,IF(INDEX('計算A'!$D$60:$II$104,$B24,53)*EW24=1,IF(AND($E24=2,OD24=0),1000000,IF($F24&gt;0,INDEX('計算A'!BD$110:BD$114,$F24+1)+IF(AND($E24=1,OD24=0),1000,0),MIN(AET24,20)*400+(IF('計算A'!BC$106=1,1-EV24,0)+IF('計算A'!BD$106=1,1-EX24,0))*150+53+'計算A'!BD$5*100000+IF(AND($E24=1,OD24=0),50000,0))),1000000))</f>
        <v/>
      </c>
      <c r="XL24">
        <f>IF($B24=0,1000000,IF(INDEX('計算A'!$D$60:$II$104,$B24,54)*EX24=1,IF(AND($E24=2,OE24=0),1000000,IF($F24&gt;0,INDEX('計算A'!BE$110:BE$114,$F24+1)+IF(AND($E24=1,OE24=0),1000,0),MIN(AET24,20)*400+(IF('計算A'!BD$106=1,1-EW24,0)+IF('計算A'!BE$106=1,1-EY24,0))*150+63+'計算A'!BE$5*100000+IF(AND($E24=1,OE24=0),50000,0))),1000000))</f>
        <v/>
      </c>
      <c r="XM24">
        <f>IF($B24=0,1000000,IF(INDEX('計算A'!$D$60:$II$104,$B24,55)*EY24=1,IF(AND($E24=2,OF24=0),1000000,IF($F24&gt;0,INDEX('計算A'!BF$110:BF$114,$F24+1)+IF(AND($E24=1,OF24=0),1000,0),MIN(AET24,20)*400+(IF('計算A'!BE$106=1,1-EX24,0)+IF('計算A'!BF$106=1,1-EZ24,0))*150+73+'計算A'!BF$5*100000+IF(AND($E24=1,OF24=0),50000,0))),1000000))</f>
        <v/>
      </c>
      <c r="XN24">
        <f>IF($B24=0,1000000,IF(INDEX('計算A'!$D$60:$II$104,$B24,56)*EZ24=1,IF(AND($E24=2,OG24=0),1000000,IF($F24&gt;0,INDEX('計算A'!BG$110:BG$114,$F24+1)+IF(AND($E24=1,OG24=0),1000,0),MIN(AET24,20)*400+(IF('計算A'!BF$106=1,1-EY24,0)+IF('計算A'!BG$106=1,1-FA24,0))*150+83+'計算A'!BG$5*100000+IF(AND($E24=1,OG24=0),50000,0))),1000000))</f>
        <v/>
      </c>
      <c r="XO24">
        <f>IF($B24=0,1000000,IF(INDEX('計算A'!$D$60:$II$104,$B24,57)*FA24=1,IF(AND($E24=2,OH24=0),1000000,IF($F24&gt;0,INDEX('計算A'!BH$110:BH$114,$F24+1)+IF(AND($E24=1,OH24=0),1000,0),MIN(AET24,20)*400+(IF('計算A'!BG$106=1,1-EZ24,0)+IF('計算A'!BH$106=1,1-FB24,0))*150+93+'計算A'!BH$5*100000+IF(AND($E24=1,OH24=0),50000,0))),1000000))</f>
        <v/>
      </c>
      <c r="XP24">
        <f>IF($B24=0,1000000,IF(INDEX('計算A'!$D$60:$II$104,$B24,58)*FB24=1,IF(AND($E24=2,OI24=0),1000000,IF($F24&gt;0,INDEX('計算A'!BI$110:BI$114,$F24+1)+IF(AND($E24=1,OI24=0),1000,0),MIN(AET24,20)*400+(IF('計算A'!BH$106=1,1-FA24,0)+IF('計算A'!BI$106=1,1-FC24,0))*150+103+'計算A'!BI$5*100000+IF(AND($E24=1,OI24=0),50000,0))),1000000))</f>
        <v/>
      </c>
      <c r="XQ24">
        <f>IF($B24=0,1000000,IF(INDEX('計算A'!$D$60:$II$104,$B24,59)*FC24=1,IF(AND($E24=2,OJ24=0),1000000,IF($F24&gt;0,INDEX('計算A'!BJ$110:BJ$114,$F24+1)+IF(AND($E24=1,OJ24=0),1000,0),MIN(AET24,20)*400+(IF('計算A'!BI$106=1,1-FB24,0)+IF('計算A'!BJ$106=1,1-FD24,0))*150+113+'計算A'!BJ$5*100000+IF(AND($E24=1,OJ24=0),50000,0))),1000000))</f>
        <v/>
      </c>
      <c r="XR24">
        <f>IF($B24=0,1000000,IF(INDEX('計算A'!$D$60:$II$104,$B24,60)*FD24=1,IF(AND($E24=2,OK24=0),1000000,IF($F24&gt;0,INDEX('計算A'!BK$110:BK$114,$F24+1)+IF(AND($E24=1,OK24=0),1000,0),MIN(AET24,20)*400+(IF('計算A'!BJ$106=1,1-FC24,0)+IF('計算A'!BK$106=1,1-FE24,0))*150+123+'計算A'!BK$5*100000+IF(AND($E24=1,OK24=0),50000,0))),1000000))</f>
        <v/>
      </c>
      <c r="XS24">
        <f>IF($B24=0,1000000,IF(INDEX('計算A'!$D$60:$II$104,$B24,61)*FE24=1,IF(AND($E24=2,OL24=0),1000000,IF($F24&gt;0,INDEX('計算A'!BL$110:BL$114,$F24+1)+IF(AND($E24=1,OL24=0),1000,0),MIN(AET24,20)*400+(IF('計算A'!BK$106=1,1-FD24,0)+IF('計算A'!BL$106=1,1-FF24,0))*150+133+'計算A'!BL$5*100000+IF(AND($E24=1,OL24=0),50000,0))),1000000))</f>
        <v/>
      </c>
      <c r="XT24">
        <f>IF($B24=0,1000000,IF(INDEX('計算A'!$D$60:$II$104,$B24,62)*FF24=1,IF(AND($E24=2,OM24=0),1000000,IF($F24&gt;0,INDEX('計算A'!BM$110:BM$114,$F24+1)+IF(AND($E24=1,OM24=0),1000,0),MIN(AET24,20)*400+(IF('計算A'!BL$106=1,1-FE24,0)+IF('計算A'!BM$106=1,1-FG24,0))*150+143+'計算A'!BM$5*100000+IF(AND($E24=1,OM24=0),50000,0))),1000000))</f>
        <v/>
      </c>
      <c r="XU24">
        <f>IF($B24=0,1000000,IF(INDEX('計算A'!$D$60:$II$104,$B24,63)*FG24=1,IF(AND($E24=2,ON24=0),1000000,IF($F24&gt;0,INDEX('計算A'!BN$110:BN$114,$F24+1)+IF(AND($E24=1,ON24=0),1000,0),MIN(AET24,20)*400+(IF('計算A'!BM$106=1,1-FF24,0)+IF('計算A'!BN$106=1,1-FH24,0))*150+153+'計算A'!BN$5*100000+IF(AND($E24=1,ON24=0),50000,0))),1000000))</f>
        <v/>
      </c>
      <c r="XV24">
        <f>IF($B24=0,1000000,IF(INDEX('計算A'!$D$60:$II$104,$B24,64)*FH24=1,IF(AND($E24=2,OO24=0),1000000,IF($F24&gt;0,INDEX('計算A'!BO$110:BO$114,$F24+1)+IF(AND($E24=1,OO24=0),1000,0),MIN(AET24,20)*400+(IF('計算A'!BN$106=1,1-FG24,0)+IF('計算A'!BO$106=1,1-FI24,0))*150+163+'計算A'!BO$5*100000+IF(AND($E24=1,OO24=0),50000,0))),1000000))</f>
        <v/>
      </c>
      <c r="XW24">
        <f>IF($B24=0,1000000,IF(INDEX('計算A'!$D$60:$II$104,$B24,65)*FI24=1,IF(AND($E24=2,OP24=0),1000000,IF($F24&gt;0,INDEX('計算A'!BP$110:BP$114,$F24+1)+IF(AND($E24=1,OP24=0),1000,0),MIN(AET24,20)*400+(IF('計算A'!BO$106=1,1-FH24,0)+IF('計算A'!BP$106=1,1-FJ24,0))*150+173+'計算A'!BP$5*100000+IF(AND($E24=1,OP24=0),50000,0))),1000000))</f>
        <v/>
      </c>
      <c r="XX24">
        <f>IF($B24=0,1000000,IF(INDEX('計算A'!$D$60:$II$104,$B24,66)*FJ24=1,IF(AND($E24=2,OQ24=0),1000000,IF($F24&gt;0,INDEX('計算A'!BQ$110:BQ$114,$F24+1)+IF(AND($E24=1,OQ24=0),1000,0),MIN(AET24,20)*400+(IF('計算A'!BP$106=1,1-FI24,0)+IF('計算A'!BQ$106=1,1-FK24,0))*150+183+'計算A'!BQ$5*100000+IF(AND($E24=1,OQ24=0),50000,0))),1000000))</f>
        <v/>
      </c>
      <c r="XY24">
        <f>IF($B24=0,1000000,IF(INDEX('計算A'!$D$60:$II$104,$B24,67)*FK24=1,IF(AND($E24=2,OR24=0),1000000,IF($F24&gt;0,INDEX('計算A'!BR$110:BR$114,$F24+1)+IF(AND($E24=1,OR24=0),1000,0),MIN(AET24,20)*400+(IF('計算A'!BQ$106=1,1-FJ24,0)+IF('計算A'!BR$106=1,1-FL24,0))*150+193+'計算A'!BR$5*100000+IF(AND($E24=1,OR24=0),50000,0))),1000000))</f>
        <v/>
      </c>
      <c r="XZ24">
        <f>IF($B24=0,1000000,IF(INDEX('計算A'!$D$60:$II$104,$B24,68)*FL24=1,IF(AND($E24=2,OS24=0),1000000,IF($F24&gt;0,INDEX('計算A'!BS$110:BS$114,$F24+1)+IF(AND($E24=1,OS24=0),1000,0),MIN(AET24,20)*400+(IF('計算A'!BR$106=1,1-FK24,0)+IF('計算A'!BS$106=1,1-FM24,0))*150+203+'計算A'!BS$5*100000+IF(AND($E24=1,OS24=0),50000,0))),1000000))</f>
        <v/>
      </c>
      <c r="YA24">
        <f>IF($B24=0,1000000,IF(INDEX('計算A'!$D$60:$II$104,$B24,69)*FM24=1,IF(AND($E24=2,OT24=0),1000000,IF($F24&gt;0,INDEX('計算A'!BT$110:BT$114,$F24+1)+IF(AND($E24=1,OT24=0),1000,0),MIN(AET24,20)*400+(IF('計算A'!BS$106=1,1-FL24,0)+IF('計算A'!BT$106=1,1-FN24,0))*150+213+'計算A'!BT$5*100000+IF(AND($E24=1,OT24=0),50000,0))),1000000))</f>
        <v/>
      </c>
      <c r="YB24">
        <f>IF($B24=0,1000000,IF(INDEX('計算A'!$D$60:$II$104,$B24,70)*FN24=1,IF(AND($E24=2,OU24=0),1000000,IF($F24&gt;0,INDEX('計算A'!BU$110:BU$114,$F24+1)+IF(AND($E24=1,OU24=0),1000,0),MIN(AET24,20)*400+(IF('計算A'!BT$106=1,1-FM24,0)+IF('計算A'!BU$106=1,1-FO24,0))*150+223+'計算A'!BU$5*100000+IF(AND($E24=1,OU24=0),50000,0))),1000000))</f>
        <v/>
      </c>
      <c r="YC24">
        <f>IF($B24=0,1000000,IF(INDEX('計算A'!$D$60:$II$104,$B24,71)*FO24=1,IF(AND($E24=2,OV24=0),1000000,IF($F24&gt;0,INDEX('計算A'!BV$110:BV$114,$F24+1)+IF(AND($E24=1,OV24=0),1000,0),MIN(AET24,20)*400+(IF('計算A'!BU$106=1,1-FN24,0)+IF('計算A'!BV$106=1,1-FP24,0))*150+233+'計算A'!BV$5*100000+IF(AND($E24=1,OV24=0),50000,0))),1000000))</f>
        <v/>
      </c>
      <c r="YD24">
        <f>IF($B24=0,1000000,IF(INDEX('計算A'!$D$60:$II$104,$B24,72)*FP24=1,IF(AND($E24=2,OW24=0),1000000,IF($F24&gt;0,INDEX('計算A'!BW$110:BW$114,$F24+1)+IF(AND($E24=1,OW24=0),1000,0),MIN(AET24,20)*400+(IF('計算A'!BV$106=1,1-FO24,0))*150+243+'計算A'!BW$5*100000+IF(AND($E24=1,OW24=0),50000,0))),1000000))</f>
        <v/>
      </c>
      <c r="YE24">
        <f>IF($B24=0,1000000,IF(INDEX('計算A'!$D$60:$II$104,$B24,73)*FQ24=1,IF(AND($E24=2,OX24=0),1000000,IF($F24&gt;0,INDEX('計算A'!BX$110:BX$114,$F24+1)+IF(AND($E24=1,OX24=0),1000,0),MIN(AEU24,20)*400+(IF('計算A'!BX$106=1,1-FR24,0))*150+14+'計算A'!BX$5*100000+IF(AND($E24=1,OX24=0),50000,0))),1000000))</f>
        <v/>
      </c>
      <c r="YF24">
        <f>IF($B24=0,1000000,IF(INDEX('計算A'!$D$60:$II$104,$B24,74)*FR24=1,IF(AND($E24=2,OY24=0),1000000,IF($F24&gt;0,INDEX('計算A'!BY$110:BY$114,$F24+1)+IF(AND($E24=1,OY24=0),1000,0),MIN(AEU24,20)*400+(IF('計算A'!BX$106=1,1-FQ24,0)+IF('計算A'!BY$106=1,1-FS24,0))*150+24+'計算A'!BY$5*100000+IF(AND($E24=1,OY24=0),50000,0))),1000000))</f>
        <v/>
      </c>
      <c r="YG24">
        <f>IF($B24=0,1000000,IF(INDEX('計算A'!$D$60:$II$104,$B24,75)*FS24=1,IF(AND($E24=2,OZ24=0),1000000,IF($F24&gt;0,INDEX('計算A'!BZ$110:BZ$114,$F24+1)+IF(AND($E24=1,OZ24=0),1000,0),MIN(AEU24,20)*400+(IF('計算A'!BY$106=1,1-FR24,0)+IF('計算A'!BZ$106=1,1-FT24,0))*150+34+'計算A'!BZ$5*100000+IF(AND($E24=1,OZ24=0),50000,0))),1000000))</f>
        <v/>
      </c>
      <c r="YH24">
        <f>IF($B24=0,1000000,IF(INDEX('計算A'!$D$60:$II$104,$B24,76)*FT24=1,IF(AND($E24=2,PA24=0),1000000,IF($F24&gt;0,INDEX('計算A'!CA$110:CA$114,$F24+1)+IF(AND($E24=1,PA24=0),1000,0),MIN(AEU24,20)*400+(IF('計算A'!BZ$106=1,1-FS24,0)+IF('計算A'!CA$106=1,1-FU24,0))*150+44+'計算A'!CA$5*100000+IF(AND($E24=1,PA24=0),50000,0))),1000000))</f>
        <v/>
      </c>
      <c r="YI24">
        <f>IF($B24=0,1000000,IF(INDEX('計算A'!$D$60:$II$104,$B24,77)*FU24=1,IF(AND($E24=2,PB24=0),1000000,IF($F24&gt;0,INDEX('計算A'!CB$110:CB$114,$F24+1)+IF(AND($E24=1,PB24=0),1000,0),MIN(AEU24,20)*400+(IF('計算A'!CA$106=1,1-FT24,0)+IF('計算A'!CB$106=1,1-FV24,0))*150+54+'計算A'!CB$5*100000+IF(AND($E24=1,PB24=0),50000,0))),1000000))</f>
        <v/>
      </c>
      <c r="YJ24">
        <f>IF($B24=0,1000000,IF(INDEX('計算A'!$D$60:$II$104,$B24,78)*FV24=1,IF(AND($E24=2,PC24=0),1000000,IF($F24&gt;0,INDEX('計算A'!CC$110:CC$114,$F24+1)+IF(AND($E24=1,PC24=0),1000,0),MIN(AEU24,20)*400+(IF('計算A'!CB$106=1,1-FU24,0)+IF('計算A'!CC$106=1,1-FW24,0))*150+64+'計算A'!CC$5*100000+IF(AND($E24=1,PC24=0),50000,0))),1000000))</f>
        <v/>
      </c>
      <c r="YK24">
        <f>IF($B24=0,1000000,IF(INDEX('計算A'!$D$60:$II$104,$B24,79)*FW24=1,IF(AND($E24=2,PD24=0),1000000,IF($F24&gt;0,INDEX('計算A'!CD$110:CD$114,$F24+1)+IF(AND($E24=1,PD24=0),1000,0),MIN(AEU24,20)*400+(IF('計算A'!CC$106=1,1-FV24,0)+IF('計算A'!CD$106=1,1-FX24,0))*150+74+'計算A'!CD$5*100000+IF(AND($E24=1,PD24=0),50000,0))),1000000))</f>
        <v/>
      </c>
      <c r="YL24">
        <f>IF($B24=0,1000000,IF(INDEX('計算A'!$D$60:$II$104,$B24,80)*FX24=1,IF(AND($E24=2,PE24=0),1000000,IF($F24&gt;0,INDEX('計算A'!CE$110:CE$114,$F24+1)+IF(AND($E24=1,PE24=0),1000,0),MIN(AEU24,20)*400+(IF('計算A'!CD$106=1,1-FW24,0)+IF('計算A'!CE$106=1,1-FY24,0))*150+84+'計算A'!CE$5*100000+IF(AND($E24=1,PE24=0),50000,0))),1000000))</f>
        <v/>
      </c>
      <c r="YM24">
        <f>IF($B24=0,1000000,IF(INDEX('計算A'!$D$60:$II$104,$B24,81)*FY24=1,IF(AND($E24=2,PF24=0),1000000,IF($F24&gt;0,INDEX('計算A'!CF$110:CF$114,$F24+1)+IF(AND($E24=1,PF24=0),1000,0),MIN(AEU24,20)*400+(IF('計算A'!CE$106=1,1-FX24,0)+IF('計算A'!CF$106=1,1-FZ24,0))*150+94+'計算A'!CF$5*100000+IF(AND($E24=1,PF24=0),50000,0))),1000000))</f>
        <v/>
      </c>
      <c r="YN24">
        <f>IF($B24=0,1000000,IF(INDEX('計算A'!$D$60:$II$104,$B24,82)*FZ24=1,IF(AND($E24=2,PG24=0),1000000,IF($F24&gt;0,INDEX('計算A'!CG$110:CG$114,$F24+1)+IF(AND($E24=1,PG24=0),1000,0),MIN(AEU24,20)*400+(IF('計算A'!CF$106=1,1-FY24,0)+IF('計算A'!CG$106=1,1-GA24,0))*150+104+'計算A'!CG$5*100000+IF(AND($E24=1,PG24=0),50000,0))),1000000))</f>
        <v/>
      </c>
      <c r="YO24">
        <f>IF($B24=0,1000000,IF(INDEX('計算A'!$D$60:$II$104,$B24,83)*GA24=1,IF(AND($E24=2,PH24=0),1000000,IF($F24&gt;0,INDEX('計算A'!CH$110:CH$114,$F24+1)+IF(AND($E24=1,PH24=0),1000,0),MIN(AEU24,20)*400+(IF('計算A'!CG$106=1,1-FZ24,0)+IF('計算A'!CH$106=1,1-GB24,0))*150+114+'計算A'!CH$5*100000+IF(AND($E24=1,PH24=0),50000,0))),1000000))</f>
        <v/>
      </c>
      <c r="YP24">
        <f>IF($B24=0,1000000,IF(INDEX('計算A'!$D$60:$II$104,$B24,84)*GB24=1,IF(AND($E24=2,PI24=0),1000000,IF($F24&gt;0,INDEX('計算A'!CI$110:CI$114,$F24+1)+IF(AND($E24=1,PI24=0),1000,0),MIN(AEU24,20)*400+(IF('計算A'!CH$106=1,1-GA24,0)+IF('計算A'!CI$106=1,1-GC24,0))*150+124+'計算A'!CI$5*100000+IF(AND($E24=1,PI24=0),50000,0))),1000000))</f>
        <v/>
      </c>
      <c r="YQ24">
        <f>IF($B24=0,1000000,IF(INDEX('計算A'!$D$60:$II$104,$B24,85)*GC24=1,IF(AND($E24=2,PJ24=0),1000000,IF($F24&gt;0,INDEX('計算A'!CJ$110:CJ$114,$F24+1)+IF(AND($E24=1,PJ24=0),1000,0),MIN(AEU24,20)*400+(IF('計算A'!CI$106=1,1-GB24,0)+IF('計算A'!CJ$106=1,1-GD24,0))*150+134+'計算A'!CJ$5*100000+IF(AND($E24=1,PJ24=0),50000,0))),1000000))</f>
        <v/>
      </c>
      <c r="YR24">
        <f>IF($B24=0,1000000,IF(INDEX('計算A'!$D$60:$II$104,$B24,86)*GD24=1,IF(AND($E24=2,PK24=0),1000000,IF($F24&gt;0,INDEX('計算A'!CK$110:CK$114,$F24+1)+IF(AND($E24=1,PK24=0),1000,0),MIN(AEU24,20)*400+(IF('計算A'!CJ$106=1,1-GC24,0)+IF('計算A'!CK$106=1,1-GE24,0))*150+144+'計算A'!CK$5*100000+IF(AND($E24=1,PK24=0),50000,0))),1000000))</f>
        <v/>
      </c>
      <c r="YS24">
        <f>IF($B24=0,1000000,IF(INDEX('計算A'!$D$60:$II$104,$B24,87)*GE24=1,IF(AND($E24=2,PL24=0),1000000,IF($F24&gt;0,INDEX('計算A'!CL$110:CL$114,$F24+1)+IF(AND($E24=1,PL24=0),1000,0),MIN(AEU24,20)*400+(IF('計算A'!CK$106=1,1-GD24,0)+IF('計算A'!CL$106=1,1-GF24,0))*150+154+'計算A'!CL$5*100000+IF(AND($E24=1,PL24=0),50000,0))),1000000))</f>
        <v/>
      </c>
      <c r="YT24">
        <f>IF($B24=0,1000000,IF(INDEX('計算A'!$D$60:$II$104,$B24,88)*GF24=1,IF(AND($E24=2,PM24=0),1000000,IF($F24&gt;0,INDEX('計算A'!CM$110:CM$114,$F24+1)+IF(AND($E24=1,PM24=0),1000,0),MIN(AEU24,20)*400+(IF('計算A'!CL$106=1,1-GE24,0)+IF('計算A'!CM$106=1,1-GG24,0))*150+164+'計算A'!CM$5*100000+IF(AND($E24=1,PM24=0),50000,0))),1000000))</f>
        <v/>
      </c>
      <c r="YU24">
        <f>IF($B24=0,1000000,IF(INDEX('計算A'!$D$60:$II$104,$B24,89)*GG24=1,IF(AND($E24=2,PN24=0),1000000,IF($F24&gt;0,INDEX('計算A'!CN$110:CN$114,$F24+1)+IF(AND($E24=1,PN24=0),1000,0),MIN(AEU24,20)*400+(IF('計算A'!CM$106=1,1-GF24,0)+IF('計算A'!CN$106=1,1-GH24,0))*150+174+'計算A'!CN$5*100000+IF(AND($E24=1,PN24=0),50000,0))),1000000))</f>
        <v/>
      </c>
      <c r="YV24">
        <f>IF($B24=0,1000000,IF(INDEX('計算A'!$D$60:$II$104,$B24,90)*GH24=1,IF(AND($E24=2,PO24=0),1000000,IF($F24&gt;0,INDEX('計算A'!CO$110:CO$114,$F24+1)+IF(AND($E24=1,PO24=0),1000,0),MIN(AEU24,20)*400+(IF('計算A'!CN$106=1,1-GG24,0)+IF('計算A'!CO$106=1,1-GI24,0))*150+184+'計算A'!CO$5*100000+IF(AND($E24=1,PO24=0),50000,0))),1000000))</f>
        <v/>
      </c>
      <c r="YW24">
        <f>IF($B24=0,1000000,IF(INDEX('計算A'!$D$60:$II$104,$B24,91)*GI24=1,IF(AND($E24=2,PP24=0),1000000,IF($F24&gt;0,INDEX('計算A'!CP$110:CP$114,$F24+1)+IF(AND($E24=1,PP24=0),1000,0),MIN(AEU24,20)*400+(IF('計算A'!CO$106=1,1-GH24,0)+IF('計算A'!CP$106=1,1-GJ24,0))*150+194+'計算A'!CP$5*100000+IF(AND($E24=1,PP24=0),50000,0))),1000000))</f>
        <v/>
      </c>
      <c r="YX24">
        <f>IF($B24=0,1000000,IF(INDEX('計算A'!$D$60:$II$104,$B24,92)*GJ24=1,IF(AND($E24=2,PQ24=0),1000000,IF($F24&gt;0,INDEX('計算A'!CQ$110:CQ$114,$F24+1)+IF(AND($E24=1,PQ24=0),1000,0),MIN(AEU24,20)*400+(IF('計算A'!CP$106=1,1-GI24,0)+IF('計算A'!CQ$106=1,1-GK24,0))*150+204+'計算A'!CQ$5*100000+IF(AND($E24=1,PQ24=0),50000,0))),1000000))</f>
        <v/>
      </c>
      <c r="YY24">
        <f>IF($B24=0,1000000,IF(INDEX('計算A'!$D$60:$II$104,$B24,93)*GK24=1,IF(AND($E24=2,PR24=0),1000000,IF($F24&gt;0,INDEX('計算A'!CR$110:CR$114,$F24+1)+IF(AND($E24=1,PR24=0),1000,0),MIN(AEU24,20)*400+(IF('計算A'!CQ$106=1,1-GJ24,0)+IF('計算A'!CR$106=1,1-GL24,0))*150+214+'計算A'!CR$5*100000+IF(AND($E24=1,PR24=0),50000,0))),1000000))</f>
        <v/>
      </c>
      <c r="YZ24">
        <f>IF($B24=0,1000000,IF(INDEX('計算A'!$D$60:$II$104,$B24,94)*GL24=1,IF(AND($E24=2,PS24=0),1000000,IF($F24&gt;0,INDEX('計算A'!CS$110:CS$114,$F24+1)+IF(AND($E24=1,PS24=0),1000,0),MIN(AEU24,20)*400+(IF('計算A'!CR$106=1,1-GK24,0)+IF('計算A'!CS$106=1,1-GM24,0))*150+224+'計算A'!CS$5*100000+IF(AND($E24=1,PS24=0),50000,0))),1000000))</f>
        <v/>
      </c>
      <c r="ZA24">
        <f>IF($B24=0,1000000,IF(INDEX('計算A'!$D$60:$II$104,$B24,95)*GM24=1,IF(AND($E24=2,PT24=0),1000000,IF($F24&gt;0,INDEX('計算A'!CT$110:CT$114,$F24+1)+IF(AND($E24=1,PT24=0),1000,0),MIN(AEU24,20)*400+(IF('計算A'!CS$106=1,1-GL24,0)+IF('計算A'!CT$106=1,1-GN24,0))*150+234+'計算A'!CT$5*100000+IF(AND($E24=1,PT24=0),50000,0))),1000000))</f>
        <v/>
      </c>
      <c r="ZB24">
        <f>IF($B24=0,1000000,IF(INDEX('計算A'!$D$60:$II$104,$B24,96)*GN24=1,IF(AND($E24=2,PU24=0),1000000,IF($F24&gt;0,INDEX('計算A'!CU$110:CU$114,$F24+1)+IF(AND($E24=1,PU24=0),1000,0),MIN(AEU24,20)*400+(IF('計算A'!CT$106=1,1-GM24,0))*150+244+'計算A'!CU$5*100000+IF(AND($E24=1,PU24=0),50000,0))),1000000))</f>
        <v/>
      </c>
      <c r="ZC24">
        <f>IF($B24=0,1000000,IF(INDEX('計算A'!$D$60:$II$104,$B24,97)*GO24=1,IF(AND($E24=2,PV24=0),1000000,IF($F24&gt;0,INDEX('計算A'!CV$110:CV$114,$F24+1)+IF(AND($E24=1,PV24=0),1000,0),MIN(AEV24,20)*400+(IF('計算A'!CV$106=1,1-GP24,0))*150+15+'計算A'!CV$5*100000+IF(AND($E24=1,PV24=0),50000,0))),1000000))</f>
        <v/>
      </c>
      <c r="ZD24">
        <f>IF($B24=0,1000000,IF(INDEX('計算A'!$D$60:$II$104,$B24,98)*GP24=1,IF(AND($E24=2,PW24=0),1000000,IF($F24&gt;0,INDEX('計算A'!CW$110:CW$114,$F24+1)+IF(AND($E24=1,PW24=0),1000,0),MIN(AEV24,20)*400+(IF('計算A'!CV$106=1,1-GO24,0)+IF('計算A'!CW$106=1,1-GQ24,0))*150+25+'計算A'!CW$5*100000+IF(AND($E24=1,PW24=0),50000,0))),1000000))</f>
        <v/>
      </c>
      <c r="ZE24">
        <f>IF($B24=0,1000000,IF(INDEX('計算A'!$D$60:$II$104,$B24,99)*GQ24=1,IF(AND($E24=2,PX24=0),1000000,IF($F24&gt;0,INDEX('計算A'!CX$110:CX$114,$F24+1)+IF(AND($E24=1,PX24=0),1000,0),MIN(AEV24,20)*400+(IF('計算A'!CW$106=1,1-GP24,0)+IF('計算A'!CX$106=1,1-GR24,0))*150+35+'計算A'!CX$5*100000+IF(AND($E24=1,PX24=0),50000,0))),1000000))</f>
        <v/>
      </c>
      <c r="ZF24">
        <f>IF($B24=0,1000000,IF(INDEX('計算A'!$D$60:$II$104,$B24,100)*GR24=1,IF(AND($E24=2,PY24=0),1000000,IF($F24&gt;0,INDEX('計算A'!CY$110:CY$114,$F24+1)+IF(AND($E24=1,PY24=0),1000,0),MIN(AEV24,20)*400+(IF('計算A'!CX$106=1,1-GQ24,0)+IF('計算A'!CY$106=1,1-GS24,0))*150+45+'計算A'!CY$5*100000+IF(AND($E24=1,PY24=0),50000,0))),1000000))</f>
        <v/>
      </c>
      <c r="ZG24">
        <f>IF($B24=0,1000000,IF(INDEX('計算A'!$D$60:$II$104,$B24,101)*GS24=1,IF(AND($E24=2,PZ24=0),1000000,IF($F24&gt;0,INDEX('計算A'!CZ$110:CZ$114,$F24+1)+IF(AND($E24=1,PZ24=0),1000,0),MIN(AEV24,20)*400+(IF('計算A'!CY$106=1,1-GR24,0)+IF('計算A'!CZ$106=1,1-GT24,0))*150+55+'計算A'!CZ$5*100000+IF(AND($E24=1,PZ24=0),50000,0))),1000000))</f>
        <v/>
      </c>
      <c r="ZH24">
        <f>IF($B24=0,1000000,IF(INDEX('計算A'!$D$60:$II$104,$B24,102)*GT24=1,IF(AND($E24=2,QA24=0),1000000,IF($F24&gt;0,INDEX('計算A'!DA$110:DA$114,$F24+1)+IF(AND($E24=1,QA24=0),1000,0),MIN(AEV24,20)*400+(IF('計算A'!CZ$106=1,1-GS24,0)+IF('計算A'!DA$106=1,1-GU24,0))*150+65+'計算A'!DA$5*100000+IF(AND($E24=1,QA24=0),50000,0))),1000000))</f>
        <v/>
      </c>
      <c r="ZI24">
        <f>IF($B24=0,1000000,IF(INDEX('計算A'!$D$60:$II$104,$B24,103)*GU24=1,IF(AND($E24=2,QB24=0),1000000,IF($F24&gt;0,INDEX('計算A'!DB$110:DB$114,$F24+1)+IF(AND($E24=1,QB24=0),1000,0),MIN(AEV24,20)*400+(IF('計算A'!DA$106=1,1-GT24,0)+IF('計算A'!DB$106=1,1-GV24,0))*150+75+'計算A'!DB$5*100000+IF(AND($E24=1,QB24=0),50000,0))),1000000))</f>
        <v/>
      </c>
      <c r="ZJ24">
        <f>IF($B24=0,1000000,IF(INDEX('計算A'!$D$60:$II$104,$B24,104)*GV24=1,IF(AND($E24=2,QC24=0),1000000,IF($F24&gt;0,INDEX('計算A'!DC$110:DC$114,$F24+1)+IF(AND($E24=1,QC24=0),1000,0),MIN(AEV24,20)*400+(IF('計算A'!DB$106=1,1-GU24,0)+IF('計算A'!DC$106=1,1-GW24,0))*150+85+'計算A'!DC$5*100000+IF(AND($E24=1,QC24=0),50000,0))),1000000))</f>
        <v/>
      </c>
      <c r="ZK24">
        <f>IF($B24=0,1000000,IF(INDEX('計算A'!$D$60:$II$104,$B24,105)*GW24=1,IF(AND($E24=2,QD24=0),1000000,IF($F24&gt;0,INDEX('計算A'!DD$110:DD$114,$F24+1)+IF(AND($E24=1,QD24=0),1000,0),MIN(AEV24,20)*400+(IF('計算A'!DC$106=1,1-GV24,0)+IF('計算A'!DD$106=1,1-GX24,0))*150+95+'計算A'!DD$5*100000+IF(AND($E24=1,QD24=0),50000,0))),1000000))</f>
        <v/>
      </c>
      <c r="ZL24">
        <f>IF($B24=0,1000000,IF(INDEX('計算A'!$D$60:$II$104,$B24,106)*GX24=1,IF(AND($E24=2,QE24=0),1000000,IF($F24&gt;0,INDEX('計算A'!DE$110:DE$114,$F24+1)+IF(AND($E24=1,QE24=0),1000,0),MIN(AEV24,20)*400+(IF('計算A'!DD$106=1,1-GW24,0)+IF('計算A'!DE$106=1,1-GY24,0))*150+105+'計算A'!DE$5*100000+IF(AND($E24=1,QE24=0),50000,0))),1000000))</f>
        <v/>
      </c>
      <c r="ZM24">
        <f>IF($B24=0,1000000,IF(INDEX('計算A'!$D$60:$II$104,$B24,107)*GY24=1,IF(AND($E24=2,QF24=0),1000000,IF($F24&gt;0,INDEX('計算A'!DF$110:DF$114,$F24+1)+IF(AND($E24=1,QF24=0),1000,0),MIN(AEV24,20)*400+(IF('計算A'!DE$106=1,1-GX24,0)+IF('計算A'!DF$106=1,1-GZ24,0))*150+115+'計算A'!DF$5*100000+IF(AND($E24=1,QF24=0),50000,0))),1000000))</f>
        <v/>
      </c>
      <c r="ZN24">
        <f>IF($B24=0,1000000,IF(INDEX('計算A'!$D$60:$II$104,$B24,108)*GZ24=1,IF(AND($E24=2,QG24=0),1000000,IF($F24&gt;0,INDEX('計算A'!DG$110:DG$114,$F24+1)+IF(AND($E24=1,QG24=0),1000,0),MIN(AEV24,20)*400+(IF('計算A'!DF$106=1,1-GY24,0)+IF('計算A'!DG$106=1,1-HA24,0))*150+125+'計算A'!DG$5*100000+IF(AND($E24=1,QG24=0),50000,0))),1000000))</f>
        <v/>
      </c>
      <c r="ZO24">
        <f>IF($B24=0,1000000,IF(INDEX('計算A'!$D$60:$II$104,$B24,109)*HA24=1,IF(AND($E24=2,QH24=0),1000000,IF($F24&gt;0,INDEX('計算A'!DH$110:DH$114,$F24+1)+IF(AND($E24=1,QH24=0),1000,0),MIN(AEV24,20)*400+(IF('計算A'!DG$106=1,1-GZ24,0)+IF('計算A'!DH$106=1,1-HB24,0))*150+135+'計算A'!DH$5*100000+IF(AND($E24=1,QH24=0),50000,0))),1000000))</f>
        <v/>
      </c>
      <c r="ZP24">
        <f>IF($B24=0,1000000,IF(INDEX('計算A'!$D$60:$II$104,$B24,110)*HB24=1,IF(AND($E24=2,QI24=0),1000000,IF($F24&gt;0,INDEX('計算A'!DI$110:DI$114,$F24+1)+IF(AND($E24=1,QI24=0),1000,0),MIN(AEV24,20)*400+(IF('計算A'!DH$106=1,1-HA24,0)+IF('計算A'!DI$106=1,1-HC24,0))*150+145+'計算A'!DI$5*100000+IF(AND($E24=1,QI24=0),50000,0))),1000000))</f>
        <v/>
      </c>
      <c r="ZQ24">
        <f>IF($B24=0,1000000,IF(INDEX('計算A'!$D$60:$II$104,$B24,111)*HC24=1,IF(AND($E24=2,QJ24=0),1000000,IF($F24&gt;0,INDEX('計算A'!DJ$110:DJ$114,$F24+1)+IF(AND($E24=1,QJ24=0),1000,0),MIN(AEV24,20)*400+(IF('計算A'!DI$106=1,1-HB24,0)+IF('計算A'!DJ$106=1,1-HD24,0))*150+155+'計算A'!DJ$5*100000+IF(AND($E24=1,QJ24=0),50000,0))),1000000))</f>
        <v/>
      </c>
      <c r="ZR24">
        <f>IF($B24=0,1000000,IF(INDEX('計算A'!$D$60:$II$104,$B24,112)*HD24=1,IF(AND($E24=2,QK24=0),1000000,IF($F24&gt;0,INDEX('計算A'!DK$110:DK$114,$F24+1)+IF(AND($E24=1,QK24=0),1000,0),MIN(AEV24,20)*400+(IF('計算A'!DJ$106=1,1-HC24,0)+IF('計算A'!DK$106=1,1-HE24,0))*150+165+'計算A'!DK$5*100000+IF(AND($E24=1,QK24=0),50000,0))),1000000))</f>
        <v/>
      </c>
      <c r="ZS24">
        <f>IF($B24=0,1000000,IF(INDEX('計算A'!$D$60:$II$104,$B24,113)*HE24=1,IF(AND($E24=2,QL24=0),1000000,IF($F24&gt;0,INDEX('計算A'!DL$110:DL$114,$F24+1)+IF(AND($E24=1,QL24=0),1000,0),MIN(AEV24,20)*400+(IF('計算A'!DK$106=1,1-HD24,0)+IF('計算A'!DL$106=1,1-HF24,0))*150+175+'計算A'!DL$5*100000+IF(AND($E24=1,QL24=0),50000,0))),1000000))</f>
        <v/>
      </c>
      <c r="ZT24">
        <f>IF($B24=0,1000000,IF(INDEX('計算A'!$D$60:$II$104,$B24,114)*HF24=1,IF(AND($E24=2,QM24=0),1000000,IF($F24&gt;0,INDEX('計算A'!DM$110:DM$114,$F24+1)+IF(AND($E24=1,QM24=0),1000,0),MIN(AEV24,20)*400+(IF('計算A'!DL$106=1,1-HE24,0)+IF('計算A'!DM$106=1,1-HG24,0))*150+185+'計算A'!DM$5*100000+IF(AND($E24=1,QM24=0),50000,0))),1000000))</f>
        <v/>
      </c>
      <c r="ZU24">
        <f>IF($B24=0,1000000,IF(INDEX('計算A'!$D$60:$II$104,$B24,115)*HG24=1,IF(AND($E24=2,QN24=0),1000000,IF($F24&gt;0,INDEX('計算A'!DN$110:DN$114,$F24+1)+IF(AND($E24=1,QN24=0),1000,0),MIN(AEV24,20)*400+(IF('計算A'!DM$106=1,1-HF24,0)+IF('計算A'!DN$106=1,1-HH24,0))*150+195+'計算A'!DN$5*100000+IF(AND($E24=1,QN24=0),50000,0))),1000000))</f>
        <v/>
      </c>
      <c r="ZV24">
        <f>IF($B24=0,1000000,IF(INDEX('計算A'!$D$60:$II$104,$B24,116)*HH24=1,IF(AND($E24=2,QO24=0),1000000,IF($F24&gt;0,INDEX('計算A'!DO$110:DO$114,$F24+1)+IF(AND($E24=1,QO24=0),1000,0),MIN(AEV24,20)*400+(IF('計算A'!DN$106=1,1-HG24,0)+IF('計算A'!DO$106=1,1-HI24,0))*150+205+'計算A'!DO$5*100000+IF(AND($E24=1,QO24=0),50000,0))),1000000))</f>
        <v/>
      </c>
      <c r="ZW24">
        <f>IF($B24=0,1000000,IF(INDEX('計算A'!$D$60:$II$104,$B24,117)*HI24=1,IF(AND($E24=2,QP24=0),1000000,IF($F24&gt;0,INDEX('計算A'!DP$110:DP$114,$F24+1)+IF(AND($E24=1,QP24=0),1000,0),MIN(AEV24,20)*400+(IF('計算A'!DO$106=1,1-HH24,0)+IF('計算A'!DP$106=1,1-HJ24,0))*150+215+'計算A'!DP$5*100000+IF(AND($E24=1,QP24=0),50000,0))),1000000))</f>
        <v/>
      </c>
      <c r="ZX24">
        <f>IF($B24=0,1000000,IF(INDEX('計算A'!$D$60:$II$104,$B24,118)*HJ24=1,IF(AND($E24=2,QQ24=0),1000000,IF($F24&gt;0,INDEX('計算A'!DQ$110:DQ$114,$F24+1)+IF(AND($E24=1,QQ24=0),1000,0),MIN(AEV24,20)*400+(IF('計算A'!DP$106=1,1-HI24,0)+IF('計算A'!DQ$106=1,1-HK24,0))*150+225+'計算A'!DQ$5*100000+IF(AND($E24=1,QQ24=0),50000,0))),1000000))</f>
        <v/>
      </c>
      <c r="ZY24">
        <f>IF($B24=0,1000000,IF(INDEX('計算A'!$D$60:$II$104,$B24,119)*HK24=1,IF(AND($E24=2,QR24=0),1000000,IF($F24&gt;0,INDEX('計算A'!DR$110:DR$114,$F24+1)+IF(AND($E24=1,QR24=0),1000,0),MIN(AEV24,20)*400+(IF('計算A'!DQ$106=1,1-HJ24,0)+IF('計算A'!DR$106=1,1-HL24,0))*150+235+'計算A'!DR$5*100000+IF(AND($E24=1,QR24=0),50000,0))),1000000))</f>
        <v/>
      </c>
      <c r="ZZ24">
        <f>IF($B24=0,1000000,IF(INDEX('計算A'!$D$60:$II$104,$B24,120)*HL24=1,IF(AND($E24=2,QS24=0),1000000,IF($F24&gt;0,INDEX('計算A'!DS$110:DS$114,$F24+1)+IF(AND($E24=1,QS24=0),1000,0),MIN(AEV24,20)*400+(IF('計算A'!DR$106=1,1-HK24,0))*150+245+'計算A'!DS$5*100000+IF(AND($E24=1,QS24=0),50000,0))),1000000))</f>
        <v/>
      </c>
      <c r="AAA24">
        <f>IF($B24=0,1000000,IF(INDEX('計算A'!$D$60:$II$104,$B24,121)*HM24=1,IF(AND($E24=2,QT24=0),1000000,IF($F24&gt;0,INDEX('計算A'!DT$110:DT$114,$F24+1)+IF(AND($E24=1,QT24=0),1000,0),MIN(AEW24,20)*400+(IF('計算A'!DT$106=1,1-HN24,0))*150+16+'計算A'!DT$5*100000+IF(AND($E24=1,QT24=0),50000,0))),1000000))</f>
        <v/>
      </c>
      <c r="AAB24">
        <f>IF($B24=0,1000000,IF(INDEX('計算A'!$D$60:$II$104,$B24,122)*HN24=1,IF(AND($E24=2,QU24=0),1000000,IF($F24&gt;0,INDEX('計算A'!DU$110:DU$114,$F24+1)+IF(AND($E24=1,QU24=0),1000,0),MIN(AEW24,20)*400+(IF('計算A'!DT$106=1,1-HM24,0)+IF('計算A'!DU$106=1,1-HO24,0))*150+26+'計算A'!DU$5*100000+IF(AND($E24=1,QU24=0),50000,0))),1000000))</f>
        <v/>
      </c>
      <c r="AAC24">
        <f>IF($B24=0,1000000,IF(INDEX('計算A'!$D$60:$II$104,$B24,123)*HO24=1,IF(AND($E24=2,QV24=0),1000000,IF($F24&gt;0,INDEX('計算A'!DV$110:DV$114,$F24+1)+IF(AND($E24=1,QV24=0),1000,0),MIN(AEW24,20)*400+(IF('計算A'!DU$106=1,1-HN24,0)+IF('計算A'!DV$106=1,1-HP24,0))*150+36+'計算A'!DV$5*100000+IF(AND($E24=1,QV24=0),50000,0))),1000000))</f>
        <v/>
      </c>
      <c r="AAD24">
        <f>IF($B24=0,1000000,IF(INDEX('計算A'!$D$60:$II$104,$B24,124)*HP24=1,IF(AND($E24=2,QW24=0),1000000,IF($F24&gt;0,INDEX('計算A'!DW$110:DW$114,$F24+1)+IF(AND($E24=1,QW24=0),1000,0),MIN(AEW24,20)*400+(IF('計算A'!DV$106=1,1-HO24,0)+IF('計算A'!DW$106=1,1-HQ24,0))*150+46+'計算A'!DW$5*100000+IF(AND($E24=1,QW24=0),50000,0))),1000000))</f>
        <v/>
      </c>
      <c r="AAE24">
        <f>IF($B24=0,1000000,IF(INDEX('計算A'!$D$60:$II$104,$B24,125)*HQ24=1,IF(AND($E24=2,QX24=0),1000000,IF($F24&gt;0,INDEX('計算A'!DX$110:DX$114,$F24+1)+IF(AND($E24=1,QX24=0),1000,0),MIN(AEW24,20)*400+(IF('計算A'!DW$106=1,1-HP24,0)+IF('計算A'!DX$106=1,1-HR24,0))*150+56+'計算A'!DX$5*100000+IF(AND($E24=1,QX24=0),50000,0))),1000000))</f>
        <v/>
      </c>
      <c r="AAF24">
        <f>IF($B24=0,1000000,IF(INDEX('計算A'!$D$60:$II$104,$B24,126)*HR24=1,IF(AND($E24=2,QY24=0),1000000,IF($F24&gt;0,INDEX('計算A'!DY$110:DY$114,$F24+1)+IF(AND($E24=1,QY24=0),1000,0),MIN(AEW24,20)*400+(IF('計算A'!DX$106=1,1-HQ24,0)+IF('計算A'!DY$106=1,1-HS24,0))*150+66+'計算A'!DY$5*100000+IF(AND($E24=1,QY24=0),50000,0))),1000000))</f>
        <v/>
      </c>
      <c r="AAG24">
        <f>IF($B24=0,1000000,IF(INDEX('計算A'!$D$60:$II$104,$B24,127)*HS24=1,IF(AND($E24=2,QZ24=0),1000000,IF($F24&gt;0,INDEX('計算A'!DZ$110:DZ$114,$F24+1)+IF(AND($E24=1,QZ24=0),1000,0),MIN(AEW24,20)*400+(IF('計算A'!DY$106=1,1-HR24,0)+IF('計算A'!DZ$106=1,1-HT24,0))*150+76+'計算A'!DZ$5*100000+IF(AND($E24=1,QZ24=0),50000,0))),1000000))</f>
        <v/>
      </c>
      <c r="AAH24">
        <f>IF($B24=0,1000000,IF(INDEX('計算A'!$D$60:$II$104,$B24,128)*HT24=1,IF(AND($E24=2,RA24=0),1000000,IF($F24&gt;0,INDEX('計算A'!EA$110:EA$114,$F24+1)+IF(AND($E24=1,RA24=0),1000,0),MIN(AEW24,20)*400+(IF('計算A'!DZ$106=1,1-HS24,0)+IF('計算A'!EA$106=1,1-HU24,0))*150+86+'計算A'!EA$5*100000+IF(AND($E24=1,RA24=0),50000,0))),1000000))</f>
        <v/>
      </c>
      <c r="AAI24">
        <f>IF($B24=0,1000000,IF(INDEX('計算A'!$D$60:$II$104,$B24,129)*HU24=1,IF(AND($E24=2,RB24=0),1000000,IF($F24&gt;0,INDEX('計算A'!EB$110:EB$114,$F24+1)+IF(AND($E24=1,RB24=0),1000,0),MIN(AEW24,20)*400+(IF('計算A'!EA$106=1,1-HT24,0)+IF('計算A'!EB$106=1,1-HV24,0))*150+96+'計算A'!EB$5*100000+IF(AND($E24=1,RB24=0),50000,0))),1000000))</f>
        <v/>
      </c>
      <c r="AAJ24">
        <f>IF($B24=0,1000000,IF(INDEX('計算A'!$D$60:$II$104,$B24,130)*HV24=1,IF(AND($E24=2,RC24=0),1000000,IF($F24&gt;0,INDEX('計算A'!EC$110:EC$114,$F24+1)+IF(AND($E24=1,RC24=0),1000,0),MIN(AEW24,20)*400+(IF('計算A'!EB$106=1,1-HU24,0)+IF('計算A'!EC$106=1,1-HW24,0))*150+106+'計算A'!EC$5*100000+IF(AND($E24=1,RC24=0),50000,0))),1000000))</f>
        <v/>
      </c>
      <c r="AAK24">
        <f>IF($B24=0,1000000,IF(INDEX('計算A'!$D$60:$II$104,$B24,131)*HW24=1,IF(AND($E24=2,RD24=0),1000000,IF($F24&gt;0,INDEX('計算A'!ED$110:ED$114,$F24+1)+IF(AND($E24=1,RD24=0),1000,0),MIN(AEW24,20)*400+(IF('計算A'!EC$106=1,1-HV24,0)+IF('計算A'!ED$106=1,1-HX24,0))*150+116+'計算A'!ED$5*100000+IF(AND($E24=1,RD24=0),50000,0))),1000000))</f>
        <v/>
      </c>
      <c r="AAL24">
        <f>IF($B24=0,1000000,IF(INDEX('計算A'!$D$60:$II$104,$B24,132)*HX24=1,IF(AND($E24=2,RE24=0),1000000,IF($F24&gt;0,INDEX('計算A'!EE$110:EE$114,$F24+1)+IF(AND($E24=1,RE24=0),1000,0),MIN(AEW24,20)*400+(IF('計算A'!ED$106=1,1-HW24,0)+IF('計算A'!EE$106=1,1-HY24,0))*150+126+'計算A'!EE$5*100000+IF(AND($E24=1,RE24=0),50000,0))),1000000))</f>
        <v/>
      </c>
      <c r="AAM24">
        <f>IF($B24=0,1000000,IF(INDEX('計算A'!$D$60:$II$104,$B24,133)*HY24=1,IF(AND($E24=2,RF24=0),1000000,IF($F24&gt;0,INDEX('計算A'!EF$110:EF$114,$F24+1)+IF(AND($E24=1,RF24=0),1000,0),MIN(AEW24,20)*400+(IF('計算A'!EE$106=1,1-HX24,0)+IF('計算A'!EF$106=1,1-HZ24,0))*150+136+'計算A'!EF$5*100000+IF(AND($E24=1,RF24=0),50000,0))),1000000))</f>
        <v/>
      </c>
      <c r="AAN24">
        <f>IF($B24=0,1000000,IF(INDEX('計算A'!$D$60:$II$104,$B24,134)*HZ24=1,IF(AND($E24=2,RG24=0),1000000,IF($F24&gt;0,INDEX('計算A'!EG$110:EG$114,$F24+1)+IF(AND($E24=1,RG24=0),1000,0),MIN(AEW24,20)*400+(IF('計算A'!EF$106=1,1-HY24,0)+IF('計算A'!EG$106=1,1-IA24,0))*150+146+'計算A'!EG$5*100000+IF(AND($E24=1,RG24=0),50000,0))),1000000))</f>
        <v/>
      </c>
      <c r="AAO24">
        <f>IF($B24=0,1000000,IF(INDEX('計算A'!$D$60:$II$104,$B24,135)*IA24=1,IF(AND($E24=2,RH24=0),1000000,IF($F24&gt;0,INDEX('計算A'!EH$110:EH$114,$F24+1)+IF(AND($E24=1,RH24=0),1000,0),MIN(AEW24,20)*400+(IF('計算A'!EG$106=1,1-HZ24,0)+IF('計算A'!EH$106=1,1-IB24,0))*150+156+'計算A'!EH$5*100000+IF(AND($E24=1,RH24=0),50000,0))),1000000))</f>
        <v/>
      </c>
      <c r="AAP24">
        <f>IF($B24=0,1000000,IF(INDEX('計算A'!$D$60:$II$104,$B24,136)*IB24=1,IF(AND($E24=2,RI24=0),1000000,IF($F24&gt;0,INDEX('計算A'!EI$110:EI$114,$F24+1)+IF(AND($E24=1,RI24=0),1000,0),MIN(AEW24,20)*400+(IF('計算A'!EH$106=1,1-IA24,0)+IF('計算A'!EI$106=1,1-IC24,0))*150+166+'計算A'!EI$5*100000+IF(AND($E24=1,RI24=0),50000,0))),1000000))</f>
        <v/>
      </c>
      <c r="AAQ24">
        <f>IF($B24=0,1000000,IF(INDEX('計算A'!$D$60:$II$104,$B24,137)*IC24=1,IF(AND($E24=2,RJ24=0),1000000,IF($F24&gt;0,INDEX('計算A'!EJ$110:EJ$114,$F24+1)+IF(AND($E24=1,RJ24=0),1000,0),MIN(AEW24,20)*400+(IF('計算A'!EI$106=1,1-IB24,0)+IF('計算A'!EJ$106=1,1-ID24,0))*150+176+'計算A'!EJ$5*100000+IF(AND($E24=1,RJ24=0),50000,0))),1000000))</f>
        <v/>
      </c>
      <c r="AAR24">
        <f>IF($B24=0,1000000,IF(INDEX('計算A'!$D$60:$II$104,$B24,138)*ID24=1,IF(AND($E24=2,RK24=0),1000000,IF($F24&gt;0,INDEX('計算A'!EK$110:EK$114,$F24+1)+IF(AND($E24=1,RK24=0),1000,0),MIN(AEW24,20)*400+(IF('計算A'!EJ$106=1,1-IC24,0)+IF('計算A'!EK$106=1,1-IE24,0))*150+186+'計算A'!EK$5*100000+IF(AND($E24=1,RK24=0),50000,0))),1000000))</f>
        <v/>
      </c>
      <c r="AAS24">
        <f>IF($B24=0,1000000,IF(INDEX('計算A'!$D$60:$II$104,$B24,139)*IE24=1,IF(AND($E24=2,RL24=0),1000000,IF($F24&gt;0,INDEX('計算A'!EL$110:EL$114,$F24+1)+IF(AND($E24=1,RL24=0),1000,0),MIN(AEW24,20)*400+(IF('計算A'!EK$106=1,1-ID24,0)+IF('計算A'!EL$106=1,1-IF24,0))*150+196+'計算A'!EL$5*100000+IF(AND($E24=1,RL24=0),50000,0))),1000000))</f>
        <v/>
      </c>
      <c r="AAT24">
        <f>IF($B24=0,1000000,IF(INDEX('計算A'!$D$60:$II$104,$B24,140)*IF24=1,IF(AND($E24=2,RM24=0),1000000,IF($F24&gt;0,INDEX('計算A'!EM$110:EM$114,$F24+1)+IF(AND($E24=1,RM24=0),1000,0),MIN(AEW24,20)*400+(IF('計算A'!EL$106=1,1-IE24,0)+IF('計算A'!EM$106=1,1-IG24,0))*150+206+'計算A'!EM$5*100000+IF(AND($E24=1,RM24=0),50000,0))),1000000))</f>
        <v/>
      </c>
      <c r="AAU24">
        <f>IF($B24=0,1000000,IF(INDEX('計算A'!$D$60:$II$104,$B24,141)*IG24=1,IF(AND($E24=2,RN24=0),1000000,IF($F24&gt;0,INDEX('計算A'!EN$110:EN$114,$F24+1)+IF(AND($E24=1,RN24=0),1000,0),MIN(AEW24,20)*400+(IF('計算A'!EM$106=1,1-IF24,0)+IF('計算A'!EN$106=1,1-IH24,0))*150+216+'計算A'!EN$5*100000+IF(AND($E24=1,RN24=0),50000,0))),1000000))</f>
        <v/>
      </c>
      <c r="AAV24">
        <f>IF($B24=0,1000000,IF(INDEX('計算A'!$D$60:$II$104,$B24,142)*IH24=1,IF(AND($E24=2,RO24=0),1000000,IF($F24&gt;0,INDEX('計算A'!EO$110:EO$114,$F24+1)+IF(AND($E24=1,RO24=0),1000,0),MIN(AEW24,20)*400+(IF('計算A'!EN$106=1,1-IG24,0)+IF('計算A'!EO$106=1,1-II24,0))*150+226+'計算A'!EO$5*100000+IF(AND($E24=1,RO24=0),50000,0))),1000000))</f>
        <v/>
      </c>
      <c r="AAW24">
        <f>IF($B24=0,1000000,IF(INDEX('計算A'!$D$60:$II$104,$B24,143)*II24=1,IF(AND($E24=2,RP24=0),1000000,IF($F24&gt;0,INDEX('計算A'!EP$110:EP$114,$F24+1)+IF(AND($E24=1,RP24=0),1000,0),MIN(AEW24,20)*400+(IF('計算A'!EO$106=1,1-IH24,0)+IF('計算A'!EP$106=1,1-IJ24,0))*150+236+'計算A'!EP$5*100000+IF(AND($E24=1,RP24=0),50000,0))),1000000))</f>
        <v/>
      </c>
      <c r="AAX24">
        <f>IF($B24=0,1000000,IF(INDEX('計算A'!$D$60:$II$104,$B24,144)*IJ24=1,IF(AND($E24=2,RQ24=0),1000000,IF($F24&gt;0,INDEX('計算A'!EQ$110:EQ$114,$F24+1)+IF(AND($E24=1,RQ24=0),1000,0),MIN(AEW24,20)*400+(IF('計算A'!EP$106=1,1-II24,0))*150+246+'計算A'!EQ$5*100000+IF(AND($E24=1,RQ24=0),50000,0))),1000000))</f>
        <v/>
      </c>
      <c r="AAY24">
        <f>IF($B24=0,1000000,IF(INDEX('計算A'!$D$60:$II$104,$B24,145)*IK24=1,IF(AND($E24=2,RR24=0),1000000,IF($F24&gt;0,INDEX('計算A'!ER$110:ER$114,$F24+1)+IF(AND($E24=1,RR24=0),1000,0),MIN(AEX24,20)*400+(IF('計算A'!ER$106=1,1-IL24,0))*150+17+'計算A'!ER$5*100000+IF(AND($E24=1,RR24=0),50000,0))),1000000))</f>
        <v/>
      </c>
      <c r="AAZ24">
        <f>IF($B24=0,1000000,IF(INDEX('計算A'!$D$60:$II$104,$B24,146)*IL24=1,IF(AND($E24=2,RS24=0),1000000,IF($F24&gt;0,INDEX('計算A'!ES$110:ES$114,$F24+1)+IF(AND($E24=1,RS24=0),1000,0),MIN(AEX24,20)*400+(IF('計算A'!ER$106=1,1-IK24,0)+IF('計算A'!ES$106=1,1-IM24,0))*150+27+'計算A'!ES$5*100000+IF(AND($E24=1,RS24=0),50000,0))),1000000))</f>
        <v/>
      </c>
      <c r="ABA24">
        <f>IF($B24=0,1000000,IF(INDEX('計算A'!$D$60:$II$104,$B24,147)*IM24=1,IF(AND($E24=2,RT24=0),1000000,IF($F24&gt;0,INDEX('計算A'!ET$110:ET$114,$F24+1)+IF(AND($E24=1,RT24=0),1000,0),MIN(AEX24,20)*400+(IF('計算A'!ES$106=1,1-IL24,0)+IF('計算A'!ET$106=1,1-IN24,0))*150+37+'計算A'!ET$5*100000+IF(AND($E24=1,RT24=0),50000,0))),1000000))</f>
        <v/>
      </c>
      <c r="ABB24">
        <f>IF($B24=0,1000000,IF(INDEX('計算A'!$D$60:$II$104,$B24,148)*IN24=1,IF(AND($E24=2,RU24=0),1000000,IF($F24&gt;0,INDEX('計算A'!EU$110:EU$114,$F24+1)+IF(AND($E24=1,RU24=0),1000,0),MIN(AEX24,20)*400+(IF('計算A'!ET$106=1,1-IM24,0)+IF('計算A'!EU$106=1,1-IO24,0))*150+47+'計算A'!EU$5*100000+IF(AND($E24=1,RU24=0),50000,0))),1000000))</f>
        <v/>
      </c>
      <c r="ABC24">
        <f>IF($B24=0,1000000,IF(INDEX('計算A'!$D$60:$II$104,$B24,149)*IO24=1,IF(AND($E24=2,RV24=0),1000000,IF($F24&gt;0,INDEX('計算A'!EV$110:EV$114,$F24+1)+IF(AND($E24=1,RV24=0),1000,0),MIN(AEX24,20)*400+(IF('計算A'!EU$106=1,1-IN24,0)+IF('計算A'!EV$106=1,1-IP24,0))*150+57+'計算A'!EV$5*100000+IF(AND($E24=1,RV24=0),50000,0))),1000000))</f>
        <v/>
      </c>
      <c r="ABD24">
        <f>IF($B24=0,1000000,IF(INDEX('計算A'!$D$60:$II$104,$B24,150)*IP24=1,IF(AND($E24=2,RW24=0),1000000,IF($F24&gt;0,INDEX('計算A'!EW$110:EW$114,$F24+1)+IF(AND($E24=1,RW24=0),1000,0),MIN(AEX24,20)*400+(IF('計算A'!EV$106=1,1-IO24,0)+IF('計算A'!EW$106=1,1-IQ24,0))*150+67+'計算A'!EW$5*100000+IF(AND($E24=1,RW24=0),50000,0))),1000000))</f>
        <v/>
      </c>
      <c r="ABE24">
        <f>IF($B24=0,1000000,IF(INDEX('計算A'!$D$60:$II$104,$B24,151)*IQ24=1,IF(AND($E24=2,RX24=0),1000000,IF($F24&gt;0,INDEX('計算A'!EX$110:EX$114,$F24+1)+IF(AND($E24=1,RX24=0),1000,0),MIN(AEX24,20)*400+(IF('計算A'!EW$106=1,1-IP24,0)+IF('計算A'!EX$106=1,1-IR24,0))*150+77+'計算A'!EX$5*100000+IF(AND($E24=1,RX24=0),50000,0))),1000000))</f>
        <v/>
      </c>
      <c r="ABF24">
        <f>IF($B24=0,1000000,IF(INDEX('計算A'!$D$60:$II$104,$B24,152)*IR24=1,IF(AND($E24=2,RY24=0),1000000,IF($F24&gt;0,INDEX('計算A'!EY$110:EY$114,$F24+1)+IF(AND($E24=1,RY24=0),1000,0),MIN(AEX24,20)*400+(IF('計算A'!EX$106=1,1-IQ24,0)+IF('計算A'!EY$106=1,1-IS24,0))*150+87+'計算A'!EY$5*100000+IF(AND($E24=1,RY24=0),50000,0))),1000000))</f>
        <v/>
      </c>
      <c r="ABG24">
        <f>IF($B24=0,1000000,IF(INDEX('計算A'!$D$60:$II$104,$B24,153)*IS24=1,IF(AND($E24=2,RZ24=0),1000000,IF($F24&gt;0,INDEX('計算A'!EZ$110:EZ$114,$F24+1)+IF(AND($E24=1,RZ24=0),1000,0),MIN(AEX24,20)*400+(IF('計算A'!EY$106=1,1-IR24,0)+IF('計算A'!EZ$106=1,1-IT24,0))*150+97+'計算A'!EZ$5*100000+IF(AND($E24=1,RZ24=0),50000,0))),1000000))</f>
        <v/>
      </c>
      <c r="ABH24">
        <f>IF($B24=0,1000000,IF(INDEX('計算A'!$D$60:$II$104,$B24,154)*IT24=1,IF(AND($E24=2,SA24=0),1000000,IF($F24&gt;0,INDEX('計算A'!FA$110:FA$114,$F24+1)+IF(AND($E24=1,SA24=0),1000,0),MIN(AEX24,20)*400+(IF('計算A'!EZ$106=1,1-IS24,0)+IF('計算A'!FA$106=1,1-IU24,0))*150+107+'計算A'!FA$5*100000+IF(AND($E24=1,SA24=0),50000,0))),1000000))</f>
        <v/>
      </c>
      <c r="ABI24">
        <f>IF($B24=0,1000000,IF(INDEX('計算A'!$D$60:$II$104,$B24,155)*IU24=1,IF(AND($E24=2,SB24=0),1000000,IF($F24&gt;0,INDEX('計算A'!FB$110:FB$114,$F24+1)+IF(AND($E24=1,SB24=0),1000,0),MIN(AEX24,20)*400+(IF('計算A'!FA$106=1,1-IT24,0)+IF('計算A'!FB$106=1,1-IV24,0))*150+117+'計算A'!FB$5*100000+IF(AND($E24=1,SB24=0),50000,0))),1000000))</f>
        <v/>
      </c>
      <c r="ABJ24">
        <f>IF($B24=0,1000000,IF(INDEX('計算A'!$D$60:$II$104,$B24,156)*IV24=1,IF(AND($E24=2,SC24=0),1000000,IF($F24&gt;0,INDEX('計算A'!FC$110:FC$114,$F24+1)+IF(AND($E24=1,SC24=0),1000,0),MIN(AEX24,20)*400+(IF('計算A'!FB$106=1,1-IU24,0)+IF('計算A'!FC$106=1,1-IW24,0))*150+127+'計算A'!FC$5*100000+IF(AND($E24=1,SC24=0),50000,0))),1000000))</f>
        <v/>
      </c>
      <c r="ABK24">
        <f>IF($B24=0,1000000,IF(INDEX('計算A'!$D$60:$II$104,$B24,157)*IW24=1,IF(AND($E24=2,SD24=0),1000000,IF($F24&gt;0,INDEX('計算A'!FD$110:FD$114,$F24+1)+IF(AND($E24=1,SD24=0),1000,0),MIN(AEX24,20)*400+(IF('計算A'!FC$106=1,1-IV24,0)+IF('計算A'!FD$106=1,1-IX24,0))*150+137+'計算A'!FD$5*100000+IF(AND($E24=1,SD24=0),50000,0))),1000000))</f>
        <v/>
      </c>
      <c r="ABL24">
        <f>IF($B24=0,1000000,IF(INDEX('計算A'!$D$60:$II$104,$B24,158)*IX24=1,IF(AND($E24=2,SE24=0),1000000,IF($F24&gt;0,INDEX('計算A'!FE$110:FE$114,$F24+1)+IF(AND($E24=1,SE24=0),1000,0),MIN(AEX24,20)*400+(IF('計算A'!FD$106=1,1-IW24,0)+IF('計算A'!FE$106=1,1-IY24,0))*150+147+'計算A'!FE$5*100000+IF(AND($E24=1,SE24=0),50000,0))),1000000))</f>
        <v/>
      </c>
      <c r="ABM24">
        <f>IF($B24=0,1000000,IF(INDEX('計算A'!$D$60:$II$104,$B24,159)*IY24=1,IF(AND($E24=2,SF24=0),1000000,IF($F24&gt;0,INDEX('計算A'!FF$110:FF$114,$F24+1)+IF(AND($E24=1,SF24=0),1000,0),MIN(AEX24,20)*400+(IF('計算A'!FE$106=1,1-IX24,0)+IF('計算A'!FF$106=1,1-IZ24,0))*150+157+'計算A'!FF$5*100000+IF(AND($E24=1,SF24=0),50000,0))),1000000))</f>
        <v/>
      </c>
      <c r="ABN24">
        <f>IF($B24=0,1000000,IF(INDEX('計算A'!$D$60:$II$104,$B24,160)*IZ24=1,IF(AND($E24=2,SG24=0),1000000,IF($F24&gt;0,INDEX('計算A'!FG$110:FG$114,$F24+1)+IF(AND($E24=1,SG24=0),1000,0),MIN(AEX24,20)*400+(IF('計算A'!FF$106=1,1-IY24,0)+IF('計算A'!FG$106=1,1-JA24,0))*150+167+'計算A'!FG$5*100000+IF(AND($E24=1,SG24=0),50000,0))),1000000))</f>
        <v/>
      </c>
      <c r="ABO24">
        <f>IF($B24=0,1000000,IF(INDEX('計算A'!$D$60:$II$104,$B24,161)*JA24=1,IF(AND($E24=2,SH24=0),1000000,IF($F24&gt;0,INDEX('計算A'!FH$110:FH$114,$F24+1)+IF(AND($E24=1,SH24=0),1000,0),MIN(AEX24,20)*400+(IF('計算A'!FG$106=1,1-IZ24,0)+IF('計算A'!FH$106=1,1-JB24,0))*150+177+'計算A'!FH$5*100000+IF(AND($E24=1,SH24=0),50000,0))),1000000))</f>
        <v/>
      </c>
      <c r="ABP24">
        <f>IF($B24=0,1000000,IF(INDEX('計算A'!$D$60:$II$104,$B24,162)*JB24=1,IF(AND($E24=2,SI24=0),1000000,IF($F24&gt;0,INDEX('計算A'!FI$110:FI$114,$F24+1)+IF(AND($E24=1,SI24=0),1000,0),MIN(AEX24,20)*400+(IF('計算A'!FH$106=1,1-JA24,0)+IF('計算A'!FI$106=1,1-JC24,0))*150+187+'計算A'!FI$5*100000+IF(AND($E24=1,SI24=0),50000,0))),1000000))</f>
        <v/>
      </c>
      <c r="ABQ24">
        <f>IF($B24=0,1000000,IF(INDEX('計算A'!$D$60:$II$104,$B24,163)*JC24=1,IF(AND($E24=2,SJ24=0),1000000,IF($F24&gt;0,INDEX('計算A'!FJ$110:FJ$114,$F24+1)+IF(AND($E24=1,SJ24=0),1000,0),MIN(AEX24,20)*400+(IF('計算A'!FI$106=1,1-JB24,0)+IF('計算A'!FJ$106=1,1-JD24,0))*150+197+'計算A'!FJ$5*100000+IF(AND($E24=1,SJ24=0),50000,0))),1000000))</f>
        <v/>
      </c>
      <c r="ABR24">
        <f>IF($B24=0,1000000,IF(INDEX('計算A'!$D$60:$II$104,$B24,164)*JD24=1,IF(AND($E24=2,SK24=0),1000000,IF($F24&gt;0,INDEX('計算A'!FK$110:FK$114,$F24+1)+IF(AND($E24=1,SK24=0),1000,0),MIN(AEX24,20)*400+(IF('計算A'!FJ$106=1,1-JC24,0)+IF('計算A'!FK$106=1,1-JE24,0))*150+207+'計算A'!FK$5*100000+IF(AND($E24=1,SK24=0),50000,0))),1000000))</f>
        <v/>
      </c>
      <c r="ABS24">
        <f>IF($B24=0,1000000,IF(INDEX('計算A'!$D$60:$II$104,$B24,165)*JE24=1,IF(AND($E24=2,SL24=0),1000000,IF($F24&gt;0,INDEX('計算A'!FL$110:FL$114,$F24+1)+IF(AND($E24=1,SL24=0),1000,0),MIN(AEX24,20)*400+(IF('計算A'!FK$106=1,1-JD24,0)+IF('計算A'!FL$106=1,1-JF24,0))*150+217+'計算A'!FL$5*100000+IF(AND($E24=1,SL24=0),50000,0))),1000000))</f>
        <v/>
      </c>
      <c r="ABT24">
        <f>IF($B24=0,1000000,IF(INDEX('計算A'!$D$60:$II$104,$B24,166)*JF24=1,IF(AND($E24=2,SM24=0),1000000,IF($F24&gt;0,INDEX('計算A'!FM$110:FM$114,$F24+1)+IF(AND($E24=1,SM24=0),1000,0),MIN(AEX24,20)*400+(IF('計算A'!FL$106=1,1-JE24,0)+IF('計算A'!FM$106=1,1-JG24,0))*150+227+'計算A'!FM$5*100000+IF(AND($E24=1,SM24=0),50000,0))),1000000))</f>
        <v/>
      </c>
      <c r="ABU24">
        <f>IF($B24=0,1000000,IF(INDEX('計算A'!$D$60:$II$104,$B24,167)*JG24=1,IF(AND($E24=2,SN24=0),1000000,IF($F24&gt;0,INDEX('計算A'!FN$110:FN$114,$F24+1)+IF(AND($E24=1,SN24=0),1000,0),MIN(AEX24,20)*400+(IF('計算A'!FM$106=1,1-JF24,0)+IF('計算A'!FN$106=1,1-JH24,0))*150+237+'計算A'!FN$5*100000+IF(AND($E24=1,SN24=0),50000,0))),1000000))</f>
        <v/>
      </c>
      <c r="ABV24">
        <f>IF($B24=0,1000000,IF(INDEX('計算A'!$D$60:$II$104,$B24,168)*JH24=1,IF(AND($E24=2,SO24=0),1000000,IF($F24&gt;0,INDEX('計算A'!FO$110:FO$114,$F24+1)+IF(AND($E24=1,SO24=0),1000,0),MIN(AEX24,20)*400+(IF('計算A'!FN$106=1,1-JG24,0))*150+247+'計算A'!FO$5*100000+IF(AND($E24=1,SO24=0),50000,0))),1000000))</f>
        <v/>
      </c>
      <c r="ABW24">
        <f>IF($B24=0,1000000,IF(INDEX('計算A'!$D$60:$II$104,$B24,169)*JI24=1,IF(AND($E24=2,SP24=0),1000000,IF($F24&gt;0,INDEX('計算A'!FP$110:FP$114,$F24+1)+IF(AND($E24=1,SP24=0),1000,0),MIN(AEY24,20)*400+(IF('計算A'!FP$106=1,1-JJ24,0))*150+18+'計算A'!FP$5*100000+IF(AND($E24=1,SP24=0),50000,0))),1000000))</f>
        <v/>
      </c>
      <c r="ABX24">
        <f>IF($B24=0,1000000,IF(INDEX('計算A'!$D$60:$II$104,$B24,170)*JJ24=1,IF(AND($E24=2,SQ24=0),1000000,IF($F24&gt;0,INDEX('計算A'!FQ$110:FQ$114,$F24+1)+IF(AND($E24=1,SQ24=0),1000,0),MIN(AEY24,20)*400+(IF('計算A'!FP$106=1,1-JI24,0)+IF('計算A'!FQ$106=1,1-JK24,0))*150+28+'計算A'!FQ$5*100000+IF(AND($E24=1,SQ24=0),50000,0))),1000000))</f>
        <v/>
      </c>
      <c r="ABY24">
        <f>IF($B24=0,1000000,IF(INDEX('計算A'!$D$60:$II$104,$B24,171)*JK24=1,IF(AND($E24=2,SR24=0),1000000,IF($F24&gt;0,INDEX('計算A'!FR$110:FR$114,$F24+1)+IF(AND($E24=1,SR24=0),1000,0),MIN(AEY24,20)*400+(IF('計算A'!FQ$106=1,1-JJ24,0)+IF('計算A'!FR$106=1,1-JL24,0))*150+38+'計算A'!FR$5*100000+IF(AND($E24=1,SR24=0),50000,0))),1000000))</f>
        <v/>
      </c>
      <c r="ABZ24">
        <f>IF($B24=0,1000000,IF(INDEX('計算A'!$D$60:$II$104,$B24,172)*JL24=1,IF(AND($E24=2,SS24=0),1000000,IF($F24&gt;0,INDEX('計算A'!FS$110:FS$114,$F24+1)+IF(AND($E24=1,SS24=0),1000,0),MIN(AEY24,20)*400+(IF('計算A'!FR$106=1,1-JK24,0)+IF('計算A'!FS$106=1,1-JM24,0))*150+48+'計算A'!FS$5*100000+IF(AND($E24=1,SS24=0),50000,0))),1000000))</f>
        <v/>
      </c>
      <c r="ACA24">
        <f>IF($B24=0,1000000,IF(INDEX('計算A'!$D$60:$II$104,$B24,173)*JM24=1,IF(AND($E24=2,ST24=0),1000000,IF($F24&gt;0,INDEX('計算A'!FT$110:FT$114,$F24+1)+IF(AND($E24=1,ST24=0),1000,0),MIN(AEY24,20)*400+(IF('計算A'!FS$106=1,1-JL24,0)+IF('計算A'!FT$106=1,1-JN24,0))*150+58+'計算A'!FT$5*100000+IF(AND($E24=1,ST24=0),50000,0))),1000000))</f>
        <v/>
      </c>
      <c r="ACB24">
        <f>IF($B24=0,1000000,IF(INDEX('計算A'!$D$60:$II$104,$B24,174)*JN24=1,IF(AND($E24=2,SU24=0),1000000,IF($F24&gt;0,INDEX('計算A'!FU$110:FU$114,$F24+1)+IF(AND($E24=1,SU24=0),1000,0),MIN(AEY24,20)*400+(IF('計算A'!FT$106=1,1-JM24,0)+IF('計算A'!FU$106=1,1-JO24,0))*150+68+'計算A'!FU$5*100000+IF(AND($E24=1,SU24=0),50000,0))),1000000))</f>
        <v/>
      </c>
      <c r="ACC24">
        <f>IF($B24=0,1000000,IF(INDEX('計算A'!$D$60:$II$104,$B24,175)*JO24=1,IF(AND($E24=2,SV24=0),1000000,IF($F24&gt;0,INDEX('計算A'!FV$110:FV$114,$F24+1)+IF(AND($E24=1,SV24=0),1000,0),MIN(AEY24,20)*400+(IF('計算A'!FU$106=1,1-JN24,0)+IF('計算A'!FV$106=1,1-JP24,0))*150+78+'計算A'!FV$5*100000+IF(AND($E24=1,SV24=0),50000,0))),1000000))</f>
        <v/>
      </c>
      <c r="ACD24">
        <f>IF($B24=0,1000000,IF(INDEX('計算A'!$D$60:$II$104,$B24,176)*JP24=1,IF(AND($E24=2,SW24=0),1000000,IF($F24&gt;0,INDEX('計算A'!FW$110:FW$114,$F24+1)+IF(AND($E24=1,SW24=0),1000,0),MIN(AEY24,20)*400+(IF('計算A'!FV$106=1,1-JO24,0)+IF('計算A'!FW$106=1,1-JQ24,0))*150+88+'計算A'!FW$5*100000+IF(AND($E24=1,SW24=0),50000,0))),1000000))</f>
        <v/>
      </c>
      <c r="ACE24">
        <f>IF($B24=0,1000000,IF(INDEX('計算A'!$D$60:$II$104,$B24,177)*JQ24=1,IF(AND($E24=2,SX24=0),1000000,IF($F24&gt;0,INDEX('計算A'!FX$110:FX$114,$F24+1)+IF(AND($E24=1,SX24=0),1000,0),MIN(AEY24,20)*400+(IF('計算A'!FW$106=1,1-JP24,0)+IF('計算A'!FX$106=1,1-JR24,0))*150+98+'計算A'!FX$5*100000+IF(AND($E24=1,SX24=0),50000,0))),1000000))</f>
        <v/>
      </c>
      <c r="ACF24">
        <f>IF($B24=0,1000000,IF(INDEX('計算A'!$D$60:$II$104,$B24,178)*JR24=1,IF(AND($E24=2,SY24=0),1000000,IF($F24&gt;0,INDEX('計算A'!FY$110:FY$114,$F24+1)+IF(AND($E24=1,SY24=0),1000,0),MIN(AEY24,20)*400+(IF('計算A'!FX$106=1,1-JQ24,0)+IF('計算A'!FY$106=1,1-JS24,0))*150+108+'計算A'!FY$5*100000+IF(AND($E24=1,SY24=0),50000,0))),1000000))</f>
        <v/>
      </c>
      <c r="ACG24">
        <f>IF($B24=0,1000000,IF(INDEX('計算A'!$D$60:$II$104,$B24,179)*JS24=1,IF(AND($E24=2,SZ24=0),1000000,IF($F24&gt;0,INDEX('計算A'!FZ$110:FZ$114,$F24+1)+IF(AND($E24=1,SZ24=0),1000,0),MIN(AEY24,20)*400+(IF('計算A'!FY$106=1,1-JR24,0)+IF('計算A'!FZ$106=1,1-JT24,0))*150+118+'計算A'!FZ$5*100000+IF(AND($E24=1,SZ24=0),50000,0))),1000000))</f>
        <v/>
      </c>
      <c r="ACH24">
        <f>IF($B24=0,1000000,IF(INDEX('計算A'!$D$60:$II$104,$B24,180)*JT24=1,IF(AND($E24=2,TA24=0),1000000,IF($F24&gt;0,INDEX('計算A'!GA$110:GA$114,$F24+1)+IF(AND($E24=1,TA24=0),1000,0),MIN(AEY24,20)*400+(IF('計算A'!FZ$106=1,1-JS24,0)+IF('計算A'!GA$106=1,1-JU24,0))*150+128+'計算A'!GA$5*100000+IF(AND($E24=1,TA24=0),50000,0))),1000000))</f>
        <v/>
      </c>
      <c r="ACI24">
        <f>IF($B24=0,1000000,IF(INDEX('計算A'!$D$60:$II$104,$B24,181)*JU24=1,IF(AND($E24=2,TB24=0),1000000,IF($F24&gt;0,INDEX('計算A'!GB$110:GB$114,$F24+1)+IF(AND($E24=1,TB24=0),1000,0),MIN(AEY24,20)*400+(IF('計算A'!GA$106=1,1-JT24,0)+IF('計算A'!GB$106=1,1-JV24,0))*150+138+'計算A'!GB$5*100000+IF(AND($E24=1,TB24=0),50000,0))),1000000))</f>
        <v/>
      </c>
      <c r="ACJ24">
        <f>IF($B24=0,1000000,IF(INDEX('計算A'!$D$60:$II$104,$B24,182)*JV24=1,IF(AND($E24=2,TC24=0),1000000,IF($F24&gt;0,INDEX('計算A'!GC$110:GC$114,$F24+1)+IF(AND($E24=1,TC24=0),1000,0),MIN(AEY24,20)*400+(IF('計算A'!GB$106=1,1-JU24,0)+IF('計算A'!GC$106=1,1-JW24,0))*150+148+'計算A'!GC$5*100000+IF(AND($E24=1,TC24=0),50000,0))),1000000))</f>
        <v/>
      </c>
      <c r="ACK24">
        <f>IF($B24=0,1000000,IF(INDEX('計算A'!$D$60:$II$104,$B24,183)*JW24=1,IF(AND($E24=2,TD24=0),1000000,IF($F24&gt;0,INDEX('計算A'!GD$110:GD$114,$F24+1)+IF(AND($E24=1,TD24=0),1000,0),MIN(AEY24,20)*400+(IF('計算A'!GC$106=1,1-JV24,0)+IF('計算A'!GD$106=1,1-JX24,0))*150+158+'計算A'!GD$5*100000+IF(AND($E24=1,TD24=0),50000,0))),1000000))</f>
        <v/>
      </c>
      <c r="ACL24">
        <f>IF($B24=0,1000000,IF(INDEX('計算A'!$D$60:$II$104,$B24,184)*JX24=1,IF(AND($E24=2,TE24=0),1000000,IF($F24&gt;0,INDEX('計算A'!GE$110:GE$114,$F24+1)+IF(AND($E24=1,TE24=0),1000,0),MIN(AEY24,20)*400+(IF('計算A'!GD$106=1,1-JW24,0)+IF('計算A'!GE$106=1,1-JY24,0))*150+168+'計算A'!GE$5*100000+IF(AND($E24=1,TE24=0),50000,0))),1000000))</f>
        <v/>
      </c>
      <c r="ACM24">
        <f>IF($B24=0,1000000,IF(INDEX('計算A'!$D$60:$II$104,$B24,185)*JY24=1,IF(AND($E24=2,TF24=0),1000000,IF($F24&gt;0,INDEX('計算A'!GF$110:GF$114,$F24+1)+IF(AND($E24=1,TF24=0),1000,0),MIN(AEY24,20)*400+(IF('計算A'!GE$106=1,1-JX24,0)+IF('計算A'!GF$106=1,1-JZ24,0))*150+178+'計算A'!GF$5*100000+IF(AND($E24=1,TF24=0),50000,0))),1000000))</f>
        <v/>
      </c>
      <c r="ACN24">
        <f>IF($B24=0,1000000,IF(INDEX('計算A'!$D$60:$II$104,$B24,186)*JZ24=1,IF(AND($E24=2,TG24=0),1000000,IF($F24&gt;0,INDEX('計算A'!GG$110:GG$114,$F24+1)+IF(AND($E24=1,TG24=0),1000,0),MIN(AEY24,20)*400+(IF('計算A'!GF$106=1,1-JY24,0)+IF('計算A'!GG$106=1,1-KA24,0))*150+188+'計算A'!GG$5*100000+IF(AND($E24=1,TG24=0),50000,0))),1000000))</f>
        <v/>
      </c>
      <c r="ACO24">
        <f>IF($B24=0,1000000,IF(INDEX('計算A'!$D$60:$II$104,$B24,187)*KA24=1,IF(AND($E24=2,TH24=0),1000000,IF($F24&gt;0,INDEX('計算A'!GH$110:GH$114,$F24+1)+IF(AND($E24=1,TH24=0),1000,0),MIN(AEY24,20)*400+(IF('計算A'!GG$106=1,1-JZ24,0)+IF('計算A'!GH$106=1,1-KB24,0))*150+198+'計算A'!GH$5*100000+IF(AND($E24=1,TH24=0),50000,0))),1000000))</f>
        <v/>
      </c>
      <c r="ACP24">
        <f>IF($B24=0,1000000,IF(INDEX('計算A'!$D$60:$II$104,$B24,188)*KB24=1,IF(AND($E24=2,TI24=0),1000000,IF($F24&gt;0,INDEX('計算A'!GI$110:GI$114,$F24+1)+IF(AND($E24=1,TI24=0),1000,0),MIN(AEY24,20)*400+(IF('計算A'!GH$106=1,1-KA24,0)+IF('計算A'!GI$106=1,1-KC24,0))*150+208+'計算A'!GI$5*100000+IF(AND($E24=1,TI24=0),50000,0))),1000000))</f>
        <v/>
      </c>
      <c r="ACQ24">
        <f>IF($B24=0,1000000,IF(INDEX('計算A'!$D$60:$II$104,$B24,189)*KC24=1,IF(AND($E24=2,TJ24=0),1000000,IF($F24&gt;0,INDEX('計算A'!GJ$110:GJ$114,$F24+1)+IF(AND($E24=1,TJ24=0),1000,0),MIN(AEY24,20)*400+(IF('計算A'!GI$106=1,1-KB24,0)+IF('計算A'!GJ$106=1,1-KD24,0))*150+218+'計算A'!GJ$5*100000+IF(AND($E24=1,TJ24=0),50000,0))),1000000))</f>
        <v/>
      </c>
      <c r="ACR24">
        <f>IF($B24=0,1000000,IF(INDEX('計算A'!$D$60:$II$104,$B24,190)*KD24=1,IF(AND($E24=2,TK24=0),1000000,IF($F24&gt;0,INDEX('計算A'!GK$110:GK$114,$F24+1)+IF(AND($E24=1,TK24=0),1000,0),MIN(AEY24,20)*400+(IF('計算A'!GJ$106=1,1-KC24,0)+IF('計算A'!GK$106=1,1-KE24,0))*150+228+'計算A'!GK$5*100000+IF(AND($E24=1,TK24=0),50000,0))),1000000))</f>
        <v/>
      </c>
      <c r="ACS24">
        <f>IF($B24=0,1000000,IF(INDEX('計算A'!$D$60:$II$104,$B24,191)*KE24=1,IF(AND($E24=2,TL24=0),1000000,IF($F24&gt;0,INDEX('計算A'!GL$110:GL$114,$F24+1)+IF(AND($E24=1,TL24=0),1000,0),MIN(AEY24,20)*400+(IF('計算A'!GK$106=1,1-KD24,0)+IF('計算A'!GL$106=1,1-KF24,0))*150+238+'計算A'!GL$5*100000+IF(AND($E24=1,TL24=0),50000,0))),1000000))</f>
        <v/>
      </c>
      <c r="ACT24">
        <f>IF($B24=0,1000000,IF(INDEX('計算A'!$D$60:$II$104,$B24,192)*KF24=1,IF(AND($E24=2,TM24=0),1000000,IF($F24&gt;0,INDEX('計算A'!GM$110:GM$114,$F24+1)+IF(AND($E24=1,TM24=0),1000,0),MIN(AEY24,20)*400+(IF('計算A'!GL$106=1,1-KE24,0))*150+248+'計算A'!GM$5*100000+IF(AND($E24=1,TM24=0),50000,0))),1000000))</f>
        <v/>
      </c>
      <c r="ACU24">
        <f>IF($B24=0,1000000,IF(INDEX('計算A'!$D$60:$II$104,$B24,193)*KG24=1,IF(AND($E24=2,TN24=0),1000000,IF($F24&gt;0,INDEX('計算A'!GN$110:GN$114,$F24+1)+IF(AND($E24=1,TN24=0),1000,0),MIN(AEZ24,20)*400+(IF('計算A'!GN$106=1,1-KH24,0))*150+19+'計算A'!GN$5*100000+IF(AND($E24=1,TN24=0),50000,0))),1000000))</f>
        <v/>
      </c>
      <c r="ACV24">
        <f>IF($B24=0,1000000,IF(INDEX('計算A'!$D$60:$II$104,$B24,194)*KH24=1,IF(AND($E24=2,TO24=0),1000000,IF($F24&gt;0,INDEX('計算A'!GO$110:GO$114,$F24+1)+IF(AND($E24=1,TO24=0),1000,0),MIN(AEZ24,20)*400+(IF('計算A'!GN$106=1,1-KG24,0)+IF('計算A'!GO$106=1,1-KI24,0))*150+29+'計算A'!GO$5*100000+IF(AND($E24=1,TO24=0),50000,0))),1000000))</f>
        <v/>
      </c>
      <c r="ACW24">
        <f>IF($B24=0,1000000,IF(INDEX('計算A'!$D$60:$II$104,$B24,195)*KI24=1,IF(AND($E24=2,TP24=0),1000000,IF($F24&gt;0,INDEX('計算A'!GP$110:GP$114,$F24+1)+IF(AND($E24=1,TP24=0),1000,0),MIN(AEZ24,20)*400+(IF('計算A'!GO$106=1,1-KH24,0)+IF('計算A'!GP$106=1,1-KJ24,0))*150+39+'計算A'!GP$5*100000+IF(AND($E24=1,TP24=0),50000,0))),1000000))</f>
        <v/>
      </c>
      <c r="ACX24">
        <f>IF($B24=0,1000000,IF(INDEX('計算A'!$D$60:$II$104,$B24,196)*KJ24=1,IF(AND($E24=2,TQ24=0),1000000,IF($F24&gt;0,INDEX('計算A'!GQ$110:GQ$114,$F24+1)+IF(AND($E24=1,TQ24=0),1000,0),MIN(AEZ24,20)*400+(IF('計算A'!GP$106=1,1-KI24,0)+IF('計算A'!GQ$106=1,1-KK24,0))*150+49+'計算A'!GQ$5*100000+IF(AND($E24=1,TQ24=0),50000,0))),1000000))</f>
        <v/>
      </c>
      <c r="ACY24">
        <f>IF($B24=0,1000000,IF(INDEX('計算A'!$D$60:$II$104,$B24,197)*KK24=1,IF(AND($E24=2,TR24=0),1000000,IF($F24&gt;0,INDEX('計算A'!GR$110:GR$114,$F24+1)+IF(AND($E24=1,TR24=0),1000,0),MIN(AEZ24,20)*400+(IF('計算A'!GQ$106=1,1-KJ24,0)+IF('計算A'!GR$106=1,1-KL24,0))*150+59+'計算A'!GR$5*100000+IF(AND($E24=1,TR24=0),50000,0))),1000000))</f>
        <v/>
      </c>
      <c r="ACZ24">
        <f>IF($B24=0,1000000,IF(INDEX('計算A'!$D$60:$II$104,$B24,198)*KL24=1,IF(AND($E24=2,TS24=0),1000000,IF($F24&gt;0,INDEX('計算A'!GS$110:GS$114,$F24+1)+IF(AND($E24=1,TS24=0),1000,0),MIN(AEZ24,20)*400+(IF('計算A'!GR$106=1,1-KK24,0)+IF('計算A'!GS$106=1,1-KM24,0))*150+69+'計算A'!GS$5*100000+IF(AND($E24=1,TS24=0),50000,0))),1000000))</f>
        <v/>
      </c>
      <c r="ADA24">
        <f>IF($B24=0,1000000,IF(INDEX('計算A'!$D$60:$II$104,$B24,199)*KM24=1,IF(AND($E24=2,TT24=0),1000000,IF($F24&gt;0,INDEX('計算A'!GT$110:GT$114,$F24+1)+IF(AND($E24=1,TT24=0),1000,0),MIN(AEZ24,20)*400+(IF('計算A'!GS$106=1,1-KL24,0)+IF('計算A'!GT$106=1,1-KN24,0))*150+79+'計算A'!GT$5*100000+IF(AND($E24=1,TT24=0),50000,0))),1000000))</f>
        <v/>
      </c>
      <c r="ADB24">
        <f>IF($B24=0,1000000,IF(INDEX('計算A'!$D$60:$II$104,$B24,200)*KN24=1,IF(AND($E24=2,TU24=0),1000000,IF($F24&gt;0,INDEX('計算A'!GU$110:GU$114,$F24+1)+IF(AND($E24=1,TU24=0),1000,0),MIN(AEZ24,20)*400+(IF('計算A'!GT$106=1,1-KM24,0)+IF('計算A'!GU$106=1,1-KO24,0))*150+89+'計算A'!GU$5*100000+IF(AND($E24=1,TU24=0),50000,0))),1000000))</f>
        <v/>
      </c>
      <c r="ADC24">
        <f>IF($B24=0,1000000,IF(INDEX('計算A'!$D$60:$II$104,$B24,201)*KO24=1,IF(AND($E24=2,TV24=0),1000000,IF($F24&gt;0,INDEX('計算A'!GV$110:GV$114,$F24+1)+IF(AND($E24=1,TV24=0),1000,0),MIN(AEZ24,20)*400+(IF('計算A'!GU$106=1,1-KN24,0)+IF('計算A'!GV$106=1,1-KP24,0))*150+99+'計算A'!GV$5*100000+IF(AND($E24=1,TV24=0),50000,0))),1000000))</f>
        <v/>
      </c>
      <c r="ADD24">
        <f>IF($B24=0,1000000,IF(INDEX('計算A'!$D$60:$II$104,$B24,202)*KP24=1,IF(AND($E24=2,TW24=0),1000000,IF($F24&gt;0,INDEX('計算A'!GW$110:GW$114,$F24+1)+IF(AND($E24=1,TW24=0),1000,0),MIN(AEZ24,20)*400+(IF('計算A'!GV$106=1,1-KO24,0)+IF('計算A'!GW$106=1,1-KQ24,0))*150+109+'計算A'!GW$5*100000+IF(AND($E24=1,TW24=0),50000,0))),1000000))</f>
        <v/>
      </c>
      <c r="ADE24">
        <f>IF($B24=0,1000000,IF(INDEX('計算A'!$D$60:$II$104,$B24,203)*KQ24=1,IF(AND($E24=2,TX24=0),1000000,IF($F24&gt;0,INDEX('計算A'!GX$110:GX$114,$F24+1)+IF(AND($E24=1,TX24=0),1000,0),MIN(AEZ24,20)*400+(IF('計算A'!GW$106=1,1-KP24,0)+IF('計算A'!GX$106=1,1-KR24,0))*150+119+'計算A'!GX$5*100000+IF(AND($E24=1,TX24=0),50000,0))),1000000))</f>
        <v/>
      </c>
      <c r="ADF24">
        <f>IF($B24=0,1000000,IF(INDEX('計算A'!$D$60:$II$104,$B24,204)*KR24=1,IF(AND($E24=2,TY24=0),1000000,IF($F24&gt;0,INDEX('計算A'!GY$110:GY$114,$F24+1)+IF(AND($E24=1,TY24=0),1000,0),MIN(AEZ24,20)*400+(IF('計算A'!GX$106=1,1-KQ24,0)+IF('計算A'!GY$106=1,1-KS24,0))*150+129+'計算A'!GY$5*100000+IF(AND($E24=1,TY24=0),50000,0))),1000000))</f>
        <v/>
      </c>
      <c r="ADG24">
        <f>IF($B24=0,1000000,IF(INDEX('計算A'!$D$60:$II$104,$B24,205)*KS24=1,IF(AND($E24=2,TZ24=0),1000000,IF($F24&gt;0,INDEX('計算A'!GZ$110:GZ$114,$F24+1)+IF(AND($E24=1,TZ24=0),1000,0),MIN(AEZ24,20)*400+(IF('計算A'!GY$106=1,1-KR24,0)+IF('計算A'!GZ$106=1,1-KT24,0))*150+139+'計算A'!GZ$5*100000+IF(AND($E24=1,TZ24=0),50000,0))),1000000))</f>
        <v/>
      </c>
      <c r="ADH24">
        <f>IF($B24=0,1000000,IF(INDEX('計算A'!$D$60:$II$104,$B24,206)*KT24=1,IF(AND($E24=2,UA24=0),1000000,IF($F24&gt;0,INDEX('計算A'!HA$110:HA$114,$F24+1)+IF(AND($E24=1,UA24=0),1000,0),MIN(AEZ24,20)*400+(IF('計算A'!GZ$106=1,1-KS24,0)+IF('計算A'!HA$106=1,1-KU24,0))*150+149+'計算A'!HA$5*100000+IF(AND($E24=1,UA24=0),50000,0))),1000000))</f>
        <v/>
      </c>
      <c r="ADI24">
        <f>IF($B24=0,1000000,IF(INDEX('計算A'!$D$60:$II$104,$B24,207)*KU24=1,IF(AND($E24=2,UB24=0),1000000,IF($F24&gt;0,INDEX('計算A'!HB$110:HB$114,$F24+1)+IF(AND($E24=1,UB24=0),1000,0),MIN(AEZ24,20)*400+(IF('計算A'!HA$106=1,1-KT24,0)+IF('計算A'!HB$106=1,1-KV24,0))*150+159+'計算A'!HB$5*100000+IF(AND($E24=1,UB24=0),50000,0))),1000000))</f>
        <v/>
      </c>
      <c r="ADJ24">
        <f>IF($B24=0,1000000,IF(INDEX('計算A'!$D$60:$II$104,$B24,208)*KV24=1,IF(AND($E24=2,UC24=0),1000000,IF($F24&gt;0,INDEX('計算A'!HC$110:HC$114,$F24+1)+IF(AND($E24=1,UC24=0),1000,0),MIN(AEZ24,20)*400+(IF('計算A'!HB$106=1,1-KU24,0)+IF('計算A'!HC$106=1,1-KW24,0))*150+169+'計算A'!HC$5*100000+IF(AND($E24=1,UC24=0),50000,0))),1000000))</f>
        <v/>
      </c>
      <c r="ADK24">
        <f>IF($B24=0,1000000,IF(INDEX('計算A'!$D$60:$II$104,$B24,209)*KW24=1,IF(AND($E24=2,UD24=0),1000000,IF($F24&gt;0,INDEX('計算A'!HD$110:HD$114,$F24+1)+IF(AND($E24=1,UD24=0),1000,0),MIN(AEZ24,20)*400+(IF('計算A'!HC$106=1,1-KV24,0)+IF('計算A'!HD$106=1,1-KX24,0))*150+179+'計算A'!HD$5*100000+IF(AND($E24=1,UD24=0),50000,0))),1000000))</f>
        <v/>
      </c>
      <c r="ADL24">
        <f>IF($B24=0,1000000,IF(INDEX('計算A'!$D$60:$II$104,$B24,210)*KX24=1,IF(AND($E24=2,UE24=0),1000000,IF($F24&gt;0,INDEX('計算A'!HE$110:HE$114,$F24+1)+IF(AND($E24=1,UE24=0),1000,0),MIN(AEZ24,20)*400+(IF('計算A'!HD$106=1,1-KW24,0)+IF('計算A'!HE$106=1,1-KY24,0))*150+189+'計算A'!HE$5*100000+IF(AND($E24=1,UE24=0),50000,0))),1000000))</f>
        <v/>
      </c>
      <c r="ADM24">
        <f>IF($B24=0,1000000,IF(INDEX('計算A'!$D$60:$II$104,$B24,211)*KY24=1,IF(AND($E24=2,UF24=0),1000000,IF($F24&gt;0,INDEX('計算A'!HF$110:HF$114,$F24+1)+IF(AND($E24=1,UF24=0),1000,0),MIN(AEZ24,20)*400+(IF('計算A'!HE$106=1,1-KX24,0)+IF('計算A'!HF$106=1,1-KZ24,0))*150+199+'計算A'!HF$5*100000+IF(AND($E24=1,UF24=0),50000,0))),1000000))</f>
        <v/>
      </c>
      <c r="ADN24">
        <f>IF($B24=0,1000000,IF(INDEX('計算A'!$D$60:$II$104,$B24,212)*KZ24=1,IF(AND($E24=2,UG24=0),1000000,IF($F24&gt;0,INDEX('計算A'!HG$110:HG$114,$F24+1)+IF(AND($E24=1,UG24=0),1000,0),MIN(AEZ24,20)*400+(IF('計算A'!HF$106=1,1-KY24,0)+IF('計算A'!HG$106=1,1-LA24,0))*150+209+'計算A'!HG$5*100000+IF(AND($E24=1,UG24=0),50000,0))),1000000))</f>
        <v/>
      </c>
      <c r="ADO24">
        <f>IF($B24=0,1000000,IF(INDEX('計算A'!$D$60:$II$104,$B24,213)*LA24=1,IF(AND($E24=2,UH24=0),1000000,IF($F24&gt;0,INDEX('計算A'!HH$110:HH$114,$F24+1)+IF(AND($E24=1,UH24=0),1000,0),MIN(AEZ24,20)*400+(IF('計算A'!HG$106=1,1-KZ24,0)+IF('計算A'!HH$106=1,1-LB24,0))*150+219+'計算A'!HH$5*100000+IF(AND($E24=1,UH24=0),50000,0))),1000000))</f>
        <v/>
      </c>
      <c r="ADP24">
        <f>IF($B24=0,1000000,IF(INDEX('計算A'!$D$60:$II$104,$B24,214)*LB24=1,IF(AND($E24=2,UI24=0),1000000,IF($F24&gt;0,INDEX('計算A'!HI$110:HI$114,$F24+1)+IF(AND($E24=1,UI24=0),1000,0),MIN(AEZ24,20)*400+(IF('計算A'!HH$106=1,1-LA24,0)+IF('計算A'!HI$106=1,1-LC24,0))*150+229+'計算A'!HI$5*100000+IF(AND($E24=1,UI24=0),50000,0))),1000000))</f>
        <v/>
      </c>
      <c r="ADQ24">
        <f>IF($B24=0,1000000,IF(INDEX('計算A'!$D$60:$II$104,$B24,215)*LC24=1,IF(AND($E24=2,UJ24=0),1000000,IF($F24&gt;0,INDEX('計算A'!HJ$110:HJ$114,$F24+1)+IF(AND($E24=1,UJ24=0),1000,0),MIN(AEZ24,20)*400+(IF('計算A'!HI$106=1,1-LB24,0)+IF('計算A'!HJ$106=1,1-LD24,0))*150+239+'計算A'!HJ$5*100000+IF(AND($E24=1,UJ24=0),50000,0))),1000000))</f>
        <v/>
      </c>
      <c r="ADR24">
        <f>IF($B24=0,1000000,IF(INDEX('計算A'!$D$60:$II$104,$B24,216)*LD24=1,IF(AND($E24=2,UK24=0),1000000,IF($F24&gt;0,INDEX('計算A'!HK$110:HK$114,$F24+1)+IF(AND($E24=1,UK24=0),1000,0),MIN(AEZ24,20)*400+(IF('計算A'!HJ$106=1,1-LC24,0))*150+249+'計算A'!HK$5*100000+IF(AND($E24=1,UK24=0),50000,0))),1000000))</f>
        <v/>
      </c>
      <c r="ADS24">
        <f>IF($B24=0,1000000,IF(INDEX('計算A'!$D$60:$II$104,$B24,217)*LE24=1,IF(AND($E24=2,UL24=0),1000000,IF($F24&gt;0,INDEX('計算A'!HL$110:HL$114,$F24+1)+IF(AND($E24=1,UL24=0),1000,0),MIN(AFA24,20)*400+(IF('計算A'!HL$106=1,1-LF24,0))*150+20+'計算A'!HL$5*100000+IF(AND($E24=1,UL24=0),50000,0))),1000000))</f>
        <v/>
      </c>
      <c r="ADT24">
        <f>IF($B24=0,1000000,IF(INDEX('計算A'!$D$60:$II$104,$B24,218)*LF24=1,IF(AND($E24=2,UM24=0),1000000,IF($F24&gt;0,INDEX('計算A'!HM$110:HM$114,$F24+1)+IF(AND($E24=1,UM24=0),1000,0),MIN(AFA24,20)*400+(IF('計算A'!HL$106=1,1-LE24,0)+IF('計算A'!HM$106=1,1-LG24,0))*150+30+'計算A'!HM$5*100000+IF(AND($E24=1,UM24=0),50000,0))),1000000))</f>
        <v/>
      </c>
      <c r="ADU24">
        <f>IF($B24=0,1000000,IF(INDEX('計算A'!$D$60:$II$104,$B24,219)*LG24=1,IF(AND($E24=2,UN24=0),1000000,IF($F24&gt;0,INDEX('計算A'!HN$110:HN$114,$F24+1)+IF(AND($E24=1,UN24=0),1000,0),MIN(AFA24,20)*400+(IF('計算A'!HM$106=1,1-LF24,0)+IF('計算A'!HN$106=1,1-LH24,0))*150+40+'計算A'!HN$5*100000+IF(AND($E24=1,UN24=0),50000,0))),1000000))</f>
        <v/>
      </c>
      <c r="ADV24">
        <f>IF($B24=0,1000000,IF(INDEX('計算A'!$D$60:$II$104,$B24,220)*LH24=1,IF(AND($E24=2,UO24=0),1000000,IF($F24&gt;0,INDEX('計算A'!HO$110:HO$114,$F24+1)+IF(AND($E24=1,UO24=0),1000,0),MIN(AFA24,20)*400+(IF('計算A'!HN$106=1,1-LG24,0)+IF('計算A'!HO$106=1,1-LI24,0))*150+50+'計算A'!HO$5*100000+IF(AND($E24=1,UO24=0),50000,0))),1000000))</f>
        <v/>
      </c>
      <c r="ADW24">
        <f>IF($B24=0,1000000,IF(INDEX('計算A'!$D$60:$II$104,$B24,221)*LI24=1,IF(AND($E24=2,UP24=0),1000000,IF($F24&gt;0,INDEX('計算A'!HP$110:HP$114,$F24+1)+IF(AND($E24=1,UP24=0),1000,0),MIN(AFA24,20)*400+(IF('計算A'!HO$106=1,1-LH24,0)+IF('計算A'!HP$106=1,1-LJ24,0))*150+60+'計算A'!HP$5*100000+IF(AND($E24=1,UP24=0),50000,0))),1000000))</f>
        <v/>
      </c>
      <c r="ADX24">
        <f>IF($B24=0,1000000,IF(INDEX('計算A'!$D$60:$II$104,$B24,222)*LJ24=1,IF(AND($E24=2,UQ24=0),1000000,IF($F24&gt;0,INDEX('計算A'!HQ$110:HQ$114,$F24+1)+IF(AND($E24=1,UQ24=0),1000,0),MIN(AFA24,20)*400+(IF('計算A'!HP$106=1,1-LI24,0)+IF('計算A'!HQ$106=1,1-LK24,0))*150+70+'計算A'!HQ$5*100000+IF(AND($E24=1,UQ24=0),50000,0))),1000000))</f>
        <v/>
      </c>
      <c r="ADY24">
        <f>IF($B24=0,1000000,IF(INDEX('計算A'!$D$60:$II$104,$B24,223)*LK24=1,IF(AND($E24=2,UR24=0),1000000,IF($F24&gt;0,INDEX('計算A'!HR$110:HR$114,$F24+1)+IF(AND($E24=1,UR24=0),1000,0),MIN(AFA24,20)*400+(IF('計算A'!HQ$106=1,1-LJ24,0)+IF('計算A'!HR$106=1,1-LL24,0))*150+80+'計算A'!HR$5*100000+IF(AND($E24=1,UR24=0),50000,0))),1000000))</f>
        <v/>
      </c>
      <c r="ADZ24">
        <f>IF($B24=0,1000000,IF(INDEX('計算A'!$D$60:$II$104,$B24,224)*LL24=1,IF(AND($E24=2,US24=0),1000000,IF($F24&gt;0,INDEX('計算A'!HS$110:HS$114,$F24+1)+IF(AND($E24=1,US24=0),1000,0),MIN(AFA24,20)*400+(IF('計算A'!HR$106=1,1-LK24,0)+IF('計算A'!HS$106=1,1-LM24,0))*150+90+'計算A'!HS$5*100000+IF(AND($E24=1,US24=0),50000,0))),1000000))</f>
        <v/>
      </c>
      <c r="AEA24">
        <f>IF($B24=0,1000000,IF(INDEX('計算A'!$D$60:$II$104,$B24,225)*LM24=1,IF(AND($E24=2,UT24=0),1000000,IF($F24&gt;0,INDEX('計算A'!HT$110:HT$114,$F24+1)+IF(AND($E24=1,UT24=0),1000,0),MIN(AFA24,20)*400+(IF('計算A'!HS$106=1,1-LL24,0)+IF('計算A'!HT$106=1,1-LN24,0))*150+100+'計算A'!HT$5*100000+IF(AND($E24=1,UT24=0),50000,0))),1000000))</f>
        <v/>
      </c>
      <c r="AEB24">
        <f>IF($B24=0,1000000,IF(INDEX('計算A'!$D$60:$II$104,$B24,226)*LN24=1,IF(AND($E24=2,UU24=0),1000000,IF($F24&gt;0,INDEX('計算A'!HU$110:HU$114,$F24+1)+IF(AND($E24=1,UU24=0),1000,0),MIN(AFA24,20)*400+(IF('計算A'!HT$106=1,1-LM24,0)+IF('計算A'!HU$106=1,1-LO24,0))*150+110+'計算A'!HU$5*100000+IF(AND($E24=1,UU24=0),50000,0))),1000000))</f>
        <v/>
      </c>
      <c r="AEC24">
        <f>IF($B24=0,1000000,IF(INDEX('計算A'!$D$60:$II$104,$B24,227)*LO24=1,IF(AND($E24=2,UV24=0),1000000,IF($F24&gt;0,INDEX('計算A'!HV$110:HV$114,$F24+1)+IF(AND($E24=1,UV24=0),1000,0),MIN(AFA24,20)*400+(IF('計算A'!HU$106=1,1-LN24,0)+IF('計算A'!HV$106=1,1-LP24,0))*150+120+'計算A'!HV$5*100000+IF(AND($E24=1,UV24=0),50000,0))),1000000))</f>
        <v/>
      </c>
      <c r="AED24">
        <f>IF($B24=0,1000000,IF(INDEX('計算A'!$D$60:$II$104,$B24,228)*LP24=1,IF(AND($E24=2,UW24=0),1000000,IF($F24&gt;0,INDEX('計算A'!HW$110:HW$114,$F24+1)+IF(AND($E24=1,UW24=0),1000,0),MIN(AFA24,20)*400+(IF('計算A'!HV$106=1,1-LO24,0)+IF('計算A'!HW$106=1,1-LQ24,0))*150+130+'計算A'!HW$5*100000+IF(AND($E24=1,UW24=0),50000,0))),1000000))</f>
        <v/>
      </c>
      <c r="AEE24">
        <f>IF($B24=0,1000000,IF(INDEX('計算A'!$D$60:$II$104,$B24,229)*LQ24=1,IF(AND($E24=2,UX24=0),1000000,IF($F24&gt;0,INDEX('計算A'!HX$110:HX$114,$F24+1)+IF(AND($E24=1,UX24=0),1000,0),MIN(AFA24,20)*400+(IF('計算A'!HW$106=1,1-LP24,0)+IF('計算A'!HX$106=1,1-LR24,0))*150+140+'計算A'!HX$5*100000+IF(AND($E24=1,UX24=0),50000,0))),1000000))</f>
        <v/>
      </c>
      <c r="AEF24">
        <f>IF($B24=0,1000000,IF(INDEX('計算A'!$D$60:$II$104,$B24,230)*LR24=1,IF(AND($E24=2,UY24=0),1000000,IF($F24&gt;0,INDEX('計算A'!HY$110:HY$114,$F24+1)+IF(AND($E24=1,UY24=0),1000,0),MIN(AFA24,20)*400+(IF('計算A'!HX$106=1,1-LQ24,0)+IF('計算A'!HY$106=1,1-LS24,0))*150+150+'計算A'!HY$5*100000+IF(AND($E24=1,UY24=0),50000,0))),1000000))</f>
        <v/>
      </c>
      <c r="AEG24">
        <f>IF($B24=0,1000000,IF(INDEX('計算A'!$D$60:$II$104,$B24,231)*LS24=1,IF(AND($E24=2,UZ24=0),1000000,IF($F24&gt;0,INDEX('計算A'!HZ$110:HZ$114,$F24+1)+IF(AND($E24=1,UZ24=0),1000,0),MIN(AFA24,20)*400+(IF('計算A'!HY$106=1,1-LR24,0)+IF('計算A'!HZ$106=1,1-LT24,0))*150+160+'計算A'!HZ$5*100000+IF(AND($E24=1,UZ24=0),50000,0))),1000000))</f>
        <v/>
      </c>
      <c r="AEH24">
        <f>IF($B24=0,1000000,IF(INDEX('計算A'!$D$60:$II$104,$B24,232)*LT24=1,IF(AND($E24=2,VA24=0),1000000,IF($F24&gt;0,INDEX('計算A'!IA$110:IA$114,$F24+1)+IF(AND($E24=1,VA24=0),1000,0),MIN(AFA24,20)*400+(IF('計算A'!HZ$106=1,1-LS24,0)+IF('計算A'!IA$106=1,1-LU24,0))*150+170+'計算A'!IA$5*100000+IF(AND($E24=1,VA24=0),50000,0))),1000000))</f>
        <v/>
      </c>
      <c r="AEI24">
        <f>IF($B24=0,1000000,IF(INDEX('計算A'!$D$60:$II$104,$B24,233)*LU24=1,IF(AND($E24=2,VB24=0),1000000,IF($F24&gt;0,INDEX('計算A'!IB$110:IB$114,$F24+1)+IF(AND($E24=1,VB24=0),1000,0),MIN(AFA24,20)*400+(IF('計算A'!IA$106=1,1-LT24,0)+IF('計算A'!IB$106=1,1-LV24,0))*150+180+'計算A'!IB$5*100000+IF(AND($E24=1,VB24=0),50000,0))),1000000))</f>
        <v/>
      </c>
      <c r="AEJ24">
        <f>IF($B24=0,1000000,IF(INDEX('計算A'!$D$60:$II$104,$B24,234)*LV24=1,IF(AND($E24=2,VC24=0),1000000,IF($F24&gt;0,INDEX('計算A'!IC$110:IC$114,$F24+1)+IF(AND($E24=1,VC24=0),1000,0),MIN(AFA24,20)*400+(IF('計算A'!IB$106=1,1-LU24,0)+IF('計算A'!IC$106=1,1-LW24,0))*150+190+'計算A'!IC$5*100000+IF(AND($E24=1,VC24=0),50000,0))),1000000))</f>
        <v/>
      </c>
      <c r="AEK24">
        <f>IF($B24=0,1000000,IF(INDEX('計算A'!$D$60:$II$104,$B24,235)*LW24=1,IF(AND($E24=2,VD24=0),1000000,IF($F24&gt;0,INDEX('計算A'!ID$110:ID$114,$F24+1)+IF(AND($E24=1,VD24=0),1000,0),MIN(AFA24,20)*400+(IF('計算A'!IC$106=1,1-LV24,0)+IF('計算A'!ID$106=1,1-LX24,0))*150+200+'計算A'!ID$5*100000+IF(AND($E24=1,VD24=0),50000,0))),1000000))</f>
        <v/>
      </c>
      <c r="AEL24">
        <f>IF($B24=0,1000000,IF(INDEX('計算A'!$D$60:$II$104,$B24,236)*LX24=1,IF(AND($E24=2,VE24=0),1000000,IF($F24&gt;0,INDEX('計算A'!IE$110:IE$114,$F24+1)+IF(AND($E24=1,VE24=0),1000,0),MIN(AFA24,20)*400+(IF('計算A'!ID$106=1,1-LW24,0)+IF('計算A'!IE$106=1,1-LY24,0))*150+210+'計算A'!IE$5*100000+IF(AND($E24=1,VE24=0),50000,0))),1000000))</f>
        <v/>
      </c>
      <c r="AEM24">
        <f>IF($B24=0,1000000,IF(INDEX('計算A'!$D$60:$II$104,$B24,237)*LY24=1,IF(AND($E24=2,VF24=0),1000000,IF($F24&gt;0,INDEX('計算A'!IF$110:IF$114,$F24+1)+IF(AND($E24=1,VF24=0),1000,0),MIN(AFA24,20)*400+(IF('計算A'!IE$106=1,1-LX24,0)+IF('計算A'!IF$106=1,1-LZ24,0))*150+220+'計算A'!IF$5*100000+IF(AND($E24=1,VF24=0),50000,0))),1000000))</f>
        <v/>
      </c>
      <c r="AEN24">
        <f>IF($B24=0,1000000,IF(INDEX('計算A'!$D$60:$II$104,$B24,238)*LZ24=1,IF(AND($E24=2,VG24=0),1000000,IF($F24&gt;0,INDEX('計算A'!IG$110:IG$114,$F24+1)+IF(AND($E24=1,VG24=0),1000,0),MIN(AFA24,20)*400+(IF('計算A'!IF$106=1,1-LY24,0)+IF('計算A'!IG$106=1,1-MA24,0))*150+230+'計算A'!IG$5*100000+IF(AND($E24=1,VG24=0),50000,0))),1000000))</f>
        <v/>
      </c>
      <c r="AEO24">
        <f>IF($B24=0,1000000,IF(INDEX('計算A'!$D$60:$II$104,$B24,239)*MA24=1,IF(AND($E24=2,VH24=0),1000000,IF($F24&gt;0,INDEX('計算A'!IH$110:IH$114,$F24+1)+IF(AND($E24=1,VH24=0),1000,0),MIN(AFA24,20)*400+(IF('計算A'!IG$106=1,1-LZ24,0)+IF('計算A'!IH$106=1,1-MB24,0))*150+240+'計算A'!IH$5*100000+IF(AND($E24=1,VH24=0),50000,0))),1000000))</f>
        <v/>
      </c>
      <c r="AEP24">
        <f>IF($B24=0,1000000,IF(INDEX('計算A'!$D$60:$II$104,$B24,240)*MB24=1,IF(AND($E24=2,VI24=0),1000000,IF($F24&gt;0,INDEX('計算A'!II$110:II$114,$F24+1)+IF(AND($E24=1,VI24=0),1000,0),MIN(AFA24,20)*400+(IF('計算A'!IH$106=1,1-MA24,0))*150+250+'計算A'!II$5*100000+IF(AND($E24=1,VI24=0),50000,0))),1000000))</f>
        <v/>
      </c>
      <c r="AER24">
        <f>AER23+IF($C23&gt;0,IF(INDEX('計算A'!$D$2:$II$2,$C23)=1,1,0),0)</f>
        <v/>
      </c>
      <c r="AES24">
        <f>AES23+IF($C23&gt;0,IF(INDEX('計算A'!$D$2:$II$2,$C23)=2,1,0),0)</f>
        <v/>
      </c>
      <c r="AET24">
        <f>AET23+IF($C23&gt;0,IF(INDEX('計算A'!$D$2:$II$2,$C23)=3,1,0),0)</f>
        <v/>
      </c>
      <c r="AEU24">
        <f>AEU23+IF($C23&gt;0,IF(INDEX('計算A'!$D$2:$II$2,$C23)=4,1,0),0)</f>
        <v/>
      </c>
      <c r="AEV24">
        <f>AEV23+IF($C23&gt;0,IF(INDEX('計算A'!$D$2:$II$2,$C23)=5,1,0),0)</f>
        <v/>
      </c>
      <c r="AEW24">
        <f>AEW23+IF($C23&gt;0,IF(INDEX('計算A'!$D$2:$II$2,$C23)=6,1,0),0)</f>
        <v/>
      </c>
      <c r="AEX24">
        <f>AEX23+IF($C23&gt;0,IF(INDEX('計算A'!$D$2:$II$2,$C23)=7,1,0),0)</f>
        <v/>
      </c>
      <c r="AEY24">
        <f>AEY23+IF($C23&gt;0,IF(INDEX('計算A'!$D$2:$II$2,$C23)=8,1,0),0)</f>
        <v/>
      </c>
      <c r="AEZ24">
        <f>AEZ23+IF($C23&gt;0,IF(INDEX('計算A'!$D$2:$II$2,$C23)=9,1,0),0)</f>
        <v/>
      </c>
      <c r="AFA24">
        <f>AFA23+IF($C23&gt;0,IF(INDEX('計算A'!$D$2:$II$2,$C23)=10,1,0),0)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F($F25&gt;0,INDEX('計算A'!D$110:D$114,$F25+1)+IF(AND($E25=1,MD25=0),1000,0),MIN(AER25,20)*400+(IF('計算A'!D$106=1,1-CX25,0))*150+11+'計算A'!D$5*100000+IF(AND($E25=1,MD25=0),50000,0))),1000000))</f>
        <v/>
      </c>
      <c r="VL25">
        <f>IF($B25=0,1000000,IF(INDEX('計算A'!$D$60:$II$104,$B25,2)*CX25=1,IF(AND($E25=2,ME25=0),1000000,IF($F25&gt;0,INDEX('計算A'!E$110:E$114,$F25+1)+IF(AND($E25=1,ME25=0),1000,0),MIN(AER25,20)*400+(IF('計算A'!D$106=1,1-CW25,0)+IF('計算A'!E$106=1,1-CY25,0))*150+21+'計算A'!E$5*100000+IF(AND($E25=1,ME25=0),50000,0))),1000000))</f>
        <v/>
      </c>
      <c r="VM25">
        <f>IF($B25=0,1000000,IF(INDEX('計算A'!$D$60:$II$104,$B25,3)*CY25=1,IF(AND($E25=2,MF25=0),1000000,IF($F25&gt;0,INDEX('計算A'!F$110:F$114,$F25+1)+IF(AND($E25=1,MF25=0),1000,0),MIN(AER25,20)*400+(IF('計算A'!E$106=1,1-CX25,0)+IF('計算A'!F$106=1,1-CZ25,0))*150+31+'計算A'!F$5*100000+IF(AND($E25=1,MF25=0),50000,0))),1000000))</f>
        <v/>
      </c>
      <c r="VN25">
        <f>IF($B25=0,1000000,IF(INDEX('計算A'!$D$60:$II$104,$B25,4)*CZ25=1,IF(AND($E25=2,MG25=0),1000000,IF($F25&gt;0,INDEX('計算A'!G$110:G$114,$F25+1)+IF(AND($E25=1,MG25=0),1000,0),MIN(AER25,20)*400+(IF('計算A'!F$106=1,1-CY25,0)+IF('計算A'!G$106=1,1-DA25,0))*150+41+'計算A'!G$5*100000+IF(AND($E25=1,MG25=0),50000,0))),1000000))</f>
        <v/>
      </c>
      <c r="VO25">
        <f>IF($B25=0,1000000,IF(INDEX('計算A'!$D$60:$II$104,$B25,5)*DA25=1,IF(AND($E25=2,MH25=0),1000000,IF($F25&gt;0,INDEX('計算A'!H$110:H$114,$F25+1)+IF(AND($E25=1,MH25=0),1000,0),MIN(AER25,20)*400+(IF('計算A'!G$106=1,1-CZ25,0)+IF('計算A'!H$106=1,1-DB25,0))*150+51+'計算A'!H$5*100000+IF(AND($E25=1,MH25=0),50000,0))),1000000))</f>
        <v/>
      </c>
      <c r="VP25">
        <f>IF($B25=0,1000000,IF(INDEX('計算A'!$D$60:$II$104,$B25,6)*DB25=1,IF(AND($E25=2,MI25=0),1000000,IF($F25&gt;0,INDEX('計算A'!I$110:I$114,$F25+1)+IF(AND($E25=1,MI25=0),1000,0),MIN(AER25,20)*400+(IF('計算A'!H$106=1,1-DA25,0)+IF('計算A'!I$106=1,1-DC25,0))*150+61+'計算A'!I$5*100000+IF(AND($E25=1,MI25=0),50000,0))),1000000))</f>
        <v/>
      </c>
      <c r="VQ25">
        <f>IF($B25=0,1000000,IF(INDEX('計算A'!$D$60:$II$104,$B25,7)*DC25=1,IF(AND($E25=2,MJ25=0),1000000,IF($F25&gt;0,INDEX('計算A'!J$110:J$114,$F25+1)+IF(AND($E25=1,MJ25=0),1000,0),MIN(AER25,20)*400+(IF('計算A'!I$106=1,1-DB25,0)+IF('計算A'!J$106=1,1-DD25,0))*150+71+'計算A'!J$5*100000+IF(AND($E25=1,MJ25=0),50000,0))),1000000))</f>
        <v/>
      </c>
      <c r="VR25">
        <f>IF($B25=0,1000000,IF(INDEX('計算A'!$D$60:$II$104,$B25,8)*DD25=1,IF(AND($E25=2,MK25=0),1000000,IF($F25&gt;0,INDEX('計算A'!K$110:K$114,$F25+1)+IF(AND($E25=1,MK25=0),1000,0),MIN(AER25,20)*400+(IF('計算A'!J$106=1,1-DC25,0)+IF('計算A'!K$106=1,1-DE25,0))*150+81+'計算A'!K$5*100000+IF(AND($E25=1,MK25=0),50000,0))),1000000))</f>
        <v/>
      </c>
      <c r="VS25">
        <f>IF($B25=0,1000000,IF(INDEX('計算A'!$D$60:$II$104,$B25,9)*DE25=1,IF(AND($E25=2,ML25=0),1000000,IF($F25&gt;0,INDEX('計算A'!L$110:L$114,$F25+1)+IF(AND($E25=1,ML25=0),1000,0),MIN(AER25,20)*400+(IF('計算A'!K$106=1,1-DD25,0)+IF('計算A'!L$106=1,1-DF25,0))*150+91+'計算A'!L$5*100000+IF(AND($E25=1,ML25=0),50000,0))),1000000))</f>
        <v/>
      </c>
      <c r="VT25">
        <f>IF($B25=0,1000000,IF(INDEX('計算A'!$D$60:$II$104,$B25,10)*DF25=1,IF(AND($E25=2,MM25=0),1000000,IF($F25&gt;0,INDEX('計算A'!M$110:M$114,$F25+1)+IF(AND($E25=1,MM25=0),1000,0),MIN(AER25,20)*400+(IF('計算A'!L$106=1,1-DE25,0)+IF('計算A'!M$106=1,1-DG25,0))*150+101+'計算A'!M$5*100000+IF(AND($E25=1,MM25=0),50000,0))),1000000))</f>
        <v/>
      </c>
      <c r="VU25">
        <f>IF($B25=0,1000000,IF(INDEX('計算A'!$D$60:$II$104,$B25,11)*DG25=1,IF(AND($E25=2,MN25=0),1000000,IF($F25&gt;0,INDEX('計算A'!N$110:N$114,$F25+1)+IF(AND($E25=1,MN25=0),1000,0),MIN(AER25,20)*400+(IF('計算A'!M$106=1,1-DF25,0)+IF('計算A'!N$106=1,1-DH25,0))*150+111+'計算A'!N$5*100000+IF(AND($E25=1,MN25=0),50000,0))),1000000))</f>
        <v/>
      </c>
      <c r="VV25">
        <f>IF($B25=0,1000000,IF(INDEX('計算A'!$D$60:$II$104,$B25,12)*DH25=1,IF(AND($E25=2,MO25=0),1000000,IF($F25&gt;0,INDEX('計算A'!O$110:O$114,$F25+1)+IF(AND($E25=1,MO25=0),1000,0),MIN(AER25,20)*400+(IF('計算A'!N$106=1,1-DG25,0)+IF('計算A'!O$106=1,1-DI25,0))*150+121+'計算A'!O$5*100000+IF(AND($E25=1,MO25=0),50000,0))),1000000))</f>
        <v/>
      </c>
      <c r="VW25">
        <f>IF($B25=0,1000000,IF(INDEX('計算A'!$D$60:$II$104,$B25,13)*DI25=1,IF(AND($E25=2,MP25=0),1000000,IF($F25&gt;0,INDEX('計算A'!P$110:P$114,$F25+1)+IF(AND($E25=1,MP25=0),1000,0),MIN(AER25,20)*400+(IF('計算A'!O$106=1,1-DH25,0)+IF('計算A'!P$106=1,1-DJ25,0))*150+131+'計算A'!P$5*100000+IF(AND($E25=1,MP25=0),50000,0))),1000000))</f>
        <v/>
      </c>
      <c r="VX25">
        <f>IF($B25=0,1000000,IF(INDEX('計算A'!$D$60:$II$104,$B25,14)*DJ25=1,IF(AND($E25=2,MQ25=0),1000000,IF($F25&gt;0,INDEX('計算A'!Q$110:Q$114,$F25+1)+IF(AND($E25=1,MQ25=0),1000,0),MIN(AER25,20)*400+(IF('計算A'!P$106=1,1-DI25,0)+IF('計算A'!Q$106=1,1-DK25,0))*150+141+'計算A'!Q$5*100000+IF(AND($E25=1,MQ25=0),50000,0))),1000000))</f>
        <v/>
      </c>
      <c r="VY25">
        <f>IF($B25=0,1000000,IF(INDEX('計算A'!$D$60:$II$104,$B25,15)*DK25=1,IF(AND($E25=2,MR25=0),1000000,IF($F25&gt;0,INDEX('計算A'!R$110:R$114,$F25+1)+IF(AND($E25=1,MR25=0),1000,0),MIN(AER25,20)*400+(IF('計算A'!Q$106=1,1-DJ25,0)+IF('計算A'!R$106=1,1-DL25,0))*150+151+'計算A'!R$5*100000+IF(AND($E25=1,MR25=0),50000,0))),1000000))</f>
        <v/>
      </c>
      <c r="VZ25">
        <f>IF($B25=0,1000000,IF(INDEX('計算A'!$D$60:$II$104,$B25,16)*DL25=1,IF(AND($E25=2,MS25=0),1000000,IF($F25&gt;0,INDEX('計算A'!S$110:S$114,$F25+1)+IF(AND($E25=1,MS25=0),1000,0),MIN(AER25,20)*400+(IF('計算A'!R$106=1,1-DK25,0)+IF('計算A'!S$106=1,1-DM25,0))*150+161+'計算A'!S$5*100000+IF(AND($E25=1,MS25=0),50000,0))),1000000))</f>
        <v/>
      </c>
      <c r="WA25">
        <f>IF($B25=0,1000000,IF(INDEX('計算A'!$D$60:$II$104,$B25,17)*DM25=1,IF(AND($E25=2,MT25=0),1000000,IF($F25&gt;0,INDEX('計算A'!T$110:T$114,$F25+1)+IF(AND($E25=1,MT25=0),1000,0),MIN(AER25,20)*400+(IF('計算A'!S$106=1,1-DL25,0)+IF('計算A'!T$106=1,1-DN25,0))*150+171+'計算A'!T$5*100000+IF(AND($E25=1,MT25=0),50000,0))),1000000))</f>
        <v/>
      </c>
      <c r="WB25">
        <f>IF($B25=0,1000000,IF(INDEX('計算A'!$D$60:$II$104,$B25,18)*DN25=1,IF(AND($E25=2,MU25=0),1000000,IF($F25&gt;0,INDEX('計算A'!U$110:U$114,$F25+1)+IF(AND($E25=1,MU25=0),1000,0),MIN(AER25,20)*400+(IF('計算A'!T$106=1,1-DM25,0)+IF('計算A'!U$106=1,1-DO25,0))*150+181+'計算A'!U$5*100000+IF(AND($E25=1,MU25=0),50000,0))),1000000))</f>
        <v/>
      </c>
      <c r="WC25">
        <f>IF($B25=0,1000000,IF(INDEX('計算A'!$D$60:$II$104,$B25,19)*DO25=1,IF(AND($E25=2,MV25=0),1000000,IF($F25&gt;0,INDEX('計算A'!V$110:V$114,$F25+1)+IF(AND($E25=1,MV25=0),1000,0),MIN(AER25,20)*400+(IF('計算A'!U$106=1,1-DN25,0)+IF('計算A'!V$106=1,1-DP25,0))*150+191+'計算A'!V$5*100000+IF(AND($E25=1,MV25=0),50000,0))),1000000))</f>
        <v/>
      </c>
      <c r="WD25">
        <f>IF($B25=0,1000000,IF(INDEX('計算A'!$D$60:$II$104,$B25,20)*DP25=1,IF(AND($E25=2,MW25=0),1000000,IF($F25&gt;0,INDEX('計算A'!W$110:W$114,$F25+1)+IF(AND($E25=1,MW25=0),1000,0),MIN(AER25,20)*400+(IF('計算A'!V$106=1,1-DO25,0)+IF('計算A'!W$106=1,1-DQ25,0))*150+201+'計算A'!W$5*100000+IF(AND($E25=1,MW25=0),50000,0))),1000000))</f>
        <v/>
      </c>
      <c r="WE25">
        <f>IF($B25=0,1000000,IF(INDEX('計算A'!$D$60:$II$104,$B25,21)*DQ25=1,IF(AND($E25=2,MX25=0),1000000,IF($F25&gt;0,INDEX('計算A'!X$110:X$114,$F25+1)+IF(AND($E25=1,MX25=0),1000,0),MIN(AER25,20)*400+(IF('計算A'!W$106=1,1-DP25,0)+IF('計算A'!X$106=1,1-DR25,0))*150+211+'計算A'!X$5*100000+IF(AND($E25=1,MX25=0),50000,0))),1000000))</f>
        <v/>
      </c>
      <c r="WF25">
        <f>IF($B25=0,1000000,IF(INDEX('計算A'!$D$60:$II$104,$B25,22)*DR25=1,IF(AND($E25=2,MY25=0),1000000,IF($F25&gt;0,INDEX('計算A'!Y$110:Y$114,$F25+1)+IF(AND($E25=1,MY25=0),1000,0),MIN(AER25,20)*400+(IF('計算A'!X$106=1,1-DQ25,0)+IF('計算A'!Y$106=1,1-DS25,0))*150+221+'計算A'!Y$5*100000+IF(AND($E25=1,MY25=0),50000,0))),1000000))</f>
        <v/>
      </c>
      <c r="WG25">
        <f>IF($B25=0,1000000,IF(INDEX('計算A'!$D$60:$II$104,$B25,23)*DS25=1,IF(AND($E25=2,MZ25=0),1000000,IF($F25&gt;0,INDEX('計算A'!Z$110:Z$114,$F25+1)+IF(AND($E25=1,MZ25=0),1000,0),MIN(AER25,20)*400+(IF('計算A'!Y$106=1,1-DR25,0)+IF('計算A'!Z$106=1,1-DT25,0))*150+231+'計算A'!Z$5*100000+IF(AND($E25=1,MZ25=0),50000,0))),1000000))</f>
        <v/>
      </c>
      <c r="WH25">
        <f>IF($B25=0,1000000,IF(INDEX('計算A'!$D$60:$II$104,$B25,24)*DT25=1,IF(AND($E25=2,NA25=0),1000000,IF($F25&gt;0,INDEX('計算A'!AA$110:AA$114,$F25+1)+IF(AND($E25=1,NA25=0),1000,0),MIN(AER25,20)*400+(IF('計算A'!Z$106=1,1-DS25,0))*150+241+'計算A'!AA$5*100000+IF(AND($E25=1,NA25=0),50000,0))),1000000))</f>
        <v/>
      </c>
      <c r="WI25">
        <f>IF($B25=0,1000000,IF(INDEX('計算A'!$D$60:$II$104,$B25,25)*DU25=1,IF(AND($E25=2,NB25=0),1000000,IF($F25&gt;0,INDEX('計算A'!AB$110:AB$114,$F25+1)+IF(AND($E25=1,NB25=0),1000,0),MIN(AES25,20)*400+(IF('計算A'!AB$106=1,1-DV25,0))*150+12+'計算A'!AB$5*100000+IF(AND($E25=1,NB25=0),50000,0))),1000000))</f>
        <v/>
      </c>
      <c r="WJ25">
        <f>IF($B25=0,1000000,IF(INDEX('計算A'!$D$60:$II$104,$B25,26)*DV25=1,IF(AND($E25=2,NC25=0),1000000,IF($F25&gt;0,INDEX('計算A'!AC$110:AC$114,$F25+1)+IF(AND($E25=1,NC25=0),1000,0),MIN(AES25,20)*400+(IF('計算A'!AB$106=1,1-DU25,0)+IF('計算A'!AC$106=1,1-DW25,0))*150+22+'計算A'!AC$5*100000+IF(AND($E25=1,NC25=0),50000,0))),1000000))</f>
        <v/>
      </c>
      <c r="WK25">
        <f>IF($B25=0,1000000,IF(INDEX('計算A'!$D$60:$II$104,$B25,27)*DW25=1,IF(AND($E25=2,ND25=0),1000000,IF($F25&gt;0,INDEX('計算A'!AD$110:AD$114,$F25+1)+IF(AND($E25=1,ND25=0),1000,0),MIN(AES25,20)*400+(IF('計算A'!AC$106=1,1-DV25,0)+IF('計算A'!AD$106=1,1-DX25,0))*150+32+'計算A'!AD$5*100000+IF(AND($E25=1,ND25=0),50000,0))),1000000))</f>
        <v/>
      </c>
      <c r="WL25">
        <f>IF($B25=0,1000000,IF(INDEX('計算A'!$D$60:$II$104,$B25,28)*DX25=1,IF(AND($E25=2,NE25=0),1000000,IF($F25&gt;0,INDEX('計算A'!AE$110:AE$114,$F25+1)+IF(AND($E25=1,NE25=0),1000,0),MIN(AES25,20)*400+(IF('計算A'!AD$106=1,1-DW25,0)+IF('計算A'!AE$106=1,1-DY25,0))*150+42+'計算A'!AE$5*100000+IF(AND($E25=1,NE25=0),50000,0))),1000000))</f>
        <v/>
      </c>
      <c r="WM25">
        <f>IF($B25=0,1000000,IF(INDEX('計算A'!$D$60:$II$104,$B25,29)*DY25=1,IF(AND($E25=2,NF25=0),1000000,IF($F25&gt;0,INDEX('計算A'!AF$110:AF$114,$F25+1)+IF(AND($E25=1,NF25=0),1000,0),MIN(AES25,20)*400+(IF('計算A'!AE$106=1,1-DX25,0)+IF('計算A'!AF$106=1,1-DZ25,0))*150+52+'計算A'!AF$5*100000+IF(AND($E25=1,NF25=0),50000,0))),1000000))</f>
        <v/>
      </c>
      <c r="WN25">
        <f>IF($B25=0,1000000,IF(INDEX('計算A'!$D$60:$II$104,$B25,30)*DZ25=1,IF(AND($E25=2,NG25=0),1000000,IF($F25&gt;0,INDEX('計算A'!AG$110:AG$114,$F25+1)+IF(AND($E25=1,NG25=0),1000,0),MIN(AES25,20)*400+(IF('計算A'!AF$106=1,1-DY25,0)+IF('計算A'!AG$106=1,1-EA25,0))*150+62+'計算A'!AG$5*100000+IF(AND($E25=1,NG25=0),50000,0))),1000000))</f>
        <v/>
      </c>
      <c r="WO25">
        <f>IF($B25=0,1000000,IF(INDEX('計算A'!$D$60:$II$104,$B25,31)*EA25=1,IF(AND($E25=2,NH25=0),1000000,IF($F25&gt;0,INDEX('計算A'!AH$110:AH$114,$F25+1)+IF(AND($E25=1,NH25=0),1000,0),MIN(AES25,20)*400+(IF('計算A'!AG$106=1,1-DZ25,0)+IF('計算A'!AH$106=1,1-EB25,0))*150+72+'計算A'!AH$5*100000+IF(AND($E25=1,NH25=0),50000,0))),1000000))</f>
        <v/>
      </c>
      <c r="WP25">
        <f>IF($B25=0,1000000,IF(INDEX('計算A'!$D$60:$II$104,$B25,32)*EB25=1,IF(AND($E25=2,NI25=0),1000000,IF($F25&gt;0,INDEX('計算A'!AI$110:AI$114,$F25+1)+IF(AND($E25=1,NI25=0),1000,0),MIN(AES25,20)*400+(IF('計算A'!AH$106=1,1-EA25,0)+IF('計算A'!AI$106=1,1-EC25,0))*150+82+'計算A'!AI$5*100000+IF(AND($E25=1,NI25=0),50000,0))),1000000))</f>
        <v/>
      </c>
      <c r="WQ25">
        <f>IF($B25=0,1000000,IF(INDEX('計算A'!$D$60:$II$104,$B25,33)*EC25=1,IF(AND($E25=2,NJ25=0),1000000,IF($F25&gt;0,INDEX('計算A'!AJ$110:AJ$114,$F25+1)+IF(AND($E25=1,NJ25=0),1000,0),MIN(AES25,20)*400+(IF('計算A'!AI$106=1,1-EB25,0)+IF('計算A'!AJ$106=1,1-ED25,0))*150+92+'計算A'!AJ$5*100000+IF(AND($E25=1,NJ25=0),50000,0))),1000000))</f>
        <v/>
      </c>
      <c r="WR25">
        <f>IF($B25=0,1000000,IF(INDEX('計算A'!$D$60:$II$104,$B25,34)*ED25=1,IF(AND($E25=2,NK25=0),1000000,IF($F25&gt;0,INDEX('計算A'!AK$110:AK$114,$F25+1)+IF(AND($E25=1,NK25=0),1000,0),MIN(AES25,20)*400+(IF('計算A'!AJ$106=1,1-EC25,0)+IF('計算A'!AK$106=1,1-EE25,0))*150+102+'計算A'!AK$5*100000+IF(AND($E25=1,NK25=0),50000,0))),1000000))</f>
        <v/>
      </c>
      <c r="WS25">
        <f>IF($B25=0,1000000,IF(INDEX('計算A'!$D$60:$II$104,$B25,35)*EE25=1,IF(AND($E25=2,NL25=0),1000000,IF($F25&gt;0,INDEX('計算A'!AL$110:AL$114,$F25+1)+IF(AND($E25=1,NL25=0),1000,0),MIN(AES25,20)*400+(IF('計算A'!AK$106=1,1-ED25,0)+IF('計算A'!AL$106=1,1-EF25,0))*150+112+'計算A'!AL$5*100000+IF(AND($E25=1,NL25=0),50000,0))),1000000))</f>
        <v/>
      </c>
      <c r="WT25">
        <f>IF($B25=0,1000000,IF(INDEX('計算A'!$D$60:$II$104,$B25,36)*EF25=1,IF(AND($E25=2,NM25=0),1000000,IF($F25&gt;0,INDEX('計算A'!AM$110:AM$114,$F25+1)+IF(AND($E25=1,NM25=0),1000,0),MIN(AES25,20)*400+(IF('計算A'!AL$106=1,1-EE25,0)+IF('計算A'!AM$106=1,1-EG25,0))*150+122+'計算A'!AM$5*100000+IF(AND($E25=1,NM25=0),50000,0))),1000000))</f>
        <v/>
      </c>
      <c r="WU25">
        <f>IF($B25=0,1000000,IF(INDEX('計算A'!$D$60:$II$104,$B25,37)*EG25=1,IF(AND($E25=2,NN25=0),1000000,IF($F25&gt;0,INDEX('計算A'!AN$110:AN$114,$F25+1)+IF(AND($E25=1,NN25=0),1000,0),MIN(AES25,20)*400+(IF('計算A'!AM$106=1,1-EF25,0)+IF('計算A'!AN$106=1,1-EH25,0))*150+132+'計算A'!AN$5*100000+IF(AND($E25=1,NN25=0),50000,0))),1000000))</f>
        <v/>
      </c>
      <c r="WV25">
        <f>IF($B25=0,1000000,IF(INDEX('計算A'!$D$60:$II$104,$B25,38)*EH25=1,IF(AND($E25=2,NO25=0),1000000,IF($F25&gt;0,INDEX('計算A'!AO$110:AO$114,$F25+1)+IF(AND($E25=1,NO25=0),1000,0),MIN(AES25,20)*400+(IF('計算A'!AN$106=1,1-EG25,0)+IF('計算A'!AO$106=1,1-EI25,0))*150+142+'計算A'!AO$5*100000+IF(AND($E25=1,NO25=0),50000,0))),1000000))</f>
        <v/>
      </c>
      <c r="WW25">
        <f>IF($B25=0,1000000,IF(INDEX('計算A'!$D$60:$II$104,$B25,39)*EI25=1,IF(AND($E25=2,NP25=0),1000000,IF($F25&gt;0,INDEX('計算A'!AP$110:AP$114,$F25+1)+IF(AND($E25=1,NP25=0),1000,0),MIN(AES25,20)*400+(IF('計算A'!AO$106=1,1-EH25,0)+IF('計算A'!AP$106=1,1-EJ25,0))*150+152+'計算A'!AP$5*100000+IF(AND($E25=1,NP25=0),50000,0))),1000000))</f>
        <v/>
      </c>
      <c r="WX25">
        <f>IF($B25=0,1000000,IF(INDEX('計算A'!$D$60:$II$104,$B25,40)*EJ25=1,IF(AND($E25=2,NQ25=0),1000000,IF($F25&gt;0,INDEX('計算A'!AQ$110:AQ$114,$F25+1)+IF(AND($E25=1,NQ25=0),1000,0),MIN(AES25,20)*400+(IF('計算A'!AP$106=1,1-EI25,0)+IF('計算A'!AQ$106=1,1-EK25,0))*150+162+'計算A'!AQ$5*100000+IF(AND($E25=1,NQ25=0),50000,0))),1000000))</f>
        <v/>
      </c>
      <c r="WY25">
        <f>IF($B25=0,1000000,IF(INDEX('計算A'!$D$60:$II$104,$B25,41)*EK25=1,IF(AND($E25=2,NR25=0),1000000,IF($F25&gt;0,INDEX('計算A'!AR$110:AR$114,$F25+1)+IF(AND($E25=1,NR25=0),1000,0),MIN(AES25,20)*400+(IF('計算A'!AQ$106=1,1-EJ25,0)+IF('計算A'!AR$106=1,1-EL25,0))*150+172+'計算A'!AR$5*100000+IF(AND($E25=1,NR25=0),50000,0))),1000000))</f>
        <v/>
      </c>
      <c r="WZ25">
        <f>IF($B25=0,1000000,IF(INDEX('計算A'!$D$60:$II$104,$B25,42)*EL25=1,IF(AND($E25=2,NS25=0),1000000,IF($F25&gt;0,INDEX('計算A'!AS$110:AS$114,$F25+1)+IF(AND($E25=1,NS25=0),1000,0),MIN(AES25,20)*400+(IF('計算A'!AR$106=1,1-EK25,0)+IF('計算A'!AS$106=1,1-EM25,0))*150+182+'計算A'!AS$5*100000+IF(AND($E25=1,NS25=0),50000,0))),1000000))</f>
        <v/>
      </c>
      <c r="XA25">
        <f>IF($B25=0,1000000,IF(INDEX('計算A'!$D$60:$II$104,$B25,43)*EM25=1,IF(AND($E25=2,NT25=0),1000000,IF($F25&gt;0,INDEX('計算A'!AT$110:AT$114,$F25+1)+IF(AND($E25=1,NT25=0),1000,0),MIN(AES25,20)*400+(IF('計算A'!AS$106=1,1-EL25,0)+IF('計算A'!AT$106=1,1-EN25,0))*150+192+'計算A'!AT$5*100000+IF(AND($E25=1,NT25=0),50000,0))),1000000))</f>
        <v/>
      </c>
      <c r="XB25">
        <f>IF($B25=0,1000000,IF(INDEX('計算A'!$D$60:$II$104,$B25,44)*EN25=1,IF(AND($E25=2,NU25=0),1000000,IF($F25&gt;0,INDEX('計算A'!AU$110:AU$114,$F25+1)+IF(AND($E25=1,NU25=0),1000,0),MIN(AES25,20)*400+(IF('計算A'!AT$106=1,1-EM25,0)+IF('計算A'!AU$106=1,1-EO25,0))*150+202+'計算A'!AU$5*100000+IF(AND($E25=1,NU25=0),50000,0))),1000000))</f>
        <v/>
      </c>
      <c r="XC25">
        <f>IF($B25=0,1000000,IF(INDEX('計算A'!$D$60:$II$104,$B25,45)*EO25=1,IF(AND($E25=2,NV25=0),1000000,IF($F25&gt;0,INDEX('計算A'!AV$110:AV$114,$F25+1)+IF(AND($E25=1,NV25=0),1000,0),MIN(AES25,20)*400+(IF('計算A'!AU$106=1,1-EN25,0)+IF('計算A'!AV$106=1,1-EP25,0))*150+212+'計算A'!AV$5*100000+IF(AND($E25=1,NV25=0),50000,0))),1000000))</f>
        <v/>
      </c>
      <c r="XD25">
        <f>IF($B25=0,1000000,IF(INDEX('計算A'!$D$60:$II$104,$B25,46)*EP25=1,IF(AND($E25=2,NW25=0),1000000,IF($F25&gt;0,INDEX('計算A'!AW$110:AW$114,$F25+1)+IF(AND($E25=1,NW25=0),1000,0),MIN(AES25,20)*400+(IF('計算A'!AV$106=1,1-EO25,0)+IF('計算A'!AW$106=1,1-EQ25,0))*150+222+'計算A'!AW$5*100000+IF(AND($E25=1,NW25=0),50000,0))),1000000))</f>
        <v/>
      </c>
      <c r="XE25">
        <f>IF($B25=0,1000000,IF(INDEX('計算A'!$D$60:$II$104,$B25,47)*EQ25=1,IF(AND($E25=2,NX25=0),1000000,IF($F25&gt;0,INDEX('計算A'!AX$110:AX$114,$F25+1)+IF(AND($E25=1,NX25=0),1000,0),MIN(AES25,20)*400+(IF('計算A'!AW$106=1,1-EP25,0)+IF('計算A'!AX$106=1,1-ER25,0))*150+232+'計算A'!AX$5*100000+IF(AND($E25=1,NX25=0),50000,0))),1000000))</f>
        <v/>
      </c>
      <c r="XF25">
        <f>IF($B25=0,1000000,IF(INDEX('計算A'!$D$60:$II$104,$B25,48)*ER25=1,IF(AND($E25=2,NY25=0),1000000,IF($F25&gt;0,INDEX('計算A'!AY$110:AY$114,$F25+1)+IF(AND($E25=1,NY25=0),1000,0),MIN(AES25,20)*400+(IF('計算A'!AX$106=1,1-EQ25,0))*150+242+'計算A'!AY$5*100000+IF(AND($E25=1,NY25=0),50000,0))),1000000))</f>
        <v/>
      </c>
      <c r="XG25">
        <f>IF($B25=0,1000000,IF(INDEX('計算A'!$D$60:$II$104,$B25,49)*ES25=1,IF(AND($E25=2,NZ25=0),1000000,IF($F25&gt;0,INDEX('計算A'!AZ$110:AZ$114,$F25+1)+IF(AND($E25=1,NZ25=0),1000,0),MIN(AET25,20)*400+(IF('計算A'!AZ$106=1,1-ET25,0))*150+13+'計算A'!AZ$5*100000+IF(AND($E25=1,NZ25=0),50000,0))),1000000))</f>
        <v/>
      </c>
      <c r="XH25">
        <f>IF($B25=0,1000000,IF(INDEX('計算A'!$D$60:$II$104,$B25,50)*ET25=1,IF(AND($E25=2,OA25=0),1000000,IF($F25&gt;0,INDEX('計算A'!BA$110:BA$114,$F25+1)+IF(AND($E25=1,OA25=0),1000,0),MIN(AET25,20)*400+(IF('計算A'!AZ$106=1,1-ES25,0)+IF('計算A'!BA$106=1,1-EU25,0))*150+23+'計算A'!BA$5*100000+IF(AND($E25=1,OA25=0),50000,0))),1000000))</f>
        <v/>
      </c>
      <c r="XI25">
        <f>IF($B25=0,1000000,IF(INDEX('計算A'!$D$60:$II$104,$B25,51)*EU25=1,IF(AND($E25=2,OB25=0),1000000,IF($F25&gt;0,INDEX('計算A'!BB$110:BB$114,$F25+1)+IF(AND($E25=1,OB25=0),1000,0),MIN(AET25,20)*400+(IF('計算A'!BA$106=1,1-ET25,0)+IF('計算A'!BB$106=1,1-EV25,0))*150+33+'計算A'!BB$5*100000+IF(AND($E25=1,OB25=0),50000,0))),1000000))</f>
        <v/>
      </c>
      <c r="XJ25">
        <f>IF($B25=0,1000000,IF(INDEX('計算A'!$D$60:$II$104,$B25,52)*EV25=1,IF(AND($E25=2,OC25=0),1000000,IF($F25&gt;0,INDEX('計算A'!BC$110:BC$114,$F25+1)+IF(AND($E25=1,OC25=0),1000,0),MIN(AET25,20)*400+(IF('計算A'!BB$106=1,1-EU25,0)+IF('計算A'!BC$106=1,1-EW25,0))*150+43+'計算A'!BC$5*100000+IF(AND($E25=1,OC25=0),50000,0))),1000000))</f>
        <v/>
      </c>
      <c r="XK25">
        <f>IF($B25=0,1000000,IF(INDEX('計算A'!$D$60:$II$104,$B25,53)*EW25=1,IF(AND($E25=2,OD25=0),1000000,IF($F25&gt;0,INDEX('計算A'!BD$110:BD$114,$F25+1)+IF(AND($E25=1,OD25=0),1000,0),MIN(AET25,20)*400+(IF('計算A'!BC$106=1,1-EV25,0)+IF('計算A'!BD$106=1,1-EX25,0))*150+53+'計算A'!BD$5*100000+IF(AND($E25=1,OD25=0),50000,0))),1000000))</f>
        <v/>
      </c>
      <c r="XL25">
        <f>IF($B25=0,1000000,IF(INDEX('計算A'!$D$60:$II$104,$B25,54)*EX25=1,IF(AND($E25=2,OE25=0),1000000,IF($F25&gt;0,INDEX('計算A'!BE$110:BE$114,$F25+1)+IF(AND($E25=1,OE25=0),1000,0),MIN(AET25,20)*400+(IF('計算A'!BD$106=1,1-EW25,0)+IF('計算A'!BE$106=1,1-EY25,0))*150+63+'計算A'!BE$5*100000+IF(AND($E25=1,OE25=0),50000,0))),1000000))</f>
        <v/>
      </c>
      <c r="XM25">
        <f>IF($B25=0,1000000,IF(INDEX('計算A'!$D$60:$II$104,$B25,55)*EY25=1,IF(AND($E25=2,OF25=0),1000000,IF($F25&gt;0,INDEX('計算A'!BF$110:BF$114,$F25+1)+IF(AND($E25=1,OF25=0),1000,0),MIN(AET25,20)*400+(IF('計算A'!BE$106=1,1-EX25,0)+IF('計算A'!BF$106=1,1-EZ25,0))*150+73+'計算A'!BF$5*100000+IF(AND($E25=1,OF25=0),50000,0))),1000000))</f>
        <v/>
      </c>
      <c r="XN25">
        <f>IF($B25=0,1000000,IF(INDEX('計算A'!$D$60:$II$104,$B25,56)*EZ25=1,IF(AND($E25=2,OG25=0),1000000,IF($F25&gt;0,INDEX('計算A'!BG$110:BG$114,$F25+1)+IF(AND($E25=1,OG25=0),1000,0),MIN(AET25,20)*400+(IF('計算A'!BF$106=1,1-EY25,0)+IF('計算A'!BG$106=1,1-FA25,0))*150+83+'計算A'!BG$5*100000+IF(AND($E25=1,OG25=0),50000,0))),1000000))</f>
        <v/>
      </c>
      <c r="XO25">
        <f>IF($B25=0,1000000,IF(INDEX('計算A'!$D$60:$II$104,$B25,57)*FA25=1,IF(AND($E25=2,OH25=0),1000000,IF($F25&gt;0,INDEX('計算A'!BH$110:BH$114,$F25+1)+IF(AND($E25=1,OH25=0),1000,0),MIN(AET25,20)*400+(IF('計算A'!BG$106=1,1-EZ25,0)+IF('計算A'!BH$106=1,1-FB25,0))*150+93+'計算A'!BH$5*100000+IF(AND($E25=1,OH25=0),50000,0))),1000000))</f>
        <v/>
      </c>
      <c r="XP25">
        <f>IF($B25=0,1000000,IF(INDEX('計算A'!$D$60:$II$104,$B25,58)*FB25=1,IF(AND($E25=2,OI25=0),1000000,IF($F25&gt;0,INDEX('計算A'!BI$110:BI$114,$F25+1)+IF(AND($E25=1,OI25=0),1000,0),MIN(AET25,20)*400+(IF('計算A'!BH$106=1,1-FA25,0)+IF('計算A'!BI$106=1,1-FC25,0))*150+103+'計算A'!BI$5*100000+IF(AND($E25=1,OI25=0),50000,0))),1000000))</f>
        <v/>
      </c>
      <c r="XQ25">
        <f>IF($B25=0,1000000,IF(INDEX('計算A'!$D$60:$II$104,$B25,59)*FC25=1,IF(AND($E25=2,OJ25=0),1000000,IF($F25&gt;0,INDEX('計算A'!BJ$110:BJ$114,$F25+1)+IF(AND($E25=1,OJ25=0),1000,0),MIN(AET25,20)*400+(IF('計算A'!BI$106=1,1-FB25,0)+IF('計算A'!BJ$106=1,1-FD25,0))*150+113+'計算A'!BJ$5*100000+IF(AND($E25=1,OJ25=0),50000,0))),1000000))</f>
        <v/>
      </c>
      <c r="XR25">
        <f>IF($B25=0,1000000,IF(INDEX('計算A'!$D$60:$II$104,$B25,60)*FD25=1,IF(AND($E25=2,OK25=0),1000000,IF($F25&gt;0,INDEX('計算A'!BK$110:BK$114,$F25+1)+IF(AND($E25=1,OK25=0),1000,0),MIN(AET25,20)*400+(IF('計算A'!BJ$106=1,1-FC25,0)+IF('計算A'!BK$106=1,1-FE25,0))*150+123+'計算A'!BK$5*100000+IF(AND($E25=1,OK25=0),50000,0))),1000000))</f>
        <v/>
      </c>
      <c r="XS25">
        <f>IF($B25=0,1000000,IF(INDEX('計算A'!$D$60:$II$104,$B25,61)*FE25=1,IF(AND($E25=2,OL25=0),1000000,IF($F25&gt;0,INDEX('計算A'!BL$110:BL$114,$F25+1)+IF(AND($E25=1,OL25=0),1000,0),MIN(AET25,20)*400+(IF('計算A'!BK$106=1,1-FD25,0)+IF('計算A'!BL$106=1,1-FF25,0))*150+133+'計算A'!BL$5*100000+IF(AND($E25=1,OL25=0),50000,0))),1000000))</f>
        <v/>
      </c>
      <c r="XT25">
        <f>IF($B25=0,1000000,IF(INDEX('計算A'!$D$60:$II$104,$B25,62)*FF25=1,IF(AND($E25=2,OM25=0),1000000,IF($F25&gt;0,INDEX('計算A'!BM$110:BM$114,$F25+1)+IF(AND($E25=1,OM25=0),1000,0),MIN(AET25,20)*400+(IF('計算A'!BL$106=1,1-FE25,0)+IF('計算A'!BM$106=1,1-FG25,0))*150+143+'計算A'!BM$5*100000+IF(AND($E25=1,OM25=0),50000,0))),1000000))</f>
        <v/>
      </c>
      <c r="XU25">
        <f>IF($B25=0,1000000,IF(INDEX('計算A'!$D$60:$II$104,$B25,63)*FG25=1,IF(AND($E25=2,ON25=0),1000000,IF($F25&gt;0,INDEX('計算A'!BN$110:BN$114,$F25+1)+IF(AND($E25=1,ON25=0),1000,0),MIN(AET25,20)*400+(IF('計算A'!BM$106=1,1-FF25,0)+IF('計算A'!BN$106=1,1-FH25,0))*150+153+'計算A'!BN$5*100000+IF(AND($E25=1,ON25=0),50000,0))),1000000))</f>
        <v/>
      </c>
      <c r="XV25">
        <f>IF($B25=0,1000000,IF(INDEX('計算A'!$D$60:$II$104,$B25,64)*FH25=1,IF(AND($E25=2,OO25=0),1000000,IF($F25&gt;0,INDEX('計算A'!BO$110:BO$114,$F25+1)+IF(AND($E25=1,OO25=0),1000,0),MIN(AET25,20)*400+(IF('計算A'!BN$106=1,1-FG25,0)+IF('計算A'!BO$106=1,1-FI25,0))*150+163+'計算A'!BO$5*100000+IF(AND($E25=1,OO25=0),50000,0))),1000000))</f>
        <v/>
      </c>
      <c r="XW25">
        <f>IF($B25=0,1000000,IF(INDEX('計算A'!$D$60:$II$104,$B25,65)*FI25=1,IF(AND($E25=2,OP25=0),1000000,IF($F25&gt;0,INDEX('計算A'!BP$110:BP$114,$F25+1)+IF(AND($E25=1,OP25=0),1000,0),MIN(AET25,20)*400+(IF('計算A'!BO$106=1,1-FH25,0)+IF('計算A'!BP$106=1,1-FJ25,0))*150+173+'計算A'!BP$5*100000+IF(AND($E25=1,OP25=0),50000,0))),1000000))</f>
        <v/>
      </c>
      <c r="XX25">
        <f>IF($B25=0,1000000,IF(INDEX('計算A'!$D$60:$II$104,$B25,66)*FJ25=1,IF(AND($E25=2,OQ25=0),1000000,IF($F25&gt;0,INDEX('計算A'!BQ$110:BQ$114,$F25+1)+IF(AND($E25=1,OQ25=0),1000,0),MIN(AET25,20)*400+(IF('計算A'!BP$106=1,1-FI25,0)+IF('計算A'!BQ$106=1,1-FK25,0))*150+183+'計算A'!BQ$5*100000+IF(AND($E25=1,OQ25=0),50000,0))),1000000))</f>
        <v/>
      </c>
      <c r="XY25">
        <f>IF($B25=0,1000000,IF(INDEX('計算A'!$D$60:$II$104,$B25,67)*FK25=1,IF(AND($E25=2,OR25=0),1000000,IF($F25&gt;0,INDEX('計算A'!BR$110:BR$114,$F25+1)+IF(AND($E25=1,OR25=0),1000,0),MIN(AET25,20)*400+(IF('計算A'!BQ$106=1,1-FJ25,0)+IF('計算A'!BR$106=1,1-FL25,0))*150+193+'計算A'!BR$5*100000+IF(AND($E25=1,OR25=0),50000,0))),1000000))</f>
        <v/>
      </c>
      <c r="XZ25">
        <f>IF($B25=0,1000000,IF(INDEX('計算A'!$D$60:$II$104,$B25,68)*FL25=1,IF(AND($E25=2,OS25=0),1000000,IF($F25&gt;0,INDEX('計算A'!BS$110:BS$114,$F25+1)+IF(AND($E25=1,OS25=0),1000,0),MIN(AET25,20)*400+(IF('計算A'!BR$106=1,1-FK25,0)+IF('計算A'!BS$106=1,1-FM25,0))*150+203+'計算A'!BS$5*100000+IF(AND($E25=1,OS25=0),50000,0))),1000000))</f>
        <v/>
      </c>
      <c r="YA25">
        <f>IF($B25=0,1000000,IF(INDEX('計算A'!$D$60:$II$104,$B25,69)*FM25=1,IF(AND($E25=2,OT25=0),1000000,IF($F25&gt;0,INDEX('計算A'!BT$110:BT$114,$F25+1)+IF(AND($E25=1,OT25=0),1000,0),MIN(AET25,20)*400+(IF('計算A'!BS$106=1,1-FL25,0)+IF('計算A'!BT$106=1,1-FN25,0))*150+213+'計算A'!BT$5*100000+IF(AND($E25=1,OT25=0),50000,0))),1000000))</f>
        <v/>
      </c>
      <c r="YB25">
        <f>IF($B25=0,1000000,IF(INDEX('計算A'!$D$60:$II$104,$B25,70)*FN25=1,IF(AND($E25=2,OU25=0),1000000,IF($F25&gt;0,INDEX('計算A'!BU$110:BU$114,$F25+1)+IF(AND($E25=1,OU25=0),1000,0),MIN(AET25,20)*400+(IF('計算A'!BT$106=1,1-FM25,0)+IF('計算A'!BU$106=1,1-FO25,0))*150+223+'計算A'!BU$5*100000+IF(AND($E25=1,OU25=0),50000,0))),1000000))</f>
        <v/>
      </c>
      <c r="YC25">
        <f>IF($B25=0,1000000,IF(INDEX('計算A'!$D$60:$II$104,$B25,71)*FO25=1,IF(AND($E25=2,OV25=0),1000000,IF($F25&gt;0,INDEX('計算A'!BV$110:BV$114,$F25+1)+IF(AND($E25=1,OV25=0),1000,0),MIN(AET25,20)*400+(IF('計算A'!BU$106=1,1-FN25,0)+IF('計算A'!BV$106=1,1-FP25,0))*150+233+'計算A'!BV$5*100000+IF(AND($E25=1,OV25=0),50000,0))),1000000))</f>
        <v/>
      </c>
      <c r="YD25">
        <f>IF($B25=0,1000000,IF(INDEX('計算A'!$D$60:$II$104,$B25,72)*FP25=1,IF(AND($E25=2,OW25=0),1000000,IF($F25&gt;0,INDEX('計算A'!BW$110:BW$114,$F25+1)+IF(AND($E25=1,OW25=0),1000,0),MIN(AET25,20)*400+(IF('計算A'!BV$106=1,1-FO25,0))*150+243+'計算A'!BW$5*100000+IF(AND($E25=1,OW25=0),50000,0))),1000000))</f>
        <v/>
      </c>
      <c r="YE25">
        <f>IF($B25=0,1000000,IF(INDEX('計算A'!$D$60:$II$104,$B25,73)*FQ25=1,IF(AND($E25=2,OX25=0),1000000,IF($F25&gt;0,INDEX('計算A'!BX$110:BX$114,$F25+1)+IF(AND($E25=1,OX25=0),1000,0),MIN(AEU25,20)*400+(IF('計算A'!BX$106=1,1-FR25,0))*150+14+'計算A'!BX$5*100000+IF(AND($E25=1,OX25=0),50000,0))),1000000))</f>
        <v/>
      </c>
      <c r="YF25">
        <f>IF($B25=0,1000000,IF(INDEX('計算A'!$D$60:$II$104,$B25,74)*FR25=1,IF(AND($E25=2,OY25=0),1000000,IF($F25&gt;0,INDEX('計算A'!BY$110:BY$114,$F25+1)+IF(AND($E25=1,OY25=0),1000,0),MIN(AEU25,20)*400+(IF('計算A'!BX$106=1,1-FQ25,0)+IF('計算A'!BY$106=1,1-FS25,0))*150+24+'計算A'!BY$5*100000+IF(AND($E25=1,OY25=0),50000,0))),1000000))</f>
        <v/>
      </c>
      <c r="YG25">
        <f>IF($B25=0,1000000,IF(INDEX('計算A'!$D$60:$II$104,$B25,75)*FS25=1,IF(AND($E25=2,OZ25=0),1000000,IF($F25&gt;0,INDEX('計算A'!BZ$110:BZ$114,$F25+1)+IF(AND($E25=1,OZ25=0),1000,0),MIN(AEU25,20)*400+(IF('計算A'!BY$106=1,1-FR25,0)+IF('計算A'!BZ$106=1,1-FT25,0))*150+34+'計算A'!BZ$5*100000+IF(AND($E25=1,OZ25=0),50000,0))),1000000))</f>
        <v/>
      </c>
      <c r="YH25">
        <f>IF($B25=0,1000000,IF(INDEX('計算A'!$D$60:$II$104,$B25,76)*FT25=1,IF(AND($E25=2,PA25=0),1000000,IF($F25&gt;0,INDEX('計算A'!CA$110:CA$114,$F25+1)+IF(AND($E25=1,PA25=0),1000,0),MIN(AEU25,20)*400+(IF('計算A'!BZ$106=1,1-FS25,0)+IF('計算A'!CA$106=1,1-FU25,0))*150+44+'計算A'!CA$5*100000+IF(AND($E25=1,PA25=0),50000,0))),1000000))</f>
        <v/>
      </c>
      <c r="YI25">
        <f>IF($B25=0,1000000,IF(INDEX('計算A'!$D$60:$II$104,$B25,77)*FU25=1,IF(AND($E25=2,PB25=0),1000000,IF($F25&gt;0,INDEX('計算A'!CB$110:CB$114,$F25+1)+IF(AND($E25=1,PB25=0),1000,0),MIN(AEU25,20)*400+(IF('計算A'!CA$106=1,1-FT25,0)+IF('計算A'!CB$106=1,1-FV25,0))*150+54+'計算A'!CB$5*100000+IF(AND($E25=1,PB25=0),50000,0))),1000000))</f>
        <v/>
      </c>
      <c r="YJ25">
        <f>IF($B25=0,1000000,IF(INDEX('計算A'!$D$60:$II$104,$B25,78)*FV25=1,IF(AND($E25=2,PC25=0),1000000,IF($F25&gt;0,INDEX('計算A'!CC$110:CC$114,$F25+1)+IF(AND($E25=1,PC25=0),1000,0),MIN(AEU25,20)*400+(IF('計算A'!CB$106=1,1-FU25,0)+IF('計算A'!CC$106=1,1-FW25,0))*150+64+'計算A'!CC$5*100000+IF(AND($E25=1,PC25=0),50000,0))),1000000))</f>
        <v/>
      </c>
      <c r="YK25">
        <f>IF($B25=0,1000000,IF(INDEX('計算A'!$D$60:$II$104,$B25,79)*FW25=1,IF(AND($E25=2,PD25=0),1000000,IF($F25&gt;0,INDEX('計算A'!CD$110:CD$114,$F25+1)+IF(AND($E25=1,PD25=0),1000,0),MIN(AEU25,20)*400+(IF('計算A'!CC$106=1,1-FV25,0)+IF('計算A'!CD$106=1,1-FX25,0))*150+74+'計算A'!CD$5*100000+IF(AND($E25=1,PD25=0),50000,0))),1000000))</f>
        <v/>
      </c>
      <c r="YL25">
        <f>IF($B25=0,1000000,IF(INDEX('計算A'!$D$60:$II$104,$B25,80)*FX25=1,IF(AND($E25=2,PE25=0),1000000,IF($F25&gt;0,INDEX('計算A'!CE$110:CE$114,$F25+1)+IF(AND($E25=1,PE25=0),1000,0),MIN(AEU25,20)*400+(IF('計算A'!CD$106=1,1-FW25,0)+IF('計算A'!CE$106=1,1-FY25,0))*150+84+'計算A'!CE$5*100000+IF(AND($E25=1,PE25=0),50000,0))),1000000))</f>
        <v/>
      </c>
      <c r="YM25">
        <f>IF($B25=0,1000000,IF(INDEX('計算A'!$D$60:$II$104,$B25,81)*FY25=1,IF(AND($E25=2,PF25=0),1000000,IF($F25&gt;0,INDEX('計算A'!CF$110:CF$114,$F25+1)+IF(AND($E25=1,PF25=0),1000,0),MIN(AEU25,20)*400+(IF('計算A'!CE$106=1,1-FX25,0)+IF('計算A'!CF$106=1,1-FZ25,0))*150+94+'計算A'!CF$5*100000+IF(AND($E25=1,PF25=0),50000,0))),1000000))</f>
        <v/>
      </c>
      <c r="YN25">
        <f>IF($B25=0,1000000,IF(INDEX('計算A'!$D$60:$II$104,$B25,82)*FZ25=1,IF(AND($E25=2,PG25=0),1000000,IF($F25&gt;0,INDEX('計算A'!CG$110:CG$114,$F25+1)+IF(AND($E25=1,PG25=0),1000,0),MIN(AEU25,20)*400+(IF('計算A'!CF$106=1,1-FY25,0)+IF('計算A'!CG$106=1,1-GA25,0))*150+104+'計算A'!CG$5*100000+IF(AND($E25=1,PG25=0),50000,0))),1000000))</f>
        <v/>
      </c>
      <c r="YO25">
        <f>IF($B25=0,1000000,IF(INDEX('計算A'!$D$60:$II$104,$B25,83)*GA25=1,IF(AND($E25=2,PH25=0),1000000,IF($F25&gt;0,INDEX('計算A'!CH$110:CH$114,$F25+1)+IF(AND($E25=1,PH25=0),1000,0),MIN(AEU25,20)*400+(IF('計算A'!CG$106=1,1-FZ25,0)+IF('計算A'!CH$106=1,1-GB25,0))*150+114+'計算A'!CH$5*100000+IF(AND($E25=1,PH25=0),50000,0))),1000000))</f>
        <v/>
      </c>
      <c r="YP25">
        <f>IF($B25=0,1000000,IF(INDEX('計算A'!$D$60:$II$104,$B25,84)*GB25=1,IF(AND($E25=2,PI25=0),1000000,IF($F25&gt;0,INDEX('計算A'!CI$110:CI$114,$F25+1)+IF(AND($E25=1,PI25=0),1000,0),MIN(AEU25,20)*400+(IF('計算A'!CH$106=1,1-GA25,0)+IF('計算A'!CI$106=1,1-GC25,0))*150+124+'計算A'!CI$5*100000+IF(AND($E25=1,PI25=0),50000,0))),1000000))</f>
        <v/>
      </c>
      <c r="YQ25">
        <f>IF($B25=0,1000000,IF(INDEX('計算A'!$D$60:$II$104,$B25,85)*GC25=1,IF(AND($E25=2,PJ25=0),1000000,IF($F25&gt;0,INDEX('計算A'!CJ$110:CJ$114,$F25+1)+IF(AND($E25=1,PJ25=0),1000,0),MIN(AEU25,20)*400+(IF('計算A'!CI$106=1,1-GB25,0)+IF('計算A'!CJ$106=1,1-GD25,0))*150+134+'計算A'!CJ$5*100000+IF(AND($E25=1,PJ25=0),50000,0))),1000000))</f>
        <v/>
      </c>
      <c r="YR25">
        <f>IF($B25=0,1000000,IF(INDEX('計算A'!$D$60:$II$104,$B25,86)*GD25=1,IF(AND($E25=2,PK25=0),1000000,IF($F25&gt;0,INDEX('計算A'!CK$110:CK$114,$F25+1)+IF(AND($E25=1,PK25=0),1000,0),MIN(AEU25,20)*400+(IF('計算A'!CJ$106=1,1-GC25,0)+IF('計算A'!CK$106=1,1-GE25,0))*150+144+'計算A'!CK$5*100000+IF(AND($E25=1,PK25=0),50000,0))),1000000))</f>
        <v/>
      </c>
      <c r="YS25">
        <f>IF($B25=0,1000000,IF(INDEX('計算A'!$D$60:$II$104,$B25,87)*GE25=1,IF(AND($E25=2,PL25=0),1000000,IF($F25&gt;0,INDEX('計算A'!CL$110:CL$114,$F25+1)+IF(AND($E25=1,PL25=0),1000,0),MIN(AEU25,20)*400+(IF('計算A'!CK$106=1,1-GD25,0)+IF('計算A'!CL$106=1,1-GF25,0))*150+154+'計算A'!CL$5*100000+IF(AND($E25=1,PL25=0),50000,0))),1000000))</f>
        <v/>
      </c>
      <c r="YT25">
        <f>IF($B25=0,1000000,IF(INDEX('計算A'!$D$60:$II$104,$B25,88)*GF25=1,IF(AND($E25=2,PM25=0),1000000,IF($F25&gt;0,INDEX('計算A'!CM$110:CM$114,$F25+1)+IF(AND($E25=1,PM25=0),1000,0),MIN(AEU25,20)*400+(IF('計算A'!CL$106=1,1-GE25,0)+IF('計算A'!CM$106=1,1-GG25,0))*150+164+'計算A'!CM$5*100000+IF(AND($E25=1,PM25=0),50000,0))),1000000))</f>
        <v/>
      </c>
      <c r="YU25">
        <f>IF($B25=0,1000000,IF(INDEX('計算A'!$D$60:$II$104,$B25,89)*GG25=1,IF(AND($E25=2,PN25=0),1000000,IF($F25&gt;0,INDEX('計算A'!CN$110:CN$114,$F25+1)+IF(AND($E25=1,PN25=0),1000,0),MIN(AEU25,20)*400+(IF('計算A'!CM$106=1,1-GF25,0)+IF('計算A'!CN$106=1,1-GH25,0))*150+174+'計算A'!CN$5*100000+IF(AND($E25=1,PN25=0),50000,0))),1000000))</f>
        <v/>
      </c>
      <c r="YV25">
        <f>IF($B25=0,1000000,IF(INDEX('計算A'!$D$60:$II$104,$B25,90)*GH25=1,IF(AND($E25=2,PO25=0),1000000,IF($F25&gt;0,INDEX('計算A'!CO$110:CO$114,$F25+1)+IF(AND($E25=1,PO25=0),1000,0),MIN(AEU25,20)*400+(IF('計算A'!CN$106=1,1-GG25,0)+IF('計算A'!CO$106=1,1-GI25,0))*150+184+'計算A'!CO$5*100000+IF(AND($E25=1,PO25=0),50000,0))),1000000))</f>
        <v/>
      </c>
      <c r="YW25">
        <f>IF($B25=0,1000000,IF(INDEX('計算A'!$D$60:$II$104,$B25,91)*GI25=1,IF(AND($E25=2,PP25=0),1000000,IF($F25&gt;0,INDEX('計算A'!CP$110:CP$114,$F25+1)+IF(AND($E25=1,PP25=0),1000,0),MIN(AEU25,20)*400+(IF('計算A'!CO$106=1,1-GH25,0)+IF('計算A'!CP$106=1,1-GJ25,0))*150+194+'計算A'!CP$5*100000+IF(AND($E25=1,PP25=0),50000,0))),1000000))</f>
        <v/>
      </c>
      <c r="YX25">
        <f>IF($B25=0,1000000,IF(INDEX('計算A'!$D$60:$II$104,$B25,92)*GJ25=1,IF(AND($E25=2,PQ25=0),1000000,IF($F25&gt;0,INDEX('計算A'!CQ$110:CQ$114,$F25+1)+IF(AND($E25=1,PQ25=0),1000,0),MIN(AEU25,20)*400+(IF('計算A'!CP$106=1,1-GI25,0)+IF('計算A'!CQ$106=1,1-GK25,0))*150+204+'計算A'!CQ$5*100000+IF(AND($E25=1,PQ25=0),50000,0))),1000000))</f>
        <v/>
      </c>
      <c r="YY25">
        <f>IF($B25=0,1000000,IF(INDEX('計算A'!$D$60:$II$104,$B25,93)*GK25=1,IF(AND($E25=2,PR25=0),1000000,IF($F25&gt;0,INDEX('計算A'!CR$110:CR$114,$F25+1)+IF(AND($E25=1,PR25=0),1000,0),MIN(AEU25,20)*400+(IF('計算A'!CQ$106=1,1-GJ25,0)+IF('計算A'!CR$106=1,1-GL25,0))*150+214+'計算A'!CR$5*100000+IF(AND($E25=1,PR25=0),50000,0))),1000000))</f>
        <v/>
      </c>
      <c r="YZ25">
        <f>IF($B25=0,1000000,IF(INDEX('計算A'!$D$60:$II$104,$B25,94)*GL25=1,IF(AND($E25=2,PS25=0),1000000,IF($F25&gt;0,INDEX('計算A'!CS$110:CS$114,$F25+1)+IF(AND($E25=1,PS25=0),1000,0),MIN(AEU25,20)*400+(IF('計算A'!CR$106=1,1-GK25,0)+IF('計算A'!CS$106=1,1-GM25,0))*150+224+'計算A'!CS$5*100000+IF(AND($E25=1,PS25=0),50000,0))),1000000))</f>
        <v/>
      </c>
      <c r="ZA25">
        <f>IF($B25=0,1000000,IF(INDEX('計算A'!$D$60:$II$104,$B25,95)*GM25=1,IF(AND($E25=2,PT25=0),1000000,IF($F25&gt;0,INDEX('計算A'!CT$110:CT$114,$F25+1)+IF(AND($E25=1,PT25=0),1000,0),MIN(AEU25,20)*400+(IF('計算A'!CS$106=1,1-GL25,0)+IF('計算A'!CT$106=1,1-GN25,0))*150+234+'計算A'!CT$5*100000+IF(AND($E25=1,PT25=0),50000,0))),1000000))</f>
        <v/>
      </c>
      <c r="ZB25">
        <f>IF($B25=0,1000000,IF(INDEX('計算A'!$D$60:$II$104,$B25,96)*GN25=1,IF(AND($E25=2,PU25=0),1000000,IF($F25&gt;0,INDEX('計算A'!CU$110:CU$114,$F25+1)+IF(AND($E25=1,PU25=0),1000,0),MIN(AEU25,20)*400+(IF('計算A'!CT$106=1,1-GM25,0))*150+244+'計算A'!CU$5*100000+IF(AND($E25=1,PU25=0),50000,0))),1000000))</f>
        <v/>
      </c>
      <c r="ZC25">
        <f>IF($B25=0,1000000,IF(INDEX('計算A'!$D$60:$II$104,$B25,97)*GO25=1,IF(AND($E25=2,PV25=0),1000000,IF($F25&gt;0,INDEX('計算A'!CV$110:CV$114,$F25+1)+IF(AND($E25=1,PV25=0),1000,0),MIN(AEV25,20)*400+(IF('計算A'!CV$106=1,1-GP25,0))*150+15+'計算A'!CV$5*100000+IF(AND($E25=1,PV25=0),50000,0))),1000000))</f>
        <v/>
      </c>
      <c r="ZD25">
        <f>IF($B25=0,1000000,IF(INDEX('計算A'!$D$60:$II$104,$B25,98)*GP25=1,IF(AND($E25=2,PW25=0),1000000,IF($F25&gt;0,INDEX('計算A'!CW$110:CW$114,$F25+1)+IF(AND($E25=1,PW25=0),1000,0),MIN(AEV25,20)*400+(IF('計算A'!CV$106=1,1-GO25,0)+IF('計算A'!CW$106=1,1-GQ25,0))*150+25+'計算A'!CW$5*100000+IF(AND($E25=1,PW25=0),50000,0))),1000000))</f>
        <v/>
      </c>
      <c r="ZE25">
        <f>IF($B25=0,1000000,IF(INDEX('計算A'!$D$60:$II$104,$B25,99)*GQ25=1,IF(AND($E25=2,PX25=0),1000000,IF($F25&gt;0,INDEX('計算A'!CX$110:CX$114,$F25+1)+IF(AND($E25=1,PX25=0),1000,0),MIN(AEV25,20)*400+(IF('計算A'!CW$106=1,1-GP25,0)+IF('計算A'!CX$106=1,1-GR25,0))*150+35+'計算A'!CX$5*100000+IF(AND($E25=1,PX25=0),50000,0))),1000000))</f>
        <v/>
      </c>
      <c r="ZF25">
        <f>IF($B25=0,1000000,IF(INDEX('計算A'!$D$60:$II$104,$B25,100)*GR25=1,IF(AND($E25=2,PY25=0),1000000,IF($F25&gt;0,INDEX('計算A'!CY$110:CY$114,$F25+1)+IF(AND($E25=1,PY25=0),1000,0),MIN(AEV25,20)*400+(IF('計算A'!CX$106=1,1-GQ25,0)+IF('計算A'!CY$106=1,1-GS25,0))*150+45+'計算A'!CY$5*100000+IF(AND($E25=1,PY25=0),50000,0))),1000000))</f>
        <v/>
      </c>
      <c r="ZG25">
        <f>IF($B25=0,1000000,IF(INDEX('計算A'!$D$60:$II$104,$B25,101)*GS25=1,IF(AND($E25=2,PZ25=0),1000000,IF($F25&gt;0,INDEX('計算A'!CZ$110:CZ$114,$F25+1)+IF(AND($E25=1,PZ25=0),1000,0),MIN(AEV25,20)*400+(IF('計算A'!CY$106=1,1-GR25,0)+IF('計算A'!CZ$106=1,1-GT25,0))*150+55+'計算A'!CZ$5*100000+IF(AND($E25=1,PZ25=0),50000,0))),1000000))</f>
        <v/>
      </c>
      <c r="ZH25">
        <f>IF($B25=0,1000000,IF(INDEX('計算A'!$D$60:$II$104,$B25,102)*GT25=1,IF(AND($E25=2,QA25=0),1000000,IF($F25&gt;0,INDEX('計算A'!DA$110:DA$114,$F25+1)+IF(AND($E25=1,QA25=0),1000,0),MIN(AEV25,20)*400+(IF('計算A'!CZ$106=1,1-GS25,0)+IF('計算A'!DA$106=1,1-GU25,0))*150+65+'計算A'!DA$5*100000+IF(AND($E25=1,QA25=0),50000,0))),1000000))</f>
        <v/>
      </c>
      <c r="ZI25">
        <f>IF($B25=0,1000000,IF(INDEX('計算A'!$D$60:$II$104,$B25,103)*GU25=1,IF(AND($E25=2,QB25=0),1000000,IF($F25&gt;0,INDEX('計算A'!DB$110:DB$114,$F25+1)+IF(AND($E25=1,QB25=0),1000,0),MIN(AEV25,20)*400+(IF('計算A'!DA$106=1,1-GT25,0)+IF('計算A'!DB$106=1,1-GV25,0))*150+75+'計算A'!DB$5*100000+IF(AND($E25=1,QB25=0),50000,0))),1000000))</f>
        <v/>
      </c>
      <c r="ZJ25">
        <f>IF($B25=0,1000000,IF(INDEX('計算A'!$D$60:$II$104,$B25,104)*GV25=1,IF(AND($E25=2,QC25=0),1000000,IF($F25&gt;0,INDEX('計算A'!DC$110:DC$114,$F25+1)+IF(AND($E25=1,QC25=0),1000,0),MIN(AEV25,20)*400+(IF('計算A'!DB$106=1,1-GU25,0)+IF('計算A'!DC$106=1,1-GW25,0))*150+85+'計算A'!DC$5*100000+IF(AND($E25=1,QC25=0),50000,0))),1000000))</f>
        <v/>
      </c>
      <c r="ZK25">
        <f>IF($B25=0,1000000,IF(INDEX('計算A'!$D$60:$II$104,$B25,105)*GW25=1,IF(AND($E25=2,QD25=0),1000000,IF($F25&gt;0,INDEX('計算A'!DD$110:DD$114,$F25+1)+IF(AND($E25=1,QD25=0),1000,0),MIN(AEV25,20)*400+(IF('計算A'!DC$106=1,1-GV25,0)+IF('計算A'!DD$106=1,1-GX25,0))*150+95+'計算A'!DD$5*100000+IF(AND($E25=1,QD25=0),50000,0))),1000000))</f>
        <v/>
      </c>
      <c r="ZL25">
        <f>IF($B25=0,1000000,IF(INDEX('計算A'!$D$60:$II$104,$B25,106)*GX25=1,IF(AND($E25=2,QE25=0),1000000,IF($F25&gt;0,INDEX('計算A'!DE$110:DE$114,$F25+1)+IF(AND($E25=1,QE25=0),1000,0),MIN(AEV25,20)*400+(IF('計算A'!DD$106=1,1-GW25,0)+IF('計算A'!DE$106=1,1-GY25,0))*150+105+'計算A'!DE$5*100000+IF(AND($E25=1,QE25=0),50000,0))),1000000))</f>
        <v/>
      </c>
      <c r="ZM25">
        <f>IF($B25=0,1000000,IF(INDEX('計算A'!$D$60:$II$104,$B25,107)*GY25=1,IF(AND($E25=2,QF25=0),1000000,IF($F25&gt;0,INDEX('計算A'!DF$110:DF$114,$F25+1)+IF(AND($E25=1,QF25=0),1000,0),MIN(AEV25,20)*400+(IF('計算A'!DE$106=1,1-GX25,0)+IF('計算A'!DF$106=1,1-GZ25,0))*150+115+'計算A'!DF$5*100000+IF(AND($E25=1,QF25=0),50000,0))),1000000))</f>
        <v/>
      </c>
      <c r="ZN25">
        <f>IF($B25=0,1000000,IF(INDEX('計算A'!$D$60:$II$104,$B25,108)*GZ25=1,IF(AND($E25=2,QG25=0),1000000,IF($F25&gt;0,INDEX('計算A'!DG$110:DG$114,$F25+1)+IF(AND($E25=1,QG25=0),1000,0),MIN(AEV25,20)*400+(IF('計算A'!DF$106=1,1-GY25,0)+IF('計算A'!DG$106=1,1-HA25,0))*150+125+'計算A'!DG$5*100000+IF(AND($E25=1,QG25=0),50000,0))),1000000))</f>
        <v/>
      </c>
      <c r="ZO25">
        <f>IF($B25=0,1000000,IF(INDEX('計算A'!$D$60:$II$104,$B25,109)*HA25=1,IF(AND($E25=2,QH25=0),1000000,IF($F25&gt;0,INDEX('計算A'!DH$110:DH$114,$F25+1)+IF(AND($E25=1,QH25=0),1000,0),MIN(AEV25,20)*400+(IF('計算A'!DG$106=1,1-GZ25,0)+IF('計算A'!DH$106=1,1-HB25,0))*150+135+'計算A'!DH$5*100000+IF(AND($E25=1,QH25=0),50000,0))),1000000))</f>
        <v/>
      </c>
      <c r="ZP25">
        <f>IF($B25=0,1000000,IF(INDEX('計算A'!$D$60:$II$104,$B25,110)*HB25=1,IF(AND($E25=2,QI25=0),1000000,IF($F25&gt;0,INDEX('計算A'!DI$110:DI$114,$F25+1)+IF(AND($E25=1,QI25=0),1000,0),MIN(AEV25,20)*400+(IF('計算A'!DH$106=1,1-HA25,0)+IF('計算A'!DI$106=1,1-HC25,0))*150+145+'計算A'!DI$5*100000+IF(AND($E25=1,QI25=0),50000,0))),1000000))</f>
        <v/>
      </c>
      <c r="ZQ25">
        <f>IF($B25=0,1000000,IF(INDEX('計算A'!$D$60:$II$104,$B25,111)*HC25=1,IF(AND($E25=2,QJ25=0),1000000,IF($F25&gt;0,INDEX('計算A'!DJ$110:DJ$114,$F25+1)+IF(AND($E25=1,QJ25=0),1000,0),MIN(AEV25,20)*400+(IF('計算A'!DI$106=1,1-HB25,0)+IF('計算A'!DJ$106=1,1-HD25,0))*150+155+'計算A'!DJ$5*100000+IF(AND($E25=1,QJ25=0),50000,0))),1000000))</f>
        <v/>
      </c>
      <c r="ZR25">
        <f>IF($B25=0,1000000,IF(INDEX('計算A'!$D$60:$II$104,$B25,112)*HD25=1,IF(AND($E25=2,QK25=0),1000000,IF($F25&gt;0,INDEX('計算A'!DK$110:DK$114,$F25+1)+IF(AND($E25=1,QK25=0),1000,0),MIN(AEV25,20)*400+(IF('計算A'!DJ$106=1,1-HC25,0)+IF('計算A'!DK$106=1,1-HE25,0))*150+165+'計算A'!DK$5*100000+IF(AND($E25=1,QK25=0),50000,0))),1000000))</f>
        <v/>
      </c>
      <c r="ZS25">
        <f>IF($B25=0,1000000,IF(INDEX('計算A'!$D$60:$II$104,$B25,113)*HE25=1,IF(AND($E25=2,QL25=0),1000000,IF($F25&gt;0,INDEX('計算A'!DL$110:DL$114,$F25+1)+IF(AND($E25=1,QL25=0),1000,0),MIN(AEV25,20)*400+(IF('計算A'!DK$106=1,1-HD25,0)+IF('計算A'!DL$106=1,1-HF25,0))*150+175+'計算A'!DL$5*100000+IF(AND($E25=1,QL25=0),50000,0))),1000000))</f>
        <v/>
      </c>
      <c r="ZT25">
        <f>IF($B25=0,1000000,IF(INDEX('計算A'!$D$60:$II$104,$B25,114)*HF25=1,IF(AND($E25=2,QM25=0),1000000,IF($F25&gt;0,INDEX('計算A'!DM$110:DM$114,$F25+1)+IF(AND($E25=1,QM25=0),1000,0),MIN(AEV25,20)*400+(IF('計算A'!DL$106=1,1-HE25,0)+IF('計算A'!DM$106=1,1-HG25,0))*150+185+'計算A'!DM$5*100000+IF(AND($E25=1,QM25=0),50000,0))),1000000))</f>
        <v/>
      </c>
      <c r="ZU25">
        <f>IF($B25=0,1000000,IF(INDEX('計算A'!$D$60:$II$104,$B25,115)*HG25=1,IF(AND($E25=2,QN25=0),1000000,IF($F25&gt;0,INDEX('計算A'!DN$110:DN$114,$F25+1)+IF(AND($E25=1,QN25=0),1000,0),MIN(AEV25,20)*400+(IF('計算A'!DM$106=1,1-HF25,0)+IF('計算A'!DN$106=1,1-HH25,0))*150+195+'計算A'!DN$5*100000+IF(AND($E25=1,QN25=0),50000,0))),1000000))</f>
        <v/>
      </c>
      <c r="ZV25">
        <f>IF($B25=0,1000000,IF(INDEX('計算A'!$D$60:$II$104,$B25,116)*HH25=1,IF(AND($E25=2,QO25=0),1000000,IF($F25&gt;0,INDEX('計算A'!DO$110:DO$114,$F25+1)+IF(AND($E25=1,QO25=0),1000,0),MIN(AEV25,20)*400+(IF('計算A'!DN$106=1,1-HG25,0)+IF('計算A'!DO$106=1,1-HI25,0))*150+205+'計算A'!DO$5*100000+IF(AND($E25=1,QO25=0),50000,0))),1000000))</f>
        <v/>
      </c>
      <c r="ZW25">
        <f>IF($B25=0,1000000,IF(INDEX('計算A'!$D$60:$II$104,$B25,117)*HI25=1,IF(AND($E25=2,QP25=0),1000000,IF($F25&gt;0,INDEX('計算A'!DP$110:DP$114,$F25+1)+IF(AND($E25=1,QP25=0),1000,0),MIN(AEV25,20)*400+(IF('計算A'!DO$106=1,1-HH25,0)+IF('計算A'!DP$106=1,1-HJ25,0))*150+215+'計算A'!DP$5*100000+IF(AND($E25=1,QP25=0),50000,0))),1000000))</f>
        <v/>
      </c>
      <c r="ZX25">
        <f>IF($B25=0,1000000,IF(INDEX('計算A'!$D$60:$II$104,$B25,118)*HJ25=1,IF(AND($E25=2,QQ25=0),1000000,IF($F25&gt;0,INDEX('計算A'!DQ$110:DQ$114,$F25+1)+IF(AND($E25=1,QQ25=0),1000,0),MIN(AEV25,20)*400+(IF('計算A'!DP$106=1,1-HI25,0)+IF('計算A'!DQ$106=1,1-HK25,0))*150+225+'計算A'!DQ$5*100000+IF(AND($E25=1,QQ25=0),50000,0))),1000000))</f>
        <v/>
      </c>
      <c r="ZY25">
        <f>IF($B25=0,1000000,IF(INDEX('計算A'!$D$60:$II$104,$B25,119)*HK25=1,IF(AND($E25=2,QR25=0),1000000,IF($F25&gt;0,INDEX('計算A'!DR$110:DR$114,$F25+1)+IF(AND($E25=1,QR25=0),1000,0),MIN(AEV25,20)*400+(IF('計算A'!DQ$106=1,1-HJ25,0)+IF('計算A'!DR$106=1,1-HL25,0))*150+235+'計算A'!DR$5*100000+IF(AND($E25=1,QR25=0),50000,0))),1000000))</f>
        <v/>
      </c>
      <c r="ZZ25">
        <f>IF($B25=0,1000000,IF(INDEX('計算A'!$D$60:$II$104,$B25,120)*HL25=1,IF(AND($E25=2,QS25=0),1000000,IF($F25&gt;0,INDEX('計算A'!DS$110:DS$114,$F25+1)+IF(AND($E25=1,QS25=0),1000,0),MIN(AEV25,20)*400+(IF('計算A'!DR$106=1,1-HK25,0))*150+245+'計算A'!DS$5*100000+IF(AND($E25=1,QS25=0),50000,0))),1000000))</f>
        <v/>
      </c>
      <c r="AAA25">
        <f>IF($B25=0,1000000,IF(INDEX('計算A'!$D$60:$II$104,$B25,121)*HM25=1,IF(AND($E25=2,QT25=0),1000000,IF($F25&gt;0,INDEX('計算A'!DT$110:DT$114,$F25+1)+IF(AND($E25=1,QT25=0),1000,0),MIN(AEW25,20)*400+(IF('計算A'!DT$106=1,1-HN25,0))*150+16+'計算A'!DT$5*100000+IF(AND($E25=1,QT25=0),50000,0))),1000000))</f>
        <v/>
      </c>
      <c r="AAB25">
        <f>IF($B25=0,1000000,IF(INDEX('計算A'!$D$60:$II$104,$B25,122)*HN25=1,IF(AND($E25=2,QU25=0),1000000,IF($F25&gt;0,INDEX('計算A'!DU$110:DU$114,$F25+1)+IF(AND($E25=1,QU25=0),1000,0),MIN(AEW25,20)*400+(IF('計算A'!DT$106=1,1-HM25,0)+IF('計算A'!DU$106=1,1-HO25,0))*150+26+'計算A'!DU$5*100000+IF(AND($E25=1,QU25=0),50000,0))),1000000))</f>
        <v/>
      </c>
      <c r="AAC25">
        <f>IF($B25=0,1000000,IF(INDEX('計算A'!$D$60:$II$104,$B25,123)*HO25=1,IF(AND($E25=2,QV25=0),1000000,IF($F25&gt;0,INDEX('計算A'!DV$110:DV$114,$F25+1)+IF(AND($E25=1,QV25=0),1000,0),MIN(AEW25,20)*400+(IF('計算A'!DU$106=1,1-HN25,0)+IF('計算A'!DV$106=1,1-HP25,0))*150+36+'計算A'!DV$5*100000+IF(AND($E25=1,QV25=0),50000,0))),1000000))</f>
        <v/>
      </c>
      <c r="AAD25">
        <f>IF($B25=0,1000000,IF(INDEX('計算A'!$D$60:$II$104,$B25,124)*HP25=1,IF(AND($E25=2,QW25=0),1000000,IF($F25&gt;0,INDEX('計算A'!DW$110:DW$114,$F25+1)+IF(AND($E25=1,QW25=0),1000,0),MIN(AEW25,20)*400+(IF('計算A'!DV$106=1,1-HO25,0)+IF('計算A'!DW$106=1,1-HQ25,0))*150+46+'計算A'!DW$5*100000+IF(AND($E25=1,QW25=0),50000,0))),1000000))</f>
        <v/>
      </c>
      <c r="AAE25">
        <f>IF($B25=0,1000000,IF(INDEX('計算A'!$D$60:$II$104,$B25,125)*HQ25=1,IF(AND($E25=2,QX25=0),1000000,IF($F25&gt;0,INDEX('計算A'!DX$110:DX$114,$F25+1)+IF(AND($E25=1,QX25=0),1000,0),MIN(AEW25,20)*400+(IF('計算A'!DW$106=1,1-HP25,0)+IF('計算A'!DX$106=1,1-HR25,0))*150+56+'計算A'!DX$5*100000+IF(AND($E25=1,QX25=0),50000,0))),1000000))</f>
        <v/>
      </c>
      <c r="AAF25">
        <f>IF($B25=0,1000000,IF(INDEX('計算A'!$D$60:$II$104,$B25,126)*HR25=1,IF(AND($E25=2,QY25=0),1000000,IF($F25&gt;0,INDEX('計算A'!DY$110:DY$114,$F25+1)+IF(AND($E25=1,QY25=0),1000,0),MIN(AEW25,20)*400+(IF('計算A'!DX$106=1,1-HQ25,0)+IF('計算A'!DY$106=1,1-HS25,0))*150+66+'計算A'!DY$5*100000+IF(AND($E25=1,QY25=0),50000,0))),1000000))</f>
        <v/>
      </c>
      <c r="AAG25">
        <f>IF($B25=0,1000000,IF(INDEX('計算A'!$D$60:$II$104,$B25,127)*HS25=1,IF(AND($E25=2,QZ25=0),1000000,IF($F25&gt;0,INDEX('計算A'!DZ$110:DZ$114,$F25+1)+IF(AND($E25=1,QZ25=0),1000,0),MIN(AEW25,20)*400+(IF('計算A'!DY$106=1,1-HR25,0)+IF('計算A'!DZ$106=1,1-HT25,0))*150+76+'計算A'!DZ$5*100000+IF(AND($E25=1,QZ25=0),50000,0))),1000000))</f>
        <v/>
      </c>
      <c r="AAH25">
        <f>IF($B25=0,1000000,IF(INDEX('計算A'!$D$60:$II$104,$B25,128)*HT25=1,IF(AND($E25=2,RA25=0),1000000,IF($F25&gt;0,INDEX('計算A'!EA$110:EA$114,$F25+1)+IF(AND($E25=1,RA25=0),1000,0),MIN(AEW25,20)*400+(IF('計算A'!DZ$106=1,1-HS25,0)+IF('計算A'!EA$106=1,1-HU25,0))*150+86+'計算A'!EA$5*100000+IF(AND($E25=1,RA25=0),50000,0))),1000000))</f>
        <v/>
      </c>
      <c r="AAI25">
        <f>IF($B25=0,1000000,IF(INDEX('計算A'!$D$60:$II$104,$B25,129)*HU25=1,IF(AND($E25=2,RB25=0),1000000,IF($F25&gt;0,INDEX('計算A'!EB$110:EB$114,$F25+1)+IF(AND($E25=1,RB25=0),1000,0),MIN(AEW25,20)*400+(IF('計算A'!EA$106=1,1-HT25,0)+IF('計算A'!EB$106=1,1-HV25,0))*150+96+'計算A'!EB$5*100000+IF(AND($E25=1,RB25=0),50000,0))),1000000))</f>
        <v/>
      </c>
      <c r="AAJ25">
        <f>IF($B25=0,1000000,IF(INDEX('計算A'!$D$60:$II$104,$B25,130)*HV25=1,IF(AND($E25=2,RC25=0),1000000,IF($F25&gt;0,INDEX('計算A'!EC$110:EC$114,$F25+1)+IF(AND($E25=1,RC25=0),1000,0),MIN(AEW25,20)*400+(IF('計算A'!EB$106=1,1-HU25,0)+IF('計算A'!EC$106=1,1-HW25,0))*150+106+'計算A'!EC$5*100000+IF(AND($E25=1,RC25=0),50000,0))),1000000))</f>
        <v/>
      </c>
      <c r="AAK25">
        <f>IF($B25=0,1000000,IF(INDEX('計算A'!$D$60:$II$104,$B25,131)*HW25=1,IF(AND($E25=2,RD25=0),1000000,IF($F25&gt;0,INDEX('計算A'!ED$110:ED$114,$F25+1)+IF(AND($E25=1,RD25=0),1000,0),MIN(AEW25,20)*400+(IF('計算A'!EC$106=1,1-HV25,0)+IF('計算A'!ED$106=1,1-HX25,0))*150+116+'計算A'!ED$5*100000+IF(AND($E25=1,RD25=0),50000,0))),1000000))</f>
        <v/>
      </c>
      <c r="AAL25">
        <f>IF($B25=0,1000000,IF(INDEX('計算A'!$D$60:$II$104,$B25,132)*HX25=1,IF(AND($E25=2,RE25=0),1000000,IF($F25&gt;0,INDEX('計算A'!EE$110:EE$114,$F25+1)+IF(AND($E25=1,RE25=0),1000,0),MIN(AEW25,20)*400+(IF('計算A'!ED$106=1,1-HW25,0)+IF('計算A'!EE$106=1,1-HY25,0))*150+126+'計算A'!EE$5*100000+IF(AND($E25=1,RE25=0),50000,0))),1000000))</f>
        <v/>
      </c>
      <c r="AAM25">
        <f>IF($B25=0,1000000,IF(INDEX('計算A'!$D$60:$II$104,$B25,133)*HY25=1,IF(AND($E25=2,RF25=0),1000000,IF($F25&gt;0,INDEX('計算A'!EF$110:EF$114,$F25+1)+IF(AND($E25=1,RF25=0),1000,0),MIN(AEW25,20)*400+(IF('計算A'!EE$106=1,1-HX25,0)+IF('計算A'!EF$106=1,1-HZ25,0))*150+136+'計算A'!EF$5*100000+IF(AND($E25=1,RF25=0),50000,0))),1000000))</f>
        <v/>
      </c>
      <c r="AAN25">
        <f>IF($B25=0,1000000,IF(INDEX('計算A'!$D$60:$II$104,$B25,134)*HZ25=1,IF(AND($E25=2,RG25=0),1000000,IF($F25&gt;0,INDEX('計算A'!EG$110:EG$114,$F25+1)+IF(AND($E25=1,RG25=0),1000,0),MIN(AEW25,20)*400+(IF('計算A'!EF$106=1,1-HY25,0)+IF('計算A'!EG$106=1,1-IA25,0))*150+146+'計算A'!EG$5*100000+IF(AND($E25=1,RG25=0),50000,0))),1000000))</f>
        <v/>
      </c>
      <c r="AAO25">
        <f>IF($B25=0,1000000,IF(INDEX('計算A'!$D$60:$II$104,$B25,135)*IA25=1,IF(AND($E25=2,RH25=0),1000000,IF($F25&gt;0,INDEX('計算A'!EH$110:EH$114,$F25+1)+IF(AND($E25=1,RH25=0),1000,0),MIN(AEW25,20)*400+(IF('計算A'!EG$106=1,1-HZ25,0)+IF('計算A'!EH$106=1,1-IB25,0))*150+156+'計算A'!EH$5*100000+IF(AND($E25=1,RH25=0),50000,0))),1000000))</f>
        <v/>
      </c>
      <c r="AAP25">
        <f>IF($B25=0,1000000,IF(INDEX('計算A'!$D$60:$II$104,$B25,136)*IB25=1,IF(AND($E25=2,RI25=0),1000000,IF($F25&gt;0,INDEX('計算A'!EI$110:EI$114,$F25+1)+IF(AND($E25=1,RI25=0),1000,0),MIN(AEW25,20)*400+(IF('計算A'!EH$106=1,1-IA25,0)+IF('計算A'!EI$106=1,1-IC25,0))*150+166+'計算A'!EI$5*100000+IF(AND($E25=1,RI25=0),50000,0))),1000000))</f>
        <v/>
      </c>
      <c r="AAQ25">
        <f>IF($B25=0,1000000,IF(INDEX('計算A'!$D$60:$II$104,$B25,137)*IC25=1,IF(AND($E25=2,RJ25=0),1000000,IF($F25&gt;0,INDEX('計算A'!EJ$110:EJ$114,$F25+1)+IF(AND($E25=1,RJ25=0),1000,0),MIN(AEW25,20)*400+(IF('計算A'!EI$106=1,1-IB25,0)+IF('計算A'!EJ$106=1,1-ID25,0))*150+176+'計算A'!EJ$5*100000+IF(AND($E25=1,RJ25=0),50000,0))),1000000))</f>
        <v/>
      </c>
      <c r="AAR25">
        <f>IF($B25=0,1000000,IF(INDEX('計算A'!$D$60:$II$104,$B25,138)*ID25=1,IF(AND($E25=2,RK25=0),1000000,IF($F25&gt;0,INDEX('計算A'!EK$110:EK$114,$F25+1)+IF(AND($E25=1,RK25=0),1000,0),MIN(AEW25,20)*400+(IF('計算A'!EJ$106=1,1-IC25,0)+IF('計算A'!EK$106=1,1-IE25,0))*150+186+'計算A'!EK$5*100000+IF(AND($E25=1,RK25=0),50000,0))),1000000))</f>
        <v/>
      </c>
      <c r="AAS25">
        <f>IF($B25=0,1000000,IF(INDEX('計算A'!$D$60:$II$104,$B25,139)*IE25=1,IF(AND($E25=2,RL25=0),1000000,IF($F25&gt;0,INDEX('計算A'!EL$110:EL$114,$F25+1)+IF(AND($E25=1,RL25=0),1000,0),MIN(AEW25,20)*400+(IF('計算A'!EK$106=1,1-ID25,0)+IF('計算A'!EL$106=1,1-IF25,0))*150+196+'計算A'!EL$5*100000+IF(AND($E25=1,RL25=0),50000,0))),1000000))</f>
        <v/>
      </c>
      <c r="AAT25">
        <f>IF($B25=0,1000000,IF(INDEX('計算A'!$D$60:$II$104,$B25,140)*IF25=1,IF(AND($E25=2,RM25=0),1000000,IF($F25&gt;0,INDEX('計算A'!EM$110:EM$114,$F25+1)+IF(AND($E25=1,RM25=0),1000,0),MIN(AEW25,20)*400+(IF('計算A'!EL$106=1,1-IE25,0)+IF('計算A'!EM$106=1,1-IG25,0))*150+206+'計算A'!EM$5*100000+IF(AND($E25=1,RM25=0),50000,0))),1000000))</f>
        <v/>
      </c>
      <c r="AAU25">
        <f>IF($B25=0,1000000,IF(INDEX('計算A'!$D$60:$II$104,$B25,141)*IG25=1,IF(AND($E25=2,RN25=0),1000000,IF($F25&gt;0,INDEX('計算A'!EN$110:EN$114,$F25+1)+IF(AND($E25=1,RN25=0),1000,0),MIN(AEW25,20)*400+(IF('計算A'!EM$106=1,1-IF25,0)+IF('計算A'!EN$106=1,1-IH25,0))*150+216+'計算A'!EN$5*100000+IF(AND($E25=1,RN25=0),50000,0))),1000000))</f>
        <v/>
      </c>
      <c r="AAV25">
        <f>IF($B25=0,1000000,IF(INDEX('計算A'!$D$60:$II$104,$B25,142)*IH25=1,IF(AND($E25=2,RO25=0),1000000,IF($F25&gt;0,INDEX('計算A'!EO$110:EO$114,$F25+1)+IF(AND($E25=1,RO25=0),1000,0),MIN(AEW25,20)*400+(IF('計算A'!EN$106=1,1-IG25,0)+IF('計算A'!EO$106=1,1-II25,0))*150+226+'計算A'!EO$5*100000+IF(AND($E25=1,RO25=0),50000,0))),1000000))</f>
        <v/>
      </c>
      <c r="AAW25">
        <f>IF($B25=0,1000000,IF(INDEX('計算A'!$D$60:$II$104,$B25,143)*II25=1,IF(AND($E25=2,RP25=0),1000000,IF($F25&gt;0,INDEX('計算A'!EP$110:EP$114,$F25+1)+IF(AND($E25=1,RP25=0),1000,0),MIN(AEW25,20)*400+(IF('計算A'!EO$106=1,1-IH25,0)+IF('計算A'!EP$106=1,1-IJ25,0))*150+236+'計算A'!EP$5*100000+IF(AND($E25=1,RP25=0),50000,0))),1000000))</f>
        <v/>
      </c>
      <c r="AAX25">
        <f>IF($B25=0,1000000,IF(INDEX('計算A'!$D$60:$II$104,$B25,144)*IJ25=1,IF(AND($E25=2,RQ25=0),1000000,IF($F25&gt;0,INDEX('計算A'!EQ$110:EQ$114,$F25+1)+IF(AND($E25=1,RQ25=0),1000,0),MIN(AEW25,20)*400+(IF('計算A'!EP$106=1,1-II25,0))*150+246+'計算A'!EQ$5*100000+IF(AND($E25=1,RQ25=0),50000,0))),1000000))</f>
        <v/>
      </c>
      <c r="AAY25">
        <f>IF($B25=0,1000000,IF(INDEX('計算A'!$D$60:$II$104,$B25,145)*IK25=1,IF(AND($E25=2,RR25=0),1000000,IF($F25&gt;0,INDEX('計算A'!ER$110:ER$114,$F25+1)+IF(AND($E25=1,RR25=0),1000,0),MIN(AEX25,20)*400+(IF('計算A'!ER$106=1,1-IL25,0))*150+17+'計算A'!ER$5*100000+IF(AND($E25=1,RR25=0),50000,0))),1000000))</f>
        <v/>
      </c>
      <c r="AAZ25">
        <f>IF($B25=0,1000000,IF(INDEX('計算A'!$D$60:$II$104,$B25,146)*IL25=1,IF(AND($E25=2,RS25=0),1000000,IF($F25&gt;0,INDEX('計算A'!ES$110:ES$114,$F25+1)+IF(AND($E25=1,RS25=0),1000,0),MIN(AEX25,20)*400+(IF('計算A'!ER$106=1,1-IK25,0)+IF('計算A'!ES$106=1,1-IM25,0))*150+27+'計算A'!ES$5*100000+IF(AND($E25=1,RS25=0),50000,0))),1000000))</f>
        <v/>
      </c>
      <c r="ABA25">
        <f>IF($B25=0,1000000,IF(INDEX('計算A'!$D$60:$II$104,$B25,147)*IM25=1,IF(AND($E25=2,RT25=0),1000000,IF($F25&gt;0,INDEX('計算A'!ET$110:ET$114,$F25+1)+IF(AND($E25=1,RT25=0),1000,0),MIN(AEX25,20)*400+(IF('計算A'!ES$106=1,1-IL25,0)+IF('計算A'!ET$106=1,1-IN25,0))*150+37+'計算A'!ET$5*100000+IF(AND($E25=1,RT25=0),50000,0))),1000000))</f>
        <v/>
      </c>
      <c r="ABB25">
        <f>IF($B25=0,1000000,IF(INDEX('計算A'!$D$60:$II$104,$B25,148)*IN25=1,IF(AND($E25=2,RU25=0),1000000,IF($F25&gt;0,INDEX('計算A'!EU$110:EU$114,$F25+1)+IF(AND($E25=1,RU25=0),1000,0),MIN(AEX25,20)*400+(IF('計算A'!ET$106=1,1-IM25,0)+IF('計算A'!EU$106=1,1-IO25,0))*150+47+'計算A'!EU$5*100000+IF(AND($E25=1,RU25=0),50000,0))),1000000))</f>
        <v/>
      </c>
      <c r="ABC25">
        <f>IF($B25=0,1000000,IF(INDEX('計算A'!$D$60:$II$104,$B25,149)*IO25=1,IF(AND($E25=2,RV25=0),1000000,IF($F25&gt;0,INDEX('計算A'!EV$110:EV$114,$F25+1)+IF(AND($E25=1,RV25=0),1000,0),MIN(AEX25,20)*400+(IF('計算A'!EU$106=1,1-IN25,0)+IF('計算A'!EV$106=1,1-IP25,0))*150+57+'計算A'!EV$5*100000+IF(AND($E25=1,RV25=0),50000,0))),1000000))</f>
        <v/>
      </c>
      <c r="ABD25">
        <f>IF($B25=0,1000000,IF(INDEX('計算A'!$D$60:$II$104,$B25,150)*IP25=1,IF(AND($E25=2,RW25=0),1000000,IF($F25&gt;0,INDEX('計算A'!EW$110:EW$114,$F25+1)+IF(AND($E25=1,RW25=0),1000,0),MIN(AEX25,20)*400+(IF('計算A'!EV$106=1,1-IO25,0)+IF('計算A'!EW$106=1,1-IQ25,0))*150+67+'計算A'!EW$5*100000+IF(AND($E25=1,RW25=0),50000,0))),1000000))</f>
        <v/>
      </c>
      <c r="ABE25">
        <f>IF($B25=0,1000000,IF(INDEX('計算A'!$D$60:$II$104,$B25,151)*IQ25=1,IF(AND($E25=2,RX25=0),1000000,IF($F25&gt;0,INDEX('計算A'!EX$110:EX$114,$F25+1)+IF(AND($E25=1,RX25=0),1000,0),MIN(AEX25,20)*400+(IF('計算A'!EW$106=1,1-IP25,0)+IF('計算A'!EX$106=1,1-IR25,0))*150+77+'計算A'!EX$5*100000+IF(AND($E25=1,RX25=0),50000,0))),1000000))</f>
        <v/>
      </c>
      <c r="ABF25">
        <f>IF($B25=0,1000000,IF(INDEX('計算A'!$D$60:$II$104,$B25,152)*IR25=1,IF(AND($E25=2,RY25=0),1000000,IF($F25&gt;0,INDEX('計算A'!EY$110:EY$114,$F25+1)+IF(AND($E25=1,RY25=0),1000,0),MIN(AEX25,20)*400+(IF('計算A'!EX$106=1,1-IQ25,0)+IF('計算A'!EY$106=1,1-IS25,0))*150+87+'計算A'!EY$5*100000+IF(AND($E25=1,RY25=0),50000,0))),1000000))</f>
        <v/>
      </c>
      <c r="ABG25">
        <f>IF($B25=0,1000000,IF(INDEX('計算A'!$D$60:$II$104,$B25,153)*IS25=1,IF(AND($E25=2,RZ25=0),1000000,IF($F25&gt;0,INDEX('計算A'!EZ$110:EZ$114,$F25+1)+IF(AND($E25=1,RZ25=0),1000,0),MIN(AEX25,20)*400+(IF('計算A'!EY$106=1,1-IR25,0)+IF('計算A'!EZ$106=1,1-IT25,0))*150+97+'計算A'!EZ$5*100000+IF(AND($E25=1,RZ25=0),50000,0))),1000000))</f>
        <v/>
      </c>
      <c r="ABH25">
        <f>IF($B25=0,1000000,IF(INDEX('計算A'!$D$60:$II$104,$B25,154)*IT25=1,IF(AND($E25=2,SA25=0),1000000,IF($F25&gt;0,INDEX('計算A'!FA$110:FA$114,$F25+1)+IF(AND($E25=1,SA25=0),1000,0),MIN(AEX25,20)*400+(IF('計算A'!EZ$106=1,1-IS25,0)+IF('計算A'!FA$106=1,1-IU25,0))*150+107+'計算A'!FA$5*100000+IF(AND($E25=1,SA25=0),50000,0))),1000000))</f>
        <v/>
      </c>
      <c r="ABI25">
        <f>IF($B25=0,1000000,IF(INDEX('計算A'!$D$60:$II$104,$B25,155)*IU25=1,IF(AND($E25=2,SB25=0),1000000,IF($F25&gt;0,INDEX('計算A'!FB$110:FB$114,$F25+1)+IF(AND($E25=1,SB25=0),1000,0),MIN(AEX25,20)*400+(IF('計算A'!FA$106=1,1-IT25,0)+IF('計算A'!FB$106=1,1-IV25,0))*150+117+'計算A'!FB$5*100000+IF(AND($E25=1,SB25=0),50000,0))),1000000))</f>
        <v/>
      </c>
      <c r="ABJ25">
        <f>IF($B25=0,1000000,IF(INDEX('計算A'!$D$60:$II$104,$B25,156)*IV25=1,IF(AND($E25=2,SC25=0),1000000,IF($F25&gt;0,INDEX('計算A'!FC$110:FC$114,$F25+1)+IF(AND($E25=1,SC25=0),1000,0),MIN(AEX25,20)*400+(IF('計算A'!FB$106=1,1-IU25,0)+IF('計算A'!FC$106=1,1-IW25,0))*150+127+'計算A'!FC$5*100000+IF(AND($E25=1,SC25=0),50000,0))),1000000))</f>
        <v/>
      </c>
      <c r="ABK25">
        <f>IF($B25=0,1000000,IF(INDEX('計算A'!$D$60:$II$104,$B25,157)*IW25=1,IF(AND($E25=2,SD25=0),1000000,IF($F25&gt;0,INDEX('計算A'!FD$110:FD$114,$F25+1)+IF(AND($E25=1,SD25=0),1000,0),MIN(AEX25,20)*400+(IF('計算A'!FC$106=1,1-IV25,0)+IF('計算A'!FD$106=1,1-IX25,0))*150+137+'計算A'!FD$5*100000+IF(AND($E25=1,SD25=0),50000,0))),1000000))</f>
        <v/>
      </c>
      <c r="ABL25">
        <f>IF($B25=0,1000000,IF(INDEX('計算A'!$D$60:$II$104,$B25,158)*IX25=1,IF(AND($E25=2,SE25=0),1000000,IF($F25&gt;0,INDEX('計算A'!FE$110:FE$114,$F25+1)+IF(AND($E25=1,SE25=0),1000,0),MIN(AEX25,20)*400+(IF('計算A'!FD$106=1,1-IW25,0)+IF('計算A'!FE$106=1,1-IY25,0))*150+147+'計算A'!FE$5*100000+IF(AND($E25=1,SE25=0),50000,0))),1000000))</f>
        <v/>
      </c>
      <c r="ABM25">
        <f>IF($B25=0,1000000,IF(INDEX('計算A'!$D$60:$II$104,$B25,159)*IY25=1,IF(AND($E25=2,SF25=0),1000000,IF($F25&gt;0,INDEX('計算A'!FF$110:FF$114,$F25+1)+IF(AND($E25=1,SF25=0),1000,0),MIN(AEX25,20)*400+(IF('計算A'!FE$106=1,1-IX25,0)+IF('計算A'!FF$106=1,1-IZ25,0))*150+157+'計算A'!FF$5*100000+IF(AND($E25=1,SF25=0),50000,0))),1000000))</f>
        <v/>
      </c>
      <c r="ABN25">
        <f>IF($B25=0,1000000,IF(INDEX('計算A'!$D$60:$II$104,$B25,160)*IZ25=1,IF(AND($E25=2,SG25=0),1000000,IF($F25&gt;0,INDEX('計算A'!FG$110:FG$114,$F25+1)+IF(AND($E25=1,SG25=0),1000,0),MIN(AEX25,20)*400+(IF('計算A'!FF$106=1,1-IY25,0)+IF('計算A'!FG$106=1,1-JA25,0))*150+167+'計算A'!FG$5*100000+IF(AND($E25=1,SG25=0),50000,0))),1000000))</f>
        <v/>
      </c>
      <c r="ABO25">
        <f>IF($B25=0,1000000,IF(INDEX('計算A'!$D$60:$II$104,$B25,161)*JA25=1,IF(AND($E25=2,SH25=0),1000000,IF($F25&gt;0,INDEX('計算A'!FH$110:FH$114,$F25+1)+IF(AND($E25=1,SH25=0),1000,0),MIN(AEX25,20)*400+(IF('計算A'!FG$106=1,1-IZ25,0)+IF('計算A'!FH$106=1,1-JB25,0))*150+177+'計算A'!FH$5*100000+IF(AND($E25=1,SH25=0),50000,0))),1000000))</f>
        <v/>
      </c>
      <c r="ABP25">
        <f>IF($B25=0,1000000,IF(INDEX('計算A'!$D$60:$II$104,$B25,162)*JB25=1,IF(AND($E25=2,SI25=0),1000000,IF($F25&gt;0,INDEX('計算A'!FI$110:FI$114,$F25+1)+IF(AND($E25=1,SI25=0),1000,0),MIN(AEX25,20)*400+(IF('計算A'!FH$106=1,1-JA25,0)+IF('計算A'!FI$106=1,1-JC25,0))*150+187+'計算A'!FI$5*100000+IF(AND($E25=1,SI25=0),50000,0))),1000000))</f>
        <v/>
      </c>
      <c r="ABQ25">
        <f>IF($B25=0,1000000,IF(INDEX('計算A'!$D$60:$II$104,$B25,163)*JC25=1,IF(AND($E25=2,SJ25=0),1000000,IF($F25&gt;0,INDEX('計算A'!FJ$110:FJ$114,$F25+1)+IF(AND($E25=1,SJ25=0),1000,0),MIN(AEX25,20)*400+(IF('計算A'!FI$106=1,1-JB25,0)+IF('計算A'!FJ$106=1,1-JD25,0))*150+197+'計算A'!FJ$5*100000+IF(AND($E25=1,SJ25=0),50000,0))),1000000))</f>
        <v/>
      </c>
      <c r="ABR25">
        <f>IF($B25=0,1000000,IF(INDEX('計算A'!$D$60:$II$104,$B25,164)*JD25=1,IF(AND($E25=2,SK25=0),1000000,IF($F25&gt;0,INDEX('計算A'!FK$110:FK$114,$F25+1)+IF(AND($E25=1,SK25=0),1000,0),MIN(AEX25,20)*400+(IF('計算A'!FJ$106=1,1-JC25,0)+IF('計算A'!FK$106=1,1-JE25,0))*150+207+'計算A'!FK$5*100000+IF(AND($E25=1,SK25=0),50000,0))),1000000))</f>
        <v/>
      </c>
      <c r="ABS25">
        <f>IF($B25=0,1000000,IF(INDEX('計算A'!$D$60:$II$104,$B25,165)*JE25=1,IF(AND($E25=2,SL25=0),1000000,IF($F25&gt;0,INDEX('計算A'!FL$110:FL$114,$F25+1)+IF(AND($E25=1,SL25=0),1000,0),MIN(AEX25,20)*400+(IF('計算A'!FK$106=1,1-JD25,0)+IF('計算A'!FL$106=1,1-JF25,0))*150+217+'計算A'!FL$5*100000+IF(AND($E25=1,SL25=0),50000,0))),1000000))</f>
        <v/>
      </c>
      <c r="ABT25">
        <f>IF($B25=0,1000000,IF(INDEX('計算A'!$D$60:$II$104,$B25,166)*JF25=1,IF(AND($E25=2,SM25=0),1000000,IF($F25&gt;0,INDEX('計算A'!FM$110:FM$114,$F25+1)+IF(AND($E25=1,SM25=0),1000,0),MIN(AEX25,20)*400+(IF('計算A'!FL$106=1,1-JE25,0)+IF('計算A'!FM$106=1,1-JG25,0))*150+227+'計算A'!FM$5*100000+IF(AND($E25=1,SM25=0),50000,0))),1000000))</f>
        <v/>
      </c>
      <c r="ABU25">
        <f>IF($B25=0,1000000,IF(INDEX('計算A'!$D$60:$II$104,$B25,167)*JG25=1,IF(AND($E25=2,SN25=0),1000000,IF($F25&gt;0,INDEX('計算A'!FN$110:FN$114,$F25+1)+IF(AND($E25=1,SN25=0),1000,0),MIN(AEX25,20)*400+(IF('計算A'!FM$106=1,1-JF25,0)+IF('計算A'!FN$106=1,1-JH25,0))*150+237+'計算A'!FN$5*100000+IF(AND($E25=1,SN25=0),50000,0))),1000000))</f>
        <v/>
      </c>
      <c r="ABV25">
        <f>IF($B25=0,1000000,IF(INDEX('計算A'!$D$60:$II$104,$B25,168)*JH25=1,IF(AND($E25=2,SO25=0),1000000,IF($F25&gt;0,INDEX('計算A'!FO$110:FO$114,$F25+1)+IF(AND($E25=1,SO25=0),1000,0),MIN(AEX25,20)*400+(IF('計算A'!FN$106=1,1-JG25,0))*150+247+'計算A'!FO$5*100000+IF(AND($E25=1,SO25=0),50000,0))),1000000))</f>
        <v/>
      </c>
      <c r="ABW25">
        <f>IF($B25=0,1000000,IF(INDEX('計算A'!$D$60:$II$104,$B25,169)*JI25=1,IF(AND($E25=2,SP25=0),1000000,IF($F25&gt;0,INDEX('計算A'!FP$110:FP$114,$F25+1)+IF(AND($E25=1,SP25=0),1000,0),MIN(AEY25,20)*400+(IF('計算A'!FP$106=1,1-JJ25,0))*150+18+'計算A'!FP$5*100000+IF(AND($E25=1,SP25=0),50000,0))),1000000))</f>
        <v/>
      </c>
      <c r="ABX25">
        <f>IF($B25=0,1000000,IF(INDEX('計算A'!$D$60:$II$104,$B25,170)*JJ25=1,IF(AND($E25=2,SQ25=0),1000000,IF($F25&gt;0,INDEX('計算A'!FQ$110:FQ$114,$F25+1)+IF(AND($E25=1,SQ25=0),1000,0),MIN(AEY25,20)*400+(IF('計算A'!FP$106=1,1-JI25,0)+IF('計算A'!FQ$106=1,1-JK25,0))*150+28+'計算A'!FQ$5*100000+IF(AND($E25=1,SQ25=0),50000,0))),1000000))</f>
        <v/>
      </c>
      <c r="ABY25">
        <f>IF($B25=0,1000000,IF(INDEX('計算A'!$D$60:$II$104,$B25,171)*JK25=1,IF(AND($E25=2,SR25=0),1000000,IF($F25&gt;0,INDEX('計算A'!FR$110:FR$114,$F25+1)+IF(AND($E25=1,SR25=0),1000,0),MIN(AEY25,20)*400+(IF('計算A'!FQ$106=1,1-JJ25,0)+IF('計算A'!FR$106=1,1-JL25,0))*150+38+'計算A'!FR$5*100000+IF(AND($E25=1,SR25=0),50000,0))),1000000))</f>
        <v/>
      </c>
      <c r="ABZ25">
        <f>IF($B25=0,1000000,IF(INDEX('計算A'!$D$60:$II$104,$B25,172)*JL25=1,IF(AND($E25=2,SS25=0),1000000,IF($F25&gt;0,INDEX('計算A'!FS$110:FS$114,$F25+1)+IF(AND($E25=1,SS25=0),1000,0),MIN(AEY25,20)*400+(IF('計算A'!FR$106=1,1-JK25,0)+IF('計算A'!FS$106=1,1-JM25,0))*150+48+'計算A'!FS$5*100000+IF(AND($E25=1,SS25=0),50000,0))),1000000))</f>
        <v/>
      </c>
      <c r="ACA25">
        <f>IF($B25=0,1000000,IF(INDEX('計算A'!$D$60:$II$104,$B25,173)*JM25=1,IF(AND($E25=2,ST25=0),1000000,IF($F25&gt;0,INDEX('計算A'!FT$110:FT$114,$F25+1)+IF(AND($E25=1,ST25=0),1000,0),MIN(AEY25,20)*400+(IF('計算A'!FS$106=1,1-JL25,0)+IF('計算A'!FT$106=1,1-JN25,0))*150+58+'計算A'!FT$5*100000+IF(AND($E25=1,ST25=0),50000,0))),1000000))</f>
        <v/>
      </c>
      <c r="ACB25">
        <f>IF($B25=0,1000000,IF(INDEX('計算A'!$D$60:$II$104,$B25,174)*JN25=1,IF(AND($E25=2,SU25=0),1000000,IF($F25&gt;0,INDEX('計算A'!FU$110:FU$114,$F25+1)+IF(AND($E25=1,SU25=0),1000,0),MIN(AEY25,20)*400+(IF('計算A'!FT$106=1,1-JM25,0)+IF('計算A'!FU$106=1,1-JO25,0))*150+68+'計算A'!FU$5*100000+IF(AND($E25=1,SU25=0),50000,0))),1000000))</f>
        <v/>
      </c>
      <c r="ACC25">
        <f>IF($B25=0,1000000,IF(INDEX('計算A'!$D$60:$II$104,$B25,175)*JO25=1,IF(AND($E25=2,SV25=0),1000000,IF($F25&gt;0,INDEX('計算A'!FV$110:FV$114,$F25+1)+IF(AND($E25=1,SV25=0),1000,0),MIN(AEY25,20)*400+(IF('計算A'!FU$106=1,1-JN25,0)+IF('計算A'!FV$106=1,1-JP25,0))*150+78+'計算A'!FV$5*100000+IF(AND($E25=1,SV25=0),50000,0))),1000000))</f>
        <v/>
      </c>
      <c r="ACD25">
        <f>IF($B25=0,1000000,IF(INDEX('計算A'!$D$60:$II$104,$B25,176)*JP25=1,IF(AND($E25=2,SW25=0),1000000,IF($F25&gt;0,INDEX('計算A'!FW$110:FW$114,$F25+1)+IF(AND($E25=1,SW25=0),1000,0),MIN(AEY25,20)*400+(IF('計算A'!FV$106=1,1-JO25,0)+IF('計算A'!FW$106=1,1-JQ25,0))*150+88+'計算A'!FW$5*100000+IF(AND($E25=1,SW25=0),50000,0))),1000000))</f>
        <v/>
      </c>
      <c r="ACE25">
        <f>IF($B25=0,1000000,IF(INDEX('計算A'!$D$60:$II$104,$B25,177)*JQ25=1,IF(AND($E25=2,SX25=0),1000000,IF($F25&gt;0,INDEX('計算A'!FX$110:FX$114,$F25+1)+IF(AND($E25=1,SX25=0),1000,0),MIN(AEY25,20)*400+(IF('計算A'!FW$106=1,1-JP25,0)+IF('計算A'!FX$106=1,1-JR25,0))*150+98+'計算A'!FX$5*100000+IF(AND($E25=1,SX25=0),50000,0))),1000000))</f>
        <v/>
      </c>
      <c r="ACF25">
        <f>IF($B25=0,1000000,IF(INDEX('計算A'!$D$60:$II$104,$B25,178)*JR25=1,IF(AND($E25=2,SY25=0),1000000,IF($F25&gt;0,INDEX('計算A'!FY$110:FY$114,$F25+1)+IF(AND($E25=1,SY25=0),1000,0),MIN(AEY25,20)*400+(IF('計算A'!FX$106=1,1-JQ25,0)+IF('計算A'!FY$106=1,1-JS25,0))*150+108+'計算A'!FY$5*100000+IF(AND($E25=1,SY25=0),50000,0))),1000000))</f>
        <v/>
      </c>
      <c r="ACG25">
        <f>IF($B25=0,1000000,IF(INDEX('計算A'!$D$60:$II$104,$B25,179)*JS25=1,IF(AND($E25=2,SZ25=0),1000000,IF($F25&gt;0,INDEX('計算A'!FZ$110:FZ$114,$F25+1)+IF(AND($E25=1,SZ25=0),1000,0),MIN(AEY25,20)*400+(IF('計算A'!FY$106=1,1-JR25,0)+IF('計算A'!FZ$106=1,1-JT25,0))*150+118+'計算A'!FZ$5*100000+IF(AND($E25=1,SZ25=0),50000,0))),1000000))</f>
        <v/>
      </c>
      <c r="ACH25">
        <f>IF($B25=0,1000000,IF(INDEX('計算A'!$D$60:$II$104,$B25,180)*JT25=1,IF(AND($E25=2,TA25=0),1000000,IF($F25&gt;0,INDEX('計算A'!GA$110:GA$114,$F25+1)+IF(AND($E25=1,TA25=0),1000,0),MIN(AEY25,20)*400+(IF('計算A'!FZ$106=1,1-JS25,0)+IF('計算A'!GA$106=1,1-JU25,0))*150+128+'計算A'!GA$5*100000+IF(AND($E25=1,TA25=0),50000,0))),1000000))</f>
        <v/>
      </c>
      <c r="ACI25">
        <f>IF($B25=0,1000000,IF(INDEX('計算A'!$D$60:$II$104,$B25,181)*JU25=1,IF(AND($E25=2,TB25=0),1000000,IF($F25&gt;0,INDEX('計算A'!GB$110:GB$114,$F25+1)+IF(AND($E25=1,TB25=0),1000,0),MIN(AEY25,20)*400+(IF('計算A'!GA$106=1,1-JT25,0)+IF('計算A'!GB$106=1,1-JV25,0))*150+138+'計算A'!GB$5*100000+IF(AND($E25=1,TB25=0),50000,0))),1000000))</f>
        <v/>
      </c>
      <c r="ACJ25">
        <f>IF($B25=0,1000000,IF(INDEX('計算A'!$D$60:$II$104,$B25,182)*JV25=1,IF(AND($E25=2,TC25=0),1000000,IF($F25&gt;0,INDEX('計算A'!GC$110:GC$114,$F25+1)+IF(AND($E25=1,TC25=0),1000,0),MIN(AEY25,20)*400+(IF('計算A'!GB$106=1,1-JU25,0)+IF('計算A'!GC$106=1,1-JW25,0))*150+148+'計算A'!GC$5*100000+IF(AND($E25=1,TC25=0),50000,0))),1000000))</f>
        <v/>
      </c>
      <c r="ACK25">
        <f>IF($B25=0,1000000,IF(INDEX('計算A'!$D$60:$II$104,$B25,183)*JW25=1,IF(AND($E25=2,TD25=0),1000000,IF($F25&gt;0,INDEX('計算A'!GD$110:GD$114,$F25+1)+IF(AND($E25=1,TD25=0),1000,0),MIN(AEY25,20)*400+(IF('計算A'!GC$106=1,1-JV25,0)+IF('計算A'!GD$106=1,1-JX25,0))*150+158+'計算A'!GD$5*100000+IF(AND($E25=1,TD25=0),50000,0))),1000000))</f>
        <v/>
      </c>
      <c r="ACL25">
        <f>IF($B25=0,1000000,IF(INDEX('計算A'!$D$60:$II$104,$B25,184)*JX25=1,IF(AND($E25=2,TE25=0),1000000,IF($F25&gt;0,INDEX('計算A'!GE$110:GE$114,$F25+1)+IF(AND($E25=1,TE25=0),1000,0),MIN(AEY25,20)*400+(IF('計算A'!GD$106=1,1-JW25,0)+IF('計算A'!GE$106=1,1-JY25,0))*150+168+'計算A'!GE$5*100000+IF(AND($E25=1,TE25=0),50000,0))),1000000))</f>
        <v/>
      </c>
      <c r="ACM25">
        <f>IF($B25=0,1000000,IF(INDEX('計算A'!$D$60:$II$104,$B25,185)*JY25=1,IF(AND($E25=2,TF25=0),1000000,IF($F25&gt;0,INDEX('計算A'!GF$110:GF$114,$F25+1)+IF(AND($E25=1,TF25=0),1000,0),MIN(AEY25,20)*400+(IF('計算A'!GE$106=1,1-JX25,0)+IF('計算A'!GF$106=1,1-JZ25,0))*150+178+'計算A'!GF$5*100000+IF(AND($E25=1,TF25=0),50000,0))),1000000))</f>
        <v/>
      </c>
      <c r="ACN25">
        <f>IF($B25=0,1000000,IF(INDEX('計算A'!$D$60:$II$104,$B25,186)*JZ25=1,IF(AND($E25=2,TG25=0),1000000,IF($F25&gt;0,INDEX('計算A'!GG$110:GG$114,$F25+1)+IF(AND($E25=1,TG25=0),1000,0),MIN(AEY25,20)*400+(IF('計算A'!GF$106=1,1-JY25,0)+IF('計算A'!GG$106=1,1-KA25,0))*150+188+'計算A'!GG$5*100000+IF(AND($E25=1,TG25=0),50000,0))),1000000))</f>
        <v/>
      </c>
      <c r="ACO25">
        <f>IF($B25=0,1000000,IF(INDEX('計算A'!$D$60:$II$104,$B25,187)*KA25=1,IF(AND($E25=2,TH25=0),1000000,IF($F25&gt;0,INDEX('計算A'!GH$110:GH$114,$F25+1)+IF(AND($E25=1,TH25=0),1000,0),MIN(AEY25,20)*400+(IF('計算A'!GG$106=1,1-JZ25,0)+IF('計算A'!GH$106=1,1-KB25,0))*150+198+'計算A'!GH$5*100000+IF(AND($E25=1,TH25=0),50000,0))),1000000))</f>
        <v/>
      </c>
      <c r="ACP25">
        <f>IF($B25=0,1000000,IF(INDEX('計算A'!$D$60:$II$104,$B25,188)*KB25=1,IF(AND($E25=2,TI25=0),1000000,IF($F25&gt;0,INDEX('計算A'!GI$110:GI$114,$F25+1)+IF(AND($E25=1,TI25=0),1000,0),MIN(AEY25,20)*400+(IF('計算A'!GH$106=1,1-KA25,0)+IF('計算A'!GI$106=1,1-KC25,0))*150+208+'計算A'!GI$5*100000+IF(AND($E25=1,TI25=0),50000,0))),1000000))</f>
        <v/>
      </c>
      <c r="ACQ25">
        <f>IF($B25=0,1000000,IF(INDEX('計算A'!$D$60:$II$104,$B25,189)*KC25=1,IF(AND($E25=2,TJ25=0),1000000,IF($F25&gt;0,INDEX('計算A'!GJ$110:GJ$114,$F25+1)+IF(AND($E25=1,TJ25=0),1000,0),MIN(AEY25,20)*400+(IF('計算A'!GI$106=1,1-KB25,0)+IF('計算A'!GJ$106=1,1-KD25,0))*150+218+'計算A'!GJ$5*100000+IF(AND($E25=1,TJ25=0),50000,0))),1000000))</f>
        <v/>
      </c>
      <c r="ACR25">
        <f>IF($B25=0,1000000,IF(INDEX('計算A'!$D$60:$II$104,$B25,190)*KD25=1,IF(AND($E25=2,TK25=0),1000000,IF($F25&gt;0,INDEX('計算A'!GK$110:GK$114,$F25+1)+IF(AND($E25=1,TK25=0),1000,0),MIN(AEY25,20)*400+(IF('計算A'!GJ$106=1,1-KC25,0)+IF('計算A'!GK$106=1,1-KE25,0))*150+228+'計算A'!GK$5*100000+IF(AND($E25=1,TK25=0),50000,0))),1000000))</f>
        <v/>
      </c>
      <c r="ACS25">
        <f>IF($B25=0,1000000,IF(INDEX('計算A'!$D$60:$II$104,$B25,191)*KE25=1,IF(AND($E25=2,TL25=0),1000000,IF($F25&gt;0,INDEX('計算A'!GL$110:GL$114,$F25+1)+IF(AND($E25=1,TL25=0),1000,0),MIN(AEY25,20)*400+(IF('計算A'!GK$106=1,1-KD25,0)+IF('計算A'!GL$106=1,1-KF25,0))*150+238+'計算A'!GL$5*100000+IF(AND($E25=1,TL25=0),50000,0))),1000000))</f>
        <v/>
      </c>
      <c r="ACT25">
        <f>IF($B25=0,1000000,IF(INDEX('計算A'!$D$60:$II$104,$B25,192)*KF25=1,IF(AND($E25=2,TM25=0),1000000,IF($F25&gt;0,INDEX('計算A'!GM$110:GM$114,$F25+1)+IF(AND($E25=1,TM25=0),1000,0),MIN(AEY25,20)*400+(IF('計算A'!GL$106=1,1-KE25,0))*150+248+'計算A'!GM$5*100000+IF(AND($E25=1,TM25=0),50000,0))),1000000))</f>
        <v/>
      </c>
      <c r="ACU25">
        <f>IF($B25=0,1000000,IF(INDEX('計算A'!$D$60:$II$104,$B25,193)*KG25=1,IF(AND($E25=2,TN25=0),1000000,IF($F25&gt;0,INDEX('計算A'!GN$110:GN$114,$F25+1)+IF(AND($E25=1,TN25=0),1000,0),MIN(AEZ25,20)*400+(IF('計算A'!GN$106=1,1-KH25,0))*150+19+'計算A'!GN$5*100000+IF(AND($E25=1,TN25=0),50000,0))),1000000))</f>
        <v/>
      </c>
      <c r="ACV25">
        <f>IF($B25=0,1000000,IF(INDEX('計算A'!$D$60:$II$104,$B25,194)*KH25=1,IF(AND($E25=2,TO25=0),1000000,IF($F25&gt;0,INDEX('計算A'!GO$110:GO$114,$F25+1)+IF(AND($E25=1,TO25=0),1000,0),MIN(AEZ25,20)*400+(IF('計算A'!GN$106=1,1-KG25,0)+IF('計算A'!GO$106=1,1-KI25,0))*150+29+'計算A'!GO$5*100000+IF(AND($E25=1,TO25=0),50000,0))),1000000))</f>
        <v/>
      </c>
      <c r="ACW25">
        <f>IF($B25=0,1000000,IF(INDEX('計算A'!$D$60:$II$104,$B25,195)*KI25=1,IF(AND($E25=2,TP25=0),1000000,IF($F25&gt;0,INDEX('計算A'!GP$110:GP$114,$F25+1)+IF(AND($E25=1,TP25=0),1000,0),MIN(AEZ25,20)*400+(IF('計算A'!GO$106=1,1-KH25,0)+IF('計算A'!GP$106=1,1-KJ25,0))*150+39+'計算A'!GP$5*100000+IF(AND($E25=1,TP25=0),50000,0))),1000000))</f>
        <v/>
      </c>
      <c r="ACX25">
        <f>IF($B25=0,1000000,IF(INDEX('計算A'!$D$60:$II$104,$B25,196)*KJ25=1,IF(AND($E25=2,TQ25=0),1000000,IF($F25&gt;0,INDEX('計算A'!GQ$110:GQ$114,$F25+1)+IF(AND($E25=1,TQ25=0),1000,0),MIN(AEZ25,20)*400+(IF('計算A'!GP$106=1,1-KI25,0)+IF('計算A'!GQ$106=1,1-KK25,0))*150+49+'計算A'!GQ$5*100000+IF(AND($E25=1,TQ25=0),50000,0))),1000000))</f>
        <v/>
      </c>
      <c r="ACY25">
        <f>IF($B25=0,1000000,IF(INDEX('計算A'!$D$60:$II$104,$B25,197)*KK25=1,IF(AND($E25=2,TR25=0),1000000,IF($F25&gt;0,INDEX('計算A'!GR$110:GR$114,$F25+1)+IF(AND($E25=1,TR25=0),1000,0),MIN(AEZ25,20)*400+(IF('計算A'!GQ$106=1,1-KJ25,0)+IF('計算A'!GR$106=1,1-KL25,0))*150+59+'計算A'!GR$5*100000+IF(AND($E25=1,TR25=0),50000,0))),1000000))</f>
        <v/>
      </c>
      <c r="ACZ25">
        <f>IF($B25=0,1000000,IF(INDEX('計算A'!$D$60:$II$104,$B25,198)*KL25=1,IF(AND($E25=2,TS25=0),1000000,IF($F25&gt;0,INDEX('計算A'!GS$110:GS$114,$F25+1)+IF(AND($E25=1,TS25=0),1000,0),MIN(AEZ25,20)*400+(IF('計算A'!GR$106=1,1-KK25,0)+IF('計算A'!GS$106=1,1-KM25,0))*150+69+'計算A'!GS$5*100000+IF(AND($E25=1,TS25=0),50000,0))),1000000))</f>
        <v/>
      </c>
      <c r="ADA25">
        <f>IF($B25=0,1000000,IF(INDEX('計算A'!$D$60:$II$104,$B25,199)*KM25=1,IF(AND($E25=2,TT25=0),1000000,IF($F25&gt;0,INDEX('計算A'!GT$110:GT$114,$F25+1)+IF(AND($E25=1,TT25=0),1000,0),MIN(AEZ25,20)*400+(IF('計算A'!GS$106=1,1-KL25,0)+IF('計算A'!GT$106=1,1-KN25,0))*150+79+'計算A'!GT$5*100000+IF(AND($E25=1,TT25=0),50000,0))),1000000))</f>
        <v/>
      </c>
      <c r="ADB25">
        <f>IF($B25=0,1000000,IF(INDEX('計算A'!$D$60:$II$104,$B25,200)*KN25=1,IF(AND($E25=2,TU25=0),1000000,IF($F25&gt;0,INDEX('計算A'!GU$110:GU$114,$F25+1)+IF(AND($E25=1,TU25=0),1000,0),MIN(AEZ25,20)*400+(IF('計算A'!GT$106=1,1-KM25,0)+IF('計算A'!GU$106=1,1-KO25,0))*150+89+'計算A'!GU$5*100000+IF(AND($E25=1,TU25=0),50000,0))),1000000))</f>
        <v/>
      </c>
      <c r="ADC25">
        <f>IF($B25=0,1000000,IF(INDEX('計算A'!$D$60:$II$104,$B25,201)*KO25=1,IF(AND($E25=2,TV25=0),1000000,IF($F25&gt;0,INDEX('計算A'!GV$110:GV$114,$F25+1)+IF(AND($E25=1,TV25=0),1000,0),MIN(AEZ25,20)*400+(IF('計算A'!GU$106=1,1-KN25,0)+IF('計算A'!GV$106=1,1-KP25,0))*150+99+'計算A'!GV$5*100000+IF(AND($E25=1,TV25=0),50000,0))),1000000))</f>
        <v/>
      </c>
      <c r="ADD25">
        <f>IF($B25=0,1000000,IF(INDEX('計算A'!$D$60:$II$104,$B25,202)*KP25=1,IF(AND($E25=2,TW25=0),1000000,IF($F25&gt;0,INDEX('計算A'!GW$110:GW$114,$F25+1)+IF(AND($E25=1,TW25=0),1000,0),MIN(AEZ25,20)*400+(IF('計算A'!GV$106=1,1-KO25,0)+IF('計算A'!GW$106=1,1-KQ25,0))*150+109+'計算A'!GW$5*100000+IF(AND($E25=1,TW25=0),50000,0))),1000000))</f>
        <v/>
      </c>
      <c r="ADE25">
        <f>IF($B25=0,1000000,IF(INDEX('計算A'!$D$60:$II$104,$B25,203)*KQ25=1,IF(AND($E25=2,TX25=0),1000000,IF($F25&gt;0,INDEX('計算A'!GX$110:GX$114,$F25+1)+IF(AND($E25=1,TX25=0),1000,0),MIN(AEZ25,20)*400+(IF('計算A'!GW$106=1,1-KP25,0)+IF('計算A'!GX$106=1,1-KR25,0))*150+119+'計算A'!GX$5*100000+IF(AND($E25=1,TX25=0),50000,0))),1000000))</f>
        <v/>
      </c>
      <c r="ADF25">
        <f>IF($B25=0,1000000,IF(INDEX('計算A'!$D$60:$II$104,$B25,204)*KR25=1,IF(AND($E25=2,TY25=0),1000000,IF($F25&gt;0,INDEX('計算A'!GY$110:GY$114,$F25+1)+IF(AND($E25=1,TY25=0),1000,0),MIN(AEZ25,20)*400+(IF('計算A'!GX$106=1,1-KQ25,0)+IF('計算A'!GY$106=1,1-KS25,0))*150+129+'計算A'!GY$5*100000+IF(AND($E25=1,TY25=0),50000,0))),1000000))</f>
        <v/>
      </c>
      <c r="ADG25">
        <f>IF($B25=0,1000000,IF(INDEX('計算A'!$D$60:$II$104,$B25,205)*KS25=1,IF(AND($E25=2,TZ25=0),1000000,IF($F25&gt;0,INDEX('計算A'!GZ$110:GZ$114,$F25+1)+IF(AND($E25=1,TZ25=0),1000,0),MIN(AEZ25,20)*400+(IF('計算A'!GY$106=1,1-KR25,0)+IF('計算A'!GZ$106=1,1-KT25,0))*150+139+'計算A'!GZ$5*100000+IF(AND($E25=1,TZ25=0),50000,0))),1000000))</f>
        <v/>
      </c>
      <c r="ADH25">
        <f>IF($B25=0,1000000,IF(INDEX('計算A'!$D$60:$II$104,$B25,206)*KT25=1,IF(AND($E25=2,UA25=0),1000000,IF($F25&gt;0,INDEX('計算A'!HA$110:HA$114,$F25+1)+IF(AND($E25=1,UA25=0),1000,0),MIN(AEZ25,20)*400+(IF('計算A'!GZ$106=1,1-KS25,0)+IF('計算A'!HA$106=1,1-KU25,0))*150+149+'計算A'!HA$5*100000+IF(AND($E25=1,UA25=0),50000,0))),1000000))</f>
        <v/>
      </c>
      <c r="ADI25">
        <f>IF($B25=0,1000000,IF(INDEX('計算A'!$D$60:$II$104,$B25,207)*KU25=1,IF(AND($E25=2,UB25=0),1000000,IF($F25&gt;0,INDEX('計算A'!HB$110:HB$114,$F25+1)+IF(AND($E25=1,UB25=0),1000,0),MIN(AEZ25,20)*400+(IF('計算A'!HA$106=1,1-KT25,0)+IF('計算A'!HB$106=1,1-KV25,0))*150+159+'計算A'!HB$5*100000+IF(AND($E25=1,UB25=0),50000,0))),1000000))</f>
        <v/>
      </c>
      <c r="ADJ25">
        <f>IF($B25=0,1000000,IF(INDEX('計算A'!$D$60:$II$104,$B25,208)*KV25=1,IF(AND($E25=2,UC25=0),1000000,IF($F25&gt;0,INDEX('計算A'!HC$110:HC$114,$F25+1)+IF(AND($E25=1,UC25=0),1000,0),MIN(AEZ25,20)*400+(IF('計算A'!HB$106=1,1-KU25,0)+IF('計算A'!HC$106=1,1-KW25,0))*150+169+'計算A'!HC$5*100000+IF(AND($E25=1,UC25=0),50000,0))),1000000))</f>
        <v/>
      </c>
      <c r="ADK25">
        <f>IF($B25=0,1000000,IF(INDEX('計算A'!$D$60:$II$104,$B25,209)*KW25=1,IF(AND($E25=2,UD25=0),1000000,IF($F25&gt;0,INDEX('計算A'!HD$110:HD$114,$F25+1)+IF(AND($E25=1,UD25=0),1000,0),MIN(AEZ25,20)*400+(IF('計算A'!HC$106=1,1-KV25,0)+IF('計算A'!HD$106=1,1-KX25,0))*150+179+'計算A'!HD$5*100000+IF(AND($E25=1,UD25=0),50000,0))),1000000))</f>
        <v/>
      </c>
      <c r="ADL25">
        <f>IF($B25=0,1000000,IF(INDEX('計算A'!$D$60:$II$104,$B25,210)*KX25=1,IF(AND($E25=2,UE25=0),1000000,IF($F25&gt;0,INDEX('計算A'!HE$110:HE$114,$F25+1)+IF(AND($E25=1,UE25=0),1000,0),MIN(AEZ25,20)*400+(IF('計算A'!HD$106=1,1-KW25,0)+IF('計算A'!HE$106=1,1-KY25,0))*150+189+'計算A'!HE$5*100000+IF(AND($E25=1,UE25=0),50000,0))),1000000))</f>
        <v/>
      </c>
      <c r="ADM25">
        <f>IF($B25=0,1000000,IF(INDEX('計算A'!$D$60:$II$104,$B25,211)*KY25=1,IF(AND($E25=2,UF25=0),1000000,IF($F25&gt;0,INDEX('計算A'!HF$110:HF$114,$F25+1)+IF(AND($E25=1,UF25=0),1000,0),MIN(AEZ25,20)*400+(IF('計算A'!HE$106=1,1-KX25,0)+IF('計算A'!HF$106=1,1-KZ25,0))*150+199+'計算A'!HF$5*100000+IF(AND($E25=1,UF25=0),50000,0))),1000000))</f>
        <v/>
      </c>
      <c r="ADN25">
        <f>IF($B25=0,1000000,IF(INDEX('計算A'!$D$60:$II$104,$B25,212)*KZ25=1,IF(AND($E25=2,UG25=0),1000000,IF($F25&gt;0,INDEX('計算A'!HG$110:HG$114,$F25+1)+IF(AND($E25=1,UG25=0),1000,0),MIN(AEZ25,20)*400+(IF('計算A'!HF$106=1,1-KY25,0)+IF('計算A'!HG$106=1,1-LA25,0))*150+209+'計算A'!HG$5*100000+IF(AND($E25=1,UG25=0),50000,0))),1000000))</f>
        <v/>
      </c>
      <c r="ADO25">
        <f>IF($B25=0,1000000,IF(INDEX('計算A'!$D$60:$II$104,$B25,213)*LA25=1,IF(AND($E25=2,UH25=0),1000000,IF($F25&gt;0,INDEX('計算A'!HH$110:HH$114,$F25+1)+IF(AND($E25=1,UH25=0),1000,0),MIN(AEZ25,20)*400+(IF('計算A'!HG$106=1,1-KZ25,0)+IF('計算A'!HH$106=1,1-LB25,0))*150+219+'計算A'!HH$5*100000+IF(AND($E25=1,UH25=0),50000,0))),1000000))</f>
        <v/>
      </c>
      <c r="ADP25">
        <f>IF($B25=0,1000000,IF(INDEX('計算A'!$D$60:$II$104,$B25,214)*LB25=1,IF(AND($E25=2,UI25=0),1000000,IF($F25&gt;0,INDEX('計算A'!HI$110:HI$114,$F25+1)+IF(AND($E25=1,UI25=0),1000,0),MIN(AEZ25,20)*400+(IF('計算A'!HH$106=1,1-LA25,0)+IF('計算A'!HI$106=1,1-LC25,0))*150+229+'計算A'!HI$5*100000+IF(AND($E25=1,UI25=0),50000,0))),1000000))</f>
        <v/>
      </c>
      <c r="ADQ25">
        <f>IF($B25=0,1000000,IF(INDEX('計算A'!$D$60:$II$104,$B25,215)*LC25=1,IF(AND($E25=2,UJ25=0),1000000,IF($F25&gt;0,INDEX('計算A'!HJ$110:HJ$114,$F25+1)+IF(AND($E25=1,UJ25=0),1000,0),MIN(AEZ25,20)*400+(IF('計算A'!HI$106=1,1-LB25,0)+IF('計算A'!HJ$106=1,1-LD25,0))*150+239+'計算A'!HJ$5*100000+IF(AND($E25=1,UJ25=0),50000,0))),1000000))</f>
        <v/>
      </c>
      <c r="ADR25">
        <f>IF($B25=0,1000000,IF(INDEX('計算A'!$D$60:$II$104,$B25,216)*LD25=1,IF(AND($E25=2,UK25=0),1000000,IF($F25&gt;0,INDEX('計算A'!HK$110:HK$114,$F25+1)+IF(AND($E25=1,UK25=0),1000,0),MIN(AEZ25,20)*400+(IF('計算A'!HJ$106=1,1-LC25,0))*150+249+'計算A'!HK$5*100000+IF(AND($E25=1,UK25=0),50000,0))),1000000))</f>
        <v/>
      </c>
      <c r="ADS25">
        <f>IF($B25=0,1000000,IF(INDEX('計算A'!$D$60:$II$104,$B25,217)*LE25=1,IF(AND($E25=2,UL25=0),1000000,IF($F25&gt;0,INDEX('計算A'!HL$110:HL$114,$F25+1)+IF(AND($E25=1,UL25=0),1000,0),MIN(AFA25,20)*400+(IF('計算A'!HL$106=1,1-LF25,0))*150+20+'計算A'!HL$5*100000+IF(AND($E25=1,UL25=0),50000,0))),1000000))</f>
        <v/>
      </c>
      <c r="ADT25">
        <f>IF($B25=0,1000000,IF(INDEX('計算A'!$D$60:$II$104,$B25,218)*LF25=1,IF(AND($E25=2,UM25=0),1000000,IF($F25&gt;0,INDEX('計算A'!HM$110:HM$114,$F25+1)+IF(AND($E25=1,UM25=0),1000,0),MIN(AFA25,20)*400+(IF('計算A'!HL$106=1,1-LE25,0)+IF('計算A'!HM$106=1,1-LG25,0))*150+30+'計算A'!HM$5*100000+IF(AND($E25=1,UM25=0),50000,0))),1000000))</f>
        <v/>
      </c>
      <c r="ADU25">
        <f>IF($B25=0,1000000,IF(INDEX('計算A'!$D$60:$II$104,$B25,219)*LG25=1,IF(AND($E25=2,UN25=0),1000000,IF($F25&gt;0,INDEX('計算A'!HN$110:HN$114,$F25+1)+IF(AND($E25=1,UN25=0),1000,0),MIN(AFA25,20)*400+(IF('計算A'!HM$106=1,1-LF25,0)+IF('計算A'!HN$106=1,1-LH25,0))*150+40+'計算A'!HN$5*100000+IF(AND($E25=1,UN25=0),50000,0))),1000000))</f>
        <v/>
      </c>
      <c r="ADV25">
        <f>IF($B25=0,1000000,IF(INDEX('計算A'!$D$60:$II$104,$B25,220)*LH25=1,IF(AND($E25=2,UO25=0),1000000,IF($F25&gt;0,INDEX('計算A'!HO$110:HO$114,$F25+1)+IF(AND($E25=1,UO25=0),1000,0),MIN(AFA25,20)*400+(IF('計算A'!HN$106=1,1-LG25,0)+IF('計算A'!HO$106=1,1-LI25,0))*150+50+'計算A'!HO$5*100000+IF(AND($E25=1,UO25=0),50000,0))),1000000))</f>
        <v/>
      </c>
      <c r="ADW25">
        <f>IF($B25=0,1000000,IF(INDEX('計算A'!$D$60:$II$104,$B25,221)*LI25=1,IF(AND($E25=2,UP25=0),1000000,IF($F25&gt;0,INDEX('計算A'!HP$110:HP$114,$F25+1)+IF(AND($E25=1,UP25=0),1000,0),MIN(AFA25,20)*400+(IF('計算A'!HO$106=1,1-LH25,0)+IF('計算A'!HP$106=1,1-LJ25,0))*150+60+'計算A'!HP$5*100000+IF(AND($E25=1,UP25=0),50000,0))),1000000))</f>
        <v/>
      </c>
      <c r="ADX25">
        <f>IF($B25=0,1000000,IF(INDEX('計算A'!$D$60:$II$104,$B25,222)*LJ25=1,IF(AND($E25=2,UQ25=0),1000000,IF($F25&gt;0,INDEX('計算A'!HQ$110:HQ$114,$F25+1)+IF(AND($E25=1,UQ25=0),1000,0),MIN(AFA25,20)*400+(IF('計算A'!HP$106=1,1-LI25,0)+IF('計算A'!HQ$106=1,1-LK25,0))*150+70+'計算A'!HQ$5*100000+IF(AND($E25=1,UQ25=0),50000,0))),1000000))</f>
        <v/>
      </c>
      <c r="ADY25">
        <f>IF($B25=0,1000000,IF(INDEX('計算A'!$D$60:$II$104,$B25,223)*LK25=1,IF(AND($E25=2,UR25=0),1000000,IF($F25&gt;0,INDEX('計算A'!HR$110:HR$114,$F25+1)+IF(AND($E25=1,UR25=0),1000,0),MIN(AFA25,20)*400+(IF('計算A'!HQ$106=1,1-LJ25,0)+IF('計算A'!HR$106=1,1-LL25,0))*150+80+'計算A'!HR$5*100000+IF(AND($E25=1,UR25=0),50000,0))),1000000))</f>
        <v/>
      </c>
      <c r="ADZ25">
        <f>IF($B25=0,1000000,IF(INDEX('計算A'!$D$60:$II$104,$B25,224)*LL25=1,IF(AND($E25=2,US25=0),1000000,IF($F25&gt;0,INDEX('計算A'!HS$110:HS$114,$F25+1)+IF(AND($E25=1,US25=0),1000,0),MIN(AFA25,20)*400+(IF('計算A'!HR$106=1,1-LK25,0)+IF('計算A'!HS$106=1,1-LM25,0))*150+90+'計算A'!HS$5*100000+IF(AND($E25=1,US25=0),50000,0))),1000000))</f>
        <v/>
      </c>
      <c r="AEA25">
        <f>IF($B25=0,1000000,IF(INDEX('計算A'!$D$60:$II$104,$B25,225)*LM25=1,IF(AND($E25=2,UT25=0),1000000,IF($F25&gt;0,INDEX('計算A'!HT$110:HT$114,$F25+1)+IF(AND($E25=1,UT25=0),1000,0),MIN(AFA25,20)*400+(IF('計算A'!HS$106=1,1-LL25,0)+IF('計算A'!HT$106=1,1-LN25,0))*150+100+'計算A'!HT$5*100000+IF(AND($E25=1,UT25=0),50000,0))),1000000))</f>
        <v/>
      </c>
      <c r="AEB25">
        <f>IF($B25=0,1000000,IF(INDEX('計算A'!$D$60:$II$104,$B25,226)*LN25=1,IF(AND($E25=2,UU25=0),1000000,IF($F25&gt;0,INDEX('計算A'!HU$110:HU$114,$F25+1)+IF(AND($E25=1,UU25=0),1000,0),MIN(AFA25,20)*400+(IF('計算A'!HT$106=1,1-LM25,0)+IF('計算A'!HU$106=1,1-LO25,0))*150+110+'計算A'!HU$5*100000+IF(AND($E25=1,UU25=0),50000,0))),1000000))</f>
        <v/>
      </c>
      <c r="AEC25">
        <f>IF($B25=0,1000000,IF(INDEX('計算A'!$D$60:$II$104,$B25,227)*LO25=1,IF(AND($E25=2,UV25=0),1000000,IF($F25&gt;0,INDEX('計算A'!HV$110:HV$114,$F25+1)+IF(AND($E25=1,UV25=0),1000,0),MIN(AFA25,20)*400+(IF('計算A'!HU$106=1,1-LN25,0)+IF('計算A'!HV$106=1,1-LP25,0))*150+120+'計算A'!HV$5*100000+IF(AND($E25=1,UV25=0),50000,0))),1000000))</f>
        <v/>
      </c>
      <c r="AED25">
        <f>IF($B25=0,1000000,IF(INDEX('計算A'!$D$60:$II$104,$B25,228)*LP25=1,IF(AND($E25=2,UW25=0),1000000,IF($F25&gt;0,INDEX('計算A'!HW$110:HW$114,$F25+1)+IF(AND($E25=1,UW25=0),1000,0),MIN(AFA25,20)*400+(IF('計算A'!HV$106=1,1-LO25,0)+IF('計算A'!HW$106=1,1-LQ25,0))*150+130+'計算A'!HW$5*100000+IF(AND($E25=1,UW25=0),50000,0))),1000000))</f>
        <v/>
      </c>
      <c r="AEE25">
        <f>IF($B25=0,1000000,IF(INDEX('計算A'!$D$60:$II$104,$B25,229)*LQ25=1,IF(AND($E25=2,UX25=0),1000000,IF($F25&gt;0,INDEX('計算A'!HX$110:HX$114,$F25+1)+IF(AND($E25=1,UX25=0),1000,0),MIN(AFA25,20)*400+(IF('計算A'!HW$106=1,1-LP25,0)+IF('計算A'!HX$106=1,1-LR25,0))*150+140+'計算A'!HX$5*100000+IF(AND($E25=1,UX25=0),50000,0))),1000000))</f>
        <v/>
      </c>
      <c r="AEF25">
        <f>IF($B25=0,1000000,IF(INDEX('計算A'!$D$60:$II$104,$B25,230)*LR25=1,IF(AND($E25=2,UY25=0),1000000,IF($F25&gt;0,INDEX('計算A'!HY$110:HY$114,$F25+1)+IF(AND($E25=1,UY25=0),1000,0),MIN(AFA25,20)*400+(IF('計算A'!HX$106=1,1-LQ25,0)+IF('計算A'!HY$106=1,1-LS25,0))*150+150+'計算A'!HY$5*100000+IF(AND($E25=1,UY25=0),50000,0))),1000000))</f>
        <v/>
      </c>
      <c r="AEG25">
        <f>IF($B25=0,1000000,IF(INDEX('計算A'!$D$60:$II$104,$B25,231)*LS25=1,IF(AND($E25=2,UZ25=0),1000000,IF($F25&gt;0,INDEX('計算A'!HZ$110:HZ$114,$F25+1)+IF(AND($E25=1,UZ25=0),1000,0),MIN(AFA25,20)*400+(IF('計算A'!HY$106=1,1-LR25,0)+IF('計算A'!HZ$106=1,1-LT25,0))*150+160+'計算A'!HZ$5*100000+IF(AND($E25=1,UZ25=0),50000,0))),1000000))</f>
        <v/>
      </c>
      <c r="AEH25">
        <f>IF($B25=0,1000000,IF(INDEX('計算A'!$D$60:$II$104,$B25,232)*LT25=1,IF(AND($E25=2,VA25=0),1000000,IF($F25&gt;0,INDEX('計算A'!IA$110:IA$114,$F25+1)+IF(AND($E25=1,VA25=0),1000,0),MIN(AFA25,20)*400+(IF('計算A'!HZ$106=1,1-LS25,0)+IF('計算A'!IA$106=1,1-LU25,0))*150+170+'計算A'!IA$5*100000+IF(AND($E25=1,VA25=0),50000,0))),1000000))</f>
        <v/>
      </c>
      <c r="AEI25">
        <f>IF($B25=0,1000000,IF(INDEX('計算A'!$D$60:$II$104,$B25,233)*LU25=1,IF(AND($E25=2,VB25=0),1000000,IF($F25&gt;0,INDEX('計算A'!IB$110:IB$114,$F25+1)+IF(AND($E25=1,VB25=0),1000,0),MIN(AFA25,20)*400+(IF('計算A'!IA$106=1,1-LT25,0)+IF('計算A'!IB$106=1,1-LV25,0))*150+180+'計算A'!IB$5*100000+IF(AND($E25=1,VB25=0),50000,0))),1000000))</f>
        <v/>
      </c>
      <c r="AEJ25">
        <f>IF($B25=0,1000000,IF(INDEX('計算A'!$D$60:$II$104,$B25,234)*LV25=1,IF(AND($E25=2,VC25=0),1000000,IF($F25&gt;0,INDEX('計算A'!IC$110:IC$114,$F25+1)+IF(AND($E25=1,VC25=0),1000,0),MIN(AFA25,20)*400+(IF('計算A'!IB$106=1,1-LU25,0)+IF('計算A'!IC$106=1,1-LW25,0))*150+190+'計算A'!IC$5*100000+IF(AND($E25=1,VC25=0),50000,0))),1000000))</f>
        <v/>
      </c>
      <c r="AEK25">
        <f>IF($B25=0,1000000,IF(INDEX('計算A'!$D$60:$II$104,$B25,235)*LW25=1,IF(AND($E25=2,VD25=0),1000000,IF($F25&gt;0,INDEX('計算A'!ID$110:ID$114,$F25+1)+IF(AND($E25=1,VD25=0),1000,0),MIN(AFA25,20)*400+(IF('計算A'!IC$106=1,1-LV25,0)+IF('計算A'!ID$106=1,1-LX25,0))*150+200+'計算A'!ID$5*100000+IF(AND($E25=1,VD25=0),50000,0))),1000000))</f>
        <v/>
      </c>
      <c r="AEL25">
        <f>IF($B25=0,1000000,IF(INDEX('計算A'!$D$60:$II$104,$B25,236)*LX25=1,IF(AND($E25=2,VE25=0),1000000,IF($F25&gt;0,INDEX('計算A'!IE$110:IE$114,$F25+1)+IF(AND($E25=1,VE25=0),1000,0),MIN(AFA25,20)*400+(IF('計算A'!ID$106=1,1-LW25,0)+IF('計算A'!IE$106=1,1-LY25,0))*150+210+'計算A'!IE$5*100000+IF(AND($E25=1,VE25=0),50000,0))),1000000))</f>
        <v/>
      </c>
      <c r="AEM25">
        <f>IF($B25=0,1000000,IF(INDEX('計算A'!$D$60:$II$104,$B25,237)*LY25=1,IF(AND($E25=2,VF25=0),1000000,IF($F25&gt;0,INDEX('計算A'!IF$110:IF$114,$F25+1)+IF(AND($E25=1,VF25=0),1000,0),MIN(AFA25,20)*400+(IF('計算A'!IE$106=1,1-LX25,0)+IF('計算A'!IF$106=1,1-LZ25,0))*150+220+'計算A'!IF$5*100000+IF(AND($E25=1,VF25=0),50000,0))),1000000))</f>
        <v/>
      </c>
      <c r="AEN25">
        <f>IF($B25=0,1000000,IF(INDEX('計算A'!$D$60:$II$104,$B25,238)*LZ25=1,IF(AND($E25=2,VG25=0),1000000,IF($F25&gt;0,INDEX('計算A'!IG$110:IG$114,$F25+1)+IF(AND($E25=1,VG25=0),1000,0),MIN(AFA25,20)*400+(IF('計算A'!IF$106=1,1-LY25,0)+IF('計算A'!IG$106=1,1-MA25,0))*150+230+'計算A'!IG$5*100000+IF(AND($E25=1,VG25=0),50000,0))),1000000))</f>
        <v/>
      </c>
      <c r="AEO25">
        <f>IF($B25=0,1000000,IF(INDEX('計算A'!$D$60:$II$104,$B25,239)*MA25=1,IF(AND($E25=2,VH25=0),1000000,IF($F25&gt;0,INDEX('計算A'!IH$110:IH$114,$F25+1)+IF(AND($E25=1,VH25=0),1000,0),MIN(AFA25,20)*400+(IF('計算A'!IG$106=1,1-LZ25,0)+IF('計算A'!IH$106=1,1-MB25,0))*150+240+'計算A'!IH$5*100000+IF(AND($E25=1,VH25=0),50000,0))),1000000))</f>
        <v/>
      </c>
      <c r="AEP25">
        <f>IF($B25=0,1000000,IF(INDEX('計算A'!$D$60:$II$104,$B25,240)*MB25=1,IF(AND($E25=2,VI25=0),1000000,IF($F25&gt;0,INDEX('計算A'!II$110:II$114,$F25+1)+IF(AND($E25=1,VI25=0),1000,0),MIN(AFA25,20)*400+(IF('計算A'!IH$106=1,1-MA25,0))*150+250+'計算A'!II$5*100000+IF(AND($E25=1,VI25=0),50000,0))),1000000))</f>
        <v/>
      </c>
      <c r="AER25">
        <f>AER24+IF($C24&gt;0,IF(INDEX('計算A'!$D$2:$II$2,$C24)=1,1,0),0)</f>
        <v/>
      </c>
      <c r="AES25">
        <f>AES24+IF($C24&gt;0,IF(INDEX('計算A'!$D$2:$II$2,$C24)=2,1,0),0)</f>
        <v/>
      </c>
      <c r="AET25">
        <f>AET24+IF($C24&gt;0,IF(INDEX('計算A'!$D$2:$II$2,$C24)=3,1,0),0)</f>
        <v/>
      </c>
      <c r="AEU25">
        <f>AEU24+IF($C24&gt;0,IF(INDEX('計算A'!$D$2:$II$2,$C24)=4,1,0),0)</f>
        <v/>
      </c>
      <c r="AEV25">
        <f>AEV24+IF($C24&gt;0,IF(INDEX('計算A'!$D$2:$II$2,$C24)=5,1,0),0)</f>
        <v/>
      </c>
      <c r="AEW25">
        <f>AEW24+IF($C24&gt;0,IF(INDEX('計算A'!$D$2:$II$2,$C24)=6,1,0),0)</f>
        <v/>
      </c>
      <c r="AEX25">
        <f>AEX24+IF($C24&gt;0,IF(INDEX('計算A'!$D$2:$II$2,$C24)=7,1,0),0)</f>
        <v/>
      </c>
      <c r="AEY25">
        <f>AEY24+IF($C24&gt;0,IF(INDEX('計算A'!$D$2:$II$2,$C24)=8,1,0),0)</f>
        <v/>
      </c>
      <c r="AEZ25">
        <f>AEZ24+IF($C24&gt;0,IF(INDEX('計算A'!$D$2:$II$2,$C24)=9,1,0),0)</f>
        <v/>
      </c>
      <c r="AFA25">
        <f>AFA24+IF($C24&gt;0,IF(INDEX('計算A'!$D$2:$II$2,$C24)=10,1,0),0)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F($F26&gt;0,INDEX('計算A'!D$110:D$114,$F26+1)+IF(AND($E26=1,MD26=0),1000,0),MIN(AER26,20)*400+(IF('計算A'!D$106=1,1-CX26,0))*150+11+'計算A'!D$5*100000+IF(AND($E26=1,MD26=0),50000,0))),1000000))</f>
        <v/>
      </c>
      <c r="VL26">
        <f>IF($B26=0,1000000,IF(INDEX('計算A'!$D$60:$II$104,$B26,2)*CX26=1,IF(AND($E26=2,ME26=0),1000000,IF($F26&gt;0,INDEX('計算A'!E$110:E$114,$F26+1)+IF(AND($E26=1,ME26=0),1000,0),MIN(AER26,20)*400+(IF('計算A'!D$106=1,1-CW26,0)+IF('計算A'!E$106=1,1-CY26,0))*150+21+'計算A'!E$5*100000+IF(AND($E26=1,ME26=0),50000,0))),1000000))</f>
        <v/>
      </c>
      <c r="VM26">
        <f>IF($B26=0,1000000,IF(INDEX('計算A'!$D$60:$II$104,$B26,3)*CY26=1,IF(AND($E26=2,MF26=0),1000000,IF($F26&gt;0,INDEX('計算A'!F$110:F$114,$F26+1)+IF(AND($E26=1,MF26=0),1000,0),MIN(AER26,20)*400+(IF('計算A'!E$106=1,1-CX26,0)+IF('計算A'!F$106=1,1-CZ26,0))*150+31+'計算A'!F$5*100000+IF(AND($E26=1,MF26=0),50000,0))),1000000))</f>
        <v/>
      </c>
      <c r="VN26">
        <f>IF($B26=0,1000000,IF(INDEX('計算A'!$D$60:$II$104,$B26,4)*CZ26=1,IF(AND($E26=2,MG26=0),1000000,IF($F26&gt;0,INDEX('計算A'!G$110:G$114,$F26+1)+IF(AND($E26=1,MG26=0),1000,0),MIN(AER26,20)*400+(IF('計算A'!F$106=1,1-CY26,0)+IF('計算A'!G$106=1,1-DA26,0))*150+41+'計算A'!G$5*100000+IF(AND($E26=1,MG26=0),50000,0))),1000000))</f>
        <v/>
      </c>
      <c r="VO26">
        <f>IF($B26=0,1000000,IF(INDEX('計算A'!$D$60:$II$104,$B26,5)*DA26=1,IF(AND($E26=2,MH26=0),1000000,IF($F26&gt;0,INDEX('計算A'!H$110:H$114,$F26+1)+IF(AND($E26=1,MH26=0),1000,0),MIN(AER26,20)*400+(IF('計算A'!G$106=1,1-CZ26,0)+IF('計算A'!H$106=1,1-DB26,0))*150+51+'計算A'!H$5*100000+IF(AND($E26=1,MH26=0),50000,0))),1000000))</f>
        <v/>
      </c>
      <c r="VP26">
        <f>IF($B26=0,1000000,IF(INDEX('計算A'!$D$60:$II$104,$B26,6)*DB26=1,IF(AND($E26=2,MI26=0),1000000,IF($F26&gt;0,INDEX('計算A'!I$110:I$114,$F26+1)+IF(AND($E26=1,MI26=0),1000,0),MIN(AER26,20)*400+(IF('計算A'!H$106=1,1-DA26,0)+IF('計算A'!I$106=1,1-DC26,0))*150+61+'計算A'!I$5*100000+IF(AND($E26=1,MI26=0),50000,0))),1000000))</f>
        <v/>
      </c>
      <c r="VQ26">
        <f>IF($B26=0,1000000,IF(INDEX('計算A'!$D$60:$II$104,$B26,7)*DC26=1,IF(AND($E26=2,MJ26=0),1000000,IF($F26&gt;0,INDEX('計算A'!J$110:J$114,$F26+1)+IF(AND($E26=1,MJ26=0),1000,0),MIN(AER26,20)*400+(IF('計算A'!I$106=1,1-DB26,0)+IF('計算A'!J$106=1,1-DD26,0))*150+71+'計算A'!J$5*100000+IF(AND($E26=1,MJ26=0),50000,0))),1000000))</f>
        <v/>
      </c>
      <c r="VR26">
        <f>IF($B26=0,1000000,IF(INDEX('計算A'!$D$60:$II$104,$B26,8)*DD26=1,IF(AND($E26=2,MK26=0),1000000,IF($F26&gt;0,INDEX('計算A'!K$110:K$114,$F26+1)+IF(AND($E26=1,MK26=0),1000,0),MIN(AER26,20)*400+(IF('計算A'!J$106=1,1-DC26,0)+IF('計算A'!K$106=1,1-DE26,0))*150+81+'計算A'!K$5*100000+IF(AND($E26=1,MK26=0),50000,0))),1000000))</f>
        <v/>
      </c>
      <c r="VS26">
        <f>IF($B26=0,1000000,IF(INDEX('計算A'!$D$60:$II$104,$B26,9)*DE26=1,IF(AND($E26=2,ML26=0),1000000,IF($F26&gt;0,INDEX('計算A'!L$110:L$114,$F26+1)+IF(AND($E26=1,ML26=0),1000,0),MIN(AER26,20)*400+(IF('計算A'!K$106=1,1-DD26,0)+IF('計算A'!L$106=1,1-DF26,0))*150+91+'計算A'!L$5*100000+IF(AND($E26=1,ML26=0),50000,0))),1000000))</f>
        <v/>
      </c>
      <c r="VT26">
        <f>IF($B26=0,1000000,IF(INDEX('計算A'!$D$60:$II$104,$B26,10)*DF26=1,IF(AND($E26=2,MM26=0),1000000,IF($F26&gt;0,INDEX('計算A'!M$110:M$114,$F26+1)+IF(AND($E26=1,MM26=0),1000,0),MIN(AER26,20)*400+(IF('計算A'!L$106=1,1-DE26,0)+IF('計算A'!M$106=1,1-DG26,0))*150+101+'計算A'!M$5*100000+IF(AND($E26=1,MM26=0),50000,0))),1000000))</f>
        <v/>
      </c>
      <c r="VU26">
        <f>IF($B26=0,1000000,IF(INDEX('計算A'!$D$60:$II$104,$B26,11)*DG26=1,IF(AND($E26=2,MN26=0),1000000,IF($F26&gt;0,INDEX('計算A'!N$110:N$114,$F26+1)+IF(AND($E26=1,MN26=0),1000,0),MIN(AER26,20)*400+(IF('計算A'!M$106=1,1-DF26,0)+IF('計算A'!N$106=1,1-DH26,0))*150+111+'計算A'!N$5*100000+IF(AND($E26=1,MN26=0),50000,0))),1000000))</f>
        <v/>
      </c>
      <c r="VV26">
        <f>IF($B26=0,1000000,IF(INDEX('計算A'!$D$60:$II$104,$B26,12)*DH26=1,IF(AND($E26=2,MO26=0),1000000,IF($F26&gt;0,INDEX('計算A'!O$110:O$114,$F26+1)+IF(AND($E26=1,MO26=0),1000,0),MIN(AER26,20)*400+(IF('計算A'!N$106=1,1-DG26,0)+IF('計算A'!O$106=1,1-DI26,0))*150+121+'計算A'!O$5*100000+IF(AND($E26=1,MO26=0),50000,0))),1000000))</f>
        <v/>
      </c>
      <c r="VW26">
        <f>IF($B26=0,1000000,IF(INDEX('計算A'!$D$60:$II$104,$B26,13)*DI26=1,IF(AND($E26=2,MP26=0),1000000,IF($F26&gt;0,INDEX('計算A'!P$110:P$114,$F26+1)+IF(AND($E26=1,MP26=0),1000,0),MIN(AER26,20)*400+(IF('計算A'!O$106=1,1-DH26,0)+IF('計算A'!P$106=1,1-DJ26,0))*150+131+'計算A'!P$5*100000+IF(AND($E26=1,MP26=0),50000,0))),1000000))</f>
        <v/>
      </c>
      <c r="VX26">
        <f>IF($B26=0,1000000,IF(INDEX('計算A'!$D$60:$II$104,$B26,14)*DJ26=1,IF(AND($E26=2,MQ26=0),1000000,IF($F26&gt;0,INDEX('計算A'!Q$110:Q$114,$F26+1)+IF(AND($E26=1,MQ26=0),1000,0),MIN(AER26,20)*400+(IF('計算A'!P$106=1,1-DI26,0)+IF('計算A'!Q$106=1,1-DK26,0))*150+141+'計算A'!Q$5*100000+IF(AND($E26=1,MQ26=0),50000,0))),1000000))</f>
        <v/>
      </c>
      <c r="VY26">
        <f>IF($B26=0,1000000,IF(INDEX('計算A'!$D$60:$II$104,$B26,15)*DK26=1,IF(AND($E26=2,MR26=0),1000000,IF($F26&gt;0,INDEX('計算A'!R$110:R$114,$F26+1)+IF(AND($E26=1,MR26=0),1000,0),MIN(AER26,20)*400+(IF('計算A'!Q$106=1,1-DJ26,0)+IF('計算A'!R$106=1,1-DL26,0))*150+151+'計算A'!R$5*100000+IF(AND($E26=1,MR26=0),50000,0))),1000000))</f>
        <v/>
      </c>
      <c r="VZ26">
        <f>IF($B26=0,1000000,IF(INDEX('計算A'!$D$60:$II$104,$B26,16)*DL26=1,IF(AND($E26=2,MS26=0),1000000,IF($F26&gt;0,INDEX('計算A'!S$110:S$114,$F26+1)+IF(AND($E26=1,MS26=0),1000,0),MIN(AER26,20)*400+(IF('計算A'!R$106=1,1-DK26,0)+IF('計算A'!S$106=1,1-DM26,0))*150+161+'計算A'!S$5*100000+IF(AND($E26=1,MS26=0),50000,0))),1000000))</f>
        <v/>
      </c>
      <c r="WA26">
        <f>IF($B26=0,1000000,IF(INDEX('計算A'!$D$60:$II$104,$B26,17)*DM26=1,IF(AND($E26=2,MT26=0),1000000,IF($F26&gt;0,INDEX('計算A'!T$110:T$114,$F26+1)+IF(AND($E26=1,MT26=0),1000,0),MIN(AER26,20)*400+(IF('計算A'!S$106=1,1-DL26,0)+IF('計算A'!T$106=1,1-DN26,0))*150+171+'計算A'!T$5*100000+IF(AND($E26=1,MT26=0),50000,0))),1000000))</f>
        <v/>
      </c>
      <c r="WB26">
        <f>IF($B26=0,1000000,IF(INDEX('計算A'!$D$60:$II$104,$B26,18)*DN26=1,IF(AND($E26=2,MU26=0),1000000,IF($F26&gt;0,INDEX('計算A'!U$110:U$114,$F26+1)+IF(AND($E26=1,MU26=0),1000,0),MIN(AER26,20)*400+(IF('計算A'!T$106=1,1-DM26,0)+IF('計算A'!U$106=1,1-DO26,0))*150+181+'計算A'!U$5*100000+IF(AND($E26=1,MU26=0),50000,0))),1000000))</f>
        <v/>
      </c>
      <c r="WC26">
        <f>IF($B26=0,1000000,IF(INDEX('計算A'!$D$60:$II$104,$B26,19)*DO26=1,IF(AND($E26=2,MV26=0),1000000,IF($F26&gt;0,INDEX('計算A'!V$110:V$114,$F26+1)+IF(AND($E26=1,MV26=0),1000,0),MIN(AER26,20)*400+(IF('計算A'!U$106=1,1-DN26,0)+IF('計算A'!V$106=1,1-DP26,0))*150+191+'計算A'!V$5*100000+IF(AND($E26=1,MV26=0),50000,0))),1000000))</f>
        <v/>
      </c>
      <c r="WD26">
        <f>IF($B26=0,1000000,IF(INDEX('計算A'!$D$60:$II$104,$B26,20)*DP26=1,IF(AND($E26=2,MW26=0),1000000,IF($F26&gt;0,INDEX('計算A'!W$110:W$114,$F26+1)+IF(AND($E26=1,MW26=0),1000,0),MIN(AER26,20)*400+(IF('計算A'!V$106=1,1-DO26,0)+IF('計算A'!W$106=1,1-DQ26,0))*150+201+'計算A'!W$5*100000+IF(AND($E26=1,MW26=0),50000,0))),1000000))</f>
        <v/>
      </c>
      <c r="WE26">
        <f>IF($B26=0,1000000,IF(INDEX('計算A'!$D$60:$II$104,$B26,21)*DQ26=1,IF(AND($E26=2,MX26=0),1000000,IF($F26&gt;0,INDEX('計算A'!X$110:X$114,$F26+1)+IF(AND($E26=1,MX26=0),1000,0),MIN(AER26,20)*400+(IF('計算A'!W$106=1,1-DP26,0)+IF('計算A'!X$106=1,1-DR26,0))*150+211+'計算A'!X$5*100000+IF(AND($E26=1,MX26=0),50000,0))),1000000))</f>
        <v/>
      </c>
      <c r="WF26">
        <f>IF($B26=0,1000000,IF(INDEX('計算A'!$D$60:$II$104,$B26,22)*DR26=1,IF(AND($E26=2,MY26=0),1000000,IF($F26&gt;0,INDEX('計算A'!Y$110:Y$114,$F26+1)+IF(AND($E26=1,MY26=0),1000,0),MIN(AER26,20)*400+(IF('計算A'!X$106=1,1-DQ26,0)+IF('計算A'!Y$106=1,1-DS26,0))*150+221+'計算A'!Y$5*100000+IF(AND($E26=1,MY26=0),50000,0))),1000000))</f>
        <v/>
      </c>
      <c r="WG26">
        <f>IF($B26=0,1000000,IF(INDEX('計算A'!$D$60:$II$104,$B26,23)*DS26=1,IF(AND($E26=2,MZ26=0),1000000,IF($F26&gt;0,INDEX('計算A'!Z$110:Z$114,$F26+1)+IF(AND($E26=1,MZ26=0),1000,0),MIN(AER26,20)*400+(IF('計算A'!Y$106=1,1-DR26,0)+IF('計算A'!Z$106=1,1-DT26,0))*150+231+'計算A'!Z$5*100000+IF(AND($E26=1,MZ26=0),50000,0))),1000000))</f>
        <v/>
      </c>
      <c r="WH26">
        <f>IF($B26=0,1000000,IF(INDEX('計算A'!$D$60:$II$104,$B26,24)*DT26=1,IF(AND($E26=2,NA26=0),1000000,IF($F26&gt;0,INDEX('計算A'!AA$110:AA$114,$F26+1)+IF(AND($E26=1,NA26=0),1000,0),MIN(AER26,20)*400+(IF('計算A'!Z$106=1,1-DS26,0))*150+241+'計算A'!AA$5*100000+IF(AND($E26=1,NA26=0),50000,0))),1000000))</f>
        <v/>
      </c>
      <c r="WI26">
        <f>IF($B26=0,1000000,IF(INDEX('計算A'!$D$60:$II$104,$B26,25)*DU26=1,IF(AND($E26=2,NB26=0),1000000,IF($F26&gt;0,INDEX('計算A'!AB$110:AB$114,$F26+1)+IF(AND($E26=1,NB26=0),1000,0),MIN(AES26,20)*400+(IF('計算A'!AB$106=1,1-DV26,0))*150+12+'計算A'!AB$5*100000+IF(AND($E26=1,NB26=0),50000,0))),1000000))</f>
        <v/>
      </c>
      <c r="WJ26">
        <f>IF($B26=0,1000000,IF(INDEX('計算A'!$D$60:$II$104,$B26,26)*DV26=1,IF(AND($E26=2,NC26=0),1000000,IF($F26&gt;0,INDEX('計算A'!AC$110:AC$114,$F26+1)+IF(AND($E26=1,NC26=0),1000,0),MIN(AES26,20)*400+(IF('計算A'!AB$106=1,1-DU26,0)+IF('計算A'!AC$106=1,1-DW26,0))*150+22+'計算A'!AC$5*100000+IF(AND($E26=1,NC26=0),50000,0))),1000000))</f>
        <v/>
      </c>
      <c r="WK26">
        <f>IF($B26=0,1000000,IF(INDEX('計算A'!$D$60:$II$104,$B26,27)*DW26=1,IF(AND($E26=2,ND26=0),1000000,IF($F26&gt;0,INDEX('計算A'!AD$110:AD$114,$F26+1)+IF(AND($E26=1,ND26=0),1000,0),MIN(AES26,20)*400+(IF('計算A'!AC$106=1,1-DV26,0)+IF('計算A'!AD$106=1,1-DX26,0))*150+32+'計算A'!AD$5*100000+IF(AND($E26=1,ND26=0),50000,0))),1000000))</f>
        <v/>
      </c>
      <c r="WL26">
        <f>IF($B26=0,1000000,IF(INDEX('計算A'!$D$60:$II$104,$B26,28)*DX26=1,IF(AND($E26=2,NE26=0),1000000,IF($F26&gt;0,INDEX('計算A'!AE$110:AE$114,$F26+1)+IF(AND($E26=1,NE26=0),1000,0),MIN(AES26,20)*400+(IF('計算A'!AD$106=1,1-DW26,0)+IF('計算A'!AE$106=1,1-DY26,0))*150+42+'計算A'!AE$5*100000+IF(AND($E26=1,NE26=0),50000,0))),1000000))</f>
        <v/>
      </c>
      <c r="WM26">
        <f>IF($B26=0,1000000,IF(INDEX('計算A'!$D$60:$II$104,$B26,29)*DY26=1,IF(AND($E26=2,NF26=0),1000000,IF($F26&gt;0,INDEX('計算A'!AF$110:AF$114,$F26+1)+IF(AND($E26=1,NF26=0),1000,0),MIN(AES26,20)*400+(IF('計算A'!AE$106=1,1-DX26,0)+IF('計算A'!AF$106=1,1-DZ26,0))*150+52+'計算A'!AF$5*100000+IF(AND($E26=1,NF26=0),50000,0))),1000000))</f>
        <v/>
      </c>
      <c r="WN26">
        <f>IF($B26=0,1000000,IF(INDEX('計算A'!$D$60:$II$104,$B26,30)*DZ26=1,IF(AND($E26=2,NG26=0),1000000,IF($F26&gt;0,INDEX('計算A'!AG$110:AG$114,$F26+1)+IF(AND($E26=1,NG26=0),1000,0),MIN(AES26,20)*400+(IF('計算A'!AF$106=1,1-DY26,0)+IF('計算A'!AG$106=1,1-EA26,0))*150+62+'計算A'!AG$5*100000+IF(AND($E26=1,NG26=0),50000,0))),1000000))</f>
        <v/>
      </c>
      <c r="WO26">
        <f>IF($B26=0,1000000,IF(INDEX('計算A'!$D$60:$II$104,$B26,31)*EA26=1,IF(AND($E26=2,NH26=0),1000000,IF($F26&gt;0,INDEX('計算A'!AH$110:AH$114,$F26+1)+IF(AND($E26=1,NH26=0),1000,0),MIN(AES26,20)*400+(IF('計算A'!AG$106=1,1-DZ26,0)+IF('計算A'!AH$106=1,1-EB26,0))*150+72+'計算A'!AH$5*100000+IF(AND($E26=1,NH26=0),50000,0))),1000000))</f>
        <v/>
      </c>
      <c r="WP26">
        <f>IF($B26=0,1000000,IF(INDEX('計算A'!$D$60:$II$104,$B26,32)*EB26=1,IF(AND($E26=2,NI26=0),1000000,IF($F26&gt;0,INDEX('計算A'!AI$110:AI$114,$F26+1)+IF(AND($E26=1,NI26=0),1000,0),MIN(AES26,20)*400+(IF('計算A'!AH$106=1,1-EA26,0)+IF('計算A'!AI$106=1,1-EC26,0))*150+82+'計算A'!AI$5*100000+IF(AND($E26=1,NI26=0),50000,0))),1000000))</f>
        <v/>
      </c>
      <c r="WQ26">
        <f>IF($B26=0,1000000,IF(INDEX('計算A'!$D$60:$II$104,$B26,33)*EC26=1,IF(AND($E26=2,NJ26=0),1000000,IF($F26&gt;0,INDEX('計算A'!AJ$110:AJ$114,$F26+1)+IF(AND($E26=1,NJ26=0),1000,0),MIN(AES26,20)*400+(IF('計算A'!AI$106=1,1-EB26,0)+IF('計算A'!AJ$106=1,1-ED26,0))*150+92+'計算A'!AJ$5*100000+IF(AND($E26=1,NJ26=0),50000,0))),1000000))</f>
        <v/>
      </c>
      <c r="WR26">
        <f>IF($B26=0,1000000,IF(INDEX('計算A'!$D$60:$II$104,$B26,34)*ED26=1,IF(AND($E26=2,NK26=0),1000000,IF($F26&gt;0,INDEX('計算A'!AK$110:AK$114,$F26+1)+IF(AND($E26=1,NK26=0),1000,0),MIN(AES26,20)*400+(IF('計算A'!AJ$106=1,1-EC26,0)+IF('計算A'!AK$106=1,1-EE26,0))*150+102+'計算A'!AK$5*100000+IF(AND($E26=1,NK26=0),50000,0))),1000000))</f>
        <v/>
      </c>
      <c r="WS26">
        <f>IF($B26=0,1000000,IF(INDEX('計算A'!$D$60:$II$104,$B26,35)*EE26=1,IF(AND($E26=2,NL26=0),1000000,IF($F26&gt;0,INDEX('計算A'!AL$110:AL$114,$F26+1)+IF(AND($E26=1,NL26=0),1000,0),MIN(AES26,20)*400+(IF('計算A'!AK$106=1,1-ED26,0)+IF('計算A'!AL$106=1,1-EF26,0))*150+112+'計算A'!AL$5*100000+IF(AND($E26=1,NL26=0),50000,0))),1000000))</f>
        <v/>
      </c>
      <c r="WT26">
        <f>IF($B26=0,1000000,IF(INDEX('計算A'!$D$60:$II$104,$B26,36)*EF26=1,IF(AND($E26=2,NM26=0),1000000,IF($F26&gt;0,INDEX('計算A'!AM$110:AM$114,$F26+1)+IF(AND($E26=1,NM26=0),1000,0),MIN(AES26,20)*400+(IF('計算A'!AL$106=1,1-EE26,0)+IF('計算A'!AM$106=1,1-EG26,0))*150+122+'計算A'!AM$5*100000+IF(AND($E26=1,NM26=0),50000,0))),1000000))</f>
        <v/>
      </c>
      <c r="WU26">
        <f>IF($B26=0,1000000,IF(INDEX('計算A'!$D$60:$II$104,$B26,37)*EG26=1,IF(AND($E26=2,NN26=0),1000000,IF($F26&gt;0,INDEX('計算A'!AN$110:AN$114,$F26+1)+IF(AND($E26=1,NN26=0),1000,0),MIN(AES26,20)*400+(IF('計算A'!AM$106=1,1-EF26,0)+IF('計算A'!AN$106=1,1-EH26,0))*150+132+'計算A'!AN$5*100000+IF(AND($E26=1,NN26=0),50000,0))),1000000))</f>
        <v/>
      </c>
      <c r="WV26">
        <f>IF($B26=0,1000000,IF(INDEX('計算A'!$D$60:$II$104,$B26,38)*EH26=1,IF(AND($E26=2,NO26=0),1000000,IF($F26&gt;0,INDEX('計算A'!AO$110:AO$114,$F26+1)+IF(AND($E26=1,NO26=0),1000,0),MIN(AES26,20)*400+(IF('計算A'!AN$106=1,1-EG26,0)+IF('計算A'!AO$106=1,1-EI26,0))*150+142+'計算A'!AO$5*100000+IF(AND($E26=1,NO26=0),50000,0))),1000000))</f>
        <v/>
      </c>
      <c r="WW26">
        <f>IF($B26=0,1000000,IF(INDEX('計算A'!$D$60:$II$104,$B26,39)*EI26=1,IF(AND($E26=2,NP26=0),1000000,IF($F26&gt;0,INDEX('計算A'!AP$110:AP$114,$F26+1)+IF(AND($E26=1,NP26=0),1000,0),MIN(AES26,20)*400+(IF('計算A'!AO$106=1,1-EH26,0)+IF('計算A'!AP$106=1,1-EJ26,0))*150+152+'計算A'!AP$5*100000+IF(AND($E26=1,NP26=0),50000,0))),1000000))</f>
        <v/>
      </c>
      <c r="WX26">
        <f>IF($B26=0,1000000,IF(INDEX('計算A'!$D$60:$II$104,$B26,40)*EJ26=1,IF(AND($E26=2,NQ26=0),1000000,IF($F26&gt;0,INDEX('計算A'!AQ$110:AQ$114,$F26+1)+IF(AND($E26=1,NQ26=0),1000,0),MIN(AES26,20)*400+(IF('計算A'!AP$106=1,1-EI26,0)+IF('計算A'!AQ$106=1,1-EK26,0))*150+162+'計算A'!AQ$5*100000+IF(AND($E26=1,NQ26=0),50000,0))),1000000))</f>
        <v/>
      </c>
      <c r="WY26">
        <f>IF($B26=0,1000000,IF(INDEX('計算A'!$D$60:$II$104,$B26,41)*EK26=1,IF(AND($E26=2,NR26=0),1000000,IF($F26&gt;0,INDEX('計算A'!AR$110:AR$114,$F26+1)+IF(AND($E26=1,NR26=0),1000,0),MIN(AES26,20)*400+(IF('計算A'!AQ$106=1,1-EJ26,0)+IF('計算A'!AR$106=1,1-EL26,0))*150+172+'計算A'!AR$5*100000+IF(AND($E26=1,NR26=0),50000,0))),1000000))</f>
        <v/>
      </c>
      <c r="WZ26">
        <f>IF($B26=0,1000000,IF(INDEX('計算A'!$D$60:$II$104,$B26,42)*EL26=1,IF(AND($E26=2,NS26=0),1000000,IF($F26&gt;0,INDEX('計算A'!AS$110:AS$114,$F26+1)+IF(AND($E26=1,NS26=0),1000,0),MIN(AES26,20)*400+(IF('計算A'!AR$106=1,1-EK26,0)+IF('計算A'!AS$106=1,1-EM26,0))*150+182+'計算A'!AS$5*100000+IF(AND($E26=1,NS26=0),50000,0))),1000000))</f>
        <v/>
      </c>
      <c r="XA26">
        <f>IF($B26=0,1000000,IF(INDEX('計算A'!$D$60:$II$104,$B26,43)*EM26=1,IF(AND($E26=2,NT26=0),1000000,IF($F26&gt;0,INDEX('計算A'!AT$110:AT$114,$F26+1)+IF(AND($E26=1,NT26=0),1000,0),MIN(AES26,20)*400+(IF('計算A'!AS$106=1,1-EL26,0)+IF('計算A'!AT$106=1,1-EN26,0))*150+192+'計算A'!AT$5*100000+IF(AND($E26=1,NT26=0),50000,0))),1000000))</f>
        <v/>
      </c>
      <c r="XB26">
        <f>IF($B26=0,1000000,IF(INDEX('計算A'!$D$60:$II$104,$B26,44)*EN26=1,IF(AND($E26=2,NU26=0),1000000,IF($F26&gt;0,INDEX('計算A'!AU$110:AU$114,$F26+1)+IF(AND($E26=1,NU26=0),1000,0),MIN(AES26,20)*400+(IF('計算A'!AT$106=1,1-EM26,0)+IF('計算A'!AU$106=1,1-EO26,0))*150+202+'計算A'!AU$5*100000+IF(AND($E26=1,NU26=0),50000,0))),1000000))</f>
        <v/>
      </c>
      <c r="XC26">
        <f>IF($B26=0,1000000,IF(INDEX('計算A'!$D$60:$II$104,$B26,45)*EO26=1,IF(AND($E26=2,NV26=0),1000000,IF($F26&gt;0,INDEX('計算A'!AV$110:AV$114,$F26+1)+IF(AND($E26=1,NV26=0),1000,0),MIN(AES26,20)*400+(IF('計算A'!AU$106=1,1-EN26,0)+IF('計算A'!AV$106=1,1-EP26,0))*150+212+'計算A'!AV$5*100000+IF(AND($E26=1,NV26=0),50000,0))),1000000))</f>
        <v/>
      </c>
      <c r="XD26">
        <f>IF($B26=0,1000000,IF(INDEX('計算A'!$D$60:$II$104,$B26,46)*EP26=1,IF(AND($E26=2,NW26=0),1000000,IF($F26&gt;0,INDEX('計算A'!AW$110:AW$114,$F26+1)+IF(AND($E26=1,NW26=0),1000,0),MIN(AES26,20)*400+(IF('計算A'!AV$106=1,1-EO26,0)+IF('計算A'!AW$106=1,1-EQ26,0))*150+222+'計算A'!AW$5*100000+IF(AND($E26=1,NW26=0),50000,0))),1000000))</f>
        <v/>
      </c>
      <c r="XE26">
        <f>IF($B26=0,1000000,IF(INDEX('計算A'!$D$60:$II$104,$B26,47)*EQ26=1,IF(AND($E26=2,NX26=0),1000000,IF($F26&gt;0,INDEX('計算A'!AX$110:AX$114,$F26+1)+IF(AND($E26=1,NX26=0),1000,0),MIN(AES26,20)*400+(IF('計算A'!AW$106=1,1-EP26,0)+IF('計算A'!AX$106=1,1-ER26,0))*150+232+'計算A'!AX$5*100000+IF(AND($E26=1,NX26=0),50000,0))),1000000))</f>
        <v/>
      </c>
      <c r="XF26">
        <f>IF($B26=0,1000000,IF(INDEX('計算A'!$D$60:$II$104,$B26,48)*ER26=1,IF(AND($E26=2,NY26=0),1000000,IF($F26&gt;0,INDEX('計算A'!AY$110:AY$114,$F26+1)+IF(AND($E26=1,NY26=0),1000,0),MIN(AES26,20)*400+(IF('計算A'!AX$106=1,1-EQ26,0))*150+242+'計算A'!AY$5*100000+IF(AND($E26=1,NY26=0),50000,0))),1000000))</f>
        <v/>
      </c>
      <c r="XG26">
        <f>IF($B26=0,1000000,IF(INDEX('計算A'!$D$60:$II$104,$B26,49)*ES26=1,IF(AND($E26=2,NZ26=0),1000000,IF($F26&gt;0,INDEX('計算A'!AZ$110:AZ$114,$F26+1)+IF(AND($E26=1,NZ26=0),1000,0),MIN(AET26,20)*400+(IF('計算A'!AZ$106=1,1-ET26,0))*150+13+'計算A'!AZ$5*100000+IF(AND($E26=1,NZ26=0),50000,0))),1000000))</f>
        <v/>
      </c>
      <c r="XH26">
        <f>IF($B26=0,1000000,IF(INDEX('計算A'!$D$60:$II$104,$B26,50)*ET26=1,IF(AND($E26=2,OA26=0),1000000,IF($F26&gt;0,INDEX('計算A'!BA$110:BA$114,$F26+1)+IF(AND($E26=1,OA26=0),1000,0),MIN(AET26,20)*400+(IF('計算A'!AZ$106=1,1-ES26,0)+IF('計算A'!BA$106=1,1-EU26,0))*150+23+'計算A'!BA$5*100000+IF(AND($E26=1,OA26=0),50000,0))),1000000))</f>
        <v/>
      </c>
      <c r="XI26">
        <f>IF($B26=0,1000000,IF(INDEX('計算A'!$D$60:$II$104,$B26,51)*EU26=1,IF(AND($E26=2,OB26=0),1000000,IF($F26&gt;0,INDEX('計算A'!BB$110:BB$114,$F26+1)+IF(AND($E26=1,OB26=0),1000,0),MIN(AET26,20)*400+(IF('計算A'!BA$106=1,1-ET26,0)+IF('計算A'!BB$106=1,1-EV26,0))*150+33+'計算A'!BB$5*100000+IF(AND($E26=1,OB26=0),50000,0))),1000000))</f>
        <v/>
      </c>
      <c r="XJ26">
        <f>IF($B26=0,1000000,IF(INDEX('計算A'!$D$60:$II$104,$B26,52)*EV26=1,IF(AND($E26=2,OC26=0),1000000,IF($F26&gt;0,INDEX('計算A'!BC$110:BC$114,$F26+1)+IF(AND($E26=1,OC26=0),1000,0),MIN(AET26,20)*400+(IF('計算A'!BB$106=1,1-EU26,0)+IF('計算A'!BC$106=1,1-EW26,0))*150+43+'計算A'!BC$5*100000+IF(AND($E26=1,OC26=0),50000,0))),1000000))</f>
        <v/>
      </c>
      <c r="XK26">
        <f>IF($B26=0,1000000,IF(INDEX('計算A'!$D$60:$II$104,$B26,53)*EW26=1,IF(AND($E26=2,OD26=0),1000000,IF($F26&gt;0,INDEX('計算A'!BD$110:BD$114,$F26+1)+IF(AND($E26=1,OD26=0),1000,0),MIN(AET26,20)*400+(IF('計算A'!BC$106=1,1-EV26,0)+IF('計算A'!BD$106=1,1-EX26,0))*150+53+'計算A'!BD$5*100000+IF(AND($E26=1,OD26=0),50000,0))),1000000))</f>
        <v/>
      </c>
      <c r="XL26">
        <f>IF($B26=0,1000000,IF(INDEX('計算A'!$D$60:$II$104,$B26,54)*EX26=1,IF(AND($E26=2,OE26=0),1000000,IF($F26&gt;0,INDEX('計算A'!BE$110:BE$114,$F26+1)+IF(AND($E26=1,OE26=0),1000,0),MIN(AET26,20)*400+(IF('計算A'!BD$106=1,1-EW26,0)+IF('計算A'!BE$106=1,1-EY26,0))*150+63+'計算A'!BE$5*100000+IF(AND($E26=1,OE26=0),50000,0))),1000000))</f>
        <v/>
      </c>
      <c r="XM26">
        <f>IF($B26=0,1000000,IF(INDEX('計算A'!$D$60:$II$104,$B26,55)*EY26=1,IF(AND($E26=2,OF26=0),1000000,IF($F26&gt;0,INDEX('計算A'!BF$110:BF$114,$F26+1)+IF(AND($E26=1,OF26=0),1000,0),MIN(AET26,20)*400+(IF('計算A'!BE$106=1,1-EX26,0)+IF('計算A'!BF$106=1,1-EZ26,0))*150+73+'計算A'!BF$5*100000+IF(AND($E26=1,OF26=0),50000,0))),1000000))</f>
        <v/>
      </c>
      <c r="XN26">
        <f>IF($B26=0,1000000,IF(INDEX('計算A'!$D$60:$II$104,$B26,56)*EZ26=1,IF(AND($E26=2,OG26=0),1000000,IF($F26&gt;0,INDEX('計算A'!BG$110:BG$114,$F26+1)+IF(AND($E26=1,OG26=0),1000,0),MIN(AET26,20)*400+(IF('計算A'!BF$106=1,1-EY26,0)+IF('計算A'!BG$106=1,1-FA26,0))*150+83+'計算A'!BG$5*100000+IF(AND($E26=1,OG26=0),50000,0))),1000000))</f>
        <v/>
      </c>
      <c r="XO26">
        <f>IF($B26=0,1000000,IF(INDEX('計算A'!$D$60:$II$104,$B26,57)*FA26=1,IF(AND($E26=2,OH26=0),1000000,IF($F26&gt;0,INDEX('計算A'!BH$110:BH$114,$F26+1)+IF(AND($E26=1,OH26=0),1000,0),MIN(AET26,20)*400+(IF('計算A'!BG$106=1,1-EZ26,0)+IF('計算A'!BH$106=1,1-FB26,0))*150+93+'計算A'!BH$5*100000+IF(AND($E26=1,OH26=0),50000,0))),1000000))</f>
        <v/>
      </c>
      <c r="XP26">
        <f>IF($B26=0,1000000,IF(INDEX('計算A'!$D$60:$II$104,$B26,58)*FB26=1,IF(AND($E26=2,OI26=0),1000000,IF($F26&gt;0,INDEX('計算A'!BI$110:BI$114,$F26+1)+IF(AND($E26=1,OI26=0),1000,0),MIN(AET26,20)*400+(IF('計算A'!BH$106=1,1-FA26,0)+IF('計算A'!BI$106=1,1-FC26,0))*150+103+'計算A'!BI$5*100000+IF(AND($E26=1,OI26=0),50000,0))),1000000))</f>
        <v/>
      </c>
      <c r="XQ26">
        <f>IF($B26=0,1000000,IF(INDEX('計算A'!$D$60:$II$104,$B26,59)*FC26=1,IF(AND($E26=2,OJ26=0),1000000,IF($F26&gt;0,INDEX('計算A'!BJ$110:BJ$114,$F26+1)+IF(AND($E26=1,OJ26=0),1000,0),MIN(AET26,20)*400+(IF('計算A'!BI$106=1,1-FB26,0)+IF('計算A'!BJ$106=1,1-FD26,0))*150+113+'計算A'!BJ$5*100000+IF(AND($E26=1,OJ26=0),50000,0))),1000000))</f>
        <v/>
      </c>
      <c r="XR26">
        <f>IF($B26=0,1000000,IF(INDEX('計算A'!$D$60:$II$104,$B26,60)*FD26=1,IF(AND($E26=2,OK26=0),1000000,IF($F26&gt;0,INDEX('計算A'!BK$110:BK$114,$F26+1)+IF(AND($E26=1,OK26=0),1000,0),MIN(AET26,20)*400+(IF('計算A'!BJ$106=1,1-FC26,0)+IF('計算A'!BK$106=1,1-FE26,0))*150+123+'計算A'!BK$5*100000+IF(AND($E26=1,OK26=0),50000,0))),1000000))</f>
        <v/>
      </c>
      <c r="XS26">
        <f>IF($B26=0,1000000,IF(INDEX('計算A'!$D$60:$II$104,$B26,61)*FE26=1,IF(AND($E26=2,OL26=0),1000000,IF($F26&gt;0,INDEX('計算A'!BL$110:BL$114,$F26+1)+IF(AND($E26=1,OL26=0),1000,0),MIN(AET26,20)*400+(IF('計算A'!BK$106=1,1-FD26,0)+IF('計算A'!BL$106=1,1-FF26,0))*150+133+'計算A'!BL$5*100000+IF(AND($E26=1,OL26=0),50000,0))),1000000))</f>
        <v/>
      </c>
      <c r="XT26">
        <f>IF($B26=0,1000000,IF(INDEX('計算A'!$D$60:$II$104,$B26,62)*FF26=1,IF(AND($E26=2,OM26=0),1000000,IF($F26&gt;0,INDEX('計算A'!BM$110:BM$114,$F26+1)+IF(AND($E26=1,OM26=0),1000,0),MIN(AET26,20)*400+(IF('計算A'!BL$106=1,1-FE26,0)+IF('計算A'!BM$106=1,1-FG26,0))*150+143+'計算A'!BM$5*100000+IF(AND($E26=1,OM26=0),50000,0))),1000000))</f>
        <v/>
      </c>
      <c r="XU26">
        <f>IF($B26=0,1000000,IF(INDEX('計算A'!$D$60:$II$104,$B26,63)*FG26=1,IF(AND($E26=2,ON26=0),1000000,IF($F26&gt;0,INDEX('計算A'!BN$110:BN$114,$F26+1)+IF(AND($E26=1,ON26=0),1000,0),MIN(AET26,20)*400+(IF('計算A'!BM$106=1,1-FF26,0)+IF('計算A'!BN$106=1,1-FH26,0))*150+153+'計算A'!BN$5*100000+IF(AND($E26=1,ON26=0),50000,0))),1000000))</f>
        <v/>
      </c>
      <c r="XV26">
        <f>IF($B26=0,1000000,IF(INDEX('計算A'!$D$60:$II$104,$B26,64)*FH26=1,IF(AND($E26=2,OO26=0),1000000,IF($F26&gt;0,INDEX('計算A'!BO$110:BO$114,$F26+1)+IF(AND($E26=1,OO26=0),1000,0),MIN(AET26,20)*400+(IF('計算A'!BN$106=1,1-FG26,0)+IF('計算A'!BO$106=1,1-FI26,0))*150+163+'計算A'!BO$5*100000+IF(AND($E26=1,OO26=0),50000,0))),1000000))</f>
        <v/>
      </c>
      <c r="XW26">
        <f>IF($B26=0,1000000,IF(INDEX('計算A'!$D$60:$II$104,$B26,65)*FI26=1,IF(AND($E26=2,OP26=0),1000000,IF($F26&gt;0,INDEX('計算A'!BP$110:BP$114,$F26+1)+IF(AND($E26=1,OP26=0),1000,0),MIN(AET26,20)*400+(IF('計算A'!BO$106=1,1-FH26,0)+IF('計算A'!BP$106=1,1-FJ26,0))*150+173+'計算A'!BP$5*100000+IF(AND($E26=1,OP26=0),50000,0))),1000000))</f>
        <v/>
      </c>
      <c r="XX26">
        <f>IF($B26=0,1000000,IF(INDEX('計算A'!$D$60:$II$104,$B26,66)*FJ26=1,IF(AND($E26=2,OQ26=0),1000000,IF($F26&gt;0,INDEX('計算A'!BQ$110:BQ$114,$F26+1)+IF(AND($E26=1,OQ26=0),1000,0),MIN(AET26,20)*400+(IF('計算A'!BP$106=1,1-FI26,0)+IF('計算A'!BQ$106=1,1-FK26,0))*150+183+'計算A'!BQ$5*100000+IF(AND($E26=1,OQ26=0),50000,0))),1000000))</f>
        <v/>
      </c>
      <c r="XY26">
        <f>IF($B26=0,1000000,IF(INDEX('計算A'!$D$60:$II$104,$B26,67)*FK26=1,IF(AND($E26=2,OR26=0),1000000,IF($F26&gt;0,INDEX('計算A'!BR$110:BR$114,$F26+1)+IF(AND($E26=1,OR26=0),1000,0),MIN(AET26,20)*400+(IF('計算A'!BQ$106=1,1-FJ26,0)+IF('計算A'!BR$106=1,1-FL26,0))*150+193+'計算A'!BR$5*100000+IF(AND($E26=1,OR26=0),50000,0))),1000000))</f>
        <v/>
      </c>
      <c r="XZ26">
        <f>IF($B26=0,1000000,IF(INDEX('計算A'!$D$60:$II$104,$B26,68)*FL26=1,IF(AND($E26=2,OS26=0),1000000,IF($F26&gt;0,INDEX('計算A'!BS$110:BS$114,$F26+1)+IF(AND($E26=1,OS26=0),1000,0),MIN(AET26,20)*400+(IF('計算A'!BR$106=1,1-FK26,0)+IF('計算A'!BS$106=1,1-FM26,0))*150+203+'計算A'!BS$5*100000+IF(AND($E26=1,OS26=0),50000,0))),1000000))</f>
        <v/>
      </c>
      <c r="YA26">
        <f>IF($B26=0,1000000,IF(INDEX('計算A'!$D$60:$II$104,$B26,69)*FM26=1,IF(AND($E26=2,OT26=0),1000000,IF($F26&gt;0,INDEX('計算A'!BT$110:BT$114,$F26+1)+IF(AND($E26=1,OT26=0),1000,0),MIN(AET26,20)*400+(IF('計算A'!BS$106=1,1-FL26,0)+IF('計算A'!BT$106=1,1-FN26,0))*150+213+'計算A'!BT$5*100000+IF(AND($E26=1,OT26=0),50000,0))),1000000))</f>
        <v/>
      </c>
      <c r="YB26">
        <f>IF($B26=0,1000000,IF(INDEX('計算A'!$D$60:$II$104,$B26,70)*FN26=1,IF(AND($E26=2,OU26=0),1000000,IF($F26&gt;0,INDEX('計算A'!BU$110:BU$114,$F26+1)+IF(AND($E26=1,OU26=0),1000,0),MIN(AET26,20)*400+(IF('計算A'!BT$106=1,1-FM26,0)+IF('計算A'!BU$106=1,1-FO26,0))*150+223+'計算A'!BU$5*100000+IF(AND($E26=1,OU26=0),50000,0))),1000000))</f>
        <v/>
      </c>
      <c r="YC26">
        <f>IF($B26=0,1000000,IF(INDEX('計算A'!$D$60:$II$104,$B26,71)*FO26=1,IF(AND($E26=2,OV26=0),1000000,IF($F26&gt;0,INDEX('計算A'!BV$110:BV$114,$F26+1)+IF(AND($E26=1,OV26=0),1000,0),MIN(AET26,20)*400+(IF('計算A'!BU$106=1,1-FN26,0)+IF('計算A'!BV$106=1,1-FP26,0))*150+233+'計算A'!BV$5*100000+IF(AND($E26=1,OV26=0),50000,0))),1000000))</f>
        <v/>
      </c>
      <c r="YD26">
        <f>IF($B26=0,1000000,IF(INDEX('計算A'!$D$60:$II$104,$B26,72)*FP26=1,IF(AND($E26=2,OW26=0),1000000,IF($F26&gt;0,INDEX('計算A'!BW$110:BW$114,$F26+1)+IF(AND($E26=1,OW26=0),1000,0),MIN(AET26,20)*400+(IF('計算A'!BV$106=1,1-FO26,0))*150+243+'計算A'!BW$5*100000+IF(AND($E26=1,OW26=0),50000,0))),1000000))</f>
        <v/>
      </c>
      <c r="YE26">
        <f>IF($B26=0,1000000,IF(INDEX('計算A'!$D$60:$II$104,$B26,73)*FQ26=1,IF(AND($E26=2,OX26=0),1000000,IF($F26&gt;0,INDEX('計算A'!BX$110:BX$114,$F26+1)+IF(AND($E26=1,OX26=0),1000,0),MIN(AEU26,20)*400+(IF('計算A'!BX$106=1,1-FR26,0))*150+14+'計算A'!BX$5*100000+IF(AND($E26=1,OX26=0),50000,0))),1000000))</f>
        <v/>
      </c>
      <c r="YF26">
        <f>IF($B26=0,1000000,IF(INDEX('計算A'!$D$60:$II$104,$B26,74)*FR26=1,IF(AND($E26=2,OY26=0),1000000,IF($F26&gt;0,INDEX('計算A'!BY$110:BY$114,$F26+1)+IF(AND($E26=1,OY26=0),1000,0),MIN(AEU26,20)*400+(IF('計算A'!BX$106=1,1-FQ26,0)+IF('計算A'!BY$106=1,1-FS26,0))*150+24+'計算A'!BY$5*100000+IF(AND($E26=1,OY26=0),50000,0))),1000000))</f>
        <v/>
      </c>
      <c r="YG26">
        <f>IF($B26=0,1000000,IF(INDEX('計算A'!$D$60:$II$104,$B26,75)*FS26=1,IF(AND($E26=2,OZ26=0),1000000,IF($F26&gt;0,INDEX('計算A'!BZ$110:BZ$114,$F26+1)+IF(AND($E26=1,OZ26=0),1000,0),MIN(AEU26,20)*400+(IF('計算A'!BY$106=1,1-FR26,0)+IF('計算A'!BZ$106=1,1-FT26,0))*150+34+'計算A'!BZ$5*100000+IF(AND($E26=1,OZ26=0),50000,0))),1000000))</f>
        <v/>
      </c>
      <c r="YH26">
        <f>IF($B26=0,1000000,IF(INDEX('計算A'!$D$60:$II$104,$B26,76)*FT26=1,IF(AND($E26=2,PA26=0),1000000,IF($F26&gt;0,INDEX('計算A'!CA$110:CA$114,$F26+1)+IF(AND($E26=1,PA26=0),1000,0),MIN(AEU26,20)*400+(IF('計算A'!BZ$106=1,1-FS26,0)+IF('計算A'!CA$106=1,1-FU26,0))*150+44+'計算A'!CA$5*100000+IF(AND($E26=1,PA26=0),50000,0))),1000000))</f>
        <v/>
      </c>
      <c r="YI26">
        <f>IF($B26=0,1000000,IF(INDEX('計算A'!$D$60:$II$104,$B26,77)*FU26=1,IF(AND($E26=2,PB26=0),1000000,IF($F26&gt;0,INDEX('計算A'!CB$110:CB$114,$F26+1)+IF(AND($E26=1,PB26=0),1000,0),MIN(AEU26,20)*400+(IF('計算A'!CA$106=1,1-FT26,0)+IF('計算A'!CB$106=1,1-FV26,0))*150+54+'計算A'!CB$5*100000+IF(AND($E26=1,PB26=0),50000,0))),1000000))</f>
        <v/>
      </c>
      <c r="YJ26">
        <f>IF($B26=0,1000000,IF(INDEX('計算A'!$D$60:$II$104,$B26,78)*FV26=1,IF(AND($E26=2,PC26=0),1000000,IF($F26&gt;0,INDEX('計算A'!CC$110:CC$114,$F26+1)+IF(AND($E26=1,PC26=0),1000,0),MIN(AEU26,20)*400+(IF('計算A'!CB$106=1,1-FU26,0)+IF('計算A'!CC$106=1,1-FW26,0))*150+64+'計算A'!CC$5*100000+IF(AND($E26=1,PC26=0),50000,0))),1000000))</f>
        <v/>
      </c>
      <c r="YK26">
        <f>IF($B26=0,1000000,IF(INDEX('計算A'!$D$60:$II$104,$B26,79)*FW26=1,IF(AND($E26=2,PD26=0),1000000,IF($F26&gt;0,INDEX('計算A'!CD$110:CD$114,$F26+1)+IF(AND($E26=1,PD26=0),1000,0),MIN(AEU26,20)*400+(IF('計算A'!CC$106=1,1-FV26,0)+IF('計算A'!CD$106=1,1-FX26,0))*150+74+'計算A'!CD$5*100000+IF(AND($E26=1,PD26=0),50000,0))),1000000))</f>
        <v/>
      </c>
      <c r="YL26">
        <f>IF($B26=0,1000000,IF(INDEX('計算A'!$D$60:$II$104,$B26,80)*FX26=1,IF(AND($E26=2,PE26=0),1000000,IF($F26&gt;0,INDEX('計算A'!CE$110:CE$114,$F26+1)+IF(AND($E26=1,PE26=0),1000,0),MIN(AEU26,20)*400+(IF('計算A'!CD$106=1,1-FW26,0)+IF('計算A'!CE$106=1,1-FY26,0))*150+84+'計算A'!CE$5*100000+IF(AND($E26=1,PE26=0),50000,0))),1000000))</f>
        <v/>
      </c>
      <c r="YM26">
        <f>IF($B26=0,1000000,IF(INDEX('計算A'!$D$60:$II$104,$B26,81)*FY26=1,IF(AND($E26=2,PF26=0),1000000,IF($F26&gt;0,INDEX('計算A'!CF$110:CF$114,$F26+1)+IF(AND($E26=1,PF26=0),1000,0),MIN(AEU26,20)*400+(IF('計算A'!CE$106=1,1-FX26,0)+IF('計算A'!CF$106=1,1-FZ26,0))*150+94+'計算A'!CF$5*100000+IF(AND($E26=1,PF26=0),50000,0))),1000000))</f>
        <v/>
      </c>
      <c r="YN26">
        <f>IF($B26=0,1000000,IF(INDEX('計算A'!$D$60:$II$104,$B26,82)*FZ26=1,IF(AND($E26=2,PG26=0),1000000,IF($F26&gt;0,INDEX('計算A'!CG$110:CG$114,$F26+1)+IF(AND($E26=1,PG26=0),1000,0),MIN(AEU26,20)*400+(IF('計算A'!CF$106=1,1-FY26,0)+IF('計算A'!CG$106=1,1-GA26,0))*150+104+'計算A'!CG$5*100000+IF(AND($E26=1,PG26=0),50000,0))),1000000))</f>
        <v/>
      </c>
      <c r="YO26">
        <f>IF($B26=0,1000000,IF(INDEX('計算A'!$D$60:$II$104,$B26,83)*GA26=1,IF(AND($E26=2,PH26=0),1000000,IF($F26&gt;0,INDEX('計算A'!CH$110:CH$114,$F26+1)+IF(AND($E26=1,PH26=0),1000,0),MIN(AEU26,20)*400+(IF('計算A'!CG$106=1,1-FZ26,0)+IF('計算A'!CH$106=1,1-GB26,0))*150+114+'計算A'!CH$5*100000+IF(AND($E26=1,PH26=0),50000,0))),1000000))</f>
        <v/>
      </c>
      <c r="YP26">
        <f>IF($B26=0,1000000,IF(INDEX('計算A'!$D$60:$II$104,$B26,84)*GB26=1,IF(AND($E26=2,PI26=0),1000000,IF($F26&gt;0,INDEX('計算A'!CI$110:CI$114,$F26+1)+IF(AND($E26=1,PI26=0),1000,0),MIN(AEU26,20)*400+(IF('計算A'!CH$106=1,1-GA26,0)+IF('計算A'!CI$106=1,1-GC26,0))*150+124+'計算A'!CI$5*100000+IF(AND($E26=1,PI26=0),50000,0))),1000000))</f>
        <v/>
      </c>
      <c r="YQ26">
        <f>IF($B26=0,1000000,IF(INDEX('計算A'!$D$60:$II$104,$B26,85)*GC26=1,IF(AND($E26=2,PJ26=0),1000000,IF($F26&gt;0,INDEX('計算A'!CJ$110:CJ$114,$F26+1)+IF(AND($E26=1,PJ26=0),1000,0),MIN(AEU26,20)*400+(IF('計算A'!CI$106=1,1-GB26,0)+IF('計算A'!CJ$106=1,1-GD26,0))*150+134+'計算A'!CJ$5*100000+IF(AND($E26=1,PJ26=0),50000,0))),1000000))</f>
        <v/>
      </c>
      <c r="YR26">
        <f>IF($B26=0,1000000,IF(INDEX('計算A'!$D$60:$II$104,$B26,86)*GD26=1,IF(AND($E26=2,PK26=0),1000000,IF($F26&gt;0,INDEX('計算A'!CK$110:CK$114,$F26+1)+IF(AND($E26=1,PK26=0),1000,0),MIN(AEU26,20)*400+(IF('計算A'!CJ$106=1,1-GC26,0)+IF('計算A'!CK$106=1,1-GE26,0))*150+144+'計算A'!CK$5*100000+IF(AND($E26=1,PK26=0),50000,0))),1000000))</f>
        <v/>
      </c>
      <c r="YS26">
        <f>IF($B26=0,1000000,IF(INDEX('計算A'!$D$60:$II$104,$B26,87)*GE26=1,IF(AND($E26=2,PL26=0),1000000,IF($F26&gt;0,INDEX('計算A'!CL$110:CL$114,$F26+1)+IF(AND($E26=1,PL26=0),1000,0),MIN(AEU26,20)*400+(IF('計算A'!CK$106=1,1-GD26,0)+IF('計算A'!CL$106=1,1-GF26,0))*150+154+'計算A'!CL$5*100000+IF(AND($E26=1,PL26=0),50000,0))),1000000))</f>
        <v/>
      </c>
      <c r="YT26">
        <f>IF($B26=0,1000000,IF(INDEX('計算A'!$D$60:$II$104,$B26,88)*GF26=1,IF(AND($E26=2,PM26=0),1000000,IF($F26&gt;0,INDEX('計算A'!CM$110:CM$114,$F26+1)+IF(AND($E26=1,PM26=0),1000,0),MIN(AEU26,20)*400+(IF('計算A'!CL$106=1,1-GE26,0)+IF('計算A'!CM$106=1,1-GG26,0))*150+164+'計算A'!CM$5*100000+IF(AND($E26=1,PM26=0),50000,0))),1000000))</f>
        <v/>
      </c>
      <c r="YU26">
        <f>IF($B26=0,1000000,IF(INDEX('計算A'!$D$60:$II$104,$B26,89)*GG26=1,IF(AND($E26=2,PN26=0),1000000,IF($F26&gt;0,INDEX('計算A'!CN$110:CN$114,$F26+1)+IF(AND($E26=1,PN26=0),1000,0),MIN(AEU26,20)*400+(IF('計算A'!CM$106=1,1-GF26,0)+IF('計算A'!CN$106=1,1-GH26,0))*150+174+'計算A'!CN$5*100000+IF(AND($E26=1,PN26=0),50000,0))),1000000))</f>
        <v/>
      </c>
      <c r="YV26">
        <f>IF($B26=0,1000000,IF(INDEX('計算A'!$D$60:$II$104,$B26,90)*GH26=1,IF(AND($E26=2,PO26=0),1000000,IF($F26&gt;0,INDEX('計算A'!CO$110:CO$114,$F26+1)+IF(AND($E26=1,PO26=0),1000,0),MIN(AEU26,20)*400+(IF('計算A'!CN$106=1,1-GG26,0)+IF('計算A'!CO$106=1,1-GI26,0))*150+184+'計算A'!CO$5*100000+IF(AND($E26=1,PO26=0),50000,0))),1000000))</f>
        <v/>
      </c>
      <c r="YW26">
        <f>IF($B26=0,1000000,IF(INDEX('計算A'!$D$60:$II$104,$B26,91)*GI26=1,IF(AND($E26=2,PP26=0),1000000,IF($F26&gt;0,INDEX('計算A'!CP$110:CP$114,$F26+1)+IF(AND($E26=1,PP26=0),1000,0),MIN(AEU26,20)*400+(IF('計算A'!CO$106=1,1-GH26,0)+IF('計算A'!CP$106=1,1-GJ26,0))*150+194+'計算A'!CP$5*100000+IF(AND($E26=1,PP26=0),50000,0))),1000000))</f>
        <v/>
      </c>
      <c r="YX26">
        <f>IF($B26=0,1000000,IF(INDEX('計算A'!$D$60:$II$104,$B26,92)*GJ26=1,IF(AND($E26=2,PQ26=0),1000000,IF($F26&gt;0,INDEX('計算A'!CQ$110:CQ$114,$F26+1)+IF(AND($E26=1,PQ26=0),1000,0),MIN(AEU26,20)*400+(IF('計算A'!CP$106=1,1-GI26,0)+IF('計算A'!CQ$106=1,1-GK26,0))*150+204+'計算A'!CQ$5*100000+IF(AND($E26=1,PQ26=0),50000,0))),1000000))</f>
        <v/>
      </c>
      <c r="YY26">
        <f>IF($B26=0,1000000,IF(INDEX('計算A'!$D$60:$II$104,$B26,93)*GK26=1,IF(AND($E26=2,PR26=0),1000000,IF($F26&gt;0,INDEX('計算A'!CR$110:CR$114,$F26+1)+IF(AND($E26=1,PR26=0),1000,0),MIN(AEU26,20)*400+(IF('計算A'!CQ$106=1,1-GJ26,0)+IF('計算A'!CR$106=1,1-GL26,0))*150+214+'計算A'!CR$5*100000+IF(AND($E26=1,PR26=0),50000,0))),1000000))</f>
        <v/>
      </c>
      <c r="YZ26">
        <f>IF($B26=0,1000000,IF(INDEX('計算A'!$D$60:$II$104,$B26,94)*GL26=1,IF(AND($E26=2,PS26=0),1000000,IF($F26&gt;0,INDEX('計算A'!CS$110:CS$114,$F26+1)+IF(AND($E26=1,PS26=0),1000,0),MIN(AEU26,20)*400+(IF('計算A'!CR$106=1,1-GK26,0)+IF('計算A'!CS$106=1,1-GM26,0))*150+224+'計算A'!CS$5*100000+IF(AND($E26=1,PS26=0),50000,0))),1000000))</f>
        <v/>
      </c>
      <c r="ZA26">
        <f>IF($B26=0,1000000,IF(INDEX('計算A'!$D$60:$II$104,$B26,95)*GM26=1,IF(AND($E26=2,PT26=0),1000000,IF($F26&gt;0,INDEX('計算A'!CT$110:CT$114,$F26+1)+IF(AND($E26=1,PT26=0),1000,0),MIN(AEU26,20)*400+(IF('計算A'!CS$106=1,1-GL26,0)+IF('計算A'!CT$106=1,1-GN26,0))*150+234+'計算A'!CT$5*100000+IF(AND($E26=1,PT26=0),50000,0))),1000000))</f>
        <v/>
      </c>
      <c r="ZB26">
        <f>IF($B26=0,1000000,IF(INDEX('計算A'!$D$60:$II$104,$B26,96)*GN26=1,IF(AND($E26=2,PU26=0),1000000,IF($F26&gt;0,INDEX('計算A'!CU$110:CU$114,$F26+1)+IF(AND($E26=1,PU26=0),1000,0),MIN(AEU26,20)*400+(IF('計算A'!CT$106=1,1-GM26,0))*150+244+'計算A'!CU$5*100000+IF(AND($E26=1,PU26=0),50000,0))),1000000))</f>
        <v/>
      </c>
      <c r="ZC26">
        <f>IF($B26=0,1000000,IF(INDEX('計算A'!$D$60:$II$104,$B26,97)*GO26=1,IF(AND($E26=2,PV26=0),1000000,IF($F26&gt;0,INDEX('計算A'!CV$110:CV$114,$F26+1)+IF(AND($E26=1,PV26=0),1000,0),MIN(AEV26,20)*400+(IF('計算A'!CV$106=1,1-GP26,0))*150+15+'計算A'!CV$5*100000+IF(AND($E26=1,PV26=0),50000,0))),1000000))</f>
        <v/>
      </c>
      <c r="ZD26">
        <f>IF($B26=0,1000000,IF(INDEX('計算A'!$D$60:$II$104,$B26,98)*GP26=1,IF(AND($E26=2,PW26=0),1000000,IF($F26&gt;0,INDEX('計算A'!CW$110:CW$114,$F26+1)+IF(AND($E26=1,PW26=0),1000,0),MIN(AEV26,20)*400+(IF('計算A'!CV$106=1,1-GO26,0)+IF('計算A'!CW$106=1,1-GQ26,0))*150+25+'計算A'!CW$5*100000+IF(AND($E26=1,PW26=0),50000,0))),1000000))</f>
        <v/>
      </c>
      <c r="ZE26">
        <f>IF($B26=0,1000000,IF(INDEX('計算A'!$D$60:$II$104,$B26,99)*GQ26=1,IF(AND($E26=2,PX26=0),1000000,IF($F26&gt;0,INDEX('計算A'!CX$110:CX$114,$F26+1)+IF(AND($E26=1,PX26=0),1000,0),MIN(AEV26,20)*400+(IF('計算A'!CW$106=1,1-GP26,0)+IF('計算A'!CX$106=1,1-GR26,0))*150+35+'計算A'!CX$5*100000+IF(AND($E26=1,PX26=0),50000,0))),1000000))</f>
        <v/>
      </c>
      <c r="ZF26">
        <f>IF($B26=0,1000000,IF(INDEX('計算A'!$D$60:$II$104,$B26,100)*GR26=1,IF(AND($E26=2,PY26=0),1000000,IF($F26&gt;0,INDEX('計算A'!CY$110:CY$114,$F26+1)+IF(AND($E26=1,PY26=0),1000,0),MIN(AEV26,20)*400+(IF('計算A'!CX$106=1,1-GQ26,0)+IF('計算A'!CY$106=1,1-GS26,0))*150+45+'計算A'!CY$5*100000+IF(AND($E26=1,PY26=0),50000,0))),1000000))</f>
        <v/>
      </c>
      <c r="ZG26">
        <f>IF($B26=0,1000000,IF(INDEX('計算A'!$D$60:$II$104,$B26,101)*GS26=1,IF(AND($E26=2,PZ26=0),1000000,IF($F26&gt;0,INDEX('計算A'!CZ$110:CZ$114,$F26+1)+IF(AND($E26=1,PZ26=0),1000,0),MIN(AEV26,20)*400+(IF('計算A'!CY$106=1,1-GR26,0)+IF('計算A'!CZ$106=1,1-GT26,0))*150+55+'計算A'!CZ$5*100000+IF(AND($E26=1,PZ26=0),50000,0))),1000000))</f>
        <v/>
      </c>
      <c r="ZH26">
        <f>IF($B26=0,1000000,IF(INDEX('計算A'!$D$60:$II$104,$B26,102)*GT26=1,IF(AND($E26=2,QA26=0),1000000,IF($F26&gt;0,INDEX('計算A'!DA$110:DA$114,$F26+1)+IF(AND($E26=1,QA26=0),1000,0),MIN(AEV26,20)*400+(IF('計算A'!CZ$106=1,1-GS26,0)+IF('計算A'!DA$106=1,1-GU26,0))*150+65+'計算A'!DA$5*100000+IF(AND($E26=1,QA26=0),50000,0))),1000000))</f>
        <v/>
      </c>
      <c r="ZI26">
        <f>IF($B26=0,1000000,IF(INDEX('計算A'!$D$60:$II$104,$B26,103)*GU26=1,IF(AND($E26=2,QB26=0),1000000,IF($F26&gt;0,INDEX('計算A'!DB$110:DB$114,$F26+1)+IF(AND($E26=1,QB26=0),1000,0),MIN(AEV26,20)*400+(IF('計算A'!DA$106=1,1-GT26,0)+IF('計算A'!DB$106=1,1-GV26,0))*150+75+'計算A'!DB$5*100000+IF(AND($E26=1,QB26=0),50000,0))),1000000))</f>
        <v/>
      </c>
      <c r="ZJ26">
        <f>IF($B26=0,1000000,IF(INDEX('計算A'!$D$60:$II$104,$B26,104)*GV26=1,IF(AND($E26=2,QC26=0),1000000,IF($F26&gt;0,INDEX('計算A'!DC$110:DC$114,$F26+1)+IF(AND($E26=1,QC26=0),1000,0),MIN(AEV26,20)*400+(IF('計算A'!DB$106=1,1-GU26,0)+IF('計算A'!DC$106=1,1-GW26,0))*150+85+'計算A'!DC$5*100000+IF(AND($E26=1,QC26=0),50000,0))),1000000))</f>
        <v/>
      </c>
      <c r="ZK26">
        <f>IF($B26=0,1000000,IF(INDEX('計算A'!$D$60:$II$104,$B26,105)*GW26=1,IF(AND($E26=2,QD26=0),1000000,IF($F26&gt;0,INDEX('計算A'!DD$110:DD$114,$F26+1)+IF(AND($E26=1,QD26=0),1000,0),MIN(AEV26,20)*400+(IF('計算A'!DC$106=1,1-GV26,0)+IF('計算A'!DD$106=1,1-GX26,0))*150+95+'計算A'!DD$5*100000+IF(AND($E26=1,QD26=0),50000,0))),1000000))</f>
        <v/>
      </c>
      <c r="ZL26">
        <f>IF($B26=0,1000000,IF(INDEX('計算A'!$D$60:$II$104,$B26,106)*GX26=1,IF(AND($E26=2,QE26=0),1000000,IF($F26&gt;0,INDEX('計算A'!DE$110:DE$114,$F26+1)+IF(AND($E26=1,QE26=0),1000,0),MIN(AEV26,20)*400+(IF('計算A'!DD$106=1,1-GW26,0)+IF('計算A'!DE$106=1,1-GY26,0))*150+105+'計算A'!DE$5*100000+IF(AND($E26=1,QE26=0),50000,0))),1000000))</f>
        <v/>
      </c>
      <c r="ZM26">
        <f>IF($B26=0,1000000,IF(INDEX('計算A'!$D$60:$II$104,$B26,107)*GY26=1,IF(AND($E26=2,QF26=0),1000000,IF($F26&gt;0,INDEX('計算A'!DF$110:DF$114,$F26+1)+IF(AND($E26=1,QF26=0),1000,0),MIN(AEV26,20)*400+(IF('計算A'!DE$106=1,1-GX26,0)+IF('計算A'!DF$106=1,1-GZ26,0))*150+115+'計算A'!DF$5*100000+IF(AND($E26=1,QF26=0),50000,0))),1000000))</f>
        <v/>
      </c>
      <c r="ZN26">
        <f>IF($B26=0,1000000,IF(INDEX('計算A'!$D$60:$II$104,$B26,108)*GZ26=1,IF(AND($E26=2,QG26=0),1000000,IF($F26&gt;0,INDEX('計算A'!DG$110:DG$114,$F26+1)+IF(AND($E26=1,QG26=0),1000,0),MIN(AEV26,20)*400+(IF('計算A'!DF$106=1,1-GY26,0)+IF('計算A'!DG$106=1,1-HA26,0))*150+125+'計算A'!DG$5*100000+IF(AND($E26=1,QG26=0),50000,0))),1000000))</f>
        <v/>
      </c>
      <c r="ZO26">
        <f>IF($B26=0,1000000,IF(INDEX('計算A'!$D$60:$II$104,$B26,109)*HA26=1,IF(AND($E26=2,QH26=0),1000000,IF($F26&gt;0,INDEX('計算A'!DH$110:DH$114,$F26+1)+IF(AND($E26=1,QH26=0),1000,0),MIN(AEV26,20)*400+(IF('計算A'!DG$106=1,1-GZ26,0)+IF('計算A'!DH$106=1,1-HB26,0))*150+135+'計算A'!DH$5*100000+IF(AND($E26=1,QH26=0),50000,0))),1000000))</f>
        <v/>
      </c>
      <c r="ZP26">
        <f>IF($B26=0,1000000,IF(INDEX('計算A'!$D$60:$II$104,$B26,110)*HB26=1,IF(AND($E26=2,QI26=0),1000000,IF($F26&gt;0,INDEX('計算A'!DI$110:DI$114,$F26+1)+IF(AND($E26=1,QI26=0),1000,0),MIN(AEV26,20)*400+(IF('計算A'!DH$106=1,1-HA26,0)+IF('計算A'!DI$106=1,1-HC26,0))*150+145+'計算A'!DI$5*100000+IF(AND($E26=1,QI26=0),50000,0))),1000000))</f>
        <v/>
      </c>
      <c r="ZQ26">
        <f>IF($B26=0,1000000,IF(INDEX('計算A'!$D$60:$II$104,$B26,111)*HC26=1,IF(AND($E26=2,QJ26=0),1000000,IF($F26&gt;0,INDEX('計算A'!DJ$110:DJ$114,$F26+1)+IF(AND($E26=1,QJ26=0),1000,0),MIN(AEV26,20)*400+(IF('計算A'!DI$106=1,1-HB26,0)+IF('計算A'!DJ$106=1,1-HD26,0))*150+155+'計算A'!DJ$5*100000+IF(AND($E26=1,QJ26=0),50000,0))),1000000))</f>
        <v/>
      </c>
      <c r="ZR26">
        <f>IF($B26=0,1000000,IF(INDEX('計算A'!$D$60:$II$104,$B26,112)*HD26=1,IF(AND($E26=2,QK26=0),1000000,IF($F26&gt;0,INDEX('計算A'!DK$110:DK$114,$F26+1)+IF(AND($E26=1,QK26=0),1000,0),MIN(AEV26,20)*400+(IF('計算A'!DJ$106=1,1-HC26,0)+IF('計算A'!DK$106=1,1-HE26,0))*150+165+'計算A'!DK$5*100000+IF(AND($E26=1,QK26=0),50000,0))),1000000))</f>
        <v/>
      </c>
      <c r="ZS26">
        <f>IF($B26=0,1000000,IF(INDEX('計算A'!$D$60:$II$104,$B26,113)*HE26=1,IF(AND($E26=2,QL26=0),1000000,IF($F26&gt;0,INDEX('計算A'!DL$110:DL$114,$F26+1)+IF(AND($E26=1,QL26=0),1000,0),MIN(AEV26,20)*400+(IF('計算A'!DK$106=1,1-HD26,0)+IF('計算A'!DL$106=1,1-HF26,0))*150+175+'計算A'!DL$5*100000+IF(AND($E26=1,QL26=0),50000,0))),1000000))</f>
        <v/>
      </c>
      <c r="ZT26">
        <f>IF($B26=0,1000000,IF(INDEX('計算A'!$D$60:$II$104,$B26,114)*HF26=1,IF(AND($E26=2,QM26=0),1000000,IF($F26&gt;0,INDEX('計算A'!DM$110:DM$114,$F26+1)+IF(AND($E26=1,QM26=0),1000,0),MIN(AEV26,20)*400+(IF('計算A'!DL$106=1,1-HE26,0)+IF('計算A'!DM$106=1,1-HG26,0))*150+185+'計算A'!DM$5*100000+IF(AND($E26=1,QM26=0),50000,0))),1000000))</f>
        <v/>
      </c>
      <c r="ZU26">
        <f>IF($B26=0,1000000,IF(INDEX('計算A'!$D$60:$II$104,$B26,115)*HG26=1,IF(AND($E26=2,QN26=0),1000000,IF($F26&gt;0,INDEX('計算A'!DN$110:DN$114,$F26+1)+IF(AND($E26=1,QN26=0),1000,0),MIN(AEV26,20)*400+(IF('計算A'!DM$106=1,1-HF26,0)+IF('計算A'!DN$106=1,1-HH26,0))*150+195+'計算A'!DN$5*100000+IF(AND($E26=1,QN26=0),50000,0))),1000000))</f>
        <v/>
      </c>
      <c r="ZV26">
        <f>IF($B26=0,1000000,IF(INDEX('計算A'!$D$60:$II$104,$B26,116)*HH26=1,IF(AND($E26=2,QO26=0),1000000,IF($F26&gt;0,INDEX('計算A'!DO$110:DO$114,$F26+1)+IF(AND($E26=1,QO26=0),1000,0),MIN(AEV26,20)*400+(IF('計算A'!DN$106=1,1-HG26,0)+IF('計算A'!DO$106=1,1-HI26,0))*150+205+'計算A'!DO$5*100000+IF(AND($E26=1,QO26=0),50000,0))),1000000))</f>
        <v/>
      </c>
      <c r="ZW26">
        <f>IF($B26=0,1000000,IF(INDEX('計算A'!$D$60:$II$104,$B26,117)*HI26=1,IF(AND($E26=2,QP26=0),1000000,IF($F26&gt;0,INDEX('計算A'!DP$110:DP$114,$F26+1)+IF(AND($E26=1,QP26=0),1000,0),MIN(AEV26,20)*400+(IF('計算A'!DO$106=1,1-HH26,0)+IF('計算A'!DP$106=1,1-HJ26,0))*150+215+'計算A'!DP$5*100000+IF(AND($E26=1,QP26=0),50000,0))),1000000))</f>
        <v/>
      </c>
      <c r="ZX26">
        <f>IF($B26=0,1000000,IF(INDEX('計算A'!$D$60:$II$104,$B26,118)*HJ26=1,IF(AND($E26=2,QQ26=0),1000000,IF($F26&gt;0,INDEX('計算A'!DQ$110:DQ$114,$F26+1)+IF(AND($E26=1,QQ26=0),1000,0),MIN(AEV26,20)*400+(IF('計算A'!DP$106=1,1-HI26,0)+IF('計算A'!DQ$106=1,1-HK26,0))*150+225+'計算A'!DQ$5*100000+IF(AND($E26=1,QQ26=0),50000,0))),1000000))</f>
        <v/>
      </c>
      <c r="ZY26">
        <f>IF($B26=0,1000000,IF(INDEX('計算A'!$D$60:$II$104,$B26,119)*HK26=1,IF(AND($E26=2,QR26=0),1000000,IF($F26&gt;0,INDEX('計算A'!DR$110:DR$114,$F26+1)+IF(AND($E26=1,QR26=0),1000,0),MIN(AEV26,20)*400+(IF('計算A'!DQ$106=1,1-HJ26,0)+IF('計算A'!DR$106=1,1-HL26,0))*150+235+'計算A'!DR$5*100000+IF(AND($E26=1,QR26=0),50000,0))),1000000))</f>
        <v/>
      </c>
      <c r="ZZ26">
        <f>IF($B26=0,1000000,IF(INDEX('計算A'!$D$60:$II$104,$B26,120)*HL26=1,IF(AND($E26=2,QS26=0),1000000,IF($F26&gt;0,INDEX('計算A'!DS$110:DS$114,$F26+1)+IF(AND($E26=1,QS26=0),1000,0),MIN(AEV26,20)*400+(IF('計算A'!DR$106=1,1-HK26,0))*150+245+'計算A'!DS$5*100000+IF(AND($E26=1,QS26=0),50000,0))),1000000))</f>
        <v/>
      </c>
      <c r="AAA26">
        <f>IF($B26=0,1000000,IF(INDEX('計算A'!$D$60:$II$104,$B26,121)*HM26=1,IF(AND($E26=2,QT26=0),1000000,IF($F26&gt;0,INDEX('計算A'!DT$110:DT$114,$F26+1)+IF(AND($E26=1,QT26=0),1000,0),MIN(AEW26,20)*400+(IF('計算A'!DT$106=1,1-HN26,0))*150+16+'計算A'!DT$5*100000+IF(AND($E26=1,QT26=0),50000,0))),1000000))</f>
        <v/>
      </c>
      <c r="AAB26">
        <f>IF($B26=0,1000000,IF(INDEX('計算A'!$D$60:$II$104,$B26,122)*HN26=1,IF(AND($E26=2,QU26=0),1000000,IF($F26&gt;0,INDEX('計算A'!DU$110:DU$114,$F26+1)+IF(AND($E26=1,QU26=0),1000,0),MIN(AEW26,20)*400+(IF('計算A'!DT$106=1,1-HM26,0)+IF('計算A'!DU$106=1,1-HO26,0))*150+26+'計算A'!DU$5*100000+IF(AND($E26=1,QU26=0),50000,0))),1000000))</f>
        <v/>
      </c>
      <c r="AAC26">
        <f>IF($B26=0,1000000,IF(INDEX('計算A'!$D$60:$II$104,$B26,123)*HO26=1,IF(AND($E26=2,QV26=0),1000000,IF($F26&gt;0,INDEX('計算A'!DV$110:DV$114,$F26+1)+IF(AND($E26=1,QV26=0),1000,0),MIN(AEW26,20)*400+(IF('計算A'!DU$106=1,1-HN26,0)+IF('計算A'!DV$106=1,1-HP26,0))*150+36+'計算A'!DV$5*100000+IF(AND($E26=1,QV26=0),50000,0))),1000000))</f>
        <v/>
      </c>
      <c r="AAD26">
        <f>IF($B26=0,1000000,IF(INDEX('計算A'!$D$60:$II$104,$B26,124)*HP26=1,IF(AND($E26=2,QW26=0),1000000,IF($F26&gt;0,INDEX('計算A'!DW$110:DW$114,$F26+1)+IF(AND($E26=1,QW26=0),1000,0),MIN(AEW26,20)*400+(IF('計算A'!DV$106=1,1-HO26,0)+IF('計算A'!DW$106=1,1-HQ26,0))*150+46+'計算A'!DW$5*100000+IF(AND($E26=1,QW26=0),50000,0))),1000000))</f>
        <v/>
      </c>
      <c r="AAE26">
        <f>IF($B26=0,1000000,IF(INDEX('計算A'!$D$60:$II$104,$B26,125)*HQ26=1,IF(AND($E26=2,QX26=0),1000000,IF($F26&gt;0,INDEX('計算A'!DX$110:DX$114,$F26+1)+IF(AND($E26=1,QX26=0),1000,0),MIN(AEW26,20)*400+(IF('計算A'!DW$106=1,1-HP26,0)+IF('計算A'!DX$106=1,1-HR26,0))*150+56+'計算A'!DX$5*100000+IF(AND($E26=1,QX26=0),50000,0))),1000000))</f>
        <v/>
      </c>
      <c r="AAF26">
        <f>IF($B26=0,1000000,IF(INDEX('計算A'!$D$60:$II$104,$B26,126)*HR26=1,IF(AND($E26=2,QY26=0),1000000,IF($F26&gt;0,INDEX('計算A'!DY$110:DY$114,$F26+1)+IF(AND($E26=1,QY26=0),1000,0),MIN(AEW26,20)*400+(IF('計算A'!DX$106=1,1-HQ26,0)+IF('計算A'!DY$106=1,1-HS26,0))*150+66+'計算A'!DY$5*100000+IF(AND($E26=1,QY26=0),50000,0))),1000000))</f>
        <v/>
      </c>
      <c r="AAG26">
        <f>IF($B26=0,1000000,IF(INDEX('計算A'!$D$60:$II$104,$B26,127)*HS26=1,IF(AND($E26=2,QZ26=0),1000000,IF($F26&gt;0,INDEX('計算A'!DZ$110:DZ$114,$F26+1)+IF(AND($E26=1,QZ26=0),1000,0),MIN(AEW26,20)*400+(IF('計算A'!DY$106=1,1-HR26,0)+IF('計算A'!DZ$106=1,1-HT26,0))*150+76+'計算A'!DZ$5*100000+IF(AND($E26=1,QZ26=0),50000,0))),1000000))</f>
        <v/>
      </c>
      <c r="AAH26">
        <f>IF($B26=0,1000000,IF(INDEX('計算A'!$D$60:$II$104,$B26,128)*HT26=1,IF(AND($E26=2,RA26=0),1000000,IF($F26&gt;0,INDEX('計算A'!EA$110:EA$114,$F26+1)+IF(AND($E26=1,RA26=0),1000,0),MIN(AEW26,20)*400+(IF('計算A'!DZ$106=1,1-HS26,0)+IF('計算A'!EA$106=1,1-HU26,0))*150+86+'計算A'!EA$5*100000+IF(AND($E26=1,RA26=0),50000,0))),1000000))</f>
        <v/>
      </c>
      <c r="AAI26">
        <f>IF($B26=0,1000000,IF(INDEX('計算A'!$D$60:$II$104,$B26,129)*HU26=1,IF(AND($E26=2,RB26=0),1000000,IF($F26&gt;0,INDEX('計算A'!EB$110:EB$114,$F26+1)+IF(AND($E26=1,RB26=0),1000,0),MIN(AEW26,20)*400+(IF('計算A'!EA$106=1,1-HT26,0)+IF('計算A'!EB$106=1,1-HV26,0))*150+96+'計算A'!EB$5*100000+IF(AND($E26=1,RB26=0),50000,0))),1000000))</f>
        <v/>
      </c>
      <c r="AAJ26">
        <f>IF($B26=0,1000000,IF(INDEX('計算A'!$D$60:$II$104,$B26,130)*HV26=1,IF(AND($E26=2,RC26=0),1000000,IF($F26&gt;0,INDEX('計算A'!EC$110:EC$114,$F26+1)+IF(AND($E26=1,RC26=0),1000,0),MIN(AEW26,20)*400+(IF('計算A'!EB$106=1,1-HU26,0)+IF('計算A'!EC$106=1,1-HW26,0))*150+106+'計算A'!EC$5*100000+IF(AND($E26=1,RC26=0),50000,0))),1000000))</f>
        <v/>
      </c>
      <c r="AAK26">
        <f>IF($B26=0,1000000,IF(INDEX('計算A'!$D$60:$II$104,$B26,131)*HW26=1,IF(AND($E26=2,RD26=0),1000000,IF($F26&gt;0,INDEX('計算A'!ED$110:ED$114,$F26+1)+IF(AND($E26=1,RD26=0),1000,0),MIN(AEW26,20)*400+(IF('計算A'!EC$106=1,1-HV26,0)+IF('計算A'!ED$106=1,1-HX26,0))*150+116+'計算A'!ED$5*100000+IF(AND($E26=1,RD26=0),50000,0))),1000000))</f>
        <v/>
      </c>
      <c r="AAL26">
        <f>IF($B26=0,1000000,IF(INDEX('計算A'!$D$60:$II$104,$B26,132)*HX26=1,IF(AND($E26=2,RE26=0),1000000,IF($F26&gt;0,INDEX('計算A'!EE$110:EE$114,$F26+1)+IF(AND($E26=1,RE26=0),1000,0),MIN(AEW26,20)*400+(IF('計算A'!ED$106=1,1-HW26,0)+IF('計算A'!EE$106=1,1-HY26,0))*150+126+'計算A'!EE$5*100000+IF(AND($E26=1,RE26=0),50000,0))),1000000))</f>
        <v/>
      </c>
      <c r="AAM26">
        <f>IF($B26=0,1000000,IF(INDEX('計算A'!$D$60:$II$104,$B26,133)*HY26=1,IF(AND($E26=2,RF26=0),1000000,IF($F26&gt;0,INDEX('計算A'!EF$110:EF$114,$F26+1)+IF(AND($E26=1,RF26=0),1000,0),MIN(AEW26,20)*400+(IF('計算A'!EE$106=1,1-HX26,0)+IF('計算A'!EF$106=1,1-HZ26,0))*150+136+'計算A'!EF$5*100000+IF(AND($E26=1,RF26=0),50000,0))),1000000))</f>
        <v/>
      </c>
      <c r="AAN26">
        <f>IF($B26=0,1000000,IF(INDEX('計算A'!$D$60:$II$104,$B26,134)*HZ26=1,IF(AND($E26=2,RG26=0),1000000,IF($F26&gt;0,INDEX('計算A'!EG$110:EG$114,$F26+1)+IF(AND($E26=1,RG26=0),1000,0),MIN(AEW26,20)*400+(IF('計算A'!EF$106=1,1-HY26,0)+IF('計算A'!EG$106=1,1-IA26,0))*150+146+'計算A'!EG$5*100000+IF(AND($E26=1,RG26=0),50000,0))),1000000))</f>
        <v/>
      </c>
      <c r="AAO26">
        <f>IF($B26=0,1000000,IF(INDEX('計算A'!$D$60:$II$104,$B26,135)*IA26=1,IF(AND($E26=2,RH26=0),1000000,IF($F26&gt;0,INDEX('計算A'!EH$110:EH$114,$F26+1)+IF(AND($E26=1,RH26=0),1000,0),MIN(AEW26,20)*400+(IF('計算A'!EG$106=1,1-HZ26,0)+IF('計算A'!EH$106=1,1-IB26,0))*150+156+'計算A'!EH$5*100000+IF(AND($E26=1,RH26=0),50000,0))),1000000))</f>
        <v/>
      </c>
      <c r="AAP26">
        <f>IF($B26=0,1000000,IF(INDEX('計算A'!$D$60:$II$104,$B26,136)*IB26=1,IF(AND($E26=2,RI26=0),1000000,IF($F26&gt;0,INDEX('計算A'!EI$110:EI$114,$F26+1)+IF(AND($E26=1,RI26=0),1000,0),MIN(AEW26,20)*400+(IF('計算A'!EH$106=1,1-IA26,0)+IF('計算A'!EI$106=1,1-IC26,0))*150+166+'計算A'!EI$5*100000+IF(AND($E26=1,RI26=0),50000,0))),1000000))</f>
        <v/>
      </c>
      <c r="AAQ26">
        <f>IF($B26=0,1000000,IF(INDEX('計算A'!$D$60:$II$104,$B26,137)*IC26=1,IF(AND($E26=2,RJ26=0),1000000,IF($F26&gt;0,INDEX('計算A'!EJ$110:EJ$114,$F26+1)+IF(AND($E26=1,RJ26=0),1000,0),MIN(AEW26,20)*400+(IF('計算A'!EI$106=1,1-IB26,0)+IF('計算A'!EJ$106=1,1-ID26,0))*150+176+'計算A'!EJ$5*100000+IF(AND($E26=1,RJ26=0),50000,0))),1000000))</f>
        <v/>
      </c>
      <c r="AAR26">
        <f>IF($B26=0,1000000,IF(INDEX('計算A'!$D$60:$II$104,$B26,138)*ID26=1,IF(AND($E26=2,RK26=0),1000000,IF($F26&gt;0,INDEX('計算A'!EK$110:EK$114,$F26+1)+IF(AND($E26=1,RK26=0),1000,0),MIN(AEW26,20)*400+(IF('計算A'!EJ$106=1,1-IC26,0)+IF('計算A'!EK$106=1,1-IE26,0))*150+186+'計算A'!EK$5*100000+IF(AND($E26=1,RK26=0),50000,0))),1000000))</f>
        <v/>
      </c>
      <c r="AAS26">
        <f>IF($B26=0,1000000,IF(INDEX('計算A'!$D$60:$II$104,$B26,139)*IE26=1,IF(AND($E26=2,RL26=0),1000000,IF($F26&gt;0,INDEX('計算A'!EL$110:EL$114,$F26+1)+IF(AND($E26=1,RL26=0),1000,0),MIN(AEW26,20)*400+(IF('計算A'!EK$106=1,1-ID26,0)+IF('計算A'!EL$106=1,1-IF26,0))*150+196+'計算A'!EL$5*100000+IF(AND($E26=1,RL26=0),50000,0))),1000000))</f>
        <v/>
      </c>
      <c r="AAT26">
        <f>IF($B26=0,1000000,IF(INDEX('計算A'!$D$60:$II$104,$B26,140)*IF26=1,IF(AND($E26=2,RM26=0),1000000,IF($F26&gt;0,INDEX('計算A'!EM$110:EM$114,$F26+1)+IF(AND($E26=1,RM26=0),1000,0),MIN(AEW26,20)*400+(IF('計算A'!EL$106=1,1-IE26,0)+IF('計算A'!EM$106=1,1-IG26,0))*150+206+'計算A'!EM$5*100000+IF(AND($E26=1,RM26=0),50000,0))),1000000))</f>
        <v/>
      </c>
      <c r="AAU26">
        <f>IF($B26=0,1000000,IF(INDEX('計算A'!$D$60:$II$104,$B26,141)*IG26=1,IF(AND($E26=2,RN26=0),1000000,IF($F26&gt;0,INDEX('計算A'!EN$110:EN$114,$F26+1)+IF(AND($E26=1,RN26=0),1000,0),MIN(AEW26,20)*400+(IF('計算A'!EM$106=1,1-IF26,0)+IF('計算A'!EN$106=1,1-IH26,0))*150+216+'計算A'!EN$5*100000+IF(AND($E26=1,RN26=0),50000,0))),1000000))</f>
        <v/>
      </c>
      <c r="AAV26">
        <f>IF($B26=0,1000000,IF(INDEX('計算A'!$D$60:$II$104,$B26,142)*IH26=1,IF(AND($E26=2,RO26=0),1000000,IF($F26&gt;0,INDEX('計算A'!EO$110:EO$114,$F26+1)+IF(AND($E26=1,RO26=0),1000,0),MIN(AEW26,20)*400+(IF('計算A'!EN$106=1,1-IG26,0)+IF('計算A'!EO$106=1,1-II26,0))*150+226+'計算A'!EO$5*100000+IF(AND($E26=1,RO26=0),50000,0))),1000000))</f>
        <v/>
      </c>
      <c r="AAW26">
        <f>IF($B26=0,1000000,IF(INDEX('計算A'!$D$60:$II$104,$B26,143)*II26=1,IF(AND($E26=2,RP26=0),1000000,IF($F26&gt;0,INDEX('計算A'!EP$110:EP$114,$F26+1)+IF(AND($E26=1,RP26=0),1000,0),MIN(AEW26,20)*400+(IF('計算A'!EO$106=1,1-IH26,0)+IF('計算A'!EP$106=1,1-IJ26,0))*150+236+'計算A'!EP$5*100000+IF(AND($E26=1,RP26=0),50000,0))),1000000))</f>
        <v/>
      </c>
      <c r="AAX26">
        <f>IF($B26=0,1000000,IF(INDEX('計算A'!$D$60:$II$104,$B26,144)*IJ26=1,IF(AND($E26=2,RQ26=0),1000000,IF($F26&gt;0,INDEX('計算A'!EQ$110:EQ$114,$F26+1)+IF(AND($E26=1,RQ26=0),1000,0),MIN(AEW26,20)*400+(IF('計算A'!EP$106=1,1-II26,0))*150+246+'計算A'!EQ$5*100000+IF(AND($E26=1,RQ26=0),50000,0))),1000000))</f>
        <v/>
      </c>
      <c r="AAY26">
        <f>IF($B26=0,1000000,IF(INDEX('計算A'!$D$60:$II$104,$B26,145)*IK26=1,IF(AND($E26=2,RR26=0),1000000,IF($F26&gt;0,INDEX('計算A'!ER$110:ER$114,$F26+1)+IF(AND($E26=1,RR26=0),1000,0),MIN(AEX26,20)*400+(IF('計算A'!ER$106=1,1-IL26,0))*150+17+'計算A'!ER$5*100000+IF(AND($E26=1,RR26=0),50000,0))),1000000))</f>
        <v/>
      </c>
      <c r="AAZ26">
        <f>IF($B26=0,1000000,IF(INDEX('計算A'!$D$60:$II$104,$B26,146)*IL26=1,IF(AND($E26=2,RS26=0),1000000,IF($F26&gt;0,INDEX('計算A'!ES$110:ES$114,$F26+1)+IF(AND($E26=1,RS26=0),1000,0),MIN(AEX26,20)*400+(IF('計算A'!ER$106=1,1-IK26,0)+IF('計算A'!ES$106=1,1-IM26,0))*150+27+'計算A'!ES$5*100000+IF(AND($E26=1,RS26=0),50000,0))),1000000))</f>
        <v/>
      </c>
      <c r="ABA26">
        <f>IF($B26=0,1000000,IF(INDEX('計算A'!$D$60:$II$104,$B26,147)*IM26=1,IF(AND($E26=2,RT26=0),1000000,IF($F26&gt;0,INDEX('計算A'!ET$110:ET$114,$F26+1)+IF(AND($E26=1,RT26=0),1000,0),MIN(AEX26,20)*400+(IF('計算A'!ES$106=1,1-IL26,0)+IF('計算A'!ET$106=1,1-IN26,0))*150+37+'計算A'!ET$5*100000+IF(AND($E26=1,RT26=0),50000,0))),1000000))</f>
        <v/>
      </c>
      <c r="ABB26">
        <f>IF($B26=0,1000000,IF(INDEX('計算A'!$D$60:$II$104,$B26,148)*IN26=1,IF(AND($E26=2,RU26=0),1000000,IF($F26&gt;0,INDEX('計算A'!EU$110:EU$114,$F26+1)+IF(AND($E26=1,RU26=0),1000,0),MIN(AEX26,20)*400+(IF('計算A'!ET$106=1,1-IM26,0)+IF('計算A'!EU$106=1,1-IO26,0))*150+47+'計算A'!EU$5*100000+IF(AND($E26=1,RU26=0),50000,0))),1000000))</f>
        <v/>
      </c>
      <c r="ABC26">
        <f>IF($B26=0,1000000,IF(INDEX('計算A'!$D$60:$II$104,$B26,149)*IO26=1,IF(AND($E26=2,RV26=0),1000000,IF($F26&gt;0,INDEX('計算A'!EV$110:EV$114,$F26+1)+IF(AND($E26=1,RV26=0),1000,0),MIN(AEX26,20)*400+(IF('計算A'!EU$106=1,1-IN26,0)+IF('計算A'!EV$106=1,1-IP26,0))*150+57+'計算A'!EV$5*100000+IF(AND($E26=1,RV26=0),50000,0))),1000000))</f>
        <v/>
      </c>
      <c r="ABD26">
        <f>IF($B26=0,1000000,IF(INDEX('計算A'!$D$60:$II$104,$B26,150)*IP26=1,IF(AND($E26=2,RW26=0),1000000,IF($F26&gt;0,INDEX('計算A'!EW$110:EW$114,$F26+1)+IF(AND($E26=1,RW26=0),1000,0),MIN(AEX26,20)*400+(IF('計算A'!EV$106=1,1-IO26,0)+IF('計算A'!EW$106=1,1-IQ26,0))*150+67+'計算A'!EW$5*100000+IF(AND($E26=1,RW26=0),50000,0))),1000000))</f>
        <v/>
      </c>
      <c r="ABE26">
        <f>IF($B26=0,1000000,IF(INDEX('計算A'!$D$60:$II$104,$B26,151)*IQ26=1,IF(AND($E26=2,RX26=0),1000000,IF($F26&gt;0,INDEX('計算A'!EX$110:EX$114,$F26+1)+IF(AND($E26=1,RX26=0),1000,0),MIN(AEX26,20)*400+(IF('計算A'!EW$106=1,1-IP26,0)+IF('計算A'!EX$106=1,1-IR26,0))*150+77+'計算A'!EX$5*100000+IF(AND($E26=1,RX26=0),50000,0))),1000000))</f>
        <v/>
      </c>
      <c r="ABF26">
        <f>IF($B26=0,1000000,IF(INDEX('計算A'!$D$60:$II$104,$B26,152)*IR26=1,IF(AND($E26=2,RY26=0),1000000,IF($F26&gt;0,INDEX('計算A'!EY$110:EY$114,$F26+1)+IF(AND($E26=1,RY26=0),1000,0),MIN(AEX26,20)*400+(IF('計算A'!EX$106=1,1-IQ26,0)+IF('計算A'!EY$106=1,1-IS26,0))*150+87+'計算A'!EY$5*100000+IF(AND($E26=1,RY26=0),50000,0))),1000000))</f>
        <v/>
      </c>
      <c r="ABG26">
        <f>IF($B26=0,1000000,IF(INDEX('計算A'!$D$60:$II$104,$B26,153)*IS26=1,IF(AND($E26=2,RZ26=0),1000000,IF($F26&gt;0,INDEX('計算A'!EZ$110:EZ$114,$F26+1)+IF(AND($E26=1,RZ26=0),1000,0),MIN(AEX26,20)*400+(IF('計算A'!EY$106=1,1-IR26,0)+IF('計算A'!EZ$106=1,1-IT26,0))*150+97+'計算A'!EZ$5*100000+IF(AND($E26=1,RZ26=0),50000,0))),1000000))</f>
        <v/>
      </c>
      <c r="ABH26">
        <f>IF($B26=0,1000000,IF(INDEX('計算A'!$D$60:$II$104,$B26,154)*IT26=1,IF(AND($E26=2,SA26=0),1000000,IF($F26&gt;0,INDEX('計算A'!FA$110:FA$114,$F26+1)+IF(AND($E26=1,SA26=0),1000,0),MIN(AEX26,20)*400+(IF('計算A'!EZ$106=1,1-IS26,0)+IF('計算A'!FA$106=1,1-IU26,0))*150+107+'計算A'!FA$5*100000+IF(AND($E26=1,SA26=0),50000,0))),1000000))</f>
        <v/>
      </c>
      <c r="ABI26">
        <f>IF($B26=0,1000000,IF(INDEX('計算A'!$D$60:$II$104,$B26,155)*IU26=1,IF(AND($E26=2,SB26=0),1000000,IF($F26&gt;0,INDEX('計算A'!FB$110:FB$114,$F26+1)+IF(AND($E26=1,SB26=0),1000,0),MIN(AEX26,20)*400+(IF('計算A'!FA$106=1,1-IT26,0)+IF('計算A'!FB$106=1,1-IV26,0))*150+117+'計算A'!FB$5*100000+IF(AND($E26=1,SB26=0),50000,0))),1000000))</f>
        <v/>
      </c>
      <c r="ABJ26">
        <f>IF($B26=0,1000000,IF(INDEX('計算A'!$D$60:$II$104,$B26,156)*IV26=1,IF(AND($E26=2,SC26=0),1000000,IF($F26&gt;0,INDEX('計算A'!FC$110:FC$114,$F26+1)+IF(AND($E26=1,SC26=0),1000,0),MIN(AEX26,20)*400+(IF('計算A'!FB$106=1,1-IU26,0)+IF('計算A'!FC$106=1,1-IW26,0))*150+127+'計算A'!FC$5*100000+IF(AND($E26=1,SC26=0),50000,0))),1000000))</f>
        <v/>
      </c>
      <c r="ABK26">
        <f>IF($B26=0,1000000,IF(INDEX('計算A'!$D$60:$II$104,$B26,157)*IW26=1,IF(AND($E26=2,SD26=0),1000000,IF($F26&gt;0,INDEX('計算A'!FD$110:FD$114,$F26+1)+IF(AND($E26=1,SD26=0),1000,0),MIN(AEX26,20)*400+(IF('計算A'!FC$106=1,1-IV26,0)+IF('計算A'!FD$106=1,1-IX26,0))*150+137+'計算A'!FD$5*100000+IF(AND($E26=1,SD26=0),50000,0))),1000000))</f>
        <v/>
      </c>
      <c r="ABL26">
        <f>IF($B26=0,1000000,IF(INDEX('計算A'!$D$60:$II$104,$B26,158)*IX26=1,IF(AND($E26=2,SE26=0),1000000,IF($F26&gt;0,INDEX('計算A'!FE$110:FE$114,$F26+1)+IF(AND($E26=1,SE26=0),1000,0),MIN(AEX26,20)*400+(IF('計算A'!FD$106=1,1-IW26,0)+IF('計算A'!FE$106=1,1-IY26,0))*150+147+'計算A'!FE$5*100000+IF(AND($E26=1,SE26=0),50000,0))),1000000))</f>
        <v/>
      </c>
      <c r="ABM26">
        <f>IF($B26=0,1000000,IF(INDEX('計算A'!$D$60:$II$104,$B26,159)*IY26=1,IF(AND($E26=2,SF26=0),1000000,IF($F26&gt;0,INDEX('計算A'!FF$110:FF$114,$F26+1)+IF(AND($E26=1,SF26=0),1000,0),MIN(AEX26,20)*400+(IF('計算A'!FE$106=1,1-IX26,0)+IF('計算A'!FF$106=1,1-IZ26,0))*150+157+'計算A'!FF$5*100000+IF(AND($E26=1,SF26=0),50000,0))),1000000))</f>
        <v/>
      </c>
      <c r="ABN26">
        <f>IF($B26=0,1000000,IF(INDEX('計算A'!$D$60:$II$104,$B26,160)*IZ26=1,IF(AND($E26=2,SG26=0),1000000,IF($F26&gt;0,INDEX('計算A'!FG$110:FG$114,$F26+1)+IF(AND($E26=1,SG26=0),1000,0),MIN(AEX26,20)*400+(IF('計算A'!FF$106=1,1-IY26,0)+IF('計算A'!FG$106=1,1-JA26,0))*150+167+'計算A'!FG$5*100000+IF(AND($E26=1,SG26=0),50000,0))),1000000))</f>
        <v/>
      </c>
      <c r="ABO26">
        <f>IF($B26=0,1000000,IF(INDEX('計算A'!$D$60:$II$104,$B26,161)*JA26=1,IF(AND($E26=2,SH26=0),1000000,IF($F26&gt;0,INDEX('計算A'!FH$110:FH$114,$F26+1)+IF(AND($E26=1,SH26=0),1000,0),MIN(AEX26,20)*400+(IF('計算A'!FG$106=1,1-IZ26,0)+IF('計算A'!FH$106=1,1-JB26,0))*150+177+'計算A'!FH$5*100000+IF(AND($E26=1,SH26=0),50000,0))),1000000))</f>
        <v/>
      </c>
      <c r="ABP26">
        <f>IF($B26=0,1000000,IF(INDEX('計算A'!$D$60:$II$104,$B26,162)*JB26=1,IF(AND($E26=2,SI26=0),1000000,IF($F26&gt;0,INDEX('計算A'!FI$110:FI$114,$F26+1)+IF(AND($E26=1,SI26=0),1000,0),MIN(AEX26,20)*400+(IF('計算A'!FH$106=1,1-JA26,0)+IF('計算A'!FI$106=1,1-JC26,0))*150+187+'計算A'!FI$5*100000+IF(AND($E26=1,SI26=0),50000,0))),1000000))</f>
        <v/>
      </c>
      <c r="ABQ26">
        <f>IF($B26=0,1000000,IF(INDEX('計算A'!$D$60:$II$104,$B26,163)*JC26=1,IF(AND($E26=2,SJ26=0),1000000,IF($F26&gt;0,INDEX('計算A'!FJ$110:FJ$114,$F26+1)+IF(AND($E26=1,SJ26=0),1000,0),MIN(AEX26,20)*400+(IF('計算A'!FI$106=1,1-JB26,0)+IF('計算A'!FJ$106=1,1-JD26,0))*150+197+'計算A'!FJ$5*100000+IF(AND($E26=1,SJ26=0),50000,0))),1000000))</f>
        <v/>
      </c>
      <c r="ABR26">
        <f>IF($B26=0,1000000,IF(INDEX('計算A'!$D$60:$II$104,$B26,164)*JD26=1,IF(AND($E26=2,SK26=0),1000000,IF($F26&gt;0,INDEX('計算A'!FK$110:FK$114,$F26+1)+IF(AND($E26=1,SK26=0),1000,0),MIN(AEX26,20)*400+(IF('計算A'!FJ$106=1,1-JC26,0)+IF('計算A'!FK$106=1,1-JE26,0))*150+207+'計算A'!FK$5*100000+IF(AND($E26=1,SK26=0),50000,0))),1000000))</f>
        <v/>
      </c>
      <c r="ABS26">
        <f>IF($B26=0,1000000,IF(INDEX('計算A'!$D$60:$II$104,$B26,165)*JE26=1,IF(AND($E26=2,SL26=0),1000000,IF($F26&gt;0,INDEX('計算A'!FL$110:FL$114,$F26+1)+IF(AND($E26=1,SL26=0),1000,0),MIN(AEX26,20)*400+(IF('計算A'!FK$106=1,1-JD26,0)+IF('計算A'!FL$106=1,1-JF26,0))*150+217+'計算A'!FL$5*100000+IF(AND($E26=1,SL26=0),50000,0))),1000000))</f>
        <v/>
      </c>
      <c r="ABT26">
        <f>IF($B26=0,1000000,IF(INDEX('計算A'!$D$60:$II$104,$B26,166)*JF26=1,IF(AND($E26=2,SM26=0),1000000,IF($F26&gt;0,INDEX('計算A'!FM$110:FM$114,$F26+1)+IF(AND($E26=1,SM26=0),1000,0),MIN(AEX26,20)*400+(IF('計算A'!FL$106=1,1-JE26,0)+IF('計算A'!FM$106=1,1-JG26,0))*150+227+'計算A'!FM$5*100000+IF(AND($E26=1,SM26=0),50000,0))),1000000))</f>
        <v/>
      </c>
      <c r="ABU26">
        <f>IF($B26=0,1000000,IF(INDEX('計算A'!$D$60:$II$104,$B26,167)*JG26=1,IF(AND($E26=2,SN26=0),1000000,IF($F26&gt;0,INDEX('計算A'!FN$110:FN$114,$F26+1)+IF(AND($E26=1,SN26=0),1000,0),MIN(AEX26,20)*400+(IF('計算A'!FM$106=1,1-JF26,0)+IF('計算A'!FN$106=1,1-JH26,0))*150+237+'計算A'!FN$5*100000+IF(AND($E26=1,SN26=0),50000,0))),1000000))</f>
        <v/>
      </c>
      <c r="ABV26">
        <f>IF($B26=0,1000000,IF(INDEX('計算A'!$D$60:$II$104,$B26,168)*JH26=1,IF(AND($E26=2,SO26=0),1000000,IF($F26&gt;0,INDEX('計算A'!FO$110:FO$114,$F26+1)+IF(AND($E26=1,SO26=0),1000,0),MIN(AEX26,20)*400+(IF('計算A'!FN$106=1,1-JG26,0))*150+247+'計算A'!FO$5*100000+IF(AND($E26=1,SO26=0),50000,0))),1000000))</f>
        <v/>
      </c>
      <c r="ABW26">
        <f>IF($B26=0,1000000,IF(INDEX('計算A'!$D$60:$II$104,$B26,169)*JI26=1,IF(AND($E26=2,SP26=0),1000000,IF($F26&gt;0,INDEX('計算A'!FP$110:FP$114,$F26+1)+IF(AND($E26=1,SP26=0),1000,0),MIN(AEY26,20)*400+(IF('計算A'!FP$106=1,1-JJ26,0))*150+18+'計算A'!FP$5*100000+IF(AND($E26=1,SP26=0),50000,0))),1000000))</f>
        <v/>
      </c>
      <c r="ABX26">
        <f>IF($B26=0,1000000,IF(INDEX('計算A'!$D$60:$II$104,$B26,170)*JJ26=1,IF(AND($E26=2,SQ26=0),1000000,IF($F26&gt;0,INDEX('計算A'!FQ$110:FQ$114,$F26+1)+IF(AND($E26=1,SQ26=0),1000,0),MIN(AEY26,20)*400+(IF('計算A'!FP$106=1,1-JI26,0)+IF('計算A'!FQ$106=1,1-JK26,0))*150+28+'計算A'!FQ$5*100000+IF(AND($E26=1,SQ26=0),50000,0))),1000000))</f>
        <v/>
      </c>
      <c r="ABY26">
        <f>IF($B26=0,1000000,IF(INDEX('計算A'!$D$60:$II$104,$B26,171)*JK26=1,IF(AND($E26=2,SR26=0),1000000,IF($F26&gt;0,INDEX('計算A'!FR$110:FR$114,$F26+1)+IF(AND($E26=1,SR26=0),1000,0),MIN(AEY26,20)*400+(IF('計算A'!FQ$106=1,1-JJ26,0)+IF('計算A'!FR$106=1,1-JL26,0))*150+38+'計算A'!FR$5*100000+IF(AND($E26=1,SR26=0),50000,0))),1000000))</f>
        <v/>
      </c>
      <c r="ABZ26">
        <f>IF($B26=0,1000000,IF(INDEX('計算A'!$D$60:$II$104,$B26,172)*JL26=1,IF(AND($E26=2,SS26=0),1000000,IF($F26&gt;0,INDEX('計算A'!FS$110:FS$114,$F26+1)+IF(AND($E26=1,SS26=0),1000,0),MIN(AEY26,20)*400+(IF('計算A'!FR$106=1,1-JK26,0)+IF('計算A'!FS$106=1,1-JM26,0))*150+48+'計算A'!FS$5*100000+IF(AND($E26=1,SS26=0),50000,0))),1000000))</f>
        <v/>
      </c>
      <c r="ACA26">
        <f>IF($B26=0,1000000,IF(INDEX('計算A'!$D$60:$II$104,$B26,173)*JM26=1,IF(AND($E26=2,ST26=0),1000000,IF($F26&gt;0,INDEX('計算A'!FT$110:FT$114,$F26+1)+IF(AND($E26=1,ST26=0),1000,0),MIN(AEY26,20)*400+(IF('計算A'!FS$106=1,1-JL26,0)+IF('計算A'!FT$106=1,1-JN26,0))*150+58+'計算A'!FT$5*100000+IF(AND($E26=1,ST26=0),50000,0))),1000000))</f>
        <v/>
      </c>
      <c r="ACB26">
        <f>IF($B26=0,1000000,IF(INDEX('計算A'!$D$60:$II$104,$B26,174)*JN26=1,IF(AND($E26=2,SU26=0),1000000,IF($F26&gt;0,INDEX('計算A'!FU$110:FU$114,$F26+1)+IF(AND($E26=1,SU26=0),1000,0),MIN(AEY26,20)*400+(IF('計算A'!FT$106=1,1-JM26,0)+IF('計算A'!FU$106=1,1-JO26,0))*150+68+'計算A'!FU$5*100000+IF(AND($E26=1,SU26=0),50000,0))),1000000))</f>
        <v/>
      </c>
      <c r="ACC26">
        <f>IF($B26=0,1000000,IF(INDEX('計算A'!$D$60:$II$104,$B26,175)*JO26=1,IF(AND($E26=2,SV26=0),1000000,IF($F26&gt;0,INDEX('計算A'!FV$110:FV$114,$F26+1)+IF(AND($E26=1,SV26=0),1000,0),MIN(AEY26,20)*400+(IF('計算A'!FU$106=1,1-JN26,0)+IF('計算A'!FV$106=1,1-JP26,0))*150+78+'計算A'!FV$5*100000+IF(AND($E26=1,SV26=0),50000,0))),1000000))</f>
        <v/>
      </c>
      <c r="ACD26">
        <f>IF($B26=0,1000000,IF(INDEX('計算A'!$D$60:$II$104,$B26,176)*JP26=1,IF(AND($E26=2,SW26=0),1000000,IF($F26&gt;0,INDEX('計算A'!FW$110:FW$114,$F26+1)+IF(AND($E26=1,SW26=0),1000,0),MIN(AEY26,20)*400+(IF('計算A'!FV$106=1,1-JO26,0)+IF('計算A'!FW$106=1,1-JQ26,0))*150+88+'計算A'!FW$5*100000+IF(AND($E26=1,SW26=0),50000,0))),1000000))</f>
        <v/>
      </c>
      <c r="ACE26">
        <f>IF($B26=0,1000000,IF(INDEX('計算A'!$D$60:$II$104,$B26,177)*JQ26=1,IF(AND($E26=2,SX26=0),1000000,IF($F26&gt;0,INDEX('計算A'!FX$110:FX$114,$F26+1)+IF(AND($E26=1,SX26=0),1000,0),MIN(AEY26,20)*400+(IF('計算A'!FW$106=1,1-JP26,0)+IF('計算A'!FX$106=1,1-JR26,0))*150+98+'計算A'!FX$5*100000+IF(AND($E26=1,SX26=0),50000,0))),1000000))</f>
        <v/>
      </c>
      <c r="ACF26">
        <f>IF($B26=0,1000000,IF(INDEX('計算A'!$D$60:$II$104,$B26,178)*JR26=1,IF(AND($E26=2,SY26=0),1000000,IF($F26&gt;0,INDEX('計算A'!FY$110:FY$114,$F26+1)+IF(AND($E26=1,SY26=0),1000,0),MIN(AEY26,20)*400+(IF('計算A'!FX$106=1,1-JQ26,0)+IF('計算A'!FY$106=1,1-JS26,0))*150+108+'計算A'!FY$5*100000+IF(AND($E26=1,SY26=0),50000,0))),1000000))</f>
        <v/>
      </c>
      <c r="ACG26">
        <f>IF($B26=0,1000000,IF(INDEX('計算A'!$D$60:$II$104,$B26,179)*JS26=1,IF(AND($E26=2,SZ26=0),1000000,IF($F26&gt;0,INDEX('計算A'!FZ$110:FZ$114,$F26+1)+IF(AND($E26=1,SZ26=0),1000,0),MIN(AEY26,20)*400+(IF('計算A'!FY$106=1,1-JR26,0)+IF('計算A'!FZ$106=1,1-JT26,0))*150+118+'計算A'!FZ$5*100000+IF(AND($E26=1,SZ26=0),50000,0))),1000000))</f>
        <v/>
      </c>
      <c r="ACH26">
        <f>IF($B26=0,1000000,IF(INDEX('計算A'!$D$60:$II$104,$B26,180)*JT26=1,IF(AND($E26=2,TA26=0),1000000,IF($F26&gt;0,INDEX('計算A'!GA$110:GA$114,$F26+1)+IF(AND($E26=1,TA26=0),1000,0),MIN(AEY26,20)*400+(IF('計算A'!FZ$106=1,1-JS26,0)+IF('計算A'!GA$106=1,1-JU26,0))*150+128+'計算A'!GA$5*100000+IF(AND($E26=1,TA26=0),50000,0))),1000000))</f>
        <v/>
      </c>
      <c r="ACI26">
        <f>IF($B26=0,1000000,IF(INDEX('計算A'!$D$60:$II$104,$B26,181)*JU26=1,IF(AND($E26=2,TB26=0),1000000,IF($F26&gt;0,INDEX('計算A'!GB$110:GB$114,$F26+1)+IF(AND($E26=1,TB26=0),1000,0),MIN(AEY26,20)*400+(IF('計算A'!GA$106=1,1-JT26,0)+IF('計算A'!GB$106=1,1-JV26,0))*150+138+'計算A'!GB$5*100000+IF(AND($E26=1,TB26=0),50000,0))),1000000))</f>
        <v/>
      </c>
      <c r="ACJ26">
        <f>IF($B26=0,1000000,IF(INDEX('計算A'!$D$60:$II$104,$B26,182)*JV26=1,IF(AND($E26=2,TC26=0),1000000,IF($F26&gt;0,INDEX('計算A'!GC$110:GC$114,$F26+1)+IF(AND($E26=1,TC26=0),1000,0),MIN(AEY26,20)*400+(IF('計算A'!GB$106=1,1-JU26,0)+IF('計算A'!GC$106=1,1-JW26,0))*150+148+'計算A'!GC$5*100000+IF(AND($E26=1,TC26=0),50000,0))),1000000))</f>
        <v/>
      </c>
      <c r="ACK26">
        <f>IF($B26=0,1000000,IF(INDEX('計算A'!$D$60:$II$104,$B26,183)*JW26=1,IF(AND($E26=2,TD26=0),1000000,IF($F26&gt;0,INDEX('計算A'!GD$110:GD$114,$F26+1)+IF(AND($E26=1,TD26=0),1000,0),MIN(AEY26,20)*400+(IF('計算A'!GC$106=1,1-JV26,0)+IF('計算A'!GD$106=1,1-JX26,0))*150+158+'計算A'!GD$5*100000+IF(AND($E26=1,TD26=0),50000,0))),1000000))</f>
        <v/>
      </c>
      <c r="ACL26">
        <f>IF($B26=0,1000000,IF(INDEX('計算A'!$D$60:$II$104,$B26,184)*JX26=1,IF(AND($E26=2,TE26=0),1000000,IF($F26&gt;0,INDEX('計算A'!GE$110:GE$114,$F26+1)+IF(AND($E26=1,TE26=0),1000,0),MIN(AEY26,20)*400+(IF('計算A'!GD$106=1,1-JW26,0)+IF('計算A'!GE$106=1,1-JY26,0))*150+168+'計算A'!GE$5*100000+IF(AND($E26=1,TE26=0),50000,0))),1000000))</f>
        <v/>
      </c>
      <c r="ACM26">
        <f>IF($B26=0,1000000,IF(INDEX('計算A'!$D$60:$II$104,$B26,185)*JY26=1,IF(AND($E26=2,TF26=0),1000000,IF($F26&gt;0,INDEX('計算A'!GF$110:GF$114,$F26+1)+IF(AND($E26=1,TF26=0),1000,0),MIN(AEY26,20)*400+(IF('計算A'!GE$106=1,1-JX26,0)+IF('計算A'!GF$106=1,1-JZ26,0))*150+178+'計算A'!GF$5*100000+IF(AND($E26=1,TF26=0),50000,0))),1000000))</f>
        <v/>
      </c>
      <c r="ACN26">
        <f>IF($B26=0,1000000,IF(INDEX('計算A'!$D$60:$II$104,$B26,186)*JZ26=1,IF(AND($E26=2,TG26=0),1000000,IF($F26&gt;0,INDEX('計算A'!GG$110:GG$114,$F26+1)+IF(AND($E26=1,TG26=0),1000,0),MIN(AEY26,20)*400+(IF('計算A'!GF$106=1,1-JY26,0)+IF('計算A'!GG$106=1,1-KA26,0))*150+188+'計算A'!GG$5*100000+IF(AND($E26=1,TG26=0),50000,0))),1000000))</f>
        <v/>
      </c>
      <c r="ACO26">
        <f>IF($B26=0,1000000,IF(INDEX('計算A'!$D$60:$II$104,$B26,187)*KA26=1,IF(AND($E26=2,TH26=0),1000000,IF($F26&gt;0,INDEX('計算A'!GH$110:GH$114,$F26+1)+IF(AND($E26=1,TH26=0),1000,0),MIN(AEY26,20)*400+(IF('計算A'!GG$106=1,1-JZ26,0)+IF('計算A'!GH$106=1,1-KB26,0))*150+198+'計算A'!GH$5*100000+IF(AND($E26=1,TH26=0),50000,0))),1000000))</f>
        <v/>
      </c>
      <c r="ACP26">
        <f>IF($B26=0,1000000,IF(INDEX('計算A'!$D$60:$II$104,$B26,188)*KB26=1,IF(AND($E26=2,TI26=0),1000000,IF($F26&gt;0,INDEX('計算A'!GI$110:GI$114,$F26+1)+IF(AND($E26=1,TI26=0),1000,0),MIN(AEY26,20)*400+(IF('計算A'!GH$106=1,1-KA26,0)+IF('計算A'!GI$106=1,1-KC26,0))*150+208+'計算A'!GI$5*100000+IF(AND($E26=1,TI26=0),50000,0))),1000000))</f>
        <v/>
      </c>
      <c r="ACQ26">
        <f>IF($B26=0,1000000,IF(INDEX('計算A'!$D$60:$II$104,$B26,189)*KC26=1,IF(AND($E26=2,TJ26=0),1000000,IF($F26&gt;0,INDEX('計算A'!GJ$110:GJ$114,$F26+1)+IF(AND($E26=1,TJ26=0),1000,0),MIN(AEY26,20)*400+(IF('計算A'!GI$106=1,1-KB26,0)+IF('計算A'!GJ$106=1,1-KD26,0))*150+218+'計算A'!GJ$5*100000+IF(AND($E26=1,TJ26=0),50000,0))),1000000))</f>
        <v/>
      </c>
      <c r="ACR26">
        <f>IF($B26=0,1000000,IF(INDEX('計算A'!$D$60:$II$104,$B26,190)*KD26=1,IF(AND($E26=2,TK26=0),1000000,IF($F26&gt;0,INDEX('計算A'!GK$110:GK$114,$F26+1)+IF(AND($E26=1,TK26=0),1000,0),MIN(AEY26,20)*400+(IF('計算A'!GJ$106=1,1-KC26,0)+IF('計算A'!GK$106=1,1-KE26,0))*150+228+'計算A'!GK$5*100000+IF(AND($E26=1,TK26=0),50000,0))),1000000))</f>
        <v/>
      </c>
      <c r="ACS26">
        <f>IF($B26=0,1000000,IF(INDEX('計算A'!$D$60:$II$104,$B26,191)*KE26=1,IF(AND($E26=2,TL26=0),1000000,IF($F26&gt;0,INDEX('計算A'!GL$110:GL$114,$F26+1)+IF(AND($E26=1,TL26=0),1000,0),MIN(AEY26,20)*400+(IF('計算A'!GK$106=1,1-KD26,0)+IF('計算A'!GL$106=1,1-KF26,0))*150+238+'計算A'!GL$5*100000+IF(AND($E26=1,TL26=0),50000,0))),1000000))</f>
        <v/>
      </c>
      <c r="ACT26">
        <f>IF($B26=0,1000000,IF(INDEX('計算A'!$D$60:$II$104,$B26,192)*KF26=1,IF(AND($E26=2,TM26=0),1000000,IF($F26&gt;0,INDEX('計算A'!GM$110:GM$114,$F26+1)+IF(AND($E26=1,TM26=0),1000,0),MIN(AEY26,20)*400+(IF('計算A'!GL$106=1,1-KE26,0))*150+248+'計算A'!GM$5*100000+IF(AND($E26=1,TM26=0),50000,0))),1000000))</f>
        <v/>
      </c>
      <c r="ACU26">
        <f>IF($B26=0,1000000,IF(INDEX('計算A'!$D$60:$II$104,$B26,193)*KG26=1,IF(AND($E26=2,TN26=0),1000000,IF($F26&gt;0,INDEX('計算A'!GN$110:GN$114,$F26+1)+IF(AND($E26=1,TN26=0),1000,0),MIN(AEZ26,20)*400+(IF('計算A'!GN$106=1,1-KH26,0))*150+19+'計算A'!GN$5*100000+IF(AND($E26=1,TN26=0),50000,0))),1000000))</f>
        <v/>
      </c>
      <c r="ACV26">
        <f>IF($B26=0,1000000,IF(INDEX('計算A'!$D$60:$II$104,$B26,194)*KH26=1,IF(AND($E26=2,TO26=0),1000000,IF($F26&gt;0,INDEX('計算A'!GO$110:GO$114,$F26+1)+IF(AND($E26=1,TO26=0),1000,0),MIN(AEZ26,20)*400+(IF('計算A'!GN$106=1,1-KG26,0)+IF('計算A'!GO$106=1,1-KI26,0))*150+29+'計算A'!GO$5*100000+IF(AND($E26=1,TO26=0),50000,0))),1000000))</f>
        <v/>
      </c>
      <c r="ACW26">
        <f>IF($B26=0,1000000,IF(INDEX('計算A'!$D$60:$II$104,$B26,195)*KI26=1,IF(AND($E26=2,TP26=0),1000000,IF($F26&gt;0,INDEX('計算A'!GP$110:GP$114,$F26+1)+IF(AND($E26=1,TP26=0),1000,0),MIN(AEZ26,20)*400+(IF('計算A'!GO$106=1,1-KH26,0)+IF('計算A'!GP$106=1,1-KJ26,0))*150+39+'計算A'!GP$5*100000+IF(AND($E26=1,TP26=0),50000,0))),1000000))</f>
        <v/>
      </c>
      <c r="ACX26">
        <f>IF($B26=0,1000000,IF(INDEX('計算A'!$D$60:$II$104,$B26,196)*KJ26=1,IF(AND($E26=2,TQ26=0),1000000,IF($F26&gt;0,INDEX('計算A'!GQ$110:GQ$114,$F26+1)+IF(AND($E26=1,TQ26=0),1000,0),MIN(AEZ26,20)*400+(IF('計算A'!GP$106=1,1-KI26,0)+IF('計算A'!GQ$106=1,1-KK26,0))*150+49+'計算A'!GQ$5*100000+IF(AND($E26=1,TQ26=0),50000,0))),1000000))</f>
        <v/>
      </c>
      <c r="ACY26">
        <f>IF($B26=0,1000000,IF(INDEX('計算A'!$D$60:$II$104,$B26,197)*KK26=1,IF(AND($E26=2,TR26=0),1000000,IF($F26&gt;0,INDEX('計算A'!GR$110:GR$114,$F26+1)+IF(AND($E26=1,TR26=0),1000,0),MIN(AEZ26,20)*400+(IF('計算A'!GQ$106=1,1-KJ26,0)+IF('計算A'!GR$106=1,1-KL26,0))*150+59+'計算A'!GR$5*100000+IF(AND($E26=1,TR26=0),50000,0))),1000000))</f>
        <v/>
      </c>
      <c r="ACZ26">
        <f>IF($B26=0,1000000,IF(INDEX('計算A'!$D$60:$II$104,$B26,198)*KL26=1,IF(AND($E26=2,TS26=0),1000000,IF($F26&gt;0,INDEX('計算A'!GS$110:GS$114,$F26+1)+IF(AND($E26=1,TS26=0),1000,0),MIN(AEZ26,20)*400+(IF('計算A'!GR$106=1,1-KK26,0)+IF('計算A'!GS$106=1,1-KM26,0))*150+69+'計算A'!GS$5*100000+IF(AND($E26=1,TS26=0),50000,0))),1000000))</f>
        <v/>
      </c>
      <c r="ADA26">
        <f>IF($B26=0,1000000,IF(INDEX('計算A'!$D$60:$II$104,$B26,199)*KM26=1,IF(AND($E26=2,TT26=0),1000000,IF($F26&gt;0,INDEX('計算A'!GT$110:GT$114,$F26+1)+IF(AND($E26=1,TT26=0),1000,0),MIN(AEZ26,20)*400+(IF('計算A'!GS$106=1,1-KL26,0)+IF('計算A'!GT$106=1,1-KN26,0))*150+79+'計算A'!GT$5*100000+IF(AND($E26=1,TT26=0),50000,0))),1000000))</f>
        <v/>
      </c>
      <c r="ADB26">
        <f>IF($B26=0,1000000,IF(INDEX('計算A'!$D$60:$II$104,$B26,200)*KN26=1,IF(AND($E26=2,TU26=0),1000000,IF($F26&gt;0,INDEX('計算A'!GU$110:GU$114,$F26+1)+IF(AND($E26=1,TU26=0),1000,0),MIN(AEZ26,20)*400+(IF('計算A'!GT$106=1,1-KM26,0)+IF('計算A'!GU$106=1,1-KO26,0))*150+89+'計算A'!GU$5*100000+IF(AND($E26=1,TU26=0),50000,0))),1000000))</f>
        <v/>
      </c>
      <c r="ADC26">
        <f>IF($B26=0,1000000,IF(INDEX('計算A'!$D$60:$II$104,$B26,201)*KO26=1,IF(AND($E26=2,TV26=0),1000000,IF($F26&gt;0,INDEX('計算A'!GV$110:GV$114,$F26+1)+IF(AND($E26=1,TV26=0),1000,0),MIN(AEZ26,20)*400+(IF('計算A'!GU$106=1,1-KN26,0)+IF('計算A'!GV$106=1,1-KP26,0))*150+99+'計算A'!GV$5*100000+IF(AND($E26=1,TV26=0),50000,0))),1000000))</f>
        <v/>
      </c>
      <c r="ADD26">
        <f>IF($B26=0,1000000,IF(INDEX('計算A'!$D$60:$II$104,$B26,202)*KP26=1,IF(AND($E26=2,TW26=0),1000000,IF($F26&gt;0,INDEX('計算A'!GW$110:GW$114,$F26+1)+IF(AND($E26=1,TW26=0),1000,0),MIN(AEZ26,20)*400+(IF('計算A'!GV$106=1,1-KO26,0)+IF('計算A'!GW$106=1,1-KQ26,0))*150+109+'計算A'!GW$5*100000+IF(AND($E26=1,TW26=0),50000,0))),1000000))</f>
        <v/>
      </c>
      <c r="ADE26">
        <f>IF($B26=0,1000000,IF(INDEX('計算A'!$D$60:$II$104,$B26,203)*KQ26=1,IF(AND($E26=2,TX26=0),1000000,IF($F26&gt;0,INDEX('計算A'!GX$110:GX$114,$F26+1)+IF(AND($E26=1,TX26=0),1000,0),MIN(AEZ26,20)*400+(IF('計算A'!GW$106=1,1-KP26,0)+IF('計算A'!GX$106=1,1-KR26,0))*150+119+'計算A'!GX$5*100000+IF(AND($E26=1,TX26=0),50000,0))),1000000))</f>
        <v/>
      </c>
      <c r="ADF26">
        <f>IF($B26=0,1000000,IF(INDEX('計算A'!$D$60:$II$104,$B26,204)*KR26=1,IF(AND($E26=2,TY26=0),1000000,IF($F26&gt;0,INDEX('計算A'!GY$110:GY$114,$F26+1)+IF(AND($E26=1,TY26=0),1000,0),MIN(AEZ26,20)*400+(IF('計算A'!GX$106=1,1-KQ26,0)+IF('計算A'!GY$106=1,1-KS26,0))*150+129+'計算A'!GY$5*100000+IF(AND($E26=1,TY26=0),50000,0))),1000000))</f>
        <v/>
      </c>
      <c r="ADG26">
        <f>IF($B26=0,1000000,IF(INDEX('計算A'!$D$60:$II$104,$B26,205)*KS26=1,IF(AND($E26=2,TZ26=0),1000000,IF($F26&gt;0,INDEX('計算A'!GZ$110:GZ$114,$F26+1)+IF(AND($E26=1,TZ26=0),1000,0),MIN(AEZ26,20)*400+(IF('計算A'!GY$106=1,1-KR26,0)+IF('計算A'!GZ$106=1,1-KT26,0))*150+139+'計算A'!GZ$5*100000+IF(AND($E26=1,TZ26=0),50000,0))),1000000))</f>
        <v/>
      </c>
      <c r="ADH26">
        <f>IF($B26=0,1000000,IF(INDEX('計算A'!$D$60:$II$104,$B26,206)*KT26=1,IF(AND($E26=2,UA26=0),1000000,IF($F26&gt;0,INDEX('計算A'!HA$110:HA$114,$F26+1)+IF(AND($E26=1,UA26=0),1000,0),MIN(AEZ26,20)*400+(IF('計算A'!GZ$106=1,1-KS26,0)+IF('計算A'!HA$106=1,1-KU26,0))*150+149+'計算A'!HA$5*100000+IF(AND($E26=1,UA26=0),50000,0))),1000000))</f>
        <v/>
      </c>
      <c r="ADI26">
        <f>IF($B26=0,1000000,IF(INDEX('計算A'!$D$60:$II$104,$B26,207)*KU26=1,IF(AND($E26=2,UB26=0),1000000,IF($F26&gt;0,INDEX('計算A'!HB$110:HB$114,$F26+1)+IF(AND($E26=1,UB26=0),1000,0),MIN(AEZ26,20)*400+(IF('計算A'!HA$106=1,1-KT26,0)+IF('計算A'!HB$106=1,1-KV26,0))*150+159+'計算A'!HB$5*100000+IF(AND($E26=1,UB26=0),50000,0))),1000000))</f>
        <v/>
      </c>
      <c r="ADJ26">
        <f>IF($B26=0,1000000,IF(INDEX('計算A'!$D$60:$II$104,$B26,208)*KV26=1,IF(AND($E26=2,UC26=0),1000000,IF($F26&gt;0,INDEX('計算A'!HC$110:HC$114,$F26+1)+IF(AND($E26=1,UC26=0),1000,0),MIN(AEZ26,20)*400+(IF('計算A'!HB$106=1,1-KU26,0)+IF('計算A'!HC$106=1,1-KW26,0))*150+169+'計算A'!HC$5*100000+IF(AND($E26=1,UC26=0),50000,0))),1000000))</f>
        <v/>
      </c>
      <c r="ADK26">
        <f>IF($B26=0,1000000,IF(INDEX('計算A'!$D$60:$II$104,$B26,209)*KW26=1,IF(AND($E26=2,UD26=0),1000000,IF($F26&gt;0,INDEX('計算A'!HD$110:HD$114,$F26+1)+IF(AND($E26=1,UD26=0),1000,0),MIN(AEZ26,20)*400+(IF('計算A'!HC$106=1,1-KV26,0)+IF('計算A'!HD$106=1,1-KX26,0))*150+179+'計算A'!HD$5*100000+IF(AND($E26=1,UD26=0),50000,0))),1000000))</f>
        <v/>
      </c>
      <c r="ADL26">
        <f>IF($B26=0,1000000,IF(INDEX('計算A'!$D$60:$II$104,$B26,210)*KX26=1,IF(AND($E26=2,UE26=0),1000000,IF($F26&gt;0,INDEX('計算A'!HE$110:HE$114,$F26+1)+IF(AND($E26=1,UE26=0),1000,0),MIN(AEZ26,20)*400+(IF('計算A'!HD$106=1,1-KW26,0)+IF('計算A'!HE$106=1,1-KY26,0))*150+189+'計算A'!HE$5*100000+IF(AND($E26=1,UE26=0),50000,0))),1000000))</f>
        <v/>
      </c>
      <c r="ADM26">
        <f>IF($B26=0,1000000,IF(INDEX('計算A'!$D$60:$II$104,$B26,211)*KY26=1,IF(AND($E26=2,UF26=0),1000000,IF($F26&gt;0,INDEX('計算A'!HF$110:HF$114,$F26+1)+IF(AND($E26=1,UF26=0),1000,0),MIN(AEZ26,20)*400+(IF('計算A'!HE$106=1,1-KX26,0)+IF('計算A'!HF$106=1,1-KZ26,0))*150+199+'計算A'!HF$5*100000+IF(AND($E26=1,UF26=0),50000,0))),1000000))</f>
        <v/>
      </c>
      <c r="ADN26">
        <f>IF($B26=0,1000000,IF(INDEX('計算A'!$D$60:$II$104,$B26,212)*KZ26=1,IF(AND($E26=2,UG26=0),1000000,IF($F26&gt;0,INDEX('計算A'!HG$110:HG$114,$F26+1)+IF(AND($E26=1,UG26=0),1000,0),MIN(AEZ26,20)*400+(IF('計算A'!HF$106=1,1-KY26,0)+IF('計算A'!HG$106=1,1-LA26,0))*150+209+'計算A'!HG$5*100000+IF(AND($E26=1,UG26=0),50000,0))),1000000))</f>
        <v/>
      </c>
      <c r="ADO26">
        <f>IF($B26=0,1000000,IF(INDEX('計算A'!$D$60:$II$104,$B26,213)*LA26=1,IF(AND($E26=2,UH26=0),1000000,IF($F26&gt;0,INDEX('計算A'!HH$110:HH$114,$F26+1)+IF(AND($E26=1,UH26=0),1000,0),MIN(AEZ26,20)*400+(IF('計算A'!HG$106=1,1-KZ26,0)+IF('計算A'!HH$106=1,1-LB26,0))*150+219+'計算A'!HH$5*100000+IF(AND($E26=1,UH26=0),50000,0))),1000000))</f>
        <v/>
      </c>
      <c r="ADP26">
        <f>IF($B26=0,1000000,IF(INDEX('計算A'!$D$60:$II$104,$B26,214)*LB26=1,IF(AND($E26=2,UI26=0),1000000,IF($F26&gt;0,INDEX('計算A'!HI$110:HI$114,$F26+1)+IF(AND($E26=1,UI26=0),1000,0),MIN(AEZ26,20)*400+(IF('計算A'!HH$106=1,1-LA26,0)+IF('計算A'!HI$106=1,1-LC26,0))*150+229+'計算A'!HI$5*100000+IF(AND($E26=1,UI26=0),50000,0))),1000000))</f>
        <v/>
      </c>
      <c r="ADQ26">
        <f>IF($B26=0,1000000,IF(INDEX('計算A'!$D$60:$II$104,$B26,215)*LC26=1,IF(AND($E26=2,UJ26=0),1000000,IF($F26&gt;0,INDEX('計算A'!HJ$110:HJ$114,$F26+1)+IF(AND($E26=1,UJ26=0),1000,0),MIN(AEZ26,20)*400+(IF('計算A'!HI$106=1,1-LB26,0)+IF('計算A'!HJ$106=1,1-LD26,0))*150+239+'計算A'!HJ$5*100000+IF(AND($E26=1,UJ26=0),50000,0))),1000000))</f>
        <v/>
      </c>
      <c r="ADR26">
        <f>IF($B26=0,1000000,IF(INDEX('計算A'!$D$60:$II$104,$B26,216)*LD26=1,IF(AND($E26=2,UK26=0),1000000,IF($F26&gt;0,INDEX('計算A'!HK$110:HK$114,$F26+1)+IF(AND($E26=1,UK26=0),1000,0),MIN(AEZ26,20)*400+(IF('計算A'!HJ$106=1,1-LC26,0))*150+249+'計算A'!HK$5*100000+IF(AND($E26=1,UK26=0),50000,0))),1000000))</f>
        <v/>
      </c>
      <c r="ADS26">
        <f>IF($B26=0,1000000,IF(INDEX('計算A'!$D$60:$II$104,$B26,217)*LE26=1,IF(AND($E26=2,UL26=0),1000000,IF($F26&gt;0,INDEX('計算A'!HL$110:HL$114,$F26+1)+IF(AND($E26=1,UL26=0),1000,0),MIN(AFA26,20)*400+(IF('計算A'!HL$106=1,1-LF26,0))*150+20+'計算A'!HL$5*100000+IF(AND($E26=1,UL26=0),50000,0))),1000000))</f>
        <v/>
      </c>
      <c r="ADT26">
        <f>IF($B26=0,1000000,IF(INDEX('計算A'!$D$60:$II$104,$B26,218)*LF26=1,IF(AND($E26=2,UM26=0),1000000,IF($F26&gt;0,INDEX('計算A'!HM$110:HM$114,$F26+1)+IF(AND($E26=1,UM26=0),1000,0),MIN(AFA26,20)*400+(IF('計算A'!HL$106=1,1-LE26,0)+IF('計算A'!HM$106=1,1-LG26,0))*150+30+'計算A'!HM$5*100000+IF(AND($E26=1,UM26=0),50000,0))),1000000))</f>
        <v/>
      </c>
      <c r="ADU26">
        <f>IF($B26=0,1000000,IF(INDEX('計算A'!$D$60:$II$104,$B26,219)*LG26=1,IF(AND($E26=2,UN26=0),1000000,IF($F26&gt;0,INDEX('計算A'!HN$110:HN$114,$F26+1)+IF(AND($E26=1,UN26=0),1000,0),MIN(AFA26,20)*400+(IF('計算A'!HM$106=1,1-LF26,0)+IF('計算A'!HN$106=1,1-LH26,0))*150+40+'計算A'!HN$5*100000+IF(AND($E26=1,UN26=0),50000,0))),1000000))</f>
        <v/>
      </c>
      <c r="ADV26">
        <f>IF($B26=0,1000000,IF(INDEX('計算A'!$D$60:$II$104,$B26,220)*LH26=1,IF(AND($E26=2,UO26=0),1000000,IF($F26&gt;0,INDEX('計算A'!HO$110:HO$114,$F26+1)+IF(AND($E26=1,UO26=0),1000,0),MIN(AFA26,20)*400+(IF('計算A'!HN$106=1,1-LG26,0)+IF('計算A'!HO$106=1,1-LI26,0))*150+50+'計算A'!HO$5*100000+IF(AND($E26=1,UO26=0),50000,0))),1000000))</f>
        <v/>
      </c>
      <c r="ADW26">
        <f>IF($B26=0,1000000,IF(INDEX('計算A'!$D$60:$II$104,$B26,221)*LI26=1,IF(AND($E26=2,UP26=0),1000000,IF($F26&gt;0,INDEX('計算A'!HP$110:HP$114,$F26+1)+IF(AND($E26=1,UP26=0),1000,0),MIN(AFA26,20)*400+(IF('計算A'!HO$106=1,1-LH26,0)+IF('計算A'!HP$106=1,1-LJ26,0))*150+60+'計算A'!HP$5*100000+IF(AND($E26=1,UP26=0),50000,0))),1000000))</f>
        <v/>
      </c>
      <c r="ADX26">
        <f>IF($B26=0,1000000,IF(INDEX('計算A'!$D$60:$II$104,$B26,222)*LJ26=1,IF(AND($E26=2,UQ26=0),1000000,IF($F26&gt;0,INDEX('計算A'!HQ$110:HQ$114,$F26+1)+IF(AND($E26=1,UQ26=0),1000,0),MIN(AFA26,20)*400+(IF('計算A'!HP$106=1,1-LI26,0)+IF('計算A'!HQ$106=1,1-LK26,0))*150+70+'計算A'!HQ$5*100000+IF(AND($E26=1,UQ26=0),50000,0))),1000000))</f>
        <v/>
      </c>
      <c r="ADY26">
        <f>IF($B26=0,1000000,IF(INDEX('計算A'!$D$60:$II$104,$B26,223)*LK26=1,IF(AND($E26=2,UR26=0),1000000,IF($F26&gt;0,INDEX('計算A'!HR$110:HR$114,$F26+1)+IF(AND($E26=1,UR26=0),1000,0),MIN(AFA26,20)*400+(IF('計算A'!HQ$106=1,1-LJ26,0)+IF('計算A'!HR$106=1,1-LL26,0))*150+80+'計算A'!HR$5*100000+IF(AND($E26=1,UR26=0),50000,0))),1000000))</f>
        <v/>
      </c>
      <c r="ADZ26">
        <f>IF($B26=0,1000000,IF(INDEX('計算A'!$D$60:$II$104,$B26,224)*LL26=1,IF(AND($E26=2,US26=0),1000000,IF($F26&gt;0,INDEX('計算A'!HS$110:HS$114,$F26+1)+IF(AND($E26=1,US26=0),1000,0),MIN(AFA26,20)*400+(IF('計算A'!HR$106=1,1-LK26,0)+IF('計算A'!HS$106=1,1-LM26,0))*150+90+'計算A'!HS$5*100000+IF(AND($E26=1,US26=0),50000,0))),1000000))</f>
        <v/>
      </c>
      <c r="AEA26">
        <f>IF($B26=0,1000000,IF(INDEX('計算A'!$D$60:$II$104,$B26,225)*LM26=1,IF(AND($E26=2,UT26=0),1000000,IF($F26&gt;0,INDEX('計算A'!HT$110:HT$114,$F26+1)+IF(AND($E26=1,UT26=0),1000,0),MIN(AFA26,20)*400+(IF('計算A'!HS$106=1,1-LL26,0)+IF('計算A'!HT$106=1,1-LN26,0))*150+100+'計算A'!HT$5*100000+IF(AND($E26=1,UT26=0),50000,0))),1000000))</f>
        <v/>
      </c>
      <c r="AEB26">
        <f>IF($B26=0,1000000,IF(INDEX('計算A'!$D$60:$II$104,$B26,226)*LN26=1,IF(AND($E26=2,UU26=0),1000000,IF($F26&gt;0,INDEX('計算A'!HU$110:HU$114,$F26+1)+IF(AND($E26=1,UU26=0),1000,0),MIN(AFA26,20)*400+(IF('計算A'!HT$106=1,1-LM26,0)+IF('計算A'!HU$106=1,1-LO26,0))*150+110+'計算A'!HU$5*100000+IF(AND($E26=1,UU26=0),50000,0))),1000000))</f>
        <v/>
      </c>
      <c r="AEC26">
        <f>IF($B26=0,1000000,IF(INDEX('計算A'!$D$60:$II$104,$B26,227)*LO26=1,IF(AND($E26=2,UV26=0),1000000,IF($F26&gt;0,INDEX('計算A'!HV$110:HV$114,$F26+1)+IF(AND($E26=1,UV26=0),1000,0),MIN(AFA26,20)*400+(IF('計算A'!HU$106=1,1-LN26,0)+IF('計算A'!HV$106=1,1-LP26,0))*150+120+'計算A'!HV$5*100000+IF(AND($E26=1,UV26=0),50000,0))),1000000))</f>
        <v/>
      </c>
      <c r="AED26">
        <f>IF($B26=0,1000000,IF(INDEX('計算A'!$D$60:$II$104,$B26,228)*LP26=1,IF(AND($E26=2,UW26=0),1000000,IF($F26&gt;0,INDEX('計算A'!HW$110:HW$114,$F26+1)+IF(AND($E26=1,UW26=0),1000,0),MIN(AFA26,20)*400+(IF('計算A'!HV$106=1,1-LO26,0)+IF('計算A'!HW$106=1,1-LQ26,0))*150+130+'計算A'!HW$5*100000+IF(AND($E26=1,UW26=0),50000,0))),1000000))</f>
        <v/>
      </c>
      <c r="AEE26">
        <f>IF($B26=0,1000000,IF(INDEX('計算A'!$D$60:$II$104,$B26,229)*LQ26=1,IF(AND($E26=2,UX26=0),1000000,IF($F26&gt;0,INDEX('計算A'!HX$110:HX$114,$F26+1)+IF(AND($E26=1,UX26=0),1000,0),MIN(AFA26,20)*400+(IF('計算A'!HW$106=1,1-LP26,0)+IF('計算A'!HX$106=1,1-LR26,0))*150+140+'計算A'!HX$5*100000+IF(AND($E26=1,UX26=0),50000,0))),1000000))</f>
        <v/>
      </c>
      <c r="AEF26">
        <f>IF($B26=0,1000000,IF(INDEX('計算A'!$D$60:$II$104,$B26,230)*LR26=1,IF(AND($E26=2,UY26=0),1000000,IF($F26&gt;0,INDEX('計算A'!HY$110:HY$114,$F26+1)+IF(AND($E26=1,UY26=0),1000,0),MIN(AFA26,20)*400+(IF('計算A'!HX$106=1,1-LQ26,0)+IF('計算A'!HY$106=1,1-LS26,0))*150+150+'計算A'!HY$5*100000+IF(AND($E26=1,UY26=0),50000,0))),1000000))</f>
        <v/>
      </c>
      <c r="AEG26">
        <f>IF($B26=0,1000000,IF(INDEX('計算A'!$D$60:$II$104,$B26,231)*LS26=1,IF(AND($E26=2,UZ26=0),1000000,IF($F26&gt;0,INDEX('計算A'!HZ$110:HZ$114,$F26+1)+IF(AND($E26=1,UZ26=0),1000,0),MIN(AFA26,20)*400+(IF('計算A'!HY$106=1,1-LR26,0)+IF('計算A'!HZ$106=1,1-LT26,0))*150+160+'計算A'!HZ$5*100000+IF(AND($E26=1,UZ26=0),50000,0))),1000000))</f>
        <v/>
      </c>
      <c r="AEH26">
        <f>IF($B26=0,1000000,IF(INDEX('計算A'!$D$60:$II$104,$B26,232)*LT26=1,IF(AND($E26=2,VA26=0),1000000,IF($F26&gt;0,INDEX('計算A'!IA$110:IA$114,$F26+1)+IF(AND($E26=1,VA26=0),1000,0),MIN(AFA26,20)*400+(IF('計算A'!HZ$106=1,1-LS26,0)+IF('計算A'!IA$106=1,1-LU26,0))*150+170+'計算A'!IA$5*100000+IF(AND($E26=1,VA26=0),50000,0))),1000000))</f>
        <v/>
      </c>
      <c r="AEI26">
        <f>IF($B26=0,1000000,IF(INDEX('計算A'!$D$60:$II$104,$B26,233)*LU26=1,IF(AND($E26=2,VB26=0),1000000,IF($F26&gt;0,INDEX('計算A'!IB$110:IB$114,$F26+1)+IF(AND($E26=1,VB26=0),1000,0),MIN(AFA26,20)*400+(IF('計算A'!IA$106=1,1-LT26,0)+IF('計算A'!IB$106=1,1-LV26,0))*150+180+'計算A'!IB$5*100000+IF(AND($E26=1,VB26=0),50000,0))),1000000))</f>
        <v/>
      </c>
      <c r="AEJ26">
        <f>IF($B26=0,1000000,IF(INDEX('計算A'!$D$60:$II$104,$B26,234)*LV26=1,IF(AND($E26=2,VC26=0),1000000,IF($F26&gt;0,INDEX('計算A'!IC$110:IC$114,$F26+1)+IF(AND($E26=1,VC26=0),1000,0),MIN(AFA26,20)*400+(IF('計算A'!IB$106=1,1-LU26,0)+IF('計算A'!IC$106=1,1-LW26,0))*150+190+'計算A'!IC$5*100000+IF(AND($E26=1,VC26=0),50000,0))),1000000))</f>
        <v/>
      </c>
      <c r="AEK26">
        <f>IF($B26=0,1000000,IF(INDEX('計算A'!$D$60:$II$104,$B26,235)*LW26=1,IF(AND($E26=2,VD26=0),1000000,IF($F26&gt;0,INDEX('計算A'!ID$110:ID$114,$F26+1)+IF(AND($E26=1,VD26=0),1000,0),MIN(AFA26,20)*400+(IF('計算A'!IC$106=1,1-LV26,0)+IF('計算A'!ID$106=1,1-LX26,0))*150+200+'計算A'!ID$5*100000+IF(AND($E26=1,VD26=0),50000,0))),1000000))</f>
        <v/>
      </c>
      <c r="AEL26">
        <f>IF($B26=0,1000000,IF(INDEX('計算A'!$D$60:$II$104,$B26,236)*LX26=1,IF(AND($E26=2,VE26=0),1000000,IF($F26&gt;0,INDEX('計算A'!IE$110:IE$114,$F26+1)+IF(AND($E26=1,VE26=0),1000,0),MIN(AFA26,20)*400+(IF('計算A'!ID$106=1,1-LW26,0)+IF('計算A'!IE$106=1,1-LY26,0))*150+210+'計算A'!IE$5*100000+IF(AND($E26=1,VE26=0),50000,0))),1000000))</f>
        <v/>
      </c>
      <c r="AEM26">
        <f>IF($B26=0,1000000,IF(INDEX('計算A'!$D$60:$II$104,$B26,237)*LY26=1,IF(AND($E26=2,VF26=0),1000000,IF($F26&gt;0,INDEX('計算A'!IF$110:IF$114,$F26+1)+IF(AND($E26=1,VF26=0),1000,0),MIN(AFA26,20)*400+(IF('計算A'!IE$106=1,1-LX26,0)+IF('計算A'!IF$106=1,1-LZ26,0))*150+220+'計算A'!IF$5*100000+IF(AND($E26=1,VF26=0),50000,0))),1000000))</f>
        <v/>
      </c>
      <c r="AEN26">
        <f>IF($B26=0,1000000,IF(INDEX('計算A'!$D$60:$II$104,$B26,238)*LZ26=1,IF(AND($E26=2,VG26=0),1000000,IF($F26&gt;0,INDEX('計算A'!IG$110:IG$114,$F26+1)+IF(AND($E26=1,VG26=0),1000,0),MIN(AFA26,20)*400+(IF('計算A'!IF$106=1,1-LY26,0)+IF('計算A'!IG$106=1,1-MA26,0))*150+230+'計算A'!IG$5*100000+IF(AND($E26=1,VG26=0),50000,0))),1000000))</f>
        <v/>
      </c>
      <c r="AEO26">
        <f>IF($B26=0,1000000,IF(INDEX('計算A'!$D$60:$II$104,$B26,239)*MA26=1,IF(AND($E26=2,VH26=0),1000000,IF($F26&gt;0,INDEX('計算A'!IH$110:IH$114,$F26+1)+IF(AND($E26=1,VH26=0),1000,0),MIN(AFA26,20)*400+(IF('計算A'!IG$106=1,1-LZ26,0)+IF('計算A'!IH$106=1,1-MB26,0))*150+240+'計算A'!IH$5*100000+IF(AND($E26=1,VH26=0),50000,0))),1000000))</f>
        <v/>
      </c>
      <c r="AEP26">
        <f>IF($B26=0,1000000,IF(INDEX('計算A'!$D$60:$II$104,$B26,240)*MB26=1,IF(AND($E26=2,VI26=0),1000000,IF($F26&gt;0,INDEX('計算A'!II$110:II$114,$F26+1)+IF(AND($E26=1,VI26=0),1000,0),MIN(AFA26,20)*400+(IF('計算A'!IH$106=1,1-MA26,0))*150+250+'計算A'!II$5*100000+IF(AND($E26=1,VI26=0),50000,0))),1000000))</f>
        <v/>
      </c>
      <c r="AER26">
        <f>AER25+IF($C25&gt;0,IF(INDEX('計算A'!$D$2:$II$2,$C25)=1,1,0),0)</f>
        <v/>
      </c>
      <c r="AES26">
        <f>AES25+IF($C25&gt;0,IF(INDEX('計算A'!$D$2:$II$2,$C25)=2,1,0),0)</f>
        <v/>
      </c>
      <c r="AET26">
        <f>AET25+IF($C25&gt;0,IF(INDEX('計算A'!$D$2:$II$2,$C25)=3,1,0),0)</f>
        <v/>
      </c>
      <c r="AEU26">
        <f>AEU25+IF($C25&gt;0,IF(INDEX('計算A'!$D$2:$II$2,$C25)=4,1,0),0)</f>
        <v/>
      </c>
      <c r="AEV26">
        <f>AEV25+IF($C25&gt;0,IF(INDEX('計算A'!$D$2:$II$2,$C25)=5,1,0),0)</f>
        <v/>
      </c>
      <c r="AEW26">
        <f>AEW25+IF($C25&gt;0,IF(INDEX('計算A'!$D$2:$II$2,$C25)=6,1,0),0)</f>
        <v/>
      </c>
      <c r="AEX26">
        <f>AEX25+IF($C25&gt;0,IF(INDEX('計算A'!$D$2:$II$2,$C25)=7,1,0),0)</f>
        <v/>
      </c>
      <c r="AEY26">
        <f>AEY25+IF($C25&gt;0,IF(INDEX('計算A'!$D$2:$II$2,$C25)=8,1,0),0)</f>
        <v/>
      </c>
      <c r="AEZ26">
        <f>AEZ25+IF($C25&gt;0,IF(INDEX('計算A'!$D$2:$II$2,$C25)=9,1,0),0)</f>
        <v/>
      </c>
      <c r="AFA26">
        <f>AFA25+IF($C25&gt;0,IF(INDEX('計算A'!$D$2:$II$2,$C25)=10,1,0),0)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F($F27&gt;0,INDEX('計算A'!D$110:D$114,$F27+1)+IF(AND($E27=1,MD27=0),1000,0),MIN(AER27,20)*400+(IF('計算A'!D$106=1,1-CX27,0))*150+11+'計算A'!D$5*100000+IF(AND($E27=1,MD27=0),50000,0))),1000000))</f>
        <v/>
      </c>
      <c r="VL27">
        <f>IF($B27=0,1000000,IF(INDEX('計算A'!$D$60:$II$104,$B27,2)*CX27=1,IF(AND($E27=2,ME27=0),1000000,IF($F27&gt;0,INDEX('計算A'!E$110:E$114,$F27+1)+IF(AND($E27=1,ME27=0),1000,0),MIN(AER27,20)*400+(IF('計算A'!D$106=1,1-CW27,0)+IF('計算A'!E$106=1,1-CY27,0))*150+21+'計算A'!E$5*100000+IF(AND($E27=1,ME27=0),50000,0))),1000000))</f>
        <v/>
      </c>
      <c r="VM27">
        <f>IF($B27=0,1000000,IF(INDEX('計算A'!$D$60:$II$104,$B27,3)*CY27=1,IF(AND($E27=2,MF27=0),1000000,IF($F27&gt;0,INDEX('計算A'!F$110:F$114,$F27+1)+IF(AND($E27=1,MF27=0),1000,0),MIN(AER27,20)*400+(IF('計算A'!E$106=1,1-CX27,0)+IF('計算A'!F$106=1,1-CZ27,0))*150+31+'計算A'!F$5*100000+IF(AND($E27=1,MF27=0),50000,0))),1000000))</f>
        <v/>
      </c>
      <c r="VN27">
        <f>IF($B27=0,1000000,IF(INDEX('計算A'!$D$60:$II$104,$B27,4)*CZ27=1,IF(AND($E27=2,MG27=0),1000000,IF($F27&gt;0,INDEX('計算A'!G$110:G$114,$F27+1)+IF(AND($E27=1,MG27=0),1000,0),MIN(AER27,20)*400+(IF('計算A'!F$106=1,1-CY27,0)+IF('計算A'!G$106=1,1-DA27,0))*150+41+'計算A'!G$5*100000+IF(AND($E27=1,MG27=0),50000,0))),1000000))</f>
        <v/>
      </c>
      <c r="VO27">
        <f>IF($B27=0,1000000,IF(INDEX('計算A'!$D$60:$II$104,$B27,5)*DA27=1,IF(AND($E27=2,MH27=0),1000000,IF($F27&gt;0,INDEX('計算A'!H$110:H$114,$F27+1)+IF(AND($E27=1,MH27=0),1000,0),MIN(AER27,20)*400+(IF('計算A'!G$106=1,1-CZ27,0)+IF('計算A'!H$106=1,1-DB27,0))*150+51+'計算A'!H$5*100000+IF(AND($E27=1,MH27=0),50000,0))),1000000))</f>
        <v/>
      </c>
      <c r="VP27">
        <f>IF($B27=0,1000000,IF(INDEX('計算A'!$D$60:$II$104,$B27,6)*DB27=1,IF(AND($E27=2,MI27=0),1000000,IF($F27&gt;0,INDEX('計算A'!I$110:I$114,$F27+1)+IF(AND($E27=1,MI27=0),1000,0),MIN(AER27,20)*400+(IF('計算A'!H$106=1,1-DA27,0)+IF('計算A'!I$106=1,1-DC27,0))*150+61+'計算A'!I$5*100000+IF(AND($E27=1,MI27=0),50000,0))),1000000))</f>
        <v/>
      </c>
      <c r="VQ27">
        <f>IF($B27=0,1000000,IF(INDEX('計算A'!$D$60:$II$104,$B27,7)*DC27=1,IF(AND($E27=2,MJ27=0),1000000,IF($F27&gt;0,INDEX('計算A'!J$110:J$114,$F27+1)+IF(AND($E27=1,MJ27=0),1000,0),MIN(AER27,20)*400+(IF('計算A'!I$106=1,1-DB27,0)+IF('計算A'!J$106=1,1-DD27,0))*150+71+'計算A'!J$5*100000+IF(AND($E27=1,MJ27=0),50000,0))),1000000))</f>
        <v/>
      </c>
      <c r="VR27">
        <f>IF($B27=0,1000000,IF(INDEX('計算A'!$D$60:$II$104,$B27,8)*DD27=1,IF(AND($E27=2,MK27=0),1000000,IF($F27&gt;0,INDEX('計算A'!K$110:K$114,$F27+1)+IF(AND($E27=1,MK27=0),1000,0),MIN(AER27,20)*400+(IF('計算A'!J$106=1,1-DC27,0)+IF('計算A'!K$106=1,1-DE27,0))*150+81+'計算A'!K$5*100000+IF(AND($E27=1,MK27=0),50000,0))),1000000))</f>
        <v/>
      </c>
      <c r="VS27">
        <f>IF($B27=0,1000000,IF(INDEX('計算A'!$D$60:$II$104,$B27,9)*DE27=1,IF(AND($E27=2,ML27=0),1000000,IF($F27&gt;0,INDEX('計算A'!L$110:L$114,$F27+1)+IF(AND($E27=1,ML27=0),1000,0),MIN(AER27,20)*400+(IF('計算A'!K$106=1,1-DD27,0)+IF('計算A'!L$106=1,1-DF27,0))*150+91+'計算A'!L$5*100000+IF(AND($E27=1,ML27=0),50000,0))),1000000))</f>
        <v/>
      </c>
      <c r="VT27">
        <f>IF($B27=0,1000000,IF(INDEX('計算A'!$D$60:$II$104,$B27,10)*DF27=1,IF(AND($E27=2,MM27=0),1000000,IF($F27&gt;0,INDEX('計算A'!M$110:M$114,$F27+1)+IF(AND($E27=1,MM27=0),1000,0),MIN(AER27,20)*400+(IF('計算A'!L$106=1,1-DE27,0)+IF('計算A'!M$106=1,1-DG27,0))*150+101+'計算A'!M$5*100000+IF(AND($E27=1,MM27=0),50000,0))),1000000))</f>
        <v/>
      </c>
      <c r="VU27">
        <f>IF($B27=0,1000000,IF(INDEX('計算A'!$D$60:$II$104,$B27,11)*DG27=1,IF(AND($E27=2,MN27=0),1000000,IF($F27&gt;0,INDEX('計算A'!N$110:N$114,$F27+1)+IF(AND($E27=1,MN27=0),1000,0),MIN(AER27,20)*400+(IF('計算A'!M$106=1,1-DF27,0)+IF('計算A'!N$106=1,1-DH27,0))*150+111+'計算A'!N$5*100000+IF(AND($E27=1,MN27=0),50000,0))),1000000))</f>
        <v/>
      </c>
      <c r="VV27">
        <f>IF($B27=0,1000000,IF(INDEX('計算A'!$D$60:$II$104,$B27,12)*DH27=1,IF(AND($E27=2,MO27=0),1000000,IF($F27&gt;0,INDEX('計算A'!O$110:O$114,$F27+1)+IF(AND($E27=1,MO27=0),1000,0),MIN(AER27,20)*400+(IF('計算A'!N$106=1,1-DG27,0)+IF('計算A'!O$106=1,1-DI27,0))*150+121+'計算A'!O$5*100000+IF(AND($E27=1,MO27=0),50000,0))),1000000))</f>
        <v/>
      </c>
      <c r="VW27">
        <f>IF($B27=0,1000000,IF(INDEX('計算A'!$D$60:$II$104,$B27,13)*DI27=1,IF(AND($E27=2,MP27=0),1000000,IF($F27&gt;0,INDEX('計算A'!P$110:P$114,$F27+1)+IF(AND($E27=1,MP27=0),1000,0),MIN(AER27,20)*400+(IF('計算A'!O$106=1,1-DH27,0)+IF('計算A'!P$106=1,1-DJ27,0))*150+131+'計算A'!P$5*100000+IF(AND($E27=1,MP27=0),50000,0))),1000000))</f>
        <v/>
      </c>
      <c r="VX27">
        <f>IF($B27=0,1000000,IF(INDEX('計算A'!$D$60:$II$104,$B27,14)*DJ27=1,IF(AND($E27=2,MQ27=0),1000000,IF($F27&gt;0,INDEX('計算A'!Q$110:Q$114,$F27+1)+IF(AND($E27=1,MQ27=0),1000,0),MIN(AER27,20)*400+(IF('計算A'!P$106=1,1-DI27,0)+IF('計算A'!Q$106=1,1-DK27,0))*150+141+'計算A'!Q$5*100000+IF(AND($E27=1,MQ27=0),50000,0))),1000000))</f>
        <v/>
      </c>
      <c r="VY27">
        <f>IF($B27=0,1000000,IF(INDEX('計算A'!$D$60:$II$104,$B27,15)*DK27=1,IF(AND($E27=2,MR27=0),1000000,IF($F27&gt;0,INDEX('計算A'!R$110:R$114,$F27+1)+IF(AND($E27=1,MR27=0),1000,0),MIN(AER27,20)*400+(IF('計算A'!Q$106=1,1-DJ27,0)+IF('計算A'!R$106=1,1-DL27,0))*150+151+'計算A'!R$5*100000+IF(AND($E27=1,MR27=0),50000,0))),1000000))</f>
        <v/>
      </c>
      <c r="VZ27">
        <f>IF($B27=0,1000000,IF(INDEX('計算A'!$D$60:$II$104,$B27,16)*DL27=1,IF(AND($E27=2,MS27=0),1000000,IF($F27&gt;0,INDEX('計算A'!S$110:S$114,$F27+1)+IF(AND($E27=1,MS27=0),1000,0),MIN(AER27,20)*400+(IF('計算A'!R$106=1,1-DK27,0)+IF('計算A'!S$106=1,1-DM27,0))*150+161+'計算A'!S$5*100000+IF(AND($E27=1,MS27=0),50000,0))),1000000))</f>
        <v/>
      </c>
      <c r="WA27">
        <f>IF($B27=0,1000000,IF(INDEX('計算A'!$D$60:$II$104,$B27,17)*DM27=1,IF(AND($E27=2,MT27=0),1000000,IF($F27&gt;0,INDEX('計算A'!T$110:T$114,$F27+1)+IF(AND($E27=1,MT27=0),1000,0),MIN(AER27,20)*400+(IF('計算A'!S$106=1,1-DL27,0)+IF('計算A'!T$106=1,1-DN27,0))*150+171+'計算A'!T$5*100000+IF(AND($E27=1,MT27=0),50000,0))),1000000))</f>
        <v/>
      </c>
      <c r="WB27">
        <f>IF($B27=0,1000000,IF(INDEX('計算A'!$D$60:$II$104,$B27,18)*DN27=1,IF(AND($E27=2,MU27=0),1000000,IF($F27&gt;0,INDEX('計算A'!U$110:U$114,$F27+1)+IF(AND($E27=1,MU27=0),1000,0),MIN(AER27,20)*400+(IF('計算A'!T$106=1,1-DM27,0)+IF('計算A'!U$106=1,1-DO27,0))*150+181+'計算A'!U$5*100000+IF(AND($E27=1,MU27=0),50000,0))),1000000))</f>
        <v/>
      </c>
      <c r="WC27">
        <f>IF($B27=0,1000000,IF(INDEX('計算A'!$D$60:$II$104,$B27,19)*DO27=1,IF(AND($E27=2,MV27=0),1000000,IF($F27&gt;0,INDEX('計算A'!V$110:V$114,$F27+1)+IF(AND($E27=1,MV27=0),1000,0),MIN(AER27,20)*400+(IF('計算A'!U$106=1,1-DN27,0)+IF('計算A'!V$106=1,1-DP27,0))*150+191+'計算A'!V$5*100000+IF(AND($E27=1,MV27=0),50000,0))),1000000))</f>
        <v/>
      </c>
      <c r="WD27">
        <f>IF($B27=0,1000000,IF(INDEX('計算A'!$D$60:$II$104,$B27,20)*DP27=1,IF(AND($E27=2,MW27=0),1000000,IF($F27&gt;0,INDEX('計算A'!W$110:W$114,$F27+1)+IF(AND($E27=1,MW27=0),1000,0),MIN(AER27,20)*400+(IF('計算A'!V$106=1,1-DO27,0)+IF('計算A'!W$106=1,1-DQ27,0))*150+201+'計算A'!W$5*100000+IF(AND($E27=1,MW27=0),50000,0))),1000000))</f>
        <v/>
      </c>
      <c r="WE27">
        <f>IF($B27=0,1000000,IF(INDEX('計算A'!$D$60:$II$104,$B27,21)*DQ27=1,IF(AND($E27=2,MX27=0),1000000,IF($F27&gt;0,INDEX('計算A'!X$110:X$114,$F27+1)+IF(AND($E27=1,MX27=0),1000,0),MIN(AER27,20)*400+(IF('計算A'!W$106=1,1-DP27,0)+IF('計算A'!X$106=1,1-DR27,0))*150+211+'計算A'!X$5*100000+IF(AND($E27=1,MX27=0),50000,0))),1000000))</f>
        <v/>
      </c>
      <c r="WF27">
        <f>IF($B27=0,1000000,IF(INDEX('計算A'!$D$60:$II$104,$B27,22)*DR27=1,IF(AND($E27=2,MY27=0),1000000,IF($F27&gt;0,INDEX('計算A'!Y$110:Y$114,$F27+1)+IF(AND($E27=1,MY27=0),1000,0),MIN(AER27,20)*400+(IF('計算A'!X$106=1,1-DQ27,0)+IF('計算A'!Y$106=1,1-DS27,0))*150+221+'計算A'!Y$5*100000+IF(AND($E27=1,MY27=0),50000,0))),1000000))</f>
        <v/>
      </c>
      <c r="WG27">
        <f>IF($B27=0,1000000,IF(INDEX('計算A'!$D$60:$II$104,$B27,23)*DS27=1,IF(AND($E27=2,MZ27=0),1000000,IF($F27&gt;0,INDEX('計算A'!Z$110:Z$114,$F27+1)+IF(AND($E27=1,MZ27=0),1000,0),MIN(AER27,20)*400+(IF('計算A'!Y$106=1,1-DR27,0)+IF('計算A'!Z$106=1,1-DT27,0))*150+231+'計算A'!Z$5*100000+IF(AND($E27=1,MZ27=0),50000,0))),1000000))</f>
        <v/>
      </c>
      <c r="WH27">
        <f>IF($B27=0,1000000,IF(INDEX('計算A'!$D$60:$II$104,$B27,24)*DT27=1,IF(AND($E27=2,NA27=0),1000000,IF($F27&gt;0,INDEX('計算A'!AA$110:AA$114,$F27+1)+IF(AND($E27=1,NA27=0),1000,0),MIN(AER27,20)*400+(IF('計算A'!Z$106=1,1-DS27,0))*150+241+'計算A'!AA$5*100000+IF(AND($E27=1,NA27=0),50000,0))),1000000))</f>
        <v/>
      </c>
      <c r="WI27">
        <f>IF($B27=0,1000000,IF(INDEX('計算A'!$D$60:$II$104,$B27,25)*DU27=1,IF(AND($E27=2,NB27=0),1000000,IF($F27&gt;0,INDEX('計算A'!AB$110:AB$114,$F27+1)+IF(AND($E27=1,NB27=0),1000,0),MIN(AES27,20)*400+(IF('計算A'!AB$106=1,1-DV27,0))*150+12+'計算A'!AB$5*100000+IF(AND($E27=1,NB27=0),50000,0))),1000000))</f>
        <v/>
      </c>
      <c r="WJ27">
        <f>IF($B27=0,1000000,IF(INDEX('計算A'!$D$60:$II$104,$B27,26)*DV27=1,IF(AND($E27=2,NC27=0),1000000,IF($F27&gt;0,INDEX('計算A'!AC$110:AC$114,$F27+1)+IF(AND($E27=1,NC27=0),1000,0),MIN(AES27,20)*400+(IF('計算A'!AB$106=1,1-DU27,0)+IF('計算A'!AC$106=1,1-DW27,0))*150+22+'計算A'!AC$5*100000+IF(AND($E27=1,NC27=0),50000,0))),1000000))</f>
        <v/>
      </c>
      <c r="WK27">
        <f>IF($B27=0,1000000,IF(INDEX('計算A'!$D$60:$II$104,$B27,27)*DW27=1,IF(AND($E27=2,ND27=0),1000000,IF($F27&gt;0,INDEX('計算A'!AD$110:AD$114,$F27+1)+IF(AND($E27=1,ND27=0),1000,0),MIN(AES27,20)*400+(IF('計算A'!AC$106=1,1-DV27,0)+IF('計算A'!AD$106=1,1-DX27,0))*150+32+'計算A'!AD$5*100000+IF(AND($E27=1,ND27=0),50000,0))),1000000))</f>
        <v/>
      </c>
      <c r="WL27">
        <f>IF($B27=0,1000000,IF(INDEX('計算A'!$D$60:$II$104,$B27,28)*DX27=1,IF(AND($E27=2,NE27=0),1000000,IF($F27&gt;0,INDEX('計算A'!AE$110:AE$114,$F27+1)+IF(AND($E27=1,NE27=0),1000,0),MIN(AES27,20)*400+(IF('計算A'!AD$106=1,1-DW27,0)+IF('計算A'!AE$106=1,1-DY27,0))*150+42+'計算A'!AE$5*100000+IF(AND($E27=1,NE27=0),50000,0))),1000000))</f>
        <v/>
      </c>
      <c r="WM27">
        <f>IF($B27=0,1000000,IF(INDEX('計算A'!$D$60:$II$104,$B27,29)*DY27=1,IF(AND($E27=2,NF27=0),1000000,IF($F27&gt;0,INDEX('計算A'!AF$110:AF$114,$F27+1)+IF(AND($E27=1,NF27=0),1000,0),MIN(AES27,20)*400+(IF('計算A'!AE$106=1,1-DX27,0)+IF('計算A'!AF$106=1,1-DZ27,0))*150+52+'計算A'!AF$5*100000+IF(AND($E27=1,NF27=0),50000,0))),1000000))</f>
        <v/>
      </c>
      <c r="WN27">
        <f>IF($B27=0,1000000,IF(INDEX('計算A'!$D$60:$II$104,$B27,30)*DZ27=1,IF(AND($E27=2,NG27=0),1000000,IF($F27&gt;0,INDEX('計算A'!AG$110:AG$114,$F27+1)+IF(AND($E27=1,NG27=0),1000,0),MIN(AES27,20)*400+(IF('計算A'!AF$106=1,1-DY27,0)+IF('計算A'!AG$106=1,1-EA27,0))*150+62+'計算A'!AG$5*100000+IF(AND($E27=1,NG27=0),50000,0))),1000000))</f>
        <v/>
      </c>
      <c r="WO27">
        <f>IF($B27=0,1000000,IF(INDEX('計算A'!$D$60:$II$104,$B27,31)*EA27=1,IF(AND($E27=2,NH27=0),1000000,IF($F27&gt;0,INDEX('計算A'!AH$110:AH$114,$F27+1)+IF(AND($E27=1,NH27=0),1000,0),MIN(AES27,20)*400+(IF('計算A'!AG$106=1,1-DZ27,0)+IF('計算A'!AH$106=1,1-EB27,0))*150+72+'計算A'!AH$5*100000+IF(AND($E27=1,NH27=0),50000,0))),1000000))</f>
        <v/>
      </c>
      <c r="WP27">
        <f>IF($B27=0,1000000,IF(INDEX('計算A'!$D$60:$II$104,$B27,32)*EB27=1,IF(AND($E27=2,NI27=0),1000000,IF($F27&gt;0,INDEX('計算A'!AI$110:AI$114,$F27+1)+IF(AND($E27=1,NI27=0),1000,0),MIN(AES27,20)*400+(IF('計算A'!AH$106=1,1-EA27,0)+IF('計算A'!AI$106=1,1-EC27,0))*150+82+'計算A'!AI$5*100000+IF(AND($E27=1,NI27=0),50000,0))),1000000))</f>
        <v/>
      </c>
      <c r="WQ27">
        <f>IF($B27=0,1000000,IF(INDEX('計算A'!$D$60:$II$104,$B27,33)*EC27=1,IF(AND($E27=2,NJ27=0),1000000,IF($F27&gt;0,INDEX('計算A'!AJ$110:AJ$114,$F27+1)+IF(AND($E27=1,NJ27=0),1000,0),MIN(AES27,20)*400+(IF('計算A'!AI$106=1,1-EB27,0)+IF('計算A'!AJ$106=1,1-ED27,0))*150+92+'計算A'!AJ$5*100000+IF(AND($E27=1,NJ27=0),50000,0))),1000000))</f>
        <v/>
      </c>
      <c r="WR27">
        <f>IF($B27=0,1000000,IF(INDEX('計算A'!$D$60:$II$104,$B27,34)*ED27=1,IF(AND($E27=2,NK27=0),1000000,IF($F27&gt;0,INDEX('計算A'!AK$110:AK$114,$F27+1)+IF(AND($E27=1,NK27=0),1000,0),MIN(AES27,20)*400+(IF('計算A'!AJ$106=1,1-EC27,0)+IF('計算A'!AK$106=1,1-EE27,0))*150+102+'計算A'!AK$5*100000+IF(AND($E27=1,NK27=0),50000,0))),1000000))</f>
        <v/>
      </c>
      <c r="WS27">
        <f>IF($B27=0,1000000,IF(INDEX('計算A'!$D$60:$II$104,$B27,35)*EE27=1,IF(AND($E27=2,NL27=0),1000000,IF($F27&gt;0,INDEX('計算A'!AL$110:AL$114,$F27+1)+IF(AND($E27=1,NL27=0),1000,0),MIN(AES27,20)*400+(IF('計算A'!AK$106=1,1-ED27,0)+IF('計算A'!AL$106=1,1-EF27,0))*150+112+'計算A'!AL$5*100000+IF(AND($E27=1,NL27=0),50000,0))),1000000))</f>
        <v/>
      </c>
      <c r="WT27">
        <f>IF($B27=0,1000000,IF(INDEX('計算A'!$D$60:$II$104,$B27,36)*EF27=1,IF(AND($E27=2,NM27=0),1000000,IF($F27&gt;0,INDEX('計算A'!AM$110:AM$114,$F27+1)+IF(AND($E27=1,NM27=0),1000,0),MIN(AES27,20)*400+(IF('計算A'!AL$106=1,1-EE27,0)+IF('計算A'!AM$106=1,1-EG27,0))*150+122+'計算A'!AM$5*100000+IF(AND($E27=1,NM27=0),50000,0))),1000000))</f>
        <v/>
      </c>
      <c r="WU27">
        <f>IF($B27=0,1000000,IF(INDEX('計算A'!$D$60:$II$104,$B27,37)*EG27=1,IF(AND($E27=2,NN27=0),1000000,IF($F27&gt;0,INDEX('計算A'!AN$110:AN$114,$F27+1)+IF(AND($E27=1,NN27=0),1000,0),MIN(AES27,20)*400+(IF('計算A'!AM$106=1,1-EF27,0)+IF('計算A'!AN$106=1,1-EH27,0))*150+132+'計算A'!AN$5*100000+IF(AND($E27=1,NN27=0),50000,0))),1000000))</f>
        <v/>
      </c>
      <c r="WV27">
        <f>IF($B27=0,1000000,IF(INDEX('計算A'!$D$60:$II$104,$B27,38)*EH27=1,IF(AND($E27=2,NO27=0),1000000,IF($F27&gt;0,INDEX('計算A'!AO$110:AO$114,$F27+1)+IF(AND($E27=1,NO27=0),1000,0),MIN(AES27,20)*400+(IF('計算A'!AN$106=1,1-EG27,0)+IF('計算A'!AO$106=1,1-EI27,0))*150+142+'計算A'!AO$5*100000+IF(AND($E27=1,NO27=0),50000,0))),1000000))</f>
        <v/>
      </c>
      <c r="WW27">
        <f>IF($B27=0,1000000,IF(INDEX('計算A'!$D$60:$II$104,$B27,39)*EI27=1,IF(AND($E27=2,NP27=0),1000000,IF($F27&gt;0,INDEX('計算A'!AP$110:AP$114,$F27+1)+IF(AND($E27=1,NP27=0),1000,0),MIN(AES27,20)*400+(IF('計算A'!AO$106=1,1-EH27,0)+IF('計算A'!AP$106=1,1-EJ27,0))*150+152+'計算A'!AP$5*100000+IF(AND($E27=1,NP27=0),50000,0))),1000000))</f>
        <v/>
      </c>
      <c r="WX27">
        <f>IF($B27=0,1000000,IF(INDEX('計算A'!$D$60:$II$104,$B27,40)*EJ27=1,IF(AND($E27=2,NQ27=0),1000000,IF($F27&gt;0,INDEX('計算A'!AQ$110:AQ$114,$F27+1)+IF(AND($E27=1,NQ27=0),1000,0),MIN(AES27,20)*400+(IF('計算A'!AP$106=1,1-EI27,0)+IF('計算A'!AQ$106=1,1-EK27,0))*150+162+'計算A'!AQ$5*100000+IF(AND($E27=1,NQ27=0),50000,0))),1000000))</f>
        <v/>
      </c>
      <c r="WY27">
        <f>IF($B27=0,1000000,IF(INDEX('計算A'!$D$60:$II$104,$B27,41)*EK27=1,IF(AND($E27=2,NR27=0),1000000,IF($F27&gt;0,INDEX('計算A'!AR$110:AR$114,$F27+1)+IF(AND($E27=1,NR27=0),1000,0),MIN(AES27,20)*400+(IF('計算A'!AQ$106=1,1-EJ27,0)+IF('計算A'!AR$106=1,1-EL27,0))*150+172+'計算A'!AR$5*100000+IF(AND($E27=1,NR27=0),50000,0))),1000000))</f>
        <v/>
      </c>
      <c r="WZ27">
        <f>IF($B27=0,1000000,IF(INDEX('計算A'!$D$60:$II$104,$B27,42)*EL27=1,IF(AND($E27=2,NS27=0),1000000,IF($F27&gt;0,INDEX('計算A'!AS$110:AS$114,$F27+1)+IF(AND($E27=1,NS27=0),1000,0),MIN(AES27,20)*400+(IF('計算A'!AR$106=1,1-EK27,0)+IF('計算A'!AS$106=1,1-EM27,0))*150+182+'計算A'!AS$5*100000+IF(AND($E27=1,NS27=0),50000,0))),1000000))</f>
        <v/>
      </c>
      <c r="XA27">
        <f>IF($B27=0,1000000,IF(INDEX('計算A'!$D$60:$II$104,$B27,43)*EM27=1,IF(AND($E27=2,NT27=0),1000000,IF($F27&gt;0,INDEX('計算A'!AT$110:AT$114,$F27+1)+IF(AND($E27=1,NT27=0),1000,0),MIN(AES27,20)*400+(IF('計算A'!AS$106=1,1-EL27,0)+IF('計算A'!AT$106=1,1-EN27,0))*150+192+'計算A'!AT$5*100000+IF(AND($E27=1,NT27=0),50000,0))),1000000))</f>
        <v/>
      </c>
      <c r="XB27">
        <f>IF($B27=0,1000000,IF(INDEX('計算A'!$D$60:$II$104,$B27,44)*EN27=1,IF(AND($E27=2,NU27=0),1000000,IF($F27&gt;0,INDEX('計算A'!AU$110:AU$114,$F27+1)+IF(AND($E27=1,NU27=0),1000,0),MIN(AES27,20)*400+(IF('計算A'!AT$106=1,1-EM27,0)+IF('計算A'!AU$106=1,1-EO27,0))*150+202+'計算A'!AU$5*100000+IF(AND($E27=1,NU27=0),50000,0))),1000000))</f>
        <v/>
      </c>
      <c r="XC27">
        <f>IF($B27=0,1000000,IF(INDEX('計算A'!$D$60:$II$104,$B27,45)*EO27=1,IF(AND($E27=2,NV27=0),1000000,IF($F27&gt;0,INDEX('計算A'!AV$110:AV$114,$F27+1)+IF(AND($E27=1,NV27=0),1000,0),MIN(AES27,20)*400+(IF('計算A'!AU$106=1,1-EN27,0)+IF('計算A'!AV$106=1,1-EP27,0))*150+212+'計算A'!AV$5*100000+IF(AND($E27=1,NV27=0),50000,0))),1000000))</f>
        <v/>
      </c>
      <c r="XD27">
        <f>IF($B27=0,1000000,IF(INDEX('計算A'!$D$60:$II$104,$B27,46)*EP27=1,IF(AND($E27=2,NW27=0),1000000,IF($F27&gt;0,INDEX('計算A'!AW$110:AW$114,$F27+1)+IF(AND($E27=1,NW27=0),1000,0),MIN(AES27,20)*400+(IF('計算A'!AV$106=1,1-EO27,0)+IF('計算A'!AW$106=1,1-EQ27,0))*150+222+'計算A'!AW$5*100000+IF(AND($E27=1,NW27=0),50000,0))),1000000))</f>
        <v/>
      </c>
      <c r="XE27">
        <f>IF($B27=0,1000000,IF(INDEX('計算A'!$D$60:$II$104,$B27,47)*EQ27=1,IF(AND($E27=2,NX27=0),1000000,IF($F27&gt;0,INDEX('計算A'!AX$110:AX$114,$F27+1)+IF(AND($E27=1,NX27=0),1000,0),MIN(AES27,20)*400+(IF('計算A'!AW$106=1,1-EP27,0)+IF('計算A'!AX$106=1,1-ER27,0))*150+232+'計算A'!AX$5*100000+IF(AND($E27=1,NX27=0),50000,0))),1000000))</f>
        <v/>
      </c>
      <c r="XF27">
        <f>IF($B27=0,1000000,IF(INDEX('計算A'!$D$60:$II$104,$B27,48)*ER27=1,IF(AND($E27=2,NY27=0),1000000,IF($F27&gt;0,INDEX('計算A'!AY$110:AY$114,$F27+1)+IF(AND($E27=1,NY27=0),1000,0),MIN(AES27,20)*400+(IF('計算A'!AX$106=1,1-EQ27,0))*150+242+'計算A'!AY$5*100000+IF(AND($E27=1,NY27=0),50000,0))),1000000))</f>
        <v/>
      </c>
      <c r="XG27">
        <f>IF($B27=0,1000000,IF(INDEX('計算A'!$D$60:$II$104,$B27,49)*ES27=1,IF(AND($E27=2,NZ27=0),1000000,IF($F27&gt;0,INDEX('計算A'!AZ$110:AZ$114,$F27+1)+IF(AND($E27=1,NZ27=0),1000,0),MIN(AET27,20)*400+(IF('計算A'!AZ$106=1,1-ET27,0))*150+13+'計算A'!AZ$5*100000+IF(AND($E27=1,NZ27=0),50000,0))),1000000))</f>
        <v/>
      </c>
      <c r="XH27">
        <f>IF($B27=0,1000000,IF(INDEX('計算A'!$D$60:$II$104,$B27,50)*ET27=1,IF(AND($E27=2,OA27=0),1000000,IF($F27&gt;0,INDEX('計算A'!BA$110:BA$114,$F27+1)+IF(AND($E27=1,OA27=0),1000,0),MIN(AET27,20)*400+(IF('計算A'!AZ$106=1,1-ES27,0)+IF('計算A'!BA$106=1,1-EU27,0))*150+23+'計算A'!BA$5*100000+IF(AND($E27=1,OA27=0),50000,0))),1000000))</f>
        <v/>
      </c>
      <c r="XI27">
        <f>IF($B27=0,1000000,IF(INDEX('計算A'!$D$60:$II$104,$B27,51)*EU27=1,IF(AND($E27=2,OB27=0),1000000,IF($F27&gt;0,INDEX('計算A'!BB$110:BB$114,$F27+1)+IF(AND($E27=1,OB27=0),1000,0),MIN(AET27,20)*400+(IF('計算A'!BA$106=1,1-ET27,0)+IF('計算A'!BB$106=1,1-EV27,0))*150+33+'計算A'!BB$5*100000+IF(AND($E27=1,OB27=0),50000,0))),1000000))</f>
        <v/>
      </c>
      <c r="XJ27">
        <f>IF($B27=0,1000000,IF(INDEX('計算A'!$D$60:$II$104,$B27,52)*EV27=1,IF(AND($E27=2,OC27=0),1000000,IF($F27&gt;0,INDEX('計算A'!BC$110:BC$114,$F27+1)+IF(AND($E27=1,OC27=0),1000,0),MIN(AET27,20)*400+(IF('計算A'!BB$106=1,1-EU27,0)+IF('計算A'!BC$106=1,1-EW27,0))*150+43+'計算A'!BC$5*100000+IF(AND($E27=1,OC27=0),50000,0))),1000000))</f>
        <v/>
      </c>
      <c r="XK27">
        <f>IF($B27=0,1000000,IF(INDEX('計算A'!$D$60:$II$104,$B27,53)*EW27=1,IF(AND($E27=2,OD27=0),1000000,IF($F27&gt;0,INDEX('計算A'!BD$110:BD$114,$F27+1)+IF(AND($E27=1,OD27=0),1000,0),MIN(AET27,20)*400+(IF('計算A'!BC$106=1,1-EV27,0)+IF('計算A'!BD$106=1,1-EX27,0))*150+53+'計算A'!BD$5*100000+IF(AND($E27=1,OD27=0),50000,0))),1000000))</f>
        <v/>
      </c>
      <c r="XL27">
        <f>IF($B27=0,1000000,IF(INDEX('計算A'!$D$60:$II$104,$B27,54)*EX27=1,IF(AND($E27=2,OE27=0),1000000,IF($F27&gt;0,INDEX('計算A'!BE$110:BE$114,$F27+1)+IF(AND($E27=1,OE27=0),1000,0),MIN(AET27,20)*400+(IF('計算A'!BD$106=1,1-EW27,0)+IF('計算A'!BE$106=1,1-EY27,0))*150+63+'計算A'!BE$5*100000+IF(AND($E27=1,OE27=0),50000,0))),1000000))</f>
        <v/>
      </c>
      <c r="XM27">
        <f>IF($B27=0,1000000,IF(INDEX('計算A'!$D$60:$II$104,$B27,55)*EY27=1,IF(AND($E27=2,OF27=0),1000000,IF($F27&gt;0,INDEX('計算A'!BF$110:BF$114,$F27+1)+IF(AND($E27=1,OF27=0),1000,0),MIN(AET27,20)*400+(IF('計算A'!BE$106=1,1-EX27,0)+IF('計算A'!BF$106=1,1-EZ27,0))*150+73+'計算A'!BF$5*100000+IF(AND($E27=1,OF27=0),50000,0))),1000000))</f>
        <v/>
      </c>
      <c r="XN27">
        <f>IF($B27=0,1000000,IF(INDEX('計算A'!$D$60:$II$104,$B27,56)*EZ27=1,IF(AND($E27=2,OG27=0),1000000,IF($F27&gt;0,INDEX('計算A'!BG$110:BG$114,$F27+1)+IF(AND($E27=1,OG27=0),1000,0),MIN(AET27,20)*400+(IF('計算A'!BF$106=1,1-EY27,0)+IF('計算A'!BG$106=1,1-FA27,0))*150+83+'計算A'!BG$5*100000+IF(AND($E27=1,OG27=0),50000,0))),1000000))</f>
        <v/>
      </c>
      <c r="XO27">
        <f>IF($B27=0,1000000,IF(INDEX('計算A'!$D$60:$II$104,$B27,57)*FA27=1,IF(AND($E27=2,OH27=0),1000000,IF($F27&gt;0,INDEX('計算A'!BH$110:BH$114,$F27+1)+IF(AND($E27=1,OH27=0),1000,0),MIN(AET27,20)*400+(IF('計算A'!BG$106=1,1-EZ27,0)+IF('計算A'!BH$106=1,1-FB27,0))*150+93+'計算A'!BH$5*100000+IF(AND($E27=1,OH27=0),50000,0))),1000000))</f>
        <v/>
      </c>
      <c r="XP27">
        <f>IF($B27=0,1000000,IF(INDEX('計算A'!$D$60:$II$104,$B27,58)*FB27=1,IF(AND($E27=2,OI27=0),1000000,IF($F27&gt;0,INDEX('計算A'!BI$110:BI$114,$F27+1)+IF(AND($E27=1,OI27=0),1000,0),MIN(AET27,20)*400+(IF('計算A'!BH$106=1,1-FA27,0)+IF('計算A'!BI$106=1,1-FC27,0))*150+103+'計算A'!BI$5*100000+IF(AND($E27=1,OI27=0),50000,0))),1000000))</f>
        <v/>
      </c>
      <c r="XQ27">
        <f>IF($B27=0,1000000,IF(INDEX('計算A'!$D$60:$II$104,$B27,59)*FC27=1,IF(AND($E27=2,OJ27=0),1000000,IF($F27&gt;0,INDEX('計算A'!BJ$110:BJ$114,$F27+1)+IF(AND($E27=1,OJ27=0),1000,0),MIN(AET27,20)*400+(IF('計算A'!BI$106=1,1-FB27,0)+IF('計算A'!BJ$106=1,1-FD27,0))*150+113+'計算A'!BJ$5*100000+IF(AND($E27=1,OJ27=0),50000,0))),1000000))</f>
        <v/>
      </c>
      <c r="XR27">
        <f>IF($B27=0,1000000,IF(INDEX('計算A'!$D$60:$II$104,$B27,60)*FD27=1,IF(AND($E27=2,OK27=0),1000000,IF($F27&gt;0,INDEX('計算A'!BK$110:BK$114,$F27+1)+IF(AND($E27=1,OK27=0),1000,0),MIN(AET27,20)*400+(IF('計算A'!BJ$106=1,1-FC27,0)+IF('計算A'!BK$106=1,1-FE27,0))*150+123+'計算A'!BK$5*100000+IF(AND($E27=1,OK27=0),50000,0))),1000000))</f>
        <v/>
      </c>
      <c r="XS27">
        <f>IF($B27=0,1000000,IF(INDEX('計算A'!$D$60:$II$104,$B27,61)*FE27=1,IF(AND($E27=2,OL27=0),1000000,IF($F27&gt;0,INDEX('計算A'!BL$110:BL$114,$F27+1)+IF(AND($E27=1,OL27=0),1000,0),MIN(AET27,20)*400+(IF('計算A'!BK$106=1,1-FD27,0)+IF('計算A'!BL$106=1,1-FF27,0))*150+133+'計算A'!BL$5*100000+IF(AND($E27=1,OL27=0),50000,0))),1000000))</f>
        <v/>
      </c>
      <c r="XT27">
        <f>IF($B27=0,1000000,IF(INDEX('計算A'!$D$60:$II$104,$B27,62)*FF27=1,IF(AND($E27=2,OM27=0),1000000,IF($F27&gt;0,INDEX('計算A'!BM$110:BM$114,$F27+1)+IF(AND($E27=1,OM27=0),1000,0),MIN(AET27,20)*400+(IF('計算A'!BL$106=1,1-FE27,0)+IF('計算A'!BM$106=1,1-FG27,0))*150+143+'計算A'!BM$5*100000+IF(AND($E27=1,OM27=0),50000,0))),1000000))</f>
        <v/>
      </c>
      <c r="XU27">
        <f>IF($B27=0,1000000,IF(INDEX('計算A'!$D$60:$II$104,$B27,63)*FG27=1,IF(AND($E27=2,ON27=0),1000000,IF($F27&gt;0,INDEX('計算A'!BN$110:BN$114,$F27+1)+IF(AND($E27=1,ON27=0),1000,0),MIN(AET27,20)*400+(IF('計算A'!BM$106=1,1-FF27,0)+IF('計算A'!BN$106=1,1-FH27,0))*150+153+'計算A'!BN$5*100000+IF(AND($E27=1,ON27=0),50000,0))),1000000))</f>
        <v/>
      </c>
      <c r="XV27">
        <f>IF($B27=0,1000000,IF(INDEX('計算A'!$D$60:$II$104,$B27,64)*FH27=1,IF(AND($E27=2,OO27=0),1000000,IF($F27&gt;0,INDEX('計算A'!BO$110:BO$114,$F27+1)+IF(AND($E27=1,OO27=0),1000,0),MIN(AET27,20)*400+(IF('計算A'!BN$106=1,1-FG27,0)+IF('計算A'!BO$106=1,1-FI27,0))*150+163+'計算A'!BO$5*100000+IF(AND($E27=1,OO27=0),50000,0))),1000000))</f>
        <v/>
      </c>
      <c r="XW27">
        <f>IF($B27=0,1000000,IF(INDEX('計算A'!$D$60:$II$104,$B27,65)*FI27=1,IF(AND($E27=2,OP27=0),1000000,IF($F27&gt;0,INDEX('計算A'!BP$110:BP$114,$F27+1)+IF(AND($E27=1,OP27=0),1000,0),MIN(AET27,20)*400+(IF('計算A'!BO$106=1,1-FH27,0)+IF('計算A'!BP$106=1,1-FJ27,0))*150+173+'計算A'!BP$5*100000+IF(AND($E27=1,OP27=0),50000,0))),1000000))</f>
        <v/>
      </c>
      <c r="XX27">
        <f>IF($B27=0,1000000,IF(INDEX('計算A'!$D$60:$II$104,$B27,66)*FJ27=1,IF(AND($E27=2,OQ27=0),1000000,IF($F27&gt;0,INDEX('計算A'!BQ$110:BQ$114,$F27+1)+IF(AND($E27=1,OQ27=0),1000,0),MIN(AET27,20)*400+(IF('計算A'!BP$106=1,1-FI27,0)+IF('計算A'!BQ$106=1,1-FK27,0))*150+183+'計算A'!BQ$5*100000+IF(AND($E27=1,OQ27=0),50000,0))),1000000))</f>
        <v/>
      </c>
      <c r="XY27">
        <f>IF($B27=0,1000000,IF(INDEX('計算A'!$D$60:$II$104,$B27,67)*FK27=1,IF(AND($E27=2,OR27=0),1000000,IF($F27&gt;0,INDEX('計算A'!BR$110:BR$114,$F27+1)+IF(AND($E27=1,OR27=0),1000,0),MIN(AET27,20)*400+(IF('計算A'!BQ$106=1,1-FJ27,0)+IF('計算A'!BR$106=1,1-FL27,0))*150+193+'計算A'!BR$5*100000+IF(AND($E27=1,OR27=0),50000,0))),1000000))</f>
        <v/>
      </c>
      <c r="XZ27">
        <f>IF($B27=0,1000000,IF(INDEX('計算A'!$D$60:$II$104,$B27,68)*FL27=1,IF(AND($E27=2,OS27=0),1000000,IF($F27&gt;0,INDEX('計算A'!BS$110:BS$114,$F27+1)+IF(AND($E27=1,OS27=0),1000,0),MIN(AET27,20)*400+(IF('計算A'!BR$106=1,1-FK27,0)+IF('計算A'!BS$106=1,1-FM27,0))*150+203+'計算A'!BS$5*100000+IF(AND($E27=1,OS27=0),50000,0))),1000000))</f>
        <v/>
      </c>
      <c r="YA27">
        <f>IF($B27=0,1000000,IF(INDEX('計算A'!$D$60:$II$104,$B27,69)*FM27=1,IF(AND($E27=2,OT27=0),1000000,IF($F27&gt;0,INDEX('計算A'!BT$110:BT$114,$F27+1)+IF(AND($E27=1,OT27=0),1000,0),MIN(AET27,20)*400+(IF('計算A'!BS$106=1,1-FL27,0)+IF('計算A'!BT$106=1,1-FN27,0))*150+213+'計算A'!BT$5*100000+IF(AND($E27=1,OT27=0),50000,0))),1000000))</f>
        <v/>
      </c>
      <c r="YB27">
        <f>IF($B27=0,1000000,IF(INDEX('計算A'!$D$60:$II$104,$B27,70)*FN27=1,IF(AND($E27=2,OU27=0),1000000,IF($F27&gt;0,INDEX('計算A'!BU$110:BU$114,$F27+1)+IF(AND($E27=1,OU27=0),1000,0),MIN(AET27,20)*400+(IF('計算A'!BT$106=1,1-FM27,0)+IF('計算A'!BU$106=1,1-FO27,0))*150+223+'計算A'!BU$5*100000+IF(AND($E27=1,OU27=0),50000,0))),1000000))</f>
        <v/>
      </c>
      <c r="YC27">
        <f>IF($B27=0,1000000,IF(INDEX('計算A'!$D$60:$II$104,$B27,71)*FO27=1,IF(AND($E27=2,OV27=0),1000000,IF($F27&gt;0,INDEX('計算A'!BV$110:BV$114,$F27+1)+IF(AND($E27=1,OV27=0),1000,0),MIN(AET27,20)*400+(IF('計算A'!BU$106=1,1-FN27,0)+IF('計算A'!BV$106=1,1-FP27,0))*150+233+'計算A'!BV$5*100000+IF(AND($E27=1,OV27=0),50000,0))),1000000))</f>
        <v/>
      </c>
      <c r="YD27">
        <f>IF($B27=0,1000000,IF(INDEX('計算A'!$D$60:$II$104,$B27,72)*FP27=1,IF(AND($E27=2,OW27=0),1000000,IF($F27&gt;0,INDEX('計算A'!BW$110:BW$114,$F27+1)+IF(AND($E27=1,OW27=0),1000,0),MIN(AET27,20)*400+(IF('計算A'!BV$106=1,1-FO27,0))*150+243+'計算A'!BW$5*100000+IF(AND($E27=1,OW27=0),50000,0))),1000000))</f>
        <v/>
      </c>
      <c r="YE27">
        <f>IF($B27=0,1000000,IF(INDEX('計算A'!$D$60:$II$104,$B27,73)*FQ27=1,IF(AND($E27=2,OX27=0),1000000,IF($F27&gt;0,INDEX('計算A'!BX$110:BX$114,$F27+1)+IF(AND($E27=1,OX27=0),1000,0),MIN(AEU27,20)*400+(IF('計算A'!BX$106=1,1-FR27,0))*150+14+'計算A'!BX$5*100000+IF(AND($E27=1,OX27=0),50000,0))),1000000))</f>
        <v/>
      </c>
      <c r="YF27">
        <f>IF($B27=0,1000000,IF(INDEX('計算A'!$D$60:$II$104,$B27,74)*FR27=1,IF(AND($E27=2,OY27=0),1000000,IF($F27&gt;0,INDEX('計算A'!BY$110:BY$114,$F27+1)+IF(AND($E27=1,OY27=0),1000,0),MIN(AEU27,20)*400+(IF('計算A'!BX$106=1,1-FQ27,0)+IF('計算A'!BY$106=1,1-FS27,0))*150+24+'計算A'!BY$5*100000+IF(AND($E27=1,OY27=0),50000,0))),1000000))</f>
        <v/>
      </c>
      <c r="YG27">
        <f>IF($B27=0,1000000,IF(INDEX('計算A'!$D$60:$II$104,$B27,75)*FS27=1,IF(AND($E27=2,OZ27=0),1000000,IF($F27&gt;0,INDEX('計算A'!BZ$110:BZ$114,$F27+1)+IF(AND($E27=1,OZ27=0),1000,0),MIN(AEU27,20)*400+(IF('計算A'!BY$106=1,1-FR27,0)+IF('計算A'!BZ$106=1,1-FT27,0))*150+34+'計算A'!BZ$5*100000+IF(AND($E27=1,OZ27=0),50000,0))),1000000))</f>
        <v/>
      </c>
      <c r="YH27">
        <f>IF($B27=0,1000000,IF(INDEX('計算A'!$D$60:$II$104,$B27,76)*FT27=1,IF(AND($E27=2,PA27=0),1000000,IF($F27&gt;0,INDEX('計算A'!CA$110:CA$114,$F27+1)+IF(AND($E27=1,PA27=0),1000,0),MIN(AEU27,20)*400+(IF('計算A'!BZ$106=1,1-FS27,0)+IF('計算A'!CA$106=1,1-FU27,0))*150+44+'計算A'!CA$5*100000+IF(AND($E27=1,PA27=0),50000,0))),1000000))</f>
        <v/>
      </c>
      <c r="YI27">
        <f>IF($B27=0,1000000,IF(INDEX('計算A'!$D$60:$II$104,$B27,77)*FU27=1,IF(AND($E27=2,PB27=0),1000000,IF($F27&gt;0,INDEX('計算A'!CB$110:CB$114,$F27+1)+IF(AND($E27=1,PB27=0),1000,0),MIN(AEU27,20)*400+(IF('計算A'!CA$106=1,1-FT27,0)+IF('計算A'!CB$106=1,1-FV27,0))*150+54+'計算A'!CB$5*100000+IF(AND($E27=1,PB27=0),50000,0))),1000000))</f>
        <v/>
      </c>
      <c r="YJ27">
        <f>IF($B27=0,1000000,IF(INDEX('計算A'!$D$60:$II$104,$B27,78)*FV27=1,IF(AND($E27=2,PC27=0),1000000,IF($F27&gt;0,INDEX('計算A'!CC$110:CC$114,$F27+1)+IF(AND($E27=1,PC27=0),1000,0),MIN(AEU27,20)*400+(IF('計算A'!CB$106=1,1-FU27,0)+IF('計算A'!CC$106=1,1-FW27,0))*150+64+'計算A'!CC$5*100000+IF(AND($E27=1,PC27=0),50000,0))),1000000))</f>
        <v/>
      </c>
      <c r="YK27">
        <f>IF($B27=0,1000000,IF(INDEX('計算A'!$D$60:$II$104,$B27,79)*FW27=1,IF(AND($E27=2,PD27=0),1000000,IF($F27&gt;0,INDEX('計算A'!CD$110:CD$114,$F27+1)+IF(AND($E27=1,PD27=0),1000,0),MIN(AEU27,20)*400+(IF('計算A'!CC$106=1,1-FV27,0)+IF('計算A'!CD$106=1,1-FX27,0))*150+74+'計算A'!CD$5*100000+IF(AND($E27=1,PD27=0),50000,0))),1000000))</f>
        <v/>
      </c>
      <c r="YL27">
        <f>IF($B27=0,1000000,IF(INDEX('計算A'!$D$60:$II$104,$B27,80)*FX27=1,IF(AND($E27=2,PE27=0),1000000,IF($F27&gt;0,INDEX('計算A'!CE$110:CE$114,$F27+1)+IF(AND($E27=1,PE27=0),1000,0),MIN(AEU27,20)*400+(IF('計算A'!CD$106=1,1-FW27,0)+IF('計算A'!CE$106=1,1-FY27,0))*150+84+'計算A'!CE$5*100000+IF(AND($E27=1,PE27=0),50000,0))),1000000))</f>
        <v/>
      </c>
      <c r="YM27">
        <f>IF($B27=0,1000000,IF(INDEX('計算A'!$D$60:$II$104,$B27,81)*FY27=1,IF(AND($E27=2,PF27=0),1000000,IF($F27&gt;0,INDEX('計算A'!CF$110:CF$114,$F27+1)+IF(AND($E27=1,PF27=0),1000,0),MIN(AEU27,20)*400+(IF('計算A'!CE$106=1,1-FX27,0)+IF('計算A'!CF$106=1,1-FZ27,0))*150+94+'計算A'!CF$5*100000+IF(AND($E27=1,PF27=0),50000,0))),1000000))</f>
        <v/>
      </c>
      <c r="YN27">
        <f>IF($B27=0,1000000,IF(INDEX('計算A'!$D$60:$II$104,$B27,82)*FZ27=1,IF(AND($E27=2,PG27=0),1000000,IF($F27&gt;0,INDEX('計算A'!CG$110:CG$114,$F27+1)+IF(AND($E27=1,PG27=0),1000,0),MIN(AEU27,20)*400+(IF('計算A'!CF$106=1,1-FY27,0)+IF('計算A'!CG$106=1,1-GA27,0))*150+104+'計算A'!CG$5*100000+IF(AND($E27=1,PG27=0),50000,0))),1000000))</f>
        <v/>
      </c>
      <c r="YO27">
        <f>IF($B27=0,1000000,IF(INDEX('計算A'!$D$60:$II$104,$B27,83)*GA27=1,IF(AND($E27=2,PH27=0),1000000,IF($F27&gt;0,INDEX('計算A'!CH$110:CH$114,$F27+1)+IF(AND($E27=1,PH27=0),1000,0),MIN(AEU27,20)*400+(IF('計算A'!CG$106=1,1-FZ27,0)+IF('計算A'!CH$106=1,1-GB27,0))*150+114+'計算A'!CH$5*100000+IF(AND($E27=1,PH27=0),50000,0))),1000000))</f>
        <v/>
      </c>
      <c r="YP27">
        <f>IF($B27=0,1000000,IF(INDEX('計算A'!$D$60:$II$104,$B27,84)*GB27=1,IF(AND($E27=2,PI27=0),1000000,IF($F27&gt;0,INDEX('計算A'!CI$110:CI$114,$F27+1)+IF(AND($E27=1,PI27=0),1000,0),MIN(AEU27,20)*400+(IF('計算A'!CH$106=1,1-GA27,0)+IF('計算A'!CI$106=1,1-GC27,0))*150+124+'計算A'!CI$5*100000+IF(AND($E27=1,PI27=0),50000,0))),1000000))</f>
        <v/>
      </c>
      <c r="YQ27">
        <f>IF($B27=0,1000000,IF(INDEX('計算A'!$D$60:$II$104,$B27,85)*GC27=1,IF(AND($E27=2,PJ27=0),1000000,IF($F27&gt;0,INDEX('計算A'!CJ$110:CJ$114,$F27+1)+IF(AND($E27=1,PJ27=0),1000,0),MIN(AEU27,20)*400+(IF('計算A'!CI$106=1,1-GB27,0)+IF('計算A'!CJ$106=1,1-GD27,0))*150+134+'計算A'!CJ$5*100000+IF(AND($E27=1,PJ27=0),50000,0))),1000000))</f>
        <v/>
      </c>
      <c r="YR27">
        <f>IF($B27=0,1000000,IF(INDEX('計算A'!$D$60:$II$104,$B27,86)*GD27=1,IF(AND($E27=2,PK27=0),1000000,IF($F27&gt;0,INDEX('計算A'!CK$110:CK$114,$F27+1)+IF(AND($E27=1,PK27=0),1000,0),MIN(AEU27,20)*400+(IF('計算A'!CJ$106=1,1-GC27,0)+IF('計算A'!CK$106=1,1-GE27,0))*150+144+'計算A'!CK$5*100000+IF(AND($E27=1,PK27=0),50000,0))),1000000))</f>
        <v/>
      </c>
      <c r="YS27">
        <f>IF($B27=0,1000000,IF(INDEX('計算A'!$D$60:$II$104,$B27,87)*GE27=1,IF(AND($E27=2,PL27=0),1000000,IF($F27&gt;0,INDEX('計算A'!CL$110:CL$114,$F27+1)+IF(AND($E27=1,PL27=0),1000,0),MIN(AEU27,20)*400+(IF('計算A'!CK$106=1,1-GD27,0)+IF('計算A'!CL$106=1,1-GF27,0))*150+154+'計算A'!CL$5*100000+IF(AND($E27=1,PL27=0),50000,0))),1000000))</f>
        <v/>
      </c>
      <c r="YT27">
        <f>IF($B27=0,1000000,IF(INDEX('計算A'!$D$60:$II$104,$B27,88)*GF27=1,IF(AND($E27=2,PM27=0),1000000,IF($F27&gt;0,INDEX('計算A'!CM$110:CM$114,$F27+1)+IF(AND($E27=1,PM27=0),1000,0),MIN(AEU27,20)*400+(IF('計算A'!CL$106=1,1-GE27,0)+IF('計算A'!CM$106=1,1-GG27,0))*150+164+'計算A'!CM$5*100000+IF(AND($E27=1,PM27=0),50000,0))),1000000))</f>
        <v/>
      </c>
      <c r="YU27">
        <f>IF($B27=0,1000000,IF(INDEX('計算A'!$D$60:$II$104,$B27,89)*GG27=1,IF(AND($E27=2,PN27=0),1000000,IF($F27&gt;0,INDEX('計算A'!CN$110:CN$114,$F27+1)+IF(AND($E27=1,PN27=0),1000,0),MIN(AEU27,20)*400+(IF('計算A'!CM$106=1,1-GF27,0)+IF('計算A'!CN$106=1,1-GH27,0))*150+174+'計算A'!CN$5*100000+IF(AND($E27=1,PN27=0),50000,0))),1000000))</f>
        <v/>
      </c>
      <c r="YV27">
        <f>IF($B27=0,1000000,IF(INDEX('計算A'!$D$60:$II$104,$B27,90)*GH27=1,IF(AND($E27=2,PO27=0),1000000,IF($F27&gt;0,INDEX('計算A'!CO$110:CO$114,$F27+1)+IF(AND($E27=1,PO27=0),1000,0),MIN(AEU27,20)*400+(IF('計算A'!CN$106=1,1-GG27,0)+IF('計算A'!CO$106=1,1-GI27,0))*150+184+'計算A'!CO$5*100000+IF(AND($E27=1,PO27=0),50000,0))),1000000))</f>
        <v/>
      </c>
      <c r="YW27">
        <f>IF($B27=0,1000000,IF(INDEX('計算A'!$D$60:$II$104,$B27,91)*GI27=1,IF(AND($E27=2,PP27=0),1000000,IF($F27&gt;0,INDEX('計算A'!CP$110:CP$114,$F27+1)+IF(AND($E27=1,PP27=0),1000,0),MIN(AEU27,20)*400+(IF('計算A'!CO$106=1,1-GH27,0)+IF('計算A'!CP$106=1,1-GJ27,0))*150+194+'計算A'!CP$5*100000+IF(AND($E27=1,PP27=0),50000,0))),1000000))</f>
        <v/>
      </c>
      <c r="YX27">
        <f>IF($B27=0,1000000,IF(INDEX('計算A'!$D$60:$II$104,$B27,92)*GJ27=1,IF(AND($E27=2,PQ27=0),1000000,IF($F27&gt;0,INDEX('計算A'!CQ$110:CQ$114,$F27+1)+IF(AND($E27=1,PQ27=0),1000,0),MIN(AEU27,20)*400+(IF('計算A'!CP$106=1,1-GI27,0)+IF('計算A'!CQ$106=1,1-GK27,0))*150+204+'計算A'!CQ$5*100000+IF(AND($E27=1,PQ27=0),50000,0))),1000000))</f>
        <v/>
      </c>
      <c r="YY27">
        <f>IF($B27=0,1000000,IF(INDEX('計算A'!$D$60:$II$104,$B27,93)*GK27=1,IF(AND($E27=2,PR27=0),1000000,IF($F27&gt;0,INDEX('計算A'!CR$110:CR$114,$F27+1)+IF(AND($E27=1,PR27=0),1000,0),MIN(AEU27,20)*400+(IF('計算A'!CQ$106=1,1-GJ27,0)+IF('計算A'!CR$106=1,1-GL27,0))*150+214+'計算A'!CR$5*100000+IF(AND($E27=1,PR27=0),50000,0))),1000000))</f>
        <v/>
      </c>
      <c r="YZ27">
        <f>IF($B27=0,1000000,IF(INDEX('計算A'!$D$60:$II$104,$B27,94)*GL27=1,IF(AND($E27=2,PS27=0),1000000,IF($F27&gt;0,INDEX('計算A'!CS$110:CS$114,$F27+1)+IF(AND($E27=1,PS27=0),1000,0),MIN(AEU27,20)*400+(IF('計算A'!CR$106=1,1-GK27,0)+IF('計算A'!CS$106=1,1-GM27,0))*150+224+'計算A'!CS$5*100000+IF(AND($E27=1,PS27=0),50000,0))),1000000))</f>
        <v/>
      </c>
      <c r="ZA27">
        <f>IF($B27=0,1000000,IF(INDEX('計算A'!$D$60:$II$104,$B27,95)*GM27=1,IF(AND($E27=2,PT27=0),1000000,IF($F27&gt;0,INDEX('計算A'!CT$110:CT$114,$F27+1)+IF(AND($E27=1,PT27=0),1000,0),MIN(AEU27,20)*400+(IF('計算A'!CS$106=1,1-GL27,0)+IF('計算A'!CT$106=1,1-GN27,0))*150+234+'計算A'!CT$5*100000+IF(AND($E27=1,PT27=0),50000,0))),1000000))</f>
        <v/>
      </c>
      <c r="ZB27">
        <f>IF($B27=0,1000000,IF(INDEX('計算A'!$D$60:$II$104,$B27,96)*GN27=1,IF(AND($E27=2,PU27=0),1000000,IF($F27&gt;0,INDEX('計算A'!CU$110:CU$114,$F27+1)+IF(AND($E27=1,PU27=0),1000,0),MIN(AEU27,20)*400+(IF('計算A'!CT$106=1,1-GM27,0))*150+244+'計算A'!CU$5*100000+IF(AND($E27=1,PU27=0),50000,0))),1000000))</f>
        <v/>
      </c>
      <c r="ZC27">
        <f>IF($B27=0,1000000,IF(INDEX('計算A'!$D$60:$II$104,$B27,97)*GO27=1,IF(AND($E27=2,PV27=0),1000000,IF($F27&gt;0,INDEX('計算A'!CV$110:CV$114,$F27+1)+IF(AND($E27=1,PV27=0),1000,0),MIN(AEV27,20)*400+(IF('計算A'!CV$106=1,1-GP27,0))*150+15+'計算A'!CV$5*100000+IF(AND($E27=1,PV27=0),50000,0))),1000000))</f>
        <v/>
      </c>
      <c r="ZD27">
        <f>IF($B27=0,1000000,IF(INDEX('計算A'!$D$60:$II$104,$B27,98)*GP27=1,IF(AND($E27=2,PW27=0),1000000,IF($F27&gt;0,INDEX('計算A'!CW$110:CW$114,$F27+1)+IF(AND($E27=1,PW27=0),1000,0),MIN(AEV27,20)*400+(IF('計算A'!CV$106=1,1-GO27,0)+IF('計算A'!CW$106=1,1-GQ27,0))*150+25+'計算A'!CW$5*100000+IF(AND($E27=1,PW27=0),50000,0))),1000000))</f>
        <v/>
      </c>
      <c r="ZE27">
        <f>IF($B27=0,1000000,IF(INDEX('計算A'!$D$60:$II$104,$B27,99)*GQ27=1,IF(AND($E27=2,PX27=0),1000000,IF($F27&gt;0,INDEX('計算A'!CX$110:CX$114,$F27+1)+IF(AND($E27=1,PX27=0),1000,0),MIN(AEV27,20)*400+(IF('計算A'!CW$106=1,1-GP27,0)+IF('計算A'!CX$106=1,1-GR27,0))*150+35+'計算A'!CX$5*100000+IF(AND($E27=1,PX27=0),50000,0))),1000000))</f>
        <v/>
      </c>
      <c r="ZF27">
        <f>IF($B27=0,1000000,IF(INDEX('計算A'!$D$60:$II$104,$B27,100)*GR27=1,IF(AND($E27=2,PY27=0),1000000,IF($F27&gt;0,INDEX('計算A'!CY$110:CY$114,$F27+1)+IF(AND($E27=1,PY27=0),1000,0),MIN(AEV27,20)*400+(IF('計算A'!CX$106=1,1-GQ27,0)+IF('計算A'!CY$106=1,1-GS27,0))*150+45+'計算A'!CY$5*100000+IF(AND($E27=1,PY27=0),50000,0))),1000000))</f>
        <v/>
      </c>
      <c r="ZG27">
        <f>IF($B27=0,1000000,IF(INDEX('計算A'!$D$60:$II$104,$B27,101)*GS27=1,IF(AND($E27=2,PZ27=0),1000000,IF($F27&gt;0,INDEX('計算A'!CZ$110:CZ$114,$F27+1)+IF(AND($E27=1,PZ27=0),1000,0),MIN(AEV27,20)*400+(IF('計算A'!CY$106=1,1-GR27,0)+IF('計算A'!CZ$106=1,1-GT27,0))*150+55+'計算A'!CZ$5*100000+IF(AND($E27=1,PZ27=0),50000,0))),1000000))</f>
        <v/>
      </c>
      <c r="ZH27">
        <f>IF($B27=0,1000000,IF(INDEX('計算A'!$D$60:$II$104,$B27,102)*GT27=1,IF(AND($E27=2,QA27=0),1000000,IF($F27&gt;0,INDEX('計算A'!DA$110:DA$114,$F27+1)+IF(AND($E27=1,QA27=0),1000,0),MIN(AEV27,20)*400+(IF('計算A'!CZ$106=1,1-GS27,0)+IF('計算A'!DA$106=1,1-GU27,0))*150+65+'計算A'!DA$5*100000+IF(AND($E27=1,QA27=0),50000,0))),1000000))</f>
        <v/>
      </c>
      <c r="ZI27">
        <f>IF($B27=0,1000000,IF(INDEX('計算A'!$D$60:$II$104,$B27,103)*GU27=1,IF(AND($E27=2,QB27=0),1000000,IF($F27&gt;0,INDEX('計算A'!DB$110:DB$114,$F27+1)+IF(AND($E27=1,QB27=0),1000,0),MIN(AEV27,20)*400+(IF('計算A'!DA$106=1,1-GT27,0)+IF('計算A'!DB$106=1,1-GV27,0))*150+75+'計算A'!DB$5*100000+IF(AND($E27=1,QB27=0),50000,0))),1000000))</f>
        <v/>
      </c>
      <c r="ZJ27">
        <f>IF($B27=0,1000000,IF(INDEX('計算A'!$D$60:$II$104,$B27,104)*GV27=1,IF(AND($E27=2,QC27=0),1000000,IF($F27&gt;0,INDEX('計算A'!DC$110:DC$114,$F27+1)+IF(AND($E27=1,QC27=0),1000,0),MIN(AEV27,20)*400+(IF('計算A'!DB$106=1,1-GU27,0)+IF('計算A'!DC$106=1,1-GW27,0))*150+85+'計算A'!DC$5*100000+IF(AND($E27=1,QC27=0),50000,0))),1000000))</f>
        <v/>
      </c>
      <c r="ZK27">
        <f>IF($B27=0,1000000,IF(INDEX('計算A'!$D$60:$II$104,$B27,105)*GW27=1,IF(AND($E27=2,QD27=0),1000000,IF($F27&gt;0,INDEX('計算A'!DD$110:DD$114,$F27+1)+IF(AND($E27=1,QD27=0),1000,0),MIN(AEV27,20)*400+(IF('計算A'!DC$106=1,1-GV27,0)+IF('計算A'!DD$106=1,1-GX27,0))*150+95+'計算A'!DD$5*100000+IF(AND($E27=1,QD27=0),50000,0))),1000000))</f>
        <v/>
      </c>
      <c r="ZL27">
        <f>IF($B27=0,1000000,IF(INDEX('計算A'!$D$60:$II$104,$B27,106)*GX27=1,IF(AND($E27=2,QE27=0),1000000,IF($F27&gt;0,INDEX('計算A'!DE$110:DE$114,$F27+1)+IF(AND($E27=1,QE27=0),1000,0),MIN(AEV27,20)*400+(IF('計算A'!DD$106=1,1-GW27,0)+IF('計算A'!DE$106=1,1-GY27,0))*150+105+'計算A'!DE$5*100000+IF(AND($E27=1,QE27=0),50000,0))),1000000))</f>
        <v/>
      </c>
      <c r="ZM27">
        <f>IF($B27=0,1000000,IF(INDEX('計算A'!$D$60:$II$104,$B27,107)*GY27=1,IF(AND($E27=2,QF27=0),1000000,IF($F27&gt;0,INDEX('計算A'!DF$110:DF$114,$F27+1)+IF(AND($E27=1,QF27=0),1000,0),MIN(AEV27,20)*400+(IF('計算A'!DE$106=1,1-GX27,0)+IF('計算A'!DF$106=1,1-GZ27,0))*150+115+'計算A'!DF$5*100000+IF(AND($E27=1,QF27=0),50000,0))),1000000))</f>
        <v/>
      </c>
      <c r="ZN27">
        <f>IF($B27=0,1000000,IF(INDEX('計算A'!$D$60:$II$104,$B27,108)*GZ27=1,IF(AND($E27=2,QG27=0),1000000,IF($F27&gt;0,INDEX('計算A'!DG$110:DG$114,$F27+1)+IF(AND($E27=1,QG27=0),1000,0),MIN(AEV27,20)*400+(IF('計算A'!DF$106=1,1-GY27,0)+IF('計算A'!DG$106=1,1-HA27,0))*150+125+'計算A'!DG$5*100000+IF(AND($E27=1,QG27=0),50000,0))),1000000))</f>
        <v/>
      </c>
      <c r="ZO27">
        <f>IF($B27=0,1000000,IF(INDEX('計算A'!$D$60:$II$104,$B27,109)*HA27=1,IF(AND($E27=2,QH27=0),1000000,IF($F27&gt;0,INDEX('計算A'!DH$110:DH$114,$F27+1)+IF(AND($E27=1,QH27=0),1000,0),MIN(AEV27,20)*400+(IF('計算A'!DG$106=1,1-GZ27,0)+IF('計算A'!DH$106=1,1-HB27,0))*150+135+'計算A'!DH$5*100000+IF(AND($E27=1,QH27=0),50000,0))),1000000))</f>
        <v/>
      </c>
      <c r="ZP27">
        <f>IF($B27=0,1000000,IF(INDEX('計算A'!$D$60:$II$104,$B27,110)*HB27=1,IF(AND($E27=2,QI27=0),1000000,IF($F27&gt;0,INDEX('計算A'!DI$110:DI$114,$F27+1)+IF(AND($E27=1,QI27=0),1000,0),MIN(AEV27,20)*400+(IF('計算A'!DH$106=1,1-HA27,0)+IF('計算A'!DI$106=1,1-HC27,0))*150+145+'計算A'!DI$5*100000+IF(AND($E27=1,QI27=0),50000,0))),1000000))</f>
        <v/>
      </c>
      <c r="ZQ27">
        <f>IF($B27=0,1000000,IF(INDEX('計算A'!$D$60:$II$104,$B27,111)*HC27=1,IF(AND($E27=2,QJ27=0),1000000,IF($F27&gt;0,INDEX('計算A'!DJ$110:DJ$114,$F27+1)+IF(AND($E27=1,QJ27=0),1000,0),MIN(AEV27,20)*400+(IF('計算A'!DI$106=1,1-HB27,0)+IF('計算A'!DJ$106=1,1-HD27,0))*150+155+'計算A'!DJ$5*100000+IF(AND($E27=1,QJ27=0),50000,0))),1000000))</f>
        <v/>
      </c>
      <c r="ZR27">
        <f>IF($B27=0,1000000,IF(INDEX('計算A'!$D$60:$II$104,$B27,112)*HD27=1,IF(AND($E27=2,QK27=0),1000000,IF($F27&gt;0,INDEX('計算A'!DK$110:DK$114,$F27+1)+IF(AND($E27=1,QK27=0),1000,0),MIN(AEV27,20)*400+(IF('計算A'!DJ$106=1,1-HC27,0)+IF('計算A'!DK$106=1,1-HE27,0))*150+165+'計算A'!DK$5*100000+IF(AND($E27=1,QK27=0),50000,0))),1000000))</f>
        <v/>
      </c>
      <c r="ZS27">
        <f>IF($B27=0,1000000,IF(INDEX('計算A'!$D$60:$II$104,$B27,113)*HE27=1,IF(AND($E27=2,QL27=0),1000000,IF($F27&gt;0,INDEX('計算A'!DL$110:DL$114,$F27+1)+IF(AND($E27=1,QL27=0),1000,0),MIN(AEV27,20)*400+(IF('計算A'!DK$106=1,1-HD27,0)+IF('計算A'!DL$106=1,1-HF27,0))*150+175+'計算A'!DL$5*100000+IF(AND($E27=1,QL27=0),50000,0))),1000000))</f>
        <v/>
      </c>
      <c r="ZT27">
        <f>IF($B27=0,1000000,IF(INDEX('計算A'!$D$60:$II$104,$B27,114)*HF27=1,IF(AND($E27=2,QM27=0),1000000,IF($F27&gt;0,INDEX('計算A'!DM$110:DM$114,$F27+1)+IF(AND($E27=1,QM27=0),1000,0),MIN(AEV27,20)*400+(IF('計算A'!DL$106=1,1-HE27,0)+IF('計算A'!DM$106=1,1-HG27,0))*150+185+'計算A'!DM$5*100000+IF(AND($E27=1,QM27=0),50000,0))),1000000))</f>
        <v/>
      </c>
      <c r="ZU27">
        <f>IF($B27=0,1000000,IF(INDEX('計算A'!$D$60:$II$104,$B27,115)*HG27=1,IF(AND($E27=2,QN27=0),1000000,IF($F27&gt;0,INDEX('計算A'!DN$110:DN$114,$F27+1)+IF(AND($E27=1,QN27=0),1000,0),MIN(AEV27,20)*400+(IF('計算A'!DM$106=1,1-HF27,0)+IF('計算A'!DN$106=1,1-HH27,0))*150+195+'計算A'!DN$5*100000+IF(AND($E27=1,QN27=0),50000,0))),1000000))</f>
        <v/>
      </c>
      <c r="ZV27">
        <f>IF($B27=0,1000000,IF(INDEX('計算A'!$D$60:$II$104,$B27,116)*HH27=1,IF(AND($E27=2,QO27=0),1000000,IF($F27&gt;0,INDEX('計算A'!DO$110:DO$114,$F27+1)+IF(AND($E27=1,QO27=0),1000,0),MIN(AEV27,20)*400+(IF('計算A'!DN$106=1,1-HG27,0)+IF('計算A'!DO$106=1,1-HI27,0))*150+205+'計算A'!DO$5*100000+IF(AND($E27=1,QO27=0),50000,0))),1000000))</f>
        <v/>
      </c>
      <c r="ZW27">
        <f>IF($B27=0,1000000,IF(INDEX('計算A'!$D$60:$II$104,$B27,117)*HI27=1,IF(AND($E27=2,QP27=0),1000000,IF($F27&gt;0,INDEX('計算A'!DP$110:DP$114,$F27+1)+IF(AND($E27=1,QP27=0),1000,0),MIN(AEV27,20)*400+(IF('計算A'!DO$106=1,1-HH27,0)+IF('計算A'!DP$106=1,1-HJ27,0))*150+215+'計算A'!DP$5*100000+IF(AND($E27=1,QP27=0),50000,0))),1000000))</f>
        <v/>
      </c>
      <c r="ZX27">
        <f>IF($B27=0,1000000,IF(INDEX('計算A'!$D$60:$II$104,$B27,118)*HJ27=1,IF(AND($E27=2,QQ27=0),1000000,IF($F27&gt;0,INDEX('計算A'!DQ$110:DQ$114,$F27+1)+IF(AND($E27=1,QQ27=0),1000,0),MIN(AEV27,20)*400+(IF('計算A'!DP$106=1,1-HI27,0)+IF('計算A'!DQ$106=1,1-HK27,0))*150+225+'計算A'!DQ$5*100000+IF(AND($E27=1,QQ27=0),50000,0))),1000000))</f>
        <v/>
      </c>
      <c r="ZY27">
        <f>IF($B27=0,1000000,IF(INDEX('計算A'!$D$60:$II$104,$B27,119)*HK27=1,IF(AND($E27=2,QR27=0),1000000,IF($F27&gt;0,INDEX('計算A'!DR$110:DR$114,$F27+1)+IF(AND($E27=1,QR27=0),1000,0),MIN(AEV27,20)*400+(IF('計算A'!DQ$106=1,1-HJ27,0)+IF('計算A'!DR$106=1,1-HL27,0))*150+235+'計算A'!DR$5*100000+IF(AND($E27=1,QR27=0),50000,0))),1000000))</f>
        <v/>
      </c>
      <c r="ZZ27">
        <f>IF($B27=0,1000000,IF(INDEX('計算A'!$D$60:$II$104,$B27,120)*HL27=1,IF(AND($E27=2,QS27=0),1000000,IF($F27&gt;0,INDEX('計算A'!DS$110:DS$114,$F27+1)+IF(AND($E27=1,QS27=0),1000,0),MIN(AEV27,20)*400+(IF('計算A'!DR$106=1,1-HK27,0))*150+245+'計算A'!DS$5*100000+IF(AND($E27=1,QS27=0),50000,0))),1000000))</f>
        <v/>
      </c>
      <c r="AAA27">
        <f>IF($B27=0,1000000,IF(INDEX('計算A'!$D$60:$II$104,$B27,121)*HM27=1,IF(AND($E27=2,QT27=0),1000000,IF($F27&gt;0,INDEX('計算A'!DT$110:DT$114,$F27+1)+IF(AND($E27=1,QT27=0),1000,0),MIN(AEW27,20)*400+(IF('計算A'!DT$106=1,1-HN27,0))*150+16+'計算A'!DT$5*100000+IF(AND($E27=1,QT27=0),50000,0))),1000000))</f>
        <v/>
      </c>
      <c r="AAB27">
        <f>IF($B27=0,1000000,IF(INDEX('計算A'!$D$60:$II$104,$B27,122)*HN27=1,IF(AND($E27=2,QU27=0),1000000,IF($F27&gt;0,INDEX('計算A'!DU$110:DU$114,$F27+1)+IF(AND($E27=1,QU27=0),1000,0),MIN(AEW27,20)*400+(IF('計算A'!DT$106=1,1-HM27,0)+IF('計算A'!DU$106=1,1-HO27,0))*150+26+'計算A'!DU$5*100000+IF(AND($E27=1,QU27=0),50000,0))),1000000))</f>
        <v/>
      </c>
      <c r="AAC27">
        <f>IF($B27=0,1000000,IF(INDEX('計算A'!$D$60:$II$104,$B27,123)*HO27=1,IF(AND($E27=2,QV27=0),1000000,IF($F27&gt;0,INDEX('計算A'!DV$110:DV$114,$F27+1)+IF(AND($E27=1,QV27=0),1000,0),MIN(AEW27,20)*400+(IF('計算A'!DU$106=1,1-HN27,0)+IF('計算A'!DV$106=1,1-HP27,0))*150+36+'計算A'!DV$5*100000+IF(AND($E27=1,QV27=0),50000,0))),1000000))</f>
        <v/>
      </c>
      <c r="AAD27">
        <f>IF($B27=0,1000000,IF(INDEX('計算A'!$D$60:$II$104,$B27,124)*HP27=1,IF(AND($E27=2,QW27=0),1000000,IF($F27&gt;0,INDEX('計算A'!DW$110:DW$114,$F27+1)+IF(AND($E27=1,QW27=0),1000,0),MIN(AEW27,20)*400+(IF('計算A'!DV$106=1,1-HO27,0)+IF('計算A'!DW$106=1,1-HQ27,0))*150+46+'計算A'!DW$5*100000+IF(AND($E27=1,QW27=0),50000,0))),1000000))</f>
        <v/>
      </c>
      <c r="AAE27">
        <f>IF($B27=0,1000000,IF(INDEX('計算A'!$D$60:$II$104,$B27,125)*HQ27=1,IF(AND($E27=2,QX27=0),1000000,IF($F27&gt;0,INDEX('計算A'!DX$110:DX$114,$F27+1)+IF(AND($E27=1,QX27=0),1000,0),MIN(AEW27,20)*400+(IF('計算A'!DW$106=1,1-HP27,0)+IF('計算A'!DX$106=1,1-HR27,0))*150+56+'計算A'!DX$5*100000+IF(AND($E27=1,QX27=0),50000,0))),1000000))</f>
        <v/>
      </c>
      <c r="AAF27">
        <f>IF($B27=0,1000000,IF(INDEX('計算A'!$D$60:$II$104,$B27,126)*HR27=1,IF(AND($E27=2,QY27=0),1000000,IF($F27&gt;0,INDEX('計算A'!DY$110:DY$114,$F27+1)+IF(AND($E27=1,QY27=0),1000,0),MIN(AEW27,20)*400+(IF('計算A'!DX$106=1,1-HQ27,0)+IF('計算A'!DY$106=1,1-HS27,0))*150+66+'計算A'!DY$5*100000+IF(AND($E27=1,QY27=0),50000,0))),1000000))</f>
        <v/>
      </c>
      <c r="AAG27">
        <f>IF($B27=0,1000000,IF(INDEX('計算A'!$D$60:$II$104,$B27,127)*HS27=1,IF(AND($E27=2,QZ27=0),1000000,IF($F27&gt;0,INDEX('計算A'!DZ$110:DZ$114,$F27+1)+IF(AND($E27=1,QZ27=0),1000,0),MIN(AEW27,20)*400+(IF('計算A'!DY$106=1,1-HR27,0)+IF('計算A'!DZ$106=1,1-HT27,0))*150+76+'計算A'!DZ$5*100000+IF(AND($E27=1,QZ27=0),50000,0))),1000000))</f>
        <v/>
      </c>
      <c r="AAH27">
        <f>IF($B27=0,1000000,IF(INDEX('計算A'!$D$60:$II$104,$B27,128)*HT27=1,IF(AND($E27=2,RA27=0),1000000,IF($F27&gt;0,INDEX('計算A'!EA$110:EA$114,$F27+1)+IF(AND($E27=1,RA27=0),1000,0),MIN(AEW27,20)*400+(IF('計算A'!DZ$106=1,1-HS27,0)+IF('計算A'!EA$106=1,1-HU27,0))*150+86+'計算A'!EA$5*100000+IF(AND($E27=1,RA27=0),50000,0))),1000000))</f>
        <v/>
      </c>
      <c r="AAI27">
        <f>IF($B27=0,1000000,IF(INDEX('計算A'!$D$60:$II$104,$B27,129)*HU27=1,IF(AND($E27=2,RB27=0),1000000,IF($F27&gt;0,INDEX('計算A'!EB$110:EB$114,$F27+1)+IF(AND($E27=1,RB27=0),1000,0),MIN(AEW27,20)*400+(IF('計算A'!EA$106=1,1-HT27,0)+IF('計算A'!EB$106=1,1-HV27,0))*150+96+'計算A'!EB$5*100000+IF(AND($E27=1,RB27=0),50000,0))),1000000))</f>
        <v/>
      </c>
      <c r="AAJ27">
        <f>IF($B27=0,1000000,IF(INDEX('計算A'!$D$60:$II$104,$B27,130)*HV27=1,IF(AND($E27=2,RC27=0),1000000,IF($F27&gt;0,INDEX('計算A'!EC$110:EC$114,$F27+1)+IF(AND($E27=1,RC27=0),1000,0),MIN(AEW27,20)*400+(IF('計算A'!EB$106=1,1-HU27,0)+IF('計算A'!EC$106=1,1-HW27,0))*150+106+'計算A'!EC$5*100000+IF(AND($E27=1,RC27=0),50000,0))),1000000))</f>
        <v/>
      </c>
      <c r="AAK27">
        <f>IF($B27=0,1000000,IF(INDEX('計算A'!$D$60:$II$104,$B27,131)*HW27=1,IF(AND($E27=2,RD27=0),1000000,IF($F27&gt;0,INDEX('計算A'!ED$110:ED$114,$F27+1)+IF(AND($E27=1,RD27=0),1000,0),MIN(AEW27,20)*400+(IF('計算A'!EC$106=1,1-HV27,0)+IF('計算A'!ED$106=1,1-HX27,0))*150+116+'計算A'!ED$5*100000+IF(AND($E27=1,RD27=0),50000,0))),1000000))</f>
        <v/>
      </c>
      <c r="AAL27">
        <f>IF($B27=0,1000000,IF(INDEX('計算A'!$D$60:$II$104,$B27,132)*HX27=1,IF(AND($E27=2,RE27=0),1000000,IF($F27&gt;0,INDEX('計算A'!EE$110:EE$114,$F27+1)+IF(AND($E27=1,RE27=0),1000,0),MIN(AEW27,20)*400+(IF('計算A'!ED$106=1,1-HW27,0)+IF('計算A'!EE$106=1,1-HY27,0))*150+126+'計算A'!EE$5*100000+IF(AND($E27=1,RE27=0),50000,0))),1000000))</f>
        <v/>
      </c>
      <c r="AAM27">
        <f>IF($B27=0,1000000,IF(INDEX('計算A'!$D$60:$II$104,$B27,133)*HY27=1,IF(AND($E27=2,RF27=0),1000000,IF($F27&gt;0,INDEX('計算A'!EF$110:EF$114,$F27+1)+IF(AND($E27=1,RF27=0),1000,0),MIN(AEW27,20)*400+(IF('計算A'!EE$106=1,1-HX27,0)+IF('計算A'!EF$106=1,1-HZ27,0))*150+136+'計算A'!EF$5*100000+IF(AND($E27=1,RF27=0),50000,0))),1000000))</f>
        <v/>
      </c>
      <c r="AAN27">
        <f>IF($B27=0,1000000,IF(INDEX('計算A'!$D$60:$II$104,$B27,134)*HZ27=1,IF(AND($E27=2,RG27=0),1000000,IF($F27&gt;0,INDEX('計算A'!EG$110:EG$114,$F27+1)+IF(AND($E27=1,RG27=0),1000,0),MIN(AEW27,20)*400+(IF('計算A'!EF$106=1,1-HY27,0)+IF('計算A'!EG$106=1,1-IA27,0))*150+146+'計算A'!EG$5*100000+IF(AND($E27=1,RG27=0),50000,0))),1000000))</f>
        <v/>
      </c>
      <c r="AAO27">
        <f>IF($B27=0,1000000,IF(INDEX('計算A'!$D$60:$II$104,$B27,135)*IA27=1,IF(AND($E27=2,RH27=0),1000000,IF($F27&gt;0,INDEX('計算A'!EH$110:EH$114,$F27+1)+IF(AND($E27=1,RH27=0),1000,0),MIN(AEW27,20)*400+(IF('計算A'!EG$106=1,1-HZ27,0)+IF('計算A'!EH$106=1,1-IB27,0))*150+156+'計算A'!EH$5*100000+IF(AND($E27=1,RH27=0),50000,0))),1000000))</f>
        <v/>
      </c>
      <c r="AAP27">
        <f>IF($B27=0,1000000,IF(INDEX('計算A'!$D$60:$II$104,$B27,136)*IB27=1,IF(AND($E27=2,RI27=0),1000000,IF($F27&gt;0,INDEX('計算A'!EI$110:EI$114,$F27+1)+IF(AND($E27=1,RI27=0),1000,0),MIN(AEW27,20)*400+(IF('計算A'!EH$106=1,1-IA27,0)+IF('計算A'!EI$106=1,1-IC27,0))*150+166+'計算A'!EI$5*100000+IF(AND($E27=1,RI27=0),50000,0))),1000000))</f>
        <v/>
      </c>
      <c r="AAQ27">
        <f>IF($B27=0,1000000,IF(INDEX('計算A'!$D$60:$II$104,$B27,137)*IC27=1,IF(AND($E27=2,RJ27=0),1000000,IF($F27&gt;0,INDEX('計算A'!EJ$110:EJ$114,$F27+1)+IF(AND($E27=1,RJ27=0),1000,0),MIN(AEW27,20)*400+(IF('計算A'!EI$106=1,1-IB27,0)+IF('計算A'!EJ$106=1,1-ID27,0))*150+176+'計算A'!EJ$5*100000+IF(AND($E27=1,RJ27=0),50000,0))),1000000))</f>
        <v/>
      </c>
      <c r="AAR27">
        <f>IF($B27=0,1000000,IF(INDEX('計算A'!$D$60:$II$104,$B27,138)*ID27=1,IF(AND($E27=2,RK27=0),1000000,IF($F27&gt;0,INDEX('計算A'!EK$110:EK$114,$F27+1)+IF(AND($E27=1,RK27=0),1000,0),MIN(AEW27,20)*400+(IF('計算A'!EJ$106=1,1-IC27,0)+IF('計算A'!EK$106=1,1-IE27,0))*150+186+'計算A'!EK$5*100000+IF(AND($E27=1,RK27=0),50000,0))),1000000))</f>
        <v/>
      </c>
      <c r="AAS27">
        <f>IF($B27=0,1000000,IF(INDEX('計算A'!$D$60:$II$104,$B27,139)*IE27=1,IF(AND($E27=2,RL27=0),1000000,IF($F27&gt;0,INDEX('計算A'!EL$110:EL$114,$F27+1)+IF(AND($E27=1,RL27=0),1000,0),MIN(AEW27,20)*400+(IF('計算A'!EK$106=1,1-ID27,0)+IF('計算A'!EL$106=1,1-IF27,0))*150+196+'計算A'!EL$5*100000+IF(AND($E27=1,RL27=0),50000,0))),1000000))</f>
        <v/>
      </c>
      <c r="AAT27">
        <f>IF($B27=0,1000000,IF(INDEX('計算A'!$D$60:$II$104,$B27,140)*IF27=1,IF(AND($E27=2,RM27=0),1000000,IF($F27&gt;0,INDEX('計算A'!EM$110:EM$114,$F27+1)+IF(AND($E27=1,RM27=0),1000,0),MIN(AEW27,20)*400+(IF('計算A'!EL$106=1,1-IE27,0)+IF('計算A'!EM$106=1,1-IG27,0))*150+206+'計算A'!EM$5*100000+IF(AND($E27=1,RM27=0),50000,0))),1000000))</f>
        <v/>
      </c>
      <c r="AAU27">
        <f>IF($B27=0,1000000,IF(INDEX('計算A'!$D$60:$II$104,$B27,141)*IG27=1,IF(AND($E27=2,RN27=0),1000000,IF($F27&gt;0,INDEX('計算A'!EN$110:EN$114,$F27+1)+IF(AND($E27=1,RN27=0),1000,0),MIN(AEW27,20)*400+(IF('計算A'!EM$106=1,1-IF27,0)+IF('計算A'!EN$106=1,1-IH27,0))*150+216+'計算A'!EN$5*100000+IF(AND($E27=1,RN27=0),50000,0))),1000000))</f>
        <v/>
      </c>
      <c r="AAV27">
        <f>IF($B27=0,1000000,IF(INDEX('計算A'!$D$60:$II$104,$B27,142)*IH27=1,IF(AND($E27=2,RO27=0),1000000,IF($F27&gt;0,INDEX('計算A'!EO$110:EO$114,$F27+1)+IF(AND($E27=1,RO27=0),1000,0),MIN(AEW27,20)*400+(IF('計算A'!EN$106=1,1-IG27,0)+IF('計算A'!EO$106=1,1-II27,0))*150+226+'計算A'!EO$5*100000+IF(AND($E27=1,RO27=0),50000,0))),1000000))</f>
        <v/>
      </c>
      <c r="AAW27">
        <f>IF($B27=0,1000000,IF(INDEX('計算A'!$D$60:$II$104,$B27,143)*II27=1,IF(AND($E27=2,RP27=0),1000000,IF($F27&gt;0,INDEX('計算A'!EP$110:EP$114,$F27+1)+IF(AND($E27=1,RP27=0),1000,0),MIN(AEW27,20)*400+(IF('計算A'!EO$106=1,1-IH27,0)+IF('計算A'!EP$106=1,1-IJ27,0))*150+236+'計算A'!EP$5*100000+IF(AND($E27=1,RP27=0),50000,0))),1000000))</f>
        <v/>
      </c>
      <c r="AAX27">
        <f>IF($B27=0,1000000,IF(INDEX('計算A'!$D$60:$II$104,$B27,144)*IJ27=1,IF(AND($E27=2,RQ27=0),1000000,IF($F27&gt;0,INDEX('計算A'!EQ$110:EQ$114,$F27+1)+IF(AND($E27=1,RQ27=0),1000,0),MIN(AEW27,20)*400+(IF('計算A'!EP$106=1,1-II27,0))*150+246+'計算A'!EQ$5*100000+IF(AND($E27=1,RQ27=0),50000,0))),1000000))</f>
        <v/>
      </c>
      <c r="AAY27">
        <f>IF($B27=0,1000000,IF(INDEX('計算A'!$D$60:$II$104,$B27,145)*IK27=1,IF(AND($E27=2,RR27=0),1000000,IF($F27&gt;0,INDEX('計算A'!ER$110:ER$114,$F27+1)+IF(AND($E27=1,RR27=0),1000,0),MIN(AEX27,20)*400+(IF('計算A'!ER$106=1,1-IL27,0))*150+17+'計算A'!ER$5*100000+IF(AND($E27=1,RR27=0),50000,0))),1000000))</f>
        <v/>
      </c>
      <c r="AAZ27">
        <f>IF($B27=0,1000000,IF(INDEX('計算A'!$D$60:$II$104,$B27,146)*IL27=1,IF(AND($E27=2,RS27=0),1000000,IF($F27&gt;0,INDEX('計算A'!ES$110:ES$114,$F27+1)+IF(AND($E27=1,RS27=0),1000,0),MIN(AEX27,20)*400+(IF('計算A'!ER$106=1,1-IK27,0)+IF('計算A'!ES$106=1,1-IM27,0))*150+27+'計算A'!ES$5*100000+IF(AND($E27=1,RS27=0),50000,0))),1000000))</f>
        <v/>
      </c>
      <c r="ABA27">
        <f>IF($B27=0,1000000,IF(INDEX('計算A'!$D$60:$II$104,$B27,147)*IM27=1,IF(AND($E27=2,RT27=0),1000000,IF($F27&gt;0,INDEX('計算A'!ET$110:ET$114,$F27+1)+IF(AND($E27=1,RT27=0),1000,0),MIN(AEX27,20)*400+(IF('計算A'!ES$106=1,1-IL27,0)+IF('計算A'!ET$106=1,1-IN27,0))*150+37+'計算A'!ET$5*100000+IF(AND($E27=1,RT27=0),50000,0))),1000000))</f>
        <v/>
      </c>
      <c r="ABB27">
        <f>IF($B27=0,1000000,IF(INDEX('計算A'!$D$60:$II$104,$B27,148)*IN27=1,IF(AND($E27=2,RU27=0),1000000,IF($F27&gt;0,INDEX('計算A'!EU$110:EU$114,$F27+1)+IF(AND($E27=1,RU27=0),1000,0),MIN(AEX27,20)*400+(IF('計算A'!ET$106=1,1-IM27,0)+IF('計算A'!EU$106=1,1-IO27,0))*150+47+'計算A'!EU$5*100000+IF(AND($E27=1,RU27=0),50000,0))),1000000))</f>
        <v/>
      </c>
      <c r="ABC27">
        <f>IF($B27=0,1000000,IF(INDEX('計算A'!$D$60:$II$104,$B27,149)*IO27=1,IF(AND($E27=2,RV27=0),1000000,IF($F27&gt;0,INDEX('計算A'!EV$110:EV$114,$F27+1)+IF(AND($E27=1,RV27=0),1000,0),MIN(AEX27,20)*400+(IF('計算A'!EU$106=1,1-IN27,0)+IF('計算A'!EV$106=1,1-IP27,0))*150+57+'計算A'!EV$5*100000+IF(AND($E27=1,RV27=0),50000,0))),1000000))</f>
        <v/>
      </c>
      <c r="ABD27">
        <f>IF($B27=0,1000000,IF(INDEX('計算A'!$D$60:$II$104,$B27,150)*IP27=1,IF(AND($E27=2,RW27=0),1000000,IF($F27&gt;0,INDEX('計算A'!EW$110:EW$114,$F27+1)+IF(AND($E27=1,RW27=0),1000,0),MIN(AEX27,20)*400+(IF('計算A'!EV$106=1,1-IO27,0)+IF('計算A'!EW$106=1,1-IQ27,0))*150+67+'計算A'!EW$5*100000+IF(AND($E27=1,RW27=0),50000,0))),1000000))</f>
        <v/>
      </c>
      <c r="ABE27">
        <f>IF($B27=0,1000000,IF(INDEX('計算A'!$D$60:$II$104,$B27,151)*IQ27=1,IF(AND($E27=2,RX27=0),1000000,IF($F27&gt;0,INDEX('計算A'!EX$110:EX$114,$F27+1)+IF(AND($E27=1,RX27=0),1000,0),MIN(AEX27,20)*400+(IF('計算A'!EW$106=1,1-IP27,0)+IF('計算A'!EX$106=1,1-IR27,0))*150+77+'計算A'!EX$5*100000+IF(AND($E27=1,RX27=0),50000,0))),1000000))</f>
        <v/>
      </c>
      <c r="ABF27">
        <f>IF($B27=0,1000000,IF(INDEX('計算A'!$D$60:$II$104,$B27,152)*IR27=1,IF(AND($E27=2,RY27=0),1000000,IF($F27&gt;0,INDEX('計算A'!EY$110:EY$114,$F27+1)+IF(AND($E27=1,RY27=0),1000,0),MIN(AEX27,20)*400+(IF('計算A'!EX$106=1,1-IQ27,0)+IF('計算A'!EY$106=1,1-IS27,0))*150+87+'計算A'!EY$5*100000+IF(AND($E27=1,RY27=0),50000,0))),1000000))</f>
        <v/>
      </c>
      <c r="ABG27">
        <f>IF($B27=0,1000000,IF(INDEX('計算A'!$D$60:$II$104,$B27,153)*IS27=1,IF(AND($E27=2,RZ27=0),1000000,IF($F27&gt;0,INDEX('計算A'!EZ$110:EZ$114,$F27+1)+IF(AND($E27=1,RZ27=0),1000,0),MIN(AEX27,20)*400+(IF('計算A'!EY$106=1,1-IR27,0)+IF('計算A'!EZ$106=1,1-IT27,0))*150+97+'計算A'!EZ$5*100000+IF(AND($E27=1,RZ27=0),50000,0))),1000000))</f>
        <v/>
      </c>
      <c r="ABH27">
        <f>IF($B27=0,1000000,IF(INDEX('計算A'!$D$60:$II$104,$B27,154)*IT27=1,IF(AND($E27=2,SA27=0),1000000,IF($F27&gt;0,INDEX('計算A'!FA$110:FA$114,$F27+1)+IF(AND($E27=1,SA27=0),1000,0),MIN(AEX27,20)*400+(IF('計算A'!EZ$106=1,1-IS27,0)+IF('計算A'!FA$106=1,1-IU27,0))*150+107+'計算A'!FA$5*100000+IF(AND($E27=1,SA27=0),50000,0))),1000000))</f>
        <v/>
      </c>
      <c r="ABI27">
        <f>IF($B27=0,1000000,IF(INDEX('計算A'!$D$60:$II$104,$B27,155)*IU27=1,IF(AND($E27=2,SB27=0),1000000,IF($F27&gt;0,INDEX('計算A'!FB$110:FB$114,$F27+1)+IF(AND($E27=1,SB27=0),1000,0),MIN(AEX27,20)*400+(IF('計算A'!FA$106=1,1-IT27,0)+IF('計算A'!FB$106=1,1-IV27,0))*150+117+'計算A'!FB$5*100000+IF(AND($E27=1,SB27=0),50000,0))),1000000))</f>
        <v/>
      </c>
      <c r="ABJ27">
        <f>IF($B27=0,1000000,IF(INDEX('計算A'!$D$60:$II$104,$B27,156)*IV27=1,IF(AND($E27=2,SC27=0),1000000,IF($F27&gt;0,INDEX('計算A'!FC$110:FC$114,$F27+1)+IF(AND($E27=1,SC27=0),1000,0),MIN(AEX27,20)*400+(IF('計算A'!FB$106=1,1-IU27,0)+IF('計算A'!FC$106=1,1-IW27,0))*150+127+'計算A'!FC$5*100000+IF(AND($E27=1,SC27=0),50000,0))),1000000))</f>
        <v/>
      </c>
      <c r="ABK27">
        <f>IF($B27=0,1000000,IF(INDEX('計算A'!$D$60:$II$104,$B27,157)*IW27=1,IF(AND($E27=2,SD27=0),1000000,IF($F27&gt;0,INDEX('計算A'!FD$110:FD$114,$F27+1)+IF(AND($E27=1,SD27=0),1000,0),MIN(AEX27,20)*400+(IF('計算A'!FC$106=1,1-IV27,0)+IF('計算A'!FD$106=1,1-IX27,0))*150+137+'計算A'!FD$5*100000+IF(AND($E27=1,SD27=0),50000,0))),1000000))</f>
        <v/>
      </c>
      <c r="ABL27">
        <f>IF($B27=0,1000000,IF(INDEX('計算A'!$D$60:$II$104,$B27,158)*IX27=1,IF(AND($E27=2,SE27=0),1000000,IF($F27&gt;0,INDEX('計算A'!FE$110:FE$114,$F27+1)+IF(AND($E27=1,SE27=0),1000,0),MIN(AEX27,20)*400+(IF('計算A'!FD$106=1,1-IW27,0)+IF('計算A'!FE$106=1,1-IY27,0))*150+147+'計算A'!FE$5*100000+IF(AND($E27=1,SE27=0),50000,0))),1000000))</f>
        <v/>
      </c>
      <c r="ABM27">
        <f>IF($B27=0,1000000,IF(INDEX('計算A'!$D$60:$II$104,$B27,159)*IY27=1,IF(AND($E27=2,SF27=0),1000000,IF($F27&gt;0,INDEX('計算A'!FF$110:FF$114,$F27+1)+IF(AND($E27=1,SF27=0),1000,0),MIN(AEX27,20)*400+(IF('計算A'!FE$106=1,1-IX27,0)+IF('計算A'!FF$106=1,1-IZ27,0))*150+157+'計算A'!FF$5*100000+IF(AND($E27=1,SF27=0),50000,0))),1000000))</f>
        <v/>
      </c>
      <c r="ABN27">
        <f>IF($B27=0,1000000,IF(INDEX('計算A'!$D$60:$II$104,$B27,160)*IZ27=1,IF(AND($E27=2,SG27=0),1000000,IF($F27&gt;0,INDEX('計算A'!FG$110:FG$114,$F27+1)+IF(AND($E27=1,SG27=0),1000,0),MIN(AEX27,20)*400+(IF('計算A'!FF$106=1,1-IY27,0)+IF('計算A'!FG$106=1,1-JA27,0))*150+167+'計算A'!FG$5*100000+IF(AND($E27=1,SG27=0),50000,0))),1000000))</f>
        <v/>
      </c>
      <c r="ABO27">
        <f>IF($B27=0,1000000,IF(INDEX('計算A'!$D$60:$II$104,$B27,161)*JA27=1,IF(AND($E27=2,SH27=0),1000000,IF($F27&gt;0,INDEX('計算A'!FH$110:FH$114,$F27+1)+IF(AND($E27=1,SH27=0),1000,0),MIN(AEX27,20)*400+(IF('計算A'!FG$106=1,1-IZ27,0)+IF('計算A'!FH$106=1,1-JB27,0))*150+177+'計算A'!FH$5*100000+IF(AND($E27=1,SH27=0),50000,0))),1000000))</f>
        <v/>
      </c>
      <c r="ABP27">
        <f>IF($B27=0,1000000,IF(INDEX('計算A'!$D$60:$II$104,$B27,162)*JB27=1,IF(AND($E27=2,SI27=0),1000000,IF($F27&gt;0,INDEX('計算A'!FI$110:FI$114,$F27+1)+IF(AND($E27=1,SI27=0),1000,0),MIN(AEX27,20)*400+(IF('計算A'!FH$106=1,1-JA27,0)+IF('計算A'!FI$106=1,1-JC27,0))*150+187+'計算A'!FI$5*100000+IF(AND($E27=1,SI27=0),50000,0))),1000000))</f>
        <v/>
      </c>
      <c r="ABQ27">
        <f>IF($B27=0,1000000,IF(INDEX('計算A'!$D$60:$II$104,$B27,163)*JC27=1,IF(AND($E27=2,SJ27=0),1000000,IF($F27&gt;0,INDEX('計算A'!FJ$110:FJ$114,$F27+1)+IF(AND($E27=1,SJ27=0),1000,0),MIN(AEX27,20)*400+(IF('計算A'!FI$106=1,1-JB27,0)+IF('計算A'!FJ$106=1,1-JD27,0))*150+197+'計算A'!FJ$5*100000+IF(AND($E27=1,SJ27=0),50000,0))),1000000))</f>
        <v/>
      </c>
      <c r="ABR27">
        <f>IF($B27=0,1000000,IF(INDEX('計算A'!$D$60:$II$104,$B27,164)*JD27=1,IF(AND($E27=2,SK27=0),1000000,IF($F27&gt;0,INDEX('計算A'!FK$110:FK$114,$F27+1)+IF(AND($E27=1,SK27=0),1000,0),MIN(AEX27,20)*400+(IF('計算A'!FJ$106=1,1-JC27,0)+IF('計算A'!FK$106=1,1-JE27,0))*150+207+'計算A'!FK$5*100000+IF(AND($E27=1,SK27=0),50000,0))),1000000))</f>
        <v/>
      </c>
      <c r="ABS27">
        <f>IF($B27=0,1000000,IF(INDEX('計算A'!$D$60:$II$104,$B27,165)*JE27=1,IF(AND($E27=2,SL27=0),1000000,IF($F27&gt;0,INDEX('計算A'!FL$110:FL$114,$F27+1)+IF(AND($E27=1,SL27=0),1000,0),MIN(AEX27,20)*400+(IF('計算A'!FK$106=1,1-JD27,0)+IF('計算A'!FL$106=1,1-JF27,0))*150+217+'計算A'!FL$5*100000+IF(AND($E27=1,SL27=0),50000,0))),1000000))</f>
        <v/>
      </c>
      <c r="ABT27">
        <f>IF($B27=0,1000000,IF(INDEX('計算A'!$D$60:$II$104,$B27,166)*JF27=1,IF(AND($E27=2,SM27=0),1000000,IF($F27&gt;0,INDEX('計算A'!FM$110:FM$114,$F27+1)+IF(AND($E27=1,SM27=0),1000,0),MIN(AEX27,20)*400+(IF('計算A'!FL$106=1,1-JE27,0)+IF('計算A'!FM$106=1,1-JG27,0))*150+227+'計算A'!FM$5*100000+IF(AND($E27=1,SM27=0),50000,0))),1000000))</f>
        <v/>
      </c>
      <c r="ABU27">
        <f>IF($B27=0,1000000,IF(INDEX('計算A'!$D$60:$II$104,$B27,167)*JG27=1,IF(AND($E27=2,SN27=0),1000000,IF($F27&gt;0,INDEX('計算A'!FN$110:FN$114,$F27+1)+IF(AND($E27=1,SN27=0),1000,0),MIN(AEX27,20)*400+(IF('計算A'!FM$106=1,1-JF27,0)+IF('計算A'!FN$106=1,1-JH27,0))*150+237+'計算A'!FN$5*100000+IF(AND($E27=1,SN27=0),50000,0))),1000000))</f>
        <v/>
      </c>
      <c r="ABV27">
        <f>IF($B27=0,1000000,IF(INDEX('計算A'!$D$60:$II$104,$B27,168)*JH27=1,IF(AND($E27=2,SO27=0),1000000,IF($F27&gt;0,INDEX('計算A'!FO$110:FO$114,$F27+1)+IF(AND($E27=1,SO27=0),1000,0),MIN(AEX27,20)*400+(IF('計算A'!FN$106=1,1-JG27,0))*150+247+'計算A'!FO$5*100000+IF(AND($E27=1,SO27=0),50000,0))),1000000))</f>
        <v/>
      </c>
      <c r="ABW27">
        <f>IF($B27=0,1000000,IF(INDEX('計算A'!$D$60:$II$104,$B27,169)*JI27=1,IF(AND($E27=2,SP27=0),1000000,IF($F27&gt;0,INDEX('計算A'!FP$110:FP$114,$F27+1)+IF(AND($E27=1,SP27=0),1000,0),MIN(AEY27,20)*400+(IF('計算A'!FP$106=1,1-JJ27,0))*150+18+'計算A'!FP$5*100000+IF(AND($E27=1,SP27=0),50000,0))),1000000))</f>
        <v/>
      </c>
      <c r="ABX27">
        <f>IF($B27=0,1000000,IF(INDEX('計算A'!$D$60:$II$104,$B27,170)*JJ27=1,IF(AND($E27=2,SQ27=0),1000000,IF($F27&gt;0,INDEX('計算A'!FQ$110:FQ$114,$F27+1)+IF(AND($E27=1,SQ27=0),1000,0),MIN(AEY27,20)*400+(IF('計算A'!FP$106=1,1-JI27,0)+IF('計算A'!FQ$106=1,1-JK27,0))*150+28+'計算A'!FQ$5*100000+IF(AND($E27=1,SQ27=0),50000,0))),1000000))</f>
        <v/>
      </c>
      <c r="ABY27">
        <f>IF($B27=0,1000000,IF(INDEX('計算A'!$D$60:$II$104,$B27,171)*JK27=1,IF(AND($E27=2,SR27=0),1000000,IF($F27&gt;0,INDEX('計算A'!FR$110:FR$114,$F27+1)+IF(AND($E27=1,SR27=0),1000,0),MIN(AEY27,20)*400+(IF('計算A'!FQ$106=1,1-JJ27,0)+IF('計算A'!FR$106=1,1-JL27,0))*150+38+'計算A'!FR$5*100000+IF(AND($E27=1,SR27=0),50000,0))),1000000))</f>
        <v/>
      </c>
      <c r="ABZ27">
        <f>IF($B27=0,1000000,IF(INDEX('計算A'!$D$60:$II$104,$B27,172)*JL27=1,IF(AND($E27=2,SS27=0),1000000,IF($F27&gt;0,INDEX('計算A'!FS$110:FS$114,$F27+1)+IF(AND($E27=1,SS27=0),1000,0),MIN(AEY27,20)*400+(IF('計算A'!FR$106=1,1-JK27,0)+IF('計算A'!FS$106=1,1-JM27,0))*150+48+'計算A'!FS$5*100000+IF(AND($E27=1,SS27=0),50000,0))),1000000))</f>
        <v/>
      </c>
      <c r="ACA27">
        <f>IF($B27=0,1000000,IF(INDEX('計算A'!$D$60:$II$104,$B27,173)*JM27=1,IF(AND($E27=2,ST27=0),1000000,IF($F27&gt;0,INDEX('計算A'!FT$110:FT$114,$F27+1)+IF(AND($E27=1,ST27=0),1000,0),MIN(AEY27,20)*400+(IF('計算A'!FS$106=1,1-JL27,0)+IF('計算A'!FT$106=1,1-JN27,0))*150+58+'計算A'!FT$5*100000+IF(AND($E27=1,ST27=0),50000,0))),1000000))</f>
        <v/>
      </c>
      <c r="ACB27">
        <f>IF($B27=0,1000000,IF(INDEX('計算A'!$D$60:$II$104,$B27,174)*JN27=1,IF(AND($E27=2,SU27=0),1000000,IF($F27&gt;0,INDEX('計算A'!FU$110:FU$114,$F27+1)+IF(AND($E27=1,SU27=0),1000,0),MIN(AEY27,20)*400+(IF('計算A'!FT$106=1,1-JM27,0)+IF('計算A'!FU$106=1,1-JO27,0))*150+68+'計算A'!FU$5*100000+IF(AND($E27=1,SU27=0),50000,0))),1000000))</f>
        <v/>
      </c>
      <c r="ACC27">
        <f>IF($B27=0,1000000,IF(INDEX('計算A'!$D$60:$II$104,$B27,175)*JO27=1,IF(AND($E27=2,SV27=0),1000000,IF($F27&gt;0,INDEX('計算A'!FV$110:FV$114,$F27+1)+IF(AND($E27=1,SV27=0),1000,0),MIN(AEY27,20)*400+(IF('計算A'!FU$106=1,1-JN27,0)+IF('計算A'!FV$106=1,1-JP27,0))*150+78+'計算A'!FV$5*100000+IF(AND($E27=1,SV27=0),50000,0))),1000000))</f>
        <v/>
      </c>
      <c r="ACD27">
        <f>IF($B27=0,1000000,IF(INDEX('計算A'!$D$60:$II$104,$B27,176)*JP27=1,IF(AND($E27=2,SW27=0),1000000,IF($F27&gt;0,INDEX('計算A'!FW$110:FW$114,$F27+1)+IF(AND($E27=1,SW27=0),1000,0),MIN(AEY27,20)*400+(IF('計算A'!FV$106=1,1-JO27,0)+IF('計算A'!FW$106=1,1-JQ27,0))*150+88+'計算A'!FW$5*100000+IF(AND($E27=1,SW27=0),50000,0))),1000000))</f>
        <v/>
      </c>
      <c r="ACE27">
        <f>IF($B27=0,1000000,IF(INDEX('計算A'!$D$60:$II$104,$B27,177)*JQ27=1,IF(AND($E27=2,SX27=0),1000000,IF($F27&gt;0,INDEX('計算A'!FX$110:FX$114,$F27+1)+IF(AND($E27=1,SX27=0),1000,0),MIN(AEY27,20)*400+(IF('計算A'!FW$106=1,1-JP27,0)+IF('計算A'!FX$106=1,1-JR27,0))*150+98+'計算A'!FX$5*100000+IF(AND($E27=1,SX27=0),50000,0))),1000000))</f>
        <v/>
      </c>
      <c r="ACF27">
        <f>IF($B27=0,1000000,IF(INDEX('計算A'!$D$60:$II$104,$B27,178)*JR27=1,IF(AND($E27=2,SY27=0),1000000,IF($F27&gt;0,INDEX('計算A'!FY$110:FY$114,$F27+1)+IF(AND($E27=1,SY27=0),1000,0),MIN(AEY27,20)*400+(IF('計算A'!FX$106=1,1-JQ27,0)+IF('計算A'!FY$106=1,1-JS27,0))*150+108+'計算A'!FY$5*100000+IF(AND($E27=1,SY27=0),50000,0))),1000000))</f>
        <v/>
      </c>
      <c r="ACG27">
        <f>IF($B27=0,1000000,IF(INDEX('計算A'!$D$60:$II$104,$B27,179)*JS27=1,IF(AND($E27=2,SZ27=0),1000000,IF($F27&gt;0,INDEX('計算A'!FZ$110:FZ$114,$F27+1)+IF(AND($E27=1,SZ27=0),1000,0),MIN(AEY27,20)*400+(IF('計算A'!FY$106=1,1-JR27,0)+IF('計算A'!FZ$106=1,1-JT27,0))*150+118+'計算A'!FZ$5*100000+IF(AND($E27=1,SZ27=0),50000,0))),1000000))</f>
        <v/>
      </c>
      <c r="ACH27">
        <f>IF($B27=0,1000000,IF(INDEX('計算A'!$D$60:$II$104,$B27,180)*JT27=1,IF(AND($E27=2,TA27=0),1000000,IF($F27&gt;0,INDEX('計算A'!GA$110:GA$114,$F27+1)+IF(AND($E27=1,TA27=0),1000,0),MIN(AEY27,20)*400+(IF('計算A'!FZ$106=1,1-JS27,0)+IF('計算A'!GA$106=1,1-JU27,0))*150+128+'計算A'!GA$5*100000+IF(AND($E27=1,TA27=0),50000,0))),1000000))</f>
        <v/>
      </c>
      <c r="ACI27">
        <f>IF($B27=0,1000000,IF(INDEX('計算A'!$D$60:$II$104,$B27,181)*JU27=1,IF(AND($E27=2,TB27=0),1000000,IF($F27&gt;0,INDEX('計算A'!GB$110:GB$114,$F27+1)+IF(AND($E27=1,TB27=0),1000,0),MIN(AEY27,20)*400+(IF('計算A'!GA$106=1,1-JT27,0)+IF('計算A'!GB$106=1,1-JV27,0))*150+138+'計算A'!GB$5*100000+IF(AND($E27=1,TB27=0),50000,0))),1000000))</f>
        <v/>
      </c>
      <c r="ACJ27">
        <f>IF($B27=0,1000000,IF(INDEX('計算A'!$D$60:$II$104,$B27,182)*JV27=1,IF(AND($E27=2,TC27=0),1000000,IF($F27&gt;0,INDEX('計算A'!GC$110:GC$114,$F27+1)+IF(AND($E27=1,TC27=0),1000,0),MIN(AEY27,20)*400+(IF('計算A'!GB$106=1,1-JU27,0)+IF('計算A'!GC$106=1,1-JW27,0))*150+148+'計算A'!GC$5*100000+IF(AND($E27=1,TC27=0),50000,0))),1000000))</f>
        <v/>
      </c>
      <c r="ACK27">
        <f>IF($B27=0,1000000,IF(INDEX('計算A'!$D$60:$II$104,$B27,183)*JW27=1,IF(AND($E27=2,TD27=0),1000000,IF($F27&gt;0,INDEX('計算A'!GD$110:GD$114,$F27+1)+IF(AND($E27=1,TD27=0),1000,0),MIN(AEY27,20)*400+(IF('計算A'!GC$106=1,1-JV27,0)+IF('計算A'!GD$106=1,1-JX27,0))*150+158+'計算A'!GD$5*100000+IF(AND($E27=1,TD27=0),50000,0))),1000000))</f>
        <v/>
      </c>
      <c r="ACL27">
        <f>IF($B27=0,1000000,IF(INDEX('計算A'!$D$60:$II$104,$B27,184)*JX27=1,IF(AND($E27=2,TE27=0),1000000,IF($F27&gt;0,INDEX('計算A'!GE$110:GE$114,$F27+1)+IF(AND($E27=1,TE27=0),1000,0),MIN(AEY27,20)*400+(IF('計算A'!GD$106=1,1-JW27,0)+IF('計算A'!GE$106=1,1-JY27,0))*150+168+'計算A'!GE$5*100000+IF(AND($E27=1,TE27=0),50000,0))),1000000))</f>
        <v/>
      </c>
      <c r="ACM27">
        <f>IF($B27=0,1000000,IF(INDEX('計算A'!$D$60:$II$104,$B27,185)*JY27=1,IF(AND($E27=2,TF27=0),1000000,IF($F27&gt;0,INDEX('計算A'!GF$110:GF$114,$F27+1)+IF(AND($E27=1,TF27=0),1000,0),MIN(AEY27,20)*400+(IF('計算A'!GE$106=1,1-JX27,0)+IF('計算A'!GF$106=1,1-JZ27,0))*150+178+'計算A'!GF$5*100000+IF(AND($E27=1,TF27=0),50000,0))),1000000))</f>
        <v/>
      </c>
      <c r="ACN27">
        <f>IF($B27=0,1000000,IF(INDEX('計算A'!$D$60:$II$104,$B27,186)*JZ27=1,IF(AND($E27=2,TG27=0),1000000,IF($F27&gt;0,INDEX('計算A'!GG$110:GG$114,$F27+1)+IF(AND($E27=1,TG27=0),1000,0),MIN(AEY27,20)*400+(IF('計算A'!GF$106=1,1-JY27,0)+IF('計算A'!GG$106=1,1-KA27,0))*150+188+'計算A'!GG$5*100000+IF(AND($E27=1,TG27=0),50000,0))),1000000))</f>
        <v/>
      </c>
      <c r="ACO27">
        <f>IF($B27=0,1000000,IF(INDEX('計算A'!$D$60:$II$104,$B27,187)*KA27=1,IF(AND($E27=2,TH27=0),1000000,IF($F27&gt;0,INDEX('計算A'!GH$110:GH$114,$F27+1)+IF(AND($E27=1,TH27=0),1000,0),MIN(AEY27,20)*400+(IF('計算A'!GG$106=1,1-JZ27,0)+IF('計算A'!GH$106=1,1-KB27,0))*150+198+'計算A'!GH$5*100000+IF(AND($E27=1,TH27=0),50000,0))),1000000))</f>
        <v/>
      </c>
      <c r="ACP27">
        <f>IF($B27=0,1000000,IF(INDEX('計算A'!$D$60:$II$104,$B27,188)*KB27=1,IF(AND($E27=2,TI27=0),1000000,IF($F27&gt;0,INDEX('計算A'!GI$110:GI$114,$F27+1)+IF(AND($E27=1,TI27=0),1000,0),MIN(AEY27,20)*400+(IF('計算A'!GH$106=1,1-KA27,0)+IF('計算A'!GI$106=1,1-KC27,0))*150+208+'計算A'!GI$5*100000+IF(AND($E27=1,TI27=0),50000,0))),1000000))</f>
        <v/>
      </c>
      <c r="ACQ27">
        <f>IF($B27=0,1000000,IF(INDEX('計算A'!$D$60:$II$104,$B27,189)*KC27=1,IF(AND($E27=2,TJ27=0),1000000,IF($F27&gt;0,INDEX('計算A'!GJ$110:GJ$114,$F27+1)+IF(AND($E27=1,TJ27=0),1000,0),MIN(AEY27,20)*400+(IF('計算A'!GI$106=1,1-KB27,0)+IF('計算A'!GJ$106=1,1-KD27,0))*150+218+'計算A'!GJ$5*100000+IF(AND($E27=1,TJ27=0),50000,0))),1000000))</f>
        <v/>
      </c>
      <c r="ACR27">
        <f>IF($B27=0,1000000,IF(INDEX('計算A'!$D$60:$II$104,$B27,190)*KD27=1,IF(AND($E27=2,TK27=0),1000000,IF($F27&gt;0,INDEX('計算A'!GK$110:GK$114,$F27+1)+IF(AND($E27=1,TK27=0),1000,0),MIN(AEY27,20)*400+(IF('計算A'!GJ$106=1,1-KC27,0)+IF('計算A'!GK$106=1,1-KE27,0))*150+228+'計算A'!GK$5*100000+IF(AND($E27=1,TK27=0),50000,0))),1000000))</f>
        <v/>
      </c>
      <c r="ACS27">
        <f>IF($B27=0,1000000,IF(INDEX('計算A'!$D$60:$II$104,$B27,191)*KE27=1,IF(AND($E27=2,TL27=0),1000000,IF($F27&gt;0,INDEX('計算A'!GL$110:GL$114,$F27+1)+IF(AND($E27=1,TL27=0),1000,0),MIN(AEY27,20)*400+(IF('計算A'!GK$106=1,1-KD27,0)+IF('計算A'!GL$106=1,1-KF27,0))*150+238+'計算A'!GL$5*100000+IF(AND($E27=1,TL27=0),50000,0))),1000000))</f>
        <v/>
      </c>
      <c r="ACT27">
        <f>IF($B27=0,1000000,IF(INDEX('計算A'!$D$60:$II$104,$B27,192)*KF27=1,IF(AND($E27=2,TM27=0),1000000,IF($F27&gt;0,INDEX('計算A'!GM$110:GM$114,$F27+1)+IF(AND($E27=1,TM27=0),1000,0),MIN(AEY27,20)*400+(IF('計算A'!GL$106=1,1-KE27,0))*150+248+'計算A'!GM$5*100000+IF(AND($E27=1,TM27=0),50000,0))),1000000))</f>
        <v/>
      </c>
      <c r="ACU27">
        <f>IF($B27=0,1000000,IF(INDEX('計算A'!$D$60:$II$104,$B27,193)*KG27=1,IF(AND($E27=2,TN27=0),1000000,IF($F27&gt;0,INDEX('計算A'!GN$110:GN$114,$F27+1)+IF(AND($E27=1,TN27=0),1000,0),MIN(AEZ27,20)*400+(IF('計算A'!GN$106=1,1-KH27,0))*150+19+'計算A'!GN$5*100000+IF(AND($E27=1,TN27=0),50000,0))),1000000))</f>
        <v/>
      </c>
      <c r="ACV27">
        <f>IF($B27=0,1000000,IF(INDEX('計算A'!$D$60:$II$104,$B27,194)*KH27=1,IF(AND($E27=2,TO27=0),1000000,IF($F27&gt;0,INDEX('計算A'!GO$110:GO$114,$F27+1)+IF(AND($E27=1,TO27=0),1000,0),MIN(AEZ27,20)*400+(IF('計算A'!GN$106=1,1-KG27,0)+IF('計算A'!GO$106=1,1-KI27,0))*150+29+'計算A'!GO$5*100000+IF(AND($E27=1,TO27=0),50000,0))),1000000))</f>
        <v/>
      </c>
      <c r="ACW27">
        <f>IF($B27=0,1000000,IF(INDEX('計算A'!$D$60:$II$104,$B27,195)*KI27=1,IF(AND($E27=2,TP27=0),1000000,IF($F27&gt;0,INDEX('計算A'!GP$110:GP$114,$F27+1)+IF(AND($E27=1,TP27=0),1000,0),MIN(AEZ27,20)*400+(IF('計算A'!GO$106=1,1-KH27,0)+IF('計算A'!GP$106=1,1-KJ27,0))*150+39+'計算A'!GP$5*100000+IF(AND($E27=1,TP27=0),50000,0))),1000000))</f>
        <v/>
      </c>
      <c r="ACX27">
        <f>IF($B27=0,1000000,IF(INDEX('計算A'!$D$60:$II$104,$B27,196)*KJ27=1,IF(AND($E27=2,TQ27=0),1000000,IF($F27&gt;0,INDEX('計算A'!GQ$110:GQ$114,$F27+1)+IF(AND($E27=1,TQ27=0),1000,0),MIN(AEZ27,20)*400+(IF('計算A'!GP$106=1,1-KI27,0)+IF('計算A'!GQ$106=1,1-KK27,0))*150+49+'計算A'!GQ$5*100000+IF(AND($E27=1,TQ27=0),50000,0))),1000000))</f>
        <v/>
      </c>
      <c r="ACY27">
        <f>IF($B27=0,1000000,IF(INDEX('計算A'!$D$60:$II$104,$B27,197)*KK27=1,IF(AND($E27=2,TR27=0),1000000,IF($F27&gt;0,INDEX('計算A'!GR$110:GR$114,$F27+1)+IF(AND($E27=1,TR27=0),1000,0),MIN(AEZ27,20)*400+(IF('計算A'!GQ$106=1,1-KJ27,0)+IF('計算A'!GR$106=1,1-KL27,0))*150+59+'計算A'!GR$5*100000+IF(AND($E27=1,TR27=0),50000,0))),1000000))</f>
        <v/>
      </c>
      <c r="ACZ27">
        <f>IF($B27=0,1000000,IF(INDEX('計算A'!$D$60:$II$104,$B27,198)*KL27=1,IF(AND($E27=2,TS27=0),1000000,IF($F27&gt;0,INDEX('計算A'!GS$110:GS$114,$F27+1)+IF(AND($E27=1,TS27=0),1000,0),MIN(AEZ27,20)*400+(IF('計算A'!GR$106=1,1-KK27,0)+IF('計算A'!GS$106=1,1-KM27,0))*150+69+'計算A'!GS$5*100000+IF(AND($E27=1,TS27=0),50000,0))),1000000))</f>
        <v/>
      </c>
      <c r="ADA27">
        <f>IF($B27=0,1000000,IF(INDEX('計算A'!$D$60:$II$104,$B27,199)*KM27=1,IF(AND($E27=2,TT27=0),1000000,IF($F27&gt;0,INDEX('計算A'!GT$110:GT$114,$F27+1)+IF(AND($E27=1,TT27=0),1000,0),MIN(AEZ27,20)*400+(IF('計算A'!GS$106=1,1-KL27,0)+IF('計算A'!GT$106=1,1-KN27,0))*150+79+'計算A'!GT$5*100000+IF(AND($E27=1,TT27=0),50000,0))),1000000))</f>
        <v/>
      </c>
      <c r="ADB27">
        <f>IF($B27=0,1000000,IF(INDEX('計算A'!$D$60:$II$104,$B27,200)*KN27=1,IF(AND($E27=2,TU27=0),1000000,IF($F27&gt;0,INDEX('計算A'!GU$110:GU$114,$F27+1)+IF(AND($E27=1,TU27=0),1000,0),MIN(AEZ27,20)*400+(IF('計算A'!GT$106=1,1-KM27,0)+IF('計算A'!GU$106=1,1-KO27,0))*150+89+'計算A'!GU$5*100000+IF(AND($E27=1,TU27=0),50000,0))),1000000))</f>
        <v/>
      </c>
      <c r="ADC27">
        <f>IF($B27=0,1000000,IF(INDEX('計算A'!$D$60:$II$104,$B27,201)*KO27=1,IF(AND($E27=2,TV27=0),1000000,IF($F27&gt;0,INDEX('計算A'!GV$110:GV$114,$F27+1)+IF(AND($E27=1,TV27=0),1000,0),MIN(AEZ27,20)*400+(IF('計算A'!GU$106=1,1-KN27,0)+IF('計算A'!GV$106=1,1-KP27,0))*150+99+'計算A'!GV$5*100000+IF(AND($E27=1,TV27=0),50000,0))),1000000))</f>
        <v/>
      </c>
      <c r="ADD27">
        <f>IF($B27=0,1000000,IF(INDEX('計算A'!$D$60:$II$104,$B27,202)*KP27=1,IF(AND($E27=2,TW27=0),1000000,IF($F27&gt;0,INDEX('計算A'!GW$110:GW$114,$F27+1)+IF(AND($E27=1,TW27=0),1000,0),MIN(AEZ27,20)*400+(IF('計算A'!GV$106=1,1-KO27,0)+IF('計算A'!GW$106=1,1-KQ27,0))*150+109+'計算A'!GW$5*100000+IF(AND($E27=1,TW27=0),50000,0))),1000000))</f>
        <v/>
      </c>
      <c r="ADE27">
        <f>IF($B27=0,1000000,IF(INDEX('計算A'!$D$60:$II$104,$B27,203)*KQ27=1,IF(AND($E27=2,TX27=0),1000000,IF($F27&gt;0,INDEX('計算A'!GX$110:GX$114,$F27+1)+IF(AND($E27=1,TX27=0),1000,0),MIN(AEZ27,20)*400+(IF('計算A'!GW$106=1,1-KP27,0)+IF('計算A'!GX$106=1,1-KR27,0))*150+119+'計算A'!GX$5*100000+IF(AND($E27=1,TX27=0),50000,0))),1000000))</f>
        <v/>
      </c>
      <c r="ADF27">
        <f>IF($B27=0,1000000,IF(INDEX('計算A'!$D$60:$II$104,$B27,204)*KR27=1,IF(AND($E27=2,TY27=0),1000000,IF($F27&gt;0,INDEX('計算A'!GY$110:GY$114,$F27+1)+IF(AND($E27=1,TY27=0),1000,0),MIN(AEZ27,20)*400+(IF('計算A'!GX$106=1,1-KQ27,0)+IF('計算A'!GY$106=1,1-KS27,0))*150+129+'計算A'!GY$5*100000+IF(AND($E27=1,TY27=0),50000,0))),1000000))</f>
        <v/>
      </c>
      <c r="ADG27">
        <f>IF($B27=0,1000000,IF(INDEX('計算A'!$D$60:$II$104,$B27,205)*KS27=1,IF(AND($E27=2,TZ27=0),1000000,IF($F27&gt;0,INDEX('計算A'!GZ$110:GZ$114,$F27+1)+IF(AND($E27=1,TZ27=0),1000,0),MIN(AEZ27,20)*400+(IF('計算A'!GY$106=1,1-KR27,0)+IF('計算A'!GZ$106=1,1-KT27,0))*150+139+'計算A'!GZ$5*100000+IF(AND($E27=1,TZ27=0),50000,0))),1000000))</f>
        <v/>
      </c>
      <c r="ADH27">
        <f>IF($B27=0,1000000,IF(INDEX('計算A'!$D$60:$II$104,$B27,206)*KT27=1,IF(AND($E27=2,UA27=0),1000000,IF($F27&gt;0,INDEX('計算A'!HA$110:HA$114,$F27+1)+IF(AND($E27=1,UA27=0),1000,0),MIN(AEZ27,20)*400+(IF('計算A'!GZ$106=1,1-KS27,0)+IF('計算A'!HA$106=1,1-KU27,0))*150+149+'計算A'!HA$5*100000+IF(AND($E27=1,UA27=0),50000,0))),1000000))</f>
        <v/>
      </c>
      <c r="ADI27">
        <f>IF($B27=0,1000000,IF(INDEX('計算A'!$D$60:$II$104,$B27,207)*KU27=1,IF(AND($E27=2,UB27=0),1000000,IF($F27&gt;0,INDEX('計算A'!HB$110:HB$114,$F27+1)+IF(AND($E27=1,UB27=0),1000,0),MIN(AEZ27,20)*400+(IF('計算A'!HA$106=1,1-KT27,0)+IF('計算A'!HB$106=1,1-KV27,0))*150+159+'計算A'!HB$5*100000+IF(AND($E27=1,UB27=0),50000,0))),1000000))</f>
        <v/>
      </c>
      <c r="ADJ27">
        <f>IF($B27=0,1000000,IF(INDEX('計算A'!$D$60:$II$104,$B27,208)*KV27=1,IF(AND($E27=2,UC27=0),1000000,IF($F27&gt;0,INDEX('計算A'!HC$110:HC$114,$F27+1)+IF(AND($E27=1,UC27=0),1000,0),MIN(AEZ27,20)*400+(IF('計算A'!HB$106=1,1-KU27,0)+IF('計算A'!HC$106=1,1-KW27,0))*150+169+'計算A'!HC$5*100000+IF(AND($E27=1,UC27=0),50000,0))),1000000))</f>
        <v/>
      </c>
      <c r="ADK27">
        <f>IF($B27=0,1000000,IF(INDEX('計算A'!$D$60:$II$104,$B27,209)*KW27=1,IF(AND($E27=2,UD27=0),1000000,IF($F27&gt;0,INDEX('計算A'!HD$110:HD$114,$F27+1)+IF(AND($E27=1,UD27=0),1000,0),MIN(AEZ27,20)*400+(IF('計算A'!HC$106=1,1-KV27,0)+IF('計算A'!HD$106=1,1-KX27,0))*150+179+'計算A'!HD$5*100000+IF(AND($E27=1,UD27=0),50000,0))),1000000))</f>
        <v/>
      </c>
      <c r="ADL27">
        <f>IF($B27=0,1000000,IF(INDEX('計算A'!$D$60:$II$104,$B27,210)*KX27=1,IF(AND($E27=2,UE27=0),1000000,IF($F27&gt;0,INDEX('計算A'!HE$110:HE$114,$F27+1)+IF(AND($E27=1,UE27=0),1000,0),MIN(AEZ27,20)*400+(IF('計算A'!HD$106=1,1-KW27,0)+IF('計算A'!HE$106=1,1-KY27,0))*150+189+'計算A'!HE$5*100000+IF(AND($E27=1,UE27=0),50000,0))),1000000))</f>
        <v/>
      </c>
      <c r="ADM27">
        <f>IF($B27=0,1000000,IF(INDEX('計算A'!$D$60:$II$104,$B27,211)*KY27=1,IF(AND($E27=2,UF27=0),1000000,IF($F27&gt;0,INDEX('計算A'!HF$110:HF$114,$F27+1)+IF(AND($E27=1,UF27=0),1000,0),MIN(AEZ27,20)*400+(IF('計算A'!HE$106=1,1-KX27,0)+IF('計算A'!HF$106=1,1-KZ27,0))*150+199+'計算A'!HF$5*100000+IF(AND($E27=1,UF27=0),50000,0))),1000000))</f>
        <v/>
      </c>
      <c r="ADN27">
        <f>IF($B27=0,1000000,IF(INDEX('計算A'!$D$60:$II$104,$B27,212)*KZ27=1,IF(AND($E27=2,UG27=0),1000000,IF($F27&gt;0,INDEX('計算A'!HG$110:HG$114,$F27+1)+IF(AND($E27=1,UG27=0),1000,0),MIN(AEZ27,20)*400+(IF('計算A'!HF$106=1,1-KY27,0)+IF('計算A'!HG$106=1,1-LA27,0))*150+209+'計算A'!HG$5*100000+IF(AND($E27=1,UG27=0),50000,0))),1000000))</f>
        <v/>
      </c>
      <c r="ADO27">
        <f>IF($B27=0,1000000,IF(INDEX('計算A'!$D$60:$II$104,$B27,213)*LA27=1,IF(AND($E27=2,UH27=0),1000000,IF($F27&gt;0,INDEX('計算A'!HH$110:HH$114,$F27+1)+IF(AND($E27=1,UH27=0),1000,0),MIN(AEZ27,20)*400+(IF('計算A'!HG$106=1,1-KZ27,0)+IF('計算A'!HH$106=1,1-LB27,0))*150+219+'計算A'!HH$5*100000+IF(AND($E27=1,UH27=0),50000,0))),1000000))</f>
        <v/>
      </c>
      <c r="ADP27">
        <f>IF($B27=0,1000000,IF(INDEX('計算A'!$D$60:$II$104,$B27,214)*LB27=1,IF(AND($E27=2,UI27=0),1000000,IF($F27&gt;0,INDEX('計算A'!HI$110:HI$114,$F27+1)+IF(AND($E27=1,UI27=0),1000,0),MIN(AEZ27,20)*400+(IF('計算A'!HH$106=1,1-LA27,0)+IF('計算A'!HI$106=1,1-LC27,0))*150+229+'計算A'!HI$5*100000+IF(AND($E27=1,UI27=0),50000,0))),1000000))</f>
        <v/>
      </c>
      <c r="ADQ27">
        <f>IF($B27=0,1000000,IF(INDEX('計算A'!$D$60:$II$104,$B27,215)*LC27=1,IF(AND($E27=2,UJ27=0),1000000,IF($F27&gt;0,INDEX('計算A'!HJ$110:HJ$114,$F27+1)+IF(AND($E27=1,UJ27=0),1000,0),MIN(AEZ27,20)*400+(IF('計算A'!HI$106=1,1-LB27,0)+IF('計算A'!HJ$106=1,1-LD27,0))*150+239+'計算A'!HJ$5*100000+IF(AND($E27=1,UJ27=0),50000,0))),1000000))</f>
        <v/>
      </c>
      <c r="ADR27">
        <f>IF($B27=0,1000000,IF(INDEX('計算A'!$D$60:$II$104,$B27,216)*LD27=1,IF(AND($E27=2,UK27=0),1000000,IF($F27&gt;0,INDEX('計算A'!HK$110:HK$114,$F27+1)+IF(AND($E27=1,UK27=0),1000,0),MIN(AEZ27,20)*400+(IF('計算A'!HJ$106=1,1-LC27,0))*150+249+'計算A'!HK$5*100000+IF(AND($E27=1,UK27=0),50000,0))),1000000))</f>
        <v/>
      </c>
      <c r="ADS27">
        <f>IF($B27=0,1000000,IF(INDEX('計算A'!$D$60:$II$104,$B27,217)*LE27=1,IF(AND($E27=2,UL27=0),1000000,IF($F27&gt;0,INDEX('計算A'!HL$110:HL$114,$F27+1)+IF(AND($E27=1,UL27=0),1000,0),MIN(AFA27,20)*400+(IF('計算A'!HL$106=1,1-LF27,0))*150+20+'計算A'!HL$5*100000+IF(AND($E27=1,UL27=0),50000,0))),1000000))</f>
        <v/>
      </c>
      <c r="ADT27">
        <f>IF($B27=0,1000000,IF(INDEX('計算A'!$D$60:$II$104,$B27,218)*LF27=1,IF(AND($E27=2,UM27=0),1000000,IF($F27&gt;0,INDEX('計算A'!HM$110:HM$114,$F27+1)+IF(AND($E27=1,UM27=0),1000,0),MIN(AFA27,20)*400+(IF('計算A'!HL$106=1,1-LE27,0)+IF('計算A'!HM$106=1,1-LG27,0))*150+30+'計算A'!HM$5*100000+IF(AND($E27=1,UM27=0),50000,0))),1000000))</f>
        <v/>
      </c>
      <c r="ADU27">
        <f>IF($B27=0,1000000,IF(INDEX('計算A'!$D$60:$II$104,$B27,219)*LG27=1,IF(AND($E27=2,UN27=0),1000000,IF($F27&gt;0,INDEX('計算A'!HN$110:HN$114,$F27+1)+IF(AND($E27=1,UN27=0),1000,0),MIN(AFA27,20)*400+(IF('計算A'!HM$106=1,1-LF27,0)+IF('計算A'!HN$106=1,1-LH27,0))*150+40+'計算A'!HN$5*100000+IF(AND($E27=1,UN27=0),50000,0))),1000000))</f>
        <v/>
      </c>
      <c r="ADV27">
        <f>IF($B27=0,1000000,IF(INDEX('計算A'!$D$60:$II$104,$B27,220)*LH27=1,IF(AND($E27=2,UO27=0),1000000,IF($F27&gt;0,INDEX('計算A'!HO$110:HO$114,$F27+1)+IF(AND($E27=1,UO27=0),1000,0),MIN(AFA27,20)*400+(IF('計算A'!HN$106=1,1-LG27,0)+IF('計算A'!HO$106=1,1-LI27,0))*150+50+'計算A'!HO$5*100000+IF(AND($E27=1,UO27=0),50000,0))),1000000))</f>
        <v/>
      </c>
      <c r="ADW27">
        <f>IF($B27=0,1000000,IF(INDEX('計算A'!$D$60:$II$104,$B27,221)*LI27=1,IF(AND($E27=2,UP27=0),1000000,IF($F27&gt;0,INDEX('計算A'!HP$110:HP$114,$F27+1)+IF(AND($E27=1,UP27=0),1000,0),MIN(AFA27,20)*400+(IF('計算A'!HO$106=1,1-LH27,0)+IF('計算A'!HP$106=1,1-LJ27,0))*150+60+'計算A'!HP$5*100000+IF(AND($E27=1,UP27=0),50000,0))),1000000))</f>
        <v/>
      </c>
      <c r="ADX27">
        <f>IF($B27=0,1000000,IF(INDEX('計算A'!$D$60:$II$104,$B27,222)*LJ27=1,IF(AND($E27=2,UQ27=0),1000000,IF($F27&gt;0,INDEX('計算A'!HQ$110:HQ$114,$F27+1)+IF(AND($E27=1,UQ27=0),1000,0),MIN(AFA27,20)*400+(IF('計算A'!HP$106=1,1-LI27,0)+IF('計算A'!HQ$106=1,1-LK27,0))*150+70+'計算A'!HQ$5*100000+IF(AND($E27=1,UQ27=0),50000,0))),1000000))</f>
        <v/>
      </c>
      <c r="ADY27">
        <f>IF($B27=0,1000000,IF(INDEX('計算A'!$D$60:$II$104,$B27,223)*LK27=1,IF(AND($E27=2,UR27=0),1000000,IF($F27&gt;0,INDEX('計算A'!HR$110:HR$114,$F27+1)+IF(AND($E27=1,UR27=0),1000,0),MIN(AFA27,20)*400+(IF('計算A'!HQ$106=1,1-LJ27,0)+IF('計算A'!HR$106=1,1-LL27,0))*150+80+'計算A'!HR$5*100000+IF(AND($E27=1,UR27=0),50000,0))),1000000))</f>
        <v/>
      </c>
      <c r="ADZ27">
        <f>IF($B27=0,1000000,IF(INDEX('計算A'!$D$60:$II$104,$B27,224)*LL27=1,IF(AND($E27=2,US27=0),1000000,IF($F27&gt;0,INDEX('計算A'!HS$110:HS$114,$F27+1)+IF(AND($E27=1,US27=0),1000,0),MIN(AFA27,20)*400+(IF('計算A'!HR$106=1,1-LK27,0)+IF('計算A'!HS$106=1,1-LM27,0))*150+90+'計算A'!HS$5*100000+IF(AND($E27=1,US27=0),50000,0))),1000000))</f>
        <v/>
      </c>
      <c r="AEA27">
        <f>IF($B27=0,1000000,IF(INDEX('計算A'!$D$60:$II$104,$B27,225)*LM27=1,IF(AND($E27=2,UT27=0),1000000,IF($F27&gt;0,INDEX('計算A'!HT$110:HT$114,$F27+1)+IF(AND($E27=1,UT27=0),1000,0),MIN(AFA27,20)*400+(IF('計算A'!HS$106=1,1-LL27,0)+IF('計算A'!HT$106=1,1-LN27,0))*150+100+'計算A'!HT$5*100000+IF(AND($E27=1,UT27=0),50000,0))),1000000))</f>
        <v/>
      </c>
      <c r="AEB27">
        <f>IF($B27=0,1000000,IF(INDEX('計算A'!$D$60:$II$104,$B27,226)*LN27=1,IF(AND($E27=2,UU27=0),1000000,IF($F27&gt;0,INDEX('計算A'!HU$110:HU$114,$F27+1)+IF(AND($E27=1,UU27=0),1000,0),MIN(AFA27,20)*400+(IF('計算A'!HT$106=1,1-LM27,0)+IF('計算A'!HU$106=1,1-LO27,0))*150+110+'計算A'!HU$5*100000+IF(AND($E27=1,UU27=0),50000,0))),1000000))</f>
        <v/>
      </c>
      <c r="AEC27">
        <f>IF($B27=0,1000000,IF(INDEX('計算A'!$D$60:$II$104,$B27,227)*LO27=1,IF(AND($E27=2,UV27=0),1000000,IF($F27&gt;0,INDEX('計算A'!HV$110:HV$114,$F27+1)+IF(AND($E27=1,UV27=0),1000,0),MIN(AFA27,20)*400+(IF('計算A'!HU$106=1,1-LN27,0)+IF('計算A'!HV$106=1,1-LP27,0))*150+120+'計算A'!HV$5*100000+IF(AND($E27=1,UV27=0),50000,0))),1000000))</f>
        <v/>
      </c>
      <c r="AED27">
        <f>IF($B27=0,1000000,IF(INDEX('計算A'!$D$60:$II$104,$B27,228)*LP27=1,IF(AND($E27=2,UW27=0),1000000,IF($F27&gt;0,INDEX('計算A'!HW$110:HW$114,$F27+1)+IF(AND($E27=1,UW27=0),1000,0),MIN(AFA27,20)*400+(IF('計算A'!HV$106=1,1-LO27,0)+IF('計算A'!HW$106=1,1-LQ27,0))*150+130+'計算A'!HW$5*100000+IF(AND($E27=1,UW27=0),50000,0))),1000000))</f>
        <v/>
      </c>
      <c r="AEE27">
        <f>IF($B27=0,1000000,IF(INDEX('計算A'!$D$60:$II$104,$B27,229)*LQ27=1,IF(AND($E27=2,UX27=0),1000000,IF($F27&gt;0,INDEX('計算A'!HX$110:HX$114,$F27+1)+IF(AND($E27=1,UX27=0),1000,0),MIN(AFA27,20)*400+(IF('計算A'!HW$106=1,1-LP27,0)+IF('計算A'!HX$106=1,1-LR27,0))*150+140+'計算A'!HX$5*100000+IF(AND($E27=1,UX27=0),50000,0))),1000000))</f>
        <v/>
      </c>
      <c r="AEF27">
        <f>IF($B27=0,1000000,IF(INDEX('計算A'!$D$60:$II$104,$B27,230)*LR27=1,IF(AND($E27=2,UY27=0),1000000,IF($F27&gt;0,INDEX('計算A'!HY$110:HY$114,$F27+1)+IF(AND($E27=1,UY27=0),1000,0),MIN(AFA27,20)*400+(IF('計算A'!HX$106=1,1-LQ27,0)+IF('計算A'!HY$106=1,1-LS27,0))*150+150+'計算A'!HY$5*100000+IF(AND($E27=1,UY27=0),50000,0))),1000000))</f>
        <v/>
      </c>
      <c r="AEG27">
        <f>IF($B27=0,1000000,IF(INDEX('計算A'!$D$60:$II$104,$B27,231)*LS27=1,IF(AND($E27=2,UZ27=0),1000000,IF($F27&gt;0,INDEX('計算A'!HZ$110:HZ$114,$F27+1)+IF(AND($E27=1,UZ27=0),1000,0),MIN(AFA27,20)*400+(IF('計算A'!HY$106=1,1-LR27,0)+IF('計算A'!HZ$106=1,1-LT27,0))*150+160+'計算A'!HZ$5*100000+IF(AND($E27=1,UZ27=0),50000,0))),1000000))</f>
        <v/>
      </c>
      <c r="AEH27">
        <f>IF($B27=0,1000000,IF(INDEX('計算A'!$D$60:$II$104,$B27,232)*LT27=1,IF(AND($E27=2,VA27=0),1000000,IF($F27&gt;0,INDEX('計算A'!IA$110:IA$114,$F27+1)+IF(AND($E27=1,VA27=0),1000,0),MIN(AFA27,20)*400+(IF('計算A'!HZ$106=1,1-LS27,0)+IF('計算A'!IA$106=1,1-LU27,0))*150+170+'計算A'!IA$5*100000+IF(AND($E27=1,VA27=0),50000,0))),1000000))</f>
        <v/>
      </c>
      <c r="AEI27">
        <f>IF($B27=0,1000000,IF(INDEX('計算A'!$D$60:$II$104,$B27,233)*LU27=1,IF(AND($E27=2,VB27=0),1000000,IF($F27&gt;0,INDEX('計算A'!IB$110:IB$114,$F27+1)+IF(AND($E27=1,VB27=0),1000,0),MIN(AFA27,20)*400+(IF('計算A'!IA$106=1,1-LT27,0)+IF('計算A'!IB$106=1,1-LV27,0))*150+180+'計算A'!IB$5*100000+IF(AND($E27=1,VB27=0),50000,0))),1000000))</f>
        <v/>
      </c>
      <c r="AEJ27">
        <f>IF($B27=0,1000000,IF(INDEX('計算A'!$D$60:$II$104,$B27,234)*LV27=1,IF(AND($E27=2,VC27=0),1000000,IF($F27&gt;0,INDEX('計算A'!IC$110:IC$114,$F27+1)+IF(AND($E27=1,VC27=0),1000,0),MIN(AFA27,20)*400+(IF('計算A'!IB$106=1,1-LU27,0)+IF('計算A'!IC$106=1,1-LW27,0))*150+190+'計算A'!IC$5*100000+IF(AND($E27=1,VC27=0),50000,0))),1000000))</f>
        <v/>
      </c>
      <c r="AEK27">
        <f>IF($B27=0,1000000,IF(INDEX('計算A'!$D$60:$II$104,$B27,235)*LW27=1,IF(AND($E27=2,VD27=0),1000000,IF($F27&gt;0,INDEX('計算A'!ID$110:ID$114,$F27+1)+IF(AND($E27=1,VD27=0),1000,0),MIN(AFA27,20)*400+(IF('計算A'!IC$106=1,1-LV27,0)+IF('計算A'!ID$106=1,1-LX27,0))*150+200+'計算A'!ID$5*100000+IF(AND($E27=1,VD27=0),50000,0))),1000000))</f>
        <v/>
      </c>
      <c r="AEL27">
        <f>IF($B27=0,1000000,IF(INDEX('計算A'!$D$60:$II$104,$B27,236)*LX27=1,IF(AND($E27=2,VE27=0),1000000,IF($F27&gt;0,INDEX('計算A'!IE$110:IE$114,$F27+1)+IF(AND($E27=1,VE27=0),1000,0),MIN(AFA27,20)*400+(IF('計算A'!ID$106=1,1-LW27,0)+IF('計算A'!IE$106=1,1-LY27,0))*150+210+'計算A'!IE$5*100000+IF(AND($E27=1,VE27=0),50000,0))),1000000))</f>
        <v/>
      </c>
      <c r="AEM27">
        <f>IF($B27=0,1000000,IF(INDEX('計算A'!$D$60:$II$104,$B27,237)*LY27=1,IF(AND($E27=2,VF27=0),1000000,IF($F27&gt;0,INDEX('計算A'!IF$110:IF$114,$F27+1)+IF(AND($E27=1,VF27=0),1000,0),MIN(AFA27,20)*400+(IF('計算A'!IE$106=1,1-LX27,0)+IF('計算A'!IF$106=1,1-LZ27,0))*150+220+'計算A'!IF$5*100000+IF(AND($E27=1,VF27=0),50000,0))),1000000))</f>
        <v/>
      </c>
      <c r="AEN27">
        <f>IF($B27=0,1000000,IF(INDEX('計算A'!$D$60:$II$104,$B27,238)*LZ27=1,IF(AND($E27=2,VG27=0),1000000,IF($F27&gt;0,INDEX('計算A'!IG$110:IG$114,$F27+1)+IF(AND($E27=1,VG27=0),1000,0),MIN(AFA27,20)*400+(IF('計算A'!IF$106=1,1-LY27,0)+IF('計算A'!IG$106=1,1-MA27,0))*150+230+'計算A'!IG$5*100000+IF(AND($E27=1,VG27=0),50000,0))),1000000))</f>
        <v/>
      </c>
      <c r="AEO27">
        <f>IF($B27=0,1000000,IF(INDEX('計算A'!$D$60:$II$104,$B27,239)*MA27=1,IF(AND($E27=2,VH27=0),1000000,IF($F27&gt;0,INDEX('計算A'!IH$110:IH$114,$F27+1)+IF(AND($E27=1,VH27=0),1000,0),MIN(AFA27,20)*400+(IF('計算A'!IG$106=1,1-LZ27,0)+IF('計算A'!IH$106=1,1-MB27,0))*150+240+'計算A'!IH$5*100000+IF(AND($E27=1,VH27=0),50000,0))),1000000))</f>
        <v/>
      </c>
      <c r="AEP27">
        <f>IF($B27=0,1000000,IF(INDEX('計算A'!$D$60:$II$104,$B27,240)*MB27=1,IF(AND($E27=2,VI27=0),1000000,IF($F27&gt;0,INDEX('計算A'!II$110:II$114,$F27+1)+IF(AND($E27=1,VI27=0),1000,0),MIN(AFA27,20)*400+(IF('計算A'!IH$106=1,1-MA27,0))*150+250+'計算A'!II$5*100000+IF(AND($E27=1,VI27=0),50000,0))),1000000))</f>
        <v/>
      </c>
      <c r="AER27">
        <f>AER26+IF($C26&gt;0,IF(INDEX('計算A'!$D$2:$II$2,$C26)=1,1,0),0)</f>
        <v/>
      </c>
      <c r="AES27">
        <f>AES26+IF($C26&gt;0,IF(INDEX('計算A'!$D$2:$II$2,$C26)=2,1,0),0)</f>
        <v/>
      </c>
      <c r="AET27">
        <f>AET26+IF($C26&gt;0,IF(INDEX('計算A'!$D$2:$II$2,$C26)=3,1,0),0)</f>
        <v/>
      </c>
      <c r="AEU27">
        <f>AEU26+IF($C26&gt;0,IF(INDEX('計算A'!$D$2:$II$2,$C26)=4,1,0),0)</f>
        <v/>
      </c>
      <c r="AEV27">
        <f>AEV26+IF($C26&gt;0,IF(INDEX('計算A'!$D$2:$II$2,$C26)=5,1,0),0)</f>
        <v/>
      </c>
      <c r="AEW27">
        <f>AEW26+IF($C26&gt;0,IF(INDEX('計算A'!$D$2:$II$2,$C26)=6,1,0),0)</f>
        <v/>
      </c>
      <c r="AEX27">
        <f>AEX26+IF($C26&gt;0,IF(INDEX('計算A'!$D$2:$II$2,$C26)=7,1,0),0)</f>
        <v/>
      </c>
      <c r="AEY27">
        <f>AEY26+IF($C26&gt;0,IF(INDEX('計算A'!$D$2:$II$2,$C26)=8,1,0),0)</f>
        <v/>
      </c>
      <c r="AEZ27">
        <f>AEZ26+IF($C26&gt;0,IF(INDEX('計算A'!$D$2:$II$2,$C26)=9,1,0),0)</f>
        <v/>
      </c>
      <c r="AFA27">
        <f>AFA26+IF($C26&gt;0,IF(INDEX('計算A'!$D$2:$II$2,$C26)=10,1,0),0)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F($F28&gt;0,INDEX('計算A'!D$110:D$114,$F28+1)+IF(AND($E28=1,MD28=0),1000,0),MIN(AER28,20)*400+(IF('計算A'!D$106=1,1-CX28,0))*150+11+'計算A'!D$5*100000+IF(AND($E28=1,MD28=0),50000,0))),1000000))</f>
        <v/>
      </c>
      <c r="VL28">
        <f>IF($B28=0,1000000,IF(INDEX('計算A'!$D$60:$II$104,$B28,2)*CX28=1,IF(AND($E28=2,ME28=0),1000000,IF($F28&gt;0,INDEX('計算A'!E$110:E$114,$F28+1)+IF(AND($E28=1,ME28=0),1000,0),MIN(AER28,20)*400+(IF('計算A'!D$106=1,1-CW28,0)+IF('計算A'!E$106=1,1-CY28,0))*150+21+'計算A'!E$5*100000+IF(AND($E28=1,ME28=0),50000,0))),1000000))</f>
        <v/>
      </c>
      <c r="VM28">
        <f>IF($B28=0,1000000,IF(INDEX('計算A'!$D$60:$II$104,$B28,3)*CY28=1,IF(AND($E28=2,MF28=0),1000000,IF($F28&gt;0,INDEX('計算A'!F$110:F$114,$F28+1)+IF(AND($E28=1,MF28=0),1000,0),MIN(AER28,20)*400+(IF('計算A'!E$106=1,1-CX28,0)+IF('計算A'!F$106=1,1-CZ28,0))*150+31+'計算A'!F$5*100000+IF(AND($E28=1,MF28=0),50000,0))),1000000))</f>
        <v/>
      </c>
      <c r="VN28">
        <f>IF($B28=0,1000000,IF(INDEX('計算A'!$D$60:$II$104,$B28,4)*CZ28=1,IF(AND($E28=2,MG28=0),1000000,IF($F28&gt;0,INDEX('計算A'!G$110:G$114,$F28+1)+IF(AND($E28=1,MG28=0),1000,0),MIN(AER28,20)*400+(IF('計算A'!F$106=1,1-CY28,0)+IF('計算A'!G$106=1,1-DA28,0))*150+41+'計算A'!G$5*100000+IF(AND($E28=1,MG28=0),50000,0))),1000000))</f>
        <v/>
      </c>
      <c r="VO28">
        <f>IF($B28=0,1000000,IF(INDEX('計算A'!$D$60:$II$104,$B28,5)*DA28=1,IF(AND($E28=2,MH28=0),1000000,IF($F28&gt;0,INDEX('計算A'!H$110:H$114,$F28+1)+IF(AND($E28=1,MH28=0),1000,0),MIN(AER28,20)*400+(IF('計算A'!G$106=1,1-CZ28,0)+IF('計算A'!H$106=1,1-DB28,0))*150+51+'計算A'!H$5*100000+IF(AND($E28=1,MH28=0),50000,0))),1000000))</f>
        <v/>
      </c>
      <c r="VP28">
        <f>IF($B28=0,1000000,IF(INDEX('計算A'!$D$60:$II$104,$B28,6)*DB28=1,IF(AND($E28=2,MI28=0),1000000,IF($F28&gt;0,INDEX('計算A'!I$110:I$114,$F28+1)+IF(AND($E28=1,MI28=0),1000,0),MIN(AER28,20)*400+(IF('計算A'!H$106=1,1-DA28,0)+IF('計算A'!I$106=1,1-DC28,0))*150+61+'計算A'!I$5*100000+IF(AND($E28=1,MI28=0),50000,0))),1000000))</f>
        <v/>
      </c>
      <c r="VQ28">
        <f>IF($B28=0,1000000,IF(INDEX('計算A'!$D$60:$II$104,$B28,7)*DC28=1,IF(AND($E28=2,MJ28=0),1000000,IF($F28&gt;0,INDEX('計算A'!J$110:J$114,$F28+1)+IF(AND($E28=1,MJ28=0),1000,0),MIN(AER28,20)*400+(IF('計算A'!I$106=1,1-DB28,0)+IF('計算A'!J$106=1,1-DD28,0))*150+71+'計算A'!J$5*100000+IF(AND($E28=1,MJ28=0),50000,0))),1000000))</f>
        <v/>
      </c>
      <c r="VR28">
        <f>IF($B28=0,1000000,IF(INDEX('計算A'!$D$60:$II$104,$B28,8)*DD28=1,IF(AND($E28=2,MK28=0),1000000,IF($F28&gt;0,INDEX('計算A'!K$110:K$114,$F28+1)+IF(AND($E28=1,MK28=0),1000,0),MIN(AER28,20)*400+(IF('計算A'!J$106=1,1-DC28,0)+IF('計算A'!K$106=1,1-DE28,0))*150+81+'計算A'!K$5*100000+IF(AND($E28=1,MK28=0),50000,0))),1000000))</f>
        <v/>
      </c>
      <c r="VS28">
        <f>IF($B28=0,1000000,IF(INDEX('計算A'!$D$60:$II$104,$B28,9)*DE28=1,IF(AND($E28=2,ML28=0),1000000,IF($F28&gt;0,INDEX('計算A'!L$110:L$114,$F28+1)+IF(AND($E28=1,ML28=0),1000,0),MIN(AER28,20)*400+(IF('計算A'!K$106=1,1-DD28,0)+IF('計算A'!L$106=1,1-DF28,0))*150+91+'計算A'!L$5*100000+IF(AND($E28=1,ML28=0),50000,0))),1000000))</f>
        <v/>
      </c>
      <c r="VT28">
        <f>IF($B28=0,1000000,IF(INDEX('計算A'!$D$60:$II$104,$B28,10)*DF28=1,IF(AND($E28=2,MM28=0),1000000,IF($F28&gt;0,INDEX('計算A'!M$110:M$114,$F28+1)+IF(AND($E28=1,MM28=0),1000,0),MIN(AER28,20)*400+(IF('計算A'!L$106=1,1-DE28,0)+IF('計算A'!M$106=1,1-DG28,0))*150+101+'計算A'!M$5*100000+IF(AND($E28=1,MM28=0),50000,0))),1000000))</f>
        <v/>
      </c>
      <c r="VU28">
        <f>IF($B28=0,1000000,IF(INDEX('計算A'!$D$60:$II$104,$B28,11)*DG28=1,IF(AND($E28=2,MN28=0),1000000,IF($F28&gt;0,INDEX('計算A'!N$110:N$114,$F28+1)+IF(AND($E28=1,MN28=0),1000,0),MIN(AER28,20)*400+(IF('計算A'!M$106=1,1-DF28,0)+IF('計算A'!N$106=1,1-DH28,0))*150+111+'計算A'!N$5*100000+IF(AND($E28=1,MN28=0),50000,0))),1000000))</f>
        <v/>
      </c>
      <c r="VV28">
        <f>IF($B28=0,1000000,IF(INDEX('計算A'!$D$60:$II$104,$B28,12)*DH28=1,IF(AND($E28=2,MO28=0),1000000,IF($F28&gt;0,INDEX('計算A'!O$110:O$114,$F28+1)+IF(AND($E28=1,MO28=0),1000,0),MIN(AER28,20)*400+(IF('計算A'!N$106=1,1-DG28,0)+IF('計算A'!O$106=1,1-DI28,0))*150+121+'計算A'!O$5*100000+IF(AND($E28=1,MO28=0),50000,0))),1000000))</f>
        <v/>
      </c>
      <c r="VW28">
        <f>IF($B28=0,1000000,IF(INDEX('計算A'!$D$60:$II$104,$B28,13)*DI28=1,IF(AND($E28=2,MP28=0),1000000,IF($F28&gt;0,INDEX('計算A'!P$110:P$114,$F28+1)+IF(AND($E28=1,MP28=0),1000,0),MIN(AER28,20)*400+(IF('計算A'!O$106=1,1-DH28,0)+IF('計算A'!P$106=1,1-DJ28,0))*150+131+'計算A'!P$5*100000+IF(AND($E28=1,MP28=0),50000,0))),1000000))</f>
        <v/>
      </c>
      <c r="VX28">
        <f>IF($B28=0,1000000,IF(INDEX('計算A'!$D$60:$II$104,$B28,14)*DJ28=1,IF(AND($E28=2,MQ28=0),1000000,IF($F28&gt;0,INDEX('計算A'!Q$110:Q$114,$F28+1)+IF(AND($E28=1,MQ28=0),1000,0),MIN(AER28,20)*400+(IF('計算A'!P$106=1,1-DI28,0)+IF('計算A'!Q$106=1,1-DK28,0))*150+141+'計算A'!Q$5*100000+IF(AND($E28=1,MQ28=0),50000,0))),1000000))</f>
        <v/>
      </c>
      <c r="VY28">
        <f>IF($B28=0,1000000,IF(INDEX('計算A'!$D$60:$II$104,$B28,15)*DK28=1,IF(AND($E28=2,MR28=0),1000000,IF($F28&gt;0,INDEX('計算A'!R$110:R$114,$F28+1)+IF(AND($E28=1,MR28=0),1000,0),MIN(AER28,20)*400+(IF('計算A'!Q$106=1,1-DJ28,0)+IF('計算A'!R$106=1,1-DL28,0))*150+151+'計算A'!R$5*100000+IF(AND($E28=1,MR28=0),50000,0))),1000000))</f>
        <v/>
      </c>
      <c r="VZ28">
        <f>IF($B28=0,1000000,IF(INDEX('計算A'!$D$60:$II$104,$B28,16)*DL28=1,IF(AND($E28=2,MS28=0),1000000,IF($F28&gt;0,INDEX('計算A'!S$110:S$114,$F28+1)+IF(AND($E28=1,MS28=0),1000,0),MIN(AER28,20)*400+(IF('計算A'!R$106=1,1-DK28,0)+IF('計算A'!S$106=1,1-DM28,0))*150+161+'計算A'!S$5*100000+IF(AND($E28=1,MS28=0),50000,0))),1000000))</f>
        <v/>
      </c>
      <c r="WA28">
        <f>IF($B28=0,1000000,IF(INDEX('計算A'!$D$60:$II$104,$B28,17)*DM28=1,IF(AND($E28=2,MT28=0),1000000,IF($F28&gt;0,INDEX('計算A'!T$110:T$114,$F28+1)+IF(AND($E28=1,MT28=0),1000,0),MIN(AER28,20)*400+(IF('計算A'!S$106=1,1-DL28,0)+IF('計算A'!T$106=1,1-DN28,0))*150+171+'計算A'!T$5*100000+IF(AND($E28=1,MT28=0),50000,0))),1000000))</f>
        <v/>
      </c>
      <c r="WB28">
        <f>IF($B28=0,1000000,IF(INDEX('計算A'!$D$60:$II$104,$B28,18)*DN28=1,IF(AND($E28=2,MU28=0),1000000,IF($F28&gt;0,INDEX('計算A'!U$110:U$114,$F28+1)+IF(AND($E28=1,MU28=0),1000,0),MIN(AER28,20)*400+(IF('計算A'!T$106=1,1-DM28,0)+IF('計算A'!U$106=1,1-DO28,0))*150+181+'計算A'!U$5*100000+IF(AND($E28=1,MU28=0),50000,0))),1000000))</f>
        <v/>
      </c>
      <c r="WC28">
        <f>IF($B28=0,1000000,IF(INDEX('計算A'!$D$60:$II$104,$B28,19)*DO28=1,IF(AND($E28=2,MV28=0),1000000,IF($F28&gt;0,INDEX('計算A'!V$110:V$114,$F28+1)+IF(AND($E28=1,MV28=0),1000,0),MIN(AER28,20)*400+(IF('計算A'!U$106=1,1-DN28,0)+IF('計算A'!V$106=1,1-DP28,0))*150+191+'計算A'!V$5*100000+IF(AND($E28=1,MV28=0),50000,0))),1000000))</f>
        <v/>
      </c>
      <c r="WD28">
        <f>IF($B28=0,1000000,IF(INDEX('計算A'!$D$60:$II$104,$B28,20)*DP28=1,IF(AND($E28=2,MW28=0),1000000,IF($F28&gt;0,INDEX('計算A'!W$110:W$114,$F28+1)+IF(AND($E28=1,MW28=0),1000,0),MIN(AER28,20)*400+(IF('計算A'!V$106=1,1-DO28,0)+IF('計算A'!W$106=1,1-DQ28,0))*150+201+'計算A'!W$5*100000+IF(AND($E28=1,MW28=0),50000,0))),1000000))</f>
        <v/>
      </c>
      <c r="WE28">
        <f>IF($B28=0,1000000,IF(INDEX('計算A'!$D$60:$II$104,$B28,21)*DQ28=1,IF(AND($E28=2,MX28=0),1000000,IF($F28&gt;0,INDEX('計算A'!X$110:X$114,$F28+1)+IF(AND($E28=1,MX28=0),1000,0),MIN(AER28,20)*400+(IF('計算A'!W$106=1,1-DP28,0)+IF('計算A'!X$106=1,1-DR28,0))*150+211+'計算A'!X$5*100000+IF(AND($E28=1,MX28=0),50000,0))),1000000))</f>
        <v/>
      </c>
      <c r="WF28">
        <f>IF($B28=0,1000000,IF(INDEX('計算A'!$D$60:$II$104,$B28,22)*DR28=1,IF(AND($E28=2,MY28=0),1000000,IF($F28&gt;0,INDEX('計算A'!Y$110:Y$114,$F28+1)+IF(AND($E28=1,MY28=0),1000,0),MIN(AER28,20)*400+(IF('計算A'!X$106=1,1-DQ28,0)+IF('計算A'!Y$106=1,1-DS28,0))*150+221+'計算A'!Y$5*100000+IF(AND($E28=1,MY28=0),50000,0))),1000000))</f>
        <v/>
      </c>
      <c r="WG28">
        <f>IF($B28=0,1000000,IF(INDEX('計算A'!$D$60:$II$104,$B28,23)*DS28=1,IF(AND($E28=2,MZ28=0),1000000,IF($F28&gt;0,INDEX('計算A'!Z$110:Z$114,$F28+1)+IF(AND($E28=1,MZ28=0),1000,0),MIN(AER28,20)*400+(IF('計算A'!Y$106=1,1-DR28,0)+IF('計算A'!Z$106=1,1-DT28,0))*150+231+'計算A'!Z$5*100000+IF(AND($E28=1,MZ28=0),50000,0))),1000000))</f>
        <v/>
      </c>
      <c r="WH28">
        <f>IF($B28=0,1000000,IF(INDEX('計算A'!$D$60:$II$104,$B28,24)*DT28=1,IF(AND($E28=2,NA28=0),1000000,IF($F28&gt;0,INDEX('計算A'!AA$110:AA$114,$F28+1)+IF(AND($E28=1,NA28=0),1000,0),MIN(AER28,20)*400+(IF('計算A'!Z$106=1,1-DS28,0))*150+241+'計算A'!AA$5*100000+IF(AND($E28=1,NA28=0),50000,0))),1000000))</f>
        <v/>
      </c>
      <c r="WI28">
        <f>IF($B28=0,1000000,IF(INDEX('計算A'!$D$60:$II$104,$B28,25)*DU28=1,IF(AND($E28=2,NB28=0),1000000,IF($F28&gt;0,INDEX('計算A'!AB$110:AB$114,$F28+1)+IF(AND($E28=1,NB28=0),1000,0),MIN(AES28,20)*400+(IF('計算A'!AB$106=1,1-DV28,0))*150+12+'計算A'!AB$5*100000+IF(AND($E28=1,NB28=0),50000,0))),1000000))</f>
        <v/>
      </c>
      <c r="WJ28">
        <f>IF($B28=0,1000000,IF(INDEX('計算A'!$D$60:$II$104,$B28,26)*DV28=1,IF(AND($E28=2,NC28=0),1000000,IF($F28&gt;0,INDEX('計算A'!AC$110:AC$114,$F28+1)+IF(AND($E28=1,NC28=0),1000,0),MIN(AES28,20)*400+(IF('計算A'!AB$106=1,1-DU28,0)+IF('計算A'!AC$106=1,1-DW28,0))*150+22+'計算A'!AC$5*100000+IF(AND($E28=1,NC28=0),50000,0))),1000000))</f>
        <v/>
      </c>
      <c r="WK28">
        <f>IF($B28=0,1000000,IF(INDEX('計算A'!$D$60:$II$104,$B28,27)*DW28=1,IF(AND($E28=2,ND28=0),1000000,IF($F28&gt;0,INDEX('計算A'!AD$110:AD$114,$F28+1)+IF(AND($E28=1,ND28=0),1000,0),MIN(AES28,20)*400+(IF('計算A'!AC$106=1,1-DV28,0)+IF('計算A'!AD$106=1,1-DX28,0))*150+32+'計算A'!AD$5*100000+IF(AND($E28=1,ND28=0),50000,0))),1000000))</f>
        <v/>
      </c>
      <c r="WL28">
        <f>IF($B28=0,1000000,IF(INDEX('計算A'!$D$60:$II$104,$B28,28)*DX28=1,IF(AND($E28=2,NE28=0),1000000,IF($F28&gt;0,INDEX('計算A'!AE$110:AE$114,$F28+1)+IF(AND($E28=1,NE28=0),1000,0),MIN(AES28,20)*400+(IF('計算A'!AD$106=1,1-DW28,0)+IF('計算A'!AE$106=1,1-DY28,0))*150+42+'計算A'!AE$5*100000+IF(AND($E28=1,NE28=0),50000,0))),1000000))</f>
        <v/>
      </c>
      <c r="WM28">
        <f>IF($B28=0,1000000,IF(INDEX('計算A'!$D$60:$II$104,$B28,29)*DY28=1,IF(AND($E28=2,NF28=0),1000000,IF($F28&gt;0,INDEX('計算A'!AF$110:AF$114,$F28+1)+IF(AND($E28=1,NF28=0),1000,0),MIN(AES28,20)*400+(IF('計算A'!AE$106=1,1-DX28,0)+IF('計算A'!AF$106=1,1-DZ28,0))*150+52+'計算A'!AF$5*100000+IF(AND($E28=1,NF28=0),50000,0))),1000000))</f>
        <v/>
      </c>
      <c r="WN28">
        <f>IF($B28=0,1000000,IF(INDEX('計算A'!$D$60:$II$104,$B28,30)*DZ28=1,IF(AND($E28=2,NG28=0),1000000,IF($F28&gt;0,INDEX('計算A'!AG$110:AG$114,$F28+1)+IF(AND($E28=1,NG28=0),1000,0),MIN(AES28,20)*400+(IF('計算A'!AF$106=1,1-DY28,0)+IF('計算A'!AG$106=1,1-EA28,0))*150+62+'計算A'!AG$5*100000+IF(AND($E28=1,NG28=0),50000,0))),1000000))</f>
        <v/>
      </c>
      <c r="WO28">
        <f>IF($B28=0,1000000,IF(INDEX('計算A'!$D$60:$II$104,$B28,31)*EA28=1,IF(AND($E28=2,NH28=0),1000000,IF($F28&gt;0,INDEX('計算A'!AH$110:AH$114,$F28+1)+IF(AND($E28=1,NH28=0),1000,0),MIN(AES28,20)*400+(IF('計算A'!AG$106=1,1-DZ28,0)+IF('計算A'!AH$106=1,1-EB28,0))*150+72+'計算A'!AH$5*100000+IF(AND($E28=1,NH28=0),50000,0))),1000000))</f>
        <v/>
      </c>
      <c r="WP28">
        <f>IF($B28=0,1000000,IF(INDEX('計算A'!$D$60:$II$104,$B28,32)*EB28=1,IF(AND($E28=2,NI28=0),1000000,IF($F28&gt;0,INDEX('計算A'!AI$110:AI$114,$F28+1)+IF(AND($E28=1,NI28=0),1000,0),MIN(AES28,20)*400+(IF('計算A'!AH$106=1,1-EA28,0)+IF('計算A'!AI$106=1,1-EC28,0))*150+82+'計算A'!AI$5*100000+IF(AND($E28=1,NI28=0),50000,0))),1000000))</f>
        <v/>
      </c>
      <c r="WQ28">
        <f>IF($B28=0,1000000,IF(INDEX('計算A'!$D$60:$II$104,$B28,33)*EC28=1,IF(AND($E28=2,NJ28=0),1000000,IF($F28&gt;0,INDEX('計算A'!AJ$110:AJ$114,$F28+1)+IF(AND($E28=1,NJ28=0),1000,0),MIN(AES28,20)*400+(IF('計算A'!AI$106=1,1-EB28,0)+IF('計算A'!AJ$106=1,1-ED28,0))*150+92+'計算A'!AJ$5*100000+IF(AND($E28=1,NJ28=0),50000,0))),1000000))</f>
        <v/>
      </c>
      <c r="WR28">
        <f>IF($B28=0,1000000,IF(INDEX('計算A'!$D$60:$II$104,$B28,34)*ED28=1,IF(AND($E28=2,NK28=0),1000000,IF($F28&gt;0,INDEX('計算A'!AK$110:AK$114,$F28+1)+IF(AND($E28=1,NK28=0),1000,0),MIN(AES28,20)*400+(IF('計算A'!AJ$106=1,1-EC28,0)+IF('計算A'!AK$106=1,1-EE28,0))*150+102+'計算A'!AK$5*100000+IF(AND($E28=1,NK28=0),50000,0))),1000000))</f>
        <v/>
      </c>
      <c r="WS28">
        <f>IF($B28=0,1000000,IF(INDEX('計算A'!$D$60:$II$104,$B28,35)*EE28=1,IF(AND($E28=2,NL28=0),1000000,IF($F28&gt;0,INDEX('計算A'!AL$110:AL$114,$F28+1)+IF(AND($E28=1,NL28=0),1000,0),MIN(AES28,20)*400+(IF('計算A'!AK$106=1,1-ED28,0)+IF('計算A'!AL$106=1,1-EF28,0))*150+112+'計算A'!AL$5*100000+IF(AND($E28=1,NL28=0),50000,0))),1000000))</f>
        <v/>
      </c>
      <c r="WT28">
        <f>IF($B28=0,1000000,IF(INDEX('計算A'!$D$60:$II$104,$B28,36)*EF28=1,IF(AND($E28=2,NM28=0),1000000,IF($F28&gt;0,INDEX('計算A'!AM$110:AM$114,$F28+1)+IF(AND($E28=1,NM28=0),1000,0),MIN(AES28,20)*400+(IF('計算A'!AL$106=1,1-EE28,0)+IF('計算A'!AM$106=1,1-EG28,0))*150+122+'計算A'!AM$5*100000+IF(AND($E28=1,NM28=0),50000,0))),1000000))</f>
        <v/>
      </c>
      <c r="WU28">
        <f>IF($B28=0,1000000,IF(INDEX('計算A'!$D$60:$II$104,$B28,37)*EG28=1,IF(AND($E28=2,NN28=0),1000000,IF($F28&gt;0,INDEX('計算A'!AN$110:AN$114,$F28+1)+IF(AND($E28=1,NN28=0),1000,0),MIN(AES28,20)*400+(IF('計算A'!AM$106=1,1-EF28,0)+IF('計算A'!AN$106=1,1-EH28,0))*150+132+'計算A'!AN$5*100000+IF(AND($E28=1,NN28=0),50000,0))),1000000))</f>
        <v/>
      </c>
      <c r="WV28">
        <f>IF($B28=0,1000000,IF(INDEX('計算A'!$D$60:$II$104,$B28,38)*EH28=1,IF(AND($E28=2,NO28=0),1000000,IF($F28&gt;0,INDEX('計算A'!AO$110:AO$114,$F28+1)+IF(AND($E28=1,NO28=0),1000,0),MIN(AES28,20)*400+(IF('計算A'!AN$106=1,1-EG28,0)+IF('計算A'!AO$106=1,1-EI28,0))*150+142+'計算A'!AO$5*100000+IF(AND($E28=1,NO28=0),50000,0))),1000000))</f>
        <v/>
      </c>
      <c r="WW28">
        <f>IF($B28=0,1000000,IF(INDEX('計算A'!$D$60:$II$104,$B28,39)*EI28=1,IF(AND($E28=2,NP28=0),1000000,IF($F28&gt;0,INDEX('計算A'!AP$110:AP$114,$F28+1)+IF(AND($E28=1,NP28=0),1000,0),MIN(AES28,20)*400+(IF('計算A'!AO$106=1,1-EH28,0)+IF('計算A'!AP$106=1,1-EJ28,0))*150+152+'計算A'!AP$5*100000+IF(AND($E28=1,NP28=0),50000,0))),1000000))</f>
        <v/>
      </c>
      <c r="WX28">
        <f>IF($B28=0,1000000,IF(INDEX('計算A'!$D$60:$II$104,$B28,40)*EJ28=1,IF(AND($E28=2,NQ28=0),1000000,IF($F28&gt;0,INDEX('計算A'!AQ$110:AQ$114,$F28+1)+IF(AND($E28=1,NQ28=0),1000,0),MIN(AES28,20)*400+(IF('計算A'!AP$106=1,1-EI28,0)+IF('計算A'!AQ$106=1,1-EK28,0))*150+162+'計算A'!AQ$5*100000+IF(AND($E28=1,NQ28=0),50000,0))),1000000))</f>
        <v/>
      </c>
      <c r="WY28">
        <f>IF($B28=0,1000000,IF(INDEX('計算A'!$D$60:$II$104,$B28,41)*EK28=1,IF(AND($E28=2,NR28=0),1000000,IF($F28&gt;0,INDEX('計算A'!AR$110:AR$114,$F28+1)+IF(AND($E28=1,NR28=0),1000,0),MIN(AES28,20)*400+(IF('計算A'!AQ$106=1,1-EJ28,0)+IF('計算A'!AR$106=1,1-EL28,0))*150+172+'計算A'!AR$5*100000+IF(AND($E28=1,NR28=0),50000,0))),1000000))</f>
        <v/>
      </c>
      <c r="WZ28">
        <f>IF($B28=0,1000000,IF(INDEX('計算A'!$D$60:$II$104,$B28,42)*EL28=1,IF(AND($E28=2,NS28=0),1000000,IF($F28&gt;0,INDEX('計算A'!AS$110:AS$114,$F28+1)+IF(AND($E28=1,NS28=0),1000,0),MIN(AES28,20)*400+(IF('計算A'!AR$106=1,1-EK28,0)+IF('計算A'!AS$106=1,1-EM28,0))*150+182+'計算A'!AS$5*100000+IF(AND($E28=1,NS28=0),50000,0))),1000000))</f>
        <v/>
      </c>
      <c r="XA28">
        <f>IF($B28=0,1000000,IF(INDEX('計算A'!$D$60:$II$104,$B28,43)*EM28=1,IF(AND($E28=2,NT28=0),1000000,IF($F28&gt;0,INDEX('計算A'!AT$110:AT$114,$F28+1)+IF(AND($E28=1,NT28=0),1000,0),MIN(AES28,20)*400+(IF('計算A'!AS$106=1,1-EL28,0)+IF('計算A'!AT$106=1,1-EN28,0))*150+192+'計算A'!AT$5*100000+IF(AND($E28=1,NT28=0),50000,0))),1000000))</f>
        <v/>
      </c>
      <c r="XB28">
        <f>IF($B28=0,1000000,IF(INDEX('計算A'!$D$60:$II$104,$B28,44)*EN28=1,IF(AND($E28=2,NU28=0),1000000,IF($F28&gt;0,INDEX('計算A'!AU$110:AU$114,$F28+1)+IF(AND($E28=1,NU28=0),1000,0),MIN(AES28,20)*400+(IF('計算A'!AT$106=1,1-EM28,0)+IF('計算A'!AU$106=1,1-EO28,0))*150+202+'計算A'!AU$5*100000+IF(AND($E28=1,NU28=0),50000,0))),1000000))</f>
        <v/>
      </c>
      <c r="XC28">
        <f>IF($B28=0,1000000,IF(INDEX('計算A'!$D$60:$II$104,$B28,45)*EO28=1,IF(AND($E28=2,NV28=0),1000000,IF($F28&gt;0,INDEX('計算A'!AV$110:AV$114,$F28+1)+IF(AND($E28=1,NV28=0),1000,0),MIN(AES28,20)*400+(IF('計算A'!AU$106=1,1-EN28,0)+IF('計算A'!AV$106=1,1-EP28,0))*150+212+'計算A'!AV$5*100000+IF(AND($E28=1,NV28=0),50000,0))),1000000))</f>
        <v/>
      </c>
      <c r="XD28">
        <f>IF($B28=0,1000000,IF(INDEX('計算A'!$D$60:$II$104,$B28,46)*EP28=1,IF(AND($E28=2,NW28=0),1000000,IF($F28&gt;0,INDEX('計算A'!AW$110:AW$114,$F28+1)+IF(AND($E28=1,NW28=0),1000,0),MIN(AES28,20)*400+(IF('計算A'!AV$106=1,1-EO28,0)+IF('計算A'!AW$106=1,1-EQ28,0))*150+222+'計算A'!AW$5*100000+IF(AND($E28=1,NW28=0),50000,0))),1000000))</f>
        <v/>
      </c>
      <c r="XE28">
        <f>IF($B28=0,1000000,IF(INDEX('計算A'!$D$60:$II$104,$B28,47)*EQ28=1,IF(AND($E28=2,NX28=0),1000000,IF($F28&gt;0,INDEX('計算A'!AX$110:AX$114,$F28+1)+IF(AND($E28=1,NX28=0),1000,0),MIN(AES28,20)*400+(IF('計算A'!AW$106=1,1-EP28,0)+IF('計算A'!AX$106=1,1-ER28,0))*150+232+'計算A'!AX$5*100000+IF(AND($E28=1,NX28=0),50000,0))),1000000))</f>
        <v/>
      </c>
      <c r="XF28">
        <f>IF($B28=0,1000000,IF(INDEX('計算A'!$D$60:$II$104,$B28,48)*ER28=1,IF(AND($E28=2,NY28=0),1000000,IF($F28&gt;0,INDEX('計算A'!AY$110:AY$114,$F28+1)+IF(AND($E28=1,NY28=0),1000,0),MIN(AES28,20)*400+(IF('計算A'!AX$106=1,1-EQ28,0))*150+242+'計算A'!AY$5*100000+IF(AND($E28=1,NY28=0),50000,0))),1000000))</f>
        <v/>
      </c>
      <c r="XG28">
        <f>IF($B28=0,1000000,IF(INDEX('計算A'!$D$60:$II$104,$B28,49)*ES28=1,IF(AND($E28=2,NZ28=0),1000000,IF($F28&gt;0,INDEX('計算A'!AZ$110:AZ$114,$F28+1)+IF(AND($E28=1,NZ28=0),1000,0),MIN(AET28,20)*400+(IF('計算A'!AZ$106=1,1-ET28,0))*150+13+'計算A'!AZ$5*100000+IF(AND($E28=1,NZ28=0),50000,0))),1000000))</f>
        <v/>
      </c>
      <c r="XH28">
        <f>IF($B28=0,1000000,IF(INDEX('計算A'!$D$60:$II$104,$B28,50)*ET28=1,IF(AND($E28=2,OA28=0),1000000,IF($F28&gt;0,INDEX('計算A'!BA$110:BA$114,$F28+1)+IF(AND($E28=1,OA28=0),1000,0),MIN(AET28,20)*400+(IF('計算A'!AZ$106=1,1-ES28,0)+IF('計算A'!BA$106=1,1-EU28,0))*150+23+'計算A'!BA$5*100000+IF(AND($E28=1,OA28=0),50000,0))),1000000))</f>
        <v/>
      </c>
      <c r="XI28">
        <f>IF($B28=0,1000000,IF(INDEX('計算A'!$D$60:$II$104,$B28,51)*EU28=1,IF(AND($E28=2,OB28=0),1000000,IF($F28&gt;0,INDEX('計算A'!BB$110:BB$114,$F28+1)+IF(AND($E28=1,OB28=0),1000,0),MIN(AET28,20)*400+(IF('計算A'!BA$106=1,1-ET28,0)+IF('計算A'!BB$106=1,1-EV28,0))*150+33+'計算A'!BB$5*100000+IF(AND($E28=1,OB28=0),50000,0))),1000000))</f>
        <v/>
      </c>
      <c r="XJ28">
        <f>IF($B28=0,1000000,IF(INDEX('計算A'!$D$60:$II$104,$B28,52)*EV28=1,IF(AND($E28=2,OC28=0),1000000,IF($F28&gt;0,INDEX('計算A'!BC$110:BC$114,$F28+1)+IF(AND($E28=1,OC28=0),1000,0),MIN(AET28,20)*400+(IF('計算A'!BB$106=1,1-EU28,0)+IF('計算A'!BC$106=1,1-EW28,0))*150+43+'計算A'!BC$5*100000+IF(AND($E28=1,OC28=0),50000,0))),1000000))</f>
        <v/>
      </c>
      <c r="XK28">
        <f>IF($B28=0,1000000,IF(INDEX('計算A'!$D$60:$II$104,$B28,53)*EW28=1,IF(AND($E28=2,OD28=0),1000000,IF($F28&gt;0,INDEX('計算A'!BD$110:BD$114,$F28+1)+IF(AND($E28=1,OD28=0),1000,0),MIN(AET28,20)*400+(IF('計算A'!BC$106=1,1-EV28,0)+IF('計算A'!BD$106=1,1-EX28,0))*150+53+'計算A'!BD$5*100000+IF(AND($E28=1,OD28=0),50000,0))),1000000))</f>
        <v/>
      </c>
      <c r="XL28">
        <f>IF($B28=0,1000000,IF(INDEX('計算A'!$D$60:$II$104,$B28,54)*EX28=1,IF(AND($E28=2,OE28=0),1000000,IF($F28&gt;0,INDEX('計算A'!BE$110:BE$114,$F28+1)+IF(AND($E28=1,OE28=0),1000,0),MIN(AET28,20)*400+(IF('計算A'!BD$106=1,1-EW28,0)+IF('計算A'!BE$106=1,1-EY28,0))*150+63+'計算A'!BE$5*100000+IF(AND($E28=1,OE28=0),50000,0))),1000000))</f>
        <v/>
      </c>
      <c r="XM28">
        <f>IF($B28=0,1000000,IF(INDEX('計算A'!$D$60:$II$104,$B28,55)*EY28=1,IF(AND($E28=2,OF28=0),1000000,IF($F28&gt;0,INDEX('計算A'!BF$110:BF$114,$F28+1)+IF(AND($E28=1,OF28=0),1000,0),MIN(AET28,20)*400+(IF('計算A'!BE$106=1,1-EX28,0)+IF('計算A'!BF$106=1,1-EZ28,0))*150+73+'計算A'!BF$5*100000+IF(AND($E28=1,OF28=0),50000,0))),1000000))</f>
        <v/>
      </c>
      <c r="XN28">
        <f>IF($B28=0,1000000,IF(INDEX('計算A'!$D$60:$II$104,$B28,56)*EZ28=1,IF(AND($E28=2,OG28=0),1000000,IF($F28&gt;0,INDEX('計算A'!BG$110:BG$114,$F28+1)+IF(AND($E28=1,OG28=0),1000,0),MIN(AET28,20)*400+(IF('計算A'!BF$106=1,1-EY28,0)+IF('計算A'!BG$106=1,1-FA28,0))*150+83+'計算A'!BG$5*100000+IF(AND($E28=1,OG28=0),50000,0))),1000000))</f>
        <v/>
      </c>
      <c r="XO28">
        <f>IF($B28=0,1000000,IF(INDEX('計算A'!$D$60:$II$104,$B28,57)*FA28=1,IF(AND($E28=2,OH28=0),1000000,IF($F28&gt;0,INDEX('計算A'!BH$110:BH$114,$F28+1)+IF(AND($E28=1,OH28=0),1000,0),MIN(AET28,20)*400+(IF('計算A'!BG$106=1,1-EZ28,0)+IF('計算A'!BH$106=1,1-FB28,0))*150+93+'計算A'!BH$5*100000+IF(AND($E28=1,OH28=0),50000,0))),1000000))</f>
        <v/>
      </c>
      <c r="XP28">
        <f>IF($B28=0,1000000,IF(INDEX('計算A'!$D$60:$II$104,$B28,58)*FB28=1,IF(AND($E28=2,OI28=0),1000000,IF($F28&gt;0,INDEX('計算A'!BI$110:BI$114,$F28+1)+IF(AND($E28=1,OI28=0),1000,0),MIN(AET28,20)*400+(IF('計算A'!BH$106=1,1-FA28,0)+IF('計算A'!BI$106=1,1-FC28,0))*150+103+'計算A'!BI$5*100000+IF(AND($E28=1,OI28=0),50000,0))),1000000))</f>
        <v/>
      </c>
      <c r="XQ28">
        <f>IF($B28=0,1000000,IF(INDEX('計算A'!$D$60:$II$104,$B28,59)*FC28=1,IF(AND($E28=2,OJ28=0),1000000,IF($F28&gt;0,INDEX('計算A'!BJ$110:BJ$114,$F28+1)+IF(AND($E28=1,OJ28=0),1000,0),MIN(AET28,20)*400+(IF('計算A'!BI$106=1,1-FB28,0)+IF('計算A'!BJ$106=1,1-FD28,0))*150+113+'計算A'!BJ$5*100000+IF(AND($E28=1,OJ28=0),50000,0))),1000000))</f>
        <v/>
      </c>
      <c r="XR28">
        <f>IF($B28=0,1000000,IF(INDEX('計算A'!$D$60:$II$104,$B28,60)*FD28=1,IF(AND($E28=2,OK28=0),1000000,IF($F28&gt;0,INDEX('計算A'!BK$110:BK$114,$F28+1)+IF(AND($E28=1,OK28=0),1000,0),MIN(AET28,20)*400+(IF('計算A'!BJ$106=1,1-FC28,0)+IF('計算A'!BK$106=1,1-FE28,0))*150+123+'計算A'!BK$5*100000+IF(AND($E28=1,OK28=0),50000,0))),1000000))</f>
        <v/>
      </c>
      <c r="XS28">
        <f>IF($B28=0,1000000,IF(INDEX('計算A'!$D$60:$II$104,$B28,61)*FE28=1,IF(AND($E28=2,OL28=0),1000000,IF($F28&gt;0,INDEX('計算A'!BL$110:BL$114,$F28+1)+IF(AND($E28=1,OL28=0),1000,0),MIN(AET28,20)*400+(IF('計算A'!BK$106=1,1-FD28,0)+IF('計算A'!BL$106=1,1-FF28,0))*150+133+'計算A'!BL$5*100000+IF(AND($E28=1,OL28=0),50000,0))),1000000))</f>
        <v/>
      </c>
      <c r="XT28">
        <f>IF($B28=0,1000000,IF(INDEX('計算A'!$D$60:$II$104,$B28,62)*FF28=1,IF(AND($E28=2,OM28=0),1000000,IF($F28&gt;0,INDEX('計算A'!BM$110:BM$114,$F28+1)+IF(AND($E28=1,OM28=0),1000,0),MIN(AET28,20)*400+(IF('計算A'!BL$106=1,1-FE28,0)+IF('計算A'!BM$106=1,1-FG28,0))*150+143+'計算A'!BM$5*100000+IF(AND($E28=1,OM28=0),50000,0))),1000000))</f>
        <v/>
      </c>
      <c r="XU28">
        <f>IF($B28=0,1000000,IF(INDEX('計算A'!$D$60:$II$104,$B28,63)*FG28=1,IF(AND($E28=2,ON28=0),1000000,IF($F28&gt;0,INDEX('計算A'!BN$110:BN$114,$F28+1)+IF(AND($E28=1,ON28=0),1000,0),MIN(AET28,20)*400+(IF('計算A'!BM$106=1,1-FF28,0)+IF('計算A'!BN$106=1,1-FH28,0))*150+153+'計算A'!BN$5*100000+IF(AND($E28=1,ON28=0),50000,0))),1000000))</f>
        <v/>
      </c>
      <c r="XV28">
        <f>IF($B28=0,1000000,IF(INDEX('計算A'!$D$60:$II$104,$B28,64)*FH28=1,IF(AND($E28=2,OO28=0),1000000,IF($F28&gt;0,INDEX('計算A'!BO$110:BO$114,$F28+1)+IF(AND($E28=1,OO28=0),1000,0),MIN(AET28,20)*400+(IF('計算A'!BN$106=1,1-FG28,0)+IF('計算A'!BO$106=1,1-FI28,0))*150+163+'計算A'!BO$5*100000+IF(AND($E28=1,OO28=0),50000,0))),1000000))</f>
        <v/>
      </c>
      <c r="XW28">
        <f>IF($B28=0,1000000,IF(INDEX('計算A'!$D$60:$II$104,$B28,65)*FI28=1,IF(AND($E28=2,OP28=0),1000000,IF($F28&gt;0,INDEX('計算A'!BP$110:BP$114,$F28+1)+IF(AND($E28=1,OP28=0),1000,0),MIN(AET28,20)*400+(IF('計算A'!BO$106=1,1-FH28,0)+IF('計算A'!BP$106=1,1-FJ28,0))*150+173+'計算A'!BP$5*100000+IF(AND($E28=1,OP28=0),50000,0))),1000000))</f>
        <v/>
      </c>
      <c r="XX28">
        <f>IF($B28=0,1000000,IF(INDEX('計算A'!$D$60:$II$104,$B28,66)*FJ28=1,IF(AND($E28=2,OQ28=0),1000000,IF($F28&gt;0,INDEX('計算A'!BQ$110:BQ$114,$F28+1)+IF(AND($E28=1,OQ28=0),1000,0),MIN(AET28,20)*400+(IF('計算A'!BP$106=1,1-FI28,0)+IF('計算A'!BQ$106=1,1-FK28,0))*150+183+'計算A'!BQ$5*100000+IF(AND($E28=1,OQ28=0),50000,0))),1000000))</f>
        <v/>
      </c>
      <c r="XY28">
        <f>IF($B28=0,1000000,IF(INDEX('計算A'!$D$60:$II$104,$B28,67)*FK28=1,IF(AND($E28=2,OR28=0),1000000,IF($F28&gt;0,INDEX('計算A'!BR$110:BR$114,$F28+1)+IF(AND($E28=1,OR28=0),1000,0),MIN(AET28,20)*400+(IF('計算A'!BQ$106=1,1-FJ28,0)+IF('計算A'!BR$106=1,1-FL28,0))*150+193+'計算A'!BR$5*100000+IF(AND($E28=1,OR28=0),50000,0))),1000000))</f>
        <v/>
      </c>
      <c r="XZ28">
        <f>IF($B28=0,1000000,IF(INDEX('計算A'!$D$60:$II$104,$B28,68)*FL28=1,IF(AND($E28=2,OS28=0),1000000,IF($F28&gt;0,INDEX('計算A'!BS$110:BS$114,$F28+1)+IF(AND($E28=1,OS28=0),1000,0),MIN(AET28,20)*400+(IF('計算A'!BR$106=1,1-FK28,0)+IF('計算A'!BS$106=1,1-FM28,0))*150+203+'計算A'!BS$5*100000+IF(AND($E28=1,OS28=0),50000,0))),1000000))</f>
        <v/>
      </c>
      <c r="YA28">
        <f>IF($B28=0,1000000,IF(INDEX('計算A'!$D$60:$II$104,$B28,69)*FM28=1,IF(AND($E28=2,OT28=0),1000000,IF($F28&gt;0,INDEX('計算A'!BT$110:BT$114,$F28+1)+IF(AND($E28=1,OT28=0),1000,0),MIN(AET28,20)*400+(IF('計算A'!BS$106=1,1-FL28,0)+IF('計算A'!BT$106=1,1-FN28,0))*150+213+'計算A'!BT$5*100000+IF(AND($E28=1,OT28=0),50000,0))),1000000))</f>
        <v/>
      </c>
      <c r="YB28">
        <f>IF($B28=0,1000000,IF(INDEX('計算A'!$D$60:$II$104,$B28,70)*FN28=1,IF(AND($E28=2,OU28=0),1000000,IF($F28&gt;0,INDEX('計算A'!BU$110:BU$114,$F28+1)+IF(AND($E28=1,OU28=0),1000,0),MIN(AET28,20)*400+(IF('計算A'!BT$106=1,1-FM28,0)+IF('計算A'!BU$106=1,1-FO28,0))*150+223+'計算A'!BU$5*100000+IF(AND($E28=1,OU28=0),50000,0))),1000000))</f>
        <v/>
      </c>
      <c r="YC28">
        <f>IF($B28=0,1000000,IF(INDEX('計算A'!$D$60:$II$104,$B28,71)*FO28=1,IF(AND($E28=2,OV28=0),1000000,IF($F28&gt;0,INDEX('計算A'!BV$110:BV$114,$F28+1)+IF(AND($E28=1,OV28=0),1000,0),MIN(AET28,20)*400+(IF('計算A'!BU$106=1,1-FN28,0)+IF('計算A'!BV$106=1,1-FP28,0))*150+233+'計算A'!BV$5*100000+IF(AND($E28=1,OV28=0),50000,0))),1000000))</f>
        <v/>
      </c>
      <c r="YD28">
        <f>IF($B28=0,1000000,IF(INDEX('計算A'!$D$60:$II$104,$B28,72)*FP28=1,IF(AND($E28=2,OW28=0),1000000,IF($F28&gt;0,INDEX('計算A'!BW$110:BW$114,$F28+1)+IF(AND($E28=1,OW28=0),1000,0),MIN(AET28,20)*400+(IF('計算A'!BV$106=1,1-FO28,0))*150+243+'計算A'!BW$5*100000+IF(AND($E28=1,OW28=0),50000,0))),1000000))</f>
        <v/>
      </c>
      <c r="YE28">
        <f>IF($B28=0,1000000,IF(INDEX('計算A'!$D$60:$II$104,$B28,73)*FQ28=1,IF(AND($E28=2,OX28=0),1000000,IF($F28&gt;0,INDEX('計算A'!BX$110:BX$114,$F28+1)+IF(AND($E28=1,OX28=0),1000,0),MIN(AEU28,20)*400+(IF('計算A'!BX$106=1,1-FR28,0))*150+14+'計算A'!BX$5*100000+IF(AND($E28=1,OX28=0),50000,0))),1000000))</f>
        <v/>
      </c>
      <c r="YF28">
        <f>IF($B28=0,1000000,IF(INDEX('計算A'!$D$60:$II$104,$B28,74)*FR28=1,IF(AND($E28=2,OY28=0),1000000,IF($F28&gt;0,INDEX('計算A'!BY$110:BY$114,$F28+1)+IF(AND($E28=1,OY28=0),1000,0),MIN(AEU28,20)*400+(IF('計算A'!BX$106=1,1-FQ28,0)+IF('計算A'!BY$106=1,1-FS28,0))*150+24+'計算A'!BY$5*100000+IF(AND($E28=1,OY28=0),50000,0))),1000000))</f>
        <v/>
      </c>
      <c r="YG28">
        <f>IF($B28=0,1000000,IF(INDEX('計算A'!$D$60:$II$104,$B28,75)*FS28=1,IF(AND($E28=2,OZ28=0),1000000,IF($F28&gt;0,INDEX('計算A'!BZ$110:BZ$114,$F28+1)+IF(AND($E28=1,OZ28=0),1000,0),MIN(AEU28,20)*400+(IF('計算A'!BY$106=1,1-FR28,0)+IF('計算A'!BZ$106=1,1-FT28,0))*150+34+'計算A'!BZ$5*100000+IF(AND($E28=1,OZ28=0),50000,0))),1000000))</f>
        <v/>
      </c>
      <c r="YH28">
        <f>IF($B28=0,1000000,IF(INDEX('計算A'!$D$60:$II$104,$B28,76)*FT28=1,IF(AND($E28=2,PA28=0),1000000,IF($F28&gt;0,INDEX('計算A'!CA$110:CA$114,$F28+1)+IF(AND($E28=1,PA28=0),1000,0),MIN(AEU28,20)*400+(IF('計算A'!BZ$106=1,1-FS28,0)+IF('計算A'!CA$106=1,1-FU28,0))*150+44+'計算A'!CA$5*100000+IF(AND($E28=1,PA28=0),50000,0))),1000000))</f>
        <v/>
      </c>
      <c r="YI28">
        <f>IF($B28=0,1000000,IF(INDEX('計算A'!$D$60:$II$104,$B28,77)*FU28=1,IF(AND($E28=2,PB28=0),1000000,IF($F28&gt;0,INDEX('計算A'!CB$110:CB$114,$F28+1)+IF(AND($E28=1,PB28=0),1000,0),MIN(AEU28,20)*400+(IF('計算A'!CA$106=1,1-FT28,0)+IF('計算A'!CB$106=1,1-FV28,0))*150+54+'計算A'!CB$5*100000+IF(AND($E28=1,PB28=0),50000,0))),1000000))</f>
        <v/>
      </c>
      <c r="YJ28">
        <f>IF($B28=0,1000000,IF(INDEX('計算A'!$D$60:$II$104,$B28,78)*FV28=1,IF(AND($E28=2,PC28=0),1000000,IF($F28&gt;0,INDEX('計算A'!CC$110:CC$114,$F28+1)+IF(AND($E28=1,PC28=0),1000,0),MIN(AEU28,20)*400+(IF('計算A'!CB$106=1,1-FU28,0)+IF('計算A'!CC$106=1,1-FW28,0))*150+64+'計算A'!CC$5*100000+IF(AND($E28=1,PC28=0),50000,0))),1000000))</f>
        <v/>
      </c>
      <c r="YK28">
        <f>IF($B28=0,1000000,IF(INDEX('計算A'!$D$60:$II$104,$B28,79)*FW28=1,IF(AND($E28=2,PD28=0),1000000,IF($F28&gt;0,INDEX('計算A'!CD$110:CD$114,$F28+1)+IF(AND($E28=1,PD28=0),1000,0),MIN(AEU28,20)*400+(IF('計算A'!CC$106=1,1-FV28,0)+IF('計算A'!CD$106=1,1-FX28,0))*150+74+'計算A'!CD$5*100000+IF(AND($E28=1,PD28=0),50000,0))),1000000))</f>
        <v/>
      </c>
      <c r="YL28">
        <f>IF($B28=0,1000000,IF(INDEX('計算A'!$D$60:$II$104,$B28,80)*FX28=1,IF(AND($E28=2,PE28=0),1000000,IF($F28&gt;0,INDEX('計算A'!CE$110:CE$114,$F28+1)+IF(AND($E28=1,PE28=0),1000,0),MIN(AEU28,20)*400+(IF('計算A'!CD$106=1,1-FW28,0)+IF('計算A'!CE$106=1,1-FY28,0))*150+84+'計算A'!CE$5*100000+IF(AND($E28=1,PE28=0),50000,0))),1000000))</f>
        <v/>
      </c>
      <c r="YM28">
        <f>IF($B28=0,1000000,IF(INDEX('計算A'!$D$60:$II$104,$B28,81)*FY28=1,IF(AND($E28=2,PF28=0),1000000,IF($F28&gt;0,INDEX('計算A'!CF$110:CF$114,$F28+1)+IF(AND($E28=1,PF28=0),1000,0),MIN(AEU28,20)*400+(IF('計算A'!CE$106=1,1-FX28,0)+IF('計算A'!CF$106=1,1-FZ28,0))*150+94+'計算A'!CF$5*100000+IF(AND($E28=1,PF28=0),50000,0))),1000000))</f>
        <v/>
      </c>
      <c r="YN28">
        <f>IF($B28=0,1000000,IF(INDEX('計算A'!$D$60:$II$104,$B28,82)*FZ28=1,IF(AND($E28=2,PG28=0),1000000,IF($F28&gt;0,INDEX('計算A'!CG$110:CG$114,$F28+1)+IF(AND($E28=1,PG28=0),1000,0),MIN(AEU28,20)*400+(IF('計算A'!CF$106=1,1-FY28,0)+IF('計算A'!CG$106=1,1-GA28,0))*150+104+'計算A'!CG$5*100000+IF(AND($E28=1,PG28=0),50000,0))),1000000))</f>
        <v/>
      </c>
      <c r="YO28">
        <f>IF($B28=0,1000000,IF(INDEX('計算A'!$D$60:$II$104,$B28,83)*GA28=1,IF(AND($E28=2,PH28=0),1000000,IF($F28&gt;0,INDEX('計算A'!CH$110:CH$114,$F28+1)+IF(AND($E28=1,PH28=0),1000,0),MIN(AEU28,20)*400+(IF('計算A'!CG$106=1,1-FZ28,0)+IF('計算A'!CH$106=1,1-GB28,0))*150+114+'計算A'!CH$5*100000+IF(AND($E28=1,PH28=0),50000,0))),1000000))</f>
        <v/>
      </c>
      <c r="YP28">
        <f>IF($B28=0,1000000,IF(INDEX('計算A'!$D$60:$II$104,$B28,84)*GB28=1,IF(AND($E28=2,PI28=0),1000000,IF($F28&gt;0,INDEX('計算A'!CI$110:CI$114,$F28+1)+IF(AND($E28=1,PI28=0),1000,0),MIN(AEU28,20)*400+(IF('計算A'!CH$106=1,1-GA28,0)+IF('計算A'!CI$106=1,1-GC28,0))*150+124+'計算A'!CI$5*100000+IF(AND($E28=1,PI28=0),50000,0))),1000000))</f>
        <v/>
      </c>
      <c r="YQ28">
        <f>IF($B28=0,1000000,IF(INDEX('計算A'!$D$60:$II$104,$B28,85)*GC28=1,IF(AND($E28=2,PJ28=0),1000000,IF($F28&gt;0,INDEX('計算A'!CJ$110:CJ$114,$F28+1)+IF(AND($E28=1,PJ28=0),1000,0),MIN(AEU28,20)*400+(IF('計算A'!CI$106=1,1-GB28,0)+IF('計算A'!CJ$106=1,1-GD28,0))*150+134+'計算A'!CJ$5*100000+IF(AND($E28=1,PJ28=0),50000,0))),1000000))</f>
        <v/>
      </c>
      <c r="YR28">
        <f>IF($B28=0,1000000,IF(INDEX('計算A'!$D$60:$II$104,$B28,86)*GD28=1,IF(AND($E28=2,PK28=0),1000000,IF($F28&gt;0,INDEX('計算A'!CK$110:CK$114,$F28+1)+IF(AND($E28=1,PK28=0),1000,0),MIN(AEU28,20)*400+(IF('計算A'!CJ$106=1,1-GC28,0)+IF('計算A'!CK$106=1,1-GE28,0))*150+144+'計算A'!CK$5*100000+IF(AND($E28=1,PK28=0),50000,0))),1000000))</f>
        <v/>
      </c>
      <c r="YS28">
        <f>IF($B28=0,1000000,IF(INDEX('計算A'!$D$60:$II$104,$B28,87)*GE28=1,IF(AND($E28=2,PL28=0),1000000,IF($F28&gt;0,INDEX('計算A'!CL$110:CL$114,$F28+1)+IF(AND($E28=1,PL28=0),1000,0),MIN(AEU28,20)*400+(IF('計算A'!CK$106=1,1-GD28,0)+IF('計算A'!CL$106=1,1-GF28,0))*150+154+'計算A'!CL$5*100000+IF(AND($E28=1,PL28=0),50000,0))),1000000))</f>
        <v/>
      </c>
      <c r="YT28">
        <f>IF($B28=0,1000000,IF(INDEX('計算A'!$D$60:$II$104,$B28,88)*GF28=1,IF(AND($E28=2,PM28=0),1000000,IF($F28&gt;0,INDEX('計算A'!CM$110:CM$114,$F28+1)+IF(AND($E28=1,PM28=0),1000,0),MIN(AEU28,20)*400+(IF('計算A'!CL$106=1,1-GE28,0)+IF('計算A'!CM$106=1,1-GG28,0))*150+164+'計算A'!CM$5*100000+IF(AND($E28=1,PM28=0),50000,0))),1000000))</f>
        <v/>
      </c>
      <c r="YU28">
        <f>IF($B28=0,1000000,IF(INDEX('計算A'!$D$60:$II$104,$B28,89)*GG28=1,IF(AND($E28=2,PN28=0),1000000,IF($F28&gt;0,INDEX('計算A'!CN$110:CN$114,$F28+1)+IF(AND($E28=1,PN28=0),1000,0),MIN(AEU28,20)*400+(IF('計算A'!CM$106=1,1-GF28,0)+IF('計算A'!CN$106=1,1-GH28,0))*150+174+'計算A'!CN$5*100000+IF(AND($E28=1,PN28=0),50000,0))),1000000))</f>
        <v/>
      </c>
      <c r="YV28">
        <f>IF($B28=0,1000000,IF(INDEX('計算A'!$D$60:$II$104,$B28,90)*GH28=1,IF(AND($E28=2,PO28=0),1000000,IF($F28&gt;0,INDEX('計算A'!CO$110:CO$114,$F28+1)+IF(AND($E28=1,PO28=0),1000,0),MIN(AEU28,20)*400+(IF('計算A'!CN$106=1,1-GG28,0)+IF('計算A'!CO$106=1,1-GI28,0))*150+184+'計算A'!CO$5*100000+IF(AND($E28=1,PO28=0),50000,0))),1000000))</f>
        <v/>
      </c>
      <c r="YW28">
        <f>IF($B28=0,1000000,IF(INDEX('計算A'!$D$60:$II$104,$B28,91)*GI28=1,IF(AND($E28=2,PP28=0),1000000,IF($F28&gt;0,INDEX('計算A'!CP$110:CP$114,$F28+1)+IF(AND($E28=1,PP28=0),1000,0),MIN(AEU28,20)*400+(IF('計算A'!CO$106=1,1-GH28,0)+IF('計算A'!CP$106=1,1-GJ28,0))*150+194+'計算A'!CP$5*100000+IF(AND($E28=1,PP28=0),50000,0))),1000000))</f>
        <v/>
      </c>
      <c r="YX28">
        <f>IF($B28=0,1000000,IF(INDEX('計算A'!$D$60:$II$104,$B28,92)*GJ28=1,IF(AND($E28=2,PQ28=0),1000000,IF($F28&gt;0,INDEX('計算A'!CQ$110:CQ$114,$F28+1)+IF(AND($E28=1,PQ28=0),1000,0),MIN(AEU28,20)*400+(IF('計算A'!CP$106=1,1-GI28,0)+IF('計算A'!CQ$106=1,1-GK28,0))*150+204+'計算A'!CQ$5*100000+IF(AND($E28=1,PQ28=0),50000,0))),1000000))</f>
        <v/>
      </c>
      <c r="YY28">
        <f>IF($B28=0,1000000,IF(INDEX('計算A'!$D$60:$II$104,$B28,93)*GK28=1,IF(AND($E28=2,PR28=0),1000000,IF($F28&gt;0,INDEX('計算A'!CR$110:CR$114,$F28+1)+IF(AND($E28=1,PR28=0),1000,0),MIN(AEU28,20)*400+(IF('計算A'!CQ$106=1,1-GJ28,0)+IF('計算A'!CR$106=1,1-GL28,0))*150+214+'計算A'!CR$5*100000+IF(AND($E28=1,PR28=0),50000,0))),1000000))</f>
        <v/>
      </c>
      <c r="YZ28">
        <f>IF($B28=0,1000000,IF(INDEX('計算A'!$D$60:$II$104,$B28,94)*GL28=1,IF(AND($E28=2,PS28=0),1000000,IF($F28&gt;0,INDEX('計算A'!CS$110:CS$114,$F28+1)+IF(AND($E28=1,PS28=0),1000,0),MIN(AEU28,20)*400+(IF('計算A'!CR$106=1,1-GK28,0)+IF('計算A'!CS$106=1,1-GM28,0))*150+224+'計算A'!CS$5*100000+IF(AND($E28=1,PS28=0),50000,0))),1000000))</f>
        <v/>
      </c>
      <c r="ZA28">
        <f>IF($B28=0,1000000,IF(INDEX('計算A'!$D$60:$II$104,$B28,95)*GM28=1,IF(AND($E28=2,PT28=0),1000000,IF($F28&gt;0,INDEX('計算A'!CT$110:CT$114,$F28+1)+IF(AND($E28=1,PT28=0),1000,0),MIN(AEU28,20)*400+(IF('計算A'!CS$106=1,1-GL28,0)+IF('計算A'!CT$106=1,1-GN28,0))*150+234+'計算A'!CT$5*100000+IF(AND($E28=1,PT28=0),50000,0))),1000000))</f>
        <v/>
      </c>
      <c r="ZB28">
        <f>IF($B28=0,1000000,IF(INDEX('計算A'!$D$60:$II$104,$B28,96)*GN28=1,IF(AND($E28=2,PU28=0),1000000,IF($F28&gt;0,INDEX('計算A'!CU$110:CU$114,$F28+1)+IF(AND($E28=1,PU28=0),1000,0),MIN(AEU28,20)*400+(IF('計算A'!CT$106=1,1-GM28,0))*150+244+'計算A'!CU$5*100000+IF(AND($E28=1,PU28=0),50000,0))),1000000))</f>
        <v/>
      </c>
      <c r="ZC28">
        <f>IF($B28=0,1000000,IF(INDEX('計算A'!$D$60:$II$104,$B28,97)*GO28=1,IF(AND($E28=2,PV28=0),1000000,IF($F28&gt;0,INDEX('計算A'!CV$110:CV$114,$F28+1)+IF(AND($E28=1,PV28=0),1000,0),MIN(AEV28,20)*400+(IF('計算A'!CV$106=1,1-GP28,0))*150+15+'計算A'!CV$5*100000+IF(AND($E28=1,PV28=0),50000,0))),1000000))</f>
        <v/>
      </c>
      <c r="ZD28">
        <f>IF($B28=0,1000000,IF(INDEX('計算A'!$D$60:$II$104,$B28,98)*GP28=1,IF(AND($E28=2,PW28=0),1000000,IF($F28&gt;0,INDEX('計算A'!CW$110:CW$114,$F28+1)+IF(AND($E28=1,PW28=0),1000,0),MIN(AEV28,20)*400+(IF('計算A'!CV$106=1,1-GO28,0)+IF('計算A'!CW$106=1,1-GQ28,0))*150+25+'計算A'!CW$5*100000+IF(AND($E28=1,PW28=0),50000,0))),1000000))</f>
        <v/>
      </c>
      <c r="ZE28">
        <f>IF($B28=0,1000000,IF(INDEX('計算A'!$D$60:$II$104,$B28,99)*GQ28=1,IF(AND($E28=2,PX28=0),1000000,IF($F28&gt;0,INDEX('計算A'!CX$110:CX$114,$F28+1)+IF(AND($E28=1,PX28=0),1000,0),MIN(AEV28,20)*400+(IF('計算A'!CW$106=1,1-GP28,0)+IF('計算A'!CX$106=1,1-GR28,0))*150+35+'計算A'!CX$5*100000+IF(AND($E28=1,PX28=0),50000,0))),1000000))</f>
        <v/>
      </c>
      <c r="ZF28">
        <f>IF($B28=0,1000000,IF(INDEX('計算A'!$D$60:$II$104,$B28,100)*GR28=1,IF(AND($E28=2,PY28=0),1000000,IF($F28&gt;0,INDEX('計算A'!CY$110:CY$114,$F28+1)+IF(AND($E28=1,PY28=0),1000,0),MIN(AEV28,20)*400+(IF('計算A'!CX$106=1,1-GQ28,0)+IF('計算A'!CY$106=1,1-GS28,0))*150+45+'計算A'!CY$5*100000+IF(AND($E28=1,PY28=0),50000,0))),1000000))</f>
        <v/>
      </c>
      <c r="ZG28">
        <f>IF($B28=0,1000000,IF(INDEX('計算A'!$D$60:$II$104,$B28,101)*GS28=1,IF(AND($E28=2,PZ28=0),1000000,IF($F28&gt;0,INDEX('計算A'!CZ$110:CZ$114,$F28+1)+IF(AND($E28=1,PZ28=0),1000,0),MIN(AEV28,20)*400+(IF('計算A'!CY$106=1,1-GR28,0)+IF('計算A'!CZ$106=1,1-GT28,0))*150+55+'計算A'!CZ$5*100000+IF(AND($E28=1,PZ28=0),50000,0))),1000000))</f>
        <v/>
      </c>
      <c r="ZH28">
        <f>IF($B28=0,1000000,IF(INDEX('計算A'!$D$60:$II$104,$B28,102)*GT28=1,IF(AND($E28=2,QA28=0),1000000,IF($F28&gt;0,INDEX('計算A'!DA$110:DA$114,$F28+1)+IF(AND($E28=1,QA28=0),1000,0),MIN(AEV28,20)*400+(IF('計算A'!CZ$106=1,1-GS28,0)+IF('計算A'!DA$106=1,1-GU28,0))*150+65+'計算A'!DA$5*100000+IF(AND($E28=1,QA28=0),50000,0))),1000000))</f>
        <v/>
      </c>
      <c r="ZI28">
        <f>IF($B28=0,1000000,IF(INDEX('計算A'!$D$60:$II$104,$B28,103)*GU28=1,IF(AND($E28=2,QB28=0),1000000,IF($F28&gt;0,INDEX('計算A'!DB$110:DB$114,$F28+1)+IF(AND($E28=1,QB28=0),1000,0),MIN(AEV28,20)*400+(IF('計算A'!DA$106=1,1-GT28,0)+IF('計算A'!DB$106=1,1-GV28,0))*150+75+'計算A'!DB$5*100000+IF(AND($E28=1,QB28=0),50000,0))),1000000))</f>
        <v/>
      </c>
      <c r="ZJ28">
        <f>IF($B28=0,1000000,IF(INDEX('計算A'!$D$60:$II$104,$B28,104)*GV28=1,IF(AND($E28=2,QC28=0),1000000,IF($F28&gt;0,INDEX('計算A'!DC$110:DC$114,$F28+1)+IF(AND($E28=1,QC28=0),1000,0),MIN(AEV28,20)*400+(IF('計算A'!DB$106=1,1-GU28,0)+IF('計算A'!DC$106=1,1-GW28,0))*150+85+'計算A'!DC$5*100000+IF(AND($E28=1,QC28=0),50000,0))),1000000))</f>
        <v/>
      </c>
      <c r="ZK28">
        <f>IF($B28=0,1000000,IF(INDEX('計算A'!$D$60:$II$104,$B28,105)*GW28=1,IF(AND($E28=2,QD28=0),1000000,IF($F28&gt;0,INDEX('計算A'!DD$110:DD$114,$F28+1)+IF(AND($E28=1,QD28=0),1000,0),MIN(AEV28,20)*400+(IF('計算A'!DC$106=1,1-GV28,0)+IF('計算A'!DD$106=1,1-GX28,0))*150+95+'計算A'!DD$5*100000+IF(AND($E28=1,QD28=0),50000,0))),1000000))</f>
        <v/>
      </c>
      <c r="ZL28">
        <f>IF($B28=0,1000000,IF(INDEX('計算A'!$D$60:$II$104,$B28,106)*GX28=1,IF(AND($E28=2,QE28=0),1000000,IF($F28&gt;0,INDEX('計算A'!DE$110:DE$114,$F28+1)+IF(AND($E28=1,QE28=0),1000,0),MIN(AEV28,20)*400+(IF('計算A'!DD$106=1,1-GW28,0)+IF('計算A'!DE$106=1,1-GY28,0))*150+105+'計算A'!DE$5*100000+IF(AND($E28=1,QE28=0),50000,0))),1000000))</f>
        <v/>
      </c>
      <c r="ZM28">
        <f>IF($B28=0,1000000,IF(INDEX('計算A'!$D$60:$II$104,$B28,107)*GY28=1,IF(AND($E28=2,QF28=0),1000000,IF($F28&gt;0,INDEX('計算A'!DF$110:DF$114,$F28+1)+IF(AND($E28=1,QF28=0),1000,0),MIN(AEV28,20)*400+(IF('計算A'!DE$106=1,1-GX28,0)+IF('計算A'!DF$106=1,1-GZ28,0))*150+115+'計算A'!DF$5*100000+IF(AND($E28=1,QF28=0),50000,0))),1000000))</f>
        <v/>
      </c>
      <c r="ZN28">
        <f>IF($B28=0,1000000,IF(INDEX('計算A'!$D$60:$II$104,$B28,108)*GZ28=1,IF(AND($E28=2,QG28=0),1000000,IF($F28&gt;0,INDEX('計算A'!DG$110:DG$114,$F28+1)+IF(AND($E28=1,QG28=0),1000,0),MIN(AEV28,20)*400+(IF('計算A'!DF$106=1,1-GY28,0)+IF('計算A'!DG$106=1,1-HA28,0))*150+125+'計算A'!DG$5*100000+IF(AND($E28=1,QG28=0),50000,0))),1000000))</f>
        <v/>
      </c>
      <c r="ZO28">
        <f>IF($B28=0,1000000,IF(INDEX('計算A'!$D$60:$II$104,$B28,109)*HA28=1,IF(AND($E28=2,QH28=0),1000000,IF($F28&gt;0,INDEX('計算A'!DH$110:DH$114,$F28+1)+IF(AND($E28=1,QH28=0),1000,0),MIN(AEV28,20)*400+(IF('計算A'!DG$106=1,1-GZ28,0)+IF('計算A'!DH$106=1,1-HB28,0))*150+135+'計算A'!DH$5*100000+IF(AND($E28=1,QH28=0),50000,0))),1000000))</f>
        <v/>
      </c>
      <c r="ZP28">
        <f>IF($B28=0,1000000,IF(INDEX('計算A'!$D$60:$II$104,$B28,110)*HB28=1,IF(AND($E28=2,QI28=0),1000000,IF($F28&gt;0,INDEX('計算A'!DI$110:DI$114,$F28+1)+IF(AND($E28=1,QI28=0),1000,0),MIN(AEV28,20)*400+(IF('計算A'!DH$106=1,1-HA28,0)+IF('計算A'!DI$106=1,1-HC28,0))*150+145+'計算A'!DI$5*100000+IF(AND($E28=1,QI28=0),50000,0))),1000000))</f>
        <v/>
      </c>
      <c r="ZQ28">
        <f>IF($B28=0,1000000,IF(INDEX('計算A'!$D$60:$II$104,$B28,111)*HC28=1,IF(AND($E28=2,QJ28=0),1000000,IF($F28&gt;0,INDEX('計算A'!DJ$110:DJ$114,$F28+1)+IF(AND($E28=1,QJ28=0),1000,0),MIN(AEV28,20)*400+(IF('計算A'!DI$106=1,1-HB28,0)+IF('計算A'!DJ$106=1,1-HD28,0))*150+155+'計算A'!DJ$5*100000+IF(AND($E28=1,QJ28=0),50000,0))),1000000))</f>
        <v/>
      </c>
      <c r="ZR28">
        <f>IF($B28=0,1000000,IF(INDEX('計算A'!$D$60:$II$104,$B28,112)*HD28=1,IF(AND($E28=2,QK28=0),1000000,IF($F28&gt;0,INDEX('計算A'!DK$110:DK$114,$F28+1)+IF(AND($E28=1,QK28=0),1000,0),MIN(AEV28,20)*400+(IF('計算A'!DJ$106=1,1-HC28,0)+IF('計算A'!DK$106=1,1-HE28,0))*150+165+'計算A'!DK$5*100000+IF(AND($E28=1,QK28=0),50000,0))),1000000))</f>
        <v/>
      </c>
      <c r="ZS28">
        <f>IF($B28=0,1000000,IF(INDEX('計算A'!$D$60:$II$104,$B28,113)*HE28=1,IF(AND($E28=2,QL28=0),1000000,IF($F28&gt;0,INDEX('計算A'!DL$110:DL$114,$F28+1)+IF(AND($E28=1,QL28=0),1000,0),MIN(AEV28,20)*400+(IF('計算A'!DK$106=1,1-HD28,0)+IF('計算A'!DL$106=1,1-HF28,0))*150+175+'計算A'!DL$5*100000+IF(AND($E28=1,QL28=0),50000,0))),1000000))</f>
        <v/>
      </c>
      <c r="ZT28">
        <f>IF($B28=0,1000000,IF(INDEX('計算A'!$D$60:$II$104,$B28,114)*HF28=1,IF(AND($E28=2,QM28=0),1000000,IF($F28&gt;0,INDEX('計算A'!DM$110:DM$114,$F28+1)+IF(AND($E28=1,QM28=0),1000,0),MIN(AEV28,20)*400+(IF('計算A'!DL$106=1,1-HE28,0)+IF('計算A'!DM$106=1,1-HG28,0))*150+185+'計算A'!DM$5*100000+IF(AND($E28=1,QM28=0),50000,0))),1000000))</f>
        <v/>
      </c>
      <c r="ZU28">
        <f>IF($B28=0,1000000,IF(INDEX('計算A'!$D$60:$II$104,$B28,115)*HG28=1,IF(AND($E28=2,QN28=0),1000000,IF($F28&gt;0,INDEX('計算A'!DN$110:DN$114,$F28+1)+IF(AND($E28=1,QN28=0),1000,0),MIN(AEV28,20)*400+(IF('計算A'!DM$106=1,1-HF28,0)+IF('計算A'!DN$106=1,1-HH28,0))*150+195+'計算A'!DN$5*100000+IF(AND($E28=1,QN28=0),50000,0))),1000000))</f>
        <v/>
      </c>
      <c r="ZV28">
        <f>IF($B28=0,1000000,IF(INDEX('計算A'!$D$60:$II$104,$B28,116)*HH28=1,IF(AND($E28=2,QO28=0),1000000,IF($F28&gt;0,INDEX('計算A'!DO$110:DO$114,$F28+1)+IF(AND($E28=1,QO28=0),1000,0),MIN(AEV28,20)*400+(IF('計算A'!DN$106=1,1-HG28,0)+IF('計算A'!DO$106=1,1-HI28,0))*150+205+'計算A'!DO$5*100000+IF(AND($E28=1,QO28=0),50000,0))),1000000))</f>
        <v/>
      </c>
      <c r="ZW28">
        <f>IF($B28=0,1000000,IF(INDEX('計算A'!$D$60:$II$104,$B28,117)*HI28=1,IF(AND($E28=2,QP28=0),1000000,IF($F28&gt;0,INDEX('計算A'!DP$110:DP$114,$F28+1)+IF(AND($E28=1,QP28=0),1000,0),MIN(AEV28,20)*400+(IF('計算A'!DO$106=1,1-HH28,0)+IF('計算A'!DP$106=1,1-HJ28,0))*150+215+'計算A'!DP$5*100000+IF(AND($E28=1,QP28=0),50000,0))),1000000))</f>
        <v/>
      </c>
      <c r="ZX28">
        <f>IF($B28=0,1000000,IF(INDEX('計算A'!$D$60:$II$104,$B28,118)*HJ28=1,IF(AND($E28=2,QQ28=0),1000000,IF($F28&gt;0,INDEX('計算A'!DQ$110:DQ$114,$F28+1)+IF(AND($E28=1,QQ28=0),1000,0),MIN(AEV28,20)*400+(IF('計算A'!DP$106=1,1-HI28,0)+IF('計算A'!DQ$106=1,1-HK28,0))*150+225+'計算A'!DQ$5*100000+IF(AND($E28=1,QQ28=0),50000,0))),1000000))</f>
        <v/>
      </c>
      <c r="ZY28">
        <f>IF($B28=0,1000000,IF(INDEX('計算A'!$D$60:$II$104,$B28,119)*HK28=1,IF(AND($E28=2,QR28=0),1000000,IF($F28&gt;0,INDEX('計算A'!DR$110:DR$114,$F28+1)+IF(AND($E28=1,QR28=0),1000,0),MIN(AEV28,20)*400+(IF('計算A'!DQ$106=1,1-HJ28,0)+IF('計算A'!DR$106=1,1-HL28,0))*150+235+'計算A'!DR$5*100000+IF(AND($E28=1,QR28=0),50000,0))),1000000))</f>
        <v/>
      </c>
      <c r="ZZ28">
        <f>IF($B28=0,1000000,IF(INDEX('計算A'!$D$60:$II$104,$B28,120)*HL28=1,IF(AND($E28=2,QS28=0),1000000,IF($F28&gt;0,INDEX('計算A'!DS$110:DS$114,$F28+1)+IF(AND($E28=1,QS28=0),1000,0),MIN(AEV28,20)*400+(IF('計算A'!DR$106=1,1-HK28,0))*150+245+'計算A'!DS$5*100000+IF(AND($E28=1,QS28=0),50000,0))),1000000))</f>
        <v/>
      </c>
      <c r="AAA28">
        <f>IF($B28=0,1000000,IF(INDEX('計算A'!$D$60:$II$104,$B28,121)*HM28=1,IF(AND($E28=2,QT28=0),1000000,IF($F28&gt;0,INDEX('計算A'!DT$110:DT$114,$F28+1)+IF(AND($E28=1,QT28=0),1000,0),MIN(AEW28,20)*400+(IF('計算A'!DT$106=1,1-HN28,0))*150+16+'計算A'!DT$5*100000+IF(AND($E28=1,QT28=0),50000,0))),1000000))</f>
        <v/>
      </c>
      <c r="AAB28">
        <f>IF($B28=0,1000000,IF(INDEX('計算A'!$D$60:$II$104,$B28,122)*HN28=1,IF(AND($E28=2,QU28=0),1000000,IF($F28&gt;0,INDEX('計算A'!DU$110:DU$114,$F28+1)+IF(AND($E28=1,QU28=0),1000,0),MIN(AEW28,20)*400+(IF('計算A'!DT$106=1,1-HM28,0)+IF('計算A'!DU$106=1,1-HO28,0))*150+26+'計算A'!DU$5*100000+IF(AND($E28=1,QU28=0),50000,0))),1000000))</f>
        <v/>
      </c>
      <c r="AAC28">
        <f>IF($B28=0,1000000,IF(INDEX('計算A'!$D$60:$II$104,$B28,123)*HO28=1,IF(AND($E28=2,QV28=0),1000000,IF($F28&gt;0,INDEX('計算A'!DV$110:DV$114,$F28+1)+IF(AND($E28=1,QV28=0),1000,0),MIN(AEW28,20)*400+(IF('計算A'!DU$106=1,1-HN28,0)+IF('計算A'!DV$106=1,1-HP28,0))*150+36+'計算A'!DV$5*100000+IF(AND($E28=1,QV28=0),50000,0))),1000000))</f>
        <v/>
      </c>
      <c r="AAD28">
        <f>IF($B28=0,1000000,IF(INDEX('計算A'!$D$60:$II$104,$B28,124)*HP28=1,IF(AND($E28=2,QW28=0),1000000,IF($F28&gt;0,INDEX('計算A'!DW$110:DW$114,$F28+1)+IF(AND($E28=1,QW28=0),1000,0),MIN(AEW28,20)*400+(IF('計算A'!DV$106=1,1-HO28,0)+IF('計算A'!DW$106=1,1-HQ28,0))*150+46+'計算A'!DW$5*100000+IF(AND($E28=1,QW28=0),50000,0))),1000000))</f>
        <v/>
      </c>
      <c r="AAE28">
        <f>IF($B28=0,1000000,IF(INDEX('計算A'!$D$60:$II$104,$B28,125)*HQ28=1,IF(AND($E28=2,QX28=0),1000000,IF($F28&gt;0,INDEX('計算A'!DX$110:DX$114,$F28+1)+IF(AND($E28=1,QX28=0),1000,0),MIN(AEW28,20)*400+(IF('計算A'!DW$106=1,1-HP28,0)+IF('計算A'!DX$106=1,1-HR28,0))*150+56+'計算A'!DX$5*100000+IF(AND($E28=1,QX28=0),50000,0))),1000000))</f>
        <v/>
      </c>
      <c r="AAF28">
        <f>IF($B28=0,1000000,IF(INDEX('計算A'!$D$60:$II$104,$B28,126)*HR28=1,IF(AND($E28=2,QY28=0),1000000,IF($F28&gt;0,INDEX('計算A'!DY$110:DY$114,$F28+1)+IF(AND($E28=1,QY28=0),1000,0),MIN(AEW28,20)*400+(IF('計算A'!DX$106=1,1-HQ28,0)+IF('計算A'!DY$106=1,1-HS28,0))*150+66+'計算A'!DY$5*100000+IF(AND($E28=1,QY28=0),50000,0))),1000000))</f>
        <v/>
      </c>
      <c r="AAG28">
        <f>IF($B28=0,1000000,IF(INDEX('計算A'!$D$60:$II$104,$B28,127)*HS28=1,IF(AND($E28=2,QZ28=0),1000000,IF($F28&gt;0,INDEX('計算A'!DZ$110:DZ$114,$F28+1)+IF(AND($E28=1,QZ28=0),1000,0),MIN(AEW28,20)*400+(IF('計算A'!DY$106=1,1-HR28,0)+IF('計算A'!DZ$106=1,1-HT28,0))*150+76+'計算A'!DZ$5*100000+IF(AND($E28=1,QZ28=0),50000,0))),1000000))</f>
        <v/>
      </c>
      <c r="AAH28">
        <f>IF($B28=0,1000000,IF(INDEX('計算A'!$D$60:$II$104,$B28,128)*HT28=1,IF(AND($E28=2,RA28=0),1000000,IF($F28&gt;0,INDEX('計算A'!EA$110:EA$114,$F28+1)+IF(AND($E28=1,RA28=0),1000,0),MIN(AEW28,20)*400+(IF('計算A'!DZ$106=1,1-HS28,0)+IF('計算A'!EA$106=1,1-HU28,0))*150+86+'計算A'!EA$5*100000+IF(AND($E28=1,RA28=0),50000,0))),1000000))</f>
        <v/>
      </c>
      <c r="AAI28">
        <f>IF($B28=0,1000000,IF(INDEX('計算A'!$D$60:$II$104,$B28,129)*HU28=1,IF(AND($E28=2,RB28=0),1000000,IF($F28&gt;0,INDEX('計算A'!EB$110:EB$114,$F28+1)+IF(AND($E28=1,RB28=0),1000,0),MIN(AEW28,20)*400+(IF('計算A'!EA$106=1,1-HT28,0)+IF('計算A'!EB$106=1,1-HV28,0))*150+96+'計算A'!EB$5*100000+IF(AND($E28=1,RB28=0),50000,0))),1000000))</f>
        <v/>
      </c>
      <c r="AAJ28">
        <f>IF($B28=0,1000000,IF(INDEX('計算A'!$D$60:$II$104,$B28,130)*HV28=1,IF(AND($E28=2,RC28=0),1000000,IF($F28&gt;0,INDEX('計算A'!EC$110:EC$114,$F28+1)+IF(AND($E28=1,RC28=0),1000,0),MIN(AEW28,20)*400+(IF('計算A'!EB$106=1,1-HU28,0)+IF('計算A'!EC$106=1,1-HW28,0))*150+106+'計算A'!EC$5*100000+IF(AND($E28=1,RC28=0),50000,0))),1000000))</f>
        <v/>
      </c>
      <c r="AAK28">
        <f>IF($B28=0,1000000,IF(INDEX('計算A'!$D$60:$II$104,$B28,131)*HW28=1,IF(AND($E28=2,RD28=0),1000000,IF($F28&gt;0,INDEX('計算A'!ED$110:ED$114,$F28+1)+IF(AND($E28=1,RD28=0),1000,0),MIN(AEW28,20)*400+(IF('計算A'!EC$106=1,1-HV28,0)+IF('計算A'!ED$106=1,1-HX28,0))*150+116+'計算A'!ED$5*100000+IF(AND($E28=1,RD28=0),50000,0))),1000000))</f>
        <v/>
      </c>
      <c r="AAL28">
        <f>IF($B28=0,1000000,IF(INDEX('計算A'!$D$60:$II$104,$B28,132)*HX28=1,IF(AND($E28=2,RE28=0),1000000,IF($F28&gt;0,INDEX('計算A'!EE$110:EE$114,$F28+1)+IF(AND($E28=1,RE28=0),1000,0),MIN(AEW28,20)*400+(IF('計算A'!ED$106=1,1-HW28,0)+IF('計算A'!EE$106=1,1-HY28,0))*150+126+'計算A'!EE$5*100000+IF(AND($E28=1,RE28=0),50000,0))),1000000))</f>
        <v/>
      </c>
      <c r="AAM28">
        <f>IF($B28=0,1000000,IF(INDEX('計算A'!$D$60:$II$104,$B28,133)*HY28=1,IF(AND($E28=2,RF28=0),1000000,IF($F28&gt;0,INDEX('計算A'!EF$110:EF$114,$F28+1)+IF(AND($E28=1,RF28=0),1000,0),MIN(AEW28,20)*400+(IF('計算A'!EE$106=1,1-HX28,0)+IF('計算A'!EF$106=1,1-HZ28,0))*150+136+'計算A'!EF$5*100000+IF(AND($E28=1,RF28=0),50000,0))),1000000))</f>
        <v/>
      </c>
      <c r="AAN28">
        <f>IF($B28=0,1000000,IF(INDEX('計算A'!$D$60:$II$104,$B28,134)*HZ28=1,IF(AND($E28=2,RG28=0),1000000,IF($F28&gt;0,INDEX('計算A'!EG$110:EG$114,$F28+1)+IF(AND($E28=1,RG28=0),1000,0),MIN(AEW28,20)*400+(IF('計算A'!EF$106=1,1-HY28,0)+IF('計算A'!EG$106=1,1-IA28,0))*150+146+'計算A'!EG$5*100000+IF(AND($E28=1,RG28=0),50000,0))),1000000))</f>
        <v/>
      </c>
      <c r="AAO28">
        <f>IF($B28=0,1000000,IF(INDEX('計算A'!$D$60:$II$104,$B28,135)*IA28=1,IF(AND($E28=2,RH28=0),1000000,IF($F28&gt;0,INDEX('計算A'!EH$110:EH$114,$F28+1)+IF(AND($E28=1,RH28=0),1000,0),MIN(AEW28,20)*400+(IF('計算A'!EG$106=1,1-HZ28,0)+IF('計算A'!EH$106=1,1-IB28,0))*150+156+'計算A'!EH$5*100000+IF(AND($E28=1,RH28=0),50000,0))),1000000))</f>
        <v/>
      </c>
      <c r="AAP28">
        <f>IF($B28=0,1000000,IF(INDEX('計算A'!$D$60:$II$104,$B28,136)*IB28=1,IF(AND($E28=2,RI28=0),1000000,IF($F28&gt;0,INDEX('計算A'!EI$110:EI$114,$F28+1)+IF(AND($E28=1,RI28=0),1000,0),MIN(AEW28,20)*400+(IF('計算A'!EH$106=1,1-IA28,0)+IF('計算A'!EI$106=1,1-IC28,0))*150+166+'計算A'!EI$5*100000+IF(AND($E28=1,RI28=0),50000,0))),1000000))</f>
        <v/>
      </c>
      <c r="AAQ28">
        <f>IF($B28=0,1000000,IF(INDEX('計算A'!$D$60:$II$104,$B28,137)*IC28=1,IF(AND($E28=2,RJ28=0),1000000,IF($F28&gt;0,INDEX('計算A'!EJ$110:EJ$114,$F28+1)+IF(AND($E28=1,RJ28=0),1000,0),MIN(AEW28,20)*400+(IF('計算A'!EI$106=1,1-IB28,0)+IF('計算A'!EJ$106=1,1-ID28,0))*150+176+'計算A'!EJ$5*100000+IF(AND($E28=1,RJ28=0),50000,0))),1000000))</f>
        <v/>
      </c>
      <c r="AAR28">
        <f>IF($B28=0,1000000,IF(INDEX('計算A'!$D$60:$II$104,$B28,138)*ID28=1,IF(AND($E28=2,RK28=0),1000000,IF($F28&gt;0,INDEX('計算A'!EK$110:EK$114,$F28+1)+IF(AND($E28=1,RK28=0),1000,0),MIN(AEW28,20)*400+(IF('計算A'!EJ$106=1,1-IC28,0)+IF('計算A'!EK$106=1,1-IE28,0))*150+186+'計算A'!EK$5*100000+IF(AND($E28=1,RK28=0),50000,0))),1000000))</f>
        <v/>
      </c>
      <c r="AAS28">
        <f>IF($B28=0,1000000,IF(INDEX('計算A'!$D$60:$II$104,$B28,139)*IE28=1,IF(AND($E28=2,RL28=0),1000000,IF($F28&gt;0,INDEX('計算A'!EL$110:EL$114,$F28+1)+IF(AND($E28=1,RL28=0),1000,0),MIN(AEW28,20)*400+(IF('計算A'!EK$106=1,1-ID28,0)+IF('計算A'!EL$106=1,1-IF28,0))*150+196+'計算A'!EL$5*100000+IF(AND($E28=1,RL28=0),50000,0))),1000000))</f>
        <v/>
      </c>
      <c r="AAT28">
        <f>IF($B28=0,1000000,IF(INDEX('計算A'!$D$60:$II$104,$B28,140)*IF28=1,IF(AND($E28=2,RM28=0),1000000,IF($F28&gt;0,INDEX('計算A'!EM$110:EM$114,$F28+1)+IF(AND($E28=1,RM28=0),1000,0),MIN(AEW28,20)*400+(IF('計算A'!EL$106=1,1-IE28,0)+IF('計算A'!EM$106=1,1-IG28,0))*150+206+'計算A'!EM$5*100000+IF(AND($E28=1,RM28=0),50000,0))),1000000))</f>
        <v/>
      </c>
      <c r="AAU28">
        <f>IF($B28=0,1000000,IF(INDEX('計算A'!$D$60:$II$104,$B28,141)*IG28=1,IF(AND($E28=2,RN28=0),1000000,IF($F28&gt;0,INDEX('計算A'!EN$110:EN$114,$F28+1)+IF(AND($E28=1,RN28=0),1000,0),MIN(AEW28,20)*400+(IF('計算A'!EM$106=1,1-IF28,0)+IF('計算A'!EN$106=1,1-IH28,0))*150+216+'計算A'!EN$5*100000+IF(AND($E28=1,RN28=0),50000,0))),1000000))</f>
        <v/>
      </c>
      <c r="AAV28">
        <f>IF($B28=0,1000000,IF(INDEX('計算A'!$D$60:$II$104,$B28,142)*IH28=1,IF(AND($E28=2,RO28=0),1000000,IF($F28&gt;0,INDEX('計算A'!EO$110:EO$114,$F28+1)+IF(AND($E28=1,RO28=0),1000,0),MIN(AEW28,20)*400+(IF('計算A'!EN$106=1,1-IG28,0)+IF('計算A'!EO$106=1,1-II28,0))*150+226+'計算A'!EO$5*100000+IF(AND($E28=1,RO28=0),50000,0))),1000000))</f>
        <v/>
      </c>
      <c r="AAW28">
        <f>IF($B28=0,1000000,IF(INDEX('計算A'!$D$60:$II$104,$B28,143)*II28=1,IF(AND($E28=2,RP28=0),1000000,IF($F28&gt;0,INDEX('計算A'!EP$110:EP$114,$F28+1)+IF(AND($E28=1,RP28=0),1000,0),MIN(AEW28,20)*400+(IF('計算A'!EO$106=1,1-IH28,0)+IF('計算A'!EP$106=1,1-IJ28,0))*150+236+'計算A'!EP$5*100000+IF(AND($E28=1,RP28=0),50000,0))),1000000))</f>
        <v/>
      </c>
      <c r="AAX28">
        <f>IF($B28=0,1000000,IF(INDEX('計算A'!$D$60:$II$104,$B28,144)*IJ28=1,IF(AND($E28=2,RQ28=0),1000000,IF($F28&gt;0,INDEX('計算A'!EQ$110:EQ$114,$F28+1)+IF(AND($E28=1,RQ28=0),1000,0),MIN(AEW28,20)*400+(IF('計算A'!EP$106=1,1-II28,0))*150+246+'計算A'!EQ$5*100000+IF(AND($E28=1,RQ28=0),50000,0))),1000000))</f>
        <v/>
      </c>
      <c r="AAY28">
        <f>IF($B28=0,1000000,IF(INDEX('計算A'!$D$60:$II$104,$B28,145)*IK28=1,IF(AND($E28=2,RR28=0),1000000,IF($F28&gt;0,INDEX('計算A'!ER$110:ER$114,$F28+1)+IF(AND($E28=1,RR28=0),1000,0),MIN(AEX28,20)*400+(IF('計算A'!ER$106=1,1-IL28,0))*150+17+'計算A'!ER$5*100000+IF(AND($E28=1,RR28=0),50000,0))),1000000))</f>
        <v/>
      </c>
      <c r="AAZ28">
        <f>IF($B28=0,1000000,IF(INDEX('計算A'!$D$60:$II$104,$B28,146)*IL28=1,IF(AND($E28=2,RS28=0),1000000,IF($F28&gt;0,INDEX('計算A'!ES$110:ES$114,$F28+1)+IF(AND($E28=1,RS28=0),1000,0),MIN(AEX28,20)*400+(IF('計算A'!ER$106=1,1-IK28,0)+IF('計算A'!ES$106=1,1-IM28,0))*150+27+'計算A'!ES$5*100000+IF(AND($E28=1,RS28=0),50000,0))),1000000))</f>
        <v/>
      </c>
      <c r="ABA28">
        <f>IF($B28=0,1000000,IF(INDEX('計算A'!$D$60:$II$104,$B28,147)*IM28=1,IF(AND($E28=2,RT28=0),1000000,IF($F28&gt;0,INDEX('計算A'!ET$110:ET$114,$F28+1)+IF(AND($E28=1,RT28=0),1000,0),MIN(AEX28,20)*400+(IF('計算A'!ES$106=1,1-IL28,0)+IF('計算A'!ET$106=1,1-IN28,0))*150+37+'計算A'!ET$5*100000+IF(AND($E28=1,RT28=0),50000,0))),1000000))</f>
        <v/>
      </c>
      <c r="ABB28">
        <f>IF($B28=0,1000000,IF(INDEX('計算A'!$D$60:$II$104,$B28,148)*IN28=1,IF(AND($E28=2,RU28=0),1000000,IF($F28&gt;0,INDEX('計算A'!EU$110:EU$114,$F28+1)+IF(AND($E28=1,RU28=0),1000,0),MIN(AEX28,20)*400+(IF('計算A'!ET$106=1,1-IM28,0)+IF('計算A'!EU$106=1,1-IO28,0))*150+47+'計算A'!EU$5*100000+IF(AND($E28=1,RU28=0),50000,0))),1000000))</f>
        <v/>
      </c>
      <c r="ABC28">
        <f>IF($B28=0,1000000,IF(INDEX('計算A'!$D$60:$II$104,$B28,149)*IO28=1,IF(AND($E28=2,RV28=0),1000000,IF($F28&gt;0,INDEX('計算A'!EV$110:EV$114,$F28+1)+IF(AND($E28=1,RV28=0),1000,0),MIN(AEX28,20)*400+(IF('計算A'!EU$106=1,1-IN28,0)+IF('計算A'!EV$106=1,1-IP28,0))*150+57+'計算A'!EV$5*100000+IF(AND($E28=1,RV28=0),50000,0))),1000000))</f>
        <v/>
      </c>
      <c r="ABD28">
        <f>IF($B28=0,1000000,IF(INDEX('計算A'!$D$60:$II$104,$B28,150)*IP28=1,IF(AND($E28=2,RW28=0),1000000,IF($F28&gt;0,INDEX('計算A'!EW$110:EW$114,$F28+1)+IF(AND($E28=1,RW28=0),1000,0),MIN(AEX28,20)*400+(IF('計算A'!EV$106=1,1-IO28,0)+IF('計算A'!EW$106=1,1-IQ28,0))*150+67+'計算A'!EW$5*100000+IF(AND($E28=1,RW28=0),50000,0))),1000000))</f>
        <v/>
      </c>
      <c r="ABE28">
        <f>IF($B28=0,1000000,IF(INDEX('計算A'!$D$60:$II$104,$B28,151)*IQ28=1,IF(AND($E28=2,RX28=0),1000000,IF($F28&gt;0,INDEX('計算A'!EX$110:EX$114,$F28+1)+IF(AND($E28=1,RX28=0),1000,0),MIN(AEX28,20)*400+(IF('計算A'!EW$106=1,1-IP28,0)+IF('計算A'!EX$106=1,1-IR28,0))*150+77+'計算A'!EX$5*100000+IF(AND($E28=1,RX28=0),50000,0))),1000000))</f>
        <v/>
      </c>
      <c r="ABF28">
        <f>IF($B28=0,1000000,IF(INDEX('計算A'!$D$60:$II$104,$B28,152)*IR28=1,IF(AND($E28=2,RY28=0),1000000,IF($F28&gt;0,INDEX('計算A'!EY$110:EY$114,$F28+1)+IF(AND($E28=1,RY28=0),1000,0),MIN(AEX28,20)*400+(IF('計算A'!EX$106=1,1-IQ28,0)+IF('計算A'!EY$106=1,1-IS28,0))*150+87+'計算A'!EY$5*100000+IF(AND($E28=1,RY28=0),50000,0))),1000000))</f>
        <v/>
      </c>
      <c r="ABG28">
        <f>IF($B28=0,1000000,IF(INDEX('計算A'!$D$60:$II$104,$B28,153)*IS28=1,IF(AND($E28=2,RZ28=0),1000000,IF($F28&gt;0,INDEX('計算A'!EZ$110:EZ$114,$F28+1)+IF(AND($E28=1,RZ28=0),1000,0),MIN(AEX28,20)*400+(IF('計算A'!EY$106=1,1-IR28,0)+IF('計算A'!EZ$106=1,1-IT28,0))*150+97+'計算A'!EZ$5*100000+IF(AND($E28=1,RZ28=0),50000,0))),1000000))</f>
        <v/>
      </c>
      <c r="ABH28">
        <f>IF($B28=0,1000000,IF(INDEX('計算A'!$D$60:$II$104,$B28,154)*IT28=1,IF(AND($E28=2,SA28=0),1000000,IF($F28&gt;0,INDEX('計算A'!FA$110:FA$114,$F28+1)+IF(AND($E28=1,SA28=0),1000,0),MIN(AEX28,20)*400+(IF('計算A'!EZ$106=1,1-IS28,0)+IF('計算A'!FA$106=1,1-IU28,0))*150+107+'計算A'!FA$5*100000+IF(AND($E28=1,SA28=0),50000,0))),1000000))</f>
        <v/>
      </c>
      <c r="ABI28">
        <f>IF($B28=0,1000000,IF(INDEX('計算A'!$D$60:$II$104,$B28,155)*IU28=1,IF(AND($E28=2,SB28=0),1000000,IF($F28&gt;0,INDEX('計算A'!FB$110:FB$114,$F28+1)+IF(AND($E28=1,SB28=0),1000,0),MIN(AEX28,20)*400+(IF('計算A'!FA$106=1,1-IT28,0)+IF('計算A'!FB$106=1,1-IV28,0))*150+117+'計算A'!FB$5*100000+IF(AND($E28=1,SB28=0),50000,0))),1000000))</f>
        <v/>
      </c>
      <c r="ABJ28">
        <f>IF($B28=0,1000000,IF(INDEX('計算A'!$D$60:$II$104,$B28,156)*IV28=1,IF(AND($E28=2,SC28=0),1000000,IF($F28&gt;0,INDEX('計算A'!FC$110:FC$114,$F28+1)+IF(AND($E28=1,SC28=0),1000,0),MIN(AEX28,20)*400+(IF('計算A'!FB$106=1,1-IU28,0)+IF('計算A'!FC$106=1,1-IW28,0))*150+127+'計算A'!FC$5*100000+IF(AND($E28=1,SC28=0),50000,0))),1000000))</f>
        <v/>
      </c>
      <c r="ABK28">
        <f>IF($B28=0,1000000,IF(INDEX('計算A'!$D$60:$II$104,$B28,157)*IW28=1,IF(AND($E28=2,SD28=0),1000000,IF($F28&gt;0,INDEX('計算A'!FD$110:FD$114,$F28+1)+IF(AND($E28=1,SD28=0),1000,0),MIN(AEX28,20)*400+(IF('計算A'!FC$106=1,1-IV28,0)+IF('計算A'!FD$106=1,1-IX28,0))*150+137+'計算A'!FD$5*100000+IF(AND($E28=1,SD28=0),50000,0))),1000000))</f>
        <v/>
      </c>
      <c r="ABL28">
        <f>IF($B28=0,1000000,IF(INDEX('計算A'!$D$60:$II$104,$B28,158)*IX28=1,IF(AND($E28=2,SE28=0),1000000,IF($F28&gt;0,INDEX('計算A'!FE$110:FE$114,$F28+1)+IF(AND($E28=1,SE28=0),1000,0),MIN(AEX28,20)*400+(IF('計算A'!FD$106=1,1-IW28,0)+IF('計算A'!FE$106=1,1-IY28,0))*150+147+'計算A'!FE$5*100000+IF(AND($E28=1,SE28=0),50000,0))),1000000))</f>
        <v/>
      </c>
      <c r="ABM28">
        <f>IF($B28=0,1000000,IF(INDEX('計算A'!$D$60:$II$104,$B28,159)*IY28=1,IF(AND($E28=2,SF28=0),1000000,IF($F28&gt;0,INDEX('計算A'!FF$110:FF$114,$F28+1)+IF(AND($E28=1,SF28=0),1000,0),MIN(AEX28,20)*400+(IF('計算A'!FE$106=1,1-IX28,0)+IF('計算A'!FF$106=1,1-IZ28,0))*150+157+'計算A'!FF$5*100000+IF(AND($E28=1,SF28=0),50000,0))),1000000))</f>
        <v/>
      </c>
      <c r="ABN28">
        <f>IF($B28=0,1000000,IF(INDEX('計算A'!$D$60:$II$104,$B28,160)*IZ28=1,IF(AND($E28=2,SG28=0),1000000,IF($F28&gt;0,INDEX('計算A'!FG$110:FG$114,$F28+1)+IF(AND($E28=1,SG28=0),1000,0),MIN(AEX28,20)*400+(IF('計算A'!FF$106=1,1-IY28,0)+IF('計算A'!FG$106=1,1-JA28,0))*150+167+'計算A'!FG$5*100000+IF(AND($E28=1,SG28=0),50000,0))),1000000))</f>
        <v/>
      </c>
      <c r="ABO28">
        <f>IF($B28=0,1000000,IF(INDEX('計算A'!$D$60:$II$104,$B28,161)*JA28=1,IF(AND($E28=2,SH28=0),1000000,IF($F28&gt;0,INDEX('計算A'!FH$110:FH$114,$F28+1)+IF(AND($E28=1,SH28=0),1000,0),MIN(AEX28,20)*400+(IF('計算A'!FG$106=1,1-IZ28,0)+IF('計算A'!FH$106=1,1-JB28,0))*150+177+'計算A'!FH$5*100000+IF(AND($E28=1,SH28=0),50000,0))),1000000))</f>
        <v/>
      </c>
      <c r="ABP28">
        <f>IF($B28=0,1000000,IF(INDEX('計算A'!$D$60:$II$104,$B28,162)*JB28=1,IF(AND($E28=2,SI28=0),1000000,IF($F28&gt;0,INDEX('計算A'!FI$110:FI$114,$F28+1)+IF(AND($E28=1,SI28=0),1000,0),MIN(AEX28,20)*400+(IF('計算A'!FH$106=1,1-JA28,0)+IF('計算A'!FI$106=1,1-JC28,0))*150+187+'計算A'!FI$5*100000+IF(AND($E28=1,SI28=0),50000,0))),1000000))</f>
        <v/>
      </c>
      <c r="ABQ28">
        <f>IF($B28=0,1000000,IF(INDEX('計算A'!$D$60:$II$104,$B28,163)*JC28=1,IF(AND($E28=2,SJ28=0),1000000,IF($F28&gt;0,INDEX('計算A'!FJ$110:FJ$114,$F28+1)+IF(AND($E28=1,SJ28=0),1000,0),MIN(AEX28,20)*400+(IF('計算A'!FI$106=1,1-JB28,0)+IF('計算A'!FJ$106=1,1-JD28,0))*150+197+'計算A'!FJ$5*100000+IF(AND($E28=1,SJ28=0),50000,0))),1000000))</f>
        <v/>
      </c>
      <c r="ABR28">
        <f>IF($B28=0,1000000,IF(INDEX('計算A'!$D$60:$II$104,$B28,164)*JD28=1,IF(AND($E28=2,SK28=0),1000000,IF($F28&gt;0,INDEX('計算A'!FK$110:FK$114,$F28+1)+IF(AND($E28=1,SK28=0),1000,0),MIN(AEX28,20)*400+(IF('計算A'!FJ$106=1,1-JC28,0)+IF('計算A'!FK$106=1,1-JE28,0))*150+207+'計算A'!FK$5*100000+IF(AND($E28=1,SK28=0),50000,0))),1000000))</f>
        <v/>
      </c>
      <c r="ABS28">
        <f>IF($B28=0,1000000,IF(INDEX('計算A'!$D$60:$II$104,$B28,165)*JE28=1,IF(AND($E28=2,SL28=0),1000000,IF($F28&gt;0,INDEX('計算A'!FL$110:FL$114,$F28+1)+IF(AND($E28=1,SL28=0),1000,0),MIN(AEX28,20)*400+(IF('計算A'!FK$106=1,1-JD28,0)+IF('計算A'!FL$106=1,1-JF28,0))*150+217+'計算A'!FL$5*100000+IF(AND($E28=1,SL28=0),50000,0))),1000000))</f>
        <v/>
      </c>
      <c r="ABT28">
        <f>IF($B28=0,1000000,IF(INDEX('計算A'!$D$60:$II$104,$B28,166)*JF28=1,IF(AND($E28=2,SM28=0),1000000,IF($F28&gt;0,INDEX('計算A'!FM$110:FM$114,$F28+1)+IF(AND($E28=1,SM28=0),1000,0),MIN(AEX28,20)*400+(IF('計算A'!FL$106=1,1-JE28,0)+IF('計算A'!FM$106=1,1-JG28,0))*150+227+'計算A'!FM$5*100000+IF(AND($E28=1,SM28=0),50000,0))),1000000))</f>
        <v/>
      </c>
      <c r="ABU28">
        <f>IF($B28=0,1000000,IF(INDEX('計算A'!$D$60:$II$104,$B28,167)*JG28=1,IF(AND($E28=2,SN28=0),1000000,IF($F28&gt;0,INDEX('計算A'!FN$110:FN$114,$F28+1)+IF(AND($E28=1,SN28=0),1000,0),MIN(AEX28,20)*400+(IF('計算A'!FM$106=1,1-JF28,0)+IF('計算A'!FN$106=1,1-JH28,0))*150+237+'計算A'!FN$5*100000+IF(AND($E28=1,SN28=0),50000,0))),1000000))</f>
        <v/>
      </c>
      <c r="ABV28">
        <f>IF($B28=0,1000000,IF(INDEX('計算A'!$D$60:$II$104,$B28,168)*JH28=1,IF(AND($E28=2,SO28=0),1000000,IF($F28&gt;0,INDEX('計算A'!FO$110:FO$114,$F28+1)+IF(AND($E28=1,SO28=0),1000,0),MIN(AEX28,20)*400+(IF('計算A'!FN$106=1,1-JG28,0))*150+247+'計算A'!FO$5*100000+IF(AND($E28=1,SO28=0),50000,0))),1000000))</f>
        <v/>
      </c>
      <c r="ABW28">
        <f>IF($B28=0,1000000,IF(INDEX('計算A'!$D$60:$II$104,$B28,169)*JI28=1,IF(AND($E28=2,SP28=0),1000000,IF($F28&gt;0,INDEX('計算A'!FP$110:FP$114,$F28+1)+IF(AND($E28=1,SP28=0),1000,0),MIN(AEY28,20)*400+(IF('計算A'!FP$106=1,1-JJ28,0))*150+18+'計算A'!FP$5*100000+IF(AND($E28=1,SP28=0),50000,0))),1000000))</f>
        <v/>
      </c>
      <c r="ABX28">
        <f>IF($B28=0,1000000,IF(INDEX('計算A'!$D$60:$II$104,$B28,170)*JJ28=1,IF(AND($E28=2,SQ28=0),1000000,IF($F28&gt;0,INDEX('計算A'!FQ$110:FQ$114,$F28+1)+IF(AND($E28=1,SQ28=0),1000,0),MIN(AEY28,20)*400+(IF('計算A'!FP$106=1,1-JI28,0)+IF('計算A'!FQ$106=1,1-JK28,0))*150+28+'計算A'!FQ$5*100000+IF(AND($E28=1,SQ28=0),50000,0))),1000000))</f>
        <v/>
      </c>
      <c r="ABY28">
        <f>IF($B28=0,1000000,IF(INDEX('計算A'!$D$60:$II$104,$B28,171)*JK28=1,IF(AND($E28=2,SR28=0),1000000,IF($F28&gt;0,INDEX('計算A'!FR$110:FR$114,$F28+1)+IF(AND($E28=1,SR28=0),1000,0),MIN(AEY28,20)*400+(IF('計算A'!FQ$106=1,1-JJ28,0)+IF('計算A'!FR$106=1,1-JL28,0))*150+38+'計算A'!FR$5*100000+IF(AND($E28=1,SR28=0),50000,0))),1000000))</f>
        <v/>
      </c>
      <c r="ABZ28">
        <f>IF($B28=0,1000000,IF(INDEX('計算A'!$D$60:$II$104,$B28,172)*JL28=1,IF(AND($E28=2,SS28=0),1000000,IF($F28&gt;0,INDEX('計算A'!FS$110:FS$114,$F28+1)+IF(AND($E28=1,SS28=0),1000,0),MIN(AEY28,20)*400+(IF('計算A'!FR$106=1,1-JK28,0)+IF('計算A'!FS$106=1,1-JM28,0))*150+48+'計算A'!FS$5*100000+IF(AND($E28=1,SS28=0),50000,0))),1000000))</f>
        <v/>
      </c>
      <c r="ACA28">
        <f>IF($B28=0,1000000,IF(INDEX('計算A'!$D$60:$II$104,$B28,173)*JM28=1,IF(AND($E28=2,ST28=0),1000000,IF($F28&gt;0,INDEX('計算A'!FT$110:FT$114,$F28+1)+IF(AND($E28=1,ST28=0),1000,0),MIN(AEY28,20)*400+(IF('計算A'!FS$106=1,1-JL28,0)+IF('計算A'!FT$106=1,1-JN28,0))*150+58+'計算A'!FT$5*100000+IF(AND($E28=1,ST28=0),50000,0))),1000000))</f>
        <v/>
      </c>
      <c r="ACB28">
        <f>IF($B28=0,1000000,IF(INDEX('計算A'!$D$60:$II$104,$B28,174)*JN28=1,IF(AND($E28=2,SU28=0),1000000,IF($F28&gt;0,INDEX('計算A'!FU$110:FU$114,$F28+1)+IF(AND($E28=1,SU28=0),1000,0),MIN(AEY28,20)*400+(IF('計算A'!FT$106=1,1-JM28,0)+IF('計算A'!FU$106=1,1-JO28,0))*150+68+'計算A'!FU$5*100000+IF(AND($E28=1,SU28=0),50000,0))),1000000))</f>
        <v/>
      </c>
      <c r="ACC28">
        <f>IF($B28=0,1000000,IF(INDEX('計算A'!$D$60:$II$104,$B28,175)*JO28=1,IF(AND($E28=2,SV28=0),1000000,IF($F28&gt;0,INDEX('計算A'!FV$110:FV$114,$F28+1)+IF(AND($E28=1,SV28=0),1000,0),MIN(AEY28,20)*400+(IF('計算A'!FU$106=1,1-JN28,0)+IF('計算A'!FV$106=1,1-JP28,0))*150+78+'計算A'!FV$5*100000+IF(AND($E28=1,SV28=0),50000,0))),1000000))</f>
        <v/>
      </c>
      <c r="ACD28">
        <f>IF($B28=0,1000000,IF(INDEX('計算A'!$D$60:$II$104,$B28,176)*JP28=1,IF(AND($E28=2,SW28=0),1000000,IF($F28&gt;0,INDEX('計算A'!FW$110:FW$114,$F28+1)+IF(AND($E28=1,SW28=0),1000,0),MIN(AEY28,20)*400+(IF('計算A'!FV$106=1,1-JO28,0)+IF('計算A'!FW$106=1,1-JQ28,0))*150+88+'計算A'!FW$5*100000+IF(AND($E28=1,SW28=0),50000,0))),1000000))</f>
        <v/>
      </c>
      <c r="ACE28">
        <f>IF($B28=0,1000000,IF(INDEX('計算A'!$D$60:$II$104,$B28,177)*JQ28=1,IF(AND($E28=2,SX28=0),1000000,IF($F28&gt;0,INDEX('計算A'!FX$110:FX$114,$F28+1)+IF(AND($E28=1,SX28=0),1000,0),MIN(AEY28,20)*400+(IF('計算A'!FW$106=1,1-JP28,0)+IF('計算A'!FX$106=1,1-JR28,0))*150+98+'計算A'!FX$5*100000+IF(AND($E28=1,SX28=0),50000,0))),1000000))</f>
        <v/>
      </c>
      <c r="ACF28">
        <f>IF($B28=0,1000000,IF(INDEX('計算A'!$D$60:$II$104,$B28,178)*JR28=1,IF(AND($E28=2,SY28=0),1000000,IF($F28&gt;0,INDEX('計算A'!FY$110:FY$114,$F28+1)+IF(AND($E28=1,SY28=0),1000,0),MIN(AEY28,20)*400+(IF('計算A'!FX$106=1,1-JQ28,0)+IF('計算A'!FY$106=1,1-JS28,0))*150+108+'計算A'!FY$5*100000+IF(AND($E28=1,SY28=0),50000,0))),1000000))</f>
        <v/>
      </c>
      <c r="ACG28">
        <f>IF($B28=0,1000000,IF(INDEX('計算A'!$D$60:$II$104,$B28,179)*JS28=1,IF(AND($E28=2,SZ28=0),1000000,IF($F28&gt;0,INDEX('計算A'!FZ$110:FZ$114,$F28+1)+IF(AND($E28=1,SZ28=0),1000,0),MIN(AEY28,20)*400+(IF('計算A'!FY$106=1,1-JR28,0)+IF('計算A'!FZ$106=1,1-JT28,0))*150+118+'計算A'!FZ$5*100000+IF(AND($E28=1,SZ28=0),50000,0))),1000000))</f>
        <v/>
      </c>
      <c r="ACH28">
        <f>IF($B28=0,1000000,IF(INDEX('計算A'!$D$60:$II$104,$B28,180)*JT28=1,IF(AND($E28=2,TA28=0),1000000,IF($F28&gt;0,INDEX('計算A'!GA$110:GA$114,$F28+1)+IF(AND($E28=1,TA28=0),1000,0),MIN(AEY28,20)*400+(IF('計算A'!FZ$106=1,1-JS28,0)+IF('計算A'!GA$106=1,1-JU28,0))*150+128+'計算A'!GA$5*100000+IF(AND($E28=1,TA28=0),50000,0))),1000000))</f>
        <v/>
      </c>
      <c r="ACI28">
        <f>IF($B28=0,1000000,IF(INDEX('計算A'!$D$60:$II$104,$B28,181)*JU28=1,IF(AND($E28=2,TB28=0),1000000,IF($F28&gt;0,INDEX('計算A'!GB$110:GB$114,$F28+1)+IF(AND($E28=1,TB28=0),1000,0),MIN(AEY28,20)*400+(IF('計算A'!GA$106=1,1-JT28,0)+IF('計算A'!GB$106=1,1-JV28,0))*150+138+'計算A'!GB$5*100000+IF(AND($E28=1,TB28=0),50000,0))),1000000))</f>
        <v/>
      </c>
      <c r="ACJ28">
        <f>IF($B28=0,1000000,IF(INDEX('計算A'!$D$60:$II$104,$B28,182)*JV28=1,IF(AND($E28=2,TC28=0),1000000,IF($F28&gt;0,INDEX('計算A'!GC$110:GC$114,$F28+1)+IF(AND($E28=1,TC28=0),1000,0),MIN(AEY28,20)*400+(IF('計算A'!GB$106=1,1-JU28,0)+IF('計算A'!GC$106=1,1-JW28,0))*150+148+'計算A'!GC$5*100000+IF(AND($E28=1,TC28=0),50000,0))),1000000))</f>
        <v/>
      </c>
      <c r="ACK28">
        <f>IF($B28=0,1000000,IF(INDEX('計算A'!$D$60:$II$104,$B28,183)*JW28=1,IF(AND($E28=2,TD28=0),1000000,IF($F28&gt;0,INDEX('計算A'!GD$110:GD$114,$F28+1)+IF(AND($E28=1,TD28=0),1000,0),MIN(AEY28,20)*400+(IF('計算A'!GC$106=1,1-JV28,0)+IF('計算A'!GD$106=1,1-JX28,0))*150+158+'計算A'!GD$5*100000+IF(AND($E28=1,TD28=0),50000,0))),1000000))</f>
        <v/>
      </c>
      <c r="ACL28">
        <f>IF($B28=0,1000000,IF(INDEX('計算A'!$D$60:$II$104,$B28,184)*JX28=1,IF(AND($E28=2,TE28=0),1000000,IF($F28&gt;0,INDEX('計算A'!GE$110:GE$114,$F28+1)+IF(AND($E28=1,TE28=0),1000,0),MIN(AEY28,20)*400+(IF('計算A'!GD$106=1,1-JW28,0)+IF('計算A'!GE$106=1,1-JY28,0))*150+168+'計算A'!GE$5*100000+IF(AND($E28=1,TE28=0),50000,0))),1000000))</f>
        <v/>
      </c>
      <c r="ACM28">
        <f>IF($B28=0,1000000,IF(INDEX('計算A'!$D$60:$II$104,$B28,185)*JY28=1,IF(AND($E28=2,TF28=0),1000000,IF($F28&gt;0,INDEX('計算A'!GF$110:GF$114,$F28+1)+IF(AND($E28=1,TF28=0),1000,0),MIN(AEY28,20)*400+(IF('計算A'!GE$106=1,1-JX28,0)+IF('計算A'!GF$106=1,1-JZ28,0))*150+178+'計算A'!GF$5*100000+IF(AND($E28=1,TF28=0),50000,0))),1000000))</f>
        <v/>
      </c>
      <c r="ACN28">
        <f>IF($B28=0,1000000,IF(INDEX('計算A'!$D$60:$II$104,$B28,186)*JZ28=1,IF(AND($E28=2,TG28=0),1000000,IF($F28&gt;0,INDEX('計算A'!GG$110:GG$114,$F28+1)+IF(AND($E28=1,TG28=0),1000,0),MIN(AEY28,20)*400+(IF('計算A'!GF$106=1,1-JY28,0)+IF('計算A'!GG$106=1,1-KA28,0))*150+188+'計算A'!GG$5*100000+IF(AND($E28=1,TG28=0),50000,0))),1000000))</f>
        <v/>
      </c>
      <c r="ACO28">
        <f>IF($B28=0,1000000,IF(INDEX('計算A'!$D$60:$II$104,$B28,187)*KA28=1,IF(AND($E28=2,TH28=0),1000000,IF($F28&gt;0,INDEX('計算A'!GH$110:GH$114,$F28+1)+IF(AND($E28=1,TH28=0),1000,0),MIN(AEY28,20)*400+(IF('計算A'!GG$106=1,1-JZ28,0)+IF('計算A'!GH$106=1,1-KB28,0))*150+198+'計算A'!GH$5*100000+IF(AND($E28=1,TH28=0),50000,0))),1000000))</f>
        <v/>
      </c>
      <c r="ACP28">
        <f>IF($B28=0,1000000,IF(INDEX('計算A'!$D$60:$II$104,$B28,188)*KB28=1,IF(AND($E28=2,TI28=0),1000000,IF($F28&gt;0,INDEX('計算A'!GI$110:GI$114,$F28+1)+IF(AND($E28=1,TI28=0),1000,0),MIN(AEY28,20)*400+(IF('計算A'!GH$106=1,1-KA28,0)+IF('計算A'!GI$106=1,1-KC28,0))*150+208+'計算A'!GI$5*100000+IF(AND($E28=1,TI28=0),50000,0))),1000000))</f>
        <v/>
      </c>
      <c r="ACQ28">
        <f>IF($B28=0,1000000,IF(INDEX('計算A'!$D$60:$II$104,$B28,189)*KC28=1,IF(AND($E28=2,TJ28=0),1000000,IF($F28&gt;0,INDEX('計算A'!GJ$110:GJ$114,$F28+1)+IF(AND($E28=1,TJ28=0),1000,0),MIN(AEY28,20)*400+(IF('計算A'!GI$106=1,1-KB28,0)+IF('計算A'!GJ$106=1,1-KD28,0))*150+218+'計算A'!GJ$5*100000+IF(AND($E28=1,TJ28=0),50000,0))),1000000))</f>
        <v/>
      </c>
      <c r="ACR28">
        <f>IF($B28=0,1000000,IF(INDEX('計算A'!$D$60:$II$104,$B28,190)*KD28=1,IF(AND($E28=2,TK28=0),1000000,IF($F28&gt;0,INDEX('計算A'!GK$110:GK$114,$F28+1)+IF(AND($E28=1,TK28=0),1000,0),MIN(AEY28,20)*400+(IF('計算A'!GJ$106=1,1-KC28,0)+IF('計算A'!GK$106=1,1-KE28,0))*150+228+'計算A'!GK$5*100000+IF(AND($E28=1,TK28=0),50000,0))),1000000))</f>
        <v/>
      </c>
      <c r="ACS28">
        <f>IF($B28=0,1000000,IF(INDEX('計算A'!$D$60:$II$104,$B28,191)*KE28=1,IF(AND($E28=2,TL28=0),1000000,IF($F28&gt;0,INDEX('計算A'!GL$110:GL$114,$F28+1)+IF(AND($E28=1,TL28=0),1000,0),MIN(AEY28,20)*400+(IF('計算A'!GK$106=1,1-KD28,0)+IF('計算A'!GL$106=1,1-KF28,0))*150+238+'計算A'!GL$5*100000+IF(AND($E28=1,TL28=0),50000,0))),1000000))</f>
        <v/>
      </c>
      <c r="ACT28">
        <f>IF($B28=0,1000000,IF(INDEX('計算A'!$D$60:$II$104,$B28,192)*KF28=1,IF(AND($E28=2,TM28=0),1000000,IF($F28&gt;0,INDEX('計算A'!GM$110:GM$114,$F28+1)+IF(AND($E28=1,TM28=0),1000,0),MIN(AEY28,20)*400+(IF('計算A'!GL$106=1,1-KE28,0))*150+248+'計算A'!GM$5*100000+IF(AND($E28=1,TM28=0),50000,0))),1000000))</f>
        <v/>
      </c>
      <c r="ACU28">
        <f>IF($B28=0,1000000,IF(INDEX('計算A'!$D$60:$II$104,$B28,193)*KG28=1,IF(AND($E28=2,TN28=0),1000000,IF($F28&gt;0,INDEX('計算A'!GN$110:GN$114,$F28+1)+IF(AND($E28=1,TN28=0),1000,0),MIN(AEZ28,20)*400+(IF('計算A'!GN$106=1,1-KH28,0))*150+19+'計算A'!GN$5*100000+IF(AND($E28=1,TN28=0),50000,0))),1000000))</f>
        <v/>
      </c>
      <c r="ACV28">
        <f>IF($B28=0,1000000,IF(INDEX('計算A'!$D$60:$II$104,$B28,194)*KH28=1,IF(AND($E28=2,TO28=0),1000000,IF($F28&gt;0,INDEX('計算A'!GO$110:GO$114,$F28+1)+IF(AND($E28=1,TO28=0),1000,0),MIN(AEZ28,20)*400+(IF('計算A'!GN$106=1,1-KG28,0)+IF('計算A'!GO$106=1,1-KI28,0))*150+29+'計算A'!GO$5*100000+IF(AND($E28=1,TO28=0),50000,0))),1000000))</f>
        <v/>
      </c>
      <c r="ACW28">
        <f>IF($B28=0,1000000,IF(INDEX('計算A'!$D$60:$II$104,$B28,195)*KI28=1,IF(AND($E28=2,TP28=0),1000000,IF($F28&gt;0,INDEX('計算A'!GP$110:GP$114,$F28+1)+IF(AND($E28=1,TP28=0),1000,0),MIN(AEZ28,20)*400+(IF('計算A'!GO$106=1,1-KH28,0)+IF('計算A'!GP$106=1,1-KJ28,0))*150+39+'計算A'!GP$5*100000+IF(AND($E28=1,TP28=0),50000,0))),1000000))</f>
        <v/>
      </c>
      <c r="ACX28">
        <f>IF($B28=0,1000000,IF(INDEX('計算A'!$D$60:$II$104,$B28,196)*KJ28=1,IF(AND($E28=2,TQ28=0),1000000,IF($F28&gt;0,INDEX('計算A'!GQ$110:GQ$114,$F28+1)+IF(AND($E28=1,TQ28=0),1000,0),MIN(AEZ28,20)*400+(IF('計算A'!GP$106=1,1-KI28,0)+IF('計算A'!GQ$106=1,1-KK28,0))*150+49+'計算A'!GQ$5*100000+IF(AND($E28=1,TQ28=0),50000,0))),1000000))</f>
        <v/>
      </c>
      <c r="ACY28">
        <f>IF($B28=0,1000000,IF(INDEX('計算A'!$D$60:$II$104,$B28,197)*KK28=1,IF(AND($E28=2,TR28=0),1000000,IF($F28&gt;0,INDEX('計算A'!GR$110:GR$114,$F28+1)+IF(AND($E28=1,TR28=0),1000,0),MIN(AEZ28,20)*400+(IF('計算A'!GQ$106=1,1-KJ28,0)+IF('計算A'!GR$106=1,1-KL28,0))*150+59+'計算A'!GR$5*100000+IF(AND($E28=1,TR28=0),50000,0))),1000000))</f>
        <v/>
      </c>
      <c r="ACZ28">
        <f>IF($B28=0,1000000,IF(INDEX('計算A'!$D$60:$II$104,$B28,198)*KL28=1,IF(AND($E28=2,TS28=0),1000000,IF($F28&gt;0,INDEX('計算A'!GS$110:GS$114,$F28+1)+IF(AND($E28=1,TS28=0),1000,0),MIN(AEZ28,20)*400+(IF('計算A'!GR$106=1,1-KK28,0)+IF('計算A'!GS$106=1,1-KM28,0))*150+69+'計算A'!GS$5*100000+IF(AND($E28=1,TS28=0),50000,0))),1000000))</f>
        <v/>
      </c>
      <c r="ADA28">
        <f>IF($B28=0,1000000,IF(INDEX('計算A'!$D$60:$II$104,$B28,199)*KM28=1,IF(AND($E28=2,TT28=0),1000000,IF($F28&gt;0,INDEX('計算A'!GT$110:GT$114,$F28+1)+IF(AND($E28=1,TT28=0),1000,0),MIN(AEZ28,20)*400+(IF('計算A'!GS$106=1,1-KL28,0)+IF('計算A'!GT$106=1,1-KN28,0))*150+79+'計算A'!GT$5*100000+IF(AND($E28=1,TT28=0),50000,0))),1000000))</f>
        <v/>
      </c>
      <c r="ADB28">
        <f>IF($B28=0,1000000,IF(INDEX('計算A'!$D$60:$II$104,$B28,200)*KN28=1,IF(AND($E28=2,TU28=0),1000000,IF($F28&gt;0,INDEX('計算A'!GU$110:GU$114,$F28+1)+IF(AND($E28=1,TU28=0),1000,0),MIN(AEZ28,20)*400+(IF('計算A'!GT$106=1,1-KM28,0)+IF('計算A'!GU$106=1,1-KO28,0))*150+89+'計算A'!GU$5*100000+IF(AND($E28=1,TU28=0),50000,0))),1000000))</f>
        <v/>
      </c>
      <c r="ADC28">
        <f>IF($B28=0,1000000,IF(INDEX('計算A'!$D$60:$II$104,$B28,201)*KO28=1,IF(AND($E28=2,TV28=0),1000000,IF($F28&gt;0,INDEX('計算A'!GV$110:GV$114,$F28+1)+IF(AND($E28=1,TV28=0),1000,0),MIN(AEZ28,20)*400+(IF('計算A'!GU$106=1,1-KN28,0)+IF('計算A'!GV$106=1,1-KP28,0))*150+99+'計算A'!GV$5*100000+IF(AND($E28=1,TV28=0),50000,0))),1000000))</f>
        <v/>
      </c>
      <c r="ADD28">
        <f>IF($B28=0,1000000,IF(INDEX('計算A'!$D$60:$II$104,$B28,202)*KP28=1,IF(AND($E28=2,TW28=0),1000000,IF($F28&gt;0,INDEX('計算A'!GW$110:GW$114,$F28+1)+IF(AND($E28=1,TW28=0),1000,0),MIN(AEZ28,20)*400+(IF('計算A'!GV$106=1,1-KO28,0)+IF('計算A'!GW$106=1,1-KQ28,0))*150+109+'計算A'!GW$5*100000+IF(AND($E28=1,TW28=0),50000,0))),1000000))</f>
        <v/>
      </c>
      <c r="ADE28">
        <f>IF($B28=0,1000000,IF(INDEX('計算A'!$D$60:$II$104,$B28,203)*KQ28=1,IF(AND($E28=2,TX28=0),1000000,IF($F28&gt;0,INDEX('計算A'!GX$110:GX$114,$F28+1)+IF(AND($E28=1,TX28=0),1000,0),MIN(AEZ28,20)*400+(IF('計算A'!GW$106=1,1-KP28,0)+IF('計算A'!GX$106=1,1-KR28,0))*150+119+'計算A'!GX$5*100000+IF(AND($E28=1,TX28=0),50000,0))),1000000))</f>
        <v/>
      </c>
      <c r="ADF28">
        <f>IF($B28=0,1000000,IF(INDEX('計算A'!$D$60:$II$104,$B28,204)*KR28=1,IF(AND($E28=2,TY28=0),1000000,IF($F28&gt;0,INDEX('計算A'!GY$110:GY$114,$F28+1)+IF(AND($E28=1,TY28=0),1000,0),MIN(AEZ28,20)*400+(IF('計算A'!GX$106=1,1-KQ28,0)+IF('計算A'!GY$106=1,1-KS28,0))*150+129+'計算A'!GY$5*100000+IF(AND($E28=1,TY28=0),50000,0))),1000000))</f>
        <v/>
      </c>
      <c r="ADG28">
        <f>IF($B28=0,1000000,IF(INDEX('計算A'!$D$60:$II$104,$B28,205)*KS28=1,IF(AND($E28=2,TZ28=0),1000000,IF($F28&gt;0,INDEX('計算A'!GZ$110:GZ$114,$F28+1)+IF(AND($E28=1,TZ28=0),1000,0),MIN(AEZ28,20)*400+(IF('計算A'!GY$106=1,1-KR28,0)+IF('計算A'!GZ$106=1,1-KT28,0))*150+139+'計算A'!GZ$5*100000+IF(AND($E28=1,TZ28=0),50000,0))),1000000))</f>
        <v/>
      </c>
      <c r="ADH28">
        <f>IF($B28=0,1000000,IF(INDEX('計算A'!$D$60:$II$104,$B28,206)*KT28=1,IF(AND($E28=2,UA28=0),1000000,IF($F28&gt;0,INDEX('計算A'!HA$110:HA$114,$F28+1)+IF(AND($E28=1,UA28=0),1000,0),MIN(AEZ28,20)*400+(IF('計算A'!GZ$106=1,1-KS28,0)+IF('計算A'!HA$106=1,1-KU28,0))*150+149+'計算A'!HA$5*100000+IF(AND($E28=1,UA28=0),50000,0))),1000000))</f>
        <v/>
      </c>
      <c r="ADI28">
        <f>IF($B28=0,1000000,IF(INDEX('計算A'!$D$60:$II$104,$B28,207)*KU28=1,IF(AND($E28=2,UB28=0),1000000,IF($F28&gt;0,INDEX('計算A'!HB$110:HB$114,$F28+1)+IF(AND($E28=1,UB28=0),1000,0),MIN(AEZ28,20)*400+(IF('計算A'!HA$106=1,1-KT28,0)+IF('計算A'!HB$106=1,1-KV28,0))*150+159+'計算A'!HB$5*100000+IF(AND($E28=1,UB28=0),50000,0))),1000000))</f>
        <v/>
      </c>
      <c r="ADJ28">
        <f>IF($B28=0,1000000,IF(INDEX('計算A'!$D$60:$II$104,$B28,208)*KV28=1,IF(AND($E28=2,UC28=0),1000000,IF($F28&gt;0,INDEX('計算A'!HC$110:HC$114,$F28+1)+IF(AND($E28=1,UC28=0),1000,0),MIN(AEZ28,20)*400+(IF('計算A'!HB$106=1,1-KU28,0)+IF('計算A'!HC$106=1,1-KW28,0))*150+169+'計算A'!HC$5*100000+IF(AND($E28=1,UC28=0),50000,0))),1000000))</f>
        <v/>
      </c>
      <c r="ADK28">
        <f>IF($B28=0,1000000,IF(INDEX('計算A'!$D$60:$II$104,$B28,209)*KW28=1,IF(AND($E28=2,UD28=0),1000000,IF($F28&gt;0,INDEX('計算A'!HD$110:HD$114,$F28+1)+IF(AND($E28=1,UD28=0),1000,0),MIN(AEZ28,20)*400+(IF('計算A'!HC$106=1,1-KV28,0)+IF('計算A'!HD$106=1,1-KX28,0))*150+179+'計算A'!HD$5*100000+IF(AND($E28=1,UD28=0),50000,0))),1000000))</f>
        <v/>
      </c>
      <c r="ADL28">
        <f>IF($B28=0,1000000,IF(INDEX('計算A'!$D$60:$II$104,$B28,210)*KX28=1,IF(AND($E28=2,UE28=0),1000000,IF($F28&gt;0,INDEX('計算A'!HE$110:HE$114,$F28+1)+IF(AND($E28=1,UE28=0),1000,0),MIN(AEZ28,20)*400+(IF('計算A'!HD$106=1,1-KW28,0)+IF('計算A'!HE$106=1,1-KY28,0))*150+189+'計算A'!HE$5*100000+IF(AND($E28=1,UE28=0),50000,0))),1000000))</f>
        <v/>
      </c>
      <c r="ADM28">
        <f>IF($B28=0,1000000,IF(INDEX('計算A'!$D$60:$II$104,$B28,211)*KY28=1,IF(AND($E28=2,UF28=0),1000000,IF($F28&gt;0,INDEX('計算A'!HF$110:HF$114,$F28+1)+IF(AND($E28=1,UF28=0),1000,0),MIN(AEZ28,20)*400+(IF('計算A'!HE$106=1,1-KX28,0)+IF('計算A'!HF$106=1,1-KZ28,0))*150+199+'計算A'!HF$5*100000+IF(AND($E28=1,UF28=0),50000,0))),1000000))</f>
        <v/>
      </c>
      <c r="ADN28">
        <f>IF($B28=0,1000000,IF(INDEX('計算A'!$D$60:$II$104,$B28,212)*KZ28=1,IF(AND($E28=2,UG28=0),1000000,IF($F28&gt;0,INDEX('計算A'!HG$110:HG$114,$F28+1)+IF(AND($E28=1,UG28=0),1000,0),MIN(AEZ28,20)*400+(IF('計算A'!HF$106=1,1-KY28,0)+IF('計算A'!HG$106=1,1-LA28,0))*150+209+'計算A'!HG$5*100000+IF(AND($E28=1,UG28=0),50000,0))),1000000))</f>
        <v/>
      </c>
      <c r="ADO28">
        <f>IF($B28=0,1000000,IF(INDEX('計算A'!$D$60:$II$104,$B28,213)*LA28=1,IF(AND($E28=2,UH28=0),1000000,IF($F28&gt;0,INDEX('計算A'!HH$110:HH$114,$F28+1)+IF(AND($E28=1,UH28=0),1000,0),MIN(AEZ28,20)*400+(IF('計算A'!HG$106=1,1-KZ28,0)+IF('計算A'!HH$106=1,1-LB28,0))*150+219+'計算A'!HH$5*100000+IF(AND($E28=1,UH28=0),50000,0))),1000000))</f>
        <v/>
      </c>
      <c r="ADP28">
        <f>IF($B28=0,1000000,IF(INDEX('計算A'!$D$60:$II$104,$B28,214)*LB28=1,IF(AND($E28=2,UI28=0),1000000,IF($F28&gt;0,INDEX('計算A'!HI$110:HI$114,$F28+1)+IF(AND($E28=1,UI28=0),1000,0),MIN(AEZ28,20)*400+(IF('計算A'!HH$106=1,1-LA28,0)+IF('計算A'!HI$106=1,1-LC28,0))*150+229+'計算A'!HI$5*100000+IF(AND($E28=1,UI28=0),50000,0))),1000000))</f>
        <v/>
      </c>
      <c r="ADQ28">
        <f>IF($B28=0,1000000,IF(INDEX('計算A'!$D$60:$II$104,$B28,215)*LC28=1,IF(AND($E28=2,UJ28=0),1000000,IF($F28&gt;0,INDEX('計算A'!HJ$110:HJ$114,$F28+1)+IF(AND($E28=1,UJ28=0),1000,0),MIN(AEZ28,20)*400+(IF('計算A'!HI$106=1,1-LB28,0)+IF('計算A'!HJ$106=1,1-LD28,0))*150+239+'計算A'!HJ$5*100000+IF(AND($E28=1,UJ28=0),50000,0))),1000000))</f>
        <v/>
      </c>
      <c r="ADR28">
        <f>IF($B28=0,1000000,IF(INDEX('計算A'!$D$60:$II$104,$B28,216)*LD28=1,IF(AND($E28=2,UK28=0),1000000,IF($F28&gt;0,INDEX('計算A'!HK$110:HK$114,$F28+1)+IF(AND($E28=1,UK28=0),1000,0),MIN(AEZ28,20)*400+(IF('計算A'!HJ$106=1,1-LC28,0))*150+249+'計算A'!HK$5*100000+IF(AND($E28=1,UK28=0),50000,0))),1000000))</f>
        <v/>
      </c>
      <c r="ADS28">
        <f>IF($B28=0,1000000,IF(INDEX('計算A'!$D$60:$II$104,$B28,217)*LE28=1,IF(AND($E28=2,UL28=0),1000000,IF($F28&gt;0,INDEX('計算A'!HL$110:HL$114,$F28+1)+IF(AND($E28=1,UL28=0),1000,0),MIN(AFA28,20)*400+(IF('計算A'!HL$106=1,1-LF28,0))*150+20+'計算A'!HL$5*100000+IF(AND($E28=1,UL28=0),50000,0))),1000000))</f>
        <v/>
      </c>
      <c r="ADT28">
        <f>IF($B28=0,1000000,IF(INDEX('計算A'!$D$60:$II$104,$B28,218)*LF28=1,IF(AND($E28=2,UM28=0),1000000,IF($F28&gt;0,INDEX('計算A'!HM$110:HM$114,$F28+1)+IF(AND($E28=1,UM28=0),1000,0),MIN(AFA28,20)*400+(IF('計算A'!HL$106=1,1-LE28,0)+IF('計算A'!HM$106=1,1-LG28,0))*150+30+'計算A'!HM$5*100000+IF(AND($E28=1,UM28=0),50000,0))),1000000))</f>
        <v/>
      </c>
      <c r="ADU28">
        <f>IF($B28=0,1000000,IF(INDEX('計算A'!$D$60:$II$104,$B28,219)*LG28=1,IF(AND($E28=2,UN28=0),1000000,IF($F28&gt;0,INDEX('計算A'!HN$110:HN$114,$F28+1)+IF(AND($E28=1,UN28=0),1000,0),MIN(AFA28,20)*400+(IF('計算A'!HM$106=1,1-LF28,0)+IF('計算A'!HN$106=1,1-LH28,0))*150+40+'計算A'!HN$5*100000+IF(AND($E28=1,UN28=0),50000,0))),1000000))</f>
        <v/>
      </c>
      <c r="ADV28">
        <f>IF($B28=0,1000000,IF(INDEX('計算A'!$D$60:$II$104,$B28,220)*LH28=1,IF(AND($E28=2,UO28=0),1000000,IF($F28&gt;0,INDEX('計算A'!HO$110:HO$114,$F28+1)+IF(AND($E28=1,UO28=0),1000,0),MIN(AFA28,20)*400+(IF('計算A'!HN$106=1,1-LG28,0)+IF('計算A'!HO$106=1,1-LI28,0))*150+50+'計算A'!HO$5*100000+IF(AND($E28=1,UO28=0),50000,0))),1000000))</f>
        <v/>
      </c>
      <c r="ADW28">
        <f>IF($B28=0,1000000,IF(INDEX('計算A'!$D$60:$II$104,$B28,221)*LI28=1,IF(AND($E28=2,UP28=0),1000000,IF($F28&gt;0,INDEX('計算A'!HP$110:HP$114,$F28+1)+IF(AND($E28=1,UP28=0),1000,0),MIN(AFA28,20)*400+(IF('計算A'!HO$106=1,1-LH28,0)+IF('計算A'!HP$106=1,1-LJ28,0))*150+60+'計算A'!HP$5*100000+IF(AND($E28=1,UP28=0),50000,0))),1000000))</f>
        <v/>
      </c>
      <c r="ADX28">
        <f>IF($B28=0,1000000,IF(INDEX('計算A'!$D$60:$II$104,$B28,222)*LJ28=1,IF(AND($E28=2,UQ28=0),1000000,IF($F28&gt;0,INDEX('計算A'!HQ$110:HQ$114,$F28+1)+IF(AND($E28=1,UQ28=0),1000,0),MIN(AFA28,20)*400+(IF('計算A'!HP$106=1,1-LI28,0)+IF('計算A'!HQ$106=1,1-LK28,0))*150+70+'計算A'!HQ$5*100000+IF(AND($E28=1,UQ28=0),50000,0))),1000000))</f>
        <v/>
      </c>
      <c r="ADY28">
        <f>IF($B28=0,1000000,IF(INDEX('計算A'!$D$60:$II$104,$B28,223)*LK28=1,IF(AND($E28=2,UR28=0),1000000,IF($F28&gt;0,INDEX('計算A'!HR$110:HR$114,$F28+1)+IF(AND($E28=1,UR28=0),1000,0),MIN(AFA28,20)*400+(IF('計算A'!HQ$106=1,1-LJ28,0)+IF('計算A'!HR$106=1,1-LL28,0))*150+80+'計算A'!HR$5*100000+IF(AND($E28=1,UR28=0),50000,0))),1000000))</f>
        <v/>
      </c>
      <c r="ADZ28">
        <f>IF($B28=0,1000000,IF(INDEX('計算A'!$D$60:$II$104,$B28,224)*LL28=1,IF(AND($E28=2,US28=0),1000000,IF($F28&gt;0,INDEX('計算A'!HS$110:HS$114,$F28+1)+IF(AND($E28=1,US28=0),1000,0),MIN(AFA28,20)*400+(IF('計算A'!HR$106=1,1-LK28,0)+IF('計算A'!HS$106=1,1-LM28,0))*150+90+'計算A'!HS$5*100000+IF(AND($E28=1,US28=0),50000,0))),1000000))</f>
        <v/>
      </c>
      <c r="AEA28">
        <f>IF($B28=0,1000000,IF(INDEX('計算A'!$D$60:$II$104,$B28,225)*LM28=1,IF(AND($E28=2,UT28=0),1000000,IF($F28&gt;0,INDEX('計算A'!HT$110:HT$114,$F28+1)+IF(AND($E28=1,UT28=0),1000,0),MIN(AFA28,20)*400+(IF('計算A'!HS$106=1,1-LL28,0)+IF('計算A'!HT$106=1,1-LN28,0))*150+100+'計算A'!HT$5*100000+IF(AND($E28=1,UT28=0),50000,0))),1000000))</f>
        <v/>
      </c>
      <c r="AEB28">
        <f>IF($B28=0,1000000,IF(INDEX('計算A'!$D$60:$II$104,$B28,226)*LN28=1,IF(AND($E28=2,UU28=0),1000000,IF($F28&gt;0,INDEX('計算A'!HU$110:HU$114,$F28+1)+IF(AND($E28=1,UU28=0),1000,0),MIN(AFA28,20)*400+(IF('計算A'!HT$106=1,1-LM28,0)+IF('計算A'!HU$106=1,1-LO28,0))*150+110+'計算A'!HU$5*100000+IF(AND($E28=1,UU28=0),50000,0))),1000000))</f>
        <v/>
      </c>
      <c r="AEC28">
        <f>IF($B28=0,1000000,IF(INDEX('計算A'!$D$60:$II$104,$B28,227)*LO28=1,IF(AND($E28=2,UV28=0),1000000,IF($F28&gt;0,INDEX('計算A'!HV$110:HV$114,$F28+1)+IF(AND($E28=1,UV28=0),1000,0),MIN(AFA28,20)*400+(IF('計算A'!HU$106=1,1-LN28,0)+IF('計算A'!HV$106=1,1-LP28,0))*150+120+'計算A'!HV$5*100000+IF(AND($E28=1,UV28=0),50000,0))),1000000))</f>
        <v/>
      </c>
      <c r="AED28">
        <f>IF($B28=0,1000000,IF(INDEX('計算A'!$D$60:$II$104,$B28,228)*LP28=1,IF(AND($E28=2,UW28=0),1000000,IF($F28&gt;0,INDEX('計算A'!HW$110:HW$114,$F28+1)+IF(AND($E28=1,UW28=0),1000,0),MIN(AFA28,20)*400+(IF('計算A'!HV$106=1,1-LO28,0)+IF('計算A'!HW$106=1,1-LQ28,0))*150+130+'計算A'!HW$5*100000+IF(AND($E28=1,UW28=0),50000,0))),1000000))</f>
        <v/>
      </c>
      <c r="AEE28">
        <f>IF($B28=0,1000000,IF(INDEX('計算A'!$D$60:$II$104,$B28,229)*LQ28=1,IF(AND($E28=2,UX28=0),1000000,IF($F28&gt;0,INDEX('計算A'!HX$110:HX$114,$F28+1)+IF(AND($E28=1,UX28=0),1000,0),MIN(AFA28,20)*400+(IF('計算A'!HW$106=1,1-LP28,0)+IF('計算A'!HX$106=1,1-LR28,0))*150+140+'計算A'!HX$5*100000+IF(AND($E28=1,UX28=0),50000,0))),1000000))</f>
        <v/>
      </c>
      <c r="AEF28">
        <f>IF($B28=0,1000000,IF(INDEX('計算A'!$D$60:$II$104,$B28,230)*LR28=1,IF(AND($E28=2,UY28=0),1000000,IF($F28&gt;0,INDEX('計算A'!HY$110:HY$114,$F28+1)+IF(AND($E28=1,UY28=0),1000,0),MIN(AFA28,20)*400+(IF('計算A'!HX$106=1,1-LQ28,0)+IF('計算A'!HY$106=1,1-LS28,0))*150+150+'計算A'!HY$5*100000+IF(AND($E28=1,UY28=0),50000,0))),1000000))</f>
        <v/>
      </c>
      <c r="AEG28">
        <f>IF($B28=0,1000000,IF(INDEX('計算A'!$D$60:$II$104,$B28,231)*LS28=1,IF(AND($E28=2,UZ28=0),1000000,IF($F28&gt;0,INDEX('計算A'!HZ$110:HZ$114,$F28+1)+IF(AND($E28=1,UZ28=0),1000,0),MIN(AFA28,20)*400+(IF('計算A'!HY$106=1,1-LR28,0)+IF('計算A'!HZ$106=1,1-LT28,0))*150+160+'計算A'!HZ$5*100000+IF(AND($E28=1,UZ28=0),50000,0))),1000000))</f>
        <v/>
      </c>
      <c r="AEH28">
        <f>IF($B28=0,1000000,IF(INDEX('計算A'!$D$60:$II$104,$B28,232)*LT28=1,IF(AND($E28=2,VA28=0),1000000,IF($F28&gt;0,INDEX('計算A'!IA$110:IA$114,$F28+1)+IF(AND($E28=1,VA28=0),1000,0),MIN(AFA28,20)*400+(IF('計算A'!HZ$106=1,1-LS28,0)+IF('計算A'!IA$106=1,1-LU28,0))*150+170+'計算A'!IA$5*100000+IF(AND($E28=1,VA28=0),50000,0))),1000000))</f>
        <v/>
      </c>
      <c r="AEI28">
        <f>IF($B28=0,1000000,IF(INDEX('計算A'!$D$60:$II$104,$B28,233)*LU28=1,IF(AND($E28=2,VB28=0),1000000,IF($F28&gt;0,INDEX('計算A'!IB$110:IB$114,$F28+1)+IF(AND($E28=1,VB28=0),1000,0),MIN(AFA28,20)*400+(IF('計算A'!IA$106=1,1-LT28,0)+IF('計算A'!IB$106=1,1-LV28,0))*150+180+'計算A'!IB$5*100000+IF(AND($E28=1,VB28=0),50000,0))),1000000))</f>
        <v/>
      </c>
      <c r="AEJ28">
        <f>IF($B28=0,1000000,IF(INDEX('計算A'!$D$60:$II$104,$B28,234)*LV28=1,IF(AND($E28=2,VC28=0),1000000,IF($F28&gt;0,INDEX('計算A'!IC$110:IC$114,$F28+1)+IF(AND($E28=1,VC28=0),1000,0),MIN(AFA28,20)*400+(IF('計算A'!IB$106=1,1-LU28,0)+IF('計算A'!IC$106=1,1-LW28,0))*150+190+'計算A'!IC$5*100000+IF(AND($E28=1,VC28=0),50000,0))),1000000))</f>
        <v/>
      </c>
      <c r="AEK28">
        <f>IF($B28=0,1000000,IF(INDEX('計算A'!$D$60:$II$104,$B28,235)*LW28=1,IF(AND($E28=2,VD28=0),1000000,IF($F28&gt;0,INDEX('計算A'!ID$110:ID$114,$F28+1)+IF(AND($E28=1,VD28=0),1000,0),MIN(AFA28,20)*400+(IF('計算A'!IC$106=1,1-LV28,0)+IF('計算A'!ID$106=1,1-LX28,0))*150+200+'計算A'!ID$5*100000+IF(AND($E28=1,VD28=0),50000,0))),1000000))</f>
        <v/>
      </c>
      <c r="AEL28">
        <f>IF($B28=0,1000000,IF(INDEX('計算A'!$D$60:$II$104,$B28,236)*LX28=1,IF(AND($E28=2,VE28=0),1000000,IF($F28&gt;0,INDEX('計算A'!IE$110:IE$114,$F28+1)+IF(AND($E28=1,VE28=0),1000,0),MIN(AFA28,20)*400+(IF('計算A'!ID$106=1,1-LW28,0)+IF('計算A'!IE$106=1,1-LY28,0))*150+210+'計算A'!IE$5*100000+IF(AND($E28=1,VE28=0),50000,0))),1000000))</f>
        <v/>
      </c>
      <c r="AEM28">
        <f>IF($B28=0,1000000,IF(INDEX('計算A'!$D$60:$II$104,$B28,237)*LY28=1,IF(AND($E28=2,VF28=0),1000000,IF($F28&gt;0,INDEX('計算A'!IF$110:IF$114,$F28+1)+IF(AND($E28=1,VF28=0),1000,0),MIN(AFA28,20)*400+(IF('計算A'!IE$106=1,1-LX28,0)+IF('計算A'!IF$106=1,1-LZ28,0))*150+220+'計算A'!IF$5*100000+IF(AND($E28=1,VF28=0),50000,0))),1000000))</f>
        <v/>
      </c>
      <c r="AEN28">
        <f>IF($B28=0,1000000,IF(INDEX('計算A'!$D$60:$II$104,$B28,238)*LZ28=1,IF(AND($E28=2,VG28=0),1000000,IF($F28&gt;0,INDEX('計算A'!IG$110:IG$114,$F28+1)+IF(AND($E28=1,VG28=0),1000,0),MIN(AFA28,20)*400+(IF('計算A'!IF$106=1,1-LY28,0)+IF('計算A'!IG$106=1,1-MA28,0))*150+230+'計算A'!IG$5*100000+IF(AND($E28=1,VG28=0),50000,0))),1000000))</f>
        <v/>
      </c>
      <c r="AEO28">
        <f>IF($B28=0,1000000,IF(INDEX('計算A'!$D$60:$II$104,$B28,239)*MA28=1,IF(AND($E28=2,VH28=0),1000000,IF($F28&gt;0,INDEX('計算A'!IH$110:IH$114,$F28+1)+IF(AND($E28=1,VH28=0),1000,0),MIN(AFA28,20)*400+(IF('計算A'!IG$106=1,1-LZ28,0)+IF('計算A'!IH$106=1,1-MB28,0))*150+240+'計算A'!IH$5*100000+IF(AND($E28=1,VH28=0),50000,0))),1000000))</f>
        <v/>
      </c>
      <c r="AEP28">
        <f>IF($B28=0,1000000,IF(INDEX('計算A'!$D$60:$II$104,$B28,240)*MB28=1,IF(AND($E28=2,VI28=0),1000000,IF($F28&gt;0,INDEX('計算A'!II$110:II$114,$F28+1)+IF(AND($E28=1,VI28=0),1000,0),MIN(AFA28,20)*400+(IF('計算A'!IH$106=1,1-MA28,0))*150+250+'計算A'!II$5*100000+IF(AND($E28=1,VI28=0),50000,0))),1000000))</f>
        <v/>
      </c>
      <c r="AER28">
        <f>AER27+IF($C27&gt;0,IF(INDEX('計算A'!$D$2:$II$2,$C27)=1,1,0),0)</f>
        <v/>
      </c>
      <c r="AES28">
        <f>AES27+IF($C27&gt;0,IF(INDEX('計算A'!$D$2:$II$2,$C27)=2,1,0),0)</f>
        <v/>
      </c>
      <c r="AET28">
        <f>AET27+IF($C27&gt;0,IF(INDEX('計算A'!$D$2:$II$2,$C27)=3,1,0),0)</f>
        <v/>
      </c>
      <c r="AEU28">
        <f>AEU27+IF($C27&gt;0,IF(INDEX('計算A'!$D$2:$II$2,$C27)=4,1,0),0)</f>
        <v/>
      </c>
      <c r="AEV28">
        <f>AEV27+IF($C27&gt;0,IF(INDEX('計算A'!$D$2:$II$2,$C27)=5,1,0),0)</f>
        <v/>
      </c>
      <c r="AEW28">
        <f>AEW27+IF($C27&gt;0,IF(INDEX('計算A'!$D$2:$II$2,$C27)=6,1,0),0)</f>
        <v/>
      </c>
      <c r="AEX28">
        <f>AEX27+IF($C27&gt;0,IF(INDEX('計算A'!$D$2:$II$2,$C27)=7,1,0),0)</f>
        <v/>
      </c>
      <c r="AEY28">
        <f>AEY27+IF($C27&gt;0,IF(INDEX('計算A'!$D$2:$II$2,$C27)=8,1,0),0)</f>
        <v/>
      </c>
      <c r="AEZ28">
        <f>AEZ27+IF($C27&gt;0,IF(INDEX('計算A'!$D$2:$II$2,$C27)=9,1,0),0)</f>
        <v/>
      </c>
      <c r="AFA28">
        <f>AFA27+IF($C27&gt;0,IF(INDEX('計算A'!$D$2:$II$2,$C27)=10,1,0),0)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F($F29&gt;0,INDEX('計算A'!D$110:D$114,$F29+1)+IF(AND($E29=1,MD29=0),1000,0),MIN(AER29,20)*400+(IF('計算A'!D$106=1,1-CX29,0))*150+11+'計算A'!D$5*100000+IF(AND($E29=1,MD29=0),50000,0))),1000000))</f>
        <v/>
      </c>
      <c r="VL29">
        <f>IF($B29=0,1000000,IF(INDEX('計算A'!$D$60:$II$104,$B29,2)*CX29=1,IF(AND($E29=2,ME29=0),1000000,IF($F29&gt;0,INDEX('計算A'!E$110:E$114,$F29+1)+IF(AND($E29=1,ME29=0),1000,0),MIN(AER29,20)*400+(IF('計算A'!D$106=1,1-CW29,0)+IF('計算A'!E$106=1,1-CY29,0))*150+21+'計算A'!E$5*100000+IF(AND($E29=1,ME29=0),50000,0))),1000000))</f>
        <v/>
      </c>
      <c r="VM29">
        <f>IF($B29=0,1000000,IF(INDEX('計算A'!$D$60:$II$104,$B29,3)*CY29=1,IF(AND($E29=2,MF29=0),1000000,IF($F29&gt;0,INDEX('計算A'!F$110:F$114,$F29+1)+IF(AND($E29=1,MF29=0),1000,0),MIN(AER29,20)*400+(IF('計算A'!E$106=1,1-CX29,0)+IF('計算A'!F$106=1,1-CZ29,0))*150+31+'計算A'!F$5*100000+IF(AND($E29=1,MF29=0),50000,0))),1000000))</f>
        <v/>
      </c>
      <c r="VN29">
        <f>IF($B29=0,1000000,IF(INDEX('計算A'!$D$60:$II$104,$B29,4)*CZ29=1,IF(AND($E29=2,MG29=0),1000000,IF($F29&gt;0,INDEX('計算A'!G$110:G$114,$F29+1)+IF(AND($E29=1,MG29=0),1000,0),MIN(AER29,20)*400+(IF('計算A'!F$106=1,1-CY29,0)+IF('計算A'!G$106=1,1-DA29,0))*150+41+'計算A'!G$5*100000+IF(AND($E29=1,MG29=0),50000,0))),1000000))</f>
        <v/>
      </c>
      <c r="VO29">
        <f>IF($B29=0,1000000,IF(INDEX('計算A'!$D$60:$II$104,$B29,5)*DA29=1,IF(AND($E29=2,MH29=0),1000000,IF($F29&gt;0,INDEX('計算A'!H$110:H$114,$F29+1)+IF(AND($E29=1,MH29=0),1000,0),MIN(AER29,20)*400+(IF('計算A'!G$106=1,1-CZ29,0)+IF('計算A'!H$106=1,1-DB29,0))*150+51+'計算A'!H$5*100000+IF(AND($E29=1,MH29=0),50000,0))),1000000))</f>
        <v/>
      </c>
      <c r="VP29">
        <f>IF($B29=0,1000000,IF(INDEX('計算A'!$D$60:$II$104,$B29,6)*DB29=1,IF(AND($E29=2,MI29=0),1000000,IF($F29&gt;0,INDEX('計算A'!I$110:I$114,$F29+1)+IF(AND($E29=1,MI29=0),1000,0),MIN(AER29,20)*400+(IF('計算A'!H$106=1,1-DA29,0)+IF('計算A'!I$106=1,1-DC29,0))*150+61+'計算A'!I$5*100000+IF(AND($E29=1,MI29=0),50000,0))),1000000))</f>
        <v/>
      </c>
      <c r="VQ29">
        <f>IF($B29=0,1000000,IF(INDEX('計算A'!$D$60:$II$104,$B29,7)*DC29=1,IF(AND($E29=2,MJ29=0),1000000,IF($F29&gt;0,INDEX('計算A'!J$110:J$114,$F29+1)+IF(AND($E29=1,MJ29=0),1000,0),MIN(AER29,20)*400+(IF('計算A'!I$106=1,1-DB29,0)+IF('計算A'!J$106=1,1-DD29,0))*150+71+'計算A'!J$5*100000+IF(AND($E29=1,MJ29=0),50000,0))),1000000))</f>
        <v/>
      </c>
      <c r="VR29">
        <f>IF($B29=0,1000000,IF(INDEX('計算A'!$D$60:$II$104,$B29,8)*DD29=1,IF(AND($E29=2,MK29=0),1000000,IF($F29&gt;0,INDEX('計算A'!K$110:K$114,$F29+1)+IF(AND($E29=1,MK29=0),1000,0),MIN(AER29,20)*400+(IF('計算A'!J$106=1,1-DC29,0)+IF('計算A'!K$106=1,1-DE29,0))*150+81+'計算A'!K$5*100000+IF(AND($E29=1,MK29=0),50000,0))),1000000))</f>
        <v/>
      </c>
      <c r="VS29">
        <f>IF($B29=0,1000000,IF(INDEX('計算A'!$D$60:$II$104,$B29,9)*DE29=1,IF(AND($E29=2,ML29=0),1000000,IF($F29&gt;0,INDEX('計算A'!L$110:L$114,$F29+1)+IF(AND($E29=1,ML29=0),1000,0),MIN(AER29,20)*400+(IF('計算A'!K$106=1,1-DD29,0)+IF('計算A'!L$106=1,1-DF29,0))*150+91+'計算A'!L$5*100000+IF(AND($E29=1,ML29=0),50000,0))),1000000))</f>
        <v/>
      </c>
      <c r="VT29">
        <f>IF($B29=0,1000000,IF(INDEX('計算A'!$D$60:$II$104,$B29,10)*DF29=1,IF(AND($E29=2,MM29=0),1000000,IF($F29&gt;0,INDEX('計算A'!M$110:M$114,$F29+1)+IF(AND($E29=1,MM29=0),1000,0),MIN(AER29,20)*400+(IF('計算A'!L$106=1,1-DE29,0)+IF('計算A'!M$106=1,1-DG29,0))*150+101+'計算A'!M$5*100000+IF(AND($E29=1,MM29=0),50000,0))),1000000))</f>
        <v/>
      </c>
      <c r="VU29">
        <f>IF($B29=0,1000000,IF(INDEX('計算A'!$D$60:$II$104,$B29,11)*DG29=1,IF(AND($E29=2,MN29=0),1000000,IF($F29&gt;0,INDEX('計算A'!N$110:N$114,$F29+1)+IF(AND($E29=1,MN29=0),1000,0),MIN(AER29,20)*400+(IF('計算A'!M$106=1,1-DF29,0)+IF('計算A'!N$106=1,1-DH29,0))*150+111+'計算A'!N$5*100000+IF(AND($E29=1,MN29=0),50000,0))),1000000))</f>
        <v/>
      </c>
      <c r="VV29">
        <f>IF($B29=0,1000000,IF(INDEX('計算A'!$D$60:$II$104,$B29,12)*DH29=1,IF(AND($E29=2,MO29=0),1000000,IF($F29&gt;0,INDEX('計算A'!O$110:O$114,$F29+1)+IF(AND($E29=1,MO29=0),1000,0),MIN(AER29,20)*400+(IF('計算A'!N$106=1,1-DG29,0)+IF('計算A'!O$106=1,1-DI29,0))*150+121+'計算A'!O$5*100000+IF(AND($E29=1,MO29=0),50000,0))),1000000))</f>
        <v/>
      </c>
      <c r="VW29">
        <f>IF($B29=0,1000000,IF(INDEX('計算A'!$D$60:$II$104,$B29,13)*DI29=1,IF(AND($E29=2,MP29=0),1000000,IF($F29&gt;0,INDEX('計算A'!P$110:P$114,$F29+1)+IF(AND($E29=1,MP29=0),1000,0),MIN(AER29,20)*400+(IF('計算A'!O$106=1,1-DH29,0)+IF('計算A'!P$106=1,1-DJ29,0))*150+131+'計算A'!P$5*100000+IF(AND($E29=1,MP29=0),50000,0))),1000000))</f>
        <v/>
      </c>
      <c r="VX29">
        <f>IF($B29=0,1000000,IF(INDEX('計算A'!$D$60:$II$104,$B29,14)*DJ29=1,IF(AND($E29=2,MQ29=0),1000000,IF($F29&gt;0,INDEX('計算A'!Q$110:Q$114,$F29+1)+IF(AND($E29=1,MQ29=0),1000,0),MIN(AER29,20)*400+(IF('計算A'!P$106=1,1-DI29,0)+IF('計算A'!Q$106=1,1-DK29,0))*150+141+'計算A'!Q$5*100000+IF(AND($E29=1,MQ29=0),50000,0))),1000000))</f>
        <v/>
      </c>
      <c r="VY29">
        <f>IF($B29=0,1000000,IF(INDEX('計算A'!$D$60:$II$104,$B29,15)*DK29=1,IF(AND($E29=2,MR29=0),1000000,IF($F29&gt;0,INDEX('計算A'!R$110:R$114,$F29+1)+IF(AND($E29=1,MR29=0),1000,0),MIN(AER29,20)*400+(IF('計算A'!Q$106=1,1-DJ29,0)+IF('計算A'!R$106=1,1-DL29,0))*150+151+'計算A'!R$5*100000+IF(AND($E29=1,MR29=0),50000,0))),1000000))</f>
        <v/>
      </c>
      <c r="VZ29">
        <f>IF($B29=0,1000000,IF(INDEX('計算A'!$D$60:$II$104,$B29,16)*DL29=1,IF(AND($E29=2,MS29=0),1000000,IF($F29&gt;0,INDEX('計算A'!S$110:S$114,$F29+1)+IF(AND($E29=1,MS29=0),1000,0),MIN(AER29,20)*400+(IF('計算A'!R$106=1,1-DK29,0)+IF('計算A'!S$106=1,1-DM29,0))*150+161+'計算A'!S$5*100000+IF(AND($E29=1,MS29=0),50000,0))),1000000))</f>
        <v/>
      </c>
      <c r="WA29">
        <f>IF($B29=0,1000000,IF(INDEX('計算A'!$D$60:$II$104,$B29,17)*DM29=1,IF(AND($E29=2,MT29=0),1000000,IF($F29&gt;0,INDEX('計算A'!T$110:T$114,$F29+1)+IF(AND($E29=1,MT29=0),1000,0),MIN(AER29,20)*400+(IF('計算A'!S$106=1,1-DL29,0)+IF('計算A'!T$106=1,1-DN29,0))*150+171+'計算A'!T$5*100000+IF(AND($E29=1,MT29=0),50000,0))),1000000))</f>
        <v/>
      </c>
      <c r="WB29">
        <f>IF($B29=0,1000000,IF(INDEX('計算A'!$D$60:$II$104,$B29,18)*DN29=1,IF(AND($E29=2,MU29=0),1000000,IF($F29&gt;0,INDEX('計算A'!U$110:U$114,$F29+1)+IF(AND($E29=1,MU29=0),1000,0),MIN(AER29,20)*400+(IF('計算A'!T$106=1,1-DM29,0)+IF('計算A'!U$106=1,1-DO29,0))*150+181+'計算A'!U$5*100000+IF(AND($E29=1,MU29=0),50000,0))),1000000))</f>
        <v/>
      </c>
      <c r="WC29">
        <f>IF($B29=0,1000000,IF(INDEX('計算A'!$D$60:$II$104,$B29,19)*DO29=1,IF(AND($E29=2,MV29=0),1000000,IF($F29&gt;0,INDEX('計算A'!V$110:V$114,$F29+1)+IF(AND($E29=1,MV29=0),1000,0),MIN(AER29,20)*400+(IF('計算A'!U$106=1,1-DN29,0)+IF('計算A'!V$106=1,1-DP29,0))*150+191+'計算A'!V$5*100000+IF(AND($E29=1,MV29=0),50000,0))),1000000))</f>
        <v/>
      </c>
      <c r="WD29">
        <f>IF($B29=0,1000000,IF(INDEX('計算A'!$D$60:$II$104,$B29,20)*DP29=1,IF(AND($E29=2,MW29=0),1000000,IF($F29&gt;0,INDEX('計算A'!W$110:W$114,$F29+1)+IF(AND($E29=1,MW29=0),1000,0),MIN(AER29,20)*400+(IF('計算A'!V$106=1,1-DO29,0)+IF('計算A'!W$106=1,1-DQ29,0))*150+201+'計算A'!W$5*100000+IF(AND($E29=1,MW29=0),50000,0))),1000000))</f>
        <v/>
      </c>
      <c r="WE29">
        <f>IF($B29=0,1000000,IF(INDEX('計算A'!$D$60:$II$104,$B29,21)*DQ29=1,IF(AND($E29=2,MX29=0),1000000,IF($F29&gt;0,INDEX('計算A'!X$110:X$114,$F29+1)+IF(AND($E29=1,MX29=0),1000,0),MIN(AER29,20)*400+(IF('計算A'!W$106=1,1-DP29,0)+IF('計算A'!X$106=1,1-DR29,0))*150+211+'計算A'!X$5*100000+IF(AND($E29=1,MX29=0),50000,0))),1000000))</f>
        <v/>
      </c>
      <c r="WF29">
        <f>IF($B29=0,1000000,IF(INDEX('計算A'!$D$60:$II$104,$B29,22)*DR29=1,IF(AND($E29=2,MY29=0),1000000,IF($F29&gt;0,INDEX('計算A'!Y$110:Y$114,$F29+1)+IF(AND($E29=1,MY29=0),1000,0),MIN(AER29,20)*400+(IF('計算A'!X$106=1,1-DQ29,0)+IF('計算A'!Y$106=1,1-DS29,0))*150+221+'計算A'!Y$5*100000+IF(AND($E29=1,MY29=0),50000,0))),1000000))</f>
        <v/>
      </c>
      <c r="WG29">
        <f>IF($B29=0,1000000,IF(INDEX('計算A'!$D$60:$II$104,$B29,23)*DS29=1,IF(AND($E29=2,MZ29=0),1000000,IF($F29&gt;0,INDEX('計算A'!Z$110:Z$114,$F29+1)+IF(AND($E29=1,MZ29=0),1000,0),MIN(AER29,20)*400+(IF('計算A'!Y$106=1,1-DR29,0)+IF('計算A'!Z$106=1,1-DT29,0))*150+231+'計算A'!Z$5*100000+IF(AND($E29=1,MZ29=0),50000,0))),1000000))</f>
        <v/>
      </c>
      <c r="WH29">
        <f>IF($B29=0,1000000,IF(INDEX('計算A'!$D$60:$II$104,$B29,24)*DT29=1,IF(AND($E29=2,NA29=0),1000000,IF($F29&gt;0,INDEX('計算A'!AA$110:AA$114,$F29+1)+IF(AND($E29=1,NA29=0),1000,0),MIN(AER29,20)*400+(IF('計算A'!Z$106=1,1-DS29,0))*150+241+'計算A'!AA$5*100000+IF(AND($E29=1,NA29=0),50000,0))),1000000))</f>
        <v/>
      </c>
      <c r="WI29">
        <f>IF($B29=0,1000000,IF(INDEX('計算A'!$D$60:$II$104,$B29,25)*DU29=1,IF(AND($E29=2,NB29=0),1000000,IF($F29&gt;0,INDEX('計算A'!AB$110:AB$114,$F29+1)+IF(AND($E29=1,NB29=0),1000,0),MIN(AES29,20)*400+(IF('計算A'!AB$106=1,1-DV29,0))*150+12+'計算A'!AB$5*100000+IF(AND($E29=1,NB29=0),50000,0))),1000000))</f>
        <v/>
      </c>
      <c r="WJ29">
        <f>IF($B29=0,1000000,IF(INDEX('計算A'!$D$60:$II$104,$B29,26)*DV29=1,IF(AND($E29=2,NC29=0),1000000,IF($F29&gt;0,INDEX('計算A'!AC$110:AC$114,$F29+1)+IF(AND($E29=1,NC29=0),1000,0),MIN(AES29,20)*400+(IF('計算A'!AB$106=1,1-DU29,0)+IF('計算A'!AC$106=1,1-DW29,0))*150+22+'計算A'!AC$5*100000+IF(AND($E29=1,NC29=0),50000,0))),1000000))</f>
        <v/>
      </c>
      <c r="WK29">
        <f>IF($B29=0,1000000,IF(INDEX('計算A'!$D$60:$II$104,$B29,27)*DW29=1,IF(AND($E29=2,ND29=0),1000000,IF($F29&gt;0,INDEX('計算A'!AD$110:AD$114,$F29+1)+IF(AND($E29=1,ND29=0),1000,0),MIN(AES29,20)*400+(IF('計算A'!AC$106=1,1-DV29,0)+IF('計算A'!AD$106=1,1-DX29,0))*150+32+'計算A'!AD$5*100000+IF(AND($E29=1,ND29=0),50000,0))),1000000))</f>
        <v/>
      </c>
      <c r="WL29">
        <f>IF($B29=0,1000000,IF(INDEX('計算A'!$D$60:$II$104,$B29,28)*DX29=1,IF(AND($E29=2,NE29=0),1000000,IF($F29&gt;0,INDEX('計算A'!AE$110:AE$114,$F29+1)+IF(AND($E29=1,NE29=0),1000,0),MIN(AES29,20)*400+(IF('計算A'!AD$106=1,1-DW29,0)+IF('計算A'!AE$106=1,1-DY29,0))*150+42+'計算A'!AE$5*100000+IF(AND($E29=1,NE29=0),50000,0))),1000000))</f>
        <v/>
      </c>
      <c r="WM29">
        <f>IF($B29=0,1000000,IF(INDEX('計算A'!$D$60:$II$104,$B29,29)*DY29=1,IF(AND($E29=2,NF29=0),1000000,IF($F29&gt;0,INDEX('計算A'!AF$110:AF$114,$F29+1)+IF(AND($E29=1,NF29=0),1000,0),MIN(AES29,20)*400+(IF('計算A'!AE$106=1,1-DX29,0)+IF('計算A'!AF$106=1,1-DZ29,0))*150+52+'計算A'!AF$5*100000+IF(AND($E29=1,NF29=0),50000,0))),1000000))</f>
        <v/>
      </c>
      <c r="WN29">
        <f>IF($B29=0,1000000,IF(INDEX('計算A'!$D$60:$II$104,$B29,30)*DZ29=1,IF(AND($E29=2,NG29=0),1000000,IF($F29&gt;0,INDEX('計算A'!AG$110:AG$114,$F29+1)+IF(AND($E29=1,NG29=0),1000,0),MIN(AES29,20)*400+(IF('計算A'!AF$106=1,1-DY29,0)+IF('計算A'!AG$106=1,1-EA29,0))*150+62+'計算A'!AG$5*100000+IF(AND($E29=1,NG29=0),50000,0))),1000000))</f>
        <v/>
      </c>
      <c r="WO29">
        <f>IF($B29=0,1000000,IF(INDEX('計算A'!$D$60:$II$104,$B29,31)*EA29=1,IF(AND($E29=2,NH29=0),1000000,IF($F29&gt;0,INDEX('計算A'!AH$110:AH$114,$F29+1)+IF(AND($E29=1,NH29=0),1000,0),MIN(AES29,20)*400+(IF('計算A'!AG$106=1,1-DZ29,0)+IF('計算A'!AH$106=1,1-EB29,0))*150+72+'計算A'!AH$5*100000+IF(AND($E29=1,NH29=0),50000,0))),1000000))</f>
        <v/>
      </c>
      <c r="WP29">
        <f>IF($B29=0,1000000,IF(INDEX('計算A'!$D$60:$II$104,$B29,32)*EB29=1,IF(AND($E29=2,NI29=0),1000000,IF($F29&gt;0,INDEX('計算A'!AI$110:AI$114,$F29+1)+IF(AND($E29=1,NI29=0),1000,0),MIN(AES29,20)*400+(IF('計算A'!AH$106=1,1-EA29,0)+IF('計算A'!AI$106=1,1-EC29,0))*150+82+'計算A'!AI$5*100000+IF(AND($E29=1,NI29=0),50000,0))),1000000))</f>
        <v/>
      </c>
      <c r="WQ29">
        <f>IF($B29=0,1000000,IF(INDEX('計算A'!$D$60:$II$104,$B29,33)*EC29=1,IF(AND($E29=2,NJ29=0),1000000,IF($F29&gt;0,INDEX('計算A'!AJ$110:AJ$114,$F29+1)+IF(AND($E29=1,NJ29=0),1000,0),MIN(AES29,20)*400+(IF('計算A'!AI$106=1,1-EB29,0)+IF('計算A'!AJ$106=1,1-ED29,0))*150+92+'計算A'!AJ$5*100000+IF(AND($E29=1,NJ29=0),50000,0))),1000000))</f>
        <v/>
      </c>
      <c r="WR29">
        <f>IF($B29=0,1000000,IF(INDEX('計算A'!$D$60:$II$104,$B29,34)*ED29=1,IF(AND($E29=2,NK29=0),1000000,IF($F29&gt;0,INDEX('計算A'!AK$110:AK$114,$F29+1)+IF(AND($E29=1,NK29=0),1000,0),MIN(AES29,20)*400+(IF('計算A'!AJ$106=1,1-EC29,0)+IF('計算A'!AK$106=1,1-EE29,0))*150+102+'計算A'!AK$5*100000+IF(AND($E29=1,NK29=0),50000,0))),1000000))</f>
        <v/>
      </c>
      <c r="WS29">
        <f>IF($B29=0,1000000,IF(INDEX('計算A'!$D$60:$II$104,$B29,35)*EE29=1,IF(AND($E29=2,NL29=0),1000000,IF($F29&gt;0,INDEX('計算A'!AL$110:AL$114,$F29+1)+IF(AND($E29=1,NL29=0),1000,0),MIN(AES29,20)*400+(IF('計算A'!AK$106=1,1-ED29,0)+IF('計算A'!AL$106=1,1-EF29,0))*150+112+'計算A'!AL$5*100000+IF(AND($E29=1,NL29=0),50000,0))),1000000))</f>
        <v/>
      </c>
      <c r="WT29">
        <f>IF($B29=0,1000000,IF(INDEX('計算A'!$D$60:$II$104,$B29,36)*EF29=1,IF(AND($E29=2,NM29=0),1000000,IF($F29&gt;0,INDEX('計算A'!AM$110:AM$114,$F29+1)+IF(AND($E29=1,NM29=0),1000,0),MIN(AES29,20)*400+(IF('計算A'!AL$106=1,1-EE29,0)+IF('計算A'!AM$106=1,1-EG29,0))*150+122+'計算A'!AM$5*100000+IF(AND($E29=1,NM29=0),50000,0))),1000000))</f>
        <v/>
      </c>
      <c r="WU29">
        <f>IF($B29=0,1000000,IF(INDEX('計算A'!$D$60:$II$104,$B29,37)*EG29=1,IF(AND($E29=2,NN29=0),1000000,IF($F29&gt;0,INDEX('計算A'!AN$110:AN$114,$F29+1)+IF(AND($E29=1,NN29=0),1000,0),MIN(AES29,20)*400+(IF('計算A'!AM$106=1,1-EF29,0)+IF('計算A'!AN$106=1,1-EH29,0))*150+132+'計算A'!AN$5*100000+IF(AND($E29=1,NN29=0),50000,0))),1000000))</f>
        <v/>
      </c>
      <c r="WV29">
        <f>IF($B29=0,1000000,IF(INDEX('計算A'!$D$60:$II$104,$B29,38)*EH29=1,IF(AND($E29=2,NO29=0),1000000,IF($F29&gt;0,INDEX('計算A'!AO$110:AO$114,$F29+1)+IF(AND($E29=1,NO29=0),1000,0),MIN(AES29,20)*400+(IF('計算A'!AN$106=1,1-EG29,0)+IF('計算A'!AO$106=1,1-EI29,0))*150+142+'計算A'!AO$5*100000+IF(AND($E29=1,NO29=0),50000,0))),1000000))</f>
        <v/>
      </c>
      <c r="WW29">
        <f>IF($B29=0,1000000,IF(INDEX('計算A'!$D$60:$II$104,$B29,39)*EI29=1,IF(AND($E29=2,NP29=0),1000000,IF($F29&gt;0,INDEX('計算A'!AP$110:AP$114,$F29+1)+IF(AND($E29=1,NP29=0),1000,0),MIN(AES29,20)*400+(IF('計算A'!AO$106=1,1-EH29,0)+IF('計算A'!AP$106=1,1-EJ29,0))*150+152+'計算A'!AP$5*100000+IF(AND($E29=1,NP29=0),50000,0))),1000000))</f>
        <v/>
      </c>
      <c r="WX29">
        <f>IF($B29=0,1000000,IF(INDEX('計算A'!$D$60:$II$104,$B29,40)*EJ29=1,IF(AND($E29=2,NQ29=0),1000000,IF($F29&gt;0,INDEX('計算A'!AQ$110:AQ$114,$F29+1)+IF(AND($E29=1,NQ29=0),1000,0),MIN(AES29,20)*400+(IF('計算A'!AP$106=1,1-EI29,0)+IF('計算A'!AQ$106=1,1-EK29,0))*150+162+'計算A'!AQ$5*100000+IF(AND($E29=1,NQ29=0),50000,0))),1000000))</f>
        <v/>
      </c>
      <c r="WY29">
        <f>IF($B29=0,1000000,IF(INDEX('計算A'!$D$60:$II$104,$B29,41)*EK29=1,IF(AND($E29=2,NR29=0),1000000,IF($F29&gt;0,INDEX('計算A'!AR$110:AR$114,$F29+1)+IF(AND($E29=1,NR29=0),1000,0),MIN(AES29,20)*400+(IF('計算A'!AQ$106=1,1-EJ29,0)+IF('計算A'!AR$106=1,1-EL29,0))*150+172+'計算A'!AR$5*100000+IF(AND($E29=1,NR29=0),50000,0))),1000000))</f>
        <v/>
      </c>
      <c r="WZ29">
        <f>IF($B29=0,1000000,IF(INDEX('計算A'!$D$60:$II$104,$B29,42)*EL29=1,IF(AND($E29=2,NS29=0),1000000,IF($F29&gt;0,INDEX('計算A'!AS$110:AS$114,$F29+1)+IF(AND($E29=1,NS29=0),1000,0),MIN(AES29,20)*400+(IF('計算A'!AR$106=1,1-EK29,0)+IF('計算A'!AS$106=1,1-EM29,0))*150+182+'計算A'!AS$5*100000+IF(AND($E29=1,NS29=0),50000,0))),1000000))</f>
        <v/>
      </c>
      <c r="XA29">
        <f>IF($B29=0,1000000,IF(INDEX('計算A'!$D$60:$II$104,$B29,43)*EM29=1,IF(AND($E29=2,NT29=0),1000000,IF($F29&gt;0,INDEX('計算A'!AT$110:AT$114,$F29+1)+IF(AND($E29=1,NT29=0),1000,0),MIN(AES29,20)*400+(IF('計算A'!AS$106=1,1-EL29,0)+IF('計算A'!AT$106=1,1-EN29,0))*150+192+'計算A'!AT$5*100000+IF(AND($E29=1,NT29=0),50000,0))),1000000))</f>
        <v/>
      </c>
      <c r="XB29">
        <f>IF($B29=0,1000000,IF(INDEX('計算A'!$D$60:$II$104,$B29,44)*EN29=1,IF(AND($E29=2,NU29=0),1000000,IF($F29&gt;0,INDEX('計算A'!AU$110:AU$114,$F29+1)+IF(AND($E29=1,NU29=0),1000,0),MIN(AES29,20)*400+(IF('計算A'!AT$106=1,1-EM29,0)+IF('計算A'!AU$106=1,1-EO29,0))*150+202+'計算A'!AU$5*100000+IF(AND($E29=1,NU29=0),50000,0))),1000000))</f>
        <v/>
      </c>
      <c r="XC29">
        <f>IF($B29=0,1000000,IF(INDEX('計算A'!$D$60:$II$104,$B29,45)*EO29=1,IF(AND($E29=2,NV29=0),1000000,IF($F29&gt;0,INDEX('計算A'!AV$110:AV$114,$F29+1)+IF(AND($E29=1,NV29=0),1000,0),MIN(AES29,20)*400+(IF('計算A'!AU$106=1,1-EN29,0)+IF('計算A'!AV$106=1,1-EP29,0))*150+212+'計算A'!AV$5*100000+IF(AND($E29=1,NV29=0),50000,0))),1000000))</f>
        <v/>
      </c>
      <c r="XD29">
        <f>IF($B29=0,1000000,IF(INDEX('計算A'!$D$60:$II$104,$B29,46)*EP29=1,IF(AND($E29=2,NW29=0),1000000,IF($F29&gt;0,INDEX('計算A'!AW$110:AW$114,$F29+1)+IF(AND($E29=1,NW29=0),1000,0),MIN(AES29,20)*400+(IF('計算A'!AV$106=1,1-EO29,0)+IF('計算A'!AW$106=1,1-EQ29,0))*150+222+'計算A'!AW$5*100000+IF(AND($E29=1,NW29=0),50000,0))),1000000))</f>
        <v/>
      </c>
      <c r="XE29">
        <f>IF($B29=0,1000000,IF(INDEX('計算A'!$D$60:$II$104,$B29,47)*EQ29=1,IF(AND($E29=2,NX29=0),1000000,IF($F29&gt;0,INDEX('計算A'!AX$110:AX$114,$F29+1)+IF(AND($E29=1,NX29=0),1000,0),MIN(AES29,20)*400+(IF('計算A'!AW$106=1,1-EP29,0)+IF('計算A'!AX$106=1,1-ER29,0))*150+232+'計算A'!AX$5*100000+IF(AND($E29=1,NX29=0),50000,0))),1000000))</f>
        <v/>
      </c>
      <c r="XF29">
        <f>IF($B29=0,1000000,IF(INDEX('計算A'!$D$60:$II$104,$B29,48)*ER29=1,IF(AND($E29=2,NY29=0),1000000,IF($F29&gt;0,INDEX('計算A'!AY$110:AY$114,$F29+1)+IF(AND($E29=1,NY29=0),1000,0),MIN(AES29,20)*400+(IF('計算A'!AX$106=1,1-EQ29,0))*150+242+'計算A'!AY$5*100000+IF(AND($E29=1,NY29=0),50000,0))),1000000))</f>
        <v/>
      </c>
      <c r="XG29">
        <f>IF($B29=0,1000000,IF(INDEX('計算A'!$D$60:$II$104,$B29,49)*ES29=1,IF(AND($E29=2,NZ29=0),1000000,IF($F29&gt;0,INDEX('計算A'!AZ$110:AZ$114,$F29+1)+IF(AND($E29=1,NZ29=0),1000,0),MIN(AET29,20)*400+(IF('計算A'!AZ$106=1,1-ET29,0))*150+13+'計算A'!AZ$5*100000+IF(AND($E29=1,NZ29=0),50000,0))),1000000))</f>
        <v/>
      </c>
      <c r="XH29">
        <f>IF($B29=0,1000000,IF(INDEX('計算A'!$D$60:$II$104,$B29,50)*ET29=1,IF(AND($E29=2,OA29=0),1000000,IF($F29&gt;0,INDEX('計算A'!BA$110:BA$114,$F29+1)+IF(AND($E29=1,OA29=0),1000,0),MIN(AET29,20)*400+(IF('計算A'!AZ$106=1,1-ES29,0)+IF('計算A'!BA$106=1,1-EU29,0))*150+23+'計算A'!BA$5*100000+IF(AND($E29=1,OA29=0),50000,0))),1000000))</f>
        <v/>
      </c>
      <c r="XI29">
        <f>IF($B29=0,1000000,IF(INDEX('計算A'!$D$60:$II$104,$B29,51)*EU29=1,IF(AND($E29=2,OB29=0),1000000,IF($F29&gt;0,INDEX('計算A'!BB$110:BB$114,$F29+1)+IF(AND($E29=1,OB29=0),1000,0),MIN(AET29,20)*400+(IF('計算A'!BA$106=1,1-ET29,0)+IF('計算A'!BB$106=1,1-EV29,0))*150+33+'計算A'!BB$5*100000+IF(AND($E29=1,OB29=0),50000,0))),1000000))</f>
        <v/>
      </c>
      <c r="XJ29">
        <f>IF($B29=0,1000000,IF(INDEX('計算A'!$D$60:$II$104,$B29,52)*EV29=1,IF(AND($E29=2,OC29=0),1000000,IF($F29&gt;0,INDEX('計算A'!BC$110:BC$114,$F29+1)+IF(AND($E29=1,OC29=0),1000,0),MIN(AET29,20)*400+(IF('計算A'!BB$106=1,1-EU29,0)+IF('計算A'!BC$106=1,1-EW29,0))*150+43+'計算A'!BC$5*100000+IF(AND($E29=1,OC29=0),50000,0))),1000000))</f>
        <v/>
      </c>
      <c r="XK29">
        <f>IF($B29=0,1000000,IF(INDEX('計算A'!$D$60:$II$104,$B29,53)*EW29=1,IF(AND($E29=2,OD29=0),1000000,IF($F29&gt;0,INDEX('計算A'!BD$110:BD$114,$F29+1)+IF(AND($E29=1,OD29=0),1000,0),MIN(AET29,20)*400+(IF('計算A'!BC$106=1,1-EV29,0)+IF('計算A'!BD$106=1,1-EX29,0))*150+53+'計算A'!BD$5*100000+IF(AND($E29=1,OD29=0),50000,0))),1000000))</f>
        <v/>
      </c>
      <c r="XL29">
        <f>IF($B29=0,1000000,IF(INDEX('計算A'!$D$60:$II$104,$B29,54)*EX29=1,IF(AND($E29=2,OE29=0),1000000,IF($F29&gt;0,INDEX('計算A'!BE$110:BE$114,$F29+1)+IF(AND($E29=1,OE29=0),1000,0),MIN(AET29,20)*400+(IF('計算A'!BD$106=1,1-EW29,0)+IF('計算A'!BE$106=1,1-EY29,0))*150+63+'計算A'!BE$5*100000+IF(AND($E29=1,OE29=0),50000,0))),1000000))</f>
        <v/>
      </c>
      <c r="XM29">
        <f>IF($B29=0,1000000,IF(INDEX('計算A'!$D$60:$II$104,$B29,55)*EY29=1,IF(AND($E29=2,OF29=0),1000000,IF($F29&gt;0,INDEX('計算A'!BF$110:BF$114,$F29+1)+IF(AND($E29=1,OF29=0),1000,0),MIN(AET29,20)*400+(IF('計算A'!BE$106=1,1-EX29,0)+IF('計算A'!BF$106=1,1-EZ29,0))*150+73+'計算A'!BF$5*100000+IF(AND($E29=1,OF29=0),50000,0))),1000000))</f>
        <v/>
      </c>
      <c r="XN29">
        <f>IF($B29=0,1000000,IF(INDEX('計算A'!$D$60:$II$104,$B29,56)*EZ29=1,IF(AND($E29=2,OG29=0),1000000,IF($F29&gt;0,INDEX('計算A'!BG$110:BG$114,$F29+1)+IF(AND($E29=1,OG29=0),1000,0),MIN(AET29,20)*400+(IF('計算A'!BF$106=1,1-EY29,0)+IF('計算A'!BG$106=1,1-FA29,0))*150+83+'計算A'!BG$5*100000+IF(AND($E29=1,OG29=0),50000,0))),1000000))</f>
        <v/>
      </c>
      <c r="XO29">
        <f>IF($B29=0,1000000,IF(INDEX('計算A'!$D$60:$II$104,$B29,57)*FA29=1,IF(AND($E29=2,OH29=0),1000000,IF($F29&gt;0,INDEX('計算A'!BH$110:BH$114,$F29+1)+IF(AND($E29=1,OH29=0),1000,0),MIN(AET29,20)*400+(IF('計算A'!BG$106=1,1-EZ29,0)+IF('計算A'!BH$106=1,1-FB29,0))*150+93+'計算A'!BH$5*100000+IF(AND($E29=1,OH29=0),50000,0))),1000000))</f>
        <v/>
      </c>
      <c r="XP29">
        <f>IF($B29=0,1000000,IF(INDEX('計算A'!$D$60:$II$104,$B29,58)*FB29=1,IF(AND($E29=2,OI29=0),1000000,IF($F29&gt;0,INDEX('計算A'!BI$110:BI$114,$F29+1)+IF(AND($E29=1,OI29=0),1000,0),MIN(AET29,20)*400+(IF('計算A'!BH$106=1,1-FA29,0)+IF('計算A'!BI$106=1,1-FC29,0))*150+103+'計算A'!BI$5*100000+IF(AND($E29=1,OI29=0),50000,0))),1000000))</f>
        <v/>
      </c>
      <c r="XQ29">
        <f>IF($B29=0,1000000,IF(INDEX('計算A'!$D$60:$II$104,$B29,59)*FC29=1,IF(AND($E29=2,OJ29=0),1000000,IF($F29&gt;0,INDEX('計算A'!BJ$110:BJ$114,$F29+1)+IF(AND($E29=1,OJ29=0),1000,0),MIN(AET29,20)*400+(IF('計算A'!BI$106=1,1-FB29,0)+IF('計算A'!BJ$106=1,1-FD29,0))*150+113+'計算A'!BJ$5*100000+IF(AND($E29=1,OJ29=0),50000,0))),1000000))</f>
        <v/>
      </c>
      <c r="XR29">
        <f>IF($B29=0,1000000,IF(INDEX('計算A'!$D$60:$II$104,$B29,60)*FD29=1,IF(AND($E29=2,OK29=0),1000000,IF($F29&gt;0,INDEX('計算A'!BK$110:BK$114,$F29+1)+IF(AND($E29=1,OK29=0),1000,0),MIN(AET29,20)*400+(IF('計算A'!BJ$106=1,1-FC29,0)+IF('計算A'!BK$106=1,1-FE29,0))*150+123+'計算A'!BK$5*100000+IF(AND($E29=1,OK29=0),50000,0))),1000000))</f>
        <v/>
      </c>
      <c r="XS29">
        <f>IF($B29=0,1000000,IF(INDEX('計算A'!$D$60:$II$104,$B29,61)*FE29=1,IF(AND($E29=2,OL29=0),1000000,IF($F29&gt;0,INDEX('計算A'!BL$110:BL$114,$F29+1)+IF(AND($E29=1,OL29=0),1000,0),MIN(AET29,20)*400+(IF('計算A'!BK$106=1,1-FD29,0)+IF('計算A'!BL$106=1,1-FF29,0))*150+133+'計算A'!BL$5*100000+IF(AND($E29=1,OL29=0),50000,0))),1000000))</f>
        <v/>
      </c>
      <c r="XT29">
        <f>IF($B29=0,1000000,IF(INDEX('計算A'!$D$60:$II$104,$B29,62)*FF29=1,IF(AND($E29=2,OM29=0),1000000,IF($F29&gt;0,INDEX('計算A'!BM$110:BM$114,$F29+1)+IF(AND($E29=1,OM29=0),1000,0),MIN(AET29,20)*400+(IF('計算A'!BL$106=1,1-FE29,0)+IF('計算A'!BM$106=1,1-FG29,0))*150+143+'計算A'!BM$5*100000+IF(AND($E29=1,OM29=0),50000,0))),1000000))</f>
        <v/>
      </c>
      <c r="XU29">
        <f>IF($B29=0,1000000,IF(INDEX('計算A'!$D$60:$II$104,$B29,63)*FG29=1,IF(AND($E29=2,ON29=0),1000000,IF($F29&gt;0,INDEX('計算A'!BN$110:BN$114,$F29+1)+IF(AND($E29=1,ON29=0),1000,0),MIN(AET29,20)*400+(IF('計算A'!BM$106=1,1-FF29,0)+IF('計算A'!BN$106=1,1-FH29,0))*150+153+'計算A'!BN$5*100000+IF(AND($E29=1,ON29=0),50000,0))),1000000))</f>
        <v/>
      </c>
      <c r="XV29">
        <f>IF($B29=0,1000000,IF(INDEX('計算A'!$D$60:$II$104,$B29,64)*FH29=1,IF(AND($E29=2,OO29=0),1000000,IF($F29&gt;0,INDEX('計算A'!BO$110:BO$114,$F29+1)+IF(AND($E29=1,OO29=0),1000,0),MIN(AET29,20)*400+(IF('計算A'!BN$106=1,1-FG29,0)+IF('計算A'!BO$106=1,1-FI29,0))*150+163+'計算A'!BO$5*100000+IF(AND($E29=1,OO29=0),50000,0))),1000000))</f>
        <v/>
      </c>
      <c r="XW29">
        <f>IF($B29=0,1000000,IF(INDEX('計算A'!$D$60:$II$104,$B29,65)*FI29=1,IF(AND($E29=2,OP29=0),1000000,IF($F29&gt;0,INDEX('計算A'!BP$110:BP$114,$F29+1)+IF(AND($E29=1,OP29=0),1000,0),MIN(AET29,20)*400+(IF('計算A'!BO$106=1,1-FH29,0)+IF('計算A'!BP$106=1,1-FJ29,0))*150+173+'計算A'!BP$5*100000+IF(AND($E29=1,OP29=0),50000,0))),1000000))</f>
        <v/>
      </c>
      <c r="XX29">
        <f>IF($B29=0,1000000,IF(INDEX('計算A'!$D$60:$II$104,$B29,66)*FJ29=1,IF(AND($E29=2,OQ29=0),1000000,IF($F29&gt;0,INDEX('計算A'!BQ$110:BQ$114,$F29+1)+IF(AND($E29=1,OQ29=0),1000,0),MIN(AET29,20)*400+(IF('計算A'!BP$106=1,1-FI29,0)+IF('計算A'!BQ$106=1,1-FK29,0))*150+183+'計算A'!BQ$5*100000+IF(AND($E29=1,OQ29=0),50000,0))),1000000))</f>
        <v/>
      </c>
      <c r="XY29">
        <f>IF($B29=0,1000000,IF(INDEX('計算A'!$D$60:$II$104,$B29,67)*FK29=1,IF(AND($E29=2,OR29=0),1000000,IF($F29&gt;0,INDEX('計算A'!BR$110:BR$114,$F29+1)+IF(AND($E29=1,OR29=0),1000,0),MIN(AET29,20)*400+(IF('計算A'!BQ$106=1,1-FJ29,0)+IF('計算A'!BR$106=1,1-FL29,0))*150+193+'計算A'!BR$5*100000+IF(AND($E29=1,OR29=0),50000,0))),1000000))</f>
        <v/>
      </c>
      <c r="XZ29">
        <f>IF($B29=0,1000000,IF(INDEX('計算A'!$D$60:$II$104,$B29,68)*FL29=1,IF(AND($E29=2,OS29=0),1000000,IF($F29&gt;0,INDEX('計算A'!BS$110:BS$114,$F29+1)+IF(AND($E29=1,OS29=0),1000,0),MIN(AET29,20)*400+(IF('計算A'!BR$106=1,1-FK29,0)+IF('計算A'!BS$106=1,1-FM29,0))*150+203+'計算A'!BS$5*100000+IF(AND($E29=1,OS29=0),50000,0))),1000000))</f>
        <v/>
      </c>
      <c r="YA29">
        <f>IF($B29=0,1000000,IF(INDEX('計算A'!$D$60:$II$104,$B29,69)*FM29=1,IF(AND($E29=2,OT29=0),1000000,IF($F29&gt;0,INDEX('計算A'!BT$110:BT$114,$F29+1)+IF(AND($E29=1,OT29=0),1000,0),MIN(AET29,20)*400+(IF('計算A'!BS$106=1,1-FL29,0)+IF('計算A'!BT$106=1,1-FN29,0))*150+213+'計算A'!BT$5*100000+IF(AND($E29=1,OT29=0),50000,0))),1000000))</f>
        <v/>
      </c>
      <c r="YB29">
        <f>IF($B29=0,1000000,IF(INDEX('計算A'!$D$60:$II$104,$B29,70)*FN29=1,IF(AND($E29=2,OU29=0),1000000,IF($F29&gt;0,INDEX('計算A'!BU$110:BU$114,$F29+1)+IF(AND($E29=1,OU29=0),1000,0),MIN(AET29,20)*400+(IF('計算A'!BT$106=1,1-FM29,0)+IF('計算A'!BU$106=1,1-FO29,0))*150+223+'計算A'!BU$5*100000+IF(AND($E29=1,OU29=0),50000,0))),1000000))</f>
        <v/>
      </c>
      <c r="YC29">
        <f>IF($B29=0,1000000,IF(INDEX('計算A'!$D$60:$II$104,$B29,71)*FO29=1,IF(AND($E29=2,OV29=0),1000000,IF($F29&gt;0,INDEX('計算A'!BV$110:BV$114,$F29+1)+IF(AND($E29=1,OV29=0),1000,0),MIN(AET29,20)*400+(IF('計算A'!BU$106=1,1-FN29,0)+IF('計算A'!BV$106=1,1-FP29,0))*150+233+'計算A'!BV$5*100000+IF(AND($E29=1,OV29=0),50000,0))),1000000))</f>
        <v/>
      </c>
      <c r="YD29">
        <f>IF($B29=0,1000000,IF(INDEX('計算A'!$D$60:$II$104,$B29,72)*FP29=1,IF(AND($E29=2,OW29=0),1000000,IF($F29&gt;0,INDEX('計算A'!BW$110:BW$114,$F29+1)+IF(AND($E29=1,OW29=0),1000,0),MIN(AET29,20)*400+(IF('計算A'!BV$106=1,1-FO29,0))*150+243+'計算A'!BW$5*100000+IF(AND($E29=1,OW29=0),50000,0))),1000000))</f>
        <v/>
      </c>
      <c r="YE29">
        <f>IF($B29=0,1000000,IF(INDEX('計算A'!$D$60:$II$104,$B29,73)*FQ29=1,IF(AND($E29=2,OX29=0),1000000,IF($F29&gt;0,INDEX('計算A'!BX$110:BX$114,$F29+1)+IF(AND($E29=1,OX29=0),1000,0),MIN(AEU29,20)*400+(IF('計算A'!BX$106=1,1-FR29,0))*150+14+'計算A'!BX$5*100000+IF(AND($E29=1,OX29=0),50000,0))),1000000))</f>
        <v/>
      </c>
      <c r="YF29">
        <f>IF($B29=0,1000000,IF(INDEX('計算A'!$D$60:$II$104,$B29,74)*FR29=1,IF(AND($E29=2,OY29=0),1000000,IF($F29&gt;0,INDEX('計算A'!BY$110:BY$114,$F29+1)+IF(AND($E29=1,OY29=0),1000,0),MIN(AEU29,20)*400+(IF('計算A'!BX$106=1,1-FQ29,0)+IF('計算A'!BY$106=1,1-FS29,0))*150+24+'計算A'!BY$5*100000+IF(AND($E29=1,OY29=0),50000,0))),1000000))</f>
        <v/>
      </c>
      <c r="YG29">
        <f>IF($B29=0,1000000,IF(INDEX('計算A'!$D$60:$II$104,$B29,75)*FS29=1,IF(AND($E29=2,OZ29=0),1000000,IF($F29&gt;0,INDEX('計算A'!BZ$110:BZ$114,$F29+1)+IF(AND($E29=1,OZ29=0),1000,0),MIN(AEU29,20)*400+(IF('計算A'!BY$106=1,1-FR29,0)+IF('計算A'!BZ$106=1,1-FT29,0))*150+34+'計算A'!BZ$5*100000+IF(AND($E29=1,OZ29=0),50000,0))),1000000))</f>
        <v/>
      </c>
      <c r="YH29">
        <f>IF($B29=0,1000000,IF(INDEX('計算A'!$D$60:$II$104,$B29,76)*FT29=1,IF(AND($E29=2,PA29=0),1000000,IF($F29&gt;0,INDEX('計算A'!CA$110:CA$114,$F29+1)+IF(AND($E29=1,PA29=0),1000,0),MIN(AEU29,20)*400+(IF('計算A'!BZ$106=1,1-FS29,0)+IF('計算A'!CA$106=1,1-FU29,0))*150+44+'計算A'!CA$5*100000+IF(AND($E29=1,PA29=0),50000,0))),1000000))</f>
        <v/>
      </c>
      <c r="YI29">
        <f>IF($B29=0,1000000,IF(INDEX('計算A'!$D$60:$II$104,$B29,77)*FU29=1,IF(AND($E29=2,PB29=0),1000000,IF($F29&gt;0,INDEX('計算A'!CB$110:CB$114,$F29+1)+IF(AND($E29=1,PB29=0),1000,0),MIN(AEU29,20)*400+(IF('計算A'!CA$106=1,1-FT29,0)+IF('計算A'!CB$106=1,1-FV29,0))*150+54+'計算A'!CB$5*100000+IF(AND($E29=1,PB29=0),50000,0))),1000000))</f>
        <v/>
      </c>
      <c r="YJ29">
        <f>IF($B29=0,1000000,IF(INDEX('計算A'!$D$60:$II$104,$B29,78)*FV29=1,IF(AND($E29=2,PC29=0),1000000,IF($F29&gt;0,INDEX('計算A'!CC$110:CC$114,$F29+1)+IF(AND($E29=1,PC29=0),1000,0),MIN(AEU29,20)*400+(IF('計算A'!CB$106=1,1-FU29,0)+IF('計算A'!CC$106=1,1-FW29,0))*150+64+'計算A'!CC$5*100000+IF(AND($E29=1,PC29=0),50000,0))),1000000))</f>
        <v/>
      </c>
      <c r="YK29">
        <f>IF($B29=0,1000000,IF(INDEX('計算A'!$D$60:$II$104,$B29,79)*FW29=1,IF(AND($E29=2,PD29=0),1000000,IF($F29&gt;0,INDEX('計算A'!CD$110:CD$114,$F29+1)+IF(AND($E29=1,PD29=0),1000,0),MIN(AEU29,20)*400+(IF('計算A'!CC$106=1,1-FV29,0)+IF('計算A'!CD$106=1,1-FX29,0))*150+74+'計算A'!CD$5*100000+IF(AND($E29=1,PD29=0),50000,0))),1000000))</f>
        <v/>
      </c>
      <c r="YL29">
        <f>IF($B29=0,1000000,IF(INDEX('計算A'!$D$60:$II$104,$B29,80)*FX29=1,IF(AND($E29=2,PE29=0),1000000,IF($F29&gt;0,INDEX('計算A'!CE$110:CE$114,$F29+1)+IF(AND($E29=1,PE29=0),1000,0),MIN(AEU29,20)*400+(IF('計算A'!CD$106=1,1-FW29,0)+IF('計算A'!CE$106=1,1-FY29,0))*150+84+'計算A'!CE$5*100000+IF(AND($E29=1,PE29=0),50000,0))),1000000))</f>
        <v/>
      </c>
      <c r="YM29">
        <f>IF($B29=0,1000000,IF(INDEX('計算A'!$D$60:$II$104,$B29,81)*FY29=1,IF(AND($E29=2,PF29=0),1000000,IF($F29&gt;0,INDEX('計算A'!CF$110:CF$114,$F29+1)+IF(AND($E29=1,PF29=0),1000,0),MIN(AEU29,20)*400+(IF('計算A'!CE$106=1,1-FX29,0)+IF('計算A'!CF$106=1,1-FZ29,0))*150+94+'計算A'!CF$5*100000+IF(AND($E29=1,PF29=0),50000,0))),1000000))</f>
        <v/>
      </c>
      <c r="YN29">
        <f>IF($B29=0,1000000,IF(INDEX('計算A'!$D$60:$II$104,$B29,82)*FZ29=1,IF(AND($E29=2,PG29=0),1000000,IF($F29&gt;0,INDEX('計算A'!CG$110:CG$114,$F29+1)+IF(AND($E29=1,PG29=0),1000,0),MIN(AEU29,20)*400+(IF('計算A'!CF$106=1,1-FY29,0)+IF('計算A'!CG$106=1,1-GA29,0))*150+104+'計算A'!CG$5*100000+IF(AND($E29=1,PG29=0),50000,0))),1000000))</f>
        <v/>
      </c>
      <c r="YO29">
        <f>IF($B29=0,1000000,IF(INDEX('計算A'!$D$60:$II$104,$B29,83)*GA29=1,IF(AND($E29=2,PH29=0),1000000,IF($F29&gt;0,INDEX('計算A'!CH$110:CH$114,$F29+1)+IF(AND($E29=1,PH29=0),1000,0),MIN(AEU29,20)*400+(IF('計算A'!CG$106=1,1-FZ29,0)+IF('計算A'!CH$106=1,1-GB29,0))*150+114+'計算A'!CH$5*100000+IF(AND($E29=1,PH29=0),50000,0))),1000000))</f>
        <v/>
      </c>
      <c r="YP29">
        <f>IF($B29=0,1000000,IF(INDEX('計算A'!$D$60:$II$104,$B29,84)*GB29=1,IF(AND($E29=2,PI29=0),1000000,IF($F29&gt;0,INDEX('計算A'!CI$110:CI$114,$F29+1)+IF(AND($E29=1,PI29=0),1000,0),MIN(AEU29,20)*400+(IF('計算A'!CH$106=1,1-GA29,0)+IF('計算A'!CI$106=1,1-GC29,0))*150+124+'計算A'!CI$5*100000+IF(AND($E29=1,PI29=0),50000,0))),1000000))</f>
        <v/>
      </c>
      <c r="YQ29">
        <f>IF($B29=0,1000000,IF(INDEX('計算A'!$D$60:$II$104,$B29,85)*GC29=1,IF(AND($E29=2,PJ29=0),1000000,IF($F29&gt;0,INDEX('計算A'!CJ$110:CJ$114,$F29+1)+IF(AND($E29=1,PJ29=0),1000,0),MIN(AEU29,20)*400+(IF('計算A'!CI$106=1,1-GB29,0)+IF('計算A'!CJ$106=1,1-GD29,0))*150+134+'計算A'!CJ$5*100000+IF(AND($E29=1,PJ29=0),50000,0))),1000000))</f>
        <v/>
      </c>
      <c r="YR29">
        <f>IF($B29=0,1000000,IF(INDEX('計算A'!$D$60:$II$104,$B29,86)*GD29=1,IF(AND($E29=2,PK29=0),1000000,IF($F29&gt;0,INDEX('計算A'!CK$110:CK$114,$F29+1)+IF(AND($E29=1,PK29=0),1000,0),MIN(AEU29,20)*400+(IF('計算A'!CJ$106=1,1-GC29,0)+IF('計算A'!CK$106=1,1-GE29,0))*150+144+'計算A'!CK$5*100000+IF(AND($E29=1,PK29=0),50000,0))),1000000))</f>
        <v/>
      </c>
      <c r="YS29">
        <f>IF($B29=0,1000000,IF(INDEX('計算A'!$D$60:$II$104,$B29,87)*GE29=1,IF(AND($E29=2,PL29=0),1000000,IF($F29&gt;0,INDEX('計算A'!CL$110:CL$114,$F29+1)+IF(AND($E29=1,PL29=0),1000,0),MIN(AEU29,20)*400+(IF('計算A'!CK$106=1,1-GD29,0)+IF('計算A'!CL$106=1,1-GF29,0))*150+154+'計算A'!CL$5*100000+IF(AND($E29=1,PL29=0),50000,0))),1000000))</f>
        <v/>
      </c>
      <c r="YT29">
        <f>IF($B29=0,1000000,IF(INDEX('計算A'!$D$60:$II$104,$B29,88)*GF29=1,IF(AND($E29=2,PM29=0),1000000,IF($F29&gt;0,INDEX('計算A'!CM$110:CM$114,$F29+1)+IF(AND($E29=1,PM29=0),1000,0),MIN(AEU29,20)*400+(IF('計算A'!CL$106=1,1-GE29,0)+IF('計算A'!CM$106=1,1-GG29,0))*150+164+'計算A'!CM$5*100000+IF(AND($E29=1,PM29=0),50000,0))),1000000))</f>
        <v/>
      </c>
      <c r="YU29">
        <f>IF($B29=0,1000000,IF(INDEX('計算A'!$D$60:$II$104,$B29,89)*GG29=1,IF(AND($E29=2,PN29=0),1000000,IF($F29&gt;0,INDEX('計算A'!CN$110:CN$114,$F29+1)+IF(AND($E29=1,PN29=0),1000,0),MIN(AEU29,20)*400+(IF('計算A'!CM$106=1,1-GF29,0)+IF('計算A'!CN$106=1,1-GH29,0))*150+174+'計算A'!CN$5*100000+IF(AND($E29=1,PN29=0),50000,0))),1000000))</f>
        <v/>
      </c>
      <c r="YV29">
        <f>IF($B29=0,1000000,IF(INDEX('計算A'!$D$60:$II$104,$B29,90)*GH29=1,IF(AND($E29=2,PO29=0),1000000,IF($F29&gt;0,INDEX('計算A'!CO$110:CO$114,$F29+1)+IF(AND($E29=1,PO29=0),1000,0),MIN(AEU29,20)*400+(IF('計算A'!CN$106=1,1-GG29,0)+IF('計算A'!CO$106=1,1-GI29,0))*150+184+'計算A'!CO$5*100000+IF(AND($E29=1,PO29=0),50000,0))),1000000))</f>
        <v/>
      </c>
      <c r="YW29">
        <f>IF($B29=0,1000000,IF(INDEX('計算A'!$D$60:$II$104,$B29,91)*GI29=1,IF(AND($E29=2,PP29=0),1000000,IF($F29&gt;0,INDEX('計算A'!CP$110:CP$114,$F29+1)+IF(AND($E29=1,PP29=0),1000,0),MIN(AEU29,20)*400+(IF('計算A'!CO$106=1,1-GH29,0)+IF('計算A'!CP$106=1,1-GJ29,0))*150+194+'計算A'!CP$5*100000+IF(AND($E29=1,PP29=0),50000,0))),1000000))</f>
        <v/>
      </c>
      <c r="YX29">
        <f>IF($B29=0,1000000,IF(INDEX('計算A'!$D$60:$II$104,$B29,92)*GJ29=1,IF(AND($E29=2,PQ29=0),1000000,IF($F29&gt;0,INDEX('計算A'!CQ$110:CQ$114,$F29+1)+IF(AND($E29=1,PQ29=0),1000,0),MIN(AEU29,20)*400+(IF('計算A'!CP$106=1,1-GI29,0)+IF('計算A'!CQ$106=1,1-GK29,0))*150+204+'計算A'!CQ$5*100000+IF(AND($E29=1,PQ29=0),50000,0))),1000000))</f>
        <v/>
      </c>
      <c r="YY29">
        <f>IF($B29=0,1000000,IF(INDEX('計算A'!$D$60:$II$104,$B29,93)*GK29=1,IF(AND($E29=2,PR29=0),1000000,IF($F29&gt;0,INDEX('計算A'!CR$110:CR$114,$F29+1)+IF(AND($E29=1,PR29=0),1000,0),MIN(AEU29,20)*400+(IF('計算A'!CQ$106=1,1-GJ29,0)+IF('計算A'!CR$106=1,1-GL29,0))*150+214+'計算A'!CR$5*100000+IF(AND($E29=1,PR29=0),50000,0))),1000000))</f>
        <v/>
      </c>
      <c r="YZ29">
        <f>IF($B29=0,1000000,IF(INDEX('計算A'!$D$60:$II$104,$B29,94)*GL29=1,IF(AND($E29=2,PS29=0),1000000,IF($F29&gt;0,INDEX('計算A'!CS$110:CS$114,$F29+1)+IF(AND($E29=1,PS29=0),1000,0),MIN(AEU29,20)*400+(IF('計算A'!CR$106=1,1-GK29,0)+IF('計算A'!CS$106=1,1-GM29,0))*150+224+'計算A'!CS$5*100000+IF(AND($E29=1,PS29=0),50000,0))),1000000))</f>
        <v/>
      </c>
      <c r="ZA29">
        <f>IF($B29=0,1000000,IF(INDEX('計算A'!$D$60:$II$104,$B29,95)*GM29=1,IF(AND($E29=2,PT29=0),1000000,IF($F29&gt;0,INDEX('計算A'!CT$110:CT$114,$F29+1)+IF(AND($E29=1,PT29=0),1000,0),MIN(AEU29,20)*400+(IF('計算A'!CS$106=1,1-GL29,0)+IF('計算A'!CT$106=1,1-GN29,0))*150+234+'計算A'!CT$5*100000+IF(AND($E29=1,PT29=0),50000,0))),1000000))</f>
        <v/>
      </c>
      <c r="ZB29">
        <f>IF($B29=0,1000000,IF(INDEX('計算A'!$D$60:$II$104,$B29,96)*GN29=1,IF(AND($E29=2,PU29=0),1000000,IF($F29&gt;0,INDEX('計算A'!CU$110:CU$114,$F29+1)+IF(AND($E29=1,PU29=0),1000,0),MIN(AEU29,20)*400+(IF('計算A'!CT$106=1,1-GM29,0))*150+244+'計算A'!CU$5*100000+IF(AND($E29=1,PU29=0),50000,0))),1000000))</f>
        <v/>
      </c>
      <c r="ZC29">
        <f>IF($B29=0,1000000,IF(INDEX('計算A'!$D$60:$II$104,$B29,97)*GO29=1,IF(AND($E29=2,PV29=0),1000000,IF($F29&gt;0,INDEX('計算A'!CV$110:CV$114,$F29+1)+IF(AND($E29=1,PV29=0),1000,0),MIN(AEV29,20)*400+(IF('計算A'!CV$106=1,1-GP29,0))*150+15+'計算A'!CV$5*100000+IF(AND($E29=1,PV29=0),50000,0))),1000000))</f>
        <v/>
      </c>
      <c r="ZD29">
        <f>IF($B29=0,1000000,IF(INDEX('計算A'!$D$60:$II$104,$B29,98)*GP29=1,IF(AND($E29=2,PW29=0),1000000,IF($F29&gt;0,INDEX('計算A'!CW$110:CW$114,$F29+1)+IF(AND($E29=1,PW29=0),1000,0),MIN(AEV29,20)*400+(IF('計算A'!CV$106=1,1-GO29,0)+IF('計算A'!CW$106=1,1-GQ29,0))*150+25+'計算A'!CW$5*100000+IF(AND($E29=1,PW29=0),50000,0))),1000000))</f>
        <v/>
      </c>
      <c r="ZE29">
        <f>IF($B29=0,1000000,IF(INDEX('計算A'!$D$60:$II$104,$B29,99)*GQ29=1,IF(AND($E29=2,PX29=0),1000000,IF($F29&gt;0,INDEX('計算A'!CX$110:CX$114,$F29+1)+IF(AND($E29=1,PX29=0),1000,0),MIN(AEV29,20)*400+(IF('計算A'!CW$106=1,1-GP29,0)+IF('計算A'!CX$106=1,1-GR29,0))*150+35+'計算A'!CX$5*100000+IF(AND($E29=1,PX29=0),50000,0))),1000000))</f>
        <v/>
      </c>
      <c r="ZF29">
        <f>IF($B29=0,1000000,IF(INDEX('計算A'!$D$60:$II$104,$B29,100)*GR29=1,IF(AND($E29=2,PY29=0),1000000,IF($F29&gt;0,INDEX('計算A'!CY$110:CY$114,$F29+1)+IF(AND($E29=1,PY29=0),1000,0),MIN(AEV29,20)*400+(IF('計算A'!CX$106=1,1-GQ29,0)+IF('計算A'!CY$106=1,1-GS29,0))*150+45+'計算A'!CY$5*100000+IF(AND($E29=1,PY29=0),50000,0))),1000000))</f>
        <v/>
      </c>
      <c r="ZG29">
        <f>IF($B29=0,1000000,IF(INDEX('計算A'!$D$60:$II$104,$B29,101)*GS29=1,IF(AND($E29=2,PZ29=0),1000000,IF($F29&gt;0,INDEX('計算A'!CZ$110:CZ$114,$F29+1)+IF(AND($E29=1,PZ29=0),1000,0),MIN(AEV29,20)*400+(IF('計算A'!CY$106=1,1-GR29,0)+IF('計算A'!CZ$106=1,1-GT29,0))*150+55+'計算A'!CZ$5*100000+IF(AND($E29=1,PZ29=0),50000,0))),1000000))</f>
        <v/>
      </c>
      <c r="ZH29">
        <f>IF($B29=0,1000000,IF(INDEX('計算A'!$D$60:$II$104,$B29,102)*GT29=1,IF(AND($E29=2,QA29=0),1000000,IF($F29&gt;0,INDEX('計算A'!DA$110:DA$114,$F29+1)+IF(AND($E29=1,QA29=0),1000,0),MIN(AEV29,20)*400+(IF('計算A'!CZ$106=1,1-GS29,0)+IF('計算A'!DA$106=1,1-GU29,0))*150+65+'計算A'!DA$5*100000+IF(AND($E29=1,QA29=0),50000,0))),1000000))</f>
        <v/>
      </c>
      <c r="ZI29">
        <f>IF($B29=0,1000000,IF(INDEX('計算A'!$D$60:$II$104,$B29,103)*GU29=1,IF(AND($E29=2,QB29=0),1000000,IF($F29&gt;0,INDEX('計算A'!DB$110:DB$114,$F29+1)+IF(AND($E29=1,QB29=0),1000,0),MIN(AEV29,20)*400+(IF('計算A'!DA$106=1,1-GT29,0)+IF('計算A'!DB$106=1,1-GV29,0))*150+75+'計算A'!DB$5*100000+IF(AND($E29=1,QB29=0),50000,0))),1000000))</f>
        <v/>
      </c>
      <c r="ZJ29">
        <f>IF($B29=0,1000000,IF(INDEX('計算A'!$D$60:$II$104,$B29,104)*GV29=1,IF(AND($E29=2,QC29=0),1000000,IF($F29&gt;0,INDEX('計算A'!DC$110:DC$114,$F29+1)+IF(AND($E29=1,QC29=0),1000,0),MIN(AEV29,20)*400+(IF('計算A'!DB$106=1,1-GU29,0)+IF('計算A'!DC$106=1,1-GW29,0))*150+85+'計算A'!DC$5*100000+IF(AND($E29=1,QC29=0),50000,0))),1000000))</f>
        <v/>
      </c>
      <c r="ZK29">
        <f>IF($B29=0,1000000,IF(INDEX('計算A'!$D$60:$II$104,$B29,105)*GW29=1,IF(AND($E29=2,QD29=0),1000000,IF($F29&gt;0,INDEX('計算A'!DD$110:DD$114,$F29+1)+IF(AND($E29=1,QD29=0),1000,0),MIN(AEV29,20)*400+(IF('計算A'!DC$106=1,1-GV29,0)+IF('計算A'!DD$106=1,1-GX29,0))*150+95+'計算A'!DD$5*100000+IF(AND($E29=1,QD29=0),50000,0))),1000000))</f>
        <v/>
      </c>
      <c r="ZL29">
        <f>IF($B29=0,1000000,IF(INDEX('計算A'!$D$60:$II$104,$B29,106)*GX29=1,IF(AND($E29=2,QE29=0),1000000,IF($F29&gt;0,INDEX('計算A'!DE$110:DE$114,$F29+1)+IF(AND($E29=1,QE29=0),1000,0),MIN(AEV29,20)*400+(IF('計算A'!DD$106=1,1-GW29,0)+IF('計算A'!DE$106=1,1-GY29,0))*150+105+'計算A'!DE$5*100000+IF(AND($E29=1,QE29=0),50000,0))),1000000))</f>
        <v/>
      </c>
      <c r="ZM29">
        <f>IF($B29=0,1000000,IF(INDEX('計算A'!$D$60:$II$104,$B29,107)*GY29=1,IF(AND($E29=2,QF29=0),1000000,IF($F29&gt;0,INDEX('計算A'!DF$110:DF$114,$F29+1)+IF(AND($E29=1,QF29=0),1000,0),MIN(AEV29,20)*400+(IF('計算A'!DE$106=1,1-GX29,0)+IF('計算A'!DF$106=1,1-GZ29,0))*150+115+'計算A'!DF$5*100000+IF(AND($E29=1,QF29=0),50000,0))),1000000))</f>
        <v/>
      </c>
      <c r="ZN29">
        <f>IF($B29=0,1000000,IF(INDEX('計算A'!$D$60:$II$104,$B29,108)*GZ29=1,IF(AND($E29=2,QG29=0),1000000,IF($F29&gt;0,INDEX('計算A'!DG$110:DG$114,$F29+1)+IF(AND($E29=1,QG29=0),1000,0),MIN(AEV29,20)*400+(IF('計算A'!DF$106=1,1-GY29,0)+IF('計算A'!DG$106=1,1-HA29,0))*150+125+'計算A'!DG$5*100000+IF(AND($E29=1,QG29=0),50000,0))),1000000))</f>
        <v/>
      </c>
      <c r="ZO29">
        <f>IF($B29=0,1000000,IF(INDEX('計算A'!$D$60:$II$104,$B29,109)*HA29=1,IF(AND($E29=2,QH29=0),1000000,IF($F29&gt;0,INDEX('計算A'!DH$110:DH$114,$F29+1)+IF(AND($E29=1,QH29=0),1000,0),MIN(AEV29,20)*400+(IF('計算A'!DG$106=1,1-GZ29,0)+IF('計算A'!DH$106=1,1-HB29,0))*150+135+'計算A'!DH$5*100000+IF(AND($E29=1,QH29=0),50000,0))),1000000))</f>
        <v/>
      </c>
      <c r="ZP29">
        <f>IF($B29=0,1000000,IF(INDEX('計算A'!$D$60:$II$104,$B29,110)*HB29=1,IF(AND($E29=2,QI29=0),1000000,IF($F29&gt;0,INDEX('計算A'!DI$110:DI$114,$F29+1)+IF(AND($E29=1,QI29=0),1000,0),MIN(AEV29,20)*400+(IF('計算A'!DH$106=1,1-HA29,0)+IF('計算A'!DI$106=1,1-HC29,0))*150+145+'計算A'!DI$5*100000+IF(AND($E29=1,QI29=0),50000,0))),1000000))</f>
        <v/>
      </c>
      <c r="ZQ29">
        <f>IF($B29=0,1000000,IF(INDEX('計算A'!$D$60:$II$104,$B29,111)*HC29=1,IF(AND($E29=2,QJ29=0),1000000,IF($F29&gt;0,INDEX('計算A'!DJ$110:DJ$114,$F29+1)+IF(AND($E29=1,QJ29=0),1000,0),MIN(AEV29,20)*400+(IF('計算A'!DI$106=1,1-HB29,0)+IF('計算A'!DJ$106=1,1-HD29,0))*150+155+'計算A'!DJ$5*100000+IF(AND($E29=1,QJ29=0),50000,0))),1000000))</f>
        <v/>
      </c>
      <c r="ZR29">
        <f>IF($B29=0,1000000,IF(INDEX('計算A'!$D$60:$II$104,$B29,112)*HD29=1,IF(AND($E29=2,QK29=0),1000000,IF($F29&gt;0,INDEX('計算A'!DK$110:DK$114,$F29+1)+IF(AND($E29=1,QK29=0),1000,0),MIN(AEV29,20)*400+(IF('計算A'!DJ$106=1,1-HC29,0)+IF('計算A'!DK$106=1,1-HE29,0))*150+165+'計算A'!DK$5*100000+IF(AND($E29=1,QK29=0),50000,0))),1000000))</f>
        <v/>
      </c>
      <c r="ZS29">
        <f>IF($B29=0,1000000,IF(INDEX('計算A'!$D$60:$II$104,$B29,113)*HE29=1,IF(AND($E29=2,QL29=0),1000000,IF($F29&gt;0,INDEX('計算A'!DL$110:DL$114,$F29+1)+IF(AND($E29=1,QL29=0),1000,0),MIN(AEV29,20)*400+(IF('計算A'!DK$106=1,1-HD29,0)+IF('計算A'!DL$106=1,1-HF29,0))*150+175+'計算A'!DL$5*100000+IF(AND($E29=1,QL29=0),50000,0))),1000000))</f>
        <v/>
      </c>
      <c r="ZT29">
        <f>IF($B29=0,1000000,IF(INDEX('計算A'!$D$60:$II$104,$B29,114)*HF29=1,IF(AND($E29=2,QM29=0),1000000,IF($F29&gt;0,INDEX('計算A'!DM$110:DM$114,$F29+1)+IF(AND($E29=1,QM29=0),1000,0),MIN(AEV29,20)*400+(IF('計算A'!DL$106=1,1-HE29,0)+IF('計算A'!DM$106=1,1-HG29,0))*150+185+'計算A'!DM$5*100000+IF(AND($E29=1,QM29=0),50000,0))),1000000))</f>
        <v/>
      </c>
      <c r="ZU29">
        <f>IF($B29=0,1000000,IF(INDEX('計算A'!$D$60:$II$104,$B29,115)*HG29=1,IF(AND($E29=2,QN29=0),1000000,IF($F29&gt;0,INDEX('計算A'!DN$110:DN$114,$F29+1)+IF(AND($E29=1,QN29=0),1000,0),MIN(AEV29,20)*400+(IF('計算A'!DM$106=1,1-HF29,0)+IF('計算A'!DN$106=1,1-HH29,0))*150+195+'計算A'!DN$5*100000+IF(AND($E29=1,QN29=0),50000,0))),1000000))</f>
        <v/>
      </c>
      <c r="ZV29">
        <f>IF($B29=0,1000000,IF(INDEX('計算A'!$D$60:$II$104,$B29,116)*HH29=1,IF(AND($E29=2,QO29=0),1000000,IF($F29&gt;0,INDEX('計算A'!DO$110:DO$114,$F29+1)+IF(AND($E29=1,QO29=0),1000,0),MIN(AEV29,20)*400+(IF('計算A'!DN$106=1,1-HG29,0)+IF('計算A'!DO$106=1,1-HI29,0))*150+205+'計算A'!DO$5*100000+IF(AND($E29=1,QO29=0),50000,0))),1000000))</f>
        <v/>
      </c>
      <c r="ZW29">
        <f>IF($B29=0,1000000,IF(INDEX('計算A'!$D$60:$II$104,$B29,117)*HI29=1,IF(AND($E29=2,QP29=0),1000000,IF($F29&gt;0,INDEX('計算A'!DP$110:DP$114,$F29+1)+IF(AND($E29=1,QP29=0),1000,0),MIN(AEV29,20)*400+(IF('計算A'!DO$106=1,1-HH29,0)+IF('計算A'!DP$106=1,1-HJ29,0))*150+215+'計算A'!DP$5*100000+IF(AND($E29=1,QP29=0),50000,0))),1000000))</f>
        <v/>
      </c>
      <c r="ZX29">
        <f>IF($B29=0,1000000,IF(INDEX('計算A'!$D$60:$II$104,$B29,118)*HJ29=1,IF(AND($E29=2,QQ29=0),1000000,IF($F29&gt;0,INDEX('計算A'!DQ$110:DQ$114,$F29+1)+IF(AND($E29=1,QQ29=0),1000,0),MIN(AEV29,20)*400+(IF('計算A'!DP$106=1,1-HI29,0)+IF('計算A'!DQ$106=1,1-HK29,0))*150+225+'計算A'!DQ$5*100000+IF(AND($E29=1,QQ29=0),50000,0))),1000000))</f>
        <v/>
      </c>
      <c r="ZY29">
        <f>IF($B29=0,1000000,IF(INDEX('計算A'!$D$60:$II$104,$B29,119)*HK29=1,IF(AND($E29=2,QR29=0),1000000,IF($F29&gt;0,INDEX('計算A'!DR$110:DR$114,$F29+1)+IF(AND($E29=1,QR29=0),1000,0),MIN(AEV29,20)*400+(IF('計算A'!DQ$106=1,1-HJ29,0)+IF('計算A'!DR$106=1,1-HL29,0))*150+235+'計算A'!DR$5*100000+IF(AND($E29=1,QR29=0),50000,0))),1000000))</f>
        <v/>
      </c>
      <c r="ZZ29">
        <f>IF($B29=0,1000000,IF(INDEX('計算A'!$D$60:$II$104,$B29,120)*HL29=1,IF(AND($E29=2,QS29=0),1000000,IF($F29&gt;0,INDEX('計算A'!DS$110:DS$114,$F29+1)+IF(AND($E29=1,QS29=0),1000,0),MIN(AEV29,20)*400+(IF('計算A'!DR$106=1,1-HK29,0))*150+245+'計算A'!DS$5*100000+IF(AND($E29=1,QS29=0),50000,0))),1000000))</f>
        <v/>
      </c>
      <c r="AAA29">
        <f>IF($B29=0,1000000,IF(INDEX('計算A'!$D$60:$II$104,$B29,121)*HM29=1,IF(AND($E29=2,QT29=0),1000000,IF($F29&gt;0,INDEX('計算A'!DT$110:DT$114,$F29+1)+IF(AND($E29=1,QT29=0),1000,0),MIN(AEW29,20)*400+(IF('計算A'!DT$106=1,1-HN29,0))*150+16+'計算A'!DT$5*100000+IF(AND($E29=1,QT29=0),50000,0))),1000000))</f>
        <v/>
      </c>
      <c r="AAB29">
        <f>IF($B29=0,1000000,IF(INDEX('計算A'!$D$60:$II$104,$B29,122)*HN29=1,IF(AND($E29=2,QU29=0),1000000,IF($F29&gt;0,INDEX('計算A'!DU$110:DU$114,$F29+1)+IF(AND($E29=1,QU29=0),1000,0),MIN(AEW29,20)*400+(IF('計算A'!DT$106=1,1-HM29,0)+IF('計算A'!DU$106=1,1-HO29,0))*150+26+'計算A'!DU$5*100000+IF(AND($E29=1,QU29=0),50000,0))),1000000))</f>
        <v/>
      </c>
      <c r="AAC29">
        <f>IF($B29=0,1000000,IF(INDEX('計算A'!$D$60:$II$104,$B29,123)*HO29=1,IF(AND($E29=2,QV29=0),1000000,IF($F29&gt;0,INDEX('計算A'!DV$110:DV$114,$F29+1)+IF(AND($E29=1,QV29=0),1000,0),MIN(AEW29,20)*400+(IF('計算A'!DU$106=1,1-HN29,0)+IF('計算A'!DV$106=1,1-HP29,0))*150+36+'計算A'!DV$5*100000+IF(AND($E29=1,QV29=0),50000,0))),1000000))</f>
        <v/>
      </c>
      <c r="AAD29">
        <f>IF($B29=0,1000000,IF(INDEX('計算A'!$D$60:$II$104,$B29,124)*HP29=1,IF(AND($E29=2,QW29=0),1000000,IF($F29&gt;0,INDEX('計算A'!DW$110:DW$114,$F29+1)+IF(AND($E29=1,QW29=0),1000,0),MIN(AEW29,20)*400+(IF('計算A'!DV$106=1,1-HO29,0)+IF('計算A'!DW$106=1,1-HQ29,0))*150+46+'計算A'!DW$5*100000+IF(AND($E29=1,QW29=0),50000,0))),1000000))</f>
        <v/>
      </c>
      <c r="AAE29">
        <f>IF($B29=0,1000000,IF(INDEX('計算A'!$D$60:$II$104,$B29,125)*HQ29=1,IF(AND($E29=2,QX29=0),1000000,IF($F29&gt;0,INDEX('計算A'!DX$110:DX$114,$F29+1)+IF(AND($E29=1,QX29=0),1000,0),MIN(AEW29,20)*400+(IF('計算A'!DW$106=1,1-HP29,0)+IF('計算A'!DX$106=1,1-HR29,0))*150+56+'計算A'!DX$5*100000+IF(AND($E29=1,QX29=0),50000,0))),1000000))</f>
        <v/>
      </c>
      <c r="AAF29">
        <f>IF($B29=0,1000000,IF(INDEX('計算A'!$D$60:$II$104,$B29,126)*HR29=1,IF(AND($E29=2,QY29=0),1000000,IF($F29&gt;0,INDEX('計算A'!DY$110:DY$114,$F29+1)+IF(AND($E29=1,QY29=0),1000,0),MIN(AEW29,20)*400+(IF('計算A'!DX$106=1,1-HQ29,0)+IF('計算A'!DY$106=1,1-HS29,0))*150+66+'計算A'!DY$5*100000+IF(AND($E29=1,QY29=0),50000,0))),1000000))</f>
        <v/>
      </c>
      <c r="AAG29">
        <f>IF($B29=0,1000000,IF(INDEX('計算A'!$D$60:$II$104,$B29,127)*HS29=1,IF(AND($E29=2,QZ29=0),1000000,IF($F29&gt;0,INDEX('計算A'!DZ$110:DZ$114,$F29+1)+IF(AND($E29=1,QZ29=0),1000,0),MIN(AEW29,20)*400+(IF('計算A'!DY$106=1,1-HR29,0)+IF('計算A'!DZ$106=1,1-HT29,0))*150+76+'計算A'!DZ$5*100000+IF(AND($E29=1,QZ29=0),50000,0))),1000000))</f>
        <v/>
      </c>
      <c r="AAH29">
        <f>IF($B29=0,1000000,IF(INDEX('計算A'!$D$60:$II$104,$B29,128)*HT29=1,IF(AND($E29=2,RA29=0),1000000,IF($F29&gt;0,INDEX('計算A'!EA$110:EA$114,$F29+1)+IF(AND($E29=1,RA29=0),1000,0),MIN(AEW29,20)*400+(IF('計算A'!DZ$106=1,1-HS29,0)+IF('計算A'!EA$106=1,1-HU29,0))*150+86+'計算A'!EA$5*100000+IF(AND($E29=1,RA29=0),50000,0))),1000000))</f>
        <v/>
      </c>
      <c r="AAI29">
        <f>IF($B29=0,1000000,IF(INDEX('計算A'!$D$60:$II$104,$B29,129)*HU29=1,IF(AND($E29=2,RB29=0),1000000,IF($F29&gt;0,INDEX('計算A'!EB$110:EB$114,$F29+1)+IF(AND($E29=1,RB29=0),1000,0),MIN(AEW29,20)*400+(IF('計算A'!EA$106=1,1-HT29,0)+IF('計算A'!EB$106=1,1-HV29,0))*150+96+'計算A'!EB$5*100000+IF(AND($E29=1,RB29=0),50000,0))),1000000))</f>
        <v/>
      </c>
      <c r="AAJ29">
        <f>IF($B29=0,1000000,IF(INDEX('計算A'!$D$60:$II$104,$B29,130)*HV29=1,IF(AND($E29=2,RC29=0),1000000,IF($F29&gt;0,INDEX('計算A'!EC$110:EC$114,$F29+1)+IF(AND($E29=1,RC29=0),1000,0),MIN(AEW29,20)*400+(IF('計算A'!EB$106=1,1-HU29,0)+IF('計算A'!EC$106=1,1-HW29,0))*150+106+'計算A'!EC$5*100000+IF(AND($E29=1,RC29=0),50000,0))),1000000))</f>
        <v/>
      </c>
      <c r="AAK29">
        <f>IF($B29=0,1000000,IF(INDEX('計算A'!$D$60:$II$104,$B29,131)*HW29=1,IF(AND($E29=2,RD29=0),1000000,IF($F29&gt;0,INDEX('計算A'!ED$110:ED$114,$F29+1)+IF(AND($E29=1,RD29=0),1000,0),MIN(AEW29,20)*400+(IF('計算A'!EC$106=1,1-HV29,0)+IF('計算A'!ED$106=1,1-HX29,0))*150+116+'計算A'!ED$5*100000+IF(AND($E29=1,RD29=0),50000,0))),1000000))</f>
        <v/>
      </c>
      <c r="AAL29">
        <f>IF($B29=0,1000000,IF(INDEX('計算A'!$D$60:$II$104,$B29,132)*HX29=1,IF(AND($E29=2,RE29=0),1000000,IF($F29&gt;0,INDEX('計算A'!EE$110:EE$114,$F29+1)+IF(AND($E29=1,RE29=0),1000,0),MIN(AEW29,20)*400+(IF('計算A'!ED$106=1,1-HW29,0)+IF('計算A'!EE$106=1,1-HY29,0))*150+126+'計算A'!EE$5*100000+IF(AND($E29=1,RE29=0),50000,0))),1000000))</f>
        <v/>
      </c>
      <c r="AAM29">
        <f>IF($B29=0,1000000,IF(INDEX('計算A'!$D$60:$II$104,$B29,133)*HY29=1,IF(AND($E29=2,RF29=0),1000000,IF($F29&gt;0,INDEX('計算A'!EF$110:EF$114,$F29+1)+IF(AND($E29=1,RF29=0),1000,0),MIN(AEW29,20)*400+(IF('計算A'!EE$106=1,1-HX29,0)+IF('計算A'!EF$106=1,1-HZ29,0))*150+136+'計算A'!EF$5*100000+IF(AND($E29=1,RF29=0),50000,0))),1000000))</f>
        <v/>
      </c>
      <c r="AAN29">
        <f>IF($B29=0,1000000,IF(INDEX('計算A'!$D$60:$II$104,$B29,134)*HZ29=1,IF(AND($E29=2,RG29=0),1000000,IF($F29&gt;0,INDEX('計算A'!EG$110:EG$114,$F29+1)+IF(AND($E29=1,RG29=0),1000,0),MIN(AEW29,20)*400+(IF('計算A'!EF$106=1,1-HY29,0)+IF('計算A'!EG$106=1,1-IA29,0))*150+146+'計算A'!EG$5*100000+IF(AND($E29=1,RG29=0),50000,0))),1000000))</f>
        <v/>
      </c>
      <c r="AAO29">
        <f>IF($B29=0,1000000,IF(INDEX('計算A'!$D$60:$II$104,$B29,135)*IA29=1,IF(AND($E29=2,RH29=0),1000000,IF($F29&gt;0,INDEX('計算A'!EH$110:EH$114,$F29+1)+IF(AND($E29=1,RH29=0),1000,0),MIN(AEW29,20)*400+(IF('計算A'!EG$106=1,1-HZ29,0)+IF('計算A'!EH$106=1,1-IB29,0))*150+156+'計算A'!EH$5*100000+IF(AND($E29=1,RH29=0),50000,0))),1000000))</f>
        <v/>
      </c>
      <c r="AAP29">
        <f>IF($B29=0,1000000,IF(INDEX('計算A'!$D$60:$II$104,$B29,136)*IB29=1,IF(AND($E29=2,RI29=0),1000000,IF($F29&gt;0,INDEX('計算A'!EI$110:EI$114,$F29+1)+IF(AND($E29=1,RI29=0),1000,0),MIN(AEW29,20)*400+(IF('計算A'!EH$106=1,1-IA29,0)+IF('計算A'!EI$106=1,1-IC29,0))*150+166+'計算A'!EI$5*100000+IF(AND($E29=1,RI29=0),50000,0))),1000000))</f>
        <v/>
      </c>
      <c r="AAQ29">
        <f>IF($B29=0,1000000,IF(INDEX('計算A'!$D$60:$II$104,$B29,137)*IC29=1,IF(AND($E29=2,RJ29=0),1000000,IF($F29&gt;0,INDEX('計算A'!EJ$110:EJ$114,$F29+1)+IF(AND($E29=1,RJ29=0),1000,0),MIN(AEW29,20)*400+(IF('計算A'!EI$106=1,1-IB29,0)+IF('計算A'!EJ$106=1,1-ID29,0))*150+176+'計算A'!EJ$5*100000+IF(AND($E29=1,RJ29=0),50000,0))),1000000))</f>
        <v/>
      </c>
      <c r="AAR29">
        <f>IF($B29=0,1000000,IF(INDEX('計算A'!$D$60:$II$104,$B29,138)*ID29=1,IF(AND($E29=2,RK29=0),1000000,IF($F29&gt;0,INDEX('計算A'!EK$110:EK$114,$F29+1)+IF(AND($E29=1,RK29=0),1000,0),MIN(AEW29,20)*400+(IF('計算A'!EJ$106=1,1-IC29,0)+IF('計算A'!EK$106=1,1-IE29,0))*150+186+'計算A'!EK$5*100000+IF(AND($E29=1,RK29=0),50000,0))),1000000))</f>
        <v/>
      </c>
      <c r="AAS29">
        <f>IF($B29=0,1000000,IF(INDEX('計算A'!$D$60:$II$104,$B29,139)*IE29=1,IF(AND($E29=2,RL29=0),1000000,IF($F29&gt;0,INDEX('計算A'!EL$110:EL$114,$F29+1)+IF(AND($E29=1,RL29=0),1000,0),MIN(AEW29,20)*400+(IF('計算A'!EK$106=1,1-ID29,0)+IF('計算A'!EL$106=1,1-IF29,0))*150+196+'計算A'!EL$5*100000+IF(AND($E29=1,RL29=0),50000,0))),1000000))</f>
        <v/>
      </c>
      <c r="AAT29">
        <f>IF($B29=0,1000000,IF(INDEX('計算A'!$D$60:$II$104,$B29,140)*IF29=1,IF(AND($E29=2,RM29=0),1000000,IF($F29&gt;0,INDEX('計算A'!EM$110:EM$114,$F29+1)+IF(AND($E29=1,RM29=0),1000,0),MIN(AEW29,20)*400+(IF('計算A'!EL$106=1,1-IE29,0)+IF('計算A'!EM$106=1,1-IG29,0))*150+206+'計算A'!EM$5*100000+IF(AND($E29=1,RM29=0),50000,0))),1000000))</f>
        <v/>
      </c>
      <c r="AAU29">
        <f>IF($B29=0,1000000,IF(INDEX('計算A'!$D$60:$II$104,$B29,141)*IG29=1,IF(AND($E29=2,RN29=0),1000000,IF($F29&gt;0,INDEX('計算A'!EN$110:EN$114,$F29+1)+IF(AND($E29=1,RN29=0),1000,0),MIN(AEW29,20)*400+(IF('計算A'!EM$106=1,1-IF29,0)+IF('計算A'!EN$106=1,1-IH29,0))*150+216+'計算A'!EN$5*100000+IF(AND($E29=1,RN29=0),50000,0))),1000000))</f>
        <v/>
      </c>
      <c r="AAV29">
        <f>IF($B29=0,1000000,IF(INDEX('計算A'!$D$60:$II$104,$B29,142)*IH29=1,IF(AND($E29=2,RO29=0),1000000,IF($F29&gt;0,INDEX('計算A'!EO$110:EO$114,$F29+1)+IF(AND($E29=1,RO29=0),1000,0),MIN(AEW29,20)*400+(IF('計算A'!EN$106=1,1-IG29,0)+IF('計算A'!EO$106=1,1-II29,0))*150+226+'計算A'!EO$5*100000+IF(AND($E29=1,RO29=0),50000,0))),1000000))</f>
        <v/>
      </c>
      <c r="AAW29">
        <f>IF($B29=0,1000000,IF(INDEX('計算A'!$D$60:$II$104,$B29,143)*II29=1,IF(AND($E29=2,RP29=0),1000000,IF($F29&gt;0,INDEX('計算A'!EP$110:EP$114,$F29+1)+IF(AND($E29=1,RP29=0),1000,0),MIN(AEW29,20)*400+(IF('計算A'!EO$106=1,1-IH29,0)+IF('計算A'!EP$106=1,1-IJ29,0))*150+236+'計算A'!EP$5*100000+IF(AND($E29=1,RP29=0),50000,0))),1000000))</f>
        <v/>
      </c>
      <c r="AAX29">
        <f>IF($B29=0,1000000,IF(INDEX('計算A'!$D$60:$II$104,$B29,144)*IJ29=1,IF(AND($E29=2,RQ29=0),1000000,IF($F29&gt;0,INDEX('計算A'!EQ$110:EQ$114,$F29+1)+IF(AND($E29=1,RQ29=0),1000,0),MIN(AEW29,20)*400+(IF('計算A'!EP$106=1,1-II29,0))*150+246+'計算A'!EQ$5*100000+IF(AND($E29=1,RQ29=0),50000,0))),1000000))</f>
        <v/>
      </c>
      <c r="AAY29">
        <f>IF($B29=0,1000000,IF(INDEX('計算A'!$D$60:$II$104,$B29,145)*IK29=1,IF(AND($E29=2,RR29=0),1000000,IF($F29&gt;0,INDEX('計算A'!ER$110:ER$114,$F29+1)+IF(AND($E29=1,RR29=0),1000,0),MIN(AEX29,20)*400+(IF('計算A'!ER$106=1,1-IL29,0))*150+17+'計算A'!ER$5*100000+IF(AND($E29=1,RR29=0),50000,0))),1000000))</f>
        <v/>
      </c>
      <c r="AAZ29">
        <f>IF($B29=0,1000000,IF(INDEX('計算A'!$D$60:$II$104,$B29,146)*IL29=1,IF(AND($E29=2,RS29=0),1000000,IF($F29&gt;0,INDEX('計算A'!ES$110:ES$114,$F29+1)+IF(AND($E29=1,RS29=0),1000,0),MIN(AEX29,20)*400+(IF('計算A'!ER$106=1,1-IK29,0)+IF('計算A'!ES$106=1,1-IM29,0))*150+27+'計算A'!ES$5*100000+IF(AND($E29=1,RS29=0),50000,0))),1000000))</f>
        <v/>
      </c>
      <c r="ABA29">
        <f>IF($B29=0,1000000,IF(INDEX('計算A'!$D$60:$II$104,$B29,147)*IM29=1,IF(AND($E29=2,RT29=0),1000000,IF($F29&gt;0,INDEX('計算A'!ET$110:ET$114,$F29+1)+IF(AND($E29=1,RT29=0),1000,0),MIN(AEX29,20)*400+(IF('計算A'!ES$106=1,1-IL29,0)+IF('計算A'!ET$106=1,1-IN29,0))*150+37+'計算A'!ET$5*100000+IF(AND($E29=1,RT29=0),50000,0))),1000000))</f>
        <v/>
      </c>
      <c r="ABB29">
        <f>IF($B29=0,1000000,IF(INDEX('計算A'!$D$60:$II$104,$B29,148)*IN29=1,IF(AND($E29=2,RU29=0),1000000,IF($F29&gt;0,INDEX('計算A'!EU$110:EU$114,$F29+1)+IF(AND($E29=1,RU29=0),1000,0),MIN(AEX29,20)*400+(IF('計算A'!ET$106=1,1-IM29,0)+IF('計算A'!EU$106=1,1-IO29,0))*150+47+'計算A'!EU$5*100000+IF(AND($E29=1,RU29=0),50000,0))),1000000))</f>
        <v/>
      </c>
      <c r="ABC29">
        <f>IF($B29=0,1000000,IF(INDEX('計算A'!$D$60:$II$104,$B29,149)*IO29=1,IF(AND($E29=2,RV29=0),1000000,IF($F29&gt;0,INDEX('計算A'!EV$110:EV$114,$F29+1)+IF(AND($E29=1,RV29=0),1000,0),MIN(AEX29,20)*400+(IF('計算A'!EU$106=1,1-IN29,0)+IF('計算A'!EV$106=1,1-IP29,0))*150+57+'計算A'!EV$5*100000+IF(AND($E29=1,RV29=0),50000,0))),1000000))</f>
        <v/>
      </c>
      <c r="ABD29">
        <f>IF($B29=0,1000000,IF(INDEX('計算A'!$D$60:$II$104,$B29,150)*IP29=1,IF(AND($E29=2,RW29=0),1000000,IF($F29&gt;0,INDEX('計算A'!EW$110:EW$114,$F29+1)+IF(AND($E29=1,RW29=0),1000,0),MIN(AEX29,20)*400+(IF('計算A'!EV$106=1,1-IO29,0)+IF('計算A'!EW$106=1,1-IQ29,0))*150+67+'計算A'!EW$5*100000+IF(AND($E29=1,RW29=0),50000,0))),1000000))</f>
        <v/>
      </c>
      <c r="ABE29">
        <f>IF($B29=0,1000000,IF(INDEX('計算A'!$D$60:$II$104,$B29,151)*IQ29=1,IF(AND($E29=2,RX29=0),1000000,IF($F29&gt;0,INDEX('計算A'!EX$110:EX$114,$F29+1)+IF(AND($E29=1,RX29=0),1000,0),MIN(AEX29,20)*400+(IF('計算A'!EW$106=1,1-IP29,0)+IF('計算A'!EX$106=1,1-IR29,0))*150+77+'計算A'!EX$5*100000+IF(AND($E29=1,RX29=0),50000,0))),1000000))</f>
        <v/>
      </c>
      <c r="ABF29">
        <f>IF($B29=0,1000000,IF(INDEX('計算A'!$D$60:$II$104,$B29,152)*IR29=1,IF(AND($E29=2,RY29=0),1000000,IF($F29&gt;0,INDEX('計算A'!EY$110:EY$114,$F29+1)+IF(AND($E29=1,RY29=0),1000,0),MIN(AEX29,20)*400+(IF('計算A'!EX$106=1,1-IQ29,0)+IF('計算A'!EY$106=1,1-IS29,0))*150+87+'計算A'!EY$5*100000+IF(AND($E29=1,RY29=0),50000,0))),1000000))</f>
        <v/>
      </c>
      <c r="ABG29">
        <f>IF($B29=0,1000000,IF(INDEX('計算A'!$D$60:$II$104,$B29,153)*IS29=1,IF(AND($E29=2,RZ29=0),1000000,IF($F29&gt;0,INDEX('計算A'!EZ$110:EZ$114,$F29+1)+IF(AND($E29=1,RZ29=0),1000,0),MIN(AEX29,20)*400+(IF('計算A'!EY$106=1,1-IR29,0)+IF('計算A'!EZ$106=1,1-IT29,0))*150+97+'計算A'!EZ$5*100000+IF(AND($E29=1,RZ29=0),50000,0))),1000000))</f>
        <v/>
      </c>
      <c r="ABH29">
        <f>IF($B29=0,1000000,IF(INDEX('計算A'!$D$60:$II$104,$B29,154)*IT29=1,IF(AND($E29=2,SA29=0),1000000,IF($F29&gt;0,INDEX('計算A'!FA$110:FA$114,$F29+1)+IF(AND($E29=1,SA29=0),1000,0),MIN(AEX29,20)*400+(IF('計算A'!EZ$106=1,1-IS29,0)+IF('計算A'!FA$106=1,1-IU29,0))*150+107+'計算A'!FA$5*100000+IF(AND($E29=1,SA29=0),50000,0))),1000000))</f>
        <v/>
      </c>
      <c r="ABI29">
        <f>IF($B29=0,1000000,IF(INDEX('計算A'!$D$60:$II$104,$B29,155)*IU29=1,IF(AND($E29=2,SB29=0),1000000,IF($F29&gt;0,INDEX('計算A'!FB$110:FB$114,$F29+1)+IF(AND($E29=1,SB29=0),1000,0),MIN(AEX29,20)*400+(IF('計算A'!FA$106=1,1-IT29,0)+IF('計算A'!FB$106=1,1-IV29,0))*150+117+'計算A'!FB$5*100000+IF(AND($E29=1,SB29=0),50000,0))),1000000))</f>
        <v/>
      </c>
      <c r="ABJ29">
        <f>IF($B29=0,1000000,IF(INDEX('計算A'!$D$60:$II$104,$B29,156)*IV29=1,IF(AND($E29=2,SC29=0),1000000,IF($F29&gt;0,INDEX('計算A'!FC$110:FC$114,$F29+1)+IF(AND($E29=1,SC29=0),1000,0),MIN(AEX29,20)*400+(IF('計算A'!FB$106=1,1-IU29,0)+IF('計算A'!FC$106=1,1-IW29,0))*150+127+'計算A'!FC$5*100000+IF(AND($E29=1,SC29=0),50000,0))),1000000))</f>
        <v/>
      </c>
      <c r="ABK29">
        <f>IF($B29=0,1000000,IF(INDEX('計算A'!$D$60:$II$104,$B29,157)*IW29=1,IF(AND($E29=2,SD29=0),1000000,IF($F29&gt;0,INDEX('計算A'!FD$110:FD$114,$F29+1)+IF(AND($E29=1,SD29=0),1000,0),MIN(AEX29,20)*400+(IF('計算A'!FC$106=1,1-IV29,0)+IF('計算A'!FD$106=1,1-IX29,0))*150+137+'計算A'!FD$5*100000+IF(AND($E29=1,SD29=0),50000,0))),1000000))</f>
        <v/>
      </c>
      <c r="ABL29">
        <f>IF($B29=0,1000000,IF(INDEX('計算A'!$D$60:$II$104,$B29,158)*IX29=1,IF(AND($E29=2,SE29=0),1000000,IF($F29&gt;0,INDEX('計算A'!FE$110:FE$114,$F29+1)+IF(AND($E29=1,SE29=0),1000,0),MIN(AEX29,20)*400+(IF('計算A'!FD$106=1,1-IW29,0)+IF('計算A'!FE$106=1,1-IY29,0))*150+147+'計算A'!FE$5*100000+IF(AND($E29=1,SE29=0),50000,0))),1000000))</f>
        <v/>
      </c>
      <c r="ABM29">
        <f>IF($B29=0,1000000,IF(INDEX('計算A'!$D$60:$II$104,$B29,159)*IY29=1,IF(AND($E29=2,SF29=0),1000000,IF($F29&gt;0,INDEX('計算A'!FF$110:FF$114,$F29+1)+IF(AND($E29=1,SF29=0),1000,0),MIN(AEX29,20)*400+(IF('計算A'!FE$106=1,1-IX29,0)+IF('計算A'!FF$106=1,1-IZ29,0))*150+157+'計算A'!FF$5*100000+IF(AND($E29=1,SF29=0),50000,0))),1000000))</f>
        <v/>
      </c>
      <c r="ABN29">
        <f>IF($B29=0,1000000,IF(INDEX('計算A'!$D$60:$II$104,$B29,160)*IZ29=1,IF(AND($E29=2,SG29=0),1000000,IF($F29&gt;0,INDEX('計算A'!FG$110:FG$114,$F29+1)+IF(AND($E29=1,SG29=0),1000,0),MIN(AEX29,20)*400+(IF('計算A'!FF$106=1,1-IY29,0)+IF('計算A'!FG$106=1,1-JA29,0))*150+167+'計算A'!FG$5*100000+IF(AND($E29=1,SG29=0),50000,0))),1000000))</f>
        <v/>
      </c>
      <c r="ABO29">
        <f>IF($B29=0,1000000,IF(INDEX('計算A'!$D$60:$II$104,$B29,161)*JA29=1,IF(AND($E29=2,SH29=0),1000000,IF($F29&gt;0,INDEX('計算A'!FH$110:FH$114,$F29+1)+IF(AND($E29=1,SH29=0),1000,0),MIN(AEX29,20)*400+(IF('計算A'!FG$106=1,1-IZ29,0)+IF('計算A'!FH$106=1,1-JB29,0))*150+177+'計算A'!FH$5*100000+IF(AND($E29=1,SH29=0),50000,0))),1000000))</f>
        <v/>
      </c>
      <c r="ABP29">
        <f>IF($B29=0,1000000,IF(INDEX('計算A'!$D$60:$II$104,$B29,162)*JB29=1,IF(AND($E29=2,SI29=0),1000000,IF($F29&gt;0,INDEX('計算A'!FI$110:FI$114,$F29+1)+IF(AND($E29=1,SI29=0),1000,0),MIN(AEX29,20)*400+(IF('計算A'!FH$106=1,1-JA29,0)+IF('計算A'!FI$106=1,1-JC29,0))*150+187+'計算A'!FI$5*100000+IF(AND($E29=1,SI29=0),50000,0))),1000000))</f>
        <v/>
      </c>
      <c r="ABQ29">
        <f>IF($B29=0,1000000,IF(INDEX('計算A'!$D$60:$II$104,$B29,163)*JC29=1,IF(AND($E29=2,SJ29=0),1000000,IF($F29&gt;0,INDEX('計算A'!FJ$110:FJ$114,$F29+1)+IF(AND($E29=1,SJ29=0),1000,0),MIN(AEX29,20)*400+(IF('計算A'!FI$106=1,1-JB29,0)+IF('計算A'!FJ$106=1,1-JD29,0))*150+197+'計算A'!FJ$5*100000+IF(AND($E29=1,SJ29=0),50000,0))),1000000))</f>
        <v/>
      </c>
      <c r="ABR29">
        <f>IF($B29=0,1000000,IF(INDEX('計算A'!$D$60:$II$104,$B29,164)*JD29=1,IF(AND($E29=2,SK29=0),1000000,IF($F29&gt;0,INDEX('計算A'!FK$110:FK$114,$F29+1)+IF(AND($E29=1,SK29=0),1000,0),MIN(AEX29,20)*400+(IF('計算A'!FJ$106=1,1-JC29,0)+IF('計算A'!FK$106=1,1-JE29,0))*150+207+'計算A'!FK$5*100000+IF(AND($E29=1,SK29=0),50000,0))),1000000))</f>
        <v/>
      </c>
      <c r="ABS29">
        <f>IF($B29=0,1000000,IF(INDEX('計算A'!$D$60:$II$104,$B29,165)*JE29=1,IF(AND($E29=2,SL29=0),1000000,IF($F29&gt;0,INDEX('計算A'!FL$110:FL$114,$F29+1)+IF(AND($E29=1,SL29=0),1000,0),MIN(AEX29,20)*400+(IF('計算A'!FK$106=1,1-JD29,0)+IF('計算A'!FL$106=1,1-JF29,0))*150+217+'計算A'!FL$5*100000+IF(AND($E29=1,SL29=0),50000,0))),1000000))</f>
        <v/>
      </c>
      <c r="ABT29">
        <f>IF($B29=0,1000000,IF(INDEX('計算A'!$D$60:$II$104,$B29,166)*JF29=1,IF(AND($E29=2,SM29=0),1000000,IF($F29&gt;0,INDEX('計算A'!FM$110:FM$114,$F29+1)+IF(AND($E29=1,SM29=0),1000,0),MIN(AEX29,20)*400+(IF('計算A'!FL$106=1,1-JE29,0)+IF('計算A'!FM$106=1,1-JG29,0))*150+227+'計算A'!FM$5*100000+IF(AND($E29=1,SM29=0),50000,0))),1000000))</f>
        <v/>
      </c>
      <c r="ABU29">
        <f>IF($B29=0,1000000,IF(INDEX('計算A'!$D$60:$II$104,$B29,167)*JG29=1,IF(AND($E29=2,SN29=0),1000000,IF($F29&gt;0,INDEX('計算A'!FN$110:FN$114,$F29+1)+IF(AND($E29=1,SN29=0),1000,0),MIN(AEX29,20)*400+(IF('計算A'!FM$106=1,1-JF29,0)+IF('計算A'!FN$106=1,1-JH29,0))*150+237+'計算A'!FN$5*100000+IF(AND($E29=1,SN29=0),50000,0))),1000000))</f>
        <v/>
      </c>
      <c r="ABV29">
        <f>IF($B29=0,1000000,IF(INDEX('計算A'!$D$60:$II$104,$B29,168)*JH29=1,IF(AND($E29=2,SO29=0),1000000,IF($F29&gt;0,INDEX('計算A'!FO$110:FO$114,$F29+1)+IF(AND($E29=1,SO29=0),1000,0),MIN(AEX29,20)*400+(IF('計算A'!FN$106=1,1-JG29,0))*150+247+'計算A'!FO$5*100000+IF(AND($E29=1,SO29=0),50000,0))),1000000))</f>
        <v/>
      </c>
      <c r="ABW29">
        <f>IF($B29=0,1000000,IF(INDEX('計算A'!$D$60:$II$104,$B29,169)*JI29=1,IF(AND($E29=2,SP29=0),1000000,IF($F29&gt;0,INDEX('計算A'!FP$110:FP$114,$F29+1)+IF(AND($E29=1,SP29=0),1000,0),MIN(AEY29,20)*400+(IF('計算A'!FP$106=1,1-JJ29,0))*150+18+'計算A'!FP$5*100000+IF(AND($E29=1,SP29=0),50000,0))),1000000))</f>
        <v/>
      </c>
      <c r="ABX29">
        <f>IF($B29=0,1000000,IF(INDEX('計算A'!$D$60:$II$104,$B29,170)*JJ29=1,IF(AND($E29=2,SQ29=0),1000000,IF($F29&gt;0,INDEX('計算A'!FQ$110:FQ$114,$F29+1)+IF(AND($E29=1,SQ29=0),1000,0),MIN(AEY29,20)*400+(IF('計算A'!FP$106=1,1-JI29,0)+IF('計算A'!FQ$106=1,1-JK29,0))*150+28+'計算A'!FQ$5*100000+IF(AND($E29=1,SQ29=0),50000,0))),1000000))</f>
        <v/>
      </c>
      <c r="ABY29">
        <f>IF($B29=0,1000000,IF(INDEX('計算A'!$D$60:$II$104,$B29,171)*JK29=1,IF(AND($E29=2,SR29=0),1000000,IF($F29&gt;0,INDEX('計算A'!FR$110:FR$114,$F29+1)+IF(AND($E29=1,SR29=0),1000,0),MIN(AEY29,20)*400+(IF('計算A'!FQ$106=1,1-JJ29,0)+IF('計算A'!FR$106=1,1-JL29,0))*150+38+'計算A'!FR$5*100000+IF(AND($E29=1,SR29=0),50000,0))),1000000))</f>
        <v/>
      </c>
      <c r="ABZ29">
        <f>IF($B29=0,1000000,IF(INDEX('計算A'!$D$60:$II$104,$B29,172)*JL29=1,IF(AND($E29=2,SS29=0),1000000,IF($F29&gt;0,INDEX('計算A'!FS$110:FS$114,$F29+1)+IF(AND($E29=1,SS29=0),1000,0),MIN(AEY29,20)*400+(IF('計算A'!FR$106=1,1-JK29,0)+IF('計算A'!FS$106=1,1-JM29,0))*150+48+'計算A'!FS$5*100000+IF(AND($E29=1,SS29=0),50000,0))),1000000))</f>
        <v/>
      </c>
      <c r="ACA29">
        <f>IF($B29=0,1000000,IF(INDEX('計算A'!$D$60:$II$104,$B29,173)*JM29=1,IF(AND($E29=2,ST29=0),1000000,IF($F29&gt;0,INDEX('計算A'!FT$110:FT$114,$F29+1)+IF(AND($E29=1,ST29=0),1000,0),MIN(AEY29,20)*400+(IF('計算A'!FS$106=1,1-JL29,0)+IF('計算A'!FT$106=1,1-JN29,0))*150+58+'計算A'!FT$5*100000+IF(AND($E29=1,ST29=0),50000,0))),1000000))</f>
        <v/>
      </c>
      <c r="ACB29">
        <f>IF($B29=0,1000000,IF(INDEX('計算A'!$D$60:$II$104,$B29,174)*JN29=1,IF(AND($E29=2,SU29=0),1000000,IF($F29&gt;0,INDEX('計算A'!FU$110:FU$114,$F29+1)+IF(AND($E29=1,SU29=0),1000,0),MIN(AEY29,20)*400+(IF('計算A'!FT$106=1,1-JM29,0)+IF('計算A'!FU$106=1,1-JO29,0))*150+68+'計算A'!FU$5*100000+IF(AND($E29=1,SU29=0),50000,0))),1000000))</f>
        <v/>
      </c>
      <c r="ACC29">
        <f>IF($B29=0,1000000,IF(INDEX('計算A'!$D$60:$II$104,$B29,175)*JO29=1,IF(AND($E29=2,SV29=0),1000000,IF($F29&gt;0,INDEX('計算A'!FV$110:FV$114,$F29+1)+IF(AND($E29=1,SV29=0),1000,0),MIN(AEY29,20)*400+(IF('計算A'!FU$106=1,1-JN29,0)+IF('計算A'!FV$106=1,1-JP29,0))*150+78+'計算A'!FV$5*100000+IF(AND($E29=1,SV29=0),50000,0))),1000000))</f>
        <v/>
      </c>
      <c r="ACD29">
        <f>IF($B29=0,1000000,IF(INDEX('計算A'!$D$60:$II$104,$B29,176)*JP29=1,IF(AND($E29=2,SW29=0),1000000,IF($F29&gt;0,INDEX('計算A'!FW$110:FW$114,$F29+1)+IF(AND($E29=1,SW29=0),1000,0),MIN(AEY29,20)*400+(IF('計算A'!FV$106=1,1-JO29,0)+IF('計算A'!FW$106=1,1-JQ29,0))*150+88+'計算A'!FW$5*100000+IF(AND($E29=1,SW29=0),50000,0))),1000000))</f>
        <v/>
      </c>
      <c r="ACE29">
        <f>IF($B29=0,1000000,IF(INDEX('計算A'!$D$60:$II$104,$B29,177)*JQ29=1,IF(AND($E29=2,SX29=0),1000000,IF($F29&gt;0,INDEX('計算A'!FX$110:FX$114,$F29+1)+IF(AND($E29=1,SX29=0),1000,0),MIN(AEY29,20)*400+(IF('計算A'!FW$106=1,1-JP29,0)+IF('計算A'!FX$106=1,1-JR29,0))*150+98+'計算A'!FX$5*100000+IF(AND($E29=1,SX29=0),50000,0))),1000000))</f>
        <v/>
      </c>
      <c r="ACF29">
        <f>IF($B29=0,1000000,IF(INDEX('計算A'!$D$60:$II$104,$B29,178)*JR29=1,IF(AND($E29=2,SY29=0),1000000,IF($F29&gt;0,INDEX('計算A'!FY$110:FY$114,$F29+1)+IF(AND($E29=1,SY29=0),1000,0),MIN(AEY29,20)*400+(IF('計算A'!FX$106=1,1-JQ29,0)+IF('計算A'!FY$106=1,1-JS29,0))*150+108+'計算A'!FY$5*100000+IF(AND($E29=1,SY29=0),50000,0))),1000000))</f>
        <v/>
      </c>
      <c r="ACG29">
        <f>IF($B29=0,1000000,IF(INDEX('計算A'!$D$60:$II$104,$B29,179)*JS29=1,IF(AND($E29=2,SZ29=0),1000000,IF($F29&gt;0,INDEX('計算A'!FZ$110:FZ$114,$F29+1)+IF(AND($E29=1,SZ29=0),1000,0),MIN(AEY29,20)*400+(IF('計算A'!FY$106=1,1-JR29,0)+IF('計算A'!FZ$106=1,1-JT29,0))*150+118+'計算A'!FZ$5*100000+IF(AND($E29=1,SZ29=0),50000,0))),1000000))</f>
        <v/>
      </c>
      <c r="ACH29">
        <f>IF($B29=0,1000000,IF(INDEX('計算A'!$D$60:$II$104,$B29,180)*JT29=1,IF(AND($E29=2,TA29=0),1000000,IF($F29&gt;0,INDEX('計算A'!GA$110:GA$114,$F29+1)+IF(AND($E29=1,TA29=0),1000,0),MIN(AEY29,20)*400+(IF('計算A'!FZ$106=1,1-JS29,0)+IF('計算A'!GA$106=1,1-JU29,0))*150+128+'計算A'!GA$5*100000+IF(AND($E29=1,TA29=0),50000,0))),1000000))</f>
        <v/>
      </c>
      <c r="ACI29">
        <f>IF($B29=0,1000000,IF(INDEX('計算A'!$D$60:$II$104,$B29,181)*JU29=1,IF(AND($E29=2,TB29=0),1000000,IF($F29&gt;0,INDEX('計算A'!GB$110:GB$114,$F29+1)+IF(AND($E29=1,TB29=0),1000,0),MIN(AEY29,20)*400+(IF('計算A'!GA$106=1,1-JT29,0)+IF('計算A'!GB$106=1,1-JV29,0))*150+138+'計算A'!GB$5*100000+IF(AND($E29=1,TB29=0),50000,0))),1000000))</f>
        <v/>
      </c>
      <c r="ACJ29">
        <f>IF($B29=0,1000000,IF(INDEX('計算A'!$D$60:$II$104,$B29,182)*JV29=1,IF(AND($E29=2,TC29=0),1000000,IF($F29&gt;0,INDEX('計算A'!GC$110:GC$114,$F29+1)+IF(AND($E29=1,TC29=0),1000,0),MIN(AEY29,20)*400+(IF('計算A'!GB$106=1,1-JU29,0)+IF('計算A'!GC$106=1,1-JW29,0))*150+148+'計算A'!GC$5*100000+IF(AND($E29=1,TC29=0),50000,0))),1000000))</f>
        <v/>
      </c>
      <c r="ACK29">
        <f>IF($B29=0,1000000,IF(INDEX('計算A'!$D$60:$II$104,$B29,183)*JW29=1,IF(AND($E29=2,TD29=0),1000000,IF($F29&gt;0,INDEX('計算A'!GD$110:GD$114,$F29+1)+IF(AND($E29=1,TD29=0),1000,0),MIN(AEY29,20)*400+(IF('計算A'!GC$106=1,1-JV29,0)+IF('計算A'!GD$106=1,1-JX29,0))*150+158+'計算A'!GD$5*100000+IF(AND($E29=1,TD29=0),50000,0))),1000000))</f>
        <v/>
      </c>
      <c r="ACL29">
        <f>IF($B29=0,1000000,IF(INDEX('計算A'!$D$60:$II$104,$B29,184)*JX29=1,IF(AND($E29=2,TE29=0),1000000,IF($F29&gt;0,INDEX('計算A'!GE$110:GE$114,$F29+1)+IF(AND($E29=1,TE29=0),1000,0),MIN(AEY29,20)*400+(IF('計算A'!GD$106=1,1-JW29,0)+IF('計算A'!GE$106=1,1-JY29,0))*150+168+'計算A'!GE$5*100000+IF(AND($E29=1,TE29=0),50000,0))),1000000))</f>
        <v/>
      </c>
      <c r="ACM29">
        <f>IF($B29=0,1000000,IF(INDEX('計算A'!$D$60:$II$104,$B29,185)*JY29=1,IF(AND($E29=2,TF29=0),1000000,IF($F29&gt;0,INDEX('計算A'!GF$110:GF$114,$F29+1)+IF(AND($E29=1,TF29=0),1000,0),MIN(AEY29,20)*400+(IF('計算A'!GE$106=1,1-JX29,0)+IF('計算A'!GF$106=1,1-JZ29,0))*150+178+'計算A'!GF$5*100000+IF(AND($E29=1,TF29=0),50000,0))),1000000))</f>
        <v/>
      </c>
      <c r="ACN29">
        <f>IF($B29=0,1000000,IF(INDEX('計算A'!$D$60:$II$104,$B29,186)*JZ29=1,IF(AND($E29=2,TG29=0),1000000,IF($F29&gt;0,INDEX('計算A'!GG$110:GG$114,$F29+1)+IF(AND($E29=1,TG29=0),1000,0),MIN(AEY29,20)*400+(IF('計算A'!GF$106=1,1-JY29,0)+IF('計算A'!GG$106=1,1-KA29,0))*150+188+'計算A'!GG$5*100000+IF(AND($E29=1,TG29=0),50000,0))),1000000))</f>
        <v/>
      </c>
      <c r="ACO29">
        <f>IF($B29=0,1000000,IF(INDEX('計算A'!$D$60:$II$104,$B29,187)*KA29=1,IF(AND($E29=2,TH29=0),1000000,IF($F29&gt;0,INDEX('計算A'!GH$110:GH$114,$F29+1)+IF(AND($E29=1,TH29=0),1000,0),MIN(AEY29,20)*400+(IF('計算A'!GG$106=1,1-JZ29,0)+IF('計算A'!GH$106=1,1-KB29,0))*150+198+'計算A'!GH$5*100000+IF(AND($E29=1,TH29=0),50000,0))),1000000))</f>
        <v/>
      </c>
      <c r="ACP29">
        <f>IF($B29=0,1000000,IF(INDEX('計算A'!$D$60:$II$104,$B29,188)*KB29=1,IF(AND($E29=2,TI29=0),1000000,IF($F29&gt;0,INDEX('計算A'!GI$110:GI$114,$F29+1)+IF(AND($E29=1,TI29=0),1000,0),MIN(AEY29,20)*400+(IF('計算A'!GH$106=1,1-KA29,0)+IF('計算A'!GI$106=1,1-KC29,0))*150+208+'計算A'!GI$5*100000+IF(AND($E29=1,TI29=0),50000,0))),1000000))</f>
        <v/>
      </c>
      <c r="ACQ29">
        <f>IF($B29=0,1000000,IF(INDEX('計算A'!$D$60:$II$104,$B29,189)*KC29=1,IF(AND($E29=2,TJ29=0),1000000,IF($F29&gt;0,INDEX('計算A'!GJ$110:GJ$114,$F29+1)+IF(AND($E29=1,TJ29=0),1000,0),MIN(AEY29,20)*400+(IF('計算A'!GI$106=1,1-KB29,0)+IF('計算A'!GJ$106=1,1-KD29,0))*150+218+'計算A'!GJ$5*100000+IF(AND($E29=1,TJ29=0),50000,0))),1000000))</f>
        <v/>
      </c>
      <c r="ACR29">
        <f>IF($B29=0,1000000,IF(INDEX('計算A'!$D$60:$II$104,$B29,190)*KD29=1,IF(AND($E29=2,TK29=0),1000000,IF($F29&gt;0,INDEX('計算A'!GK$110:GK$114,$F29+1)+IF(AND($E29=1,TK29=0),1000,0),MIN(AEY29,20)*400+(IF('計算A'!GJ$106=1,1-KC29,0)+IF('計算A'!GK$106=1,1-KE29,0))*150+228+'計算A'!GK$5*100000+IF(AND($E29=1,TK29=0),50000,0))),1000000))</f>
        <v/>
      </c>
      <c r="ACS29">
        <f>IF($B29=0,1000000,IF(INDEX('計算A'!$D$60:$II$104,$B29,191)*KE29=1,IF(AND($E29=2,TL29=0),1000000,IF($F29&gt;0,INDEX('計算A'!GL$110:GL$114,$F29+1)+IF(AND($E29=1,TL29=0),1000,0),MIN(AEY29,20)*400+(IF('計算A'!GK$106=1,1-KD29,0)+IF('計算A'!GL$106=1,1-KF29,0))*150+238+'計算A'!GL$5*100000+IF(AND($E29=1,TL29=0),50000,0))),1000000))</f>
        <v/>
      </c>
      <c r="ACT29">
        <f>IF($B29=0,1000000,IF(INDEX('計算A'!$D$60:$II$104,$B29,192)*KF29=1,IF(AND($E29=2,TM29=0),1000000,IF($F29&gt;0,INDEX('計算A'!GM$110:GM$114,$F29+1)+IF(AND($E29=1,TM29=0),1000,0),MIN(AEY29,20)*400+(IF('計算A'!GL$106=1,1-KE29,0))*150+248+'計算A'!GM$5*100000+IF(AND($E29=1,TM29=0),50000,0))),1000000))</f>
        <v/>
      </c>
      <c r="ACU29">
        <f>IF($B29=0,1000000,IF(INDEX('計算A'!$D$60:$II$104,$B29,193)*KG29=1,IF(AND($E29=2,TN29=0),1000000,IF($F29&gt;0,INDEX('計算A'!GN$110:GN$114,$F29+1)+IF(AND($E29=1,TN29=0),1000,0),MIN(AEZ29,20)*400+(IF('計算A'!GN$106=1,1-KH29,0))*150+19+'計算A'!GN$5*100000+IF(AND($E29=1,TN29=0),50000,0))),1000000))</f>
        <v/>
      </c>
      <c r="ACV29">
        <f>IF($B29=0,1000000,IF(INDEX('計算A'!$D$60:$II$104,$B29,194)*KH29=1,IF(AND($E29=2,TO29=0),1000000,IF($F29&gt;0,INDEX('計算A'!GO$110:GO$114,$F29+1)+IF(AND($E29=1,TO29=0),1000,0),MIN(AEZ29,20)*400+(IF('計算A'!GN$106=1,1-KG29,0)+IF('計算A'!GO$106=1,1-KI29,0))*150+29+'計算A'!GO$5*100000+IF(AND($E29=1,TO29=0),50000,0))),1000000))</f>
        <v/>
      </c>
      <c r="ACW29">
        <f>IF($B29=0,1000000,IF(INDEX('計算A'!$D$60:$II$104,$B29,195)*KI29=1,IF(AND($E29=2,TP29=0),1000000,IF($F29&gt;0,INDEX('計算A'!GP$110:GP$114,$F29+1)+IF(AND($E29=1,TP29=0),1000,0),MIN(AEZ29,20)*400+(IF('計算A'!GO$106=1,1-KH29,0)+IF('計算A'!GP$106=1,1-KJ29,0))*150+39+'計算A'!GP$5*100000+IF(AND($E29=1,TP29=0),50000,0))),1000000))</f>
        <v/>
      </c>
      <c r="ACX29">
        <f>IF($B29=0,1000000,IF(INDEX('計算A'!$D$60:$II$104,$B29,196)*KJ29=1,IF(AND($E29=2,TQ29=0),1000000,IF($F29&gt;0,INDEX('計算A'!GQ$110:GQ$114,$F29+1)+IF(AND($E29=1,TQ29=0),1000,0),MIN(AEZ29,20)*400+(IF('計算A'!GP$106=1,1-KI29,0)+IF('計算A'!GQ$106=1,1-KK29,0))*150+49+'計算A'!GQ$5*100000+IF(AND($E29=1,TQ29=0),50000,0))),1000000))</f>
        <v/>
      </c>
      <c r="ACY29">
        <f>IF($B29=0,1000000,IF(INDEX('計算A'!$D$60:$II$104,$B29,197)*KK29=1,IF(AND($E29=2,TR29=0),1000000,IF($F29&gt;0,INDEX('計算A'!GR$110:GR$114,$F29+1)+IF(AND($E29=1,TR29=0),1000,0),MIN(AEZ29,20)*400+(IF('計算A'!GQ$106=1,1-KJ29,0)+IF('計算A'!GR$106=1,1-KL29,0))*150+59+'計算A'!GR$5*100000+IF(AND($E29=1,TR29=0),50000,0))),1000000))</f>
        <v/>
      </c>
      <c r="ACZ29">
        <f>IF($B29=0,1000000,IF(INDEX('計算A'!$D$60:$II$104,$B29,198)*KL29=1,IF(AND($E29=2,TS29=0),1000000,IF($F29&gt;0,INDEX('計算A'!GS$110:GS$114,$F29+1)+IF(AND($E29=1,TS29=0),1000,0),MIN(AEZ29,20)*400+(IF('計算A'!GR$106=1,1-KK29,0)+IF('計算A'!GS$106=1,1-KM29,0))*150+69+'計算A'!GS$5*100000+IF(AND($E29=1,TS29=0),50000,0))),1000000))</f>
        <v/>
      </c>
      <c r="ADA29">
        <f>IF($B29=0,1000000,IF(INDEX('計算A'!$D$60:$II$104,$B29,199)*KM29=1,IF(AND($E29=2,TT29=0),1000000,IF($F29&gt;0,INDEX('計算A'!GT$110:GT$114,$F29+1)+IF(AND($E29=1,TT29=0),1000,0),MIN(AEZ29,20)*400+(IF('計算A'!GS$106=1,1-KL29,0)+IF('計算A'!GT$106=1,1-KN29,0))*150+79+'計算A'!GT$5*100000+IF(AND($E29=1,TT29=0),50000,0))),1000000))</f>
        <v/>
      </c>
      <c r="ADB29">
        <f>IF($B29=0,1000000,IF(INDEX('計算A'!$D$60:$II$104,$B29,200)*KN29=1,IF(AND($E29=2,TU29=0),1000000,IF($F29&gt;0,INDEX('計算A'!GU$110:GU$114,$F29+1)+IF(AND($E29=1,TU29=0),1000,0),MIN(AEZ29,20)*400+(IF('計算A'!GT$106=1,1-KM29,0)+IF('計算A'!GU$106=1,1-KO29,0))*150+89+'計算A'!GU$5*100000+IF(AND($E29=1,TU29=0),50000,0))),1000000))</f>
        <v/>
      </c>
      <c r="ADC29">
        <f>IF($B29=0,1000000,IF(INDEX('計算A'!$D$60:$II$104,$B29,201)*KO29=1,IF(AND($E29=2,TV29=0),1000000,IF($F29&gt;0,INDEX('計算A'!GV$110:GV$114,$F29+1)+IF(AND($E29=1,TV29=0),1000,0),MIN(AEZ29,20)*400+(IF('計算A'!GU$106=1,1-KN29,0)+IF('計算A'!GV$106=1,1-KP29,0))*150+99+'計算A'!GV$5*100000+IF(AND($E29=1,TV29=0),50000,0))),1000000))</f>
        <v/>
      </c>
      <c r="ADD29">
        <f>IF($B29=0,1000000,IF(INDEX('計算A'!$D$60:$II$104,$B29,202)*KP29=1,IF(AND($E29=2,TW29=0),1000000,IF($F29&gt;0,INDEX('計算A'!GW$110:GW$114,$F29+1)+IF(AND($E29=1,TW29=0),1000,0),MIN(AEZ29,20)*400+(IF('計算A'!GV$106=1,1-KO29,0)+IF('計算A'!GW$106=1,1-KQ29,0))*150+109+'計算A'!GW$5*100000+IF(AND($E29=1,TW29=0),50000,0))),1000000))</f>
        <v/>
      </c>
      <c r="ADE29">
        <f>IF($B29=0,1000000,IF(INDEX('計算A'!$D$60:$II$104,$B29,203)*KQ29=1,IF(AND($E29=2,TX29=0),1000000,IF($F29&gt;0,INDEX('計算A'!GX$110:GX$114,$F29+1)+IF(AND($E29=1,TX29=0),1000,0),MIN(AEZ29,20)*400+(IF('計算A'!GW$106=1,1-KP29,0)+IF('計算A'!GX$106=1,1-KR29,0))*150+119+'計算A'!GX$5*100000+IF(AND($E29=1,TX29=0),50000,0))),1000000))</f>
        <v/>
      </c>
      <c r="ADF29">
        <f>IF($B29=0,1000000,IF(INDEX('計算A'!$D$60:$II$104,$B29,204)*KR29=1,IF(AND($E29=2,TY29=0),1000000,IF($F29&gt;0,INDEX('計算A'!GY$110:GY$114,$F29+1)+IF(AND($E29=1,TY29=0),1000,0),MIN(AEZ29,20)*400+(IF('計算A'!GX$106=1,1-KQ29,0)+IF('計算A'!GY$106=1,1-KS29,0))*150+129+'計算A'!GY$5*100000+IF(AND($E29=1,TY29=0),50000,0))),1000000))</f>
        <v/>
      </c>
      <c r="ADG29">
        <f>IF($B29=0,1000000,IF(INDEX('計算A'!$D$60:$II$104,$B29,205)*KS29=1,IF(AND($E29=2,TZ29=0),1000000,IF($F29&gt;0,INDEX('計算A'!GZ$110:GZ$114,$F29+1)+IF(AND($E29=1,TZ29=0),1000,0),MIN(AEZ29,20)*400+(IF('計算A'!GY$106=1,1-KR29,0)+IF('計算A'!GZ$106=1,1-KT29,0))*150+139+'計算A'!GZ$5*100000+IF(AND($E29=1,TZ29=0),50000,0))),1000000))</f>
        <v/>
      </c>
      <c r="ADH29">
        <f>IF($B29=0,1000000,IF(INDEX('計算A'!$D$60:$II$104,$B29,206)*KT29=1,IF(AND($E29=2,UA29=0),1000000,IF($F29&gt;0,INDEX('計算A'!HA$110:HA$114,$F29+1)+IF(AND($E29=1,UA29=0),1000,0),MIN(AEZ29,20)*400+(IF('計算A'!GZ$106=1,1-KS29,0)+IF('計算A'!HA$106=1,1-KU29,0))*150+149+'計算A'!HA$5*100000+IF(AND($E29=1,UA29=0),50000,0))),1000000))</f>
        <v/>
      </c>
      <c r="ADI29">
        <f>IF($B29=0,1000000,IF(INDEX('計算A'!$D$60:$II$104,$B29,207)*KU29=1,IF(AND($E29=2,UB29=0),1000000,IF($F29&gt;0,INDEX('計算A'!HB$110:HB$114,$F29+1)+IF(AND($E29=1,UB29=0),1000,0),MIN(AEZ29,20)*400+(IF('計算A'!HA$106=1,1-KT29,0)+IF('計算A'!HB$106=1,1-KV29,0))*150+159+'計算A'!HB$5*100000+IF(AND($E29=1,UB29=0),50000,0))),1000000))</f>
        <v/>
      </c>
      <c r="ADJ29">
        <f>IF($B29=0,1000000,IF(INDEX('計算A'!$D$60:$II$104,$B29,208)*KV29=1,IF(AND($E29=2,UC29=0),1000000,IF($F29&gt;0,INDEX('計算A'!HC$110:HC$114,$F29+1)+IF(AND($E29=1,UC29=0),1000,0),MIN(AEZ29,20)*400+(IF('計算A'!HB$106=1,1-KU29,0)+IF('計算A'!HC$106=1,1-KW29,0))*150+169+'計算A'!HC$5*100000+IF(AND($E29=1,UC29=0),50000,0))),1000000))</f>
        <v/>
      </c>
      <c r="ADK29">
        <f>IF($B29=0,1000000,IF(INDEX('計算A'!$D$60:$II$104,$B29,209)*KW29=1,IF(AND($E29=2,UD29=0),1000000,IF($F29&gt;0,INDEX('計算A'!HD$110:HD$114,$F29+1)+IF(AND($E29=1,UD29=0),1000,0),MIN(AEZ29,20)*400+(IF('計算A'!HC$106=1,1-KV29,0)+IF('計算A'!HD$106=1,1-KX29,0))*150+179+'計算A'!HD$5*100000+IF(AND($E29=1,UD29=0),50000,0))),1000000))</f>
        <v/>
      </c>
      <c r="ADL29">
        <f>IF($B29=0,1000000,IF(INDEX('計算A'!$D$60:$II$104,$B29,210)*KX29=1,IF(AND($E29=2,UE29=0),1000000,IF($F29&gt;0,INDEX('計算A'!HE$110:HE$114,$F29+1)+IF(AND($E29=1,UE29=0),1000,0),MIN(AEZ29,20)*400+(IF('計算A'!HD$106=1,1-KW29,0)+IF('計算A'!HE$106=1,1-KY29,0))*150+189+'計算A'!HE$5*100000+IF(AND($E29=1,UE29=0),50000,0))),1000000))</f>
        <v/>
      </c>
      <c r="ADM29">
        <f>IF($B29=0,1000000,IF(INDEX('計算A'!$D$60:$II$104,$B29,211)*KY29=1,IF(AND($E29=2,UF29=0),1000000,IF($F29&gt;0,INDEX('計算A'!HF$110:HF$114,$F29+1)+IF(AND($E29=1,UF29=0),1000,0),MIN(AEZ29,20)*400+(IF('計算A'!HE$106=1,1-KX29,0)+IF('計算A'!HF$106=1,1-KZ29,0))*150+199+'計算A'!HF$5*100000+IF(AND($E29=1,UF29=0),50000,0))),1000000))</f>
        <v/>
      </c>
      <c r="ADN29">
        <f>IF($B29=0,1000000,IF(INDEX('計算A'!$D$60:$II$104,$B29,212)*KZ29=1,IF(AND($E29=2,UG29=0),1000000,IF($F29&gt;0,INDEX('計算A'!HG$110:HG$114,$F29+1)+IF(AND($E29=1,UG29=0),1000,0),MIN(AEZ29,20)*400+(IF('計算A'!HF$106=1,1-KY29,0)+IF('計算A'!HG$106=1,1-LA29,0))*150+209+'計算A'!HG$5*100000+IF(AND($E29=1,UG29=0),50000,0))),1000000))</f>
        <v/>
      </c>
      <c r="ADO29">
        <f>IF($B29=0,1000000,IF(INDEX('計算A'!$D$60:$II$104,$B29,213)*LA29=1,IF(AND($E29=2,UH29=0),1000000,IF($F29&gt;0,INDEX('計算A'!HH$110:HH$114,$F29+1)+IF(AND($E29=1,UH29=0),1000,0),MIN(AEZ29,20)*400+(IF('計算A'!HG$106=1,1-KZ29,0)+IF('計算A'!HH$106=1,1-LB29,0))*150+219+'計算A'!HH$5*100000+IF(AND($E29=1,UH29=0),50000,0))),1000000))</f>
        <v/>
      </c>
      <c r="ADP29">
        <f>IF($B29=0,1000000,IF(INDEX('計算A'!$D$60:$II$104,$B29,214)*LB29=1,IF(AND($E29=2,UI29=0),1000000,IF($F29&gt;0,INDEX('計算A'!HI$110:HI$114,$F29+1)+IF(AND($E29=1,UI29=0),1000,0),MIN(AEZ29,20)*400+(IF('計算A'!HH$106=1,1-LA29,0)+IF('計算A'!HI$106=1,1-LC29,0))*150+229+'計算A'!HI$5*100000+IF(AND($E29=1,UI29=0),50000,0))),1000000))</f>
        <v/>
      </c>
      <c r="ADQ29">
        <f>IF($B29=0,1000000,IF(INDEX('計算A'!$D$60:$II$104,$B29,215)*LC29=1,IF(AND($E29=2,UJ29=0),1000000,IF($F29&gt;0,INDEX('計算A'!HJ$110:HJ$114,$F29+1)+IF(AND($E29=1,UJ29=0),1000,0),MIN(AEZ29,20)*400+(IF('計算A'!HI$106=1,1-LB29,0)+IF('計算A'!HJ$106=1,1-LD29,0))*150+239+'計算A'!HJ$5*100000+IF(AND($E29=1,UJ29=0),50000,0))),1000000))</f>
        <v/>
      </c>
      <c r="ADR29">
        <f>IF($B29=0,1000000,IF(INDEX('計算A'!$D$60:$II$104,$B29,216)*LD29=1,IF(AND($E29=2,UK29=0),1000000,IF($F29&gt;0,INDEX('計算A'!HK$110:HK$114,$F29+1)+IF(AND($E29=1,UK29=0),1000,0),MIN(AEZ29,20)*400+(IF('計算A'!HJ$106=1,1-LC29,0))*150+249+'計算A'!HK$5*100000+IF(AND($E29=1,UK29=0),50000,0))),1000000))</f>
        <v/>
      </c>
      <c r="ADS29">
        <f>IF($B29=0,1000000,IF(INDEX('計算A'!$D$60:$II$104,$B29,217)*LE29=1,IF(AND($E29=2,UL29=0),1000000,IF($F29&gt;0,INDEX('計算A'!HL$110:HL$114,$F29+1)+IF(AND($E29=1,UL29=0),1000,0),MIN(AFA29,20)*400+(IF('計算A'!HL$106=1,1-LF29,0))*150+20+'計算A'!HL$5*100000+IF(AND($E29=1,UL29=0),50000,0))),1000000))</f>
        <v/>
      </c>
      <c r="ADT29">
        <f>IF($B29=0,1000000,IF(INDEX('計算A'!$D$60:$II$104,$B29,218)*LF29=1,IF(AND($E29=2,UM29=0),1000000,IF($F29&gt;0,INDEX('計算A'!HM$110:HM$114,$F29+1)+IF(AND($E29=1,UM29=0),1000,0),MIN(AFA29,20)*400+(IF('計算A'!HL$106=1,1-LE29,0)+IF('計算A'!HM$106=1,1-LG29,0))*150+30+'計算A'!HM$5*100000+IF(AND($E29=1,UM29=0),50000,0))),1000000))</f>
        <v/>
      </c>
      <c r="ADU29">
        <f>IF($B29=0,1000000,IF(INDEX('計算A'!$D$60:$II$104,$B29,219)*LG29=1,IF(AND($E29=2,UN29=0),1000000,IF($F29&gt;0,INDEX('計算A'!HN$110:HN$114,$F29+1)+IF(AND($E29=1,UN29=0),1000,0),MIN(AFA29,20)*400+(IF('計算A'!HM$106=1,1-LF29,0)+IF('計算A'!HN$106=1,1-LH29,0))*150+40+'計算A'!HN$5*100000+IF(AND($E29=1,UN29=0),50000,0))),1000000))</f>
        <v/>
      </c>
      <c r="ADV29">
        <f>IF($B29=0,1000000,IF(INDEX('計算A'!$D$60:$II$104,$B29,220)*LH29=1,IF(AND($E29=2,UO29=0),1000000,IF($F29&gt;0,INDEX('計算A'!HO$110:HO$114,$F29+1)+IF(AND($E29=1,UO29=0),1000,0),MIN(AFA29,20)*400+(IF('計算A'!HN$106=1,1-LG29,0)+IF('計算A'!HO$106=1,1-LI29,0))*150+50+'計算A'!HO$5*100000+IF(AND($E29=1,UO29=0),50000,0))),1000000))</f>
        <v/>
      </c>
      <c r="ADW29">
        <f>IF($B29=0,1000000,IF(INDEX('計算A'!$D$60:$II$104,$B29,221)*LI29=1,IF(AND($E29=2,UP29=0),1000000,IF($F29&gt;0,INDEX('計算A'!HP$110:HP$114,$F29+1)+IF(AND($E29=1,UP29=0),1000,0),MIN(AFA29,20)*400+(IF('計算A'!HO$106=1,1-LH29,0)+IF('計算A'!HP$106=1,1-LJ29,0))*150+60+'計算A'!HP$5*100000+IF(AND($E29=1,UP29=0),50000,0))),1000000))</f>
        <v/>
      </c>
      <c r="ADX29">
        <f>IF($B29=0,1000000,IF(INDEX('計算A'!$D$60:$II$104,$B29,222)*LJ29=1,IF(AND($E29=2,UQ29=0),1000000,IF($F29&gt;0,INDEX('計算A'!HQ$110:HQ$114,$F29+1)+IF(AND($E29=1,UQ29=0),1000,0),MIN(AFA29,20)*400+(IF('計算A'!HP$106=1,1-LI29,0)+IF('計算A'!HQ$106=1,1-LK29,0))*150+70+'計算A'!HQ$5*100000+IF(AND($E29=1,UQ29=0),50000,0))),1000000))</f>
        <v/>
      </c>
      <c r="ADY29">
        <f>IF($B29=0,1000000,IF(INDEX('計算A'!$D$60:$II$104,$B29,223)*LK29=1,IF(AND($E29=2,UR29=0),1000000,IF($F29&gt;0,INDEX('計算A'!HR$110:HR$114,$F29+1)+IF(AND($E29=1,UR29=0),1000,0),MIN(AFA29,20)*400+(IF('計算A'!HQ$106=1,1-LJ29,0)+IF('計算A'!HR$106=1,1-LL29,0))*150+80+'計算A'!HR$5*100000+IF(AND($E29=1,UR29=0),50000,0))),1000000))</f>
        <v/>
      </c>
      <c r="ADZ29">
        <f>IF($B29=0,1000000,IF(INDEX('計算A'!$D$60:$II$104,$B29,224)*LL29=1,IF(AND($E29=2,US29=0),1000000,IF($F29&gt;0,INDEX('計算A'!HS$110:HS$114,$F29+1)+IF(AND($E29=1,US29=0),1000,0),MIN(AFA29,20)*400+(IF('計算A'!HR$106=1,1-LK29,0)+IF('計算A'!HS$106=1,1-LM29,0))*150+90+'計算A'!HS$5*100000+IF(AND($E29=1,US29=0),50000,0))),1000000))</f>
        <v/>
      </c>
      <c r="AEA29">
        <f>IF($B29=0,1000000,IF(INDEX('計算A'!$D$60:$II$104,$B29,225)*LM29=1,IF(AND($E29=2,UT29=0),1000000,IF($F29&gt;0,INDEX('計算A'!HT$110:HT$114,$F29+1)+IF(AND($E29=1,UT29=0),1000,0),MIN(AFA29,20)*400+(IF('計算A'!HS$106=1,1-LL29,0)+IF('計算A'!HT$106=1,1-LN29,0))*150+100+'計算A'!HT$5*100000+IF(AND($E29=1,UT29=0),50000,0))),1000000))</f>
        <v/>
      </c>
      <c r="AEB29">
        <f>IF($B29=0,1000000,IF(INDEX('計算A'!$D$60:$II$104,$B29,226)*LN29=1,IF(AND($E29=2,UU29=0),1000000,IF($F29&gt;0,INDEX('計算A'!HU$110:HU$114,$F29+1)+IF(AND($E29=1,UU29=0),1000,0),MIN(AFA29,20)*400+(IF('計算A'!HT$106=1,1-LM29,0)+IF('計算A'!HU$106=1,1-LO29,0))*150+110+'計算A'!HU$5*100000+IF(AND($E29=1,UU29=0),50000,0))),1000000))</f>
        <v/>
      </c>
      <c r="AEC29">
        <f>IF($B29=0,1000000,IF(INDEX('計算A'!$D$60:$II$104,$B29,227)*LO29=1,IF(AND($E29=2,UV29=0),1000000,IF($F29&gt;0,INDEX('計算A'!HV$110:HV$114,$F29+1)+IF(AND($E29=1,UV29=0),1000,0),MIN(AFA29,20)*400+(IF('計算A'!HU$106=1,1-LN29,0)+IF('計算A'!HV$106=1,1-LP29,0))*150+120+'計算A'!HV$5*100000+IF(AND($E29=1,UV29=0),50000,0))),1000000))</f>
        <v/>
      </c>
      <c r="AED29">
        <f>IF($B29=0,1000000,IF(INDEX('計算A'!$D$60:$II$104,$B29,228)*LP29=1,IF(AND($E29=2,UW29=0),1000000,IF($F29&gt;0,INDEX('計算A'!HW$110:HW$114,$F29+1)+IF(AND($E29=1,UW29=0),1000,0),MIN(AFA29,20)*400+(IF('計算A'!HV$106=1,1-LO29,0)+IF('計算A'!HW$106=1,1-LQ29,0))*150+130+'計算A'!HW$5*100000+IF(AND($E29=1,UW29=0),50000,0))),1000000))</f>
        <v/>
      </c>
      <c r="AEE29">
        <f>IF($B29=0,1000000,IF(INDEX('計算A'!$D$60:$II$104,$B29,229)*LQ29=1,IF(AND($E29=2,UX29=0),1000000,IF($F29&gt;0,INDEX('計算A'!HX$110:HX$114,$F29+1)+IF(AND($E29=1,UX29=0),1000,0),MIN(AFA29,20)*400+(IF('計算A'!HW$106=1,1-LP29,0)+IF('計算A'!HX$106=1,1-LR29,0))*150+140+'計算A'!HX$5*100000+IF(AND($E29=1,UX29=0),50000,0))),1000000))</f>
        <v/>
      </c>
      <c r="AEF29">
        <f>IF($B29=0,1000000,IF(INDEX('計算A'!$D$60:$II$104,$B29,230)*LR29=1,IF(AND($E29=2,UY29=0),1000000,IF($F29&gt;0,INDEX('計算A'!HY$110:HY$114,$F29+1)+IF(AND($E29=1,UY29=0),1000,0),MIN(AFA29,20)*400+(IF('計算A'!HX$106=1,1-LQ29,0)+IF('計算A'!HY$106=1,1-LS29,0))*150+150+'計算A'!HY$5*100000+IF(AND($E29=1,UY29=0),50000,0))),1000000))</f>
        <v/>
      </c>
      <c r="AEG29">
        <f>IF($B29=0,1000000,IF(INDEX('計算A'!$D$60:$II$104,$B29,231)*LS29=1,IF(AND($E29=2,UZ29=0),1000000,IF($F29&gt;0,INDEX('計算A'!HZ$110:HZ$114,$F29+1)+IF(AND($E29=1,UZ29=0),1000,0),MIN(AFA29,20)*400+(IF('計算A'!HY$106=1,1-LR29,0)+IF('計算A'!HZ$106=1,1-LT29,0))*150+160+'計算A'!HZ$5*100000+IF(AND($E29=1,UZ29=0),50000,0))),1000000))</f>
        <v/>
      </c>
      <c r="AEH29">
        <f>IF($B29=0,1000000,IF(INDEX('計算A'!$D$60:$II$104,$B29,232)*LT29=1,IF(AND($E29=2,VA29=0),1000000,IF($F29&gt;0,INDEX('計算A'!IA$110:IA$114,$F29+1)+IF(AND($E29=1,VA29=0),1000,0),MIN(AFA29,20)*400+(IF('計算A'!HZ$106=1,1-LS29,0)+IF('計算A'!IA$106=1,1-LU29,0))*150+170+'計算A'!IA$5*100000+IF(AND($E29=1,VA29=0),50000,0))),1000000))</f>
        <v/>
      </c>
      <c r="AEI29">
        <f>IF($B29=0,1000000,IF(INDEX('計算A'!$D$60:$II$104,$B29,233)*LU29=1,IF(AND($E29=2,VB29=0),1000000,IF($F29&gt;0,INDEX('計算A'!IB$110:IB$114,$F29+1)+IF(AND($E29=1,VB29=0),1000,0),MIN(AFA29,20)*400+(IF('計算A'!IA$106=1,1-LT29,0)+IF('計算A'!IB$106=1,1-LV29,0))*150+180+'計算A'!IB$5*100000+IF(AND($E29=1,VB29=0),50000,0))),1000000))</f>
        <v/>
      </c>
      <c r="AEJ29">
        <f>IF($B29=0,1000000,IF(INDEX('計算A'!$D$60:$II$104,$B29,234)*LV29=1,IF(AND($E29=2,VC29=0),1000000,IF($F29&gt;0,INDEX('計算A'!IC$110:IC$114,$F29+1)+IF(AND($E29=1,VC29=0),1000,0),MIN(AFA29,20)*400+(IF('計算A'!IB$106=1,1-LU29,0)+IF('計算A'!IC$106=1,1-LW29,0))*150+190+'計算A'!IC$5*100000+IF(AND($E29=1,VC29=0),50000,0))),1000000))</f>
        <v/>
      </c>
      <c r="AEK29">
        <f>IF($B29=0,1000000,IF(INDEX('計算A'!$D$60:$II$104,$B29,235)*LW29=1,IF(AND($E29=2,VD29=0),1000000,IF($F29&gt;0,INDEX('計算A'!ID$110:ID$114,$F29+1)+IF(AND($E29=1,VD29=0),1000,0),MIN(AFA29,20)*400+(IF('計算A'!IC$106=1,1-LV29,0)+IF('計算A'!ID$106=1,1-LX29,0))*150+200+'計算A'!ID$5*100000+IF(AND($E29=1,VD29=0),50000,0))),1000000))</f>
        <v/>
      </c>
      <c r="AEL29">
        <f>IF($B29=0,1000000,IF(INDEX('計算A'!$D$60:$II$104,$B29,236)*LX29=1,IF(AND($E29=2,VE29=0),1000000,IF($F29&gt;0,INDEX('計算A'!IE$110:IE$114,$F29+1)+IF(AND($E29=1,VE29=0),1000,0),MIN(AFA29,20)*400+(IF('計算A'!ID$106=1,1-LW29,0)+IF('計算A'!IE$106=1,1-LY29,0))*150+210+'計算A'!IE$5*100000+IF(AND($E29=1,VE29=0),50000,0))),1000000))</f>
        <v/>
      </c>
      <c r="AEM29">
        <f>IF($B29=0,1000000,IF(INDEX('計算A'!$D$60:$II$104,$B29,237)*LY29=1,IF(AND($E29=2,VF29=0),1000000,IF($F29&gt;0,INDEX('計算A'!IF$110:IF$114,$F29+1)+IF(AND($E29=1,VF29=0),1000,0),MIN(AFA29,20)*400+(IF('計算A'!IE$106=1,1-LX29,0)+IF('計算A'!IF$106=1,1-LZ29,0))*150+220+'計算A'!IF$5*100000+IF(AND($E29=1,VF29=0),50000,0))),1000000))</f>
        <v/>
      </c>
      <c r="AEN29">
        <f>IF($B29=0,1000000,IF(INDEX('計算A'!$D$60:$II$104,$B29,238)*LZ29=1,IF(AND($E29=2,VG29=0),1000000,IF($F29&gt;0,INDEX('計算A'!IG$110:IG$114,$F29+1)+IF(AND($E29=1,VG29=0),1000,0),MIN(AFA29,20)*400+(IF('計算A'!IF$106=1,1-LY29,0)+IF('計算A'!IG$106=1,1-MA29,0))*150+230+'計算A'!IG$5*100000+IF(AND($E29=1,VG29=0),50000,0))),1000000))</f>
        <v/>
      </c>
      <c r="AEO29">
        <f>IF($B29=0,1000000,IF(INDEX('計算A'!$D$60:$II$104,$B29,239)*MA29=1,IF(AND($E29=2,VH29=0),1000000,IF($F29&gt;0,INDEX('計算A'!IH$110:IH$114,$F29+1)+IF(AND($E29=1,VH29=0),1000,0),MIN(AFA29,20)*400+(IF('計算A'!IG$106=1,1-LZ29,0)+IF('計算A'!IH$106=1,1-MB29,0))*150+240+'計算A'!IH$5*100000+IF(AND($E29=1,VH29=0),50000,0))),1000000))</f>
        <v/>
      </c>
      <c r="AEP29">
        <f>IF($B29=0,1000000,IF(INDEX('計算A'!$D$60:$II$104,$B29,240)*MB29=1,IF(AND($E29=2,VI29=0),1000000,IF($F29&gt;0,INDEX('計算A'!II$110:II$114,$F29+1)+IF(AND($E29=1,VI29=0),1000,0),MIN(AFA29,20)*400+(IF('計算A'!IH$106=1,1-MA29,0))*150+250+'計算A'!II$5*100000+IF(AND($E29=1,VI29=0),50000,0))),1000000))</f>
        <v/>
      </c>
      <c r="AER29">
        <f>AER28+IF($C28&gt;0,IF(INDEX('計算A'!$D$2:$II$2,$C28)=1,1,0),0)</f>
        <v/>
      </c>
      <c r="AES29">
        <f>AES28+IF($C28&gt;0,IF(INDEX('計算A'!$D$2:$II$2,$C28)=2,1,0),0)</f>
        <v/>
      </c>
      <c r="AET29">
        <f>AET28+IF($C28&gt;0,IF(INDEX('計算A'!$D$2:$II$2,$C28)=3,1,0),0)</f>
        <v/>
      </c>
      <c r="AEU29">
        <f>AEU28+IF($C28&gt;0,IF(INDEX('計算A'!$D$2:$II$2,$C28)=4,1,0),0)</f>
        <v/>
      </c>
      <c r="AEV29">
        <f>AEV28+IF($C28&gt;0,IF(INDEX('計算A'!$D$2:$II$2,$C28)=5,1,0),0)</f>
        <v/>
      </c>
      <c r="AEW29">
        <f>AEW28+IF($C28&gt;0,IF(INDEX('計算A'!$D$2:$II$2,$C28)=6,1,0),0)</f>
        <v/>
      </c>
      <c r="AEX29">
        <f>AEX28+IF($C28&gt;0,IF(INDEX('計算A'!$D$2:$II$2,$C28)=7,1,0),0)</f>
        <v/>
      </c>
      <c r="AEY29">
        <f>AEY28+IF($C28&gt;0,IF(INDEX('計算A'!$D$2:$II$2,$C28)=8,1,0),0)</f>
        <v/>
      </c>
      <c r="AEZ29">
        <f>AEZ28+IF($C28&gt;0,IF(INDEX('計算A'!$D$2:$II$2,$C28)=9,1,0),0)</f>
        <v/>
      </c>
      <c r="AFA29">
        <f>AFA28+IF($C28&gt;0,IF(INDEX('計算A'!$D$2:$II$2,$C28)=10,1,0),0)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F($F30&gt;0,INDEX('計算A'!D$110:D$114,$F30+1)+IF(AND($E30=1,MD30=0),1000,0),MIN(AER30,20)*400+(IF('計算A'!D$106=1,1-CX30,0))*150+11+'計算A'!D$5*100000+IF(AND($E30=1,MD30=0),50000,0))),1000000))</f>
        <v/>
      </c>
      <c r="VL30">
        <f>IF($B30=0,1000000,IF(INDEX('計算A'!$D$60:$II$104,$B30,2)*CX30=1,IF(AND($E30=2,ME30=0),1000000,IF($F30&gt;0,INDEX('計算A'!E$110:E$114,$F30+1)+IF(AND($E30=1,ME30=0),1000,0),MIN(AER30,20)*400+(IF('計算A'!D$106=1,1-CW30,0)+IF('計算A'!E$106=1,1-CY30,0))*150+21+'計算A'!E$5*100000+IF(AND($E30=1,ME30=0),50000,0))),1000000))</f>
        <v/>
      </c>
      <c r="VM30">
        <f>IF($B30=0,1000000,IF(INDEX('計算A'!$D$60:$II$104,$B30,3)*CY30=1,IF(AND($E30=2,MF30=0),1000000,IF($F30&gt;0,INDEX('計算A'!F$110:F$114,$F30+1)+IF(AND($E30=1,MF30=0),1000,0),MIN(AER30,20)*400+(IF('計算A'!E$106=1,1-CX30,0)+IF('計算A'!F$106=1,1-CZ30,0))*150+31+'計算A'!F$5*100000+IF(AND($E30=1,MF30=0),50000,0))),1000000))</f>
        <v/>
      </c>
      <c r="VN30">
        <f>IF($B30=0,1000000,IF(INDEX('計算A'!$D$60:$II$104,$B30,4)*CZ30=1,IF(AND($E30=2,MG30=0),1000000,IF($F30&gt;0,INDEX('計算A'!G$110:G$114,$F30+1)+IF(AND($E30=1,MG30=0),1000,0),MIN(AER30,20)*400+(IF('計算A'!F$106=1,1-CY30,0)+IF('計算A'!G$106=1,1-DA30,0))*150+41+'計算A'!G$5*100000+IF(AND($E30=1,MG30=0),50000,0))),1000000))</f>
        <v/>
      </c>
      <c r="VO30">
        <f>IF($B30=0,1000000,IF(INDEX('計算A'!$D$60:$II$104,$B30,5)*DA30=1,IF(AND($E30=2,MH30=0),1000000,IF($F30&gt;0,INDEX('計算A'!H$110:H$114,$F30+1)+IF(AND($E30=1,MH30=0),1000,0),MIN(AER30,20)*400+(IF('計算A'!G$106=1,1-CZ30,0)+IF('計算A'!H$106=1,1-DB30,0))*150+51+'計算A'!H$5*100000+IF(AND($E30=1,MH30=0),50000,0))),1000000))</f>
        <v/>
      </c>
      <c r="VP30">
        <f>IF($B30=0,1000000,IF(INDEX('計算A'!$D$60:$II$104,$B30,6)*DB30=1,IF(AND($E30=2,MI30=0),1000000,IF($F30&gt;0,INDEX('計算A'!I$110:I$114,$F30+1)+IF(AND($E30=1,MI30=0),1000,0),MIN(AER30,20)*400+(IF('計算A'!H$106=1,1-DA30,0)+IF('計算A'!I$106=1,1-DC30,0))*150+61+'計算A'!I$5*100000+IF(AND($E30=1,MI30=0),50000,0))),1000000))</f>
        <v/>
      </c>
      <c r="VQ30">
        <f>IF($B30=0,1000000,IF(INDEX('計算A'!$D$60:$II$104,$B30,7)*DC30=1,IF(AND($E30=2,MJ30=0),1000000,IF($F30&gt;0,INDEX('計算A'!J$110:J$114,$F30+1)+IF(AND($E30=1,MJ30=0),1000,0),MIN(AER30,20)*400+(IF('計算A'!I$106=1,1-DB30,0)+IF('計算A'!J$106=1,1-DD30,0))*150+71+'計算A'!J$5*100000+IF(AND($E30=1,MJ30=0),50000,0))),1000000))</f>
        <v/>
      </c>
      <c r="VR30">
        <f>IF($B30=0,1000000,IF(INDEX('計算A'!$D$60:$II$104,$B30,8)*DD30=1,IF(AND($E30=2,MK30=0),1000000,IF($F30&gt;0,INDEX('計算A'!K$110:K$114,$F30+1)+IF(AND($E30=1,MK30=0),1000,0),MIN(AER30,20)*400+(IF('計算A'!J$106=1,1-DC30,0)+IF('計算A'!K$106=1,1-DE30,0))*150+81+'計算A'!K$5*100000+IF(AND($E30=1,MK30=0),50000,0))),1000000))</f>
        <v/>
      </c>
      <c r="VS30">
        <f>IF($B30=0,1000000,IF(INDEX('計算A'!$D$60:$II$104,$B30,9)*DE30=1,IF(AND($E30=2,ML30=0),1000000,IF($F30&gt;0,INDEX('計算A'!L$110:L$114,$F30+1)+IF(AND($E30=1,ML30=0),1000,0),MIN(AER30,20)*400+(IF('計算A'!K$106=1,1-DD30,0)+IF('計算A'!L$106=1,1-DF30,0))*150+91+'計算A'!L$5*100000+IF(AND($E30=1,ML30=0),50000,0))),1000000))</f>
        <v/>
      </c>
      <c r="VT30">
        <f>IF($B30=0,1000000,IF(INDEX('計算A'!$D$60:$II$104,$B30,10)*DF30=1,IF(AND($E30=2,MM30=0),1000000,IF($F30&gt;0,INDEX('計算A'!M$110:M$114,$F30+1)+IF(AND($E30=1,MM30=0),1000,0),MIN(AER30,20)*400+(IF('計算A'!L$106=1,1-DE30,0)+IF('計算A'!M$106=1,1-DG30,0))*150+101+'計算A'!M$5*100000+IF(AND($E30=1,MM30=0),50000,0))),1000000))</f>
        <v/>
      </c>
      <c r="VU30">
        <f>IF($B30=0,1000000,IF(INDEX('計算A'!$D$60:$II$104,$B30,11)*DG30=1,IF(AND($E30=2,MN30=0),1000000,IF($F30&gt;0,INDEX('計算A'!N$110:N$114,$F30+1)+IF(AND($E30=1,MN30=0),1000,0),MIN(AER30,20)*400+(IF('計算A'!M$106=1,1-DF30,0)+IF('計算A'!N$106=1,1-DH30,0))*150+111+'計算A'!N$5*100000+IF(AND($E30=1,MN30=0),50000,0))),1000000))</f>
        <v/>
      </c>
      <c r="VV30">
        <f>IF($B30=0,1000000,IF(INDEX('計算A'!$D$60:$II$104,$B30,12)*DH30=1,IF(AND($E30=2,MO30=0),1000000,IF($F30&gt;0,INDEX('計算A'!O$110:O$114,$F30+1)+IF(AND($E30=1,MO30=0),1000,0),MIN(AER30,20)*400+(IF('計算A'!N$106=1,1-DG30,0)+IF('計算A'!O$106=1,1-DI30,0))*150+121+'計算A'!O$5*100000+IF(AND($E30=1,MO30=0),50000,0))),1000000))</f>
        <v/>
      </c>
      <c r="VW30">
        <f>IF($B30=0,1000000,IF(INDEX('計算A'!$D$60:$II$104,$B30,13)*DI30=1,IF(AND($E30=2,MP30=0),1000000,IF($F30&gt;0,INDEX('計算A'!P$110:P$114,$F30+1)+IF(AND($E30=1,MP30=0),1000,0),MIN(AER30,20)*400+(IF('計算A'!O$106=1,1-DH30,0)+IF('計算A'!P$106=1,1-DJ30,0))*150+131+'計算A'!P$5*100000+IF(AND($E30=1,MP30=0),50000,0))),1000000))</f>
        <v/>
      </c>
      <c r="VX30">
        <f>IF($B30=0,1000000,IF(INDEX('計算A'!$D$60:$II$104,$B30,14)*DJ30=1,IF(AND($E30=2,MQ30=0),1000000,IF($F30&gt;0,INDEX('計算A'!Q$110:Q$114,$F30+1)+IF(AND($E30=1,MQ30=0),1000,0),MIN(AER30,20)*400+(IF('計算A'!P$106=1,1-DI30,0)+IF('計算A'!Q$106=1,1-DK30,0))*150+141+'計算A'!Q$5*100000+IF(AND($E30=1,MQ30=0),50000,0))),1000000))</f>
        <v/>
      </c>
      <c r="VY30">
        <f>IF($B30=0,1000000,IF(INDEX('計算A'!$D$60:$II$104,$B30,15)*DK30=1,IF(AND($E30=2,MR30=0),1000000,IF($F30&gt;0,INDEX('計算A'!R$110:R$114,$F30+1)+IF(AND($E30=1,MR30=0),1000,0),MIN(AER30,20)*400+(IF('計算A'!Q$106=1,1-DJ30,0)+IF('計算A'!R$106=1,1-DL30,0))*150+151+'計算A'!R$5*100000+IF(AND($E30=1,MR30=0),50000,0))),1000000))</f>
        <v/>
      </c>
      <c r="VZ30">
        <f>IF($B30=0,1000000,IF(INDEX('計算A'!$D$60:$II$104,$B30,16)*DL30=1,IF(AND($E30=2,MS30=0),1000000,IF($F30&gt;0,INDEX('計算A'!S$110:S$114,$F30+1)+IF(AND($E30=1,MS30=0),1000,0),MIN(AER30,20)*400+(IF('計算A'!R$106=1,1-DK30,0)+IF('計算A'!S$106=1,1-DM30,0))*150+161+'計算A'!S$5*100000+IF(AND($E30=1,MS30=0),50000,0))),1000000))</f>
        <v/>
      </c>
      <c r="WA30">
        <f>IF($B30=0,1000000,IF(INDEX('計算A'!$D$60:$II$104,$B30,17)*DM30=1,IF(AND($E30=2,MT30=0),1000000,IF($F30&gt;0,INDEX('計算A'!T$110:T$114,$F30+1)+IF(AND($E30=1,MT30=0),1000,0),MIN(AER30,20)*400+(IF('計算A'!S$106=1,1-DL30,0)+IF('計算A'!T$106=1,1-DN30,0))*150+171+'計算A'!T$5*100000+IF(AND($E30=1,MT30=0),50000,0))),1000000))</f>
        <v/>
      </c>
      <c r="WB30">
        <f>IF($B30=0,1000000,IF(INDEX('計算A'!$D$60:$II$104,$B30,18)*DN30=1,IF(AND($E30=2,MU30=0),1000000,IF($F30&gt;0,INDEX('計算A'!U$110:U$114,$F30+1)+IF(AND($E30=1,MU30=0),1000,0),MIN(AER30,20)*400+(IF('計算A'!T$106=1,1-DM30,0)+IF('計算A'!U$106=1,1-DO30,0))*150+181+'計算A'!U$5*100000+IF(AND($E30=1,MU30=0),50000,0))),1000000))</f>
        <v/>
      </c>
      <c r="WC30">
        <f>IF($B30=0,1000000,IF(INDEX('計算A'!$D$60:$II$104,$B30,19)*DO30=1,IF(AND($E30=2,MV30=0),1000000,IF($F30&gt;0,INDEX('計算A'!V$110:V$114,$F30+1)+IF(AND($E30=1,MV30=0),1000,0),MIN(AER30,20)*400+(IF('計算A'!U$106=1,1-DN30,0)+IF('計算A'!V$106=1,1-DP30,0))*150+191+'計算A'!V$5*100000+IF(AND($E30=1,MV30=0),50000,0))),1000000))</f>
        <v/>
      </c>
      <c r="WD30">
        <f>IF($B30=0,1000000,IF(INDEX('計算A'!$D$60:$II$104,$B30,20)*DP30=1,IF(AND($E30=2,MW30=0),1000000,IF($F30&gt;0,INDEX('計算A'!W$110:W$114,$F30+1)+IF(AND($E30=1,MW30=0),1000,0),MIN(AER30,20)*400+(IF('計算A'!V$106=1,1-DO30,0)+IF('計算A'!W$106=1,1-DQ30,0))*150+201+'計算A'!W$5*100000+IF(AND($E30=1,MW30=0),50000,0))),1000000))</f>
        <v/>
      </c>
      <c r="WE30">
        <f>IF($B30=0,1000000,IF(INDEX('計算A'!$D$60:$II$104,$B30,21)*DQ30=1,IF(AND($E30=2,MX30=0),1000000,IF($F30&gt;0,INDEX('計算A'!X$110:X$114,$F30+1)+IF(AND($E30=1,MX30=0),1000,0),MIN(AER30,20)*400+(IF('計算A'!W$106=1,1-DP30,0)+IF('計算A'!X$106=1,1-DR30,0))*150+211+'計算A'!X$5*100000+IF(AND($E30=1,MX30=0),50000,0))),1000000))</f>
        <v/>
      </c>
      <c r="WF30">
        <f>IF($B30=0,1000000,IF(INDEX('計算A'!$D$60:$II$104,$B30,22)*DR30=1,IF(AND($E30=2,MY30=0),1000000,IF($F30&gt;0,INDEX('計算A'!Y$110:Y$114,$F30+1)+IF(AND($E30=1,MY30=0),1000,0),MIN(AER30,20)*400+(IF('計算A'!X$106=1,1-DQ30,0)+IF('計算A'!Y$106=1,1-DS30,0))*150+221+'計算A'!Y$5*100000+IF(AND($E30=1,MY30=0),50000,0))),1000000))</f>
        <v/>
      </c>
      <c r="WG30">
        <f>IF($B30=0,1000000,IF(INDEX('計算A'!$D$60:$II$104,$B30,23)*DS30=1,IF(AND($E30=2,MZ30=0),1000000,IF($F30&gt;0,INDEX('計算A'!Z$110:Z$114,$F30+1)+IF(AND($E30=1,MZ30=0),1000,0),MIN(AER30,20)*400+(IF('計算A'!Y$106=1,1-DR30,0)+IF('計算A'!Z$106=1,1-DT30,0))*150+231+'計算A'!Z$5*100000+IF(AND($E30=1,MZ30=0),50000,0))),1000000))</f>
        <v/>
      </c>
      <c r="WH30">
        <f>IF($B30=0,1000000,IF(INDEX('計算A'!$D$60:$II$104,$B30,24)*DT30=1,IF(AND($E30=2,NA30=0),1000000,IF($F30&gt;0,INDEX('計算A'!AA$110:AA$114,$F30+1)+IF(AND($E30=1,NA30=0),1000,0),MIN(AER30,20)*400+(IF('計算A'!Z$106=1,1-DS30,0))*150+241+'計算A'!AA$5*100000+IF(AND($E30=1,NA30=0),50000,0))),1000000))</f>
        <v/>
      </c>
      <c r="WI30">
        <f>IF($B30=0,1000000,IF(INDEX('計算A'!$D$60:$II$104,$B30,25)*DU30=1,IF(AND($E30=2,NB30=0),1000000,IF($F30&gt;0,INDEX('計算A'!AB$110:AB$114,$F30+1)+IF(AND($E30=1,NB30=0),1000,0),MIN(AES30,20)*400+(IF('計算A'!AB$106=1,1-DV30,0))*150+12+'計算A'!AB$5*100000+IF(AND($E30=1,NB30=0),50000,0))),1000000))</f>
        <v/>
      </c>
      <c r="WJ30">
        <f>IF($B30=0,1000000,IF(INDEX('計算A'!$D$60:$II$104,$B30,26)*DV30=1,IF(AND($E30=2,NC30=0),1000000,IF($F30&gt;0,INDEX('計算A'!AC$110:AC$114,$F30+1)+IF(AND($E30=1,NC30=0),1000,0),MIN(AES30,20)*400+(IF('計算A'!AB$106=1,1-DU30,0)+IF('計算A'!AC$106=1,1-DW30,0))*150+22+'計算A'!AC$5*100000+IF(AND($E30=1,NC30=0),50000,0))),1000000))</f>
        <v/>
      </c>
      <c r="WK30">
        <f>IF($B30=0,1000000,IF(INDEX('計算A'!$D$60:$II$104,$B30,27)*DW30=1,IF(AND($E30=2,ND30=0),1000000,IF($F30&gt;0,INDEX('計算A'!AD$110:AD$114,$F30+1)+IF(AND($E30=1,ND30=0),1000,0),MIN(AES30,20)*400+(IF('計算A'!AC$106=1,1-DV30,0)+IF('計算A'!AD$106=1,1-DX30,0))*150+32+'計算A'!AD$5*100000+IF(AND($E30=1,ND30=0),50000,0))),1000000))</f>
        <v/>
      </c>
      <c r="WL30">
        <f>IF($B30=0,1000000,IF(INDEX('計算A'!$D$60:$II$104,$B30,28)*DX30=1,IF(AND($E30=2,NE30=0),1000000,IF($F30&gt;0,INDEX('計算A'!AE$110:AE$114,$F30+1)+IF(AND($E30=1,NE30=0),1000,0),MIN(AES30,20)*400+(IF('計算A'!AD$106=1,1-DW30,0)+IF('計算A'!AE$106=1,1-DY30,0))*150+42+'計算A'!AE$5*100000+IF(AND($E30=1,NE30=0),50000,0))),1000000))</f>
        <v/>
      </c>
      <c r="WM30">
        <f>IF($B30=0,1000000,IF(INDEX('計算A'!$D$60:$II$104,$B30,29)*DY30=1,IF(AND($E30=2,NF30=0),1000000,IF($F30&gt;0,INDEX('計算A'!AF$110:AF$114,$F30+1)+IF(AND($E30=1,NF30=0),1000,0),MIN(AES30,20)*400+(IF('計算A'!AE$106=1,1-DX30,0)+IF('計算A'!AF$106=1,1-DZ30,0))*150+52+'計算A'!AF$5*100000+IF(AND($E30=1,NF30=0),50000,0))),1000000))</f>
        <v/>
      </c>
      <c r="WN30">
        <f>IF($B30=0,1000000,IF(INDEX('計算A'!$D$60:$II$104,$B30,30)*DZ30=1,IF(AND($E30=2,NG30=0),1000000,IF($F30&gt;0,INDEX('計算A'!AG$110:AG$114,$F30+1)+IF(AND($E30=1,NG30=0),1000,0),MIN(AES30,20)*400+(IF('計算A'!AF$106=1,1-DY30,0)+IF('計算A'!AG$106=1,1-EA30,0))*150+62+'計算A'!AG$5*100000+IF(AND($E30=1,NG30=0),50000,0))),1000000))</f>
        <v/>
      </c>
      <c r="WO30">
        <f>IF($B30=0,1000000,IF(INDEX('計算A'!$D$60:$II$104,$B30,31)*EA30=1,IF(AND($E30=2,NH30=0),1000000,IF($F30&gt;0,INDEX('計算A'!AH$110:AH$114,$F30+1)+IF(AND($E30=1,NH30=0),1000,0),MIN(AES30,20)*400+(IF('計算A'!AG$106=1,1-DZ30,0)+IF('計算A'!AH$106=1,1-EB30,0))*150+72+'計算A'!AH$5*100000+IF(AND($E30=1,NH30=0),50000,0))),1000000))</f>
        <v/>
      </c>
      <c r="WP30">
        <f>IF($B30=0,1000000,IF(INDEX('計算A'!$D$60:$II$104,$B30,32)*EB30=1,IF(AND($E30=2,NI30=0),1000000,IF($F30&gt;0,INDEX('計算A'!AI$110:AI$114,$F30+1)+IF(AND($E30=1,NI30=0),1000,0),MIN(AES30,20)*400+(IF('計算A'!AH$106=1,1-EA30,0)+IF('計算A'!AI$106=1,1-EC30,0))*150+82+'計算A'!AI$5*100000+IF(AND($E30=1,NI30=0),50000,0))),1000000))</f>
        <v/>
      </c>
      <c r="WQ30">
        <f>IF($B30=0,1000000,IF(INDEX('計算A'!$D$60:$II$104,$B30,33)*EC30=1,IF(AND($E30=2,NJ30=0),1000000,IF($F30&gt;0,INDEX('計算A'!AJ$110:AJ$114,$F30+1)+IF(AND($E30=1,NJ30=0),1000,0),MIN(AES30,20)*400+(IF('計算A'!AI$106=1,1-EB30,0)+IF('計算A'!AJ$106=1,1-ED30,0))*150+92+'計算A'!AJ$5*100000+IF(AND($E30=1,NJ30=0),50000,0))),1000000))</f>
        <v/>
      </c>
      <c r="WR30">
        <f>IF($B30=0,1000000,IF(INDEX('計算A'!$D$60:$II$104,$B30,34)*ED30=1,IF(AND($E30=2,NK30=0),1000000,IF($F30&gt;0,INDEX('計算A'!AK$110:AK$114,$F30+1)+IF(AND($E30=1,NK30=0),1000,0),MIN(AES30,20)*400+(IF('計算A'!AJ$106=1,1-EC30,0)+IF('計算A'!AK$106=1,1-EE30,0))*150+102+'計算A'!AK$5*100000+IF(AND($E30=1,NK30=0),50000,0))),1000000))</f>
        <v/>
      </c>
      <c r="WS30">
        <f>IF($B30=0,1000000,IF(INDEX('計算A'!$D$60:$II$104,$B30,35)*EE30=1,IF(AND($E30=2,NL30=0),1000000,IF($F30&gt;0,INDEX('計算A'!AL$110:AL$114,$F30+1)+IF(AND($E30=1,NL30=0),1000,0),MIN(AES30,20)*400+(IF('計算A'!AK$106=1,1-ED30,0)+IF('計算A'!AL$106=1,1-EF30,0))*150+112+'計算A'!AL$5*100000+IF(AND($E30=1,NL30=0),50000,0))),1000000))</f>
        <v/>
      </c>
      <c r="WT30">
        <f>IF($B30=0,1000000,IF(INDEX('計算A'!$D$60:$II$104,$B30,36)*EF30=1,IF(AND($E30=2,NM30=0),1000000,IF($F30&gt;0,INDEX('計算A'!AM$110:AM$114,$F30+1)+IF(AND($E30=1,NM30=0),1000,0),MIN(AES30,20)*400+(IF('計算A'!AL$106=1,1-EE30,0)+IF('計算A'!AM$106=1,1-EG30,0))*150+122+'計算A'!AM$5*100000+IF(AND($E30=1,NM30=0),50000,0))),1000000))</f>
        <v/>
      </c>
      <c r="WU30">
        <f>IF($B30=0,1000000,IF(INDEX('計算A'!$D$60:$II$104,$B30,37)*EG30=1,IF(AND($E30=2,NN30=0),1000000,IF($F30&gt;0,INDEX('計算A'!AN$110:AN$114,$F30+1)+IF(AND($E30=1,NN30=0),1000,0),MIN(AES30,20)*400+(IF('計算A'!AM$106=1,1-EF30,0)+IF('計算A'!AN$106=1,1-EH30,0))*150+132+'計算A'!AN$5*100000+IF(AND($E30=1,NN30=0),50000,0))),1000000))</f>
        <v/>
      </c>
      <c r="WV30">
        <f>IF($B30=0,1000000,IF(INDEX('計算A'!$D$60:$II$104,$B30,38)*EH30=1,IF(AND($E30=2,NO30=0),1000000,IF($F30&gt;0,INDEX('計算A'!AO$110:AO$114,$F30+1)+IF(AND($E30=1,NO30=0),1000,0),MIN(AES30,20)*400+(IF('計算A'!AN$106=1,1-EG30,0)+IF('計算A'!AO$106=1,1-EI30,0))*150+142+'計算A'!AO$5*100000+IF(AND($E30=1,NO30=0),50000,0))),1000000))</f>
        <v/>
      </c>
      <c r="WW30">
        <f>IF($B30=0,1000000,IF(INDEX('計算A'!$D$60:$II$104,$B30,39)*EI30=1,IF(AND($E30=2,NP30=0),1000000,IF($F30&gt;0,INDEX('計算A'!AP$110:AP$114,$F30+1)+IF(AND($E30=1,NP30=0),1000,0),MIN(AES30,20)*400+(IF('計算A'!AO$106=1,1-EH30,0)+IF('計算A'!AP$106=1,1-EJ30,0))*150+152+'計算A'!AP$5*100000+IF(AND($E30=1,NP30=0),50000,0))),1000000))</f>
        <v/>
      </c>
      <c r="WX30">
        <f>IF($B30=0,1000000,IF(INDEX('計算A'!$D$60:$II$104,$B30,40)*EJ30=1,IF(AND($E30=2,NQ30=0),1000000,IF($F30&gt;0,INDEX('計算A'!AQ$110:AQ$114,$F30+1)+IF(AND($E30=1,NQ30=0),1000,0),MIN(AES30,20)*400+(IF('計算A'!AP$106=1,1-EI30,0)+IF('計算A'!AQ$106=1,1-EK30,0))*150+162+'計算A'!AQ$5*100000+IF(AND($E30=1,NQ30=0),50000,0))),1000000))</f>
        <v/>
      </c>
      <c r="WY30">
        <f>IF($B30=0,1000000,IF(INDEX('計算A'!$D$60:$II$104,$B30,41)*EK30=1,IF(AND($E30=2,NR30=0),1000000,IF($F30&gt;0,INDEX('計算A'!AR$110:AR$114,$F30+1)+IF(AND($E30=1,NR30=0),1000,0),MIN(AES30,20)*400+(IF('計算A'!AQ$106=1,1-EJ30,0)+IF('計算A'!AR$106=1,1-EL30,0))*150+172+'計算A'!AR$5*100000+IF(AND($E30=1,NR30=0),50000,0))),1000000))</f>
        <v/>
      </c>
      <c r="WZ30">
        <f>IF($B30=0,1000000,IF(INDEX('計算A'!$D$60:$II$104,$B30,42)*EL30=1,IF(AND($E30=2,NS30=0),1000000,IF($F30&gt;0,INDEX('計算A'!AS$110:AS$114,$F30+1)+IF(AND($E30=1,NS30=0),1000,0),MIN(AES30,20)*400+(IF('計算A'!AR$106=1,1-EK30,0)+IF('計算A'!AS$106=1,1-EM30,0))*150+182+'計算A'!AS$5*100000+IF(AND($E30=1,NS30=0),50000,0))),1000000))</f>
        <v/>
      </c>
      <c r="XA30">
        <f>IF($B30=0,1000000,IF(INDEX('計算A'!$D$60:$II$104,$B30,43)*EM30=1,IF(AND($E30=2,NT30=0),1000000,IF($F30&gt;0,INDEX('計算A'!AT$110:AT$114,$F30+1)+IF(AND($E30=1,NT30=0),1000,0),MIN(AES30,20)*400+(IF('計算A'!AS$106=1,1-EL30,0)+IF('計算A'!AT$106=1,1-EN30,0))*150+192+'計算A'!AT$5*100000+IF(AND($E30=1,NT30=0),50000,0))),1000000))</f>
        <v/>
      </c>
      <c r="XB30">
        <f>IF($B30=0,1000000,IF(INDEX('計算A'!$D$60:$II$104,$B30,44)*EN30=1,IF(AND($E30=2,NU30=0),1000000,IF($F30&gt;0,INDEX('計算A'!AU$110:AU$114,$F30+1)+IF(AND($E30=1,NU30=0),1000,0),MIN(AES30,20)*400+(IF('計算A'!AT$106=1,1-EM30,0)+IF('計算A'!AU$106=1,1-EO30,0))*150+202+'計算A'!AU$5*100000+IF(AND($E30=1,NU30=0),50000,0))),1000000))</f>
        <v/>
      </c>
      <c r="XC30">
        <f>IF($B30=0,1000000,IF(INDEX('計算A'!$D$60:$II$104,$B30,45)*EO30=1,IF(AND($E30=2,NV30=0),1000000,IF($F30&gt;0,INDEX('計算A'!AV$110:AV$114,$F30+1)+IF(AND($E30=1,NV30=0),1000,0),MIN(AES30,20)*400+(IF('計算A'!AU$106=1,1-EN30,0)+IF('計算A'!AV$106=1,1-EP30,0))*150+212+'計算A'!AV$5*100000+IF(AND($E30=1,NV30=0),50000,0))),1000000))</f>
        <v/>
      </c>
      <c r="XD30">
        <f>IF($B30=0,1000000,IF(INDEX('計算A'!$D$60:$II$104,$B30,46)*EP30=1,IF(AND($E30=2,NW30=0),1000000,IF($F30&gt;0,INDEX('計算A'!AW$110:AW$114,$F30+1)+IF(AND($E30=1,NW30=0),1000,0),MIN(AES30,20)*400+(IF('計算A'!AV$106=1,1-EO30,0)+IF('計算A'!AW$106=1,1-EQ30,0))*150+222+'計算A'!AW$5*100000+IF(AND($E30=1,NW30=0),50000,0))),1000000))</f>
        <v/>
      </c>
      <c r="XE30">
        <f>IF($B30=0,1000000,IF(INDEX('計算A'!$D$60:$II$104,$B30,47)*EQ30=1,IF(AND($E30=2,NX30=0),1000000,IF($F30&gt;0,INDEX('計算A'!AX$110:AX$114,$F30+1)+IF(AND($E30=1,NX30=0),1000,0),MIN(AES30,20)*400+(IF('計算A'!AW$106=1,1-EP30,0)+IF('計算A'!AX$106=1,1-ER30,0))*150+232+'計算A'!AX$5*100000+IF(AND($E30=1,NX30=0),50000,0))),1000000))</f>
        <v/>
      </c>
      <c r="XF30">
        <f>IF($B30=0,1000000,IF(INDEX('計算A'!$D$60:$II$104,$B30,48)*ER30=1,IF(AND($E30=2,NY30=0),1000000,IF($F30&gt;0,INDEX('計算A'!AY$110:AY$114,$F30+1)+IF(AND($E30=1,NY30=0),1000,0),MIN(AES30,20)*400+(IF('計算A'!AX$106=1,1-EQ30,0))*150+242+'計算A'!AY$5*100000+IF(AND($E30=1,NY30=0),50000,0))),1000000))</f>
        <v/>
      </c>
      <c r="XG30">
        <f>IF($B30=0,1000000,IF(INDEX('計算A'!$D$60:$II$104,$B30,49)*ES30=1,IF(AND($E30=2,NZ30=0),1000000,IF($F30&gt;0,INDEX('計算A'!AZ$110:AZ$114,$F30+1)+IF(AND($E30=1,NZ30=0),1000,0),MIN(AET30,20)*400+(IF('計算A'!AZ$106=1,1-ET30,0))*150+13+'計算A'!AZ$5*100000+IF(AND($E30=1,NZ30=0),50000,0))),1000000))</f>
        <v/>
      </c>
      <c r="XH30">
        <f>IF($B30=0,1000000,IF(INDEX('計算A'!$D$60:$II$104,$B30,50)*ET30=1,IF(AND($E30=2,OA30=0),1000000,IF($F30&gt;0,INDEX('計算A'!BA$110:BA$114,$F30+1)+IF(AND($E30=1,OA30=0),1000,0),MIN(AET30,20)*400+(IF('計算A'!AZ$106=1,1-ES30,0)+IF('計算A'!BA$106=1,1-EU30,0))*150+23+'計算A'!BA$5*100000+IF(AND($E30=1,OA30=0),50000,0))),1000000))</f>
        <v/>
      </c>
      <c r="XI30">
        <f>IF($B30=0,1000000,IF(INDEX('計算A'!$D$60:$II$104,$B30,51)*EU30=1,IF(AND($E30=2,OB30=0),1000000,IF($F30&gt;0,INDEX('計算A'!BB$110:BB$114,$F30+1)+IF(AND($E30=1,OB30=0),1000,0),MIN(AET30,20)*400+(IF('計算A'!BA$106=1,1-ET30,0)+IF('計算A'!BB$106=1,1-EV30,0))*150+33+'計算A'!BB$5*100000+IF(AND($E30=1,OB30=0),50000,0))),1000000))</f>
        <v/>
      </c>
      <c r="XJ30">
        <f>IF($B30=0,1000000,IF(INDEX('計算A'!$D$60:$II$104,$B30,52)*EV30=1,IF(AND($E30=2,OC30=0),1000000,IF($F30&gt;0,INDEX('計算A'!BC$110:BC$114,$F30+1)+IF(AND($E30=1,OC30=0),1000,0),MIN(AET30,20)*400+(IF('計算A'!BB$106=1,1-EU30,0)+IF('計算A'!BC$106=1,1-EW30,0))*150+43+'計算A'!BC$5*100000+IF(AND($E30=1,OC30=0),50000,0))),1000000))</f>
        <v/>
      </c>
      <c r="XK30">
        <f>IF($B30=0,1000000,IF(INDEX('計算A'!$D$60:$II$104,$B30,53)*EW30=1,IF(AND($E30=2,OD30=0),1000000,IF($F30&gt;0,INDEX('計算A'!BD$110:BD$114,$F30+1)+IF(AND($E30=1,OD30=0),1000,0),MIN(AET30,20)*400+(IF('計算A'!BC$106=1,1-EV30,0)+IF('計算A'!BD$106=1,1-EX30,0))*150+53+'計算A'!BD$5*100000+IF(AND($E30=1,OD30=0),50000,0))),1000000))</f>
        <v/>
      </c>
      <c r="XL30">
        <f>IF($B30=0,1000000,IF(INDEX('計算A'!$D$60:$II$104,$B30,54)*EX30=1,IF(AND($E30=2,OE30=0),1000000,IF($F30&gt;0,INDEX('計算A'!BE$110:BE$114,$F30+1)+IF(AND($E30=1,OE30=0),1000,0),MIN(AET30,20)*400+(IF('計算A'!BD$106=1,1-EW30,0)+IF('計算A'!BE$106=1,1-EY30,0))*150+63+'計算A'!BE$5*100000+IF(AND($E30=1,OE30=0),50000,0))),1000000))</f>
        <v/>
      </c>
      <c r="XM30">
        <f>IF($B30=0,1000000,IF(INDEX('計算A'!$D$60:$II$104,$B30,55)*EY30=1,IF(AND($E30=2,OF30=0),1000000,IF($F30&gt;0,INDEX('計算A'!BF$110:BF$114,$F30+1)+IF(AND($E30=1,OF30=0),1000,0),MIN(AET30,20)*400+(IF('計算A'!BE$106=1,1-EX30,0)+IF('計算A'!BF$106=1,1-EZ30,0))*150+73+'計算A'!BF$5*100000+IF(AND($E30=1,OF30=0),50000,0))),1000000))</f>
        <v/>
      </c>
      <c r="XN30">
        <f>IF($B30=0,1000000,IF(INDEX('計算A'!$D$60:$II$104,$B30,56)*EZ30=1,IF(AND($E30=2,OG30=0),1000000,IF($F30&gt;0,INDEX('計算A'!BG$110:BG$114,$F30+1)+IF(AND($E30=1,OG30=0),1000,0),MIN(AET30,20)*400+(IF('計算A'!BF$106=1,1-EY30,0)+IF('計算A'!BG$106=1,1-FA30,0))*150+83+'計算A'!BG$5*100000+IF(AND($E30=1,OG30=0),50000,0))),1000000))</f>
        <v/>
      </c>
      <c r="XO30">
        <f>IF($B30=0,1000000,IF(INDEX('計算A'!$D$60:$II$104,$B30,57)*FA30=1,IF(AND($E30=2,OH30=0),1000000,IF($F30&gt;0,INDEX('計算A'!BH$110:BH$114,$F30+1)+IF(AND($E30=1,OH30=0),1000,0),MIN(AET30,20)*400+(IF('計算A'!BG$106=1,1-EZ30,0)+IF('計算A'!BH$106=1,1-FB30,0))*150+93+'計算A'!BH$5*100000+IF(AND($E30=1,OH30=0),50000,0))),1000000))</f>
        <v/>
      </c>
      <c r="XP30">
        <f>IF($B30=0,1000000,IF(INDEX('計算A'!$D$60:$II$104,$B30,58)*FB30=1,IF(AND($E30=2,OI30=0),1000000,IF($F30&gt;0,INDEX('計算A'!BI$110:BI$114,$F30+1)+IF(AND($E30=1,OI30=0),1000,0),MIN(AET30,20)*400+(IF('計算A'!BH$106=1,1-FA30,0)+IF('計算A'!BI$106=1,1-FC30,0))*150+103+'計算A'!BI$5*100000+IF(AND($E30=1,OI30=0),50000,0))),1000000))</f>
        <v/>
      </c>
      <c r="XQ30">
        <f>IF($B30=0,1000000,IF(INDEX('計算A'!$D$60:$II$104,$B30,59)*FC30=1,IF(AND($E30=2,OJ30=0),1000000,IF($F30&gt;0,INDEX('計算A'!BJ$110:BJ$114,$F30+1)+IF(AND($E30=1,OJ30=0),1000,0),MIN(AET30,20)*400+(IF('計算A'!BI$106=1,1-FB30,0)+IF('計算A'!BJ$106=1,1-FD30,0))*150+113+'計算A'!BJ$5*100000+IF(AND($E30=1,OJ30=0),50000,0))),1000000))</f>
        <v/>
      </c>
      <c r="XR30">
        <f>IF($B30=0,1000000,IF(INDEX('計算A'!$D$60:$II$104,$B30,60)*FD30=1,IF(AND($E30=2,OK30=0),1000000,IF($F30&gt;0,INDEX('計算A'!BK$110:BK$114,$F30+1)+IF(AND($E30=1,OK30=0),1000,0),MIN(AET30,20)*400+(IF('計算A'!BJ$106=1,1-FC30,0)+IF('計算A'!BK$106=1,1-FE30,0))*150+123+'計算A'!BK$5*100000+IF(AND($E30=1,OK30=0),50000,0))),1000000))</f>
        <v/>
      </c>
      <c r="XS30">
        <f>IF($B30=0,1000000,IF(INDEX('計算A'!$D$60:$II$104,$B30,61)*FE30=1,IF(AND($E30=2,OL30=0),1000000,IF($F30&gt;0,INDEX('計算A'!BL$110:BL$114,$F30+1)+IF(AND($E30=1,OL30=0),1000,0),MIN(AET30,20)*400+(IF('計算A'!BK$106=1,1-FD30,0)+IF('計算A'!BL$106=1,1-FF30,0))*150+133+'計算A'!BL$5*100000+IF(AND($E30=1,OL30=0),50000,0))),1000000))</f>
        <v/>
      </c>
      <c r="XT30">
        <f>IF($B30=0,1000000,IF(INDEX('計算A'!$D$60:$II$104,$B30,62)*FF30=1,IF(AND($E30=2,OM30=0),1000000,IF($F30&gt;0,INDEX('計算A'!BM$110:BM$114,$F30+1)+IF(AND($E30=1,OM30=0),1000,0),MIN(AET30,20)*400+(IF('計算A'!BL$106=1,1-FE30,0)+IF('計算A'!BM$106=1,1-FG30,0))*150+143+'計算A'!BM$5*100000+IF(AND($E30=1,OM30=0),50000,0))),1000000))</f>
        <v/>
      </c>
      <c r="XU30">
        <f>IF($B30=0,1000000,IF(INDEX('計算A'!$D$60:$II$104,$B30,63)*FG30=1,IF(AND($E30=2,ON30=0),1000000,IF($F30&gt;0,INDEX('計算A'!BN$110:BN$114,$F30+1)+IF(AND($E30=1,ON30=0),1000,0),MIN(AET30,20)*400+(IF('計算A'!BM$106=1,1-FF30,0)+IF('計算A'!BN$106=1,1-FH30,0))*150+153+'計算A'!BN$5*100000+IF(AND($E30=1,ON30=0),50000,0))),1000000))</f>
        <v/>
      </c>
      <c r="XV30">
        <f>IF($B30=0,1000000,IF(INDEX('計算A'!$D$60:$II$104,$B30,64)*FH30=1,IF(AND($E30=2,OO30=0),1000000,IF($F30&gt;0,INDEX('計算A'!BO$110:BO$114,$F30+1)+IF(AND($E30=1,OO30=0),1000,0),MIN(AET30,20)*400+(IF('計算A'!BN$106=1,1-FG30,0)+IF('計算A'!BO$106=1,1-FI30,0))*150+163+'計算A'!BO$5*100000+IF(AND($E30=1,OO30=0),50000,0))),1000000))</f>
        <v/>
      </c>
      <c r="XW30">
        <f>IF($B30=0,1000000,IF(INDEX('計算A'!$D$60:$II$104,$B30,65)*FI30=1,IF(AND($E30=2,OP30=0),1000000,IF($F30&gt;0,INDEX('計算A'!BP$110:BP$114,$F30+1)+IF(AND($E30=1,OP30=0),1000,0),MIN(AET30,20)*400+(IF('計算A'!BO$106=1,1-FH30,0)+IF('計算A'!BP$106=1,1-FJ30,0))*150+173+'計算A'!BP$5*100000+IF(AND($E30=1,OP30=0),50000,0))),1000000))</f>
        <v/>
      </c>
      <c r="XX30">
        <f>IF($B30=0,1000000,IF(INDEX('計算A'!$D$60:$II$104,$B30,66)*FJ30=1,IF(AND($E30=2,OQ30=0),1000000,IF($F30&gt;0,INDEX('計算A'!BQ$110:BQ$114,$F30+1)+IF(AND($E30=1,OQ30=0),1000,0),MIN(AET30,20)*400+(IF('計算A'!BP$106=1,1-FI30,0)+IF('計算A'!BQ$106=1,1-FK30,0))*150+183+'計算A'!BQ$5*100000+IF(AND($E30=1,OQ30=0),50000,0))),1000000))</f>
        <v/>
      </c>
      <c r="XY30">
        <f>IF($B30=0,1000000,IF(INDEX('計算A'!$D$60:$II$104,$B30,67)*FK30=1,IF(AND($E30=2,OR30=0),1000000,IF($F30&gt;0,INDEX('計算A'!BR$110:BR$114,$F30+1)+IF(AND($E30=1,OR30=0),1000,0),MIN(AET30,20)*400+(IF('計算A'!BQ$106=1,1-FJ30,0)+IF('計算A'!BR$106=1,1-FL30,0))*150+193+'計算A'!BR$5*100000+IF(AND($E30=1,OR30=0),50000,0))),1000000))</f>
        <v/>
      </c>
      <c r="XZ30">
        <f>IF($B30=0,1000000,IF(INDEX('計算A'!$D$60:$II$104,$B30,68)*FL30=1,IF(AND($E30=2,OS30=0),1000000,IF($F30&gt;0,INDEX('計算A'!BS$110:BS$114,$F30+1)+IF(AND($E30=1,OS30=0),1000,0),MIN(AET30,20)*400+(IF('計算A'!BR$106=1,1-FK30,0)+IF('計算A'!BS$106=1,1-FM30,0))*150+203+'計算A'!BS$5*100000+IF(AND($E30=1,OS30=0),50000,0))),1000000))</f>
        <v/>
      </c>
      <c r="YA30">
        <f>IF($B30=0,1000000,IF(INDEX('計算A'!$D$60:$II$104,$B30,69)*FM30=1,IF(AND($E30=2,OT30=0),1000000,IF($F30&gt;0,INDEX('計算A'!BT$110:BT$114,$F30+1)+IF(AND($E30=1,OT30=0),1000,0),MIN(AET30,20)*400+(IF('計算A'!BS$106=1,1-FL30,0)+IF('計算A'!BT$106=1,1-FN30,0))*150+213+'計算A'!BT$5*100000+IF(AND($E30=1,OT30=0),50000,0))),1000000))</f>
        <v/>
      </c>
      <c r="YB30">
        <f>IF($B30=0,1000000,IF(INDEX('計算A'!$D$60:$II$104,$B30,70)*FN30=1,IF(AND($E30=2,OU30=0),1000000,IF($F30&gt;0,INDEX('計算A'!BU$110:BU$114,$F30+1)+IF(AND($E30=1,OU30=0),1000,0),MIN(AET30,20)*400+(IF('計算A'!BT$106=1,1-FM30,0)+IF('計算A'!BU$106=1,1-FO30,0))*150+223+'計算A'!BU$5*100000+IF(AND($E30=1,OU30=0),50000,0))),1000000))</f>
        <v/>
      </c>
      <c r="YC30">
        <f>IF($B30=0,1000000,IF(INDEX('計算A'!$D$60:$II$104,$B30,71)*FO30=1,IF(AND($E30=2,OV30=0),1000000,IF($F30&gt;0,INDEX('計算A'!BV$110:BV$114,$F30+1)+IF(AND($E30=1,OV30=0),1000,0),MIN(AET30,20)*400+(IF('計算A'!BU$106=1,1-FN30,0)+IF('計算A'!BV$106=1,1-FP30,0))*150+233+'計算A'!BV$5*100000+IF(AND($E30=1,OV30=0),50000,0))),1000000))</f>
        <v/>
      </c>
      <c r="YD30">
        <f>IF($B30=0,1000000,IF(INDEX('計算A'!$D$60:$II$104,$B30,72)*FP30=1,IF(AND($E30=2,OW30=0),1000000,IF($F30&gt;0,INDEX('計算A'!BW$110:BW$114,$F30+1)+IF(AND($E30=1,OW30=0),1000,0),MIN(AET30,20)*400+(IF('計算A'!BV$106=1,1-FO30,0))*150+243+'計算A'!BW$5*100000+IF(AND($E30=1,OW30=0),50000,0))),1000000))</f>
        <v/>
      </c>
      <c r="YE30">
        <f>IF($B30=0,1000000,IF(INDEX('計算A'!$D$60:$II$104,$B30,73)*FQ30=1,IF(AND($E30=2,OX30=0),1000000,IF($F30&gt;0,INDEX('計算A'!BX$110:BX$114,$F30+1)+IF(AND($E30=1,OX30=0),1000,0),MIN(AEU30,20)*400+(IF('計算A'!BX$106=1,1-FR30,0))*150+14+'計算A'!BX$5*100000+IF(AND($E30=1,OX30=0),50000,0))),1000000))</f>
        <v/>
      </c>
      <c r="YF30">
        <f>IF($B30=0,1000000,IF(INDEX('計算A'!$D$60:$II$104,$B30,74)*FR30=1,IF(AND($E30=2,OY30=0),1000000,IF($F30&gt;0,INDEX('計算A'!BY$110:BY$114,$F30+1)+IF(AND($E30=1,OY30=0),1000,0),MIN(AEU30,20)*400+(IF('計算A'!BX$106=1,1-FQ30,0)+IF('計算A'!BY$106=1,1-FS30,0))*150+24+'計算A'!BY$5*100000+IF(AND($E30=1,OY30=0),50000,0))),1000000))</f>
        <v/>
      </c>
      <c r="YG30">
        <f>IF($B30=0,1000000,IF(INDEX('計算A'!$D$60:$II$104,$B30,75)*FS30=1,IF(AND($E30=2,OZ30=0),1000000,IF($F30&gt;0,INDEX('計算A'!BZ$110:BZ$114,$F30+1)+IF(AND($E30=1,OZ30=0),1000,0),MIN(AEU30,20)*400+(IF('計算A'!BY$106=1,1-FR30,0)+IF('計算A'!BZ$106=1,1-FT30,0))*150+34+'計算A'!BZ$5*100000+IF(AND($E30=1,OZ30=0),50000,0))),1000000))</f>
        <v/>
      </c>
      <c r="YH30">
        <f>IF($B30=0,1000000,IF(INDEX('計算A'!$D$60:$II$104,$B30,76)*FT30=1,IF(AND($E30=2,PA30=0),1000000,IF($F30&gt;0,INDEX('計算A'!CA$110:CA$114,$F30+1)+IF(AND($E30=1,PA30=0),1000,0),MIN(AEU30,20)*400+(IF('計算A'!BZ$106=1,1-FS30,0)+IF('計算A'!CA$106=1,1-FU30,0))*150+44+'計算A'!CA$5*100000+IF(AND($E30=1,PA30=0),50000,0))),1000000))</f>
        <v/>
      </c>
      <c r="YI30">
        <f>IF($B30=0,1000000,IF(INDEX('計算A'!$D$60:$II$104,$B30,77)*FU30=1,IF(AND($E30=2,PB30=0),1000000,IF($F30&gt;0,INDEX('計算A'!CB$110:CB$114,$F30+1)+IF(AND($E30=1,PB30=0),1000,0),MIN(AEU30,20)*400+(IF('計算A'!CA$106=1,1-FT30,0)+IF('計算A'!CB$106=1,1-FV30,0))*150+54+'計算A'!CB$5*100000+IF(AND($E30=1,PB30=0),50000,0))),1000000))</f>
        <v/>
      </c>
      <c r="YJ30">
        <f>IF($B30=0,1000000,IF(INDEX('計算A'!$D$60:$II$104,$B30,78)*FV30=1,IF(AND($E30=2,PC30=0),1000000,IF($F30&gt;0,INDEX('計算A'!CC$110:CC$114,$F30+1)+IF(AND($E30=1,PC30=0),1000,0),MIN(AEU30,20)*400+(IF('計算A'!CB$106=1,1-FU30,0)+IF('計算A'!CC$106=1,1-FW30,0))*150+64+'計算A'!CC$5*100000+IF(AND($E30=1,PC30=0),50000,0))),1000000))</f>
        <v/>
      </c>
      <c r="YK30">
        <f>IF($B30=0,1000000,IF(INDEX('計算A'!$D$60:$II$104,$B30,79)*FW30=1,IF(AND($E30=2,PD30=0),1000000,IF($F30&gt;0,INDEX('計算A'!CD$110:CD$114,$F30+1)+IF(AND($E30=1,PD30=0),1000,0),MIN(AEU30,20)*400+(IF('計算A'!CC$106=1,1-FV30,0)+IF('計算A'!CD$106=1,1-FX30,0))*150+74+'計算A'!CD$5*100000+IF(AND($E30=1,PD30=0),50000,0))),1000000))</f>
        <v/>
      </c>
      <c r="YL30">
        <f>IF($B30=0,1000000,IF(INDEX('計算A'!$D$60:$II$104,$B30,80)*FX30=1,IF(AND($E30=2,PE30=0),1000000,IF($F30&gt;0,INDEX('計算A'!CE$110:CE$114,$F30+1)+IF(AND($E30=1,PE30=0),1000,0),MIN(AEU30,20)*400+(IF('計算A'!CD$106=1,1-FW30,0)+IF('計算A'!CE$106=1,1-FY30,0))*150+84+'計算A'!CE$5*100000+IF(AND($E30=1,PE30=0),50000,0))),1000000))</f>
        <v/>
      </c>
      <c r="YM30">
        <f>IF($B30=0,1000000,IF(INDEX('計算A'!$D$60:$II$104,$B30,81)*FY30=1,IF(AND($E30=2,PF30=0),1000000,IF($F30&gt;0,INDEX('計算A'!CF$110:CF$114,$F30+1)+IF(AND($E30=1,PF30=0),1000,0),MIN(AEU30,20)*400+(IF('計算A'!CE$106=1,1-FX30,0)+IF('計算A'!CF$106=1,1-FZ30,0))*150+94+'計算A'!CF$5*100000+IF(AND($E30=1,PF30=0),50000,0))),1000000))</f>
        <v/>
      </c>
      <c r="YN30">
        <f>IF($B30=0,1000000,IF(INDEX('計算A'!$D$60:$II$104,$B30,82)*FZ30=1,IF(AND($E30=2,PG30=0),1000000,IF($F30&gt;0,INDEX('計算A'!CG$110:CG$114,$F30+1)+IF(AND($E30=1,PG30=0),1000,0),MIN(AEU30,20)*400+(IF('計算A'!CF$106=1,1-FY30,0)+IF('計算A'!CG$106=1,1-GA30,0))*150+104+'計算A'!CG$5*100000+IF(AND($E30=1,PG30=0),50000,0))),1000000))</f>
        <v/>
      </c>
      <c r="YO30">
        <f>IF($B30=0,1000000,IF(INDEX('計算A'!$D$60:$II$104,$B30,83)*GA30=1,IF(AND($E30=2,PH30=0),1000000,IF($F30&gt;0,INDEX('計算A'!CH$110:CH$114,$F30+1)+IF(AND($E30=1,PH30=0),1000,0),MIN(AEU30,20)*400+(IF('計算A'!CG$106=1,1-FZ30,0)+IF('計算A'!CH$106=1,1-GB30,0))*150+114+'計算A'!CH$5*100000+IF(AND($E30=1,PH30=0),50000,0))),1000000))</f>
        <v/>
      </c>
      <c r="YP30">
        <f>IF($B30=0,1000000,IF(INDEX('計算A'!$D$60:$II$104,$B30,84)*GB30=1,IF(AND($E30=2,PI30=0),1000000,IF($F30&gt;0,INDEX('計算A'!CI$110:CI$114,$F30+1)+IF(AND($E30=1,PI30=0),1000,0),MIN(AEU30,20)*400+(IF('計算A'!CH$106=1,1-GA30,0)+IF('計算A'!CI$106=1,1-GC30,0))*150+124+'計算A'!CI$5*100000+IF(AND($E30=1,PI30=0),50000,0))),1000000))</f>
        <v/>
      </c>
      <c r="YQ30">
        <f>IF($B30=0,1000000,IF(INDEX('計算A'!$D$60:$II$104,$B30,85)*GC30=1,IF(AND($E30=2,PJ30=0),1000000,IF($F30&gt;0,INDEX('計算A'!CJ$110:CJ$114,$F30+1)+IF(AND($E30=1,PJ30=0),1000,0),MIN(AEU30,20)*400+(IF('計算A'!CI$106=1,1-GB30,0)+IF('計算A'!CJ$106=1,1-GD30,0))*150+134+'計算A'!CJ$5*100000+IF(AND($E30=1,PJ30=0),50000,0))),1000000))</f>
        <v/>
      </c>
      <c r="YR30">
        <f>IF($B30=0,1000000,IF(INDEX('計算A'!$D$60:$II$104,$B30,86)*GD30=1,IF(AND($E30=2,PK30=0),1000000,IF($F30&gt;0,INDEX('計算A'!CK$110:CK$114,$F30+1)+IF(AND($E30=1,PK30=0),1000,0),MIN(AEU30,20)*400+(IF('計算A'!CJ$106=1,1-GC30,0)+IF('計算A'!CK$106=1,1-GE30,0))*150+144+'計算A'!CK$5*100000+IF(AND($E30=1,PK30=0),50000,0))),1000000))</f>
        <v/>
      </c>
      <c r="YS30">
        <f>IF($B30=0,1000000,IF(INDEX('計算A'!$D$60:$II$104,$B30,87)*GE30=1,IF(AND($E30=2,PL30=0),1000000,IF($F30&gt;0,INDEX('計算A'!CL$110:CL$114,$F30+1)+IF(AND($E30=1,PL30=0),1000,0),MIN(AEU30,20)*400+(IF('計算A'!CK$106=1,1-GD30,0)+IF('計算A'!CL$106=1,1-GF30,0))*150+154+'計算A'!CL$5*100000+IF(AND($E30=1,PL30=0),50000,0))),1000000))</f>
        <v/>
      </c>
      <c r="YT30">
        <f>IF($B30=0,1000000,IF(INDEX('計算A'!$D$60:$II$104,$B30,88)*GF30=1,IF(AND($E30=2,PM30=0),1000000,IF($F30&gt;0,INDEX('計算A'!CM$110:CM$114,$F30+1)+IF(AND($E30=1,PM30=0),1000,0),MIN(AEU30,20)*400+(IF('計算A'!CL$106=1,1-GE30,0)+IF('計算A'!CM$106=1,1-GG30,0))*150+164+'計算A'!CM$5*100000+IF(AND($E30=1,PM30=0),50000,0))),1000000))</f>
        <v/>
      </c>
      <c r="YU30">
        <f>IF($B30=0,1000000,IF(INDEX('計算A'!$D$60:$II$104,$B30,89)*GG30=1,IF(AND($E30=2,PN30=0),1000000,IF($F30&gt;0,INDEX('計算A'!CN$110:CN$114,$F30+1)+IF(AND($E30=1,PN30=0),1000,0),MIN(AEU30,20)*400+(IF('計算A'!CM$106=1,1-GF30,0)+IF('計算A'!CN$106=1,1-GH30,0))*150+174+'計算A'!CN$5*100000+IF(AND($E30=1,PN30=0),50000,0))),1000000))</f>
        <v/>
      </c>
      <c r="YV30">
        <f>IF($B30=0,1000000,IF(INDEX('計算A'!$D$60:$II$104,$B30,90)*GH30=1,IF(AND($E30=2,PO30=0),1000000,IF($F30&gt;0,INDEX('計算A'!CO$110:CO$114,$F30+1)+IF(AND($E30=1,PO30=0),1000,0),MIN(AEU30,20)*400+(IF('計算A'!CN$106=1,1-GG30,0)+IF('計算A'!CO$106=1,1-GI30,0))*150+184+'計算A'!CO$5*100000+IF(AND($E30=1,PO30=0),50000,0))),1000000))</f>
        <v/>
      </c>
      <c r="YW30">
        <f>IF($B30=0,1000000,IF(INDEX('計算A'!$D$60:$II$104,$B30,91)*GI30=1,IF(AND($E30=2,PP30=0),1000000,IF($F30&gt;0,INDEX('計算A'!CP$110:CP$114,$F30+1)+IF(AND($E30=1,PP30=0),1000,0),MIN(AEU30,20)*400+(IF('計算A'!CO$106=1,1-GH30,0)+IF('計算A'!CP$106=1,1-GJ30,0))*150+194+'計算A'!CP$5*100000+IF(AND($E30=1,PP30=0),50000,0))),1000000))</f>
        <v/>
      </c>
      <c r="YX30">
        <f>IF($B30=0,1000000,IF(INDEX('計算A'!$D$60:$II$104,$B30,92)*GJ30=1,IF(AND($E30=2,PQ30=0),1000000,IF($F30&gt;0,INDEX('計算A'!CQ$110:CQ$114,$F30+1)+IF(AND($E30=1,PQ30=0),1000,0),MIN(AEU30,20)*400+(IF('計算A'!CP$106=1,1-GI30,0)+IF('計算A'!CQ$106=1,1-GK30,0))*150+204+'計算A'!CQ$5*100000+IF(AND($E30=1,PQ30=0),50000,0))),1000000))</f>
        <v/>
      </c>
      <c r="YY30">
        <f>IF($B30=0,1000000,IF(INDEX('計算A'!$D$60:$II$104,$B30,93)*GK30=1,IF(AND($E30=2,PR30=0),1000000,IF($F30&gt;0,INDEX('計算A'!CR$110:CR$114,$F30+1)+IF(AND($E30=1,PR30=0),1000,0),MIN(AEU30,20)*400+(IF('計算A'!CQ$106=1,1-GJ30,0)+IF('計算A'!CR$106=1,1-GL30,0))*150+214+'計算A'!CR$5*100000+IF(AND($E30=1,PR30=0),50000,0))),1000000))</f>
        <v/>
      </c>
      <c r="YZ30">
        <f>IF($B30=0,1000000,IF(INDEX('計算A'!$D$60:$II$104,$B30,94)*GL30=1,IF(AND($E30=2,PS30=0),1000000,IF($F30&gt;0,INDEX('計算A'!CS$110:CS$114,$F30+1)+IF(AND($E30=1,PS30=0),1000,0),MIN(AEU30,20)*400+(IF('計算A'!CR$106=1,1-GK30,0)+IF('計算A'!CS$106=1,1-GM30,0))*150+224+'計算A'!CS$5*100000+IF(AND($E30=1,PS30=0),50000,0))),1000000))</f>
        <v/>
      </c>
      <c r="ZA30">
        <f>IF($B30=0,1000000,IF(INDEX('計算A'!$D$60:$II$104,$B30,95)*GM30=1,IF(AND($E30=2,PT30=0),1000000,IF($F30&gt;0,INDEX('計算A'!CT$110:CT$114,$F30+1)+IF(AND($E30=1,PT30=0),1000,0),MIN(AEU30,20)*400+(IF('計算A'!CS$106=1,1-GL30,0)+IF('計算A'!CT$106=1,1-GN30,0))*150+234+'計算A'!CT$5*100000+IF(AND($E30=1,PT30=0),50000,0))),1000000))</f>
        <v/>
      </c>
      <c r="ZB30">
        <f>IF($B30=0,1000000,IF(INDEX('計算A'!$D$60:$II$104,$B30,96)*GN30=1,IF(AND($E30=2,PU30=0),1000000,IF($F30&gt;0,INDEX('計算A'!CU$110:CU$114,$F30+1)+IF(AND($E30=1,PU30=0),1000,0),MIN(AEU30,20)*400+(IF('計算A'!CT$106=1,1-GM30,0))*150+244+'計算A'!CU$5*100000+IF(AND($E30=1,PU30=0),50000,0))),1000000))</f>
        <v/>
      </c>
      <c r="ZC30">
        <f>IF($B30=0,1000000,IF(INDEX('計算A'!$D$60:$II$104,$B30,97)*GO30=1,IF(AND($E30=2,PV30=0),1000000,IF($F30&gt;0,INDEX('計算A'!CV$110:CV$114,$F30+1)+IF(AND($E30=1,PV30=0),1000,0),MIN(AEV30,20)*400+(IF('計算A'!CV$106=1,1-GP30,0))*150+15+'計算A'!CV$5*100000+IF(AND($E30=1,PV30=0),50000,0))),1000000))</f>
        <v/>
      </c>
      <c r="ZD30">
        <f>IF($B30=0,1000000,IF(INDEX('計算A'!$D$60:$II$104,$B30,98)*GP30=1,IF(AND($E30=2,PW30=0),1000000,IF($F30&gt;0,INDEX('計算A'!CW$110:CW$114,$F30+1)+IF(AND($E30=1,PW30=0),1000,0),MIN(AEV30,20)*400+(IF('計算A'!CV$106=1,1-GO30,0)+IF('計算A'!CW$106=1,1-GQ30,0))*150+25+'計算A'!CW$5*100000+IF(AND($E30=1,PW30=0),50000,0))),1000000))</f>
        <v/>
      </c>
      <c r="ZE30">
        <f>IF($B30=0,1000000,IF(INDEX('計算A'!$D$60:$II$104,$B30,99)*GQ30=1,IF(AND($E30=2,PX30=0),1000000,IF($F30&gt;0,INDEX('計算A'!CX$110:CX$114,$F30+1)+IF(AND($E30=1,PX30=0),1000,0),MIN(AEV30,20)*400+(IF('計算A'!CW$106=1,1-GP30,0)+IF('計算A'!CX$106=1,1-GR30,0))*150+35+'計算A'!CX$5*100000+IF(AND($E30=1,PX30=0),50000,0))),1000000))</f>
        <v/>
      </c>
      <c r="ZF30">
        <f>IF($B30=0,1000000,IF(INDEX('計算A'!$D$60:$II$104,$B30,100)*GR30=1,IF(AND($E30=2,PY30=0),1000000,IF($F30&gt;0,INDEX('計算A'!CY$110:CY$114,$F30+1)+IF(AND($E30=1,PY30=0),1000,0),MIN(AEV30,20)*400+(IF('計算A'!CX$106=1,1-GQ30,0)+IF('計算A'!CY$106=1,1-GS30,0))*150+45+'計算A'!CY$5*100000+IF(AND($E30=1,PY30=0),50000,0))),1000000))</f>
        <v/>
      </c>
      <c r="ZG30">
        <f>IF($B30=0,1000000,IF(INDEX('計算A'!$D$60:$II$104,$B30,101)*GS30=1,IF(AND($E30=2,PZ30=0),1000000,IF($F30&gt;0,INDEX('計算A'!CZ$110:CZ$114,$F30+1)+IF(AND($E30=1,PZ30=0),1000,0),MIN(AEV30,20)*400+(IF('計算A'!CY$106=1,1-GR30,0)+IF('計算A'!CZ$106=1,1-GT30,0))*150+55+'計算A'!CZ$5*100000+IF(AND($E30=1,PZ30=0),50000,0))),1000000))</f>
        <v/>
      </c>
      <c r="ZH30">
        <f>IF($B30=0,1000000,IF(INDEX('計算A'!$D$60:$II$104,$B30,102)*GT30=1,IF(AND($E30=2,QA30=0),1000000,IF($F30&gt;0,INDEX('計算A'!DA$110:DA$114,$F30+1)+IF(AND($E30=1,QA30=0),1000,0),MIN(AEV30,20)*400+(IF('計算A'!CZ$106=1,1-GS30,0)+IF('計算A'!DA$106=1,1-GU30,0))*150+65+'計算A'!DA$5*100000+IF(AND($E30=1,QA30=0),50000,0))),1000000))</f>
        <v/>
      </c>
      <c r="ZI30">
        <f>IF($B30=0,1000000,IF(INDEX('計算A'!$D$60:$II$104,$B30,103)*GU30=1,IF(AND($E30=2,QB30=0),1000000,IF($F30&gt;0,INDEX('計算A'!DB$110:DB$114,$F30+1)+IF(AND($E30=1,QB30=0),1000,0),MIN(AEV30,20)*400+(IF('計算A'!DA$106=1,1-GT30,0)+IF('計算A'!DB$106=1,1-GV30,0))*150+75+'計算A'!DB$5*100000+IF(AND($E30=1,QB30=0),50000,0))),1000000))</f>
        <v/>
      </c>
      <c r="ZJ30">
        <f>IF($B30=0,1000000,IF(INDEX('計算A'!$D$60:$II$104,$B30,104)*GV30=1,IF(AND($E30=2,QC30=0),1000000,IF($F30&gt;0,INDEX('計算A'!DC$110:DC$114,$F30+1)+IF(AND($E30=1,QC30=0),1000,0),MIN(AEV30,20)*400+(IF('計算A'!DB$106=1,1-GU30,0)+IF('計算A'!DC$106=1,1-GW30,0))*150+85+'計算A'!DC$5*100000+IF(AND($E30=1,QC30=0),50000,0))),1000000))</f>
        <v/>
      </c>
      <c r="ZK30">
        <f>IF($B30=0,1000000,IF(INDEX('計算A'!$D$60:$II$104,$B30,105)*GW30=1,IF(AND($E30=2,QD30=0),1000000,IF($F30&gt;0,INDEX('計算A'!DD$110:DD$114,$F30+1)+IF(AND($E30=1,QD30=0),1000,0),MIN(AEV30,20)*400+(IF('計算A'!DC$106=1,1-GV30,0)+IF('計算A'!DD$106=1,1-GX30,0))*150+95+'計算A'!DD$5*100000+IF(AND($E30=1,QD30=0),50000,0))),1000000))</f>
        <v/>
      </c>
      <c r="ZL30">
        <f>IF($B30=0,1000000,IF(INDEX('計算A'!$D$60:$II$104,$B30,106)*GX30=1,IF(AND($E30=2,QE30=0),1000000,IF($F30&gt;0,INDEX('計算A'!DE$110:DE$114,$F30+1)+IF(AND($E30=1,QE30=0),1000,0),MIN(AEV30,20)*400+(IF('計算A'!DD$106=1,1-GW30,0)+IF('計算A'!DE$106=1,1-GY30,0))*150+105+'計算A'!DE$5*100000+IF(AND($E30=1,QE30=0),50000,0))),1000000))</f>
        <v/>
      </c>
      <c r="ZM30">
        <f>IF($B30=0,1000000,IF(INDEX('計算A'!$D$60:$II$104,$B30,107)*GY30=1,IF(AND($E30=2,QF30=0),1000000,IF($F30&gt;0,INDEX('計算A'!DF$110:DF$114,$F30+1)+IF(AND($E30=1,QF30=0),1000,0),MIN(AEV30,20)*400+(IF('計算A'!DE$106=1,1-GX30,0)+IF('計算A'!DF$106=1,1-GZ30,0))*150+115+'計算A'!DF$5*100000+IF(AND($E30=1,QF30=0),50000,0))),1000000))</f>
        <v/>
      </c>
      <c r="ZN30">
        <f>IF($B30=0,1000000,IF(INDEX('計算A'!$D$60:$II$104,$B30,108)*GZ30=1,IF(AND($E30=2,QG30=0),1000000,IF($F30&gt;0,INDEX('計算A'!DG$110:DG$114,$F30+1)+IF(AND($E30=1,QG30=0),1000,0),MIN(AEV30,20)*400+(IF('計算A'!DF$106=1,1-GY30,0)+IF('計算A'!DG$106=1,1-HA30,0))*150+125+'計算A'!DG$5*100000+IF(AND($E30=1,QG30=0),50000,0))),1000000))</f>
        <v/>
      </c>
      <c r="ZO30">
        <f>IF($B30=0,1000000,IF(INDEX('計算A'!$D$60:$II$104,$B30,109)*HA30=1,IF(AND($E30=2,QH30=0),1000000,IF($F30&gt;0,INDEX('計算A'!DH$110:DH$114,$F30+1)+IF(AND($E30=1,QH30=0),1000,0),MIN(AEV30,20)*400+(IF('計算A'!DG$106=1,1-GZ30,0)+IF('計算A'!DH$106=1,1-HB30,0))*150+135+'計算A'!DH$5*100000+IF(AND($E30=1,QH30=0),50000,0))),1000000))</f>
        <v/>
      </c>
      <c r="ZP30">
        <f>IF($B30=0,1000000,IF(INDEX('計算A'!$D$60:$II$104,$B30,110)*HB30=1,IF(AND($E30=2,QI30=0),1000000,IF($F30&gt;0,INDEX('計算A'!DI$110:DI$114,$F30+1)+IF(AND($E30=1,QI30=0),1000,0),MIN(AEV30,20)*400+(IF('計算A'!DH$106=1,1-HA30,0)+IF('計算A'!DI$106=1,1-HC30,0))*150+145+'計算A'!DI$5*100000+IF(AND($E30=1,QI30=0),50000,0))),1000000))</f>
        <v/>
      </c>
      <c r="ZQ30">
        <f>IF($B30=0,1000000,IF(INDEX('計算A'!$D$60:$II$104,$B30,111)*HC30=1,IF(AND($E30=2,QJ30=0),1000000,IF($F30&gt;0,INDEX('計算A'!DJ$110:DJ$114,$F30+1)+IF(AND($E30=1,QJ30=0),1000,0),MIN(AEV30,20)*400+(IF('計算A'!DI$106=1,1-HB30,0)+IF('計算A'!DJ$106=1,1-HD30,0))*150+155+'計算A'!DJ$5*100000+IF(AND($E30=1,QJ30=0),50000,0))),1000000))</f>
        <v/>
      </c>
      <c r="ZR30">
        <f>IF($B30=0,1000000,IF(INDEX('計算A'!$D$60:$II$104,$B30,112)*HD30=1,IF(AND($E30=2,QK30=0),1000000,IF($F30&gt;0,INDEX('計算A'!DK$110:DK$114,$F30+1)+IF(AND($E30=1,QK30=0),1000,0),MIN(AEV30,20)*400+(IF('計算A'!DJ$106=1,1-HC30,0)+IF('計算A'!DK$106=1,1-HE30,0))*150+165+'計算A'!DK$5*100000+IF(AND($E30=1,QK30=0),50000,0))),1000000))</f>
        <v/>
      </c>
      <c r="ZS30">
        <f>IF($B30=0,1000000,IF(INDEX('計算A'!$D$60:$II$104,$B30,113)*HE30=1,IF(AND($E30=2,QL30=0),1000000,IF($F30&gt;0,INDEX('計算A'!DL$110:DL$114,$F30+1)+IF(AND($E30=1,QL30=0),1000,0),MIN(AEV30,20)*400+(IF('計算A'!DK$106=1,1-HD30,0)+IF('計算A'!DL$106=1,1-HF30,0))*150+175+'計算A'!DL$5*100000+IF(AND($E30=1,QL30=0),50000,0))),1000000))</f>
        <v/>
      </c>
      <c r="ZT30">
        <f>IF($B30=0,1000000,IF(INDEX('計算A'!$D$60:$II$104,$B30,114)*HF30=1,IF(AND($E30=2,QM30=0),1000000,IF($F30&gt;0,INDEX('計算A'!DM$110:DM$114,$F30+1)+IF(AND($E30=1,QM30=0),1000,0),MIN(AEV30,20)*400+(IF('計算A'!DL$106=1,1-HE30,0)+IF('計算A'!DM$106=1,1-HG30,0))*150+185+'計算A'!DM$5*100000+IF(AND($E30=1,QM30=0),50000,0))),1000000))</f>
        <v/>
      </c>
      <c r="ZU30">
        <f>IF($B30=0,1000000,IF(INDEX('計算A'!$D$60:$II$104,$B30,115)*HG30=1,IF(AND($E30=2,QN30=0),1000000,IF($F30&gt;0,INDEX('計算A'!DN$110:DN$114,$F30+1)+IF(AND($E30=1,QN30=0),1000,0),MIN(AEV30,20)*400+(IF('計算A'!DM$106=1,1-HF30,0)+IF('計算A'!DN$106=1,1-HH30,0))*150+195+'計算A'!DN$5*100000+IF(AND($E30=1,QN30=0),50000,0))),1000000))</f>
        <v/>
      </c>
      <c r="ZV30">
        <f>IF($B30=0,1000000,IF(INDEX('計算A'!$D$60:$II$104,$B30,116)*HH30=1,IF(AND($E30=2,QO30=0),1000000,IF($F30&gt;0,INDEX('計算A'!DO$110:DO$114,$F30+1)+IF(AND($E30=1,QO30=0),1000,0),MIN(AEV30,20)*400+(IF('計算A'!DN$106=1,1-HG30,0)+IF('計算A'!DO$106=1,1-HI30,0))*150+205+'計算A'!DO$5*100000+IF(AND($E30=1,QO30=0),50000,0))),1000000))</f>
        <v/>
      </c>
      <c r="ZW30">
        <f>IF($B30=0,1000000,IF(INDEX('計算A'!$D$60:$II$104,$B30,117)*HI30=1,IF(AND($E30=2,QP30=0),1000000,IF($F30&gt;0,INDEX('計算A'!DP$110:DP$114,$F30+1)+IF(AND($E30=1,QP30=0),1000,0),MIN(AEV30,20)*400+(IF('計算A'!DO$106=1,1-HH30,0)+IF('計算A'!DP$106=1,1-HJ30,0))*150+215+'計算A'!DP$5*100000+IF(AND($E30=1,QP30=0),50000,0))),1000000))</f>
        <v/>
      </c>
      <c r="ZX30">
        <f>IF($B30=0,1000000,IF(INDEX('計算A'!$D$60:$II$104,$B30,118)*HJ30=1,IF(AND($E30=2,QQ30=0),1000000,IF($F30&gt;0,INDEX('計算A'!DQ$110:DQ$114,$F30+1)+IF(AND($E30=1,QQ30=0),1000,0),MIN(AEV30,20)*400+(IF('計算A'!DP$106=1,1-HI30,0)+IF('計算A'!DQ$106=1,1-HK30,0))*150+225+'計算A'!DQ$5*100000+IF(AND($E30=1,QQ30=0),50000,0))),1000000))</f>
        <v/>
      </c>
      <c r="ZY30">
        <f>IF($B30=0,1000000,IF(INDEX('計算A'!$D$60:$II$104,$B30,119)*HK30=1,IF(AND($E30=2,QR30=0),1000000,IF($F30&gt;0,INDEX('計算A'!DR$110:DR$114,$F30+1)+IF(AND($E30=1,QR30=0),1000,0),MIN(AEV30,20)*400+(IF('計算A'!DQ$106=1,1-HJ30,0)+IF('計算A'!DR$106=1,1-HL30,0))*150+235+'計算A'!DR$5*100000+IF(AND($E30=1,QR30=0),50000,0))),1000000))</f>
        <v/>
      </c>
      <c r="ZZ30">
        <f>IF($B30=0,1000000,IF(INDEX('計算A'!$D$60:$II$104,$B30,120)*HL30=1,IF(AND($E30=2,QS30=0),1000000,IF($F30&gt;0,INDEX('計算A'!DS$110:DS$114,$F30+1)+IF(AND($E30=1,QS30=0),1000,0),MIN(AEV30,20)*400+(IF('計算A'!DR$106=1,1-HK30,0))*150+245+'計算A'!DS$5*100000+IF(AND($E30=1,QS30=0),50000,0))),1000000))</f>
        <v/>
      </c>
      <c r="AAA30">
        <f>IF($B30=0,1000000,IF(INDEX('計算A'!$D$60:$II$104,$B30,121)*HM30=1,IF(AND($E30=2,QT30=0),1000000,IF($F30&gt;0,INDEX('計算A'!DT$110:DT$114,$F30+1)+IF(AND($E30=1,QT30=0),1000,0),MIN(AEW30,20)*400+(IF('計算A'!DT$106=1,1-HN30,0))*150+16+'計算A'!DT$5*100000+IF(AND($E30=1,QT30=0),50000,0))),1000000))</f>
        <v/>
      </c>
      <c r="AAB30">
        <f>IF($B30=0,1000000,IF(INDEX('計算A'!$D$60:$II$104,$B30,122)*HN30=1,IF(AND($E30=2,QU30=0),1000000,IF($F30&gt;0,INDEX('計算A'!DU$110:DU$114,$F30+1)+IF(AND($E30=1,QU30=0),1000,0),MIN(AEW30,20)*400+(IF('計算A'!DT$106=1,1-HM30,0)+IF('計算A'!DU$106=1,1-HO30,0))*150+26+'計算A'!DU$5*100000+IF(AND($E30=1,QU30=0),50000,0))),1000000))</f>
        <v/>
      </c>
      <c r="AAC30">
        <f>IF($B30=0,1000000,IF(INDEX('計算A'!$D$60:$II$104,$B30,123)*HO30=1,IF(AND($E30=2,QV30=0),1000000,IF($F30&gt;0,INDEX('計算A'!DV$110:DV$114,$F30+1)+IF(AND($E30=1,QV30=0),1000,0),MIN(AEW30,20)*400+(IF('計算A'!DU$106=1,1-HN30,0)+IF('計算A'!DV$106=1,1-HP30,0))*150+36+'計算A'!DV$5*100000+IF(AND($E30=1,QV30=0),50000,0))),1000000))</f>
        <v/>
      </c>
      <c r="AAD30">
        <f>IF($B30=0,1000000,IF(INDEX('計算A'!$D$60:$II$104,$B30,124)*HP30=1,IF(AND($E30=2,QW30=0),1000000,IF($F30&gt;0,INDEX('計算A'!DW$110:DW$114,$F30+1)+IF(AND($E30=1,QW30=0),1000,0),MIN(AEW30,20)*400+(IF('計算A'!DV$106=1,1-HO30,0)+IF('計算A'!DW$106=1,1-HQ30,0))*150+46+'計算A'!DW$5*100000+IF(AND($E30=1,QW30=0),50000,0))),1000000))</f>
        <v/>
      </c>
      <c r="AAE30">
        <f>IF($B30=0,1000000,IF(INDEX('計算A'!$D$60:$II$104,$B30,125)*HQ30=1,IF(AND($E30=2,QX30=0),1000000,IF($F30&gt;0,INDEX('計算A'!DX$110:DX$114,$F30+1)+IF(AND($E30=1,QX30=0),1000,0),MIN(AEW30,20)*400+(IF('計算A'!DW$106=1,1-HP30,0)+IF('計算A'!DX$106=1,1-HR30,0))*150+56+'計算A'!DX$5*100000+IF(AND($E30=1,QX30=0),50000,0))),1000000))</f>
        <v/>
      </c>
      <c r="AAF30">
        <f>IF($B30=0,1000000,IF(INDEX('計算A'!$D$60:$II$104,$B30,126)*HR30=1,IF(AND($E30=2,QY30=0),1000000,IF($F30&gt;0,INDEX('計算A'!DY$110:DY$114,$F30+1)+IF(AND($E30=1,QY30=0),1000,0),MIN(AEW30,20)*400+(IF('計算A'!DX$106=1,1-HQ30,0)+IF('計算A'!DY$106=1,1-HS30,0))*150+66+'計算A'!DY$5*100000+IF(AND($E30=1,QY30=0),50000,0))),1000000))</f>
        <v/>
      </c>
      <c r="AAG30">
        <f>IF($B30=0,1000000,IF(INDEX('計算A'!$D$60:$II$104,$B30,127)*HS30=1,IF(AND($E30=2,QZ30=0),1000000,IF($F30&gt;0,INDEX('計算A'!DZ$110:DZ$114,$F30+1)+IF(AND($E30=1,QZ30=0),1000,0),MIN(AEW30,20)*400+(IF('計算A'!DY$106=1,1-HR30,0)+IF('計算A'!DZ$106=1,1-HT30,0))*150+76+'計算A'!DZ$5*100000+IF(AND($E30=1,QZ30=0),50000,0))),1000000))</f>
        <v/>
      </c>
      <c r="AAH30">
        <f>IF($B30=0,1000000,IF(INDEX('計算A'!$D$60:$II$104,$B30,128)*HT30=1,IF(AND($E30=2,RA30=0),1000000,IF($F30&gt;0,INDEX('計算A'!EA$110:EA$114,$F30+1)+IF(AND($E30=1,RA30=0),1000,0),MIN(AEW30,20)*400+(IF('計算A'!DZ$106=1,1-HS30,0)+IF('計算A'!EA$106=1,1-HU30,0))*150+86+'計算A'!EA$5*100000+IF(AND($E30=1,RA30=0),50000,0))),1000000))</f>
        <v/>
      </c>
      <c r="AAI30">
        <f>IF($B30=0,1000000,IF(INDEX('計算A'!$D$60:$II$104,$B30,129)*HU30=1,IF(AND($E30=2,RB30=0),1000000,IF($F30&gt;0,INDEX('計算A'!EB$110:EB$114,$F30+1)+IF(AND($E30=1,RB30=0),1000,0),MIN(AEW30,20)*400+(IF('計算A'!EA$106=1,1-HT30,0)+IF('計算A'!EB$106=1,1-HV30,0))*150+96+'計算A'!EB$5*100000+IF(AND($E30=1,RB30=0),50000,0))),1000000))</f>
        <v/>
      </c>
      <c r="AAJ30">
        <f>IF($B30=0,1000000,IF(INDEX('計算A'!$D$60:$II$104,$B30,130)*HV30=1,IF(AND($E30=2,RC30=0),1000000,IF($F30&gt;0,INDEX('計算A'!EC$110:EC$114,$F30+1)+IF(AND($E30=1,RC30=0),1000,0),MIN(AEW30,20)*400+(IF('計算A'!EB$106=1,1-HU30,0)+IF('計算A'!EC$106=1,1-HW30,0))*150+106+'計算A'!EC$5*100000+IF(AND($E30=1,RC30=0),50000,0))),1000000))</f>
        <v/>
      </c>
      <c r="AAK30">
        <f>IF($B30=0,1000000,IF(INDEX('計算A'!$D$60:$II$104,$B30,131)*HW30=1,IF(AND($E30=2,RD30=0),1000000,IF($F30&gt;0,INDEX('計算A'!ED$110:ED$114,$F30+1)+IF(AND($E30=1,RD30=0),1000,0),MIN(AEW30,20)*400+(IF('計算A'!EC$106=1,1-HV30,0)+IF('計算A'!ED$106=1,1-HX30,0))*150+116+'計算A'!ED$5*100000+IF(AND($E30=1,RD30=0),50000,0))),1000000))</f>
        <v/>
      </c>
      <c r="AAL30">
        <f>IF($B30=0,1000000,IF(INDEX('計算A'!$D$60:$II$104,$B30,132)*HX30=1,IF(AND($E30=2,RE30=0),1000000,IF($F30&gt;0,INDEX('計算A'!EE$110:EE$114,$F30+1)+IF(AND($E30=1,RE30=0),1000,0),MIN(AEW30,20)*400+(IF('計算A'!ED$106=1,1-HW30,0)+IF('計算A'!EE$106=1,1-HY30,0))*150+126+'計算A'!EE$5*100000+IF(AND($E30=1,RE30=0),50000,0))),1000000))</f>
        <v/>
      </c>
      <c r="AAM30">
        <f>IF($B30=0,1000000,IF(INDEX('計算A'!$D$60:$II$104,$B30,133)*HY30=1,IF(AND($E30=2,RF30=0),1000000,IF($F30&gt;0,INDEX('計算A'!EF$110:EF$114,$F30+1)+IF(AND($E30=1,RF30=0),1000,0),MIN(AEW30,20)*400+(IF('計算A'!EE$106=1,1-HX30,0)+IF('計算A'!EF$106=1,1-HZ30,0))*150+136+'計算A'!EF$5*100000+IF(AND($E30=1,RF30=0),50000,0))),1000000))</f>
        <v/>
      </c>
      <c r="AAN30">
        <f>IF($B30=0,1000000,IF(INDEX('計算A'!$D$60:$II$104,$B30,134)*HZ30=1,IF(AND($E30=2,RG30=0),1000000,IF($F30&gt;0,INDEX('計算A'!EG$110:EG$114,$F30+1)+IF(AND($E30=1,RG30=0),1000,0),MIN(AEW30,20)*400+(IF('計算A'!EF$106=1,1-HY30,0)+IF('計算A'!EG$106=1,1-IA30,0))*150+146+'計算A'!EG$5*100000+IF(AND($E30=1,RG30=0),50000,0))),1000000))</f>
        <v/>
      </c>
      <c r="AAO30">
        <f>IF($B30=0,1000000,IF(INDEX('計算A'!$D$60:$II$104,$B30,135)*IA30=1,IF(AND($E30=2,RH30=0),1000000,IF($F30&gt;0,INDEX('計算A'!EH$110:EH$114,$F30+1)+IF(AND($E30=1,RH30=0),1000,0),MIN(AEW30,20)*400+(IF('計算A'!EG$106=1,1-HZ30,0)+IF('計算A'!EH$106=1,1-IB30,0))*150+156+'計算A'!EH$5*100000+IF(AND($E30=1,RH30=0),50000,0))),1000000))</f>
        <v/>
      </c>
      <c r="AAP30">
        <f>IF($B30=0,1000000,IF(INDEX('計算A'!$D$60:$II$104,$B30,136)*IB30=1,IF(AND($E30=2,RI30=0),1000000,IF($F30&gt;0,INDEX('計算A'!EI$110:EI$114,$F30+1)+IF(AND($E30=1,RI30=0),1000,0),MIN(AEW30,20)*400+(IF('計算A'!EH$106=1,1-IA30,0)+IF('計算A'!EI$106=1,1-IC30,0))*150+166+'計算A'!EI$5*100000+IF(AND($E30=1,RI30=0),50000,0))),1000000))</f>
        <v/>
      </c>
      <c r="AAQ30">
        <f>IF($B30=0,1000000,IF(INDEX('計算A'!$D$60:$II$104,$B30,137)*IC30=1,IF(AND($E30=2,RJ30=0),1000000,IF($F30&gt;0,INDEX('計算A'!EJ$110:EJ$114,$F30+1)+IF(AND($E30=1,RJ30=0),1000,0),MIN(AEW30,20)*400+(IF('計算A'!EI$106=1,1-IB30,0)+IF('計算A'!EJ$106=1,1-ID30,0))*150+176+'計算A'!EJ$5*100000+IF(AND($E30=1,RJ30=0),50000,0))),1000000))</f>
        <v/>
      </c>
      <c r="AAR30">
        <f>IF($B30=0,1000000,IF(INDEX('計算A'!$D$60:$II$104,$B30,138)*ID30=1,IF(AND($E30=2,RK30=0),1000000,IF($F30&gt;0,INDEX('計算A'!EK$110:EK$114,$F30+1)+IF(AND($E30=1,RK30=0),1000,0),MIN(AEW30,20)*400+(IF('計算A'!EJ$106=1,1-IC30,0)+IF('計算A'!EK$106=1,1-IE30,0))*150+186+'計算A'!EK$5*100000+IF(AND($E30=1,RK30=0),50000,0))),1000000))</f>
        <v/>
      </c>
      <c r="AAS30">
        <f>IF($B30=0,1000000,IF(INDEX('計算A'!$D$60:$II$104,$B30,139)*IE30=1,IF(AND($E30=2,RL30=0),1000000,IF($F30&gt;0,INDEX('計算A'!EL$110:EL$114,$F30+1)+IF(AND($E30=1,RL30=0),1000,0),MIN(AEW30,20)*400+(IF('計算A'!EK$106=1,1-ID30,0)+IF('計算A'!EL$106=1,1-IF30,0))*150+196+'計算A'!EL$5*100000+IF(AND($E30=1,RL30=0),50000,0))),1000000))</f>
        <v/>
      </c>
      <c r="AAT30">
        <f>IF($B30=0,1000000,IF(INDEX('計算A'!$D$60:$II$104,$B30,140)*IF30=1,IF(AND($E30=2,RM30=0),1000000,IF($F30&gt;0,INDEX('計算A'!EM$110:EM$114,$F30+1)+IF(AND($E30=1,RM30=0),1000,0),MIN(AEW30,20)*400+(IF('計算A'!EL$106=1,1-IE30,0)+IF('計算A'!EM$106=1,1-IG30,0))*150+206+'計算A'!EM$5*100000+IF(AND($E30=1,RM30=0),50000,0))),1000000))</f>
        <v/>
      </c>
      <c r="AAU30">
        <f>IF($B30=0,1000000,IF(INDEX('計算A'!$D$60:$II$104,$B30,141)*IG30=1,IF(AND($E30=2,RN30=0),1000000,IF($F30&gt;0,INDEX('計算A'!EN$110:EN$114,$F30+1)+IF(AND($E30=1,RN30=0),1000,0),MIN(AEW30,20)*400+(IF('計算A'!EM$106=1,1-IF30,0)+IF('計算A'!EN$106=1,1-IH30,0))*150+216+'計算A'!EN$5*100000+IF(AND($E30=1,RN30=0),50000,0))),1000000))</f>
        <v/>
      </c>
      <c r="AAV30">
        <f>IF($B30=0,1000000,IF(INDEX('計算A'!$D$60:$II$104,$B30,142)*IH30=1,IF(AND($E30=2,RO30=0),1000000,IF($F30&gt;0,INDEX('計算A'!EO$110:EO$114,$F30+1)+IF(AND($E30=1,RO30=0),1000,0),MIN(AEW30,20)*400+(IF('計算A'!EN$106=1,1-IG30,0)+IF('計算A'!EO$106=1,1-II30,0))*150+226+'計算A'!EO$5*100000+IF(AND($E30=1,RO30=0),50000,0))),1000000))</f>
        <v/>
      </c>
      <c r="AAW30">
        <f>IF($B30=0,1000000,IF(INDEX('計算A'!$D$60:$II$104,$B30,143)*II30=1,IF(AND($E30=2,RP30=0),1000000,IF($F30&gt;0,INDEX('計算A'!EP$110:EP$114,$F30+1)+IF(AND($E30=1,RP30=0),1000,0),MIN(AEW30,20)*400+(IF('計算A'!EO$106=1,1-IH30,0)+IF('計算A'!EP$106=1,1-IJ30,0))*150+236+'計算A'!EP$5*100000+IF(AND($E30=1,RP30=0),50000,0))),1000000))</f>
        <v/>
      </c>
      <c r="AAX30">
        <f>IF($B30=0,1000000,IF(INDEX('計算A'!$D$60:$II$104,$B30,144)*IJ30=1,IF(AND($E30=2,RQ30=0),1000000,IF($F30&gt;0,INDEX('計算A'!EQ$110:EQ$114,$F30+1)+IF(AND($E30=1,RQ30=0),1000,0),MIN(AEW30,20)*400+(IF('計算A'!EP$106=1,1-II30,0))*150+246+'計算A'!EQ$5*100000+IF(AND($E30=1,RQ30=0),50000,0))),1000000))</f>
        <v/>
      </c>
      <c r="AAY30">
        <f>IF($B30=0,1000000,IF(INDEX('計算A'!$D$60:$II$104,$B30,145)*IK30=1,IF(AND($E30=2,RR30=0),1000000,IF($F30&gt;0,INDEX('計算A'!ER$110:ER$114,$F30+1)+IF(AND($E30=1,RR30=0),1000,0),MIN(AEX30,20)*400+(IF('計算A'!ER$106=1,1-IL30,0))*150+17+'計算A'!ER$5*100000+IF(AND($E30=1,RR30=0),50000,0))),1000000))</f>
        <v/>
      </c>
      <c r="AAZ30">
        <f>IF($B30=0,1000000,IF(INDEX('計算A'!$D$60:$II$104,$B30,146)*IL30=1,IF(AND($E30=2,RS30=0),1000000,IF($F30&gt;0,INDEX('計算A'!ES$110:ES$114,$F30+1)+IF(AND($E30=1,RS30=0),1000,0),MIN(AEX30,20)*400+(IF('計算A'!ER$106=1,1-IK30,0)+IF('計算A'!ES$106=1,1-IM30,0))*150+27+'計算A'!ES$5*100000+IF(AND($E30=1,RS30=0),50000,0))),1000000))</f>
        <v/>
      </c>
      <c r="ABA30">
        <f>IF($B30=0,1000000,IF(INDEX('計算A'!$D$60:$II$104,$B30,147)*IM30=1,IF(AND($E30=2,RT30=0),1000000,IF($F30&gt;0,INDEX('計算A'!ET$110:ET$114,$F30+1)+IF(AND($E30=1,RT30=0),1000,0),MIN(AEX30,20)*400+(IF('計算A'!ES$106=1,1-IL30,0)+IF('計算A'!ET$106=1,1-IN30,0))*150+37+'計算A'!ET$5*100000+IF(AND($E30=1,RT30=0),50000,0))),1000000))</f>
        <v/>
      </c>
      <c r="ABB30">
        <f>IF($B30=0,1000000,IF(INDEX('計算A'!$D$60:$II$104,$B30,148)*IN30=1,IF(AND($E30=2,RU30=0),1000000,IF($F30&gt;0,INDEX('計算A'!EU$110:EU$114,$F30+1)+IF(AND($E30=1,RU30=0),1000,0),MIN(AEX30,20)*400+(IF('計算A'!ET$106=1,1-IM30,0)+IF('計算A'!EU$106=1,1-IO30,0))*150+47+'計算A'!EU$5*100000+IF(AND($E30=1,RU30=0),50000,0))),1000000))</f>
        <v/>
      </c>
      <c r="ABC30">
        <f>IF($B30=0,1000000,IF(INDEX('計算A'!$D$60:$II$104,$B30,149)*IO30=1,IF(AND($E30=2,RV30=0),1000000,IF($F30&gt;0,INDEX('計算A'!EV$110:EV$114,$F30+1)+IF(AND($E30=1,RV30=0),1000,0),MIN(AEX30,20)*400+(IF('計算A'!EU$106=1,1-IN30,0)+IF('計算A'!EV$106=1,1-IP30,0))*150+57+'計算A'!EV$5*100000+IF(AND($E30=1,RV30=0),50000,0))),1000000))</f>
        <v/>
      </c>
      <c r="ABD30">
        <f>IF($B30=0,1000000,IF(INDEX('計算A'!$D$60:$II$104,$B30,150)*IP30=1,IF(AND($E30=2,RW30=0),1000000,IF($F30&gt;0,INDEX('計算A'!EW$110:EW$114,$F30+1)+IF(AND($E30=1,RW30=0),1000,0),MIN(AEX30,20)*400+(IF('計算A'!EV$106=1,1-IO30,0)+IF('計算A'!EW$106=1,1-IQ30,0))*150+67+'計算A'!EW$5*100000+IF(AND($E30=1,RW30=0),50000,0))),1000000))</f>
        <v/>
      </c>
      <c r="ABE30">
        <f>IF($B30=0,1000000,IF(INDEX('計算A'!$D$60:$II$104,$B30,151)*IQ30=1,IF(AND($E30=2,RX30=0),1000000,IF($F30&gt;0,INDEX('計算A'!EX$110:EX$114,$F30+1)+IF(AND($E30=1,RX30=0),1000,0),MIN(AEX30,20)*400+(IF('計算A'!EW$106=1,1-IP30,0)+IF('計算A'!EX$106=1,1-IR30,0))*150+77+'計算A'!EX$5*100000+IF(AND($E30=1,RX30=0),50000,0))),1000000))</f>
        <v/>
      </c>
      <c r="ABF30">
        <f>IF($B30=0,1000000,IF(INDEX('計算A'!$D$60:$II$104,$B30,152)*IR30=1,IF(AND($E30=2,RY30=0),1000000,IF($F30&gt;0,INDEX('計算A'!EY$110:EY$114,$F30+1)+IF(AND($E30=1,RY30=0),1000,0),MIN(AEX30,20)*400+(IF('計算A'!EX$106=1,1-IQ30,0)+IF('計算A'!EY$106=1,1-IS30,0))*150+87+'計算A'!EY$5*100000+IF(AND($E30=1,RY30=0),50000,0))),1000000))</f>
        <v/>
      </c>
      <c r="ABG30">
        <f>IF($B30=0,1000000,IF(INDEX('計算A'!$D$60:$II$104,$B30,153)*IS30=1,IF(AND($E30=2,RZ30=0),1000000,IF($F30&gt;0,INDEX('計算A'!EZ$110:EZ$114,$F30+1)+IF(AND($E30=1,RZ30=0),1000,0),MIN(AEX30,20)*400+(IF('計算A'!EY$106=1,1-IR30,0)+IF('計算A'!EZ$106=1,1-IT30,0))*150+97+'計算A'!EZ$5*100000+IF(AND($E30=1,RZ30=0),50000,0))),1000000))</f>
        <v/>
      </c>
      <c r="ABH30">
        <f>IF($B30=0,1000000,IF(INDEX('計算A'!$D$60:$II$104,$B30,154)*IT30=1,IF(AND($E30=2,SA30=0),1000000,IF($F30&gt;0,INDEX('計算A'!FA$110:FA$114,$F30+1)+IF(AND($E30=1,SA30=0),1000,0),MIN(AEX30,20)*400+(IF('計算A'!EZ$106=1,1-IS30,0)+IF('計算A'!FA$106=1,1-IU30,0))*150+107+'計算A'!FA$5*100000+IF(AND($E30=1,SA30=0),50000,0))),1000000))</f>
        <v/>
      </c>
      <c r="ABI30">
        <f>IF($B30=0,1000000,IF(INDEX('計算A'!$D$60:$II$104,$B30,155)*IU30=1,IF(AND($E30=2,SB30=0),1000000,IF($F30&gt;0,INDEX('計算A'!FB$110:FB$114,$F30+1)+IF(AND($E30=1,SB30=0),1000,0),MIN(AEX30,20)*400+(IF('計算A'!FA$106=1,1-IT30,0)+IF('計算A'!FB$106=1,1-IV30,0))*150+117+'計算A'!FB$5*100000+IF(AND($E30=1,SB30=0),50000,0))),1000000))</f>
        <v/>
      </c>
      <c r="ABJ30">
        <f>IF($B30=0,1000000,IF(INDEX('計算A'!$D$60:$II$104,$B30,156)*IV30=1,IF(AND($E30=2,SC30=0),1000000,IF($F30&gt;0,INDEX('計算A'!FC$110:FC$114,$F30+1)+IF(AND($E30=1,SC30=0),1000,0),MIN(AEX30,20)*400+(IF('計算A'!FB$106=1,1-IU30,0)+IF('計算A'!FC$106=1,1-IW30,0))*150+127+'計算A'!FC$5*100000+IF(AND($E30=1,SC30=0),50000,0))),1000000))</f>
        <v/>
      </c>
      <c r="ABK30">
        <f>IF($B30=0,1000000,IF(INDEX('計算A'!$D$60:$II$104,$B30,157)*IW30=1,IF(AND($E30=2,SD30=0),1000000,IF($F30&gt;0,INDEX('計算A'!FD$110:FD$114,$F30+1)+IF(AND($E30=1,SD30=0),1000,0),MIN(AEX30,20)*400+(IF('計算A'!FC$106=1,1-IV30,0)+IF('計算A'!FD$106=1,1-IX30,0))*150+137+'計算A'!FD$5*100000+IF(AND($E30=1,SD30=0),50000,0))),1000000))</f>
        <v/>
      </c>
      <c r="ABL30">
        <f>IF($B30=0,1000000,IF(INDEX('計算A'!$D$60:$II$104,$B30,158)*IX30=1,IF(AND($E30=2,SE30=0),1000000,IF($F30&gt;0,INDEX('計算A'!FE$110:FE$114,$F30+1)+IF(AND($E30=1,SE30=0),1000,0),MIN(AEX30,20)*400+(IF('計算A'!FD$106=1,1-IW30,0)+IF('計算A'!FE$106=1,1-IY30,0))*150+147+'計算A'!FE$5*100000+IF(AND($E30=1,SE30=0),50000,0))),1000000))</f>
        <v/>
      </c>
      <c r="ABM30">
        <f>IF($B30=0,1000000,IF(INDEX('計算A'!$D$60:$II$104,$B30,159)*IY30=1,IF(AND($E30=2,SF30=0),1000000,IF($F30&gt;0,INDEX('計算A'!FF$110:FF$114,$F30+1)+IF(AND($E30=1,SF30=0),1000,0),MIN(AEX30,20)*400+(IF('計算A'!FE$106=1,1-IX30,0)+IF('計算A'!FF$106=1,1-IZ30,0))*150+157+'計算A'!FF$5*100000+IF(AND($E30=1,SF30=0),50000,0))),1000000))</f>
        <v/>
      </c>
      <c r="ABN30">
        <f>IF($B30=0,1000000,IF(INDEX('計算A'!$D$60:$II$104,$B30,160)*IZ30=1,IF(AND($E30=2,SG30=0),1000000,IF($F30&gt;0,INDEX('計算A'!FG$110:FG$114,$F30+1)+IF(AND($E30=1,SG30=0),1000,0),MIN(AEX30,20)*400+(IF('計算A'!FF$106=1,1-IY30,0)+IF('計算A'!FG$106=1,1-JA30,0))*150+167+'計算A'!FG$5*100000+IF(AND($E30=1,SG30=0),50000,0))),1000000))</f>
        <v/>
      </c>
      <c r="ABO30">
        <f>IF($B30=0,1000000,IF(INDEX('計算A'!$D$60:$II$104,$B30,161)*JA30=1,IF(AND($E30=2,SH30=0),1000000,IF($F30&gt;0,INDEX('計算A'!FH$110:FH$114,$F30+1)+IF(AND($E30=1,SH30=0),1000,0),MIN(AEX30,20)*400+(IF('計算A'!FG$106=1,1-IZ30,0)+IF('計算A'!FH$106=1,1-JB30,0))*150+177+'計算A'!FH$5*100000+IF(AND($E30=1,SH30=0),50000,0))),1000000))</f>
        <v/>
      </c>
      <c r="ABP30">
        <f>IF($B30=0,1000000,IF(INDEX('計算A'!$D$60:$II$104,$B30,162)*JB30=1,IF(AND($E30=2,SI30=0),1000000,IF($F30&gt;0,INDEX('計算A'!FI$110:FI$114,$F30+1)+IF(AND($E30=1,SI30=0),1000,0),MIN(AEX30,20)*400+(IF('計算A'!FH$106=1,1-JA30,0)+IF('計算A'!FI$106=1,1-JC30,0))*150+187+'計算A'!FI$5*100000+IF(AND($E30=1,SI30=0),50000,0))),1000000))</f>
        <v/>
      </c>
      <c r="ABQ30">
        <f>IF($B30=0,1000000,IF(INDEX('計算A'!$D$60:$II$104,$B30,163)*JC30=1,IF(AND($E30=2,SJ30=0),1000000,IF($F30&gt;0,INDEX('計算A'!FJ$110:FJ$114,$F30+1)+IF(AND($E30=1,SJ30=0),1000,0),MIN(AEX30,20)*400+(IF('計算A'!FI$106=1,1-JB30,0)+IF('計算A'!FJ$106=1,1-JD30,0))*150+197+'計算A'!FJ$5*100000+IF(AND($E30=1,SJ30=0),50000,0))),1000000))</f>
        <v/>
      </c>
      <c r="ABR30">
        <f>IF($B30=0,1000000,IF(INDEX('計算A'!$D$60:$II$104,$B30,164)*JD30=1,IF(AND($E30=2,SK30=0),1000000,IF($F30&gt;0,INDEX('計算A'!FK$110:FK$114,$F30+1)+IF(AND($E30=1,SK30=0),1000,0),MIN(AEX30,20)*400+(IF('計算A'!FJ$106=1,1-JC30,0)+IF('計算A'!FK$106=1,1-JE30,0))*150+207+'計算A'!FK$5*100000+IF(AND($E30=1,SK30=0),50000,0))),1000000))</f>
        <v/>
      </c>
      <c r="ABS30">
        <f>IF($B30=0,1000000,IF(INDEX('計算A'!$D$60:$II$104,$B30,165)*JE30=1,IF(AND($E30=2,SL30=0),1000000,IF($F30&gt;0,INDEX('計算A'!FL$110:FL$114,$F30+1)+IF(AND($E30=1,SL30=0),1000,0),MIN(AEX30,20)*400+(IF('計算A'!FK$106=1,1-JD30,0)+IF('計算A'!FL$106=1,1-JF30,0))*150+217+'計算A'!FL$5*100000+IF(AND($E30=1,SL30=0),50000,0))),1000000))</f>
        <v/>
      </c>
      <c r="ABT30">
        <f>IF($B30=0,1000000,IF(INDEX('計算A'!$D$60:$II$104,$B30,166)*JF30=1,IF(AND($E30=2,SM30=0),1000000,IF($F30&gt;0,INDEX('計算A'!FM$110:FM$114,$F30+1)+IF(AND($E30=1,SM30=0),1000,0),MIN(AEX30,20)*400+(IF('計算A'!FL$106=1,1-JE30,0)+IF('計算A'!FM$106=1,1-JG30,0))*150+227+'計算A'!FM$5*100000+IF(AND($E30=1,SM30=0),50000,0))),1000000))</f>
        <v/>
      </c>
      <c r="ABU30">
        <f>IF($B30=0,1000000,IF(INDEX('計算A'!$D$60:$II$104,$B30,167)*JG30=1,IF(AND($E30=2,SN30=0),1000000,IF($F30&gt;0,INDEX('計算A'!FN$110:FN$114,$F30+1)+IF(AND($E30=1,SN30=0),1000,0),MIN(AEX30,20)*400+(IF('計算A'!FM$106=1,1-JF30,0)+IF('計算A'!FN$106=1,1-JH30,0))*150+237+'計算A'!FN$5*100000+IF(AND($E30=1,SN30=0),50000,0))),1000000))</f>
        <v/>
      </c>
      <c r="ABV30">
        <f>IF($B30=0,1000000,IF(INDEX('計算A'!$D$60:$II$104,$B30,168)*JH30=1,IF(AND($E30=2,SO30=0),1000000,IF($F30&gt;0,INDEX('計算A'!FO$110:FO$114,$F30+1)+IF(AND($E30=1,SO30=0),1000,0),MIN(AEX30,20)*400+(IF('計算A'!FN$106=1,1-JG30,0))*150+247+'計算A'!FO$5*100000+IF(AND($E30=1,SO30=0),50000,0))),1000000))</f>
        <v/>
      </c>
      <c r="ABW30">
        <f>IF($B30=0,1000000,IF(INDEX('計算A'!$D$60:$II$104,$B30,169)*JI30=1,IF(AND($E30=2,SP30=0),1000000,IF($F30&gt;0,INDEX('計算A'!FP$110:FP$114,$F30+1)+IF(AND($E30=1,SP30=0),1000,0),MIN(AEY30,20)*400+(IF('計算A'!FP$106=1,1-JJ30,0))*150+18+'計算A'!FP$5*100000+IF(AND($E30=1,SP30=0),50000,0))),1000000))</f>
        <v/>
      </c>
      <c r="ABX30">
        <f>IF($B30=0,1000000,IF(INDEX('計算A'!$D$60:$II$104,$B30,170)*JJ30=1,IF(AND($E30=2,SQ30=0),1000000,IF($F30&gt;0,INDEX('計算A'!FQ$110:FQ$114,$F30+1)+IF(AND($E30=1,SQ30=0),1000,0),MIN(AEY30,20)*400+(IF('計算A'!FP$106=1,1-JI30,0)+IF('計算A'!FQ$106=1,1-JK30,0))*150+28+'計算A'!FQ$5*100000+IF(AND($E30=1,SQ30=0),50000,0))),1000000))</f>
        <v/>
      </c>
      <c r="ABY30">
        <f>IF($B30=0,1000000,IF(INDEX('計算A'!$D$60:$II$104,$B30,171)*JK30=1,IF(AND($E30=2,SR30=0),1000000,IF($F30&gt;0,INDEX('計算A'!FR$110:FR$114,$F30+1)+IF(AND($E30=1,SR30=0),1000,0),MIN(AEY30,20)*400+(IF('計算A'!FQ$106=1,1-JJ30,0)+IF('計算A'!FR$106=1,1-JL30,0))*150+38+'計算A'!FR$5*100000+IF(AND($E30=1,SR30=0),50000,0))),1000000))</f>
        <v/>
      </c>
      <c r="ABZ30">
        <f>IF($B30=0,1000000,IF(INDEX('計算A'!$D$60:$II$104,$B30,172)*JL30=1,IF(AND($E30=2,SS30=0),1000000,IF($F30&gt;0,INDEX('計算A'!FS$110:FS$114,$F30+1)+IF(AND($E30=1,SS30=0),1000,0),MIN(AEY30,20)*400+(IF('計算A'!FR$106=1,1-JK30,0)+IF('計算A'!FS$106=1,1-JM30,0))*150+48+'計算A'!FS$5*100000+IF(AND($E30=1,SS30=0),50000,0))),1000000))</f>
        <v/>
      </c>
      <c r="ACA30">
        <f>IF($B30=0,1000000,IF(INDEX('計算A'!$D$60:$II$104,$B30,173)*JM30=1,IF(AND($E30=2,ST30=0),1000000,IF($F30&gt;0,INDEX('計算A'!FT$110:FT$114,$F30+1)+IF(AND($E30=1,ST30=0),1000,0),MIN(AEY30,20)*400+(IF('計算A'!FS$106=1,1-JL30,0)+IF('計算A'!FT$106=1,1-JN30,0))*150+58+'計算A'!FT$5*100000+IF(AND($E30=1,ST30=0),50000,0))),1000000))</f>
        <v/>
      </c>
      <c r="ACB30">
        <f>IF($B30=0,1000000,IF(INDEX('計算A'!$D$60:$II$104,$B30,174)*JN30=1,IF(AND($E30=2,SU30=0),1000000,IF($F30&gt;0,INDEX('計算A'!FU$110:FU$114,$F30+1)+IF(AND($E30=1,SU30=0),1000,0),MIN(AEY30,20)*400+(IF('計算A'!FT$106=1,1-JM30,0)+IF('計算A'!FU$106=1,1-JO30,0))*150+68+'計算A'!FU$5*100000+IF(AND($E30=1,SU30=0),50000,0))),1000000))</f>
        <v/>
      </c>
      <c r="ACC30">
        <f>IF($B30=0,1000000,IF(INDEX('計算A'!$D$60:$II$104,$B30,175)*JO30=1,IF(AND($E30=2,SV30=0),1000000,IF($F30&gt;0,INDEX('計算A'!FV$110:FV$114,$F30+1)+IF(AND($E30=1,SV30=0),1000,0),MIN(AEY30,20)*400+(IF('計算A'!FU$106=1,1-JN30,0)+IF('計算A'!FV$106=1,1-JP30,0))*150+78+'計算A'!FV$5*100000+IF(AND($E30=1,SV30=0),50000,0))),1000000))</f>
        <v/>
      </c>
      <c r="ACD30">
        <f>IF($B30=0,1000000,IF(INDEX('計算A'!$D$60:$II$104,$B30,176)*JP30=1,IF(AND($E30=2,SW30=0),1000000,IF($F30&gt;0,INDEX('計算A'!FW$110:FW$114,$F30+1)+IF(AND($E30=1,SW30=0),1000,0),MIN(AEY30,20)*400+(IF('計算A'!FV$106=1,1-JO30,0)+IF('計算A'!FW$106=1,1-JQ30,0))*150+88+'計算A'!FW$5*100000+IF(AND($E30=1,SW30=0),50000,0))),1000000))</f>
        <v/>
      </c>
      <c r="ACE30">
        <f>IF($B30=0,1000000,IF(INDEX('計算A'!$D$60:$II$104,$B30,177)*JQ30=1,IF(AND($E30=2,SX30=0),1000000,IF($F30&gt;0,INDEX('計算A'!FX$110:FX$114,$F30+1)+IF(AND($E30=1,SX30=0),1000,0),MIN(AEY30,20)*400+(IF('計算A'!FW$106=1,1-JP30,0)+IF('計算A'!FX$106=1,1-JR30,0))*150+98+'計算A'!FX$5*100000+IF(AND($E30=1,SX30=0),50000,0))),1000000))</f>
        <v/>
      </c>
      <c r="ACF30">
        <f>IF($B30=0,1000000,IF(INDEX('計算A'!$D$60:$II$104,$B30,178)*JR30=1,IF(AND($E30=2,SY30=0),1000000,IF($F30&gt;0,INDEX('計算A'!FY$110:FY$114,$F30+1)+IF(AND($E30=1,SY30=0),1000,0),MIN(AEY30,20)*400+(IF('計算A'!FX$106=1,1-JQ30,0)+IF('計算A'!FY$106=1,1-JS30,0))*150+108+'計算A'!FY$5*100000+IF(AND($E30=1,SY30=0),50000,0))),1000000))</f>
        <v/>
      </c>
      <c r="ACG30">
        <f>IF($B30=0,1000000,IF(INDEX('計算A'!$D$60:$II$104,$B30,179)*JS30=1,IF(AND($E30=2,SZ30=0),1000000,IF($F30&gt;0,INDEX('計算A'!FZ$110:FZ$114,$F30+1)+IF(AND($E30=1,SZ30=0),1000,0),MIN(AEY30,20)*400+(IF('計算A'!FY$106=1,1-JR30,0)+IF('計算A'!FZ$106=1,1-JT30,0))*150+118+'計算A'!FZ$5*100000+IF(AND($E30=1,SZ30=0),50000,0))),1000000))</f>
        <v/>
      </c>
      <c r="ACH30">
        <f>IF($B30=0,1000000,IF(INDEX('計算A'!$D$60:$II$104,$B30,180)*JT30=1,IF(AND($E30=2,TA30=0),1000000,IF($F30&gt;0,INDEX('計算A'!GA$110:GA$114,$F30+1)+IF(AND($E30=1,TA30=0),1000,0),MIN(AEY30,20)*400+(IF('計算A'!FZ$106=1,1-JS30,0)+IF('計算A'!GA$106=1,1-JU30,0))*150+128+'計算A'!GA$5*100000+IF(AND($E30=1,TA30=0),50000,0))),1000000))</f>
        <v/>
      </c>
      <c r="ACI30">
        <f>IF($B30=0,1000000,IF(INDEX('計算A'!$D$60:$II$104,$B30,181)*JU30=1,IF(AND($E30=2,TB30=0),1000000,IF($F30&gt;0,INDEX('計算A'!GB$110:GB$114,$F30+1)+IF(AND($E30=1,TB30=0),1000,0),MIN(AEY30,20)*400+(IF('計算A'!GA$106=1,1-JT30,0)+IF('計算A'!GB$106=1,1-JV30,0))*150+138+'計算A'!GB$5*100000+IF(AND($E30=1,TB30=0),50000,0))),1000000))</f>
        <v/>
      </c>
      <c r="ACJ30">
        <f>IF($B30=0,1000000,IF(INDEX('計算A'!$D$60:$II$104,$B30,182)*JV30=1,IF(AND($E30=2,TC30=0),1000000,IF($F30&gt;0,INDEX('計算A'!GC$110:GC$114,$F30+1)+IF(AND($E30=1,TC30=0),1000,0),MIN(AEY30,20)*400+(IF('計算A'!GB$106=1,1-JU30,0)+IF('計算A'!GC$106=1,1-JW30,0))*150+148+'計算A'!GC$5*100000+IF(AND($E30=1,TC30=0),50000,0))),1000000))</f>
        <v/>
      </c>
      <c r="ACK30">
        <f>IF($B30=0,1000000,IF(INDEX('計算A'!$D$60:$II$104,$B30,183)*JW30=1,IF(AND($E30=2,TD30=0),1000000,IF($F30&gt;0,INDEX('計算A'!GD$110:GD$114,$F30+1)+IF(AND($E30=1,TD30=0),1000,0),MIN(AEY30,20)*400+(IF('計算A'!GC$106=1,1-JV30,0)+IF('計算A'!GD$106=1,1-JX30,0))*150+158+'計算A'!GD$5*100000+IF(AND($E30=1,TD30=0),50000,0))),1000000))</f>
        <v/>
      </c>
      <c r="ACL30">
        <f>IF($B30=0,1000000,IF(INDEX('計算A'!$D$60:$II$104,$B30,184)*JX30=1,IF(AND($E30=2,TE30=0),1000000,IF($F30&gt;0,INDEX('計算A'!GE$110:GE$114,$F30+1)+IF(AND($E30=1,TE30=0),1000,0),MIN(AEY30,20)*400+(IF('計算A'!GD$106=1,1-JW30,0)+IF('計算A'!GE$106=1,1-JY30,0))*150+168+'計算A'!GE$5*100000+IF(AND($E30=1,TE30=0),50000,0))),1000000))</f>
        <v/>
      </c>
      <c r="ACM30">
        <f>IF($B30=0,1000000,IF(INDEX('計算A'!$D$60:$II$104,$B30,185)*JY30=1,IF(AND($E30=2,TF30=0),1000000,IF($F30&gt;0,INDEX('計算A'!GF$110:GF$114,$F30+1)+IF(AND($E30=1,TF30=0),1000,0),MIN(AEY30,20)*400+(IF('計算A'!GE$106=1,1-JX30,0)+IF('計算A'!GF$106=1,1-JZ30,0))*150+178+'計算A'!GF$5*100000+IF(AND($E30=1,TF30=0),50000,0))),1000000))</f>
        <v/>
      </c>
      <c r="ACN30">
        <f>IF($B30=0,1000000,IF(INDEX('計算A'!$D$60:$II$104,$B30,186)*JZ30=1,IF(AND($E30=2,TG30=0),1000000,IF($F30&gt;0,INDEX('計算A'!GG$110:GG$114,$F30+1)+IF(AND($E30=1,TG30=0),1000,0),MIN(AEY30,20)*400+(IF('計算A'!GF$106=1,1-JY30,0)+IF('計算A'!GG$106=1,1-KA30,0))*150+188+'計算A'!GG$5*100000+IF(AND($E30=1,TG30=0),50000,0))),1000000))</f>
        <v/>
      </c>
      <c r="ACO30">
        <f>IF($B30=0,1000000,IF(INDEX('計算A'!$D$60:$II$104,$B30,187)*KA30=1,IF(AND($E30=2,TH30=0),1000000,IF($F30&gt;0,INDEX('計算A'!GH$110:GH$114,$F30+1)+IF(AND($E30=1,TH30=0),1000,0),MIN(AEY30,20)*400+(IF('計算A'!GG$106=1,1-JZ30,0)+IF('計算A'!GH$106=1,1-KB30,0))*150+198+'計算A'!GH$5*100000+IF(AND($E30=1,TH30=0),50000,0))),1000000))</f>
        <v/>
      </c>
      <c r="ACP30">
        <f>IF($B30=0,1000000,IF(INDEX('計算A'!$D$60:$II$104,$B30,188)*KB30=1,IF(AND($E30=2,TI30=0),1000000,IF($F30&gt;0,INDEX('計算A'!GI$110:GI$114,$F30+1)+IF(AND($E30=1,TI30=0),1000,0),MIN(AEY30,20)*400+(IF('計算A'!GH$106=1,1-KA30,0)+IF('計算A'!GI$106=1,1-KC30,0))*150+208+'計算A'!GI$5*100000+IF(AND($E30=1,TI30=0),50000,0))),1000000))</f>
        <v/>
      </c>
      <c r="ACQ30">
        <f>IF($B30=0,1000000,IF(INDEX('計算A'!$D$60:$II$104,$B30,189)*KC30=1,IF(AND($E30=2,TJ30=0),1000000,IF($F30&gt;0,INDEX('計算A'!GJ$110:GJ$114,$F30+1)+IF(AND($E30=1,TJ30=0),1000,0),MIN(AEY30,20)*400+(IF('計算A'!GI$106=1,1-KB30,0)+IF('計算A'!GJ$106=1,1-KD30,0))*150+218+'計算A'!GJ$5*100000+IF(AND($E30=1,TJ30=0),50000,0))),1000000))</f>
        <v/>
      </c>
      <c r="ACR30">
        <f>IF($B30=0,1000000,IF(INDEX('計算A'!$D$60:$II$104,$B30,190)*KD30=1,IF(AND($E30=2,TK30=0),1000000,IF($F30&gt;0,INDEX('計算A'!GK$110:GK$114,$F30+1)+IF(AND($E30=1,TK30=0),1000,0),MIN(AEY30,20)*400+(IF('計算A'!GJ$106=1,1-KC30,0)+IF('計算A'!GK$106=1,1-KE30,0))*150+228+'計算A'!GK$5*100000+IF(AND($E30=1,TK30=0),50000,0))),1000000))</f>
        <v/>
      </c>
      <c r="ACS30">
        <f>IF($B30=0,1000000,IF(INDEX('計算A'!$D$60:$II$104,$B30,191)*KE30=1,IF(AND($E30=2,TL30=0),1000000,IF($F30&gt;0,INDEX('計算A'!GL$110:GL$114,$F30+1)+IF(AND($E30=1,TL30=0),1000,0),MIN(AEY30,20)*400+(IF('計算A'!GK$106=1,1-KD30,0)+IF('計算A'!GL$106=1,1-KF30,0))*150+238+'計算A'!GL$5*100000+IF(AND($E30=1,TL30=0),50000,0))),1000000))</f>
        <v/>
      </c>
      <c r="ACT30">
        <f>IF($B30=0,1000000,IF(INDEX('計算A'!$D$60:$II$104,$B30,192)*KF30=1,IF(AND($E30=2,TM30=0),1000000,IF($F30&gt;0,INDEX('計算A'!GM$110:GM$114,$F30+1)+IF(AND($E30=1,TM30=0),1000,0),MIN(AEY30,20)*400+(IF('計算A'!GL$106=1,1-KE30,0))*150+248+'計算A'!GM$5*100000+IF(AND($E30=1,TM30=0),50000,0))),1000000))</f>
        <v/>
      </c>
      <c r="ACU30">
        <f>IF($B30=0,1000000,IF(INDEX('計算A'!$D$60:$II$104,$B30,193)*KG30=1,IF(AND($E30=2,TN30=0),1000000,IF($F30&gt;0,INDEX('計算A'!GN$110:GN$114,$F30+1)+IF(AND($E30=1,TN30=0),1000,0),MIN(AEZ30,20)*400+(IF('計算A'!GN$106=1,1-KH30,0))*150+19+'計算A'!GN$5*100000+IF(AND($E30=1,TN30=0),50000,0))),1000000))</f>
        <v/>
      </c>
      <c r="ACV30">
        <f>IF($B30=0,1000000,IF(INDEX('計算A'!$D$60:$II$104,$B30,194)*KH30=1,IF(AND($E30=2,TO30=0),1000000,IF($F30&gt;0,INDEX('計算A'!GO$110:GO$114,$F30+1)+IF(AND($E30=1,TO30=0),1000,0),MIN(AEZ30,20)*400+(IF('計算A'!GN$106=1,1-KG30,0)+IF('計算A'!GO$106=1,1-KI30,0))*150+29+'計算A'!GO$5*100000+IF(AND($E30=1,TO30=0),50000,0))),1000000))</f>
        <v/>
      </c>
      <c r="ACW30">
        <f>IF($B30=0,1000000,IF(INDEX('計算A'!$D$60:$II$104,$B30,195)*KI30=1,IF(AND($E30=2,TP30=0),1000000,IF($F30&gt;0,INDEX('計算A'!GP$110:GP$114,$F30+1)+IF(AND($E30=1,TP30=0),1000,0),MIN(AEZ30,20)*400+(IF('計算A'!GO$106=1,1-KH30,0)+IF('計算A'!GP$106=1,1-KJ30,0))*150+39+'計算A'!GP$5*100000+IF(AND($E30=1,TP30=0),50000,0))),1000000))</f>
        <v/>
      </c>
      <c r="ACX30">
        <f>IF($B30=0,1000000,IF(INDEX('計算A'!$D$60:$II$104,$B30,196)*KJ30=1,IF(AND($E30=2,TQ30=0),1000000,IF($F30&gt;0,INDEX('計算A'!GQ$110:GQ$114,$F30+1)+IF(AND($E30=1,TQ30=0),1000,0),MIN(AEZ30,20)*400+(IF('計算A'!GP$106=1,1-KI30,0)+IF('計算A'!GQ$106=1,1-KK30,0))*150+49+'計算A'!GQ$5*100000+IF(AND($E30=1,TQ30=0),50000,0))),1000000))</f>
        <v/>
      </c>
      <c r="ACY30">
        <f>IF($B30=0,1000000,IF(INDEX('計算A'!$D$60:$II$104,$B30,197)*KK30=1,IF(AND($E30=2,TR30=0),1000000,IF($F30&gt;0,INDEX('計算A'!GR$110:GR$114,$F30+1)+IF(AND($E30=1,TR30=0),1000,0),MIN(AEZ30,20)*400+(IF('計算A'!GQ$106=1,1-KJ30,0)+IF('計算A'!GR$106=1,1-KL30,0))*150+59+'計算A'!GR$5*100000+IF(AND($E30=1,TR30=0),50000,0))),1000000))</f>
        <v/>
      </c>
      <c r="ACZ30">
        <f>IF($B30=0,1000000,IF(INDEX('計算A'!$D$60:$II$104,$B30,198)*KL30=1,IF(AND($E30=2,TS30=0),1000000,IF($F30&gt;0,INDEX('計算A'!GS$110:GS$114,$F30+1)+IF(AND($E30=1,TS30=0),1000,0),MIN(AEZ30,20)*400+(IF('計算A'!GR$106=1,1-KK30,0)+IF('計算A'!GS$106=1,1-KM30,0))*150+69+'計算A'!GS$5*100000+IF(AND($E30=1,TS30=0),50000,0))),1000000))</f>
        <v/>
      </c>
      <c r="ADA30">
        <f>IF($B30=0,1000000,IF(INDEX('計算A'!$D$60:$II$104,$B30,199)*KM30=1,IF(AND($E30=2,TT30=0),1000000,IF($F30&gt;0,INDEX('計算A'!GT$110:GT$114,$F30+1)+IF(AND($E30=1,TT30=0),1000,0),MIN(AEZ30,20)*400+(IF('計算A'!GS$106=1,1-KL30,0)+IF('計算A'!GT$106=1,1-KN30,0))*150+79+'計算A'!GT$5*100000+IF(AND($E30=1,TT30=0),50000,0))),1000000))</f>
        <v/>
      </c>
      <c r="ADB30">
        <f>IF($B30=0,1000000,IF(INDEX('計算A'!$D$60:$II$104,$B30,200)*KN30=1,IF(AND($E30=2,TU30=0),1000000,IF($F30&gt;0,INDEX('計算A'!GU$110:GU$114,$F30+1)+IF(AND($E30=1,TU30=0),1000,0),MIN(AEZ30,20)*400+(IF('計算A'!GT$106=1,1-KM30,0)+IF('計算A'!GU$106=1,1-KO30,0))*150+89+'計算A'!GU$5*100000+IF(AND($E30=1,TU30=0),50000,0))),1000000))</f>
        <v/>
      </c>
      <c r="ADC30">
        <f>IF($B30=0,1000000,IF(INDEX('計算A'!$D$60:$II$104,$B30,201)*KO30=1,IF(AND($E30=2,TV30=0),1000000,IF($F30&gt;0,INDEX('計算A'!GV$110:GV$114,$F30+1)+IF(AND($E30=1,TV30=0),1000,0),MIN(AEZ30,20)*400+(IF('計算A'!GU$106=1,1-KN30,0)+IF('計算A'!GV$106=1,1-KP30,0))*150+99+'計算A'!GV$5*100000+IF(AND($E30=1,TV30=0),50000,0))),1000000))</f>
        <v/>
      </c>
      <c r="ADD30">
        <f>IF($B30=0,1000000,IF(INDEX('計算A'!$D$60:$II$104,$B30,202)*KP30=1,IF(AND($E30=2,TW30=0),1000000,IF($F30&gt;0,INDEX('計算A'!GW$110:GW$114,$F30+1)+IF(AND($E30=1,TW30=0),1000,0),MIN(AEZ30,20)*400+(IF('計算A'!GV$106=1,1-KO30,0)+IF('計算A'!GW$106=1,1-KQ30,0))*150+109+'計算A'!GW$5*100000+IF(AND($E30=1,TW30=0),50000,0))),1000000))</f>
        <v/>
      </c>
      <c r="ADE30">
        <f>IF($B30=0,1000000,IF(INDEX('計算A'!$D$60:$II$104,$B30,203)*KQ30=1,IF(AND($E30=2,TX30=0),1000000,IF($F30&gt;0,INDEX('計算A'!GX$110:GX$114,$F30+1)+IF(AND($E30=1,TX30=0),1000,0),MIN(AEZ30,20)*400+(IF('計算A'!GW$106=1,1-KP30,0)+IF('計算A'!GX$106=1,1-KR30,0))*150+119+'計算A'!GX$5*100000+IF(AND($E30=1,TX30=0),50000,0))),1000000))</f>
        <v/>
      </c>
      <c r="ADF30">
        <f>IF($B30=0,1000000,IF(INDEX('計算A'!$D$60:$II$104,$B30,204)*KR30=1,IF(AND($E30=2,TY30=0),1000000,IF($F30&gt;0,INDEX('計算A'!GY$110:GY$114,$F30+1)+IF(AND($E30=1,TY30=0),1000,0),MIN(AEZ30,20)*400+(IF('計算A'!GX$106=1,1-KQ30,0)+IF('計算A'!GY$106=1,1-KS30,0))*150+129+'計算A'!GY$5*100000+IF(AND($E30=1,TY30=0),50000,0))),1000000))</f>
        <v/>
      </c>
      <c r="ADG30">
        <f>IF($B30=0,1000000,IF(INDEX('計算A'!$D$60:$II$104,$B30,205)*KS30=1,IF(AND($E30=2,TZ30=0),1000000,IF($F30&gt;0,INDEX('計算A'!GZ$110:GZ$114,$F30+1)+IF(AND($E30=1,TZ30=0),1000,0),MIN(AEZ30,20)*400+(IF('計算A'!GY$106=1,1-KR30,0)+IF('計算A'!GZ$106=1,1-KT30,0))*150+139+'計算A'!GZ$5*100000+IF(AND($E30=1,TZ30=0),50000,0))),1000000))</f>
        <v/>
      </c>
      <c r="ADH30">
        <f>IF($B30=0,1000000,IF(INDEX('計算A'!$D$60:$II$104,$B30,206)*KT30=1,IF(AND($E30=2,UA30=0),1000000,IF($F30&gt;0,INDEX('計算A'!HA$110:HA$114,$F30+1)+IF(AND($E30=1,UA30=0),1000,0),MIN(AEZ30,20)*400+(IF('計算A'!GZ$106=1,1-KS30,0)+IF('計算A'!HA$106=1,1-KU30,0))*150+149+'計算A'!HA$5*100000+IF(AND($E30=1,UA30=0),50000,0))),1000000))</f>
        <v/>
      </c>
      <c r="ADI30">
        <f>IF($B30=0,1000000,IF(INDEX('計算A'!$D$60:$II$104,$B30,207)*KU30=1,IF(AND($E30=2,UB30=0),1000000,IF($F30&gt;0,INDEX('計算A'!HB$110:HB$114,$F30+1)+IF(AND($E30=1,UB30=0),1000,0),MIN(AEZ30,20)*400+(IF('計算A'!HA$106=1,1-KT30,0)+IF('計算A'!HB$106=1,1-KV30,0))*150+159+'計算A'!HB$5*100000+IF(AND($E30=1,UB30=0),50000,0))),1000000))</f>
        <v/>
      </c>
      <c r="ADJ30">
        <f>IF($B30=0,1000000,IF(INDEX('計算A'!$D$60:$II$104,$B30,208)*KV30=1,IF(AND($E30=2,UC30=0),1000000,IF($F30&gt;0,INDEX('計算A'!HC$110:HC$114,$F30+1)+IF(AND($E30=1,UC30=0),1000,0),MIN(AEZ30,20)*400+(IF('計算A'!HB$106=1,1-KU30,0)+IF('計算A'!HC$106=1,1-KW30,0))*150+169+'計算A'!HC$5*100000+IF(AND($E30=1,UC30=0),50000,0))),1000000))</f>
        <v/>
      </c>
      <c r="ADK30">
        <f>IF($B30=0,1000000,IF(INDEX('計算A'!$D$60:$II$104,$B30,209)*KW30=1,IF(AND($E30=2,UD30=0),1000000,IF($F30&gt;0,INDEX('計算A'!HD$110:HD$114,$F30+1)+IF(AND($E30=1,UD30=0),1000,0),MIN(AEZ30,20)*400+(IF('計算A'!HC$106=1,1-KV30,0)+IF('計算A'!HD$106=1,1-KX30,0))*150+179+'計算A'!HD$5*100000+IF(AND($E30=1,UD30=0),50000,0))),1000000))</f>
        <v/>
      </c>
      <c r="ADL30">
        <f>IF($B30=0,1000000,IF(INDEX('計算A'!$D$60:$II$104,$B30,210)*KX30=1,IF(AND($E30=2,UE30=0),1000000,IF($F30&gt;0,INDEX('計算A'!HE$110:HE$114,$F30+1)+IF(AND($E30=1,UE30=0),1000,0),MIN(AEZ30,20)*400+(IF('計算A'!HD$106=1,1-KW30,0)+IF('計算A'!HE$106=1,1-KY30,0))*150+189+'計算A'!HE$5*100000+IF(AND($E30=1,UE30=0),50000,0))),1000000))</f>
        <v/>
      </c>
      <c r="ADM30">
        <f>IF($B30=0,1000000,IF(INDEX('計算A'!$D$60:$II$104,$B30,211)*KY30=1,IF(AND($E30=2,UF30=0),1000000,IF($F30&gt;0,INDEX('計算A'!HF$110:HF$114,$F30+1)+IF(AND($E30=1,UF30=0),1000,0),MIN(AEZ30,20)*400+(IF('計算A'!HE$106=1,1-KX30,0)+IF('計算A'!HF$106=1,1-KZ30,0))*150+199+'計算A'!HF$5*100000+IF(AND($E30=1,UF30=0),50000,0))),1000000))</f>
        <v/>
      </c>
      <c r="ADN30">
        <f>IF($B30=0,1000000,IF(INDEX('計算A'!$D$60:$II$104,$B30,212)*KZ30=1,IF(AND($E30=2,UG30=0),1000000,IF($F30&gt;0,INDEX('計算A'!HG$110:HG$114,$F30+1)+IF(AND($E30=1,UG30=0),1000,0),MIN(AEZ30,20)*400+(IF('計算A'!HF$106=1,1-KY30,0)+IF('計算A'!HG$106=1,1-LA30,0))*150+209+'計算A'!HG$5*100000+IF(AND($E30=1,UG30=0),50000,0))),1000000))</f>
        <v/>
      </c>
      <c r="ADO30">
        <f>IF($B30=0,1000000,IF(INDEX('計算A'!$D$60:$II$104,$B30,213)*LA30=1,IF(AND($E30=2,UH30=0),1000000,IF($F30&gt;0,INDEX('計算A'!HH$110:HH$114,$F30+1)+IF(AND($E30=1,UH30=0),1000,0),MIN(AEZ30,20)*400+(IF('計算A'!HG$106=1,1-KZ30,0)+IF('計算A'!HH$106=1,1-LB30,0))*150+219+'計算A'!HH$5*100000+IF(AND($E30=1,UH30=0),50000,0))),1000000))</f>
        <v/>
      </c>
      <c r="ADP30">
        <f>IF($B30=0,1000000,IF(INDEX('計算A'!$D$60:$II$104,$B30,214)*LB30=1,IF(AND($E30=2,UI30=0),1000000,IF($F30&gt;0,INDEX('計算A'!HI$110:HI$114,$F30+1)+IF(AND($E30=1,UI30=0),1000,0),MIN(AEZ30,20)*400+(IF('計算A'!HH$106=1,1-LA30,0)+IF('計算A'!HI$106=1,1-LC30,0))*150+229+'計算A'!HI$5*100000+IF(AND($E30=1,UI30=0),50000,0))),1000000))</f>
        <v/>
      </c>
      <c r="ADQ30">
        <f>IF($B30=0,1000000,IF(INDEX('計算A'!$D$60:$II$104,$B30,215)*LC30=1,IF(AND($E30=2,UJ30=0),1000000,IF($F30&gt;0,INDEX('計算A'!HJ$110:HJ$114,$F30+1)+IF(AND($E30=1,UJ30=0),1000,0),MIN(AEZ30,20)*400+(IF('計算A'!HI$106=1,1-LB30,0)+IF('計算A'!HJ$106=1,1-LD30,0))*150+239+'計算A'!HJ$5*100000+IF(AND($E30=1,UJ30=0),50000,0))),1000000))</f>
        <v/>
      </c>
      <c r="ADR30">
        <f>IF($B30=0,1000000,IF(INDEX('計算A'!$D$60:$II$104,$B30,216)*LD30=1,IF(AND($E30=2,UK30=0),1000000,IF($F30&gt;0,INDEX('計算A'!HK$110:HK$114,$F30+1)+IF(AND($E30=1,UK30=0),1000,0),MIN(AEZ30,20)*400+(IF('計算A'!HJ$106=1,1-LC30,0))*150+249+'計算A'!HK$5*100000+IF(AND($E30=1,UK30=0),50000,0))),1000000))</f>
        <v/>
      </c>
      <c r="ADS30">
        <f>IF($B30=0,1000000,IF(INDEX('計算A'!$D$60:$II$104,$B30,217)*LE30=1,IF(AND($E30=2,UL30=0),1000000,IF($F30&gt;0,INDEX('計算A'!HL$110:HL$114,$F30+1)+IF(AND($E30=1,UL30=0),1000,0),MIN(AFA30,20)*400+(IF('計算A'!HL$106=1,1-LF30,0))*150+20+'計算A'!HL$5*100000+IF(AND($E30=1,UL30=0),50000,0))),1000000))</f>
        <v/>
      </c>
      <c r="ADT30">
        <f>IF($B30=0,1000000,IF(INDEX('計算A'!$D$60:$II$104,$B30,218)*LF30=1,IF(AND($E30=2,UM30=0),1000000,IF($F30&gt;0,INDEX('計算A'!HM$110:HM$114,$F30+1)+IF(AND($E30=1,UM30=0),1000,0),MIN(AFA30,20)*400+(IF('計算A'!HL$106=1,1-LE30,0)+IF('計算A'!HM$106=1,1-LG30,0))*150+30+'計算A'!HM$5*100000+IF(AND($E30=1,UM30=0),50000,0))),1000000))</f>
        <v/>
      </c>
      <c r="ADU30">
        <f>IF($B30=0,1000000,IF(INDEX('計算A'!$D$60:$II$104,$B30,219)*LG30=1,IF(AND($E30=2,UN30=0),1000000,IF($F30&gt;0,INDEX('計算A'!HN$110:HN$114,$F30+1)+IF(AND($E30=1,UN30=0),1000,0),MIN(AFA30,20)*400+(IF('計算A'!HM$106=1,1-LF30,0)+IF('計算A'!HN$106=1,1-LH30,0))*150+40+'計算A'!HN$5*100000+IF(AND($E30=1,UN30=0),50000,0))),1000000))</f>
        <v/>
      </c>
      <c r="ADV30">
        <f>IF($B30=0,1000000,IF(INDEX('計算A'!$D$60:$II$104,$B30,220)*LH30=1,IF(AND($E30=2,UO30=0),1000000,IF($F30&gt;0,INDEX('計算A'!HO$110:HO$114,$F30+1)+IF(AND($E30=1,UO30=0),1000,0),MIN(AFA30,20)*400+(IF('計算A'!HN$106=1,1-LG30,0)+IF('計算A'!HO$106=1,1-LI30,0))*150+50+'計算A'!HO$5*100000+IF(AND($E30=1,UO30=0),50000,0))),1000000))</f>
        <v/>
      </c>
      <c r="ADW30">
        <f>IF($B30=0,1000000,IF(INDEX('計算A'!$D$60:$II$104,$B30,221)*LI30=1,IF(AND($E30=2,UP30=0),1000000,IF($F30&gt;0,INDEX('計算A'!HP$110:HP$114,$F30+1)+IF(AND($E30=1,UP30=0),1000,0),MIN(AFA30,20)*400+(IF('計算A'!HO$106=1,1-LH30,0)+IF('計算A'!HP$106=1,1-LJ30,0))*150+60+'計算A'!HP$5*100000+IF(AND($E30=1,UP30=0),50000,0))),1000000))</f>
        <v/>
      </c>
      <c r="ADX30">
        <f>IF($B30=0,1000000,IF(INDEX('計算A'!$D$60:$II$104,$B30,222)*LJ30=1,IF(AND($E30=2,UQ30=0),1000000,IF($F30&gt;0,INDEX('計算A'!HQ$110:HQ$114,$F30+1)+IF(AND($E30=1,UQ30=0),1000,0),MIN(AFA30,20)*400+(IF('計算A'!HP$106=1,1-LI30,0)+IF('計算A'!HQ$106=1,1-LK30,0))*150+70+'計算A'!HQ$5*100000+IF(AND($E30=1,UQ30=0),50000,0))),1000000))</f>
        <v/>
      </c>
      <c r="ADY30">
        <f>IF($B30=0,1000000,IF(INDEX('計算A'!$D$60:$II$104,$B30,223)*LK30=1,IF(AND($E30=2,UR30=0),1000000,IF($F30&gt;0,INDEX('計算A'!HR$110:HR$114,$F30+1)+IF(AND($E30=1,UR30=0),1000,0),MIN(AFA30,20)*400+(IF('計算A'!HQ$106=1,1-LJ30,0)+IF('計算A'!HR$106=1,1-LL30,0))*150+80+'計算A'!HR$5*100000+IF(AND($E30=1,UR30=0),50000,0))),1000000))</f>
        <v/>
      </c>
      <c r="ADZ30">
        <f>IF($B30=0,1000000,IF(INDEX('計算A'!$D$60:$II$104,$B30,224)*LL30=1,IF(AND($E30=2,US30=0),1000000,IF($F30&gt;0,INDEX('計算A'!HS$110:HS$114,$F30+1)+IF(AND($E30=1,US30=0),1000,0),MIN(AFA30,20)*400+(IF('計算A'!HR$106=1,1-LK30,0)+IF('計算A'!HS$106=1,1-LM30,0))*150+90+'計算A'!HS$5*100000+IF(AND($E30=1,US30=0),50000,0))),1000000))</f>
        <v/>
      </c>
      <c r="AEA30">
        <f>IF($B30=0,1000000,IF(INDEX('計算A'!$D$60:$II$104,$B30,225)*LM30=1,IF(AND($E30=2,UT30=0),1000000,IF($F30&gt;0,INDEX('計算A'!HT$110:HT$114,$F30+1)+IF(AND($E30=1,UT30=0),1000,0),MIN(AFA30,20)*400+(IF('計算A'!HS$106=1,1-LL30,0)+IF('計算A'!HT$106=1,1-LN30,0))*150+100+'計算A'!HT$5*100000+IF(AND($E30=1,UT30=0),50000,0))),1000000))</f>
        <v/>
      </c>
      <c r="AEB30">
        <f>IF($B30=0,1000000,IF(INDEX('計算A'!$D$60:$II$104,$B30,226)*LN30=1,IF(AND($E30=2,UU30=0),1000000,IF($F30&gt;0,INDEX('計算A'!HU$110:HU$114,$F30+1)+IF(AND($E30=1,UU30=0),1000,0),MIN(AFA30,20)*400+(IF('計算A'!HT$106=1,1-LM30,0)+IF('計算A'!HU$106=1,1-LO30,0))*150+110+'計算A'!HU$5*100000+IF(AND($E30=1,UU30=0),50000,0))),1000000))</f>
        <v/>
      </c>
      <c r="AEC30">
        <f>IF($B30=0,1000000,IF(INDEX('計算A'!$D$60:$II$104,$B30,227)*LO30=1,IF(AND($E30=2,UV30=0),1000000,IF($F30&gt;0,INDEX('計算A'!HV$110:HV$114,$F30+1)+IF(AND($E30=1,UV30=0),1000,0),MIN(AFA30,20)*400+(IF('計算A'!HU$106=1,1-LN30,0)+IF('計算A'!HV$106=1,1-LP30,0))*150+120+'計算A'!HV$5*100000+IF(AND($E30=1,UV30=0),50000,0))),1000000))</f>
        <v/>
      </c>
      <c r="AED30">
        <f>IF($B30=0,1000000,IF(INDEX('計算A'!$D$60:$II$104,$B30,228)*LP30=1,IF(AND($E30=2,UW30=0),1000000,IF($F30&gt;0,INDEX('計算A'!HW$110:HW$114,$F30+1)+IF(AND($E30=1,UW30=0),1000,0),MIN(AFA30,20)*400+(IF('計算A'!HV$106=1,1-LO30,0)+IF('計算A'!HW$106=1,1-LQ30,0))*150+130+'計算A'!HW$5*100000+IF(AND($E30=1,UW30=0),50000,0))),1000000))</f>
        <v/>
      </c>
      <c r="AEE30">
        <f>IF($B30=0,1000000,IF(INDEX('計算A'!$D$60:$II$104,$B30,229)*LQ30=1,IF(AND($E30=2,UX30=0),1000000,IF($F30&gt;0,INDEX('計算A'!HX$110:HX$114,$F30+1)+IF(AND($E30=1,UX30=0),1000,0),MIN(AFA30,20)*400+(IF('計算A'!HW$106=1,1-LP30,0)+IF('計算A'!HX$106=1,1-LR30,0))*150+140+'計算A'!HX$5*100000+IF(AND($E30=1,UX30=0),50000,0))),1000000))</f>
        <v/>
      </c>
      <c r="AEF30">
        <f>IF($B30=0,1000000,IF(INDEX('計算A'!$D$60:$II$104,$B30,230)*LR30=1,IF(AND($E30=2,UY30=0),1000000,IF($F30&gt;0,INDEX('計算A'!HY$110:HY$114,$F30+1)+IF(AND($E30=1,UY30=0),1000,0),MIN(AFA30,20)*400+(IF('計算A'!HX$106=1,1-LQ30,0)+IF('計算A'!HY$106=1,1-LS30,0))*150+150+'計算A'!HY$5*100000+IF(AND($E30=1,UY30=0),50000,0))),1000000))</f>
        <v/>
      </c>
      <c r="AEG30">
        <f>IF($B30=0,1000000,IF(INDEX('計算A'!$D$60:$II$104,$B30,231)*LS30=1,IF(AND($E30=2,UZ30=0),1000000,IF($F30&gt;0,INDEX('計算A'!HZ$110:HZ$114,$F30+1)+IF(AND($E30=1,UZ30=0),1000,0),MIN(AFA30,20)*400+(IF('計算A'!HY$106=1,1-LR30,0)+IF('計算A'!HZ$106=1,1-LT30,0))*150+160+'計算A'!HZ$5*100000+IF(AND($E30=1,UZ30=0),50000,0))),1000000))</f>
        <v/>
      </c>
      <c r="AEH30">
        <f>IF($B30=0,1000000,IF(INDEX('計算A'!$D$60:$II$104,$B30,232)*LT30=1,IF(AND($E30=2,VA30=0),1000000,IF($F30&gt;0,INDEX('計算A'!IA$110:IA$114,$F30+1)+IF(AND($E30=1,VA30=0),1000,0),MIN(AFA30,20)*400+(IF('計算A'!HZ$106=1,1-LS30,0)+IF('計算A'!IA$106=1,1-LU30,0))*150+170+'計算A'!IA$5*100000+IF(AND($E30=1,VA30=0),50000,0))),1000000))</f>
        <v/>
      </c>
      <c r="AEI30">
        <f>IF($B30=0,1000000,IF(INDEX('計算A'!$D$60:$II$104,$B30,233)*LU30=1,IF(AND($E30=2,VB30=0),1000000,IF($F30&gt;0,INDEX('計算A'!IB$110:IB$114,$F30+1)+IF(AND($E30=1,VB30=0),1000,0),MIN(AFA30,20)*400+(IF('計算A'!IA$106=1,1-LT30,0)+IF('計算A'!IB$106=1,1-LV30,0))*150+180+'計算A'!IB$5*100000+IF(AND($E30=1,VB30=0),50000,0))),1000000))</f>
        <v/>
      </c>
      <c r="AEJ30">
        <f>IF($B30=0,1000000,IF(INDEX('計算A'!$D$60:$II$104,$B30,234)*LV30=1,IF(AND($E30=2,VC30=0),1000000,IF($F30&gt;0,INDEX('計算A'!IC$110:IC$114,$F30+1)+IF(AND($E30=1,VC30=0),1000,0),MIN(AFA30,20)*400+(IF('計算A'!IB$106=1,1-LU30,0)+IF('計算A'!IC$106=1,1-LW30,0))*150+190+'計算A'!IC$5*100000+IF(AND($E30=1,VC30=0),50000,0))),1000000))</f>
        <v/>
      </c>
      <c r="AEK30">
        <f>IF($B30=0,1000000,IF(INDEX('計算A'!$D$60:$II$104,$B30,235)*LW30=1,IF(AND($E30=2,VD30=0),1000000,IF($F30&gt;0,INDEX('計算A'!ID$110:ID$114,$F30+1)+IF(AND($E30=1,VD30=0),1000,0),MIN(AFA30,20)*400+(IF('計算A'!IC$106=1,1-LV30,0)+IF('計算A'!ID$106=1,1-LX30,0))*150+200+'計算A'!ID$5*100000+IF(AND($E30=1,VD30=0),50000,0))),1000000))</f>
        <v/>
      </c>
      <c r="AEL30">
        <f>IF($B30=0,1000000,IF(INDEX('計算A'!$D$60:$II$104,$B30,236)*LX30=1,IF(AND($E30=2,VE30=0),1000000,IF($F30&gt;0,INDEX('計算A'!IE$110:IE$114,$F30+1)+IF(AND($E30=1,VE30=0),1000,0),MIN(AFA30,20)*400+(IF('計算A'!ID$106=1,1-LW30,0)+IF('計算A'!IE$106=1,1-LY30,0))*150+210+'計算A'!IE$5*100000+IF(AND($E30=1,VE30=0),50000,0))),1000000))</f>
        <v/>
      </c>
      <c r="AEM30">
        <f>IF($B30=0,1000000,IF(INDEX('計算A'!$D$60:$II$104,$B30,237)*LY30=1,IF(AND($E30=2,VF30=0),1000000,IF($F30&gt;0,INDEX('計算A'!IF$110:IF$114,$F30+1)+IF(AND($E30=1,VF30=0),1000,0),MIN(AFA30,20)*400+(IF('計算A'!IE$106=1,1-LX30,0)+IF('計算A'!IF$106=1,1-LZ30,0))*150+220+'計算A'!IF$5*100000+IF(AND($E30=1,VF30=0),50000,0))),1000000))</f>
        <v/>
      </c>
      <c r="AEN30">
        <f>IF($B30=0,1000000,IF(INDEX('計算A'!$D$60:$II$104,$B30,238)*LZ30=1,IF(AND($E30=2,VG30=0),1000000,IF($F30&gt;0,INDEX('計算A'!IG$110:IG$114,$F30+1)+IF(AND($E30=1,VG30=0),1000,0),MIN(AFA30,20)*400+(IF('計算A'!IF$106=1,1-LY30,0)+IF('計算A'!IG$106=1,1-MA30,0))*150+230+'計算A'!IG$5*100000+IF(AND($E30=1,VG30=0),50000,0))),1000000))</f>
        <v/>
      </c>
      <c r="AEO30">
        <f>IF($B30=0,1000000,IF(INDEX('計算A'!$D$60:$II$104,$B30,239)*MA30=1,IF(AND($E30=2,VH30=0),1000000,IF($F30&gt;0,INDEX('計算A'!IH$110:IH$114,$F30+1)+IF(AND($E30=1,VH30=0),1000,0),MIN(AFA30,20)*400+(IF('計算A'!IG$106=1,1-LZ30,0)+IF('計算A'!IH$106=1,1-MB30,0))*150+240+'計算A'!IH$5*100000+IF(AND($E30=1,VH30=0),50000,0))),1000000))</f>
        <v/>
      </c>
      <c r="AEP30">
        <f>IF($B30=0,1000000,IF(INDEX('計算A'!$D$60:$II$104,$B30,240)*MB30=1,IF(AND($E30=2,VI30=0),1000000,IF($F30&gt;0,INDEX('計算A'!II$110:II$114,$F30+1)+IF(AND($E30=1,VI30=0),1000,0),MIN(AFA30,20)*400+(IF('計算A'!IH$106=1,1-MA30,0))*150+250+'計算A'!II$5*100000+IF(AND($E30=1,VI30=0),50000,0))),1000000))</f>
        <v/>
      </c>
      <c r="AER30">
        <f>AER29+IF($C29&gt;0,IF(INDEX('計算A'!$D$2:$II$2,$C29)=1,1,0),0)</f>
        <v/>
      </c>
      <c r="AES30">
        <f>AES29+IF($C29&gt;0,IF(INDEX('計算A'!$D$2:$II$2,$C29)=2,1,0),0)</f>
        <v/>
      </c>
      <c r="AET30">
        <f>AET29+IF($C29&gt;0,IF(INDEX('計算A'!$D$2:$II$2,$C29)=3,1,0),0)</f>
        <v/>
      </c>
      <c r="AEU30">
        <f>AEU29+IF($C29&gt;0,IF(INDEX('計算A'!$D$2:$II$2,$C29)=4,1,0),0)</f>
        <v/>
      </c>
      <c r="AEV30">
        <f>AEV29+IF($C29&gt;0,IF(INDEX('計算A'!$D$2:$II$2,$C29)=5,1,0),0)</f>
        <v/>
      </c>
      <c r="AEW30">
        <f>AEW29+IF($C29&gt;0,IF(INDEX('計算A'!$D$2:$II$2,$C29)=6,1,0),0)</f>
        <v/>
      </c>
      <c r="AEX30">
        <f>AEX29+IF($C29&gt;0,IF(INDEX('計算A'!$D$2:$II$2,$C29)=7,1,0),0)</f>
        <v/>
      </c>
      <c r="AEY30">
        <f>AEY29+IF($C29&gt;0,IF(INDEX('計算A'!$D$2:$II$2,$C29)=8,1,0),0)</f>
        <v/>
      </c>
      <c r="AEZ30">
        <f>AEZ29+IF($C29&gt;0,IF(INDEX('計算A'!$D$2:$II$2,$C29)=9,1,0),0)</f>
        <v/>
      </c>
      <c r="AFA30">
        <f>AFA29+IF($C29&gt;0,IF(INDEX('計算A'!$D$2:$II$2,$C29)=10,1,0),0)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F($F31&gt;0,INDEX('計算A'!D$110:D$114,$F31+1)+IF(AND($E31=1,MD31=0),1000,0),MIN(AER31,20)*400+(IF('計算A'!D$106=1,1-CX31,0))*150+11+'計算A'!D$5*100000+IF(AND($E31=1,MD31=0),50000,0))),1000000))</f>
        <v/>
      </c>
      <c r="VL31">
        <f>IF($B31=0,1000000,IF(INDEX('計算A'!$D$60:$II$104,$B31,2)*CX31=1,IF(AND($E31=2,ME31=0),1000000,IF($F31&gt;0,INDEX('計算A'!E$110:E$114,$F31+1)+IF(AND($E31=1,ME31=0),1000,0),MIN(AER31,20)*400+(IF('計算A'!D$106=1,1-CW31,0)+IF('計算A'!E$106=1,1-CY31,0))*150+21+'計算A'!E$5*100000+IF(AND($E31=1,ME31=0),50000,0))),1000000))</f>
        <v/>
      </c>
      <c r="VM31">
        <f>IF($B31=0,1000000,IF(INDEX('計算A'!$D$60:$II$104,$B31,3)*CY31=1,IF(AND($E31=2,MF31=0),1000000,IF($F31&gt;0,INDEX('計算A'!F$110:F$114,$F31+1)+IF(AND($E31=1,MF31=0),1000,0),MIN(AER31,20)*400+(IF('計算A'!E$106=1,1-CX31,0)+IF('計算A'!F$106=1,1-CZ31,0))*150+31+'計算A'!F$5*100000+IF(AND($E31=1,MF31=0),50000,0))),1000000))</f>
        <v/>
      </c>
      <c r="VN31">
        <f>IF($B31=0,1000000,IF(INDEX('計算A'!$D$60:$II$104,$B31,4)*CZ31=1,IF(AND($E31=2,MG31=0),1000000,IF($F31&gt;0,INDEX('計算A'!G$110:G$114,$F31+1)+IF(AND($E31=1,MG31=0),1000,0),MIN(AER31,20)*400+(IF('計算A'!F$106=1,1-CY31,0)+IF('計算A'!G$106=1,1-DA31,0))*150+41+'計算A'!G$5*100000+IF(AND($E31=1,MG31=0),50000,0))),1000000))</f>
        <v/>
      </c>
      <c r="VO31">
        <f>IF($B31=0,1000000,IF(INDEX('計算A'!$D$60:$II$104,$B31,5)*DA31=1,IF(AND($E31=2,MH31=0),1000000,IF($F31&gt;0,INDEX('計算A'!H$110:H$114,$F31+1)+IF(AND($E31=1,MH31=0),1000,0),MIN(AER31,20)*400+(IF('計算A'!G$106=1,1-CZ31,0)+IF('計算A'!H$106=1,1-DB31,0))*150+51+'計算A'!H$5*100000+IF(AND($E31=1,MH31=0),50000,0))),1000000))</f>
        <v/>
      </c>
      <c r="VP31">
        <f>IF($B31=0,1000000,IF(INDEX('計算A'!$D$60:$II$104,$B31,6)*DB31=1,IF(AND($E31=2,MI31=0),1000000,IF($F31&gt;0,INDEX('計算A'!I$110:I$114,$F31+1)+IF(AND($E31=1,MI31=0),1000,0),MIN(AER31,20)*400+(IF('計算A'!H$106=1,1-DA31,0)+IF('計算A'!I$106=1,1-DC31,0))*150+61+'計算A'!I$5*100000+IF(AND($E31=1,MI31=0),50000,0))),1000000))</f>
        <v/>
      </c>
      <c r="VQ31">
        <f>IF($B31=0,1000000,IF(INDEX('計算A'!$D$60:$II$104,$B31,7)*DC31=1,IF(AND($E31=2,MJ31=0),1000000,IF($F31&gt;0,INDEX('計算A'!J$110:J$114,$F31+1)+IF(AND($E31=1,MJ31=0),1000,0),MIN(AER31,20)*400+(IF('計算A'!I$106=1,1-DB31,0)+IF('計算A'!J$106=1,1-DD31,0))*150+71+'計算A'!J$5*100000+IF(AND($E31=1,MJ31=0),50000,0))),1000000))</f>
        <v/>
      </c>
      <c r="VR31">
        <f>IF($B31=0,1000000,IF(INDEX('計算A'!$D$60:$II$104,$B31,8)*DD31=1,IF(AND($E31=2,MK31=0),1000000,IF($F31&gt;0,INDEX('計算A'!K$110:K$114,$F31+1)+IF(AND($E31=1,MK31=0),1000,0),MIN(AER31,20)*400+(IF('計算A'!J$106=1,1-DC31,0)+IF('計算A'!K$106=1,1-DE31,0))*150+81+'計算A'!K$5*100000+IF(AND($E31=1,MK31=0),50000,0))),1000000))</f>
        <v/>
      </c>
      <c r="VS31">
        <f>IF($B31=0,1000000,IF(INDEX('計算A'!$D$60:$II$104,$B31,9)*DE31=1,IF(AND($E31=2,ML31=0),1000000,IF($F31&gt;0,INDEX('計算A'!L$110:L$114,$F31+1)+IF(AND($E31=1,ML31=0),1000,0),MIN(AER31,20)*400+(IF('計算A'!K$106=1,1-DD31,0)+IF('計算A'!L$106=1,1-DF31,0))*150+91+'計算A'!L$5*100000+IF(AND($E31=1,ML31=0),50000,0))),1000000))</f>
        <v/>
      </c>
      <c r="VT31">
        <f>IF($B31=0,1000000,IF(INDEX('計算A'!$D$60:$II$104,$B31,10)*DF31=1,IF(AND($E31=2,MM31=0),1000000,IF($F31&gt;0,INDEX('計算A'!M$110:M$114,$F31+1)+IF(AND($E31=1,MM31=0),1000,0),MIN(AER31,20)*400+(IF('計算A'!L$106=1,1-DE31,0)+IF('計算A'!M$106=1,1-DG31,0))*150+101+'計算A'!M$5*100000+IF(AND($E31=1,MM31=0),50000,0))),1000000))</f>
        <v/>
      </c>
      <c r="VU31">
        <f>IF($B31=0,1000000,IF(INDEX('計算A'!$D$60:$II$104,$B31,11)*DG31=1,IF(AND($E31=2,MN31=0),1000000,IF($F31&gt;0,INDEX('計算A'!N$110:N$114,$F31+1)+IF(AND($E31=1,MN31=0),1000,0),MIN(AER31,20)*400+(IF('計算A'!M$106=1,1-DF31,0)+IF('計算A'!N$106=1,1-DH31,0))*150+111+'計算A'!N$5*100000+IF(AND($E31=1,MN31=0),50000,0))),1000000))</f>
        <v/>
      </c>
      <c r="VV31">
        <f>IF($B31=0,1000000,IF(INDEX('計算A'!$D$60:$II$104,$B31,12)*DH31=1,IF(AND($E31=2,MO31=0),1000000,IF($F31&gt;0,INDEX('計算A'!O$110:O$114,$F31+1)+IF(AND($E31=1,MO31=0),1000,0),MIN(AER31,20)*400+(IF('計算A'!N$106=1,1-DG31,0)+IF('計算A'!O$106=1,1-DI31,0))*150+121+'計算A'!O$5*100000+IF(AND($E31=1,MO31=0),50000,0))),1000000))</f>
        <v/>
      </c>
      <c r="VW31">
        <f>IF($B31=0,1000000,IF(INDEX('計算A'!$D$60:$II$104,$B31,13)*DI31=1,IF(AND($E31=2,MP31=0),1000000,IF($F31&gt;0,INDEX('計算A'!P$110:P$114,$F31+1)+IF(AND($E31=1,MP31=0),1000,0),MIN(AER31,20)*400+(IF('計算A'!O$106=1,1-DH31,0)+IF('計算A'!P$106=1,1-DJ31,0))*150+131+'計算A'!P$5*100000+IF(AND($E31=1,MP31=0),50000,0))),1000000))</f>
        <v/>
      </c>
      <c r="VX31">
        <f>IF($B31=0,1000000,IF(INDEX('計算A'!$D$60:$II$104,$B31,14)*DJ31=1,IF(AND($E31=2,MQ31=0),1000000,IF($F31&gt;0,INDEX('計算A'!Q$110:Q$114,$F31+1)+IF(AND($E31=1,MQ31=0),1000,0),MIN(AER31,20)*400+(IF('計算A'!P$106=1,1-DI31,0)+IF('計算A'!Q$106=1,1-DK31,0))*150+141+'計算A'!Q$5*100000+IF(AND($E31=1,MQ31=0),50000,0))),1000000))</f>
        <v/>
      </c>
      <c r="VY31">
        <f>IF($B31=0,1000000,IF(INDEX('計算A'!$D$60:$II$104,$B31,15)*DK31=1,IF(AND($E31=2,MR31=0),1000000,IF($F31&gt;0,INDEX('計算A'!R$110:R$114,$F31+1)+IF(AND($E31=1,MR31=0),1000,0),MIN(AER31,20)*400+(IF('計算A'!Q$106=1,1-DJ31,0)+IF('計算A'!R$106=1,1-DL31,0))*150+151+'計算A'!R$5*100000+IF(AND($E31=1,MR31=0),50000,0))),1000000))</f>
        <v/>
      </c>
      <c r="VZ31">
        <f>IF($B31=0,1000000,IF(INDEX('計算A'!$D$60:$II$104,$B31,16)*DL31=1,IF(AND($E31=2,MS31=0),1000000,IF($F31&gt;0,INDEX('計算A'!S$110:S$114,$F31+1)+IF(AND($E31=1,MS31=0),1000,0),MIN(AER31,20)*400+(IF('計算A'!R$106=1,1-DK31,0)+IF('計算A'!S$106=1,1-DM31,0))*150+161+'計算A'!S$5*100000+IF(AND($E31=1,MS31=0),50000,0))),1000000))</f>
        <v/>
      </c>
      <c r="WA31">
        <f>IF($B31=0,1000000,IF(INDEX('計算A'!$D$60:$II$104,$B31,17)*DM31=1,IF(AND($E31=2,MT31=0),1000000,IF($F31&gt;0,INDEX('計算A'!T$110:T$114,$F31+1)+IF(AND($E31=1,MT31=0),1000,0),MIN(AER31,20)*400+(IF('計算A'!S$106=1,1-DL31,0)+IF('計算A'!T$106=1,1-DN31,0))*150+171+'計算A'!T$5*100000+IF(AND($E31=1,MT31=0),50000,0))),1000000))</f>
        <v/>
      </c>
      <c r="WB31">
        <f>IF($B31=0,1000000,IF(INDEX('計算A'!$D$60:$II$104,$B31,18)*DN31=1,IF(AND($E31=2,MU31=0),1000000,IF($F31&gt;0,INDEX('計算A'!U$110:U$114,$F31+1)+IF(AND($E31=1,MU31=0),1000,0),MIN(AER31,20)*400+(IF('計算A'!T$106=1,1-DM31,0)+IF('計算A'!U$106=1,1-DO31,0))*150+181+'計算A'!U$5*100000+IF(AND($E31=1,MU31=0),50000,0))),1000000))</f>
        <v/>
      </c>
      <c r="WC31">
        <f>IF($B31=0,1000000,IF(INDEX('計算A'!$D$60:$II$104,$B31,19)*DO31=1,IF(AND($E31=2,MV31=0),1000000,IF($F31&gt;0,INDEX('計算A'!V$110:V$114,$F31+1)+IF(AND($E31=1,MV31=0),1000,0),MIN(AER31,20)*400+(IF('計算A'!U$106=1,1-DN31,0)+IF('計算A'!V$106=1,1-DP31,0))*150+191+'計算A'!V$5*100000+IF(AND($E31=1,MV31=0),50000,0))),1000000))</f>
        <v/>
      </c>
      <c r="WD31">
        <f>IF($B31=0,1000000,IF(INDEX('計算A'!$D$60:$II$104,$B31,20)*DP31=1,IF(AND($E31=2,MW31=0),1000000,IF($F31&gt;0,INDEX('計算A'!W$110:W$114,$F31+1)+IF(AND($E31=1,MW31=0),1000,0),MIN(AER31,20)*400+(IF('計算A'!V$106=1,1-DO31,0)+IF('計算A'!W$106=1,1-DQ31,0))*150+201+'計算A'!W$5*100000+IF(AND($E31=1,MW31=0),50000,0))),1000000))</f>
        <v/>
      </c>
      <c r="WE31">
        <f>IF($B31=0,1000000,IF(INDEX('計算A'!$D$60:$II$104,$B31,21)*DQ31=1,IF(AND($E31=2,MX31=0),1000000,IF($F31&gt;0,INDEX('計算A'!X$110:X$114,$F31+1)+IF(AND($E31=1,MX31=0),1000,0),MIN(AER31,20)*400+(IF('計算A'!W$106=1,1-DP31,0)+IF('計算A'!X$106=1,1-DR31,0))*150+211+'計算A'!X$5*100000+IF(AND($E31=1,MX31=0),50000,0))),1000000))</f>
        <v/>
      </c>
      <c r="WF31">
        <f>IF($B31=0,1000000,IF(INDEX('計算A'!$D$60:$II$104,$B31,22)*DR31=1,IF(AND($E31=2,MY31=0),1000000,IF($F31&gt;0,INDEX('計算A'!Y$110:Y$114,$F31+1)+IF(AND($E31=1,MY31=0),1000,0),MIN(AER31,20)*400+(IF('計算A'!X$106=1,1-DQ31,0)+IF('計算A'!Y$106=1,1-DS31,0))*150+221+'計算A'!Y$5*100000+IF(AND($E31=1,MY31=0),50000,0))),1000000))</f>
        <v/>
      </c>
      <c r="WG31">
        <f>IF($B31=0,1000000,IF(INDEX('計算A'!$D$60:$II$104,$B31,23)*DS31=1,IF(AND($E31=2,MZ31=0),1000000,IF($F31&gt;0,INDEX('計算A'!Z$110:Z$114,$F31+1)+IF(AND($E31=1,MZ31=0),1000,0),MIN(AER31,20)*400+(IF('計算A'!Y$106=1,1-DR31,0)+IF('計算A'!Z$106=1,1-DT31,0))*150+231+'計算A'!Z$5*100000+IF(AND($E31=1,MZ31=0),50000,0))),1000000))</f>
        <v/>
      </c>
      <c r="WH31">
        <f>IF($B31=0,1000000,IF(INDEX('計算A'!$D$60:$II$104,$B31,24)*DT31=1,IF(AND($E31=2,NA31=0),1000000,IF($F31&gt;0,INDEX('計算A'!AA$110:AA$114,$F31+1)+IF(AND($E31=1,NA31=0),1000,0),MIN(AER31,20)*400+(IF('計算A'!Z$106=1,1-DS31,0))*150+241+'計算A'!AA$5*100000+IF(AND($E31=1,NA31=0),50000,0))),1000000))</f>
        <v/>
      </c>
      <c r="WI31">
        <f>IF($B31=0,1000000,IF(INDEX('計算A'!$D$60:$II$104,$B31,25)*DU31=1,IF(AND($E31=2,NB31=0),1000000,IF($F31&gt;0,INDEX('計算A'!AB$110:AB$114,$F31+1)+IF(AND($E31=1,NB31=0),1000,0),MIN(AES31,20)*400+(IF('計算A'!AB$106=1,1-DV31,0))*150+12+'計算A'!AB$5*100000+IF(AND($E31=1,NB31=0),50000,0))),1000000))</f>
        <v/>
      </c>
      <c r="WJ31">
        <f>IF($B31=0,1000000,IF(INDEX('計算A'!$D$60:$II$104,$B31,26)*DV31=1,IF(AND($E31=2,NC31=0),1000000,IF($F31&gt;0,INDEX('計算A'!AC$110:AC$114,$F31+1)+IF(AND($E31=1,NC31=0),1000,0),MIN(AES31,20)*400+(IF('計算A'!AB$106=1,1-DU31,0)+IF('計算A'!AC$106=1,1-DW31,0))*150+22+'計算A'!AC$5*100000+IF(AND($E31=1,NC31=0),50000,0))),1000000))</f>
        <v/>
      </c>
      <c r="WK31">
        <f>IF($B31=0,1000000,IF(INDEX('計算A'!$D$60:$II$104,$B31,27)*DW31=1,IF(AND($E31=2,ND31=0),1000000,IF($F31&gt;0,INDEX('計算A'!AD$110:AD$114,$F31+1)+IF(AND($E31=1,ND31=0),1000,0),MIN(AES31,20)*400+(IF('計算A'!AC$106=1,1-DV31,0)+IF('計算A'!AD$106=1,1-DX31,0))*150+32+'計算A'!AD$5*100000+IF(AND($E31=1,ND31=0),50000,0))),1000000))</f>
        <v/>
      </c>
      <c r="WL31">
        <f>IF($B31=0,1000000,IF(INDEX('計算A'!$D$60:$II$104,$B31,28)*DX31=1,IF(AND($E31=2,NE31=0),1000000,IF($F31&gt;0,INDEX('計算A'!AE$110:AE$114,$F31+1)+IF(AND($E31=1,NE31=0),1000,0),MIN(AES31,20)*400+(IF('計算A'!AD$106=1,1-DW31,0)+IF('計算A'!AE$106=1,1-DY31,0))*150+42+'計算A'!AE$5*100000+IF(AND($E31=1,NE31=0),50000,0))),1000000))</f>
        <v/>
      </c>
      <c r="WM31">
        <f>IF($B31=0,1000000,IF(INDEX('計算A'!$D$60:$II$104,$B31,29)*DY31=1,IF(AND($E31=2,NF31=0),1000000,IF($F31&gt;0,INDEX('計算A'!AF$110:AF$114,$F31+1)+IF(AND($E31=1,NF31=0),1000,0),MIN(AES31,20)*400+(IF('計算A'!AE$106=1,1-DX31,0)+IF('計算A'!AF$106=1,1-DZ31,0))*150+52+'計算A'!AF$5*100000+IF(AND($E31=1,NF31=0),50000,0))),1000000))</f>
        <v/>
      </c>
      <c r="WN31">
        <f>IF($B31=0,1000000,IF(INDEX('計算A'!$D$60:$II$104,$B31,30)*DZ31=1,IF(AND($E31=2,NG31=0),1000000,IF($F31&gt;0,INDEX('計算A'!AG$110:AG$114,$F31+1)+IF(AND($E31=1,NG31=0),1000,0),MIN(AES31,20)*400+(IF('計算A'!AF$106=1,1-DY31,0)+IF('計算A'!AG$106=1,1-EA31,0))*150+62+'計算A'!AG$5*100000+IF(AND($E31=1,NG31=0),50000,0))),1000000))</f>
        <v/>
      </c>
      <c r="WO31">
        <f>IF($B31=0,1000000,IF(INDEX('計算A'!$D$60:$II$104,$B31,31)*EA31=1,IF(AND($E31=2,NH31=0),1000000,IF($F31&gt;0,INDEX('計算A'!AH$110:AH$114,$F31+1)+IF(AND($E31=1,NH31=0),1000,0),MIN(AES31,20)*400+(IF('計算A'!AG$106=1,1-DZ31,0)+IF('計算A'!AH$106=1,1-EB31,0))*150+72+'計算A'!AH$5*100000+IF(AND($E31=1,NH31=0),50000,0))),1000000))</f>
        <v/>
      </c>
      <c r="WP31">
        <f>IF($B31=0,1000000,IF(INDEX('計算A'!$D$60:$II$104,$B31,32)*EB31=1,IF(AND($E31=2,NI31=0),1000000,IF($F31&gt;0,INDEX('計算A'!AI$110:AI$114,$F31+1)+IF(AND($E31=1,NI31=0),1000,0),MIN(AES31,20)*400+(IF('計算A'!AH$106=1,1-EA31,0)+IF('計算A'!AI$106=1,1-EC31,0))*150+82+'計算A'!AI$5*100000+IF(AND($E31=1,NI31=0),50000,0))),1000000))</f>
        <v/>
      </c>
      <c r="WQ31">
        <f>IF($B31=0,1000000,IF(INDEX('計算A'!$D$60:$II$104,$B31,33)*EC31=1,IF(AND($E31=2,NJ31=0),1000000,IF($F31&gt;0,INDEX('計算A'!AJ$110:AJ$114,$F31+1)+IF(AND($E31=1,NJ31=0),1000,0),MIN(AES31,20)*400+(IF('計算A'!AI$106=1,1-EB31,0)+IF('計算A'!AJ$106=1,1-ED31,0))*150+92+'計算A'!AJ$5*100000+IF(AND($E31=1,NJ31=0),50000,0))),1000000))</f>
        <v/>
      </c>
      <c r="WR31">
        <f>IF($B31=0,1000000,IF(INDEX('計算A'!$D$60:$II$104,$B31,34)*ED31=1,IF(AND($E31=2,NK31=0),1000000,IF($F31&gt;0,INDEX('計算A'!AK$110:AK$114,$F31+1)+IF(AND($E31=1,NK31=0),1000,0),MIN(AES31,20)*400+(IF('計算A'!AJ$106=1,1-EC31,0)+IF('計算A'!AK$106=1,1-EE31,0))*150+102+'計算A'!AK$5*100000+IF(AND($E31=1,NK31=0),50000,0))),1000000))</f>
        <v/>
      </c>
      <c r="WS31">
        <f>IF($B31=0,1000000,IF(INDEX('計算A'!$D$60:$II$104,$B31,35)*EE31=1,IF(AND($E31=2,NL31=0),1000000,IF($F31&gt;0,INDEX('計算A'!AL$110:AL$114,$F31+1)+IF(AND($E31=1,NL31=0),1000,0),MIN(AES31,20)*400+(IF('計算A'!AK$106=1,1-ED31,0)+IF('計算A'!AL$106=1,1-EF31,0))*150+112+'計算A'!AL$5*100000+IF(AND($E31=1,NL31=0),50000,0))),1000000))</f>
        <v/>
      </c>
      <c r="WT31">
        <f>IF($B31=0,1000000,IF(INDEX('計算A'!$D$60:$II$104,$B31,36)*EF31=1,IF(AND($E31=2,NM31=0),1000000,IF($F31&gt;0,INDEX('計算A'!AM$110:AM$114,$F31+1)+IF(AND($E31=1,NM31=0),1000,0),MIN(AES31,20)*400+(IF('計算A'!AL$106=1,1-EE31,0)+IF('計算A'!AM$106=1,1-EG31,0))*150+122+'計算A'!AM$5*100000+IF(AND($E31=1,NM31=0),50000,0))),1000000))</f>
        <v/>
      </c>
      <c r="WU31">
        <f>IF($B31=0,1000000,IF(INDEX('計算A'!$D$60:$II$104,$B31,37)*EG31=1,IF(AND($E31=2,NN31=0),1000000,IF($F31&gt;0,INDEX('計算A'!AN$110:AN$114,$F31+1)+IF(AND($E31=1,NN31=0),1000,0),MIN(AES31,20)*400+(IF('計算A'!AM$106=1,1-EF31,0)+IF('計算A'!AN$106=1,1-EH31,0))*150+132+'計算A'!AN$5*100000+IF(AND($E31=1,NN31=0),50000,0))),1000000))</f>
        <v/>
      </c>
      <c r="WV31">
        <f>IF($B31=0,1000000,IF(INDEX('計算A'!$D$60:$II$104,$B31,38)*EH31=1,IF(AND($E31=2,NO31=0),1000000,IF($F31&gt;0,INDEX('計算A'!AO$110:AO$114,$F31+1)+IF(AND($E31=1,NO31=0),1000,0),MIN(AES31,20)*400+(IF('計算A'!AN$106=1,1-EG31,0)+IF('計算A'!AO$106=1,1-EI31,0))*150+142+'計算A'!AO$5*100000+IF(AND($E31=1,NO31=0),50000,0))),1000000))</f>
        <v/>
      </c>
      <c r="WW31">
        <f>IF($B31=0,1000000,IF(INDEX('計算A'!$D$60:$II$104,$B31,39)*EI31=1,IF(AND($E31=2,NP31=0),1000000,IF($F31&gt;0,INDEX('計算A'!AP$110:AP$114,$F31+1)+IF(AND($E31=1,NP31=0),1000,0),MIN(AES31,20)*400+(IF('計算A'!AO$106=1,1-EH31,0)+IF('計算A'!AP$106=1,1-EJ31,0))*150+152+'計算A'!AP$5*100000+IF(AND($E31=1,NP31=0),50000,0))),1000000))</f>
        <v/>
      </c>
      <c r="WX31">
        <f>IF($B31=0,1000000,IF(INDEX('計算A'!$D$60:$II$104,$B31,40)*EJ31=1,IF(AND($E31=2,NQ31=0),1000000,IF($F31&gt;0,INDEX('計算A'!AQ$110:AQ$114,$F31+1)+IF(AND($E31=1,NQ31=0),1000,0),MIN(AES31,20)*400+(IF('計算A'!AP$106=1,1-EI31,0)+IF('計算A'!AQ$106=1,1-EK31,0))*150+162+'計算A'!AQ$5*100000+IF(AND($E31=1,NQ31=0),50000,0))),1000000))</f>
        <v/>
      </c>
      <c r="WY31">
        <f>IF($B31=0,1000000,IF(INDEX('計算A'!$D$60:$II$104,$B31,41)*EK31=1,IF(AND($E31=2,NR31=0),1000000,IF($F31&gt;0,INDEX('計算A'!AR$110:AR$114,$F31+1)+IF(AND($E31=1,NR31=0),1000,0),MIN(AES31,20)*400+(IF('計算A'!AQ$106=1,1-EJ31,0)+IF('計算A'!AR$106=1,1-EL31,0))*150+172+'計算A'!AR$5*100000+IF(AND($E31=1,NR31=0),50000,0))),1000000))</f>
        <v/>
      </c>
      <c r="WZ31">
        <f>IF($B31=0,1000000,IF(INDEX('計算A'!$D$60:$II$104,$B31,42)*EL31=1,IF(AND($E31=2,NS31=0),1000000,IF($F31&gt;0,INDEX('計算A'!AS$110:AS$114,$F31+1)+IF(AND($E31=1,NS31=0),1000,0),MIN(AES31,20)*400+(IF('計算A'!AR$106=1,1-EK31,0)+IF('計算A'!AS$106=1,1-EM31,0))*150+182+'計算A'!AS$5*100000+IF(AND($E31=1,NS31=0),50000,0))),1000000))</f>
        <v/>
      </c>
      <c r="XA31">
        <f>IF($B31=0,1000000,IF(INDEX('計算A'!$D$60:$II$104,$B31,43)*EM31=1,IF(AND($E31=2,NT31=0),1000000,IF($F31&gt;0,INDEX('計算A'!AT$110:AT$114,$F31+1)+IF(AND($E31=1,NT31=0),1000,0),MIN(AES31,20)*400+(IF('計算A'!AS$106=1,1-EL31,0)+IF('計算A'!AT$106=1,1-EN31,0))*150+192+'計算A'!AT$5*100000+IF(AND($E31=1,NT31=0),50000,0))),1000000))</f>
        <v/>
      </c>
      <c r="XB31">
        <f>IF($B31=0,1000000,IF(INDEX('計算A'!$D$60:$II$104,$B31,44)*EN31=1,IF(AND($E31=2,NU31=0),1000000,IF($F31&gt;0,INDEX('計算A'!AU$110:AU$114,$F31+1)+IF(AND($E31=1,NU31=0),1000,0),MIN(AES31,20)*400+(IF('計算A'!AT$106=1,1-EM31,0)+IF('計算A'!AU$106=1,1-EO31,0))*150+202+'計算A'!AU$5*100000+IF(AND($E31=1,NU31=0),50000,0))),1000000))</f>
        <v/>
      </c>
      <c r="XC31">
        <f>IF($B31=0,1000000,IF(INDEX('計算A'!$D$60:$II$104,$B31,45)*EO31=1,IF(AND($E31=2,NV31=0),1000000,IF($F31&gt;0,INDEX('計算A'!AV$110:AV$114,$F31+1)+IF(AND($E31=1,NV31=0),1000,0),MIN(AES31,20)*400+(IF('計算A'!AU$106=1,1-EN31,0)+IF('計算A'!AV$106=1,1-EP31,0))*150+212+'計算A'!AV$5*100000+IF(AND($E31=1,NV31=0),50000,0))),1000000))</f>
        <v/>
      </c>
      <c r="XD31">
        <f>IF($B31=0,1000000,IF(INDEX('計算A'!$D$60:$II$104,$B31,46)*EP31=1,IF(AND($E31=2,NW31=0),1000000,IF($F31&gt;0,INDEX('計算A'!AW$110:AW$114,$F31+1)+IF(AND($E31=1,NW31=0),1000,0),MIN(AES31,20)*400+(IF('計算A'!AV$106=1,1-EO31,0)+IF('計算A'!AW$106=1,1-EQ31,0))*150+222+'計算A'!AW$5*100000+IF(AND($E31=1,NW31=0),50000,0))),1000000))</f>
        <v/>
      </c>
      <c r="XE31">
        <f>IF($B31=0,1000000,IF(INDEX('計算A'!$D$60:$II$104,$B31,47)*EQ31=1,IF(AND($E31=2,NX31=0),1000000,IF($F31&gt;0,INDEX('計算A'!AX$110:AX$114,$F31+1)+IF(AND($E31=1,NX31=0),1000,0),MIN(AES31,20)*400+(IF('計算A'!AW$106=1,1-EP31,0)+IF('計算A'!AX$106=1,1-ER31,0))*150+232+'計算A'!AX$5*100000+IF(AND($E31=1,NX31=0),50000,0))),1000000))</f>
        <v/>
      </c>
      <c r="XF31">
        <f>IF($B31=0,1000000,IF(INDEX('計算A'!$D$60:$II$104,$B31,48)*ER31=1,IF(AND($E31=2,NY31=0),1000000,IF($F31&gt;0,INDEX('計算A'!AY$110:AY$114,$F31+1)+IF(AND($E31=1,NY31=0),1000,0),MIN(AES31,20)*400+(IF('計算A'!AX$106=1,1-EQ31,0))*150+242+'計算A'!AY$5*100000+IF(AND($E31=1,NY31=0),50000,0))),1000000))</f>
        <v/>
      </c>
      <c r="XG31">
        <f>IF($B31=0,1000000,IF(INDEX('計算A'!$D$60:$II$104,$B31,49)*ES31=1,IF(AND($E31=2,NZ31=0),1000000,IF($F31&gt;0,INDEX('計算A'!AZ$110:AZ$114,$F31+1)+IF(AND($E31=1,NZ31=0),1000,0),MIN(AET31,20)*400+(IF('計算A'!AZ$106=1,1-ET31,0))*150+13+'計算A'!AZ$5*100000+IF(AND($E31=1,NZ31=0),50000,0))),1000000))</f>
        <v/>
      </c>
      <c r="XH31">
        <f>IF($B31=0,1000000,IF(INDEX('計算A'!$D$60:$II$104,$B31,50)*ET31=1,IF(AND($E31=2,OA31=0),1000000,IF($F31&gt;0,INDEX('計算A'!BA$110:BA$114,$F31+1)+IF(AND($E31=1,OA31=0),1000,0),MIN(AET31,20)*400+(IF('計算A'!AZ$106=1,1-ES31,0)+IF('計算A'!BA$106=1,1-EU31,0))*150+23+'計算A'!BA$5*100000+IF(AND($E31=1,OA31=0),50000,0))),1000000))</f>
        <v/>
      </c>
      <c r="XI31">
        <f>IF($B31=0,1000000,IF(INDEX('計算A'!$D$60:$II$104,$B31,51)*EU31=1,IF(AND($E31=2,OB31=0),1000000,IF($F31&gt;0,INDEX('計算A'!BB$110:BB$114,$F31+1)+IF(AND($E31=1,OB31=0),1000,0),MIN(AET31,20)*400+(IF('計算A'!BA$106=1,1-ET31,0)+IF('計算A'!BB$106=1,1-EV31,0))*150+33+'計算A'!BB$5*100000+IF(AND($E31=1,OB31=0),50000,0))),1000000))</f>
        <v/>
      </c>
      <c r="XJ31">
        <f>IF($B31=0,1000000,IF(INDEX('計算A'!$D$60:$II$104,$B31,52)*EV31=1,IF(AND($E31=2,OC31=0),1000000,IF($F31&gt;0,INDEX('計算A'!BC$110:BC$114,$F31+1)+IF(AND($E31=1,OC31=0),1000,0),MIN(AET31,20)*400+(IF('計算A'!BB$106=1,1-EU31,0)+IF('計算A'!BC$106=1,1-EW31,0))*150+43+'計算A'!BC$5*100000+IF(AND($E31=1,OC31=0),50000,0))),1000000))</f>
        <v/>
      </c>
      <c r="XK31">
        <f>IF($B31=0,1000000,IF(INDEX('計算A'!$D$60:$II$104,$B31,53)*EW31=1,IF(AND($E31=2,OD31=0),1000000,IF($F31&gt;0,INDEX('計算A'!BD$110:BD$114,$F31+1)+IF(AND($E31=1,OD31=0),1000,0),MIN(AET31,20)*400+(IF('計算A'!BC$106=1,1-EV31,0)+IF('計算A'!BD$106=1,1-EX31,0))*150+53+'計算A'!BD$5*100000+IF(AND($E31=1,OD31=0),50000,0))),1000000))</f>
        <v/>
      </c>
      <c r="XL31">
        <f>IF($B31=0,1000000,IF(INDEX('計算A'!$D$60:$II$104,$B31,54)*EX31=1,IF(AND($E31=2,OE31=0),1000000,IF($F31&gt;0,INDEX('計算A'!BE$110:BE$114,$F31+1)+IF(AND($E31=1,OE31=0),1000,0),MIN(AET31,20)*400+(IF('計算A'!BD$106=1,1-EW31,0)+IF('計算A'!BE$106=1,1-EY31,0))*150+63+'計算A'!BE$5*100000+IF(AND($E31=1,OE31=0),50000,0))),1000000))</f>
        <v/>
      </c>
      <c r="XM31">
        <f>IF($B31=0,1000000,IF(INDEX('計算A'!$D$60:$II$104,$B31,55)*EY31=1,IF(AND($E31=2,OF31=0),1000000,IF($F31&gt;0,INDEX('計算A'!BF$110:BF$114,$F31+1)+IF(AND($E31=1,OF31=0),1000,0),MIN(AET31,20)*400+(IF('計算A'!BE$106=1,1-EX31,0)+IF('計算A'!BF$106=1,1-EZ31,0))*150+73+'計算A'!BF$5*100000+IF(AND($E31=1,OF31=0),50000,0))),1000000))</f>
        <v/>
      </c>
      <c r="XN31">
        <f>IF($B31=0,1000000,IF(INDEX('計算A'!$D$60:$II$104,$B31,56)*EZ31=1,IF(AND($E31=2,OG31=0),1000000,IF($F31&gt;0,INDEX('計算A'!BG$110:BG$114,$F31+1)+IF(AND($E31=1,OG31=0),1000,0),MIN(AET31,20)*400+(IF('計算A'!BF$106=1,1-EY31,0)+IF('計算A'!BG$106=1,1-FA31,0))*150+83+'計算A'!BG$5*100000+IF(AND($E31=1,OG31=0),50000,0))),1000000))</f>
        <v/>
      </c>
      <c r="XO31">
        <f>IF($B31=0,1000000,IF(INDEX('計算A'!$D$60:$II$104,$B31,57)*FA31=1,IF(AND($E31=2,OH31=0),1000000,IF($F31&gt;0,INDEX('計算A'!BH$110:BH$114,$F31+1)+IF(AND($E31=1,OH31=0),1000,0),MIN(AET31,20)*400+(IF('計算A'!BG$106=1,1-EZ31,0)+IF('計算A'!BH$106=1,1-FB31,0))*150+93+'計算A'!BH$5*100000+IF(AND($E31=1,OH31=0),50000,0))),1000000))</f>
        <v/>
      </c>
      <c r="XP31">
        <f>IF($B31=0,1000000,IF(INDEX('計算A'!$D$60:$II$104,$B31,58)*FB31=1,IF(AND($E31=2,OI31=0),1000000,IF($F31&gt;0,INDEX('計算A'!BI$110:BI$114,$F31+1)+IF(AND($E31=1,OI31=0),1000,0),MIN(AET31,20)*400+(IF('計算A'!BH$106=1,1-FA31,0)+IF('計算A'!BI$106=1,1-FC31,0))*150+103+'計算A'!BI$5*100000+IF(AND($E31=1,OI31=0),50000,0))),1000000))</f>
        <v/>
      </c>
      <c r="XQ31">
        <f>IF($B31=0,1000000,IF(INDEX('計算A'!$D$60:$II$104,$B31,59)*FC31=1,IF(AND($E31=2,OJ31=0),1000000,IF($F31&gt;0,INDEX('計算A'!BJ$110:BJ$114,$F31+1)+IF(AND($E31=1,OJ31=0),1000,0),MIN(AET31,20)*400+(IF('計算A'!BI$106=1,1-FB31,0)+IF('計算A'!BJ$106=1,1-FD31,0))*150+113+'計算A'!BJ$5*100000+IF(AND($E31=1,OJ31=0),50000,0))),1000000))</f>
        <v/>
      </c>
      <c r="XR31">
        <f>IF($B31=0,1000000,IF(INDEX('計算A'!$D$60:$II$104,$B31,60)*FD31=1,IF(AND($E31=2,OK31=0),1000000,IF($F31&gt;0,INDEX('計算A'!BK$110:BK$114,$F31+1)+IF(AND($E31=1,OK31=0),1000,0),MIN(AET31,20)*400+(IF('計算A'!BJ$106=1,1-FC31,0)+IF('計算A'!BK$106=1,1-FE31,0))*150+123+'計算A'!BK$5*100000+IF(AND($E31=1,OK31=0),50000,0))),1000000))</f>
        <v/>
      </c>
      <c r="XS31">
        <f>IF($B31=0,1000000,IF(INDEX('計算A'!$D$60:$II$104,$B31,61)*FE31=1,IF(AND($E31=2,OL31=0),1000000,IF($F31&gt;0,INDEX('計算A'!BL$110:BL$114,$F31+1)+IF(AND($E31=1,OL31=0),1000,0),MIN(AET31,20)*400+(IF('計算A'!BK$106=1,1-FD31,0)+IF('計算A'!BL$106=1,1-FF31,0))*150+133+'計算A'!BL$5*100000+IF(AND($E31=1,OL31=0),50000,0))),1000000))</f>
        <v/>
      </c>
      <c r="XT31">
        <f>IF($B31=0,1000000,IF(INDEX('計算A'!$D$60:$II$104,$B31,62)*FF31=1,IF(AND($E31=2,OM31=0),1000000,IF($F31&gt;0,INDEX('計算A'!BM$110:BM$114,$F31+1)+IF(AND($E31=1,OM31=0),1000,0),MIN(AET31,20)*400+(IF('計算A'!BL$106=1,1-FE31,0)+IF('計算A'!BM$106=1,1-FG31,0))*150+143+'計算A'!BM$5*100000+IF(AND($E31=1,OM31=0),50000,0))),1000000))</f>
        <v/>
      </c>
      <c r="XU31">
        <f>IF($B31=0,1000000,IF(INDEX('計算A'!$D$60:$II$104,$B31,63)*FG31=1,IF(AND($E31=2,ON31=0),1000000,IF($F31&gt;0,INDEX('計算A'!BN$110:BN$114,$F31+1)+IF(AND($E31=1,ON31=0),1000,0),MIN(AET31,20)*400+(IF('計算A'!BM$106=1,1-FF31,0)+IF('計算A'!BN$106=1,1-FH31,0))*150+153+'計算A'!BN$5*100000+IF(AND($E31=1,ON31=0),50000,0))),1000000))</f>
        <v/>
      </c>
      <c r="XV31">
        <f>IF($B31=0,1000000,IF(INDEX('計算A'!$D$60:$II$104,$B31,64)*FH31=1,IF(AND($E31=2,OO31=0),1000000,IF($F31&gt;0,INDEX('計算A'!BO$110:BO$114,$F31+1)+IF(AND($E31=1,OO31=0),1000,0),MIN(AET31,20)*400+(IF('計算A'!BN$106=1,1-FG31,0)+IF('計算A'!BO$106=1,1-FI31,0))*150+163+'計算A'!BO$5*100000+IF(AND($E31=1,OO31=0),50000,0))),1000000))</f>
        <v/>
      </c>
      <c r="XW31">
        <f>IF($B31=0,1000000,IF(INDEX('計算A'!$D$60:$II$104,$B31,65)*FI31=1,IF(AND($E31=2,OP31=0),1000000,IF($F31&gt;0,INDEX('計算A'!BP$110:BP$114,$F31+1)+IF(AND($E31=1,OP31=0),1000,0),MIN(AET31,20)*400+(IF('計算A'!BO$106=1,1-FH31,0)+IF('計算A'!BP$106=1,1-FJ31,0))*150+173+'計算A'!BP$5*100000+IF(AND($E31=1,OP31=0),50000,0))),1000000))</f>
        <v/>
      </c>
      <c r="XX31">
        <f>IF($B31=0,1000000,IF(INDEX('計算A'!$D$60:$II$104,$B31,66)*FJ31=1,IF(AND($E31=2,OQ31=0),1000000,IF($F31&gt;0,INDEX('計算A'!BQ$110:BQ$114,$F31+1)+IF(AND($E31=1,OQ31=0),1000,0),MIN(AET31,20)*400+(IF('計算A'!BP$106=1,1-FI31,0)+IF('計算A'!BQ$106=1,1-FK31,0))*150+183+'計算A'!BQ$5*100000+IF(AND($E31=1,OQ31=0),50000,0))),1000000))</f>
        <v/>
      </c>
      <c r="XY31">
        <f>IF($B31=0,1000000,IF(INDEX('計算A'!$D$60:$II$104,$B31,67)*FK31=1,IF(AND($E31=2,OR31=0),1000000,IF($F31&gt;0,INDEX('計算A'!BR$110:BR$114,$F31+1)+IF(AND($E31=1,OR31=0),1000,0),MIN(AET31,20)*400+(IF('計算A'!BQ$106=1,1-FJ31,0)+IF('計算A'!BR$106=1,1-FL31,0))*150+193+'計算A'!BR$5*100000+IF(AND($E31=1,OR31=0),50000,0))),1000000))</f>
        <v/>
      </c>
      <c r="XZ31">
        <f>IF($B31=0,1000000,IF(INDEX('計算A'!$D$60:$II$104,$B31,68)*FL31=1,IF(AND($E31=2,OS31=0),1000000,IF($F31&gt;0,INDEX('計算A'!BS$110:BS$114,$F31+1)+IF(AND($E31=1,OS31=0),1000,0),MIN(AET31,20)*400+(IF('計算A'!BR$106=1,1-FK31,0)+IF('計算A'!BS$106=1,1-FM31,0))*150+203+'計算A'!BS$5*100000+IF(AND($E31=1,OS31=0),50000,0))),1000000))</f>
        <v/>
      </c>
      <c r="YA31">
        <f>IF($B31=0,1000000,IF(INDEX('計算A'!$D$60:$II$104,$B31,69)*FM31=1,IF(AND($E31=2,OT31=0),1000000,IF($F31&gt;0,INDEX('計算A'!BT$110:BT$114,$F31+1)+IF(AND($E31=1,OT31=0),1000,0),MIN(AET31,20)*400+(IF('計算A'!BS$106=1,1-FL31,0)+IF('計算A'!BT$106=1,1-FN31,0))*150+213+'計算A'!BT$5*100000+IF(AND($E31=1,OT31=0),50000,0))),1000000))</f>
        <v/>
      </c>
      <c r="YB31">
        <f>IF($B31=0,1000000,IF(INDEX('計算A'!$D$60:$II$104,$B31,70)*FN31=1,IF(AND($E31=2,OU31=0),1000000,IF($F31&gt;0,INDEX('計算A'!BU$110:BU$114,$F31+1)+IF(AND($E31=1,OU31=0),1000,0),MIN(AET31,20)*400+(IF('計算A'!BT$106=1,1-FM31,0)+IF('計算A'!BU$106=1,1-FO31,0))*150+223+'計算A'!BU$5*100000+IF(AND($E31=1,OU31=0),50000,0))),1000000))</f>
        <v/>
      </c>
      <c r="YC31">
        <f>IF($B31=0,1000000,IF(INDEX('計算A'!$D$60:$II$104,$B31,71)*FO31=1,IF(AND($E31=2,OV31=0),1000000,IF($F31&gt;0,INDEX('計算A'!BV$110:BV$114,$F31+1)+IF(AND($E31=1,OV31=0),1000,0),MIN(AET31,20)*400+(IF('計算A'!BU$106=1,1-FN31,0)+IF('計算A'!BV$106=1,1-FP31,0))*150+233+'計算A'!BV$5*100000+IF(AND($E31=1,OV31=0),50000,0))),1000000))</f>
        <v/>
      </c>
      <c r="YD31">
        <f>IF($B31=0,1000000,IF(INDEX('計算A'!$D$60:$II$104,$B31,72)*FP31=1,IF(AND($E31=2,OW31=0),1000000,IF($F31&gt;0,INDEX('計算A'!BW$110:BW$114,$F31+1)+IF(AND($E31=1,OW31=0),1000,0),MIN(AET31,20)*400+(IF('計算A'!BV$106=1,1-FO31,0))*150+243+'計算A'!BW$5*100000+IF(AND($E31=1,OW31=0),50000,0))),1000000))</f>
        <v/>
      </c>
      <c r="YE31">
        <f>IF($B31=0,1000000,IF(INDEX('計算A'!$D$60:$II$104,$B31,73)*FQ31=1,IF(AND($E31=2,OX31=0),1000000,IF($F31&gt;0,INDEX('計算A'!BX$110:BX$114,$F31+1)+IF(AND($E31=1,OX31=0),1000,0),MIN(AEU31,20)*400+(IF('計算A'!BX$106=1,1-FR31,0))*150+14+'計算A'!BX$5*100000+IF(AND($E31=1,OX31=0),50000,0))),1000000))</f>
        <v/>
      </c>
      <c r="YF31">
        <f>IF($B31=0,1000000,IF(INDEX('計算A'!$D$60:$II$104,$B31,74)*FR31=1,IF(AND($E31=2,OY31=0),1000000,IF($F31&gt;0,INDEX('計算A'!BY$110:BY$114,$F31+1)+IF(AND($E31=1,OY31=0),1000,0),MIN(AEU31,20)*400+(IF('計算A'!BX$106=1,1-FQ31,0)+IF('計算A'!BY$106=1,1-FS31,0))*150+24+'計算A'!BY$5*100000+IF(AND($E31=1,OY31=0),50000,0))),1000000))</f>
        <v/>
      </c>
      <c r="YG31">
        <f>IF($B31=0,1000000,IF(INDEX('計算A'!$D$60:$II$104,$B31,75)*FS31=1,IF(AND($E31=2,OZ31=0),1000000,IF($F31&gt;0,INDEX('計算A'!BZ$110:BZ$114,$F31+1)+IF(AND($E31=1,OZ31=0),1000,0),MIN(AEU31,20)*400+(IF('計算A'!BY$106=1,1-FR31,0)+IF('計算A'!BZ$106=1,1-FT31,0))*150+34+'計算A'!BZ$5*100000+IF(AND($E31=1,OZ31=0),50000,0))),1000000))</f>
        <v/>
      </c>
      <c r="YH31">
        <f>IF($B31=0,1000000,IF(INDEX('計算A'!$D$60:$II$104,$B31,76)*FT31=1,IF(AND($E31=2,PA31=0),1000000,IF($F31&gt;0,INDEX('計算A'!CA$110:CA$114,$F31+1)+IF(AND($E31=1,PA31=0),1000,0),MIN(AEU31,20)*400+(IF('計算A'!BZ$106=1,1-FS31,0)+IF('計算A'!CA$106=1,1-FU31,0))*150+44+'計算A'!CA$5*100000+IF(AND($E31=1,PA31=0),50000,0))),1000000))</f>
        <v/>
      </c>
      <c r="YI31">
        <f>IF($B31=0,1000000,IF(INDEX('計算A'!$D$60:$II$104,$B31,77)*FU31=1,IF(AND($E31=2,PB31=0),1000000,IF($F31&gt;0,INDEX('計算A'!CB$110:CB$114,$F31+1)+IF(AND($E31=1,PB31=0),1000,0),MIN(AEU31,20)*400+(IF('計算A'!CA$106=1,1-FT31,0)+IF('計算A'!CB$106=1,1-FV31,0))*150+54+'計算A'!CB$5*100000+IF(AND($E31=1,PB31=0),50000,0))),1000000))</f>
        <v/>
      </c>
      <c r="YJ31">
        <f>IF($B31=0,1000000,IF(INDEX('計算A'!$D$60:$II$104,$B31,78)*FV31=1,IF(AND($E31=2,PC31=0),1000000,IF($F31&gt;0,INDEX('計算A'!CC$110:CC$114,$F31+1)+IF(AND($E31=1,PC31=0),1000,0),MIN(AEU31,20)*400+(IF('計算A'!CB$106=1,1-FU31,0)+IF('計算A'!CC$106=1,1-FW31,0))*150+64+'計算A'!CC$5*100000+IF(AND($E31=1,PC31=0),50000,0))),1000000))</f>
        <v/>
      </c>
      <c r="YK31">
        <f>IF($B31=0,1000000,IF(INDEX('計算A'!$D$60:$II$104,$B31,79)*FW31=1,IF(AND($E31=2,PD31=0),1000000,IF($F31&gt;0,INDEX('計算A'!CD$110:CD$114,$F31+1)+IF(AND($E31=1,PD31=0),1000,0),MIN(AEU31,20)*400+(IF('計算A'!CC$106=1,1-FV31,0)+IF('計算A'!CD$106=1,1-FX31,0))*150+74+'計算A'!CD$5*100000+IF(AND($E31=1,PD31=0),50000,0))),1000000))</f>
        <v/>
      </c>
      <c r="YL31">
        <f>IF($B31=0,1000000,IF(INDEX('計算A'!$D$60:$II$104,$B31,80)*FX31=1,IF(AND($E31=2,PE31=0),1000000,IF($F31&gt;0,INDEX('計算A'!CE$110:CE$114,$F31+1)+IF(AND($E31=1,PE31=0),1000,0),MIN(AEU31,20)*400+(IF('計算A'!CD$106=1,1-FW31,0)+IF('計算A'!CE$106=1,1-FY31,0))*150+84+'計算A'!CE$5*100000+IF(AND($E31=1,PE31=0),50000,0))),1000000))</f>
        <v/>
      </c>
      <c r="YM31">
        <f>IF($B31=0,1000000,IF(INDEX('計算A'!$D$60:$II$104,$B31,81)*FY31=1,IF(AND($E31=2,PF31=0),1000000,IF($F31&gt;0,INDEX('計算A'!CF$110:CF$114,$F31+1)+IF(AND($E31=1,PF31=0),1000,0),MIN(AEU31,20)*400+(IF('計算A'!CE$106=1,1-FX31,0)+IF('計算A'!CF$106=1,1-FZ31,0))*150+94+'計算A'!CF$5*100000+IF(AND($E31=1,PF31=0),50000,0))),1000000))</f>
        <v/>
      </c>
      <c r="YN31">
        <f>IF($B31=0,1000000,IF(INDEX('計算A'!$D$60:$II$104,$B31,82)*FZ31=1,IF(AND($E31=2,PG31=0),1000000,IF($F31&gt;0,INDEX('計算A'!CG$110:CG$114,$F31+1)+IF(AND($E31=1,PG31=0),1000,0),MIN(AEU31,20)*400+(IF('計算A'!CF$106=1,1-FY31,0)+IF('計算A'!CG$106=1,1-GA31,0))*150+104+'計算A'!CG$5*100000+IF(AND($E31=1,PG31=0),50000,0))),1000000))</f>
        <v/>
      </c>
      <c r="YO31">
        <f>IF($B31=0,1000000,IF(INDEX('計算A'!$D$60:$II$104,$B31,83)*GA31=1,IF(AND($E31=2,PH31=0),1000000,IF($F31&gt;0,INDEX('計算A'!CH$110:CH$114,$F31+1)+IF(AND($E31=1,PH31=0),1000,0),MIN(AEU31,20)*400+(IF('計算A'!CG$106=1,1-FZ31,0)+IF('計算A'!CH$106=1,1-GB31,0))*150+114+'計算A'!CH$5*100000+IF(AND($E31=1,PH31=0),50000,0))),1000000))</f>
        <v/>
      </c>
      <c r="YP31">
        <f>IF($B31=0,1000000,IF(INDEX('計算A'!$D$60:$II$104,$B31,84)*GB31=1,IF(AND($E31=2,PI31=0),1000000,IF($F31&gt;0,INDEX('計算A'!CI$110:CI$114,$F31+1)+IF(AND($E31=1,PI31=0),1000,0),MIN(AEU31,20)*400+(IF('計算A'!CH$106=1,1-GA31,0)+IF('計算A'!CI$106=1,1-GC31,0))*150+124+'計算A'!CI$5*100000+IF(AND($E31=1,PI31=0),50000,0))),1000000))</f>
        <v/>
      </c>
      <c r="YQ31">
        <f>IF($B31=0,1000000,IF(INDEX('計算A'!$D$60:$II$104,$B31,85)*GC31=1,IF(AND($E31=2,PJ31=0),1000000,IF($F31&gt;0,INDEX('計算A'!CJ$110:CJ$114,$F31+1)+IF(AND($E31=1,PJ31=0),1000,0),MIN(AEU31,20)*400+(IF('計算A'!CI$106=1,1-GB31,0)+IF('計算A'!CJ$106=1,1-GD31,0))*150+134+'計算A'!CJ$5*100000+IF(AND($E31=1,PJ31=0),50000,0))),1000000))</f>
        <v/>
      </c>
      <c r="YR31">
        <f>IF($B31=0,1000000,IF(INDEX('計算A'!$D$60:$II$104,$B31,86)*GD31=1,IF(AND($E31=2,PK31=0),1000000,IF($F31&gt;0,INDEX('計算A'!CK$110:CK$114,$F31+1)+IF(AND($E31=1,PK31=0),1000,0),MIN(AEU31,20)*400+(IF('計算A'!CJ$106=1,1-GC31,0)+IF('計算A'!CK$106=1,1-GE31,0))*150+144+'計算A'!CK$5*100000+IF(AND($E31=1,PK31=0),50000,0))),1000000))</f>
        <v/>
      </c>
      <c r="YS31">
        <f>IF($B31=0,1000000,IF(INDEX('計算A'!$D$60:$II$104,$B31,87)*GE31=1,IF(AND($E31=2,PL31=0),1000000,IF($F31&gt;0,INDEX('計算A'!CL$110:CL$114,$F31+1)+IF(AND($E31=1,PL31=0),1000,0),MIN(AEU31,20)*400+(IF('計算A'!CK$106=1,1-GD31,0)+IF('計算A'!CL$106=1,1-GF31,0))*150+154+'計算A'!CL$5*100000+IF(AND($E31=1,PL31=0),50000,0))),1000000))</f>
        <v/>
      </c>
      <c r="YT31">
        <f>IF($B31=0,1000000,IF(INDEX('計算A'!$D$60:$II$104,$B31,88)*GF31=1,IF(AND($E31=2,PM31=0),1000000,IF($F31&gt;0,INDEX('計算A'!CM$110:CM$114,$F31+1)+IF(AND($E31=1,PM31=0),1000,0),MIN(AEU31,20)*400+(IF('計算A'!CL$106=1,1-GE31,0)+IF('計算A'!CM$106=1,1-GG31,0))*150+164+'計算A'!CM$5*100000+IF(AND($E31=1,PM31=0),50000,0))),1000000))</f>
        <v/>
      </c>
      <c r="YU31">
        <f>IF($B31=0,1000000,IF(INDEX('計算A'!$D$60:$II$104,$B31,89)*GG31=1,IF(AND($E31=2,PN31=0),1000000,IF($F31&gt;0,INDEX('計算A'!CN$110:CN$114,$F31+1)+IF(AND($E31=1,PN31=0),1000,0),MIN(AEU31,20)*400+(IF('計算A'!CM$106=1,1-GF31,0)+IF('計算A'!CN$106=1,1-GH31,0))*150+174+'計算A'!CN$5*100000+IF(AND($E31=1,PN31=0),50000,0))),1000000))</f>
        <v/>
      </c>
      <c r="YV31">
        <f>IF($B31=0,1000000,IF(INDEX('計算A'!$D$60:$II$104,$B31,90)*GH31=1,IF(AND($E31=2,PO31=0),1000000,IF($F31&gt;0,INDEX('計算A'!CO$110:CO$114,$F31+1)+IF(AND($E31=1,PO31=0),1000,0),MIN(AEU31,20)*400+(IF('計算A'!CN$106=1,1-GG31,0)+IF('計算A'!CO$106=1,1-GI31,0))*150+184+'計算A'!CO$5*100000+IF(AND($E31=1,PO31=0),50000,0))),1000000))</f>
        <v/>
      </c>
      <c r="YW31">
        <f>IF($B31=0,1000000,IF(INDEX('計算A'!$D$60:$II$104,$B31,91)*GI31=1,IF(AND($E31=2,PP31=0),1000000,IF($F31&gt;0,INDEX('計算A'!CP$110:CP$114,$F31+1)+IF(AND($E31=1,PP31=0),1000,0),MIN(AEU31,20)*400+(IF('計算A'!CO$106=1,1-GH31,0)+IF('計算A'!CP$106=1,1-GJ31,0))*150+194+'計算A'!CP$5*100000+IF(AND($E31=1,PP31=0),50000,0))),1000000))</f>
        <v/>
      </c>
      <c r="YX31">
        <f>IF($B31=0,1000000,IF(INDEX('計算A'!$D$60:$II$104,$B31,92)*GJ31=1,IF(AND($E31=2,PQ31=0),1000000,IF($F31&gt;0,INDEX('計算A'!CQ$110:CQ$114,$F31+1)+IF(AND($E31=1,PQ31=0),1000,0),MIN(AEU31,20)*400+(IF('計算A'!CP$106=1,1-GI31,0)+IF('計算A'!CQ$106=1,1-GK31,0))*150+204+'計算A'!CQ$5*100000+IF(AND($E31=1,PQ31=0),50000,0))),1000000))</f>
        <v/>
      </c>
      <c r="YY31">
        <f>IF($B31=0,1000000,IF(INDEX('計算A'!$D$60:$II$104,$B31,93)*GK31=1,IF(AND($E31=2,PR31=0),1000000,IF($F31&gt;0,INDEX('計算A'!CR$110:CR$114,$F31+1)+IF(AND($E31=1,PR31=0),1000,0),MIN(AEU31,20)*400+(IF('計算A'!CQ$106=1,1-GJ31,0)+IF('計算A'!CR$106=1,1-GL31,0))*150+214+'計算A'!CR$5*100000+IF(AND($E31=1,PR31=0),50000,0))),1000000))</f>
        <v/>
      </c>
      <c r="YZ31">
        <f>IF($B31=0,1000000,IF(INDEX('計算A'!$D$60:$II$104,$B31,94)*GL31=1,IF(AND($E31=2,PS31=0),1000000,IF($F31&gt;0,INDEX('計算A'!CS$110:CS$114,$F31+1)+IF(AND($E31=1,PS31=0),1000,0),MIN(AEU31,20)*400+(IF('計算A'!CR$106=1,1-GK31,0)+IF('計算A'!CS$106=1,1-GM31,0))*150+224+'計算A'!CS$5*100000+IF(AND($E31=1,PS31=0),50000,0))),1000000))</f>
        <v/>
      </c>
      <c r="ZA31">
        <f>IF($B31=0,1000000,IF(INDEX('計算A'!$D$60:$II$104,$B31,95)*GM31=1,IF(AND($E31=2,PT31=0),1000000,IF($F31&gt;0,INDEX('計算A'!CT$110:CT$114,$F31+1)+IF(AND($E31=1,PT31=0),1000,0),MIN(AEU31,20)*400+(IF('計算A'!CS$106=1,1-GL31,0)+IF('計算A'!CT$106=1,1-GN31,0))*150+234+'計算A'!CT$5*100000+IF(AND($E31=1,PT31=0),50000,0))),1000000))</f>
        <v/>
      </c>
      <c r="ZB31">
        <f>IF($B31=0,1000000,IF(INDEX('計算A'!$D$60:$II$104,$B31,96)*GN31=1,IF(AND($E31=2,PU31=0),1000000,IF($F31&gt;0,INDEX('計算A'!CU$110:CU$114,$F31+1)+IF(AND($E31=1,PU31=0),1000,0),MIN(AEU31,20)*400+(IF('計算A'!CT$106=1,1-GM31,0))*150+244+'計算A'!CU$5*100000+IF(AND($E31=1,PU31=0),50000,0))),1000000))</f>
        <v/>
      </c>
      <c r="ZC31">
        <f>IF($B31=0,1000000,IF(INDEX('計算A'!$D$60:$II$104,$B31,97)*GO31=1,IF(AND($E31=2,PV31=0),1000000,IF($F31&gt;0,INDEX('計算A'!CV$110:CV$114,$F31+1)+IF(AND($E31=1,PV31=0),1000,0),MIN(AEV31,20)*400+(IF('計算A'!CV$106=1,1-GP31,0))*150+15+'計算A'!CV$5*100000+IF(AND($E31=1,PV31=0),50000,0))),1000000))</f>
        <v/>
      </c>
      <c r="ZD31">
        <f>IF($B31=0,1000000,IF(INDEX('計算A'!$D$60:$II$104,$B31,98)*GP31=1,IF(AND($E31=2,PW31=0),1000000,IF($F31&gt;0,INDEX('計算A'!CW$110:CW$114,$F31+1)+IF(AND($E31=1,PW31=0),1000,0),MIN(AEV31,20)*400+(IF('計算A'!CV$106=1,1-GO31,0)+IF('計算A'!CW$106=1,1-GQ31,0))*150+25+'計算A'!CW$5*100000+IF(AND($E31=1,PW31=0),50000,0))),1000000))</f>
        <v/>
      </c>
      <c r="ZE31">
        <f>IF($B31=0,1000000,IF(INDEX('計算A'!$D$60:$II$104,$B31,99)*GQ31=1,IF(AND($E31=2,PX31=0),1000000,IF($F31&gt;0,INDEX('計算A'!CX$110:CX$114,$F31+1)+IF(AND($E31=1,PX31=0),1000,0),MIN(AEV31,20)*400+(IF('計算A'!CW$106=1,1-GP31,0)+IF('計算A'!CX$106=1,1-GR31,0))*150+35+'計算A'!CX$5*100000+IF(AND($E31=1,PX31=0),50000,0))),1000000))</f>
        <v/>
      </c>
      <c r="ZF31">
        <f>IF($B31=0,1000000,IF(INDEX('計算A'!$D$60:$II$104,$B31,100)*GR31=1,IF(AND($E31=2,PY31=0),1000000,IF($F31&gt;0,INDEX('計算A'!CY$110:CY$114,$F31+1)+IF(AND($E31=1,PY31=0),1000,0),MIN(AEV31,20)*400+(IF('計算A'!CX$106=1,1-GQ31,0)+IF('計算A'!CY$106=1,1-GS31,0))*150+45+'計算A'!CY$5*100000+IF(AND($E31=1,PY31=0),50000,0))),1000000))</f>
        <v/>
      </c>
      <c r="ZG31">
        <f>IF($B31=0,1000000,IF(INDEX('計算A'!$D$60:$II$104,$B31,101)*GS31=1,IF(AND($E31=2,PZ31=0),1000000,IF($F31&gt;0,INDEX('計算A'!CZ$110:CZ$114,$F31+1)+IF(AND($E31=1,PZ31=0),1000,0),MIN(AEV31,20)*400+(IF('計算A'!CY$106=1,1-GR31,0)+IF('計算A'!CZ$106=1,1-GT31,0))*150+55+'計算A'!CZ$5*100000+IF(AND($E31=1,PZ31=0),50000,0))),1000000))</f>
        <v/>
      </c>
      <c r="ZH31">
        <f>IF($B31=0,1000000,IF(INDEX('計算A'!$D$60:$II$104,$B31,102)*GT31=1,IF(AND($E31=2,QA31=0),1000000,IF($F31&gt;0,INDEX('計算A'!DA$110:DA$114,$F31+1)+IF(AND($E31=1,QA31=0),1000,0),MIN(AEV31,20)*400+(IF('計算A'!CZ$106=1,1-GS31,0)+IF('計算A'!DA$106=1,1-GU31,0))*150+65+'計算A'!DA$5*100000+IF(AND($E31=1,QA31=0),50000,0))),1000000))</f>
        <v/>
      </c>
      <c r="ZI31">
        <f>IF($B31=0,1000000,IF(INDEX('計算A'!$D$60:$II$104,$B31,103)*GU31=1,IF(AND($E31=2,QB31=0),1000000,IF($F31&gt;0,INDEX('計算A'!DB$110:DB$114,$F31+1)+IF(AND($E31=1,QB31=0),1000,0),MIN(AEV31,20)*400+(IF('計算A'!DA$106=1,1-GT31,0)+IF('計算A'!DB$106=1,1-GV31,0))*150+75+'計算A'!DB$5*100000+IF(AND($E31=1,QB31=0),50000,0))),1000000))</f>
        <v/>
      </c>
      <c r="ZJ31">
        <f>IF($B31=0,1000000,IF(INDEX('計算A'!$D$60:$II$104,$B31,104)*GV31=1,IF(AND($E31=2,QC31=0),1000000,IF($F31&gt;0,INDEX('計算A'!DC$110:DC$114,$F31+1)+IF(AND($E31=1,QC31=0),1000,0),MIN(AEV31,20)*400+(IF('計算A'!DB$106=1,1-GU31,0)+IF('計算A'!DC$106=1,1-GW31,0))*150+85+'計算A'!DC$5*100000+IF(AND($E31=1,QC31=0),50000,0))),1000000))</f>
        <v/>
      </c>
      <c r="ZK31">
        <f>IF($B31=0,1000000,IF(INDEX('計算A'!$D$60:$II$104,$B31,105)*GW31=1,IF(AND($E31=2,QD31=0),1000000,IF($F31&gt;0,INDEX('計算A'!DD$110:DD$114,$F31+1)+IF(AND($E31=1,QD31=0),1000,0),MIN(AEV31,20)*400+(IF('計算A'!DC$106=1,1-GV31,0)+IF('計算A'!DD$106=1,1-GX31,0))*150+95+'計算A'!DD$5*100000+IF(AND($E31=1,QD31=0),50000,0))),1000000))</f>
        <v/>
      </c>
      <c r="ZL31">
        <f>IF($B31=0,1000000,IF(INDEX('計算A'!$D$60:$II$104,$B31,106)*GX31=1,IF(AND($E31=2,QE31=0),1000000,IF($F31&gt;0,INDEX('計算A'!DE$110:DE$114,$F31+1)+IF(AND($E31=1,QE31=0),1000,0),MIN(AEV31,20)*400+(IF('計算A'!DD$106=1,1-GW31,0)+IF('計算A'!DE$106=1,1-GY31,0))*150+105+'計算A'!DE$5*100000+IF(AND($E31=1,QE31=0),50000,0))),1000000))</f>
        <v/>
      </c>
      <c r="ZM31">
        <f>IF($B31=0,1000000,IF(INDEX('計算A'!$D$60:$II$104,$B31,107)*GY31=1,IF(AND($E31=2,QF31=0),1000000,IF($F31&gt;0,INDEX('計算A'!DF$110:DF$114,$F31+1)+IF(AND($E31=1,QF31=0),1000,0),MIN(AEV31,20)*400+(IF('計算A'!DE$106=1,1-GX31,0)+IF('計算A'!DF$106=1,1-GZ31,0))*150+115+'計算A'!DF$5*100000+IF(AND($E31=1,QF31=0),50000,0))),1000000))</f>
        <v/>
      </c>
      <c r="ZN31">
        <f>IF($B31=0,1000000,IF(INDEX('計算A'!$D$60:$II$104,$B31,108)*GZ31=1,IF(AND($E31=2,QG31=0),1000000,IF($F31&gt;0,INDEX('計算A'!DG$110:DG$114,$F31+1)+IF(AND($E31=1,QG31=0),1000,0),MIN(AEV31,20)*400+(IF('計算A'!DF$106=1,1-GY31,0)+IF('計算A'!DG$106=1,1-HA31,0))*150+125+'計算A'!DG$5*100000+IF(AND($E31=1,QG31=0),50000,0))),1000000))</f>
        <v/>
      </c>
      <c r="ZO31">
        <f>IF($B31=0,1000000,IF(INDEX('計算A'!$D$60:$II$104,$B31,109)*HA31=1,IF(AND($E31=2,QH31=0),1000000,IF($F31&gt;0,INDEX('計算A'!DH$110:DH$114,$F31+1)+IF(AND($E31=1,QH31=0),1000,0),MIN(AEV31,20)*400+(IF('計算A'!DG$106=1,1-GZ31,0)+IF('計算A'!DH$106=1,1-HB31,0))*150+135+'計算A'!DH$5*100000+IF(AND($E31=1,QH31=0),50000,0))),1000000))</f>
        <v/>
      </c>
      <c r="ZP31">
        <f>IF($B31=0,1000000,IF(INDEX('計算A'!$D$60:$II$104,$B31,110)*HB31=1,IF(AND($E31=2,QI31=0),1000000,IF($F31&gt;0,INDEX('計算A'!DI$110:DI$114,$F31+1)+IF(AND($E31=1,QI31=0),1000,0),MIN(AEV31,20)*400+(IF('計算A'!DH$106=1,1-HA31,0)+IF('計算A'!DI$106=1,1-HC31,0))*150+145+'計算A'!DI$5*100000+IF(AND($E31=1,QI31=0),50000,0))),1000000))</f>
        <v/>
      </c>
      <c r="ZQ31">
        <f>IF($B31=0,1000000,IF(INDEX('計算A'!$D$60:$II$104,$B31,111)*HC31=1,IF(AND($E31=2,QJ31=0),1000000,IF($F31&gt;0,INDEX('計算A'!DJ$110:DJ$114,$F31+1)+IF(AND($E31=1,QJ31=0),1000,0),MIN(AEV31,20)*400+(IF('計算A'!DI$106=1,1-HB31,0)+IF('計算A'!DJ$106=1,1-HD31,0))*150+155+'計算A'!DJ$5*100000+IF(AND($E31=1,QJ31=0),50000,0))),1000000))</f>
        <v/>
      </c>
      <c r="ZR31">
        <f>IF($B31=0,1000000,IF(INDEX('計算A'!$D$60:$II$104,$B31,112)*HD31=1,IF(AND($E31=2,QK31=0),1000000,IF($F31&gt;0,INDEX('計算A'!DK$110:DK$114,$F31+1)+IF(AND($E31=1,QK31=0),1000,0),MIN(AEV31,20)*400+(IF('計算A'!DJ$106=1,1-HC31,0)+IF('計算A'!DK$106=1,1-HE31,0))*150+165+'計算A'!DK$5*100000+IF(AND($E31=1,QK31=0),50000,0))),1000000))</f>
        <v/>
      </c>
      <c r="ZS31">
        <f>IF($B31=0,1000000,IF(INDEX('計算A'!$D$60:$II$104,$B31,113)*HE31=1,IF(AND($E31=2,QL31=0),1000000,IF($F31&gt;0,INDEX('計算A'!DL$110:DL$114,$F31+1)+IF(AND($E31=1,QL31=0),1000,0),MIN(AEV31,20)*400+(IF('計算A'!DK$106=1,1-HD31,0)+IF('計算A'!DL$106=1,1-HF31,0))*150+175+'計算A'!DL$5*100000+IF(AND($E31=1,QL31=0),50000,0))),1000000))</f>
        <v/>
      </c>
      <c r="ZT31">
        <f>IF($B31=0,1000000,IF(INDEX('計算A'!$D$60:$II$104,$B31,114)*HF31=1,IF(AND($E31=2,QM31=0),1000000,IF($F31&gt;0,INDEX('計算A'!DM$110:DM$114,$F31+1)+IF(AND($E31=1,QM31=0),1000,0),MIN(AEV31,20)*400+(IF('計算A'!DL$106=1,1-HE31,0)+IF('計算A'!DM$106=1,1-HG31,0))*150+185+'計算A'!DM$5*100000+IF(AND($E31=1,QM31=0),50000,0))),1000000))</f>
        <v/>
      </c>
      <c r="ZU31">
        <f>IF($B31=0,1000000,IF(INDEX('計算A'!$D$60:$II$104,$B31,115)*HG31=1,IF(AND($E31=2,QN31=0),1000000,IF($F31&gt;0,INDEX('計算A'!DN$110:DN$114,$F31+1)+IF(AND($E31=1,QN31=0),1000,0),MIN(AEV31,20)*400+(IF('計算A'!DM$106=1,1-HF31,0)+IF('計算A'!DN$106=1,1-HH31,0))*150+195+'計算A'!DN$5*100000+IF(AND($E31=1,QN31=0),50000,0))),1000000))</f>
        <v/>
      </c>
      <c r="ZV31">
        <f>IF($B31=0,1000000,IF(INDEX('計算A'!$D$60:$II$104,$B31,116)*HH31=1,IF(AND($E31=2,QO31=0),1000000,IF($F31&gt;0,INDEX('計算A'!DO$110:DO$114,$F31+1)+IF(AND($E31=1,QO31=0),1000,0),MIN(AEV31,20)*400+(IF('計算A'!DN$106=1,1-HG31,0)+IF('計算A'!DO$106=1,1-HI31,0))*150+205+'計算A'!DO$5*100000+IF(AND($E31=1,QO31=0),50000,0))),1000000))</f>
        <v/>
      </c>
      <c r="ZW31">
        <f>IF($B31=0,1000000,IF(INDEX('計算A'!$D$60:$II$104,$B31,117)*HI31=1,IF(AND($E31=2,QP31=0),1000000,IF($F31&gt;0,INDEX('計算A'!DP$110:DP$114,$F31+1)+IF(AND($E31=1,QP31=0),1000,0),MIN(AEV31,20)*400+(IF('計算A'!DO$106=1,1-HH31,0)+IF('計算A'!DP$106=1,1-HJ31,0))*150+215+'計算A'!DP$5*100000+IF(AND($E31=1,QP31=0),50000,0))),1000000))</f>
        <v/>
      </c>
      <c r="ZX31">
        <f>IF($B31=0,1000000,IF(INDEX('計算A'!$D$60:$II$104,$B31,118)*HJ31=1,IF(AND($E31=2,QQ31=0),1000000,IF($F31&gt;0,INDEX('計算A'!DQ$110:DQ$114,$F31+1)+IF(AND($E31=1,QQ31=0),1000,0),MIN(AEV31,20)*400+(IF('計算A'!DP$106=1,1-HI31,0)+IF('計算A'!DQ$106=1,1-HK31,0))*150+225+'計算A'!DQ$5*100000+IF(AND($E31=1,QQ31=0),50000,0))),1000000))</f>
        <v/>
      </c>
      <c r="ZY31">
        <f>IF($B31=0,1000000,IF(INDEX('計算A'!$D$60:$II$104,$B31,119)*HK31=1,IF(AND($E31=2,QR31=0),1000000,IF($F31&gt;0,INDEX('計算A'!DR$110:DR$114,$F31+1)+IF(AND($E31=1,QR31=0),1000,0),MIN(AEV31,20)*400+(IF('計算A'!DQ$106=1,1-HJ31,0)+IF('計算A'!DR$106=1,1-HL31,0))*150+235+'計算A'!DR$5*100000+IF(AND($E31=1,QR31=0),50000,0))),1000000))</f>
        <v/>
      </c>
      <c r="ZZ31">
        <f>IF($B31=0,1000000,IF(INDEX('計算A'!$D$60:$II$104,$B31,120)*HL31=1,IF(AND($E31=2,QS31=0),1000000,IF($F31&gt;0,INDEX('計算A'!DS$110:DS$114,$F31+1)+IF(AND($E31=1,QS31=0),1000,0),MIN(AEV31,20)*400+(IF('計算A'!DR$106=1,1-HK31,0))*150+245+'計算A'!DS$5*100000+IF(AND($E31=1,QS31=0),50000,0))),1000000))</f>
        <v/>
      </c>
      <c r="AAA31">
        <f>IF($B31=0,1000000,IF(INDEX('計算A'!$D$60:$II$104,$B31,121)*HM31=1,IF(AND($E31=2,QT31=0),1000000,IF($F31&gt;0,INDEX('計算A'!DT$110:DT$114,$F31+1)+IF(AND($E31=1,QT31=0),1000,0),MIN(AEW31,20)*400+(IF('計算A'!DT$106=1,1-HN31,0))*150+16+'計算A'!DT$5*100000+IF(AND($E31=1,QT31=0),50000,0))),1000000))</f>
        <v/>
      </c>
      <c r="AAB31">
        <f>IF($B31=0,1000000,IF(INDEX('計算A'!$D$60:$II$104,$B31,122)*HN31=1,IF(AND($E31=2,QU31=0),1000000,IF($F31&gt;0,INDEX('計算A'!DU$110:DU$114,$F31+1)+IF(AND($E31=1,QU31=0),1000,0),MIN(AEW31,20)*400+(IF('計算A'!DT$106=1,1-HM31,0)+IF('計算A'!DU$106=1,1-HO31,0))*150+26+'計算A'!DU$5*100000+IF(AND($E31=1,QU31=0),50000,0))),1000000))</f>
        <v/>
      </c>
      <c r="AAC31">
        <f>IF($B31=0,1000000,IF(INDEX('計算A'!$D$60:$II$104,$B31,123)*HO31=1,IF(AND($E31=2,QV31=0),1000000,IF($F31&gt;0,INDEX('計算A'!DV$110:DV$114,$F31+1)+IF(AND($E31=1,QV31=0),1000,0),MIN(AEW31,20)*400+(IF('計算A'!DU$106=1,1-HN31,0)+IF('計算A'!DV$106=1,1-HP31,0))*150+36+'計算A'!DV$5*100000+IF(AND($E31=1,QV31=0),50000,0))),1000000))</f>
        <v/>
      </c>
      <c r="AAD31">
        <f>IF($B31=0,1000000,IF(INDEX('計算A'!$D$60:$II$104,$B31,124)*HP31=1,IF(AND($E31=2,QW31=0),1000000,IF($F31&gt;0,INDEX('計算A'!DW$110:DW$114,$F31+1)+IF(AND($E31=1,QW31=0),1000,0),MIN(AEW31,20)*400+(IF('計算A'!DV$106=1,1-HO31,0)+IF('計算A'!DW$106=1,1-HQ31,0))*150+46+'計算A'!DW$5*100000+IF(AND($E31=1,QW31=0),50000,0))),1000000))</f>
        <v/>
      </c>
      <c r="AAE31">
        <f>IF($B31=0,1000000,IF(INDEX('計算A'!$D$60:$II$104,$B31,125)*HQ31=1,IF(AND($E31=2,QX31=0),1000000,IF($F31&gt;0,INDEX('計算A'!DX$110:DX$114,$F31+1)+IF(AND($E31=1,QX31=0),1000,0),MIN(AEW31,20)*400+(IF('計算A'!DW$106=1,1-HP31,0)+IF('計算A'!DX$106=1,1-HR31,0))*150+56+'計算A'!DX$5*100000+IF(AND($E31=1,QX31=0),50000,0))),1000000))</f>
        <v/>
      </c>
      <c r="AAF31">
        <f>IF($B31=0,1000000,IF(INDEX('計算A'!$D$60:$II$104,$B31,126)*HR31=1,IF(AND($E31=2,QY31=0),1000000,IF($F31&gt;0,INDEX('計算A'!DY$110:DY$114,$F31+1)+IF(AND($E31=1,QY31=0),1000,0),MIN(AEW31,20)*400+(IF('計算A'!DX$106=1,1-HQ31,0)+IF('計算A'!DY$106=1,1-HS31,0))*150+66+'計算A'!DY$5*100000+IF(AND($E31=1,QY31=0),50000,0))),1000000))</f>
        <v/>
      </c>
      <c r="AAG31">
        <f>IF($B31=0,1000000,IF(INDEX('計算A'!$D$60:$II$104,$B31,127)*HS31=1,IF(AND($E31=2,QZ31=0),1000000,IF($F31&gt;0,INDEX('計算A'!DZ$110:DZ$114,$F31+1)+IF(AND($E31=1,QZ31=0),1000,0),MIN(AEW31,20)*400+(IF('計算A'!DY$106=1,1-HR31,0)+IF('計算A'!DZ$106=1,1-HT31,0))*150+76+'計算A'!DZ$5*100000+IF(AND($E31=1,QZ31=0),50000,0))),1000000))</f>
        <v/>
      </c>
      <c r="AAH31">
        <f>IF($B31=0,1000000,IF(INDEX('計算A'!$D$60:$II$104,$B31,128)*HT31=1,IF(AND($E31=2,RA31=0),1000000,IF($F31&gt;0,INDEX('計算A'!EA$110:EA$114,$F31+1)+IF(AND($E31=1,RA31=0),1000,0),MIN(AEW31,20)*400+(IF('計算A'!DZ$106=1,1-HS31,0)+IF('計算A'!EA$106=1,1-HU31,0))*150+86+'計算A'!EA$5*100000+IF(AND($E31=1,RA31=0),50000,0))),1000000))</f>
        <v/>
      </c>
      <c r="AAI31">
        <f>IF($B31=0,1000000,IF(INDEX('計算A'!$D$60:$II$104,$B31,129)*HU31=1,IF(AND($E31=2,RB31=0),1000000,IF($F31&gt;0,INDEX('計算A'!EB$110:EB$114,$F31+1)+IF(AND($E31=1,RB31=0),1000,0),MIN(AEW31,20)*400+(IF('計算A'!EA$106=1,1-HT31,0)+IF('計算A'!EB$106=1,1-HV31,0))*150+96+'計算A'!EB$5*100000+IF(AND($E31=1,RB31=0),50000,0))),1000000))</f>
        <v/>
      </c>
      <c r="AAJ31">
        <f>IF($B31=0,1000000,IF(INDEX('計算A'!$D$60:$II$104,$B31,130)*HV31=1,IF(AND($E31=2,RC31=0),1000000,IF($F31&gt;0,INDEX('計算A'!EC$110:EC$114,$F31+1)+IF(AND($E31=1,RC31=0),1000,0),MIN(AEW31,20)*400+(IF('計算A'!EB$106=1,1-HU31,0)+IF('計算A'!EC$106=1,1-HW31,0))*150+106+'計算A'!EC$5*100000+IF(AND($E31=1,RC31=0),50000,0))),1000000))</f>
        <v/>
      </c>
      <c r="AAK31">
        <f>IF($B31=0,1000000,IF(INDEX('計算A'!$D$60:$II$104,$B31,131)*HW31=1,IF(AND($E31=2,RD31=0),1000000,IF($F31&gt;0,INDEX('計算A'!ED$110:ED$114,$F31+1)+IF(AND($E31=1,RD31=0),1000,0),MIN(AEW31,20)*400+(IF('計算A'!EC$106=1,1-HV31,0)+IF('計算A'!ED$106=1,1-HX31,0))*150+116+'計算A'!ED$5*100000+IF(AND($E31=1,RD31=0),50000,0))),1000000))</f>
        <v/>
      </c>
      <c r="AAL31">
        <f>IF($B31=0,1000000,IF(INDEX('計算A'!$D$60:$II$104,$B31,132)*HX31=1,IF(AND($E31=2,RE31=0),1000000,IF($F31&gt;0,INDEX('計算A'!EE$110:EE$114,$F31+1)+IF(AND($E31=1,RE31=0),1000,0),MIN(AEW31,20)*400+(IF('計算A'!ED$106=1,1-HW31,0)+IF('計算A'!EE$106=1,1-HY31,0))*150+126+'計算A'!EE$5*100000+IF(AND($E31=1,RE31=0),50000,0))),1000000))</f>
        <v/>
      </c>
      <c r="AAM31">
        <f>IF($B31=0,1000000,IF(INDEX('計算A'!$D$60:$II$104,$B31,133)*HY31=1,IF(AND($E31=2,RF31=0),1000000,IF($F31&gt;0,INDEX('計算A'!EF$110:EF$114,$F31+1)+IF(AND($E31=1,RF31=0),1000,0),MIN(AEW31,20)*400+(IF('計算A'!EE$106=1,1-HX31,0)+IF('計算A'!EF$106=1,1-HZ31,0))*150+136+'計算A'!EF$5*100000+IF(AND($E31=1,RF31=0),50000,0))),1000000))</f>
        <v/>
      </c>
      <c r="AAN31">
        <f>IF($B31=0,1000000,IF(INDEX('計算A'!$D$60:$II$104,$B31,134)*HZ31=1,IF(AND($E31=2,RG31=0),1000000,IF($F31&gt;0,INDEX('計算A'!EG$110:EG$114,$F31+1)+IF(AND($E31=1,RG31=0),1000,0),MIN(AEW31,20)*400+(IF('計算A'!EF$106=1,1-HY31,0)+IF('計算A'!EG$106=1,1-IA31,0))*150+146+'計算A'!EG$5*100000+IF(AND($E31=1,RG31=0),50000,0))),1000000))</f>
        <v/>
      </c>
      <c r="AAO31">
        <f>IF($B31=0,1000000,IF(INDEX('計算A'!$D$60:$II$104,$B31,135)*IA31=1,IF(AND($E31=2,RH31=0),1000000,IF($F31&gt;0,INDEX('計算A'!EH$110:EH$114,$F31+1)+IF(AND($E31=1,RH31=0),1000,0),MIN(AEW31,20)*400+(IF('計算A'!EG$106=1,1-HZ31,0)+IF('計算A'!EH$106=1,1-IB31,0))*150+156+'計算A'!EH$5*100000+IF(AND($E31=1,RH31=0),50000,0))),1000000))</f>
        <v/>
      </c>
      <c r="AAP31">
        <f>IF($B31=0,1000000,IF(INDEX('計算A'!$D$60:$II$104,$B31,136)*IB31=1,IF(AND($E31=2,RI31=0),1000000,IF($F31&gt;0,INDEX('計算A'!EI$110:EI$114,$F31+1)+IF(AND($E31=1,RI31=0),1000,0),MIN(AEW31,20)*400+(IF('計算A'!EH$106=1,1-IA31,0)+IF('計算A'!EI$106=1,1-IC31,0))*150+166+'計算A'!EI$5*100000+IF(AND($E31=1,RI31=0),50000,0))),1000000))</f>
        <v/>
      </c>
      <c r="AAQ31">
        <f>IF($B31=0,1000000,IF(INDEX('計算A'!$D$60:$II$104,$B31,137)*IC31=1,IF(AND($E31=2,RJ31=0),1000000,IF($F31&gt;0,INDEX('計算A'!EJ$110:EJ$114,$F31+1)+IF(AND($E31=1,RJ31=0),1000,0),MIN(AEW31,20)*400+(IF('計算A'!EI$106=1,1-IB31,0)+IF('計算A'!EJ$106=1,1-ID31,0))*150+176+'計算A'!EJ$5*100000+IF(AND($E31=1,RJ31=0),50000,0))),1000000))</f>
        <v/>
      </c>
      <c r="AAR31">
        <f>IF($B31=0,1000000,IF(INDEX('計算A'!$D$60:$II$104,$B31,138)*ID31=1,IF(AND($E31=2,RK31=0),1000000,IF($F31&gt;0,INDEX('計算A'!EK$110:EK$114,$F31+1)+IF(AND($E31=1,RK31=0),1000,0),MIN(AEW31,20)*400+(IF('計算A'!EJ$106=1,1-IC31,0)+IF('計算A'!EK$106=1,1-IE31,0))*150+186+'計算A'!EK$5*100000+IF(AND($E31=1,RK31=0),50000,0))),1000000))</f>
        <v/>
      </c>
      <c r="AAS31">
        <f>IF($B31=0,1000000,IF(INDEX('計算A'!$D$60:$II$104,$B31,139)*IE31=1,IF(AND($E31=2,RL31=0),1000000,IF($F31&gt;0,INDEX('計算A'!EL$110:EL$114,$F31+1)+IF(AND($E31=1,RL31=0),1000,0),MIN(AEW31,20)*400+(IF('計算A'!EK$106=1,1-ID31,0)+IF('計算A'!EL$106=1,1-IF31,0))*150+196+'計算A'!EL$5*100000+IF(AND($E31=1,RL31=0),50000,0))),1000000))</f>
        <v/>
      </c>
      <c r="AAT31">
        <f>IF($B31=0,1000000,IF(INDEX('計算A'!$D$60:$II$104,$B31,140)*IF31=1,IF(AND($E31=2,RM31=0),1000000,IF($F31&gt;0,INDEX('計算A'!EM$110:EM$114,$F31+1)+IF(AND($E31=1,RM31=0),1000,0),MIN(AEW31,20)*400+(IF('計算A'!EL$106=1,1-IE31,0)+IF('計算A'!EM$106=1,1-IG31,0))*150+206+'計算A'!EM$5*100000+IF(AND($E31=1,RM31=0),50000,0))),1000000))</f>
        <v/>
      </c>
      <c r="AAU31">
        <f>IF($B31=0,1000000,IF(INDEX('計算A'!$D$60:$II$104,$B31,141)*IG31=1,IF(AND($E31=2,RN31=0),1000000,IF($F31&gt;0,INDEX('計算A'!EN$110:EN$114,$F31+1)+IF(AND($E31=1,RN31=0),1000,0),MIN(AEW31,20)*400+(IF('計算A'!EM$106=1,1-IF31,0)+IF('計算A'!EN$106=1,1-IH31,0))*150+216+'計算A'!EN$5*100000+IF(AND($E31=1,RN31=0),50000,0))),1000000))</f>
        <v/>
      </c>
      <c r="AAV31">
        <f>IF($B31=0,1000000,IF(INDEX('計算A'!$D$60:$II$104,$B31,142)*IH31=1,IF(AND($E31=2,RO31=0),1000000,IF($F31&gt;0,INDEX('計算A'!EO$110:EO$114,$F31+1)+IF(AND($E31=1,RO31=0),1000,0),MIN(AEW31,20)*400+(IF('計算A'!EN$106=1,1-IG31,0)+IF('計算A'!EO$106=1,1-II31,0))*150+226+'計算A'!EO$5*100000+IF(AND($E31=1,RO31=0),50000,0))),1000000))</f>
        <v/>
      </c>
      <c r="AAW31">
        <f>IF($B31=0,1000000,IF(INDEX('計算A'!$D$60:$II$104,$B31,143)*II31=1,IF(AND($E31=2,RP31=0),1000000,IF($F31&gt;0,INDEX('計算A'!EP$110:EP$114,$F31+1)+IF(AND($E31=1,RP31=0),1000,0),MIN(AEW31,20)*400+(IF('計算A'!EO$106=1,1-IH31,0)+IF('計算A'!EP$106=1,1-IJ31,0))*150+236+'計算A'!EP$5*100000+IF(AND($E31=1,RP31=0),50000,0))),1000000))</f>
        <v/>
      </c>
      <c r="AAX31">
        <f>IF($B31=0,1000000,IF(INDEX('計算A'!$D$60:$II$104,$B31,144)*IJ31=1,IF(AND($E31=2,RQ31=0),1000000,IF($F31&gt;0,INDEX('計算A'!EQ$110:EQ$114,$F31+1)+IF(AND($E31=1,RQ31=0),1000,0),MIN(AEW31,20)*400+(IF('計算A'!EP$106=1,1-II31,0))*150+246+'計算A'!EQ$5*100000+IF(AND($E31=1,RQ31=0),50000,0))),1000000))</f>
        <v/>
      </c>
      <c r="AAY31">
        <f>IF($B31=0,1000000,IF(INDEX('計算A'!$D$60:$II$104,$B31,145)*IK31=1,IF(AND($E31=2,RR31=0),1000000,IF($F31&gt;0,INDEX('計算A'!ER$110:ER$114,$F31+1)+IF(AND($E31=1,RR31=0),1000,0),MIN(AEX31,20)*400+(IF('計算A'!ER$106=1,1-IL31,0))*150+17+'計算A'!ER$5*100000+IF(AND($E31=1,RR31=0),50000,0))),1000000))</f>
        <v/>
      </c>
      <c r="AAZ31">
        <f>IF($B31=0,1000000,IF(INDEX('計算A'!$D$60:$II$104,$B31,146)*IL31=1,IF(AND($E31=2,RS31=0),1000000,IF($F31&gt;0,INDEX('計算A'!ES$110:ES$114,$F31+1)+IF(AND($E31=1,RS31=0),1000,0),MIN(AEX31,20)*400+(IF('計算A'!ER$106=1,1-IK31,0)+IF('計算A'!ES$106=1,1-IM31,0))*150+27+'計算A'!ES$5*100000+IF(AND($E31=1,RS31=0),50000,0))),1000000))</f>
        <v/>
      </c>
      <c r="ABA31">
        <f>IF($B31=0,1000000,IF(INDEX('計算A'!$D$60:$II$104,$B31,147)*IM31=1,IF(AND($E31=2,RT31=0),1000000,IF($F31&gt;0,INDEX('計算A'!ET$110:ET$114,$F31+1)+IF(AND($E31=1,RT31=0),1000,0),MIN(AEX31,20)*400+(IF('計算A'!ES$106=1,1-IL31,0)+IF('計算A'!ET$106=1,1-IN31,0))*150+37+'計算A'!ET$5*100000+IF(AND($E31=1,RT31=0),50000,0))),1000000))</f>
        <v/>
      </c>
      <c r="ABB31">
        <f>IF($B31=0,1000000,IF(INDEX('計算A'!$D$60:$II$104,$B31,148)*IN31=1,IF(AND($E31=2,RU31=0),1000000,IF($F31&gt;0,INDEX('計算A'!EU$110:EU$114,$F31+1)+IF(AND($E31=1,RU31=0),1000,0),MIN(AEX31,20)*400+(IF('計算A'!ET$106=1,1-IM31,0)+IF('計算A'!EU$106=1,1-IO31,0))*150+47+'計算A'!EU$5*100000+IF(AND($E31=1,RU31=0),50000,0))),1000000))</f>
        <v/>
      </c>
      <c r="ABC31">
        <f>IF($B31=0,1000000,IF(INDEX('計算A'!$D$60:$II$104,$B31,149)*IO31=1,IF(AND($E31=2,RV31=0),1000000,IF($F31&gt;0,INDEX('計算A'!EV$110:EV$114,$F31+1)+IF(AND($E31=1,RV31=0),1000,0),MIN(AEX31,20)*400+(IF('計算A'!EU$106=1,1-IN31,0)+IF('計算A'!EV$106=1,1-IP31,0))*150+57+'計算A'!EV$5*100000+IF(AND($E31=1,RV31=0),50000,0))),1000000))</f>
        <v/>
      </c>
      <c r="ABD31">
        <f>IF($B31=0,1000000,IF(INDEX('計算A'!$D$60:$II$104,$B31,150)*IP31=1,IF(AND($E31=2,RW31=0),1000000,IF($F31&gt;0,INDEX('計算A'!EW$110:EW$114,$F31+1)+IF(AND($E31=1,RW31=0),1000,0),MIN(AEX31,20)*400+(IF('計算A'!EV$106=1,1-IO31,0)+IF('計算A'!EW$106=1,1-IQ31,0))*150+67+'計算A'!EW$5*100000+IF(AND($E31=1,RW31=0),50000,0))),1000000))</f>
        <v/>
      </c>
      <c r="ABE31">
        <f>IF($B31=0,1000000,IF(INDEX('計算A'!$D$60:$II$104,$B31,151)*IQ31=1,IF(AND($E31=2,RX31=0),1000000,IF($F31&gt;0,INDEX('計算A'!EX$110:EX$114,$F31+1)+IF(AND($E31=1,RX31=0),1000,0),MIN(AEX31,20)*400+(IF('計算A'!EW$106=1,1-IP31,0)+IF('計算A'!EX$106=1,1-IR31,0))*150+77+'計算A'!EX$5*100000+IF(AND($E31=1,RX31=0),50000,0))),1000000))</f>
        <v/>
      </c>
      <c r="ABF31">
        <f>IF($B31=0,1000000,IF(INDEX('計算A'!$D$60:$II$104,$B31,152)*IR31=1,IF(AND($E31=2,RY31=0),1000000,IF($F31&gt;0,INDEX('計算A'!EY$110:EY$114,$F31+1)+IF(AND($E31=1,RY31=0),1000,0),MIN(AEX31,20)*400+(IF('計算A'!EX$106=1,1-IQ31,0)+IF('計算A'!EY$106=1,1-IS31,0))*150+87+'計算A'!EY$5*100000+IF(AND($E31=1,RY31=0),50000,0))),1000000))</f>
        <v/>
      </c>
      <c r="ABG31">
        <f>IF($B31=0,1000000,IF(INDEX('計算A'!$D$60:$II$104,$B31,153)*IS31=1,IF(AND($E31=2,RZ31=0),1000000,IF($F31&gt;0,INDEX('計算A'!EZ$110:EZ$114,$F31+1)+IF(AND($E31=1,RZ31=0),1000,0),MIN(AEX31,20)*400+(IF('計算A'!EY$106=1,1-IR31,0)+IF('計算A'!EZ$106=1,1-IT31,0))*150+97+'計算A'!EZ$5*100000+IF(AND($E31=1,RZ31=0),50000,0))),1000000))</f>
        <v/>
      </c>
      <c r="ABH31">
        <f>IF($B31=0,1000000,IF(INDEX('計算A'!$D$60:$II$104,$B31,154)*IT31=1,IF(AND($E31=2,SA31=0),1000000,IF($F31&gt;0,INDEX('計算A'!FA$110:FA$114,$F31+1)+IF(AND($E31=1,SA31=0),1000,0),MIN(AEX31,20)*400+(IF('計算A'!EZ$106=1,1-IS31,0)+IF('計算A'!FA$106=1,1-IU31,0))*150+107+'計算A'!FA$5*100000+IF(AND($E31=1,SA31=0),50000,0))),1000000))</f>
        <v/>
      </c>
      <c r="ABI31">
        <f>IF($B31=0,1000000,IF(INDEX('計算A'!$D$60:$II$104,$B31,155)*IU31=1,IF(AND($E31=2,SB31=0),1000000,IF($F31&gt;0,INDEX('計算A'!FB$110:FB$114,$F31+1)+IF(AND($E31=1,SB31=0),1000,0),MIN(AEX31,20)*400+(IF('計算A'!FA$106=1,1-IT31,0)+IF('計算A'!FB$106=1,1-IV31,0))*150+117+'計算A'!FB$5*100000+IF(AND($E31=1,SB31=0),50000,0))),1000000))</f>
        <v/>
      </c>
      <c r="ABJ31">
        <f>IF($B31=0,1000000,IF(INDEX('計算A'!$D$60:$II$104,$B31,156)*IV31=1,IF(AND($E31=2,SC31=0),1000000,IF($F31&gt;0,INDEX('計算A'!FC$110:FC$114,$F31+1)+IF(AND($E31=1,SC31=0),1000,0),MIN(AEX31,20)*400+(IF('計算A'!FB$106=1,1-IU31,0)+IF('計算A'!FC$106=1,1-IW31,0))*150+127+'計算A'!FC$5*100000+IF(AND($E31=1,SC31=0),50000,0))),1000000))</f>
        <v/>
      </c>
      <c r="ABK31">
        <f>IF($B31=0,1000000,IF(INDEX('計算A'!$D$60:$II$104,$B31,157)*IW31=1,IF(AND($E31=2,SD31=0),1000000,IF($F31&gt;0,INDEX('計算A'!FD$110:FD$114,$F31+1)+IF(AND($E31=1,SD31=0),1000,0),MIN(AEX31,20)*400+(IF('計算A'!FC$106=1,1-IV31,0)+IF('計算A'!FD$106=1,1-IX31,0))*150+137+'計算A'!FD$5*100000+IF(AND($E31=1,SD31=0),50000,0))),1000000))</f>
        <v/>
      </c>
      <c r="ABL31">
        <f>IF($B31=0,1000000,IF(INDEX('計算A'!$D$60:$II$104,$B31,158)*IX31=1,IF(AND($E31=2,SE31=0),1000000,IF($F31&gt;0,INDEX('計算A'!FE$110:FE$114,$F31+1)+IF(AND($E31=1,SE31=0),1000,0),MIN(AEX31,20)*400+(IF('計算A'!FD$106=1,1-IW31,0)+IF('計算A'!FE$106=1,1-IY31,0))*150+147+'計算A'!FE$5*100000+IF(AND($E31=1,SE31=0),50000,0))),1000000))</f>
        <v/>
      </c>
      <c r="ABM31">
        <f>IF($B31=0,1000000,IF(INDEX('計算A'!$D$60:$II$104,$B31,159)*IY31=1,IF(AND($E31=2,SF31=0),1000000,IF($F31&gt;0,INDEX('計算A'!FF$110:FF$114,$F31+1)+IF(AND($E31=1,SF31=0),1000,0),MIN(AEX31,20)*400+(IF('計算A'!FE$106=1,1-IX31,0)+IF('計算A'!FF$106=1,1-IZ31,0))*150+157+'計算A'!FF$5*100000+IF(AND($E31=1,SF31=0),50000,0))),1000000))</f>
        <v/>
      </c>
      <c r="ABN31">
        <f>IF($B31=0,1000000,IF(INDEX('計算A'!$D$60:$II$104,$B31,160)*IZ31=1,IF(AND($E31=2,SG31=0),1000000,IF($F31&gt;0,INDEX('計算A'!FG$110:FG$114,$F31+1)+IF(AND($E31=1,SG31=0),1000,0),MIN(AEX31,20)*400+(IF('計算A'!FF$106=1,1-IY31,0)+IF('計算A'!FG$106=1,1-JA31,0))*150+167+'計算A'!FG$5*100000+IF(AND($E31=1,SG31=0),50000,0))),1000000))</f>
        <v/>
      </c>
      <c r="ABO31">
        <f>IF($B31=0,1000000,IF(INDEX('計算A'!$D$60:$II$104,$B31,161)*JA31=1,IF(AND($E31=2,SH31=0),1000000,IF($F31&gt;0,INDEX('計算A'!FH$110:FH$114,$F31+1)+IF(AND($E31=1,SH31=0),1000,0),MIN(AEX31,20)*400+(IF('計算A'!FG$106=1,1-IZ31,0)+IF('計算A'!FH$106=1,1-JB31,0))*150+177+'計算A'!FH$5*100000+IF(AND($E31=1,SH31=0),50000,0))),1000000))</f>
        <v/>
      </c>
      <c r="ABP31">
        <f>IF($B31=0,1000000,IF(INDEX('計算A'!$D$60:$II$104,$B31,162)*JB31=1,IF(AND($E31=2,SI31=0),1000000,IF($F31&gt;0,INDEX('計算A'!FI$110:FI$114,$F31+1)+IF(AND($E31=1,SI31=0),1000,0),MIN(AEX31,20)*400+(IF('計算A'!FH$106=1,1-JA31,0)+IF('計算A'!FI$106=1,1-JC31,0))*150+187+'計算A'!FI$5*100000+IF(AND($E31=1,SI31=0),50000,0))),1000000))</f>
        <v/>
      </c>
      <c r="ABQ31">
        <f>IF($B31=0,1000000,IF(INDEX('計算A'!$D$60:$II$104,$B31,163)*JC31=1,IF(AND($E31=2,SJ31=0),1000000,IF($F31&gt;0,INDEX('計算A'!FJ$110:FJ$114,$F31+1)+IF(AND($E31=1,SJ31=0),1000,0),MIN(AEX31,20)*400+(IF('計算A'!FI$106=1,1-JB31,0)+IF('計算A'!FJ$106=1,1-JD31,0))*150+197+'計算A'!FJ$5*100000+IF(AND($E31=1,SJ31=0),50000,0))),1000000))</f>
        <v/>
      </c>
      <c r="ABR31">
        <f>IF($B31=0,1000000,IF(INDEX('計算A'!$D$60:$II$104,$B31,164)*JD31=1,IF(AND($E31=2,SK31=0),1000000,IF($F31&gt;0,INDEX('計算A'!FK$110:FK$114,$F31+1)+IF(AND($E31=1,SK31=0),1000,0),MIN(AEX31,20)*400+(IF('計算A'!FJ$106=1,1-JC31,0)+IF('計算A'!FK$106=1,1-JE31,0))*150+207+'計算A'!FK$5*100000+IF(AND($E31=1,SK31=0),50000,0))),1000000))</f>
        <v/>
      </c>
      <c r="ABS31">
        <f>IF($B31=0,1000000,IF(INDEX('計算A'!$D$60:$II$104,$B31,165)*JE31=1,IF(AND($E31=2,SL31=0),1000000,IF($F31&gt;0,INDEX('計算A'!FL$110:FL$114,$F31+1)+IF(AND($E31=1,SL31=0),1000,0),MIN(AEX31,20)*400+(IF('計算A'!FK$106=1,1-JD31,0)+IF('計算A'!FL$106=1,1-JF31,0))*150+217+'計算A'!FL$5*100000+IF(AND($E31=1,SL31=0),50000,0))),1000000))</f>
        <v/>
      </c>
      <c r="ABT31">
        <f>IF($B31=0,1000000,IF(INDEX('計算A'!$D$60:$II$104,$B31,166)*JF31=1,IF(AND($E31=2,SM31=0),1000000,IF($F31&gt;0,INDEX('計算A'!FM$110:FM$114,$F31+1)+IF(AND($E31=1,SM31=0),1000,0),MIN(AEX31,20)*400+(IF('計算A'!FL$106=1,1-JE31,0)+IF('計算A'!FM$106=1,1-JG31,0))*150+227+'計算A'!FM$5*100000+IF(AND($E31=1,SM31=0),50000,0))),1000000))</f>
        <v/>
      </c>
      <c r="ABU31">
        <f>IF($B31=0,1000000,IF(INDEX('計算A'!$D$60:$II$104,$B31,167)*JG31=1,IF(AND($E31=2,SN31=0),1000000,IF($F31&gt;0,INDEX('計算A'!FN$110:FN$114,$F31+1)+IF(AND($E31=1,SN31=0),1000,0),MIN(AEX31,20)*400+(IF('計算A'!FM$106=1,1-JF31,0)+IF('計算A'!FN$106=1,1-JH31,0))*150+237+'計算A'!FN$5*100000+IF(AND($E31=1,SN31=0),50000,0))),1000000))</f>
        <v/>
      </c>
      <c r="ABV31">
        <f>IF($B31=0,1000000,IF(INDEX('計算A'!$D$60:$II$104,$B31,168)*JH31=1,IF(AND($E31=2,SO31=0),1000000,IF($F31&gt;0,INDEX('計算A'!FO$110:FO$114,$F31+1)+IF(AND($E31=1,SO31=0),1000,0),MIN(AEX31,20)*400+(IF('計算A'!FN$106=1,1-JG31,0))*150+247+'計算A'!FO$5*100000+IF(AND($E31=1,SO31=0),50000,0))),1000000))</f>
        <v/>
      </c>
      <c r="ABW31">
        <f>IF($B31=0,1000000,IF(INDEX('計算A'!$D$60:$II$104,$B31,169)*JI31=1,IF(AND($E31=2,SP31=0),1000000,IF($F31&gt;0,INDEX('計算A'!FP$110:FP$114,$F31+1)+IF(AND($E31=1,SP31=0),1000,0),MIN(AEY31,20)*400+(IF('計算A'!FP$106=1,1-JJ31,0))*150+18+'計算A'!FP$5*100000+IF(AND($E31=1,SP31=0),50000,0))),1000000))</f>
        <v/>
      </c>
      <c r="ABX31">
        <f>IF($B31=0,1000000,IF(INDEX('計算A'!$D$60:$II$104,$B31,170)*JJ31=1,IF(AND($E31=2,SQ31=0),1000000,IF($F31&gt;0,INDEX('計算A'!FQ$110:FQ$114,$F31+1)+IF(AND($E31=1,SQ31=0),1000,0),MIN(AEY31,20)*400+(IF('計算A'!FP$106=1,1-JI31,0)+IF('計算A'!FQ$106=1,1-JK31,0))*150+28+'計算A'!FQ$5*100000+IF(AND($E31=1,SQ31=0),50000,0))),1000000))</f>
        <v/>
      </c>
      <c r="ABY31">
        <f>IF($B31=0,1000000,IF(INDEX('計算A'!$D$60:$II$104,$B31,171)*JK31=1,IF(AND($E31=2,SR31=0),1000000,IF($F31&gt;0,INDEX('計算A'!FR$110:FR$114,$F31+1)+IF(AND($E31=1,SR31=0),1000,0),MIN(AEY31,20)*400+(IF('計算A'!FQ$106=1,1-JJ31,0)+IF('計算A'!FR$106=1,1-JL31,0))*150+38+'計算A'!FR$5*100000+IF(AND($E31=1,SR31=0),50000,0))),1000000))</f>
        <v/>
      </c>
      <c r="ABZ31">
        <f>IF($B31=0,1000000,IF(INDEX('計算A'!$D$60:$II$104,$B31,172)*JL31=1,IF(AND($E31=2,SS31=0),1000000,IF($F31&gt;0,INDEX('計算A'!FS$110:FS$114,$F31+1)+IF(AND($E31=1,SS31=0),1000,0),MIN(AEY31,20)*400+(IF('計算A'!FR$106=1,1-JK31,0)+IF('計算A'!FS$106=1,1-JM31,0))*150+48+'計算A'!FS$5*100000+IF(AND($E31=1,SS31=0),50000,0))),1000000))</f>
        <v/>
      </c>
      <c r="ACA31">
        <f>IF($B31=0,1000000,IF(INDEX('計算A'!$D$60:$II$104,$B31,173)*JM31=1,IF(AND($E31=2,ST31=0),1000000,IF($F31&gt;0,INDEX('計算A'!FT$110:FT$114,$F31+1)+IF(AND($E31=1,ST31=0),1000,0),MIN(AEY31,20)*400+(IF('計算A'!FS$106=1,1-JL31,0)+IF('計算A'!FT$106=1,1-JN31,0))*150+58+'計算A'!FT$5*100000+IF(AND($E31=1,ST31=0),50000,0))),1000000))</f>
        <v/>
      </c>
      <c r="ACB31">
        <f>IF($B31=0,1000000,IF(INDEX('計算A'!$D$60:$II$104,$B31,174)*JN31=1,IF(AND($E31=2,SU31=0),1000000,IF($F31&gt;0,INDEX('計算A'!FU$110:FU$114,$F31+1)+IF(AND($E31=1,SU31=0),1000,0),MIN(AEY31,20)*400+(IF('計算A'!FT$106=1,1-JM31,0)+IF('計算A'!FU$106=1,1-JO31,0))*150+68+'計算A'!FU$5*100000+IF(AND($E31=1,SU31=0),50000,0))),1000000))</f>
        <v/>
      </c>
      <c r="ACC31">
        <f>IF($B31=0,1000000,IF(INDEX('計算A'!$D$60:$II$104,$B31,175)*JO31=1,IF(AND($E31=2,SV31=0),1000000,IF($F31&gt;0,INDEX('計算A'!FV$110:FV$114,$F31+1)+IF(AND($E31=1,SV31=0),1000,0),MIN(AEY31,20)*400+(IF('計算A'!FU$106=1,1-JN31,0)+IF('計算A'!FV$106=1,1-JP31,0))*150+78+'計算A'!FV$5*100000+IF(AND($E31=1,SV31=0),50000,0))),1000000))</f>
        <v/>
      </c>
      <c r="ACD31">
        <f>IF($B31=0,1000000,IF(INDEX('計算A'!$D$60:$II$104,$B31,176)*JP31=1,IF(AND($E31=2,SW31=0),1000000,IF($F31&gt;0,INDEX('計算A'!FW$110:FW$114,$F31+1)+IF(AND($E31=1,SW31=0),1000,0),MIN(AEY31,20)*400+(IF('計算A'!FV$106=1,1-JO31,0)+IF('計算A'!FW$106=1,1-JQ31,0))*150+88+'計算A'!FW$5*100000+IF(AND($E31=1,SW31=0),50000,0))),1000000))</f>
        <v/>
      </c>
      <c r="ACE31">
        <f>IF($B31=0,1000000,IF(INDEX('計算A'!$D$60:$II$104,$B31,177)*JQ31=1,IF(AND($E31=2,SX31=0),1000000,IF($F31&gt;0,INDEX('計算A'!FX$110:FX$114,$F31+1)+IF(AND($E31=1,SX31=0),1000,0),MIN(AEY31,20)*400+(IF('計算A'!FW$106=1,1-JP31,0)+IF('計算A'!FX$106=1,1-JR31,0))*150+98+'計算A'!FX$5*100000+IF(AND($E31=1,SX31=0),50000,0))),1000000))</f>
        <v/>
      </c>
      <c r="ACF31">
        <f>IF($B31=0,1000000,IF(INDEX('計算A'!$D$60:$II$104,$B31,178)*JR31=1,IF(AND($E31=2,SY31=0),1000000,IF($F31&gt;0,INDEX('計算A'!FY$110:FY$114,$F31+1)+IF(AND($E31=1,SY31=0),1000,0),MIN(AEY31,20)*400+(IF('計算A'!FX$106=1,1-JQ31,0)+IF('計算A'!FY$106=1,1-JS31,0))*150+108+'計算A'!FY$5*100000+IF(AND($E31=1,SY31=0),50000,0))),1000000))</f>
        <v/>
      </c>
      <c r="ACG31">
        <f>IF($B31=0,1000000,IF(INDEX('計算A'!$D$60:$II$104,$B31,179)*JS31=1,IF(AND($E31=2,SZ31=0),1000000,IF($F31&gt;0,INDEX('計算A'!FZ$110:FZ$114,$F31+1)+IF(AND($E31=1,SZ31=0),1000,0),MIN(AEY31,20)*400+(IF('計算A'!FY$106=1,1-JR31,0)+IF('計算A'!FZ$106=1,1-JT31,0))*150+118+'計算A'!FZ$5*100000+IF(AND($E31=1,SZ31=0),50000,0))),1000000))</f>
        <v/>
      </c>
      <c r="ACH31">
        <f>IF($B31=0,1000000,IF(INDEX('計算A'!$D$60:$II$104,$B31,180)*JT31=1,IF(AND($E31=2,TA31=0),1000000,IF($F31&gt;0,INDEX('計算A'!GA$110:GA$114,$F31+1)+IF(AND($E31=1,TA31=0),1000,0),MIN(AEY31,20)*400+(IF('計算A'!FZ$106=1,1-JS31,0)+IF('計算A'!GA$106=1,1-JU31,0))*150+128+'計算A'!GA$5*100000+IF(AND($E31=1,TA31=0),50000,0))),1000000))</f>
        <v/>
      </c>
      <c r="ACI31">
        <f>IF($B31=0,1000000,IF(INDEX('計算A'!$D$60:$II$104,$B31,181)*JU31=1,IF(AND($E31=2,TB31=0),1000000,IF($F31&gt;0,INDEX('計算A'!GB$110:GB$114,$F31+1)+IF(AND($E31=1,TB31=0),1000,0),MIN(AEY31,20)*400+(IF('計算A'!GA$106=1,1-JT31,0)+IF('計算A'!GB$106=1,1-JV31,0))*150+138+'計算A'!GB$5*100000+IF(AND($E31=1,TB31=0),50000,0))),1000000))</f>
        <v/>
      </c>
      <c r="ACJ31">
        <f>IF($B31=0,1000000,IF(INDEX('計算A'!$D$60:$II$104,$B31,182)*JV31=1,IF(AND($E31=2,TC31=0),1000000,IF($F31&gt;0,INDEX('計算A'!GC$110:GC$114,$F31+1)+IF(AND($E31=1,TC31=0),1000,0),MIN(AEY31,20)*400+(IF('計算A'!GB$106=1,1-JU31,0)+IF('計算A'!GC$106=1,1-JW31,0))*150+148+'計算A'!GC$5*100000+IF(AND($E31=1,TC31=0),50000,0))),1000000))</f>
        <v/>
      </c>
      <c r="ACK31">
        <f>IF($B31=0,1000000,IF(INDEX('計算A'!$D$60:$II$104,$B31,183)*JW31=1,IF(AND($E31=2,TD31=0),1000000,IF($F31&gt;0,INDEX('計算A'!GD$110:GD$114,$F31+1)+IF(AND($E31=1,TD31=0),1000,0),MIN(AEY31,20)*400+(IF('計算A'!GC$106=1,1-JV31,0)+IF('計算A'!GD$106=1,1-JX31,0))*150+158+'計算A'!GD$5*100000+IF(AND($E31=1,TD31=0),50000,0))),1000000))</f>
        <v/>
      </c>
      <c r="ACL31">
        <f>IF($B31=0,1000000,IF(INDEX('計算A'!$D$60:$II$104,$B31,184)*JX31=1,IF(AND($E31=2,TE31=0),1000000,IF($F31&gt;0,INDEX('計算A'!GE$110:GE$114,$F31+1)+IF(AND($E31=1,TE31=0),1000,0),MIN(AEY31,20)*400+(IF('計算A'!GD$106=1,1-JW31,0)+IF('計算A'!GE$106=1,1-JY31,0))*150+168+'計算A'!GE$5*100000+IF(AND($E31=1,TE31=0),50000,0))),1000000))</f>
        <v/>
      </c>
      <c r="ACM31">
        <f>IF($B31=0,1000000,IF(INDEX('計算A'!$D$60:$II$104,$B31,185)*JY31=1,IF(AND($E31=2,TF31=0),1000000,IF($F31&gt;0,INDEX('計算A'!GF$110:GF$114,$F31+1)+IF(AND($E31=1,TF31=0),1000,0),MIN(AEY31,20)*400+(IF('計算A'!GE$106=1,1-JX31,0)+IF('計算A'!GF$106=1,1-JZ31,0))*150+178+'計算A'!GF$5*100000+IF(AND($E31=1,TF31=0),50000,0))),1000000))</f>
        <v/>
      </c>
      <c r="ACN31">
        <f>IF($B31=0,1000000,IF(INDEX('計算A'!$D$60:$II$104,$B31,186)*JZ31=1,IF(AND($E31=2,TG31=0),1000000,IF($F31&gt;0,INDEX('計算A'!GG$110:GG$114,$F31+1)+IF(AND($E31=1,TG31=0),1000,0),MIN(AEY31,20)*400+(IF('計算A'!GF$106=1,1-JY31,0)+IF('計算A'!GG$106=1,1-KA31,0))*150+188+'計算A'!GG$5*100000+IF(AND($E31=1,TG31=0),50000,0))),1000000))</f>
        <v/>
      </c>
      <c r="ACO31">
        <f>IF($B31=0,1000000,IF(INDEX('計算A'!$D$60:$II$104,$B31,187)*KA31=1,IF(AND($E31=2,TH31=0),1000000,IF($F31&gt;0,INDEX('計算A'!GH$110:GH$114,$F31+1)+IF(AND($E31=1,TH31=0),1000,0),MIN(AEY31,20)*400+(IF('計算A'!GG$106=1,1-JZ31,0)+IF('計算A'!GH$106=1,1-KB31,0))*150+198+'計算A'!GH$5*100000+IF(AND($E31=1,TH31=0),50000,0))),1000000))</f>
        <v/>
      </c>
      <c r="ACP31">
        <f>IF($B31=0,1000000,IF(INDEX('計算A'!$D$60:$II$104,$B31,188)*KB31=1,IF(AND($E31=2,TI31=0),1000000,IF($F31&gt;0,INDEX('計算A'!GI$110:GI$114,$F31+1)+IF(AND($E31=1,TI31=0),1000,0),MIN(AEY31,20)*400+(IF('計算A'!GH$106=1,1-KA31,0)+IF('計算A'!GI$106=1,1-KC31,0))*150+208+'計算A'!GI$5*100000+IF(AND($E31=1,TI31=0),50000,0))),1000000))</f>
        <v/>
      </c>
      <c r="ACQ31">
        <f>IF($B31=0,1000000,IF(INDEX('計算A'!$D$60:$II$104,$B31,189)*KC31=1,IF(AND($E31=2,TJ31=0),1000000,IF($F31&gt;0,INDEX('計算A'!GJ$110:GJ$114,$F31+1)+IF(AND($E31=1,TJ31=0),1000,0),MIN(AEY31,20)*400+(IF('計算A'!GI$106=1,1-KB31,0)+IF('計算A'!GJ$106=1,1-KD31,0))*150+218+'計算A'!GJ$5*100000+IF(AND($E31=1,TJ31=0),50000,0))),1000000))</f>
        <v/>
      </c>
      <c r="ACR31">
        <f>IF($B31=0,1000000,IF(INDEX('計算A'!$D$60:$II$104,$B31,190)*KD31=1,IF(AND($E31=2,TK31=0),1000000,IF($F31&gt;0,INDEX('計算A'!GK$110:GK$114,$F31+1)+IF(AND($E31=1,TK31=0),1000,0),MIN(AEY31,20)*400+(IF('計算A'!GJ$106=1,1-KC31,0)+IF('計算A'!GK$106=1,1-KE31,0))*150+228+'計算A'!GK$5*100000+IF(AND($E31=1,TK31=0),50000,0))),1000000))</f>
        <v/>
      </c>
      <c r="ACS31">
        <f>IF($B31=0,1000000,IF(INDEX('計算A'!$D$60:$II$104,$B31,191)*KE31=1,IF(AND($E31=2,TL31=0),1000000,IF($F31&gt;0,INDEX('計算A'!GL$110:GL$114,$F31+1)+IF(AND($E31=1,TL31=0),1000,0),MIN(AEY31,20)*400+(IF('計算A'!GK$106=1,1-KD31,0)+IF('計算A'!GL$106=1,1-KF31,0))*150+238+'計算A'!GL$5*100000+IF(AND($E31=1,TL31=0),50000,0))),1000000))</f>
        <v/>
      </c>
      <c r="ACT31">
        <f>IF($B31=0,1000000,IF(INDEX('計算A'!$D$60:$II$104,$B31,192)*KF31=1,IF(AND($E31=2,TM31=0),1000000,IF($F31&gt;0,INDEX('計算A'!GM$110:GM$114,$F31+1)+IF(AND($E31=1,TM31=0),1000,0),MIN(AEY31,20)*400+(IF('計算A'!GL$106=1,1-KE31,0))*150+248+'計算A'!GM$5*100000+IF(AND($E31=1,TM31=0),50000,0))),1000000))</f>
        <v/>
      </c>
      <c r="ACU31">
        <f>IF($B31=0,1000000,IF(INDEX('計算A'!$D$60:$II$104,$B31,193)*KG31=1,IF(AND($E31=2,TN31=0),1000000,IF($F31&gt;0,INDEX('計算A'!GN$110:GN$114,$F31+1)+IF(AND($E31=1,TN31=0),1000,0),MIN(AEZ31,20)*400+(IF('計算A'!GN$106=1,1-KH31,0))*150+19+'計算A'!GN$5*100000+IF(AND($E31=1,TN31=0),50000,0))),1000000))</f>
        <v/>
      </c>
      <c r="ACV31">
        <f>IF($B31=0,1000000,IF(INDEX('計算A'!$D$60:$II$104,$B31,194)*KH31=1,IF(AND($E31=2,TO31=0),1000000,IF($F31&gt;0,INDEX('計算A'!GO$110:GO$114,$F31+1)+IF(AND($E31=1,TO31=0),1000,0),MIN(AEZ31,20)*400+(IF('計算A'!GN$106=1,1-KG31,0)+IF('計算A'!GO$106=1,1-KI31,0))*150+29+'計算A'!GO$5*100000+IF(AND($E31=1,TO31=0),50000,0))),1000000))</f>
        <v/>
      </c>
      <c r="ACW31">
        <f>IF($B31=0,1000000,IF(INDEX('計算A'!$D$60:$II$104,$B31,195)*KI31=1,IF(AND($E31=2,TP31=0),1000000,IF($F31&gt;0,INDEX('計算A'!GP$110:GP$114,$F31+1)+IF(AND($E31=1,TP31=0),1000,0),MIN(AEZ31,20)*400+(IF('計算A'!GO$106=1,1-KH31,0)+IF('計算A'!GP$106=1,1-KJ31,0))*150+39+'計算A'!GP$5*100000+IF(AND($E31=1,TP31=0),50000,0))),1000000))</f>
        <v/>
      </c>
      <c r="ACX31">
        <f>IF($B31=0,1000000,IF(INDEX('計算A'!$D$60:$II$104,$B31,196)*KJ31=1,IF(AND($E31=2,TQ31=0),1000000,IF($F31&gt;0,INDEX('計算A'!GQ$110:GQ$114,$F31+1)+IF(AND($E31=1,TQ31=0),1000,0),MIN(AEZ31,20)*400+(IF('計算A'!GP$106=1,1-KI31,0)+IF('計算A'!GQ$106=1,1-KK31,0))*150+49+'計算A'!GQ$5*100000+IF(AND($E31=1,TQ31=0),50000,0))),1000000))</f>
        <v/>
      </c>
      <c r="ACY31">
        <f>IF($B31=0,1000000,IF(INDEX('計算A'!$D$60:$II$104,$B31,197)*KK31=1,IF(AND($E31=2,TR31=0),1000000,IF($F31&gt;0,INDEX('計算A'!GR$110:GR$114,$F31+1)+IF(AND($E31=1,TR31=0),1000,0),MIN(AEZ31,20)*400+(IF('計算A'!GQ$106=1,1-KJ31,0)+IF('計算A'!GR$106=1,1-KL31,0))*150+59+'計算A'!GR$5*100000+IF(AND($E31=1,TR31=0),50000,0))),1000000))</f>
        <v/>
      </c>
      <c r="ACZ31">
        <f>IF($B31=0,1000000,IF(INDEX('計算A'!$D$60:$II$104,$B31,198)*KL31=1,IF(AND($E31=2,TS31=0),1000000,IF($F31&gt;0,INDEX('計算A'!GS$110:GS$114,$F31+1)+IF(AND($E31=1,TS31=0),1000,0),MIN(AEZ31,20)*400+(IF('計算A'!GR$106=1,1-KK31,0)+IF('計算A'!GS$106=1,1-KM31,0))*150+69+'計算A'!GS$5*100000+IF(AND($E31=1,TS31=0),50000,0))),1000000))</f>
        <v/>
      </c>
      <c r="ADA31">
        <f>IF($B31=0,1000000,IF(INDEX('計算A'!$D$60:$II$104,$B31,199)*KM31=1,IF(AND($E31=2,TT31=0),1000000,IF($F31&gt;0,INDEX('計算A'!GT$110:GT$114,$F31+1)+IF(AND($E31=1,TT31=0),1000,0),MIN(AEZ31,20)*400+(IF('計算A'!GS$106=1,1-KL31,0)+IF('計算A'!GT$106=1,1-KN31,0))*150+79+'計算A'!GT$5*100000+IF(AND($E31=1,TT31=0),50000,0))),1000000))</f>
        <v/>
      </c>
      <c r="ADB31">
        <f>IF($B31=0,1000000,IF(INDEX('計算A'!$D$60:$II$104,$B31,200)*KN31=1,IF(AND($E31=2,TU31=0),1000000,IF($F31&gt;0,INDEX('計算A'!GU$110:GU$114,$F31+1)+IF(AND($E31=1,TU31=0),1000,0),MIN(AEZ31,20)*400+(IF('計算A'!GT$106=1,1-KM31,0)+IF('計算A'!GU$106=1,1-KO31,0))*150+89+'計算A'!GU$5*100000+IF(AND($E31=1,TU31=0),50000,0))),1000000))</f>
        <v/>
      </c>
      <c r="ADC31">
        <f>IF($B31=0,1000000,IF(INDEX('計算A'!$D$60:$II$104,$B31,201)*KO31=1,IF(AND($E31=2,TV31=0),1000000,IF($F31&gt;0,INDEX('計算A'!GV$110:GV$114,$F31+1)+IF(AND($E31=1,TV31=0),1000,0),MIN(AEZ31,20)*400+(IF('計算A'!GU$106=1,1-KN31,0)+IF('計算A'!GV$106=1,1-KP31,0))*150+99+'計算A'!GV$5*100000+IF(AND($E31=1,TV31=0),50000,0))),1000000))</f>
        <v/>
      </c>
      <c r="ADD31">
        <f>IF($B31=0,1000000,IF(INDEX('計算A'!$D$60:$II$104,$B31,202)*KP31=1,IF(AND($E31=2,TW31=0),1000000,IF($F31&gt;0,INDEX('計算A'!GW$110:GW$114,$F31+1)+IF(AND($E31=1,TW31=0),1000,0),MIN(AEZ31,20)*400+(IF('計算A'!GV$106=1,1-KO31,0)+IF('計算A'!GW$106=1,1-KQ31,0))*150+109+'計算A'!GW$5*100000+IF(AND($E31=1,TW31=0),50000,0))),1000000))</f>
        <v/>
      </c>
      <c r="ADE31">
        <f>IF($B31=0,1000000,IF(INDEX('計算A'!$D$60:$II$104,$B31,203)*KQ31=1,IF(AND($E31=2,TX31=0),1000000,IF($F31&gt;0,INDEX('計算A'!GX$110:GX$114,$F31+1)+IF(AND($E31=1,TX31=0),1000,0),MIN(AEZ31,20)*400+(IF('計算A'!GW$106=1,1-KP31,0)+IF('計算A'!GX$106=1,1-KR31,0))*150+119+'計算A'!GX$5*100000+IF(AND($E31=1,TX31=0),50000,0))),1000000))</f>
        <v/>
      </c>
      <c r="ADF31">
        <f>IF($B31=0,1000000,IF(INDEX('計算A'!$D$60:$II$104,$B31,204)*KR31=1,IF(AND($E31=2,TY31=0),1000000,IF($F31&gt;0,INDEX('計算A'!GY$110:GY$114,$F31+1)+IF(AND($E31=1,TY31=0),1000,0),MIN(AEZ31,20)*400+(IF('計算A'!GX$106=1,1-KQ31,0)+IF('計算A'!GY$106=1,1-KS31,0))*150+129+'計算A'!GY$5*100000+IF(AND($E31=1,TY31=0),50000,0))),1000000))</f>
        <v/>
      </c>
      <c r="ADG31">
        <f>IF($B31=0,1000000,IF(INDEX('計算A'!$D$60:$II$104,$B31,205)*KS31=1,IF(AND($E31=2,TZ31=0),1000000,IF($F31&gt;0,INDEX('計算A'!GZ$110:GZ$114,$F31+1)+IF(AND($E31=1,TZ31=0),1000,0),MIN(AEZ31,20)*400+(IF('計算A'!GY$106=1,1-KR31,0)+IF('計算A'!GZ$106=1,1-KT31,0))*150+139+'計算A'!GZ$5*100000+IF(AND($E31=1,TZ31=0),50000,0))),1000000))</f>
        <v/>
      </c>
      <c r="ADH31">
        <f>IF($B31=0,1000000,IF(INDEX('計算A'!$D$60:$II$104,$B31,206)*KT31=1,IF(AND($E31=2,UA31=0),1000000,IF($F31&gt;0,INDEX('計算A'!HA$110:HA$114,$F31+1)+IF(AND($E31=1,UA31=0),1000,0),MIN(AEZ31,20)*400+(IF('計算A'!GZ$106=1,1-KS31,0)+IF('計算A'!HA$106=1,1-KU31,0))*150+149+'計算A'!HA$5*100000+IF(AND($E31=1,UA31=0),50000,0))),1000000))</f>
        <v/>
      </c>
      <c r="ADI31">
        <f>IF($B31=0,1000000,IF(INDEX('計算A'!$D$60:$II$104,$B31,207)*KU31=1,IF(AND($E31=2,UB31=0),1000000,IF($F31&gt;0,INDEX('計算A'!HB$110:HB$114,$F31+1)+IF(AND($E31=1,UB31=0),1000,0),MIN(AEZ31,20)*400+(IF('計算A'!HA$106=1,1-KT31,0)+IF('計算A'!HB$106=1,1-KV31,0))*150+159+'計算A'!HB$5*100000+IF(AND($E31=1,UB31=0),50000,0))),1000000))</f>
        <v/>
      </c>
      <c r="ADJ31">
        <f>IF($B31=0,1000000,IF(INDEX('計算A'!$D$60:$II$104,$B31,208)*KV31=1,IF(AND($E31=2,UC31=0),1000000,IF($F31&gt;0,INDEX('計算A'!HC$110:HC$114,$F31+1)+IF(AND($E31=1,UC31=0),1000,0),MIN(AEZ31,20)*400+(IF('計算A'!HB$106=1,1-KU31,0)+IF('計算A'!HC$106=1,1-KW31,0))*150+169+'計算A'!HC$5*100000+IF(AND($E31=1,UC31=0),50000,0))),1000000))</f>
        <v/>
      </c>
      <c r="ADK31">
        <f>IF($B31=0,1000000,IF(INDEX('計算A'!$D$60:$II$104,$B31,209)*KW31=1,IF(AND($E31=2,UD31=0),1000000,IF($F31&gt;0,INDEX('計算A'!HD$110:HD$114,$F31+1)+IF(AND($E31=1,UD31=0),1000,0),MIN(AEZ31,20)*400+(IF('計算A'!HC$106=1,1-KV31,0)+IF('計算A'!HD$106=1,1-KX31,0))*150+179+'計算A'!HD$5*100000+IF(AND($E31=1,UD31=0),50000,0))),1000000))</f>
        <v/>
      </c>
      <c r="ADL31">
        <f>IF($B31=0,1000000,IF(INDEX('計算A'!$D$60:$II$104,$B31,210)*KX31=1,IF(AND($E31=2,UE31=0),1000000,IF($F31&gt;0,INDEX('計算A'!HE$110:HE$114,$F31+1)+IF(AND($E31=1,UE31=0),1000,0),MIN(AEZ31,20)*400+(IF('計算A'!HD$106=1,1-KW31,0)+IF('計算A'!HE$106=1,1-KY31,0))*150+189+'計算A'!HE$5*100000+IF(AND($E31=1,UE31=0),50000,0))),1000000))</f>
        <v/>
      </c>
      <c r="ADM31">
        <f>IF($B31=0,1000000,IF(INDEX('計算A'!$D$60:$II$104,$B31,211)*KY31=1,IF(AND($E31=2,UF31=0),1000000,IF($F31&gt;0,INDEX('計算A'!HF$110:HF$114,$F31+1)+IF(AND($E31=1,UF31=0),1000,0),MIN(AEZ31,20)*400+(IF('計算A'!HE$106=1,1-KX31,0)+IF('計算A'!HF$106=1,1-KZ31,0))*150+199+'計算A'!HF$5*100000+IF(AND($E31=1,UF31=0),50000,0))),1000000))</f>
        <v/>
      </c>
      <c r="ADN31">
        <f>IF($B31=0,1000000,IF(INDEX('計算A'!$D$60:$II$104,$B31,212)*KZ31=1,IF(AND($E31=2,UG31=0),1000000,IF($F31&gt;0,INDEX('計算A'!HG$110:HG$114,$F31+1)+IF(AND($E31=1,UG31=0),1000,0),MIN(AEZ31,20)*400+(IF('計算A'!HF$106=1,1-KY31,0)+IF('計算A'!HG$106=1,1-LA31,0))*150+209+'計算A'!HG$5*100000+IF(AND($E31=1,UG31=0),50000,0))),1000000))</f>
        <v/>
      </c>
      <c r="ADO31">
        <f>IF($B31=0,1000000,IF(INDEX('計算A'!$D$60:$II$104,$B31,213)*LA31=1,IF(AND($E31=2,UH31=0),1000000,IF($F31&gt;0,INDEX('計算A'!HH$110:HH$114,$F31+1)+IF(AND($E31=1,UH31=0),1000,0),MIN(AEZ31,20)*400+(IF('計算A'!HG$106=1,1-KZ31,0)+IF('計算A'!HH$106=1,1-LB31,0))*150+219+'計算A'!HH$5*100000+IF(AND($E31=1,UH31=0),50000,0))),1000000))</f>
        <v/>
      </c>
      <c r="ADP31">
        <f>IF($B31=0,1000000,IF(INDEX('計算A'!$D$60:$II$104,$B31,214)*LB31=1,IF(AND($E31=2,UI31=0),1000000,IF($F31&gt;0,INDEX('計算A'!HI$110:HI$114,$F31+1)+IF(AND($E31=1,UI31=0),1000,0),MIN(AEZ31,20)*400+(IF('計算A'!HH$106=1,1-LA31,0)+IF('計算A'!HI$106=1,1-LC31,0))*150+229+'計算A'!HI$5*100000+IF(AND($E31=1,UI31=0),50000,0))),1000000))</f>
        <v/>
      </c>
      <c r="ADQ31">
        <f>IF($B31=0,1000000,IF(INDEX('計算A'!$D$60:$II$104,$B31,215)*LC31=1,IF(AND($E31=2,UJ31=0),1000000,IF($F31&gt;0,INDEX('計算A'!HJ$110:HJ$114,$F31+1)+IF(AND($E31=1,UJ31=0),1000,0),MIN(AEZ31,20)*400+(IF('計算A'!HI$106=1,1-LB31,0)+IF('計算A'!HJ$106=1,1-LD31,0))*150+239+'計算A'!HJ$5*100000+IF(AND($E31=1,UJ31=0),50000,0))),1000000))</f>
        <v/>
      </c>
      <c r="ADR31">
        <f>IF($B31=0,1000000,IF(INDEX('計算A'!$D$60:$II$104,$B31,216)*LD31=1,IF(AND($E31=2,UK31=0),1000000,IF($F31&gt;0,INDEX('計算A'!HK$110:HK$114,$F31+1)+IF(AND($E31=1,UK31=0),1000,0),MIN(AEZ31,20)*400+(IF('計算A'!HJ$106=1,1-LC31,0))*150+249+'計算A'!HK$5*100000+IF(AND($E31=1,UK31=0),50000,0))),1000000))</f>
        <v/>
      </c>
      <c r="ADS31">
        <f>IF($B31=0,1000000,IF(INDEX('計算A'!$D$60:$II$104,$B31,217)*LE31=1,IF(AND($E31=2,UL31=0),1000000,IF($F31&gt;0,INDEX('計算A'!HL$110:HL$114,$F31+1)+IF(AND($E31=1,UL31=0),1000,0),MIN(AFA31,20)*400+(IF('計算A'!HL$106=1,1-LF31,0))*150+20+'計算A'!HL$5*100000+IF(AND($E31=1,UL31=0),50000,0))),1000000))</f>
        <v/>
      </c>
      <c r="ADT31">
        <f>IF($B31=0,1000000,IF(INDEX('計算A'!$D$60:$II$104,$B31,218)*LF31=1,IF(AND($E31=2,UM31=0),1000000,IF($F31&gt;0,INDEX('計算A'!HM$110:HM$114,$F31+1)+IF(AND($E31=1,UM31=0),1000,0),MIN(AFA31,20)*400+(IF('計算A'!HL$106=1,1-LE31,0)+IF('計算A'!HM$106=1,1-LG31,0))*150+30+'計算A'!HM$5*100000+IF(AND($E31=1,UM31=0),50000,0))),1000000))</f>
        <v/>
      </c>
      <c r="ADU31">
        <f>IF($B31=0,1000000,IF(INDEX('計算A'!$D$60:$II$104,$B31,219)*LG31=1,IF(AND($E31=2,UN31=0),1000000,IF($F31&gt;0,INDEX('計算A'!HN$110:HN$114,$F31+1)+IF(AND($E31=1,UN31=0),1000,0),MIN(AFA31,20)*400+(IF('計算A'!HM$106=1,1-LF31,0)+IF('計算A'!HN$106=1,1-LH31,0))*150+40+'計算A'!HN$5*100000+IF(AND($E31=1,UN31=0),50000,0))),1000000))</f>
        <v/>
      </c>
      <c r="ADV31">
        <f>IF($B31=0,1000000,IF(INDEX('計算A'!$D$60:$II$104,$B31,220)*LH31=1,IF(AND($E31=2,UO31=0),1000000,IF($F31&gt;0,INDEX('計算A'!HO$110:HO$114,$F31+1)+IF(AND($E31=1,UO31=0),1000,0),MIN(AFA31,20)*400+(IF('計算A'!HN$106=1,1-LG31,0)+IF('計算A'!HO$106=1,1-LI31,0))*150+50+'計算A'!HO$5*100000+IF(AND($E31=1,UO31=0),50000,0))),1000000))</f>
        <v/>
      </c>
      <c r="ADW31">
        <f>IF($B31=0,1000000,IF(INDEX('計算A'!$D$60:$II$104,$B31,221)*LI31=1,IF(AND($E31=2,UP31=0),1000000,IF($F31&gt;0,INDEX('計算A'!HP$110:HP$114,$F31+1)+IF(AND($E31=1,UP31=0),1000,0),MIN(AFA31,20)*400+(IF('計算A'!HO$106=1,1-LH31,0)+IF('計算A'!HP$106=1,1-LJ31,0))*150+60+'計算A'!HP$5*100000+IF(AND($E31=1,UP31=0),50000,0))),1000000))</f>
        <v/>
      </c>
      <c r="ADX31">
        <f>IF($B31=0,1000000,IF(INDEX('計算A'!$D$60:$II$104,$B31,222)*LJ31=1,IF(AND($E31=2,UQ31=0),1000000,IF($F31&gt;0,INDEX('計算A'!HQ$110:HQ$114,$F31+1)+IF(AND($E31=1,UQ31=0),1000,0),MIN(AFA31,20)*400+(IF('計算A'!HP$106=1,1-LI31,0)+IF('計算A'!HQ$106=1,1-LK31,0))*150+70+'計算A'!HQ$5*100000+IF(AND($E31=1,UQ31=0),50000,0))),1000000))</f>
        <v/>
      </c>
      <c r="ADY31">
        <f>IF($B31=0,1000000,IF(INDEX('計算A'!$D$60:$II$104,$B31,223)*LK31=1,IF(AND($E31=2,UR31=0),1000000,IF($F31&gt;0,INDEX('計算A'!HR$110:HR$114,$F31+1)+IF(AND($E31=1,UR31=0),1000,0),MIN(AFA31,20)*400+(IF('計算A'!HQ$106=1,1-LJ31,0)+IF('計算A'!HR$106=1,1-LL31,0))*150+80+'計算A'!HR$5*100000+IF(AND($E31=1,UR31=0),50000,0))),1000000))</f>
        <v/>
      </c>
      <c r="ADZ31">
        <f>IF($B31=0,1000000,IF(INDEX('計算A'!$D$60:$II$104,$B31,224)*LL31=1,IF(AND($E31=2,US31=0),1000000,IF($F31&gt;0,INDEX('計算A'!HS$110:HS$114,$F31+1)+IF(AND($E31=1,US31=0),1000,0),MIN(AFA31,20)*400+(IF('計算A'!HR$106=1,1-LK31,0)+IF('計算A'!HS$106=1,1-LM31,0))*150+90+'計算A'!HS$5*100000+IF(AND($E31=1,US31=0),50000,0))),1000000))</f>
        <v/>
      </c>
      <c r="AEA31">
        <f>IF($B31=0,1000000,IF(INDEX('計算A'!$D$60:$II$104,$B31,225)*LM31=1,IF(AND($E31=2,UT31=0),1000000,IF($F31&gt;0,INDEX('計算A'!HT$110:HT$114,$F31+1)+IF(AND($E31=1,UT31=0),1000,0),MIN(AFA31,20)*400+(IF('計算A'!HS$106=1,1-LL31,0)+IF('計算A'!HT$106=1,1-LN31,0))*150+100+'計算A'!HT$5*100000+IF(AND($E31=1,UT31=0),50000,0))),1000000))</f>
        <v/>
      </c>
      <c r="AEB31">
        <f>IF($B31=0,1000000,IF(INDEX('計算A'!$D$60:$II$104,$B31,226)*LN31=1,IF(AND($E31=2,UU31=0),1000000,IF($F31&gt;0,INDEX('計算A'!HU$110:HU$114,$F31+1)+IF(AND($E31=1,UU31=0),1000,0),MIN(AFA31,20)*400+(IF('計算A'!HT$106=1,1-LM31,0)+IF('計算A'!HU$106=1,1-LO31,0))*150+110+'計算A'!HU$5*100000+IF(AND($E31=1,UU31=0),50000,0))),1000000))</f>
        <v/>
      </c>
      <c r="AEC31">
        <f>IF($B31=0,1000000,IF(INDEX('計算A'!$D$60:$II$104,$B31,227)*LO31=1,IF(AND($E31=2,UV31=0),1000000,IF($F31&gt;0,INDEX('計算A'!HV$110:HV$114,$F31+1)+IF(AND($E31=1,UV31=0),1000,0),MIN(AFA31,20)*400+(IF('計算A'!HU$106=1,1-LN31,0)+IF('計算A'!HV$106=1,1-LP31,0))*150+120+'計算A'!HV$5*100000+IF(AND($E31=1,UV31=0),50000,0))),1000000))</f>
        <v/>
      </c>
      <c r="AED31">
        <f>IF($B31=0,1000000,IF(INDEX('計算A'!$D$60:$II$104,$B31,228)*LP31=1,IF(AND($E31=2,UW31=0),1000000,IF($F31&gt;0,INDEX('計算A'!HW$110:HW$114,$F31+1)+IF(AND($E31=1,UW31=0),1000,0),MIN(AFA31,20)*400+(IF('計算A'!HV$106=1,1-LO31,0)+IF('計算A'!HW$106=1,1-LQ31,0))*150+130+'計算A'!HW$5*100000+IF(AND($E31=1,UW31=0),50000,0))),1000000))</f>
        <v/>
      </c>
      <c r="AEE31">
        <f>IF($B31=0,1000000,IF(INDEX('計算A'!$D$60:$II$104,$B31,229)*LQ31=1,IF(AND($E31=2,UX31=0),1000000,IF($F31&gt;0,INDEX('計算A'!HX$110:HX$114,$F31+1)+IF(AND($E31=1,UX31=0),1000,0),MIN(AFA31,20)*400+(IF('計算A'!HW$106=1,1-LP31,0)+IF('計算A'!HX$106=1,1-LR31,0))*150+140+'計算A'!HX$5*100000+IF(AND($E31=1,UX31=0),50000,0))),1000000))</f>
        <v/>
      </c>
      <c r="AEF31">
        <f>IF($B31=0,1000000,IF(INDEX('計算A'!$D$60:$II$104,$B31,230)*LR31=1,IF(AND($E31=2,UY31=0),1000000,IF($F31&gt;0,INDEX('計算A'!HY$110:HY$114,$F31+1)+IF(AND($E31=1,UY31=0),1000,0),MIN(AFA31,20)*400+(IF('計算A'!HX$106=1,1-LQ31,0)+IF('計算A'!HY$106=1,1-LS31,0))*150+150+'計算A'!HY$5*100000+IF(AND($E31=1,UY31=0),50000,0))),1000000))</f>
        <v/>
      </c>
      <c r="AEG31">
        <f>IF($B31=0,1000000,IF(INDEX('計算A'!$D$60:$II$104,$B31,231)*LS31=1,IF(AND($E31=2,UZ31=0),1000000,IF($F31&gt;0,INDEX('計算A'!HZ$110:HZ$114,$F31+1)+IF(AND($E31=1,UZ31=0),1000,0),MIN(AFA31,20)*400+(IF('計算A'!HY$106=1,1-LR31,0)+IF('計算A'!HZ$106=1,1-LT31,0))*150+160+'計算A'!HZ$5*100000+IF(AND($E31=1,UZ31=0),50000,0))),1000000))</f>
        <v/>
      </c>
      <c r="AEH31">
        <f>IF($B31=0,1000000,IF(INDEX('計算A'!$D$60:$II$104,$B31,232)*LT31=1,IF(AND($E31=2,VA31=0),1000000,IF($F31&gt;0,INDEX('計算A'!IA$110:IA$114,$F31+1)+IF(AND($E31=1,VA31=0),1000,0),MIN(AFA31,20)*400+(IF('計算A'!HZ$106=1,1-LS31,0)+IF('計算A'!IA$106=1,1-LU31,0))*150+170+'計算A'!IA$5*100000+IF(AND($E31=1,VA31=0),50000,0))),1000000))</f>
        <v/>
      </c>
      <c r="AEI31">
        <f>IF($B31=0,1000000,IF(INDEX('計算A'!$D$60:$II$104,$B31,233)*LU31=1,IF(AND($E31=2,VB31=0),1000000,IF($F31&gt;0,INDEX('計算A'!IB$110:IB$114,$F31+1)+IF(AND($E31=1,VB31=0),1000,0),MIN(AFA31,20)*400+(IF('計算A'!IA$106=1,1-LT31,0)+IF('計算A'!IB$106=1,1-LV31,0))*150+180+'計算A'!IB$5*100000+IF(AND($E31=1,VB31=0),50000,0))),1000000))</f>
        <v/>
      </c>
      <c r="AEJ31">
        <f>IF($B31=0,1000000,IF(INDEX('計算A'!$D$60:$II$104,$B31,234)*LV31=1,IF(AND($E31=2,VC31=0),1000000,IF($F31&gt;0,INDEX('計算A'!IC$110:IC$114,$F31+1)+IF(AND($E31=1,VC31=0),1000,0),MIN(AFA31,20)*400+(IF('計算A'!IB$106=1,1-LU31,0)+IF('計算A'!IC$106=1,1-LW31,0))*150+190+'計算A'!IC$5*100000+IF(AND($E31=1,VC31=0),50000,0))),1000000))</f>
        <v/>
      </c>
      <c r="AEK31">
        <f>IF($B31=0,1000000,IF(INDEX('計算A'!$D$60:$II$104,$B31,235)*LW31=1,IF(AND($E31=2,VD31=0),1000000,IF($F31&gt;0,INDEX('計算A'!ID$110:ID$114,$F31+1)+IF(AND($E31=1,VD31=0),1000,0),MIN(AFA31,20)*400+(IF('計算A'!IC$106=1,1-LV31,0)+IF('計算A'!ID$106=1,1-LX31,0))*150+200+'計算A'!ID$5*100000+IF(AND($E31=1,VD31=0),50000,0))),1000000))</f>
        <v/>
      </c>
      <c r="AEL31">
        <f>IF($B31=0,1000000,IF(INDEX('計算A'!$D$60:$II$104,$B31,236)*LX31=1,IF(AND($E31=2,VE31=0),1000000,IF($F31&gt;0,INDEX('計算A'!IE$110:IE$114,$F31+1)+IF(AND($E31=1,VE31=0),1000,0),MIN(AFA31,20)*400+(IF('計算A'!ID$106=1,1-LW31,0)+IF('計算A'!IE$106=1,1-LY31,0))*150+210+'計算A'!IE$5*100000+IF(AND($E31=1,VE31=0),50000,0))),1000000))</f>
        <v/>
      </c>
      <c r="AEM31">
        <f>IF($B31=0,1000000,IF(INDEX('計算A'!$D$60:$II$104,$B31,237)*LY31=1,IF(AND($E31=2,VF31=0),1000000,IF($F31&gt;0,INDEX('計算A'!IF$110:IF$114,$F31+1)+IF(AND($E31=1,VF31=0),1000,0),MIN(AFA31,20)*400+(IF('計算A'!IE$106=1,1-LX31,0)+IF('計算A'!IF$106=1,1-LZ31,0))*150+220+'計算A'!IF$5*100000+IF(AND($E31=1,VF31=0),50000,0))),1000000))</f>
        <v/>
      </c>
      <c r="AEN31">
        <f>IF($B31=0,1000000,IF(INDEX('計算A'!$D$60:$II$104,$B31,238)*LZ31=1,IF(AND($E31=2,VG31=0),1000000,IF($F31&gt;0,INDEX('計算A'!IG$110:IG$114,$F31+1)+IF(AND($E31=1,VG31=0),1000,0),MIN(AFA31,20)*400+(IF('計算A'!IF$106=1,1-LY31,0)+IF('計算A'!IG$106=1,1-MA31,0))*150+230+'計算A'!IG$5*100000+IF(AND($E31=1,VG31=0),50000,0))),1000000))</f>
        <v/>
      </c>
      <c r="AEO31">
        <f>IF($B31=0,1000000,IF(INDEX('計算A'!$D$60:$II$104,$B31,239)*MA31=1,IF(AND($E31=2,VH31=0),1000000,IF($F31&gt;0,INDEX('計算A'!IH$110:IH$114,$F31+1)+IF(AND($E31=1,VH31=0),1000,0),MIN(AFA31,20)*400+(IF('計算A'!IG$106=1,1-LZ31,0)+IF('計算A'!IH$106=1,1-MB31,0))*150+240+'計算A'!IH$5*100000+IF(AND($E31=1,VH31=0),50000,0))),1000000))</f>
        <v/>
      </c>
      <c r="AEP31">
        <f>IF($B31=0,1000000,IF(INDEX('計算A'!$D$60:$II$104,$B31,240)*MB31=1,IF(AND($E31=2,VI31=0),1000000,IF($F31&gt;0,INDEX('計算A'!II$110:II$114,$F31+1)+IF(AND($E31=1,VI31=0),1000,0),MIN(AFA31,20)*400+(IF('計算A'!IH$106=1,1-MA31,0))*150+250+'計算A'!II$5*100000+IF(AND($E31=1,VI31=0),50000,0))),1000000))</f>
        <v/>
      </c>
      <c r="AER31">
        <f>AER30+IF($C30&gt;0,IF(INDEX('計算A'!$D$2:$II$2,$C30)=1,1,0),0)</f>
        <v/>
      </c>
      <c r="AES31">
        <f>AES30+IF($C30&gt;0,IF(INDEX('計算A'!$D$2:$II$2,$C30)=2,1,0),0)</f>
        <v/>
      </c>
      <c r="AET31">
        <f>AET30+IF($C30&gt;0,IF(INDEX('計算A'!$D$2:$II$2,$C30)=3,1,0),0)</f>
        <v/>
      </c>
      <c r="AEU31">
        <f>AEU30+IF($C30&gt;0,IF(INDEX('計算A'!$D$2:$II$2,$C30)=4,1,0),0)</f>
        <v/>
      </c>
      <c r="AEV31">
        <f>AEV30+IF($C30&gt;0,IF(INDEX('計算A'!$D$2:$II$2,$C30)=5,1,0),0)</f>
        <v/>
      </c>
      <c r="AEW31">
        <f>AEW30+IF($C30&gt;0,IF(INDEX('計算A'!$D$2:$II$2,$C30)=6,1,0),0)</f>
        <v/>
      </c>
      <c r="AEX31">
        <f>AEX30+IF($C30&gt;0,IF(INDEX('計算A'!$D$2:$II$2,$C30)=7,1,0),0)</f>
        <v/>
      </c>
      <c r="AEY31">
        <f>AEY30+IF($C30&gt;0,IF(INDEX('計算A'!$D$2:$II$2,$C30)=8,1,0),0)</f>
        <v/>
      </c>
      <c r="AEZ31">
        <f>AEZ30+IF($C30&gt;0,IF(INDEX('計算A'!$D$2:$II$2,$C30)=9,1,0),0)</f>
        <v/>
      </c>
      <c r="AFA31">
        <f>AFA30+IF($C30&gt;0,IF(INDEX('計算A'!$D$2:$II$2,$C30)=10,1,0),0)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F($F32&gt;0,INDEX('計算A'!D$110:D$114,$F32+1)+IF(AND($E32=1,MD32=0),1000,0),MIN(AER32,20)*400+(IF('計算A'!D$106=1,1-CX32,0))*150+11+'計算A'!D$5*100000+IF(AND($E32=1,MD32=0),50000,0))),1000000))</f>
        <v/>
      </c>
      <c r="VL32">
        <f>IF($B32=0,1000000,IF(INDEX('計算A'!$D$60:$II$104,$B32,2)*CX32=1,IF(AND($E32=2,ME32=0),1000000,IF($F32&gt;0,INDEX('計算A'!E$110:E$114,$F32+1)+IF(AND($E32=1,ME32=0),1000,0),MIN(AER32,20)*400+(IF('計算A'!D$106=1,1-CW32,0)+IF('計算A'!E$106=1,1-CY32,0))*150+21+'計算A'!E$5*100000+IF(AND($E32=1,ME32=0),50000,0))),1000000))</f>
        <v/>
      </c>
      <c r="VM32">
        <f>IF($B32=0,1000000,IF(INDEX('計算A'!$D$60:$II$104,$B32,3)*CY32=1,IF(AND($E32=2,MF32=0),1000000,IF($F32&gt;0,INDEX('計算A'!F$110:F$114,$F32+1)+IF(AND($E32=1,MF32=0),1000,0),MIN(AER32,20)*400+(IF('計算A'!E$106=1,1-CX32,0)+IF('計算A'!F$106=1,1-CZ32,0))*150+31+'計算A'!F$5*100000+IF(AND($E32=1,MF32=0),50000,0))),1000000))</f>
        <v/>
      </c>
      <c r="VN32">
        <f>IF($B32=0,1000000,IF(INDEX('計算A'!$D$60:$II$104,$B32,4)*CZ32=1,IF(AND($E32=2,MG32=0),1000000,IF($F32&gt;0,INDEX('計算A'!G$110:G$114,$F32+1)+IF(AND($E32=1,MG32=0),1000,0),MIN(AER32,20)*400+(IF('計算A'!F$106=1,1-CY32,0)+IF('計算A'!G$106=1,1-DA32,0))*150+41+'計算A'!G$5*100000+IF(AND($E32=1,MG32=0),50000,0))),1000000))</f>
        <v/>
      </c>
      <c r="VO32">
        <f>IF($B32=0,1000000,IF(INDEX('計算A'!$D$60:$II$104,$B32,5)*DA32=1,IF(AND($E32=2,MH32=0),1000000,IF($F32&gt;0,INDEX('計算A'!H$110:H$114,$F32+1)+IF(AND($E32=1,MH32=0),1000,0),MIN(AER32,20)*400+(IF('計算A'!G$106=1,1-CZ32,0)+IF('計算A'!H$106=1,1-DB32,0))*150+51+'計算A'!H$5*100000+IF(AND($E32=1,MH32=0),50000,0))),1000000))</f>
        <v/>
      </c>
      <c r="VP32">
        <f>IF($B32=0,1000000,IF(INDEX('計算A'!$D$60:$II$104,$B32,6)*DB32=1,IF(AND($E32=2,MI32=0),1000000,IF($F32&gt;0,INDEX('計算A'!I$110:I$114,$F32+1)+IF(AND($E32=1,MI32=0),1000,0),MIN(AER32,20)*400+(IF('計算A'!H$106=1,1-DA32,0)+IF('計算A'!I$106=1,1-DC32,0))*150+61+'計算A'!I$5*100000+IF(AND($E32=1,MI32=0),50000,0))),1000000))</f>
        <v/>
      </c>
      <c r="VQ32">
        <f>IF($B32=0,1000000,IF(INDEX('計算A'!$D$60:$II$104,$B32,7)*DC32=1,IF(AND($E32=2,MJ32=0),1000000,IF($F32&gt;0,INDEX('計算A'!J$110:J$114,$F32+1)+IF(AND($E32=1,MJ32=0),1000,0),MIN(AER32,20)*400+(IF('計算A'!I$106=1,1-DB32,0)+IF('計算A'!J$106=1,1-DD32,0))*150+71+'計算A'!J$5*100000+IF(AND($E32=1,MJ32=0),50000,0))),1000000))</f>
        <v/>
      </c>
      <c r="VR32">
        <f>IF($B32=0,1000000,IF(INDEX('計算A'!$D$60:$II$104,$B32,8)*DD32=1,IF(AND($E32=2,MK32=0),1000000,IF($F32&gt;0,INDEX('計算A'!K$110:K$114,$F32+1)+IF(AND($E32=1,MK32=0),1000,0),MIN(AER32,20)*400+(IF('計算A'!J$106=1,1-DC32,0)+IF('計算A'!K$106=1,1-DE32,0))*150+81+'計算A'!K$5*100000+IF(AND($E32=1,MK32=0),50000,0))),1000000))</f>
        <v/>
      </c>
      <c r="VS32">
        <f>IF($B32=0,1000000,IF(INDEX('計算A'!$D$60:$II$104,$B32,9)*DE32=1,IF(AND($E32=2,ML32=0),1000000,IF($F32&gt;0,INDEX('計算A'!L$110:L$114,$F32+1)+IF(AND($E32=1,ML32=0),1000,0),MIN(AER32,20)*400+(IF('計算A'!K$106=1,1-DD32,0)+IF('計算A'!L$106=1,1-DF32,0))*150+91+'計算A'!L$5*100000+IF(AND($E32=1,ML32=0),50000,0))),1000000))</f>
        <v/>
      </c>
      <c r="VT32">
        <f>IF($B32=0,1000000,IF(INDEX('計算A'!$D$60:$II$104,$B32,10)*DF32=1,IF(AND($E32=2,MM32=0),1000000,IF($F32&gt;0,INDEX('計算A'!M$110:M$114,$F32+1)+IF(AND($E32=1,MM32=0),1000,0),MIN(AER32,20)*400+(IF('計算A'!L$106=1,1-DE32,0)+IF('計算A'!M$106=1,1-DG32,0))*150+101+'計算A'!M$5*100000+IF(AND($E32=1,MM32=0),50000,0))),1000000))</f>
        <v/>
      </c>
      <c r="VU32">
        <f>IF($B32=0,1000000,IF(INDEX('計算A'!$D$60:$II$104,$B32,11)*DG32=1,IF(AND($E32=2,MN32=0),1000000,IF($F32&gt;0,INDEX('計算A'!N$110:N$114,$F32+1)+IF(AND($E32=1,MN32=0),1000,0),MIN(AER32,20)*400+(IF('計算A'!M$106=1,1-DF32,0)+IF('計算A'!N$106=1,1-DH32,0))*150+111+'計算A'!N$5*100000+IF(AND($E32=1,MN32=0),50000,0))),1000000))</f>
        <v/>
      </c>
      <c r="VV32">
        <f>IF($B32=0,1000000,IF(INDEX('計算A'!$D$60:$II$104,$B32,12)*DH32=1,IF(AND($E32=2,MO32=0),1000000,IF($F32&gt;0,INDEX('計算A'!O$110:O$114,$F32+1)+IF(AND($E32=1,MO32=0),1000,0),MIN(AER32,20)*400+(IF('計算A'!N$106=1,1-DG32,0)+IF('計算A'!O$106=1,1-DI32,0))*150+121+'計算A'!O$5*100000+IF(AND($E32=1,MO32=0),50000,0))),1000000))</f>
        <v/>
      </c>
      <c r="VW32">
        <f>IF($B32=0,1000000,IF(INDEX('計算A'!$D$60:$II$104,$B32,13)*DI32=1,IF(AND($E32=2,MP32=0),1000000,IF($F32&gt;0,INDEX('計算A'!P$110:P$114,$F32+1)+IF(AND($E32=1,MP32=0),1000,0),MIN(AER32,20)*400+(IF('計算A'!O$106=1,1-DH32,0)+IF('計算A'!P$106=1,1-DJ32,0))*150+131+'計算A'!P$5*100000+IF(AND($E32=1,MP32=0),50000,0))),1000000))</f>
        <v/>
      </c>
      <c r="VX32">
        <f>IF($B32=0,1000000,IF(INDEX('計算A'!$D$60:$II$104,$B32,14)*DJ32=1,IF(AND($E32=2,MQ32=0),1000000,IF($F32&gt;0,INDEX('計算A'!Q$110:Q$114,$F32+1)+IF(AND($E32=1,MQ32=0),1000,0),MIN(AER32,20)*400+(IF('計算A'!P$106=1,1-DI32,0)+IF('計算A'!Q$106=1,1-DK32,0))*150+141+'計算A'!Q$5*100000+IF(AND($E32=1,MQ32=0),50000,0))),1000000))</f>
        <v/>
      </c>
      <c r="VY32">
        <f>IF($B32=0,1000000,IF(INDEX('計算A'!$D$60:$II$104,$B32,15)*DK32=1,IF(AND($E32=2,MR32=0),1000000,IF($F32&gt;0,INDEX('計算A'!R$110:R$114,$F32+1)+IF(AND($E32=1,MR32=0),1000,0),MIN(AER32,20)*400+(IF('計算A'!Q$106=1,1-DJ32,0)+IF('計算A'!R$106=1,1-DL32,0))*150+151+'計算A'!R$5*100000+IF(AND($E32=1,MR32=0),50000,0))),1000000))</f>
        <v/>
      </c>
      <c r="VZ32">
        <f>IF($B32=0,1000000,IF(INDEX('計算A'!$D$60:$II$104,$B32,16)*DL32=1,IF(AND($E32=2,MS32=0),1000000,IF($F32&gt;0,INDEX('計算A'!S$110:S$114,$F32+1)+IF(AND($E32=1,MS32=0),1000,0),MIN(AER32,20)*400+(IF('計算A'!R$106=1,1-DK32,0)+IF('計算A'!S$106=1,1-DM32,0))*150+161+'計算A'!S$5*100000+IF(AND($E32=1,MS32=0),50000,0))),1000000))</f>
        <v/>
      </c>
      <c r="WA32">
        <f>IF($B32=0,1000000,IF(INDEX('計算A'!$D$60:$II$104,$B32,17)*DM32=1,IF(AND($E32=2,MT32=0),1000000,IF($F32&gt;0,INDEX('計算A'!T$110:T$114,$F32+1)+IF(AND($E32=1,MT32=0),1000,0),MIN(AER32,20)*400+(IF('計算A'!S$106=1,1-DL32,0)+IF('計算A'!T$106=1,1-DN32,0))*150+171+'計算A'!T$5*100000+IF(AND($E32=1,MT32=0),50000,0))),1000000))</f>
        <v/>
      </c>
      <c r="WB32">
        <f>IF($B32=0,1000000,IF(INDEX('計算A'!$D$60:$II$104,$B32,18)*DN32=1,IF(AND($E32=2,MU32=0),1000000,IF($F32&gt;0,INDEX('計算A'!U$110:U$114,$F32+1)+IF(AND($E32=1,MU32=0),1000,0),MIN(AER32,20)*400+(IF('計算A'!T$106=1,1-DM32,0)+IF('計算A'!U$106=1,1-DO32,0))*150+181+'計算A'!U$5*100000+IF(AND($E32=1,MU32=0),50000,0))),1000000))</f>
        <v/>
      </c>
      <c r="WC32">
        <f>IF($B32=0,1000000,IF(INDEX('計算A'!$D$60:$II$104,$B32,19)*DO32=1,IF(AND($E32=2,MV32=0),1000000,IF($F32&gt;0,INDEX('計算A'!V$110:V$114,$F32+1)+IF(AND($E32=1,MV32=0),1000,0),MIN(AER32,20)*400+(IF('計算A'!U$106=1,1-DN32,0)+IF('計算A'!V$106=1,1-DP32,0))*150+191+'計算A'!V$5*100000+IF(AND($E32=1,MV32=0),50000,0))),1000000))</f>
        <v/>
      </c>
      <c r="WD32">
        <f>IF($B32=0,1000000,IF(INDEX('計算A'!$D$60:$II$104,$B32,20)*DP32=1,IF(AND($E32=2,MW32=0),1000000,IF($F32&gt;0,INDEX('計算A'!W$110:W$114,$F32+1)+IF(AND($E32=1,MW32=0),1000,0),MIN(AER32,20)*400+(IF('計算A'!V$106=1,1-DO32,0)+IF('計算A'!W$106=1,1-DQ32,0))*150+201+'計算A'!W$5*100000+IF(AND($E32=1,MW32=0),50000,0))),1000000))</f>
        <v/>
      </c>
      <c r="WE32">
        <f>IF($B32=0,1000000,IF(INDEX('計算A'!$D$60:$II$104,$B32,21)*DQ32=1,IF(AND($E32=2,MX32=0),1000000,IF($F32&gt;0,INDEX('計算A'!X$110:X$114,$F32+1)+IF(AND($E32=1,MX32=0),1000,0),MIN(AER32,20)*400+(IF('計算A'!W$106=1,1-DP32,0)+IF('計算A'!X$106=1,1-DR32,0))*150+211+'計算A'!X$5*100000+IF(AND($E32=1,MX32=0),50000,0))),1000000))</f>
        <v/>
      </c>
      <c r="WF32">
        <f>IF($B32=0,1000000,IF(INDEX('計算A'!$D$60:$II$104,$B32,22)*DR32=1,IF(AND($E32=2,MY32=0),1000000,IF($F32&gt;0,INDEX('計算A'!Y$110:Y$114,$F32+1)+IF(AND($E32=1,MY32=0),1000,0),MIN(AER32,20)*400+(IF('計算A'!X$106=1,1-DQ32,0)+IF('計算A'!Y$106=1,1-DS32,0))*150+221+'計算A'!Y$5*100000+IF(AND($E32=1,MY32=0),50000,0))),1000000))</f>
        <v/>
      </c>
      <c r="WG32">
        <f>IF($B32=0,1000000,IF(INDEX('計算A'!$D$60:$II$104,$B32,23)*DS32=1,IF(AND($E32=2,MZ32=0),1000000,IF($F32&gt;0,INDEX('計算A'!Z$110:Z$114,$F32+1)+IF(AND($E32=1,MZ32=0),1000,0),MIN(AER32,20)*400+(IF('計算A'!Y$106=1,1-DR32,0)+IF('計算A'!Z$106=1,1-DT32,0))*150+231+'計算A'!Z$5*100000+IF(AND($E32=1,MZ32=0),50000,0))),1000000))</f>
        <v/>
      </c>
      <c r="WH32">
        <f>IF($B32=0,1000000,IF(INDEX('計算A'!$D$60:$II$104,$B32,24)*DT32=1,IF(AND($E32=2,NA32=0),1000000,IF($F32&gt;0,INDEX('計算A'!AA$110:AA$114,$F32+1)+IF(AND($E32=1,NA32=0),1000,0),MIN(AER32,20)*400+(IF('計算A'!Z$106=1,1-DS32,0))*150+241+'計算A'!AA$5*100000+IF(AND($E32=1,NA32=0),50000,0))),1000000))</f>
        <v/>
      </c>
      <c r="WI32">
        <f>IF($B32=0,1000000,IF(INDEX('計算A'!$D$60:$II$104,$B32,25)*DU32=1,IF(AND($E32=2,NB32=0),1000000,IF($F32&gt;0,INDEX('計算A'!AB$110:AB$114,$F32+1)+IF(AND($E32=1,NB32=0),1000,0),MIN(AES32,20)*400+(IF('計算A'!AB$106=1,1-DV32,0))*150+12+'計算A'!AB$5*100000+IF(AND($E32=1,NB32=0),50000,0))),1000000))</f>
        <v/>
      </c>
      <c r="WJ32">
        <f>IF($B32=0,1000000,IF(INDEX('計算A'!$D$60:$II$104,$B32,26)*DV32=1,IF(AND($E32=2,NC32=0),1000000,IF($F32&gt;0,INDEX('計算A'!AC$110:AC$114,$F32+1)+IF(AND($E32=1,NC32=0),1000,0),MIN(AES32,20)*400+(IF('計算A'!AB$106=1,1-DU32,0)+IF('計算A'!AC$106=1,1-DW32,0))*150+22+'計算A'!AC$5*100000+IF(AND($E32=1,NC32=0),50000,0))),1000000))</f>
        <v/>
      </c>
      <c r="WK32">
        <f>IF($B32=0,1000000,IF(INDEX('計算A'!$D$60:$II$104,$B32,27)*DW32=1,IF(AND($E32=2,ND32=0),1000000,IF($F32&gt;0,INDEX('計算A'!AD$110:AD$114,$F32+1)+IF(AND($E32=1,ND32=0),1000,0),MIN(AES32,20)*400+(IF('計算A'!AC$106=1,1-DV32,0)+IF('計算A'!AD$106=1,1-DX32,0))*150+32+'計算A'!AD$5*100000+IF(AND($E32=1,ND32=0),50000,0))),1000000))</f>
        <v/>
      </c>
      <c r="WL32">
        <f>IF($B32=0,1000000,IF(INDEX('計算A'!$D$60:$II$104,$B32,28)*DX32=1,IF(AND($E32=2,NE32=0),1000000,IF($F32&gt;0,INDEX('計算A'!AE$110:AE$114,$F32+1)+IF(AND($E32=1,NE32=0),1000,0),MIN(AES32,20)*400+(IF('計算A'!AD$106=1,1-DW32,0)+IF('計算A'!AE$106=1,1-DY32,0))*150+42+'計算A'!AE$5*100000+IF(AND($E32=1,NE32=0),50000,0))),1000000))</f>
        <v/>
      </c>
      <c r="WM32">
        <f>IF($B32=0,1000000,IF(INDEX('計算A'!$D$60:$II$104,$B32,29)*DY32=1,IF(AND($E32=2,NF32=0),1000000,IF($F32&gt;0,INDEX('計算A'!AF$110:AF$114,$F32+1)+IF(AND($E32=1,NF32=0),1000,0),MIN(AES32,20)*400+(IF('計算A'!AE$106=1,1-DX32,0)+IF('計算A'!AF$106=1,1-DZ32,0))*150+52+'計算A'!AF$5*100000+IF(AND($E32=1,NF32=0),50000,0))),1000000))</f>
        <v/>
      </c>
      <c r="WN32">
        <f>IF($B32=0,1000000,IF(INDEX('計算A'!$D$60:$II$104,$B32,30)*DZ32=1,IF(AND($E32=2,NG32=0),1000000,IF($F32&gt;0,INDEX('計算A'!AG$110:AG$114,$F32+1)+IF(AND($E32=1,NG32=0),1000,0),MIN(AES32,20)*400+(IF('計算A'!AF$106=1,1-DY32,0)+IF('計算A'!AG$106=1,1-EA32,0))*150+62+'計算A'!AG$5*100000+IF(AND($E32=1,NG32=0),50000,0))),1000000))</f>
        <v/>
      </c>
      <c r="WO32">
        <f>IF($B32=0,1000000,IF(INDEX('計算A'!$D$60:$II$104,$B32,31)*EA32=1,IF(AND($E32=2,NH32=0),1000000,IF($F32&gt;0,INDEX('計算A'!AH$110:AH$114,$F32+1)+IF(AND($E32=1,NH32=0),1000,0),MIN(AES32,20)*400+(IF('計算A'!AG$106=1,1-DZ32,0)+IF('計算A'!AH$106=1,1-EB32,0))*150+72+'計算A'!AH$5*100000+IF(AND($E32=1,NH32=0),50000,0))),1000000))</f>
        <v/>
      </c>
      <c r="WP32">
        <f>IF($B32=0,1000000,IF(INDEX('計算A'!$D$60:$II$104,$B32,32)*EB32=1,IF(AND($E32=2,NI32=0),1000000,IF($F32&gt;0,INDEX('計算A'!AI$110:AI$114,$F32+1)+IF(AND($E32=1,NI32=0),1000,0),MIN(AES32,20)*400+(IF('計算A'!AH$106=1,1-EA32,0)+IF('計算A'!AI$106=1,1-EC32,0))*150+82+'計算A'!AI$5*100000+IF(AND($E32=1,NI32=0),50000,0))),1000000))</f>
        <v/>
      </c>
      <c r="WQ32">
        <f>IF($B32=0,1000000,IF(INDEX('計算A'!$D$60:$II$104,$B32,33)*EC32=1,IF(AND($E32=2,NJ32=0),1000000,IF($F32&gt;0,INDEX('計算A'!AJ$110:AJ$114,$F32+1)+IF(AND($E32=1,NJ32=0),1000,0),MIN(AES32,20)*400+(IF('計算A'!AI$106=1,1-EB32,0)+IF('計算A'!AJ$106=1,1-ED32,0))*150+92+'計算A'!AJ$5*100000+IF(AND($E32=1,NJ32=0),50000,0))),1000000))</f>
        <v/>
      </c>
      <c r="WR32">
        <f>IF($B32=0,1000000,IF(INDEX('計算A'!$D$60:$II$104,$B32,34)*ED32=1,IF(AND($E32=2,NK32=0),1000000,IF($F32&gt;0,INDEX('計算A'!AK$110:AK$114,$F32+1)+IF(AND($E32=1,NK32=0),1000,0),MIN(AES32,20)*400+(IF('計算A'!AJ$106=1,1-EC32,0)+IF('計算A'!AK$106=1,1-EE32,0))*150+102+'計算A'!AK$5*100000+IF(AND($E32=1,NK32=0),50000,0))),1000000))</f>
        <v/>
      </c>
      <c r="WS32">
        <f>IF($B32=0,1000000,IF(INDEX('計算A'!$D$60:$II$104,$B32,35)*EE32=1,IF(AND($E32=2,NL32=0),1000000,IF($F32&gt;0,INDEX('計算A'!AL$110:AL$114,$F32+1)+IF(AND($E32=1,NL32=0),1000,0),MIN(AES32,20)*400+(IF('計算A'!AK$106=1,1-ED32,0)+IF('計算A'!AL$106=1,1-EF32,0))*150+112+'計算A'!AL$5*100000+IF(AND($E32=1,NL32=0),50000,0))),1000000))</f>
        <v/>
      </c>
      <c r="WT32">
        <f>IF($B32=0,1000000,IF(INDEX('計算A'!$D$60:$II$104,$B32,36)*EF32=1,IF(AND($E32=2,NM32=0),1000000,IF($F32&gt;0,INDEX('計算A'!AM$110:AM$114,$F32+1)+IF(AND($E32=1,NM32=0),1000,0),MIN(AES32,20)*400+(IF('計算A'!AL$106=1,1-EE32,0)+IF('計算A'!AM$106=1,1-EG32,0))*150+122+'計算A'!AM$5*100000+IF(AND($E32=1,NM32=0),50000,0))),1000000))</f>
        <v/>
      </c>
      <c r="WU32">
        <f>IF($B32=0,1000000,IF(INDEX('計算A'!$D$60:$II$104,$B32,37)*EG32=1,IF(AND($E32=2,NN32=0),1000000,IF($F32&gt;0,INDEX('計算A'!AN$110:AN$114,$F32+1)+IF(AND($E32=1,NN32=0),1000,0),MIN(AES32,20)*400+(IF('計算A'!AM$106=1,1-EF32,0)+IF('計算A'!AN$106=1,1-EH32,0))*150+132+'計算A'!AN$5*100000+IF(AND($E32=1,NN32=0),50000,0))),1000000))</f>
        <v/>
      </c>
      <c r="WV32">
        <f>IF($B32=0,1000000,IF(INDEX('計算A'!$D$60:$II$104,$B32,38)*EH32=1,IF(AND($E32=2,NO32=0),1000000,IF($F32&gt;0,INDEX('計算A'!AO$110:AO$114,$F32+1)+IF(AND($E32=1,NO32=0),1000,0),MIN(AES32,20)*400+(IF('計算A'!AN$106=1,1-EG32,0)+IF('計算A'!AO$106=1,1-EI32,0))*150+142+'計算A'!AO$5*100000+IF(AND($E32=1,NO32=0),50000,0))),1000000))</f>
        <v/>
      </c>
      <c r="WW32">
        <f>IF($B32=0,1000000,IF(INDEX('計算A'!$D$60:$II$104,$B32,39)*EI32=1,IF(AND($E32=2,NP32=0),1000000,IF($F32&gt;0,INDEX('計算A'!AP$110:AP$114,$F32+1)+IF(AND($E32=1,NP32=0),1000,0),MIN(AES32,20)*400+(IF('計算A'!AO$106=1,1-EH32,0)+IF('計算A'!AP$106=1,1-EJ32,0))*150+152+'計算A'!AP$5*100000+IF(AND($E32=1,NP32=0),50000,0))),1000000))</f>
        <v/>
      </c>
      <c r="WX32">
        <f>IF($B32=0,1000000,IF(INDEX('計算A'!$D$60:$II$104,$B32,40)*EJ32=1,IF(AND($E32=2,NQ32=0),1000000,IF($F32&gt;0,INDEX('計算A'!AQ$110:AQ$114,$F32+1)+IF(AND($E32=1,NQ32=0),1000,0),MIN(AES32,20)*400+(IF('計算A'!AP$106=1,1-EI32,0)+IF('計算A'!AQ$106=1,1-EK32,0))*150+162+'計算A'!AQ$5*100000+IF(AND($E32=1,NQ32=0),50000,0))),1000000))</f>
        <v/>
      </c>
      <c r="WY32">
        <f>IF($B32=0,1000000,IF(INDEX('計算A'!$D$60:$II$104,$B32,41)*EK32=1,IF(AND($E32=2,NR32=0),1000000,IF($F32&gt;0,INDEX('計算A'!AR$110:AR$114,$F32+1)+IF(AND($E32=1,NR32=0),1000,0),MIN(AES32,20)*400+(IF('計算A'!AQ$106=1,1-EJ32,0)+IF('計算A'!AR$106=1,1-EL32,0))*150+172+'計算A'!AR$5*100000+IF(AND($E32=1,NR32=0),50000,0))),1000000))</f>
        <v/>
      </c>
      <c r="WZ32">
        <f>IF($B32=0,1000000,IF(INDEX('計算A'!$D$60:$II$104,$B32,42)*EL32=1,IF(AND($E32=2,NS32=0),1000000,IF($F32&gt;0,INDEX('計算A'!AS$110:AS$114,$F32+1)+IF(AND($E32=1,NS32=0),1000,0),MIN(AES32,20)*400+(IF('計算A'!AR$106=1,1-EK32,0)+IF('計算A'!AS$106=1,1-EM32,0))*150+182+'計算A'!AS$5*100000+IF(AND($E32=1,NS32=0),50000,0))),1000000))</f>
        <v/>
      </c>
      <c r="XA32">
        <f>IF($B32=0,1000000,IF(INDEX('計算A'!$D$60:$II$104,$B32,43)*EM32=1,IF(AND($E32=2,NT32=0),1000000,IF($F32&gt;0,INDEX('計算A'!AT$110:AT$114,$F32+1)+IF(AND($E32=1,NT32=0),1000,0),MIN(AES32,20)*400+(IF('計算A'!AS$106=1,1-EL32,0)+IF('計算A'!AT$106=1,1-EN32,0))*150+192+'計算A'!AT$5*100000+IF(AND($E32=1,NT32=0),50000,0))),1000000))</f>
        <v/>
      </c>
      <c r="XB32">
        <f>IF($B32=0,1000000,IF(INDEX('計算A'!$D$60:$II$104,$B32,44)*EN32=1,IF(AND($E32=2,NU32=0),1000000,IF($F32&gt;0,INDEX('計算A'!AU$110:AU$114,$F32+1)+IF(AND($E32=1,NU32=0),1000,0),MIN(AES32,20)*400+(IF('計算A'!AT$106=1,1-EM32,0)+IF('計算A'!AU$106=1,1-EO32,0))*150+202+'計算A'!AU$5*100000+IF(AND($E32=1,NU32=0),50000,0))),1000000))</f>
        <v/>
      </c>
      <c r="XC32">
        <f>IF($B32=0,1000000,IF(INDEX('計算A'!$D$60:$II$104,$B32,45)*EO32=1,IF(AND($E32=2,NV32=0),1000000,IF($F32&gt;0,INDEX('計算A'!AV$110:AV$114,$F32+1)+IF(AND($E32=1,NV32=0),1000,0),MIN(AES32,20)*400+(IF('計算A'!AU$106=1,1-EN32,0)+IF('計算A'!AV$106=1,1-EP32,0))*150+212+'計算A'!AV$5*100000+IF(AND($E32=1,NV32=0),50000,0))),1000000))</f>
        <v/>
      </c>
      <c r="XD32">
        <f>IF($B32=0,1000000,IF(INDEX('計算A'!$D$60:$II$104,$B32,46)*EP32=1,IF(AND($E32=2,NW32=0),1000000,IF($F32&gt;0,INDEX('計算A'!AW$110:AW$114,$F32+1)+IF(AND($E32=1,NW32=0),1000,0),MIN(AES32,20)*400+(IF('計算A'!AV$106=1,1-EO32,0)+IF('計算A'!AW$106=1,1-EQ32,0))*150+222+'計算A'!AW$5*100000+IF(AND($E32=1,NW32=0),50000,0))),1000000))</f>
        <v/>
      </c>
      <c r="XE32">
        <f>IF($B32=0,1000000,IF(INDEX('計算A'!$D$60:$II$104,$B32,47)*EQ32=1,IF(AND($E32=2,NX32=0),1000000,IF($F32&gt;0,INDEX('計算A'!AX$110:AX$114,$F32+1)+IF(AND($E32=1,NX32=0),1000,0),MIN(AES32,20)*400+(IF('計算A'!AW$106=1,1-EP32,0)+IF('計算A'!AX$106=1,1-ER32,0))*150+232+'計算A'!AX$5*100000+IF(AND($E32=1,NX32=0),50000,0))),1000000))</f>
        <v/>
      </c>
      <c r="XF32">
        <f>IF($B32=0,1000000,IF(INDEX('計算A'!$D$60:$II$104,$B32,48)*ER32=1,IF(AND($E32=2,NY32=0),1000000,IF($F32&gt;0,INDEX('計算A'!AY$110:AY$114,$F32+1)+IF(AND($E32=1,NY32=0),1000,0),MIN(AES32,20)*400+(IF('計算A'!AX$106=1,1-EQ32,0))*150+242+'計算A'!AY$5*100000+IF(AND($E32=1,NY32=0),50000,0))),1000000))</f>
        <v/>
      </c>
      <c r="XG32">
        <f>IF($B32=0,1000000,IF(INDEX('計算A'!$D$60:$II$104,$B32,49)*ES32=1,IF(AND($E32=2,NZ32=0),1000000,IF($F32&gt;0,INDEX('計算A'!AZ$110:AZ$114,$F32+1)+IF(AND($E32=1,NZ32=0),1000,0),MIN(AET32,20)*400+(IF('計算A'!AZ$106=1,1-ET32,0))*150+13+'計算A'!AZ$5*100000+IF(AND($E32=1,NZ32=0),50000,0))),1000000))</f>
        <v/>
      </c>
      <c r="XH32">
        <f>IF($B32=0,1000000,IF(INDEX('計算A'!$D$60:$II$104,$B32,50)*ET32=1,IF(AND($E32=2,OA32=0),1000000,IF($F32&gt;0,INDEX('計算A'!BA$110:BA$114,$F32+1)+IF(AND($E32=1,OA32=0),1000,0),MIN(AET32,20)*400+(IF('計算A'!AZ$106=1,1-ES32,0)+IF('計算A'!BA$106=1,1-EU32,0))*150+23+'計算A'!BA$5*100000+IF(AND($E32=1,OA32=0),50000,0))),1000000))</f>
        <v/>
      </c>
      <c r="XI32">
        <f>IF($B32=0,1000000,IF(INDEX('計算A'!$D$60:$II$104,$B32,51)*EU32=1,IF(AND($E32=2,OB32=0),1000000,IF($F32&gt;0,INDEX('計算A'!BB$110:BB$114,$F32+1)+IF(AND($E32=1,OB32=0),1000,0),MIN(AET32,20)*400+(IF('計算A'!BA$106=1,1-ET32,0)+IF('計算A'!BB$106=1,1-EV32,0))*150+33+'計算A'!BB$5*100000+IF(AND($E32=1,OB32=0),50000,0))),1000000))</f>
        <v/>
      </c>
      <c r="XJ32">
        <f>IF($B32=0,1000000,IF(INDEX('計算A'!$D$60:$II$104,$B32,52)*EV32=1,IF(AND($E32=2,OC32=0),1000000,IF($F32&gt;0,INDEX('計算A'!BC$110:BC$114,$F32+1)+IF(AND($E32=1,OC32=0),1000,0),MIN(AET32,20)*400+(IF('計算A'!BB$106=1,1-EU32,0)+IF('計算A'!BC$106=1,1-EW32,0))*150+43+'計算A'!BC$5*100000+IF(AND($E32=1,OC32=0),50000,0))),1000000))</f>
        <v/>
      </c>
      <c r="XK32">
        <f>IF($B32=0,1000000,IF(INDEX('計算A'!$D$60:$II$104,$B32,53)*EW32=1,IF(AND($E32=2,OD32=0),1000000,IF($F32&gt;0,INDEX('計算A'!BD$110:BD$114,$F32+1)+IF(AND($E32=1,OD32=0),1000,0),MIN(AET32,20)*400+(IF('計算A'!BC$106=1,1-EV32,0)+IF('計算A'!BD$106=1,1-EX32,0))*150+53+'計算A'!BD$5*100000+IF(AND($E32=1,OD32=0),50000,0))),1000000))</f>
        <v/>
      </c>
      <c r="XL32">
        <f>IF($B32=0,1000000,IF(INDEX('計算A'!$D$60:$II$104,$B32,54)*EX32=1,IF(AND($E32=2,OE32=0),1000000,IF($F32&gt;0,INDEX('計算A'!BE$110:BE$114,$F32+1)+IF(AND($E32=1,OE32=0),1000,0),MIN(AET32,20)*400+(IF('計算A'!BD$106=1,1-EW32,0)+IF('計算A'!BE$106=1,1-EY32,0))*150+63+'計算A'!BE$5*100000+IF(AND($E32=1,OE32=0),50000,0))),1000000))</f>
        <v/>
      </c>
      <c r="XM32">
        <f>IF($B32=0,1000000,IF(INDEX('計算A'!$D$60:$II$104,$B32,55)*EY32=1,IF(AND($E32=2,OF32=0),1000000,IF($F32&gt;0,INDEX('計算A'!BF$110:BF$114,$F32+1)+IF(AND($E32=1,OF32=0),1000,0),MIN(AET32,20)*400+(IF('計算A'!BE$106=1,1-EX32,0)+IF('計算A'!BF$106=1,1-EZ32,0))*150+73+'計算A'!BF$5*100000+IF(AND($E32=1,OF32=0),50000,0))),1000000))</f>
        <v/>
      </c>
      <c r="XN32">
        <f>IF($B32=0,1000000,IF(INDEX('計算A'!$D$60:$II$104,$B32,56)*EZ32=1,IF(AND($E32=2,OG32=0),1000000,IF($F32&gt;0,INDEX('計算A'!BG$110:BG$114,$F32+1)+IF(AND($E32=1,OG32=0),1000,0),MIN(AET32,20)*400+(IF('計算A'!BF$106=1,1-EY32,0)+IF('計算A'!BG$106=1,1-FA32,0))*150+83+'計算A'!BG$5*100000+IF(AND($E32=1,OG32=0),50000,0))),1000000))</f>
        <v/>
      </c>
      <c r="XO32">
        <f>IF($B32=0,1000000,IF(INDEX('計算A'!$D$60:$II$104,$B32,57)*FA32=1,IF(AND($E32=2,OH32=0),1000000,IF($F32&gt;0,INDEX('計算A'!BH$110:BH$114,$F32+1)+IF(AND($E32=1,OH32=0),1000,0),MIN(AET32,20)*400+(IF('計算A'!BG$106=1,1-EZ32,0)+IF('計算A'!BH$106=1,1-FB32,0))*150+93+'計算A'!BH$5*100000+IF(AND($E32=1,OH32=0),50000,0))),1000000))</f>
        <v/>
      </c>
      <c r="XP32">
        <f>IF($B32=0,1000000,IF(INDEX('計算A'!$D$60:$II$104,$B32,58)*FB32=1,IF(AND($E32=2,OI32=0),1000000,IF($F32&gt;0,INDEX('計算A'!BI$110:BI$114,$F32+1)+IF(AND($E32=1,OI32=0),1000,0),MIN(AET32,20)*400+(IF('計算A'!BH$106=1,1-FA32,0)+IF('計算A'!BI$106=1,1-FC32,0))*150+103+'計算A'!BI$5*100000+IF(AND($E32=1,OI32=0),50000,0))),1000000))</f>
        <v/>
      </c>
      <c r="XQ32">
        <f>IF($B32=0,1000000,IF(INDEX('計算A'!$D$60:$II$104,$B32,59)*FC32=1,IF(AND($E32=2,OJ32=0),1000000,IF($F32&gt;0,INDEX('計算A'!BJ$110:BJ$114,$F32+1)+IF(AND($E32=1,OJ32=0),1000,0),MIN(AET32,20)*400+(IF('計算A'!BI$106=1,1-FB32,0)+IF('計算A'!BJ$106=1,1-FD32,0))*150+113+'計算A'!BJ$5*100000+IF(AND($E32=1,OJ32=0),50000,0))),1000000))</f>
        <v/>
      </c>
      <c r="XR32">
        <f>IF($B32=0,1000000,IF(INDEX('計算A'!$D$60:$II$104,$B32,60)*FD32=1,IF(AND($E32=2,OK32=0),1000000,IF($F32&gt;0,INDEX('計算A'!BK$110:BK$114,$F32+1)+IF(AND($E32=1,OK32=0),1000,0),MIN(AET32,20)*400+(IF('計算A'!BJ$106=1,1-FC32,0)+IF('計算A'!BK$106=1,1-FE32,0))*150+123+'計算A'!BK$5*100000+IF(AND($E32=1,OK32=0),50000,0))),1000000))</f>
        <v/>
      </c>
      <c r="XS32">
        <f>IF($B32=0,1000000,IF(INDEX('計算A'!$D$60:$II$104,$B32,61)*FE32=1,IF(AND($E32=2,OL32=0),1000000,IF($F32&gt;0,INDEX('計算A'!BL$110:BL$114,$F32+1)+IF(AND($E32=1,OL32=0),1000,0),MIN(AET32,20)*400+(IF('計算A'!BK$106=1,1-FD32,0)+IF('計算A'!BL$106=1,1-FF32,0))*150+133+'計算A'!BL$5*100000+IF(AND($E32=1,OL32=0),50000,0))),1000000))</f>
        <v/>
      </c>
      <c r="XT32">
        <f>IF($B32=0,1000000,IF(INDEX('計算A'!$D$60:$II$104,$B32,62)*FF32=1,IF(AND($E32=2,OM32=0),1000000,IF($F32&gt;0,INDEX('計算A'!BM$110:BM$114,$F32+1)+IF(AND($E32=1,OM32=0),1000,0),MIN(AET32,20)*400+(IF('計算A'!BL$106=1,1-FE32,0)+IF('計算A'!BM$106=1,1-FG32,0))*150+143+'計算A'!BM$5*100000+IF(AND($E32=1,OM32=0),50000,0))),1000000))</f>
        <v/>
      </c>
      <c r="XU32">
        <f>IF($B32=0,1000000,IF(INDEX('計算A'!$D$60:$II$104,$B32,63)*FG32=1,IF(AND($E32=2,ON32=0),1000000,IF($F32&gt;0,INDEX('計算A'!BN$110:BN$114,$F32+1)+IF(AND($E32=1,ON32=0),1000,0),MIN(AET32,20)*400+(IF('計算A'!BM$106=1,1-FF32,0)+IF('計算A'!BN$106=1,1-FH32,0))*150+153+'計算A'!BN$5*100000+IF(AND($E32=1,ON32=0),50000,0))),1000000))</f>
        <v/>
      </c>
      <c r="XV32">
        <f>IF($B32=0,1000000,IF(INDEX('計算A'!$D$60:$II$104,$B32,64)*FH32=1,IF(AND($E32=2,OO32=0),1000000,IF($F32&gt;0,INDEX('計算A'!BO$110:BO$114,$F32+1)+IF(AND($E32=1,OO32=0),1000,0),MIN(AET32,20)*400+(IF('計算A'!BN$106=1,1-FG32,0)+IF('計算A'!BO$106=1,1-FI32,0))*150+163+'計算A'!BO$5*100000+IF(AND($E32=1,OO32=0),50000,0))),1000000))</f>
        <v/>
      </c>
      <c r="XW32">
        <f>IF($B32=0,1000000,IF(INDEX('計算A'!$D$60:$II$104,$B32,65)*FI32=1,IF(AND($E32=2,OP32=0),1000000,IF($F32&gt;0,INDEX('計算A'!BP$110:BP$114,$F32+1)+IF(AND($E32=1,OP32=0),1000,0),MIN(AET32,20)*400+(IF('計算A'!BO$106=1,1-FH32,0)+IF('計算A'!BP$106=1,1-FJ32,0))*150+173+'計算A'!BP$5*100000+IF(AND($E32=1,OP32=0),50000,0))),1000000))</f>
        <v/>
      </c>
      <c r="XX32">
        <f>IF($B32=0,1000000,IF(INDEX('計算A'!$D$60:$II$104,$B32,66)*FJ32=1,IF(AND($E32=2,OQ32=0),1000000,IF($F32&gt;0,INDEX('計算A'!BQ$110:BQ$114,$F32+1)+IF(AND($E32=1,OQ32=0),1000,0),MIN(AET32,20)*400+(IF('計算A'!BP$106=1,1-FI32,0)+IF('計算A'!BQ$106=1,1-FK32,0))*150+183+'計算A'!BQ$5*100000+IF(AND($E32=1,OQ32=0),50000,0))),1000000))</f>
        <v/>
      </c>
      <c r="XY32">
        <f>IF($B32=0,1000000,IF(INDEX('計算A'!$D$60:$II$104,$B32,67)*FK32=1,IF(AND($E32=2,OR32=0),1000000,IF($F32&gt;0,INDEX('計算A'!BR$110:BR$114,$F32+1)+IF(AND($E32=1,OR32=0),1000,0),MIN(AET32,20)*400+(IF('計算A'!BQ$106=1,1-FJ32,0)+IF('計算A'!BR$106=1,1-FL32,0))*150+193+'計算A'!BR$5*100000+IF(AND($E32=1,OR32=0),50000,0))),1000000))</f>
        <v/>
      </c>
      <c r="XZ32">
        <f>IF($B32=0,1000000,IF(INDEX('計算A'!$D$60:$II$104,$B32,68)*FL32=1,IF(AND($E32=2,OS32=0),1000000,IF($F32&gt;0,INDEX('計算A'!BS$110:BS$114,$F32+1)+IF(AND($E32=1,OS32=0),1000,0),MIN(AET32,20)*400+(IF('計算A'!BR$106=1,1-FK32,0)+IF('計算A'!BS$106=1,1-FM32,0))*150+203+'計算A'!BS$5*100000+IF(AND($E32=1,OS32=0),50000,0))),1000000))</f>
        <v/>
      </c>
      <c r="YA32">
        <f>IF($B32=0,1000000,IF(INDEX('計算A'!$D$60:$II$104,$B32,69)*FM32=1,IF(AND($E32=2,OT32=0),1000000,IF($F32&gt;0,INDEX('計算A'!BT$110:BT$114,$F32+1)+IF(AND($E32=1,OT32=0),1000,0),MIN(AET32,20)*400+(IF('計算A'!BS$106=1,1-FL32,0)+IF('計算A'!BT$106=1,1-FN32,0))*150+213+'計算A'!BT$5*100000+IF(AND($E32=1,OT32=0),50000,0))),1000000))</f>
        <v/>
      </c>
      <c r="YB32">
        <f>IF($B32=0,1000000,IF(INDEX('計算A'!$D$60:$II$104,$B32,70)*FN32=1,IF(AND($E32=2,OU32=0),1000000,IF($F32&gt;0,INDEX('計算A'!BU$110:BU$114,$F32+1)+IF(AND($E32=1,OU32=0),1000,0),MIN(AET32,20)*400+(IF('計算A'!BT$106=1,1-FM32,0)+IF('計算A'!BU$106=1,1-FO32,0))*150+223+'計算A'!BU$5*100000+IF(AND($E32=1,OU32=0),50000,0))),1000000))</f>
        <v/>
      </c>
      <c r="YC32">
        <f>IF($B32=0,1000000,IF(INDEX('計算A'!$D$60:$II$104,$B32,71)*FO32=1,IF(AND($E32=2,OV32=0),1000000,IF($F32&gt;0,INDEX('計算A'!BV$110:BV$114,$F32+1)+IF(AND($E32=1,OV32=0),1000,0),MIN(AET32,20)*400+(IF('計算A'!BU$106=1,1-FN32,0)+IF('計算A'!BV$106=1,1-FP32,0))*150+233+'計算A'!BV$5*100000+IF(AND($E32=1,OV32=0),50000,0))),1000000))</f>
        <v/>
      </c>
      <c r="YD32">
        <f>IF($B32=0,1000000,IF(INDEX('計算A'!$D$60:$II$104,$B32,72)*FP32=1,IF(AND($E32=2,OW32=0),1000000,IF($F32&gt;0,INDEX('計算A'!BW$110:BW$114,$F32+1)+IF(AND($E32=1,OW32=0),1000,0),MIN(AET32,20)*400+(IF('計算A'!BV$106=1,1-FO32,0))*150+243+'計算A'!BW$5*100000+IF(AND($E32=1,OW32=0),50000,0))),1000000))</f>
        <v/>
      </c>
      <c r="YE32">
        <f>IF($B32=0,1000000,IF(INDEX('計算A'!$D$60:$II$104,$B32,73)*FQ32=1,IF(AND($E32=2,OX32=0),1000000,IF($F32&gt;0,INDEX('計算A'!BX$110:BX$114,$F32+1)+IF(AND($E32=1,OX32=0),1000,0),MIN(AEU32,20)*400+(IF('計算A'!BX$106=1,1-FR32,0))*150+14+'計算A'!BX$5*100000+IF(AND($E32=1,OX32=0),50000,0))),1000000))</f>
        <v/>
      </c>
      <c r="YF32">
        <f>IF($B32=0,1000000,IF(INDEX('計算A'!$D$60:$II$104,$B32,74)*FR32=1,IF(AND($E32=2,OY32=0),1000000,IF($F32&gt;0,INDEX('計算A'!BY$110:BY$114,$F32+1)+IF(AND($E32=1,OY32=0),1000,0),MIN(AEU32,20)*400+(IF('計算A'!BX$106=1,1-FQ32,0)+IF('計算A'!BY$106=1,1-FS32,0))*150+24+'計算A'!BY$5*100000+IF(AND($E32=1,OY32=0),50000,0))),1000000))</f>
        <v/>
      </c>
      <c r="YG32">
        <f>IF($B32=0,1000000,IF(INDEX('計算A'!$D$60:$II$104,$B32,75)*FS32=1,IF(AND($E32=2,OZ32=0),1000000,IF($F32&gt;0,INDEX('計算A'!BZ$110:BZ$114,$F32+1)+IF(AND($E32=1,OZ32=0),1000,0),MIN(AEU32,20)*400+(IF('計算A'!BY$106=1,1-FR32,0)+IF('計算A'!BZ$106=1,1-FT32,0))*150+34+'計算A'!BZ$5*100000+IF(AND($E32=1,OZ32=0),50000,0))),1000000))</f>
        <v/>
      </c>
      <c r="YH32">
        <f>IF($B32=0,1000000,IF(INDEX('計算A'!$D$60:$II$104,$B32,76)*FT32=1,IF(AND($E32=2,PA32=0),1000000,IF($F32&gt;0,INDEX('計算A'!CA$110:CA$114,$F32+1)+IF(AND($E32=1,PA32=0),1000,0),MIN(AEU32,20)*400+(IF('計算A'!BZ$106=1,1-FS32,0)+IF('計算A'!CA$106=1,1-FU32,0))*150+44+'計算A'!CA$5*100000+IF(AND($E32=1,PA32=0),50000,0))),1000000))</f>
        <v/>
      </c>
      <c r="YI32">
        <f>IF($B32=0,1000000,IF(INDEX('計算A'!$D$60:$II$104,$B32,77)*FU32=1,IF(AND($E32=2,PB32=0),1000000,IF($F32&gt;0,INDEX('計算A'!CB$110:CB$114,$F32+1)+IF(AND($E32=1,PB32=0),1000,0),MIN(AEU32,20)*400+(IF('計算A'!CA$106=1,1-FT32,0)+IF('計算A'!CB$106=1,1-FV32,0))*150+54+'計算A'!CB$5*100000+IF(AND($E32=1,PB32=0),50000,0))),1000000))</f>
        <v/>
      </c>
      <c r="YJ32">
        <f>IF($B32=0,1000000,IF(INDEX('計算A'!$D$60:$II$104,$B32,78)*FV32=1,IF(AND($E32=2,PC32=0),1000000,IF($F32&gt;0,INDEX('計算A'!CC$110:CC$114,$F32+1)+IF(AND($E32=1,PC32=0),1000,0),MIN(AEU32,20)*400+(IF('計算A'!CB$106=1,1-FU32,0)+IF('計算A'!CC$106=1,1-FW32,0))*150+64+'計算A'!CC$5*100000+IF(AND($E32=1,PC32=0),50000,0))),1000000))</f>
        <v/>
      </c>
      <c r="YK32">
        <f>IF($B32=0,1000000,IF(INDEX('計算A'!$D$60:$II$104,$B32,79)*FW32=1,IF(AND($E32=2,PD32=0),1000000,IF($F32&gt;0,INDEX('計算A'!CD$110:CD$114,$F32+1)+IF(AND($E32=1,PD32=0),1000,0),MIN(AEU32,20)*400+(IF('計算A'!CC$106=1,1-FV32,0)+IF('計算A'!CD$106=1,1-FX32,0))*150+74+'計算A'!CD$5*100000+IF(AND($E32=1,PD32=0),50000,0))),1000000))</f>
        <v/>
      </c>
      <c r="YL32">
        <f>IF($B32=0,1000000,IF(INDEX('計算A'!$D$60:$II$104,$B32,80)*FX32=1,IF(AND($E32=2,PE32=0),1000000,IF($F32&gt;0,INDEX('計算A'!CE$110:CE$114,$F32+1)+IF(AND($E32=1,PE32=0),1000,0),MIN(AEU32,20)*400+(IF('計算A'!CD$106=1,1-FW32,0)+IF('計算A'!CE$106=1,1-FY32,0))*150+84+'計算A'!CE$5*100000+IF(AND($E32=1,PE32=0),50000,0))),1000000))</f>
        <v/>
      </c>
      <c r="YM32">
        <f>IF($B32=0,1000000,IF(INDEX('計算A'!$D$60:$II$104,$B32,81)*FY32=1,IF(AND($E32=2,PF32=0),1000000,IF($F32&gt;0,INDEX('計算A'!CF$110:CF$114,$F32+1)+IF(AND($E32=1,PF32=0),1000,0),MIN(AEU32,20)*400+(IF('計算A'!CE$106=1,1-FX32,0)+IF('計算A'!CF$106=1,1-FZ32,0))*150+94+'計算A'!CF$5*100000+IF(AND($E32=1,PF32=0),50000,0))),1000000))</f>
        <v/>
      </c>
      <c r="YN32">
        <f>IF($B32=0,1000000,IF(INDEX('計算A'!$D$60:$II$104,$B32,82)*FZ32=1,IF(AND($E32=2,PG32=0),1000000,IF($F32&gt;0,INDEX('計算A'!CG$110:CG$114,$F32+1)+IF(AND($E32=1,PG32=0),1000,0),MIN(AEU32,20)*400+(IF('計算A'!CF$106=1,1-FY32,0)+IF('計算A'!CG$106=1,1-GA32,0))*150+104+'計算A'!CG$5*100000+IF(AND($E32=1,PG32=0),50000,0))),1000000))</f>
        <v/>
      </c>
      <c r="YO32">
        <f>IF($B32=0,1000000,IF(INDEX('計算A'!$D$60:$II$104,$B32,83)*GA32=1,IF(AND($E32=2,PH32=0),1000000,IF($F32&gt;0,INDEX('計算A'!CH$110:CH$114,$F32+1)+IF(AND($E32=1,PH32=0),1000,0),MIN(AEU32,20)*400+(IF('計算A'!CG$106=1,1-FZ32,0)+IF('計算A'!CH$106=1,1-GB32,0))*150+114+'計算A'!CH$5*100000+IF(AND($E32=1,PH32=0),50000,0))),1000000))</f>
        <v/>
      </c>
      <c r="YP32">
        <f>IF($B32=0,1000000,IF(INDEX('計算A'!$D$60:$II$104,$B32,84)*GB32=1,IF(AND($E32=2,PI32=0),1000000,IF($F32&gt;0,INDEX('計算A'!CI$110:CI$114,$F32+1)+IF(AND($E32=1,PI32=0),1000,0),MIN(AEU32,20)*400+(IF('計算A'!CH$106=1,1-GA32,0)+IF('計算A'!CI$106=1,1-GC32,0))*150+124+'計算A'!CI$5*100000+IF(AND($E32=1,PI32=0),50000,0))),1000000))</f>
        <v/>
      </c>
      <c r="YQ32">
        <f>IF($B32=0,1000000,IF(INDEX('計算A'!$D$60:$II$104,$B32,85)*GC32=1,IF(AND($E32=2,PJ32=0),1000000,IF($F32&gt;0,INDEX('計算A'!CJ$110:CJ$114,$F32+1)+IF(AND($E32=1,PJ32=0),1000,0),MIN(AEU32,20)*400+(IF('計算A'!CI$106=1,1-GB32,0)+IF('計算A'!CJ$106=1,1-GD32,0))*150+134+'計算A'!CJ$5*100000+IF(AND($E32=1,PJ32=0),50000,0))),1000000))</f>
        <v/>
      </c>
      <c r="YR32">
        <f>IF($B32=0,1000000,IF(INDEX('計算A'!$D$60:$II$104,$B32,86)*GD32=1,IF(AND($E32=2,PK32=0),1000000,IF($F32&gt;0,INDEX('計算A'!CK$110:CK$114,$F32+1)+IF(AND($E32=1,PK32=0),1000,0),MIN(AEU32,20)*400+(IF('計算A'!CJ$106=1,1-GC32,0)+IF('計算A'!CK$106=1,1-GE32,0))*150+144+'計算A'!CK$5*100000+IF(AND($E32=1,PK32=0),50000,0))),1000000))</f>
        <v/>
      </c>
      <c r="YS32">
        <f>IF($B32=0,1000000,IF(INDEX('計算A'!$D$60:$II$104,$B32,87)*GE32=1,IF(AND($E32=2,PL32=0),1000000,IF($F32&gt;0,INDEX('計算A'!CL$110:CL$114,$F32+1)+IF(AND($E32=1,PL32=0),1000,0),MIN(AEU32,20)*400+(IF('計算A'!CK$106=1,1-GD32,0)+IF('計算A'!CL$106=1,1-GF32,0))*150+154+'計算A'!CL$5*100000+IF(AND($E32=1,PL32=0),50000,0))),1000000))</f>
        <v/>
      </c>
      <c r="YT32">
        <f>IF($B32=0,1000000,IF(INDEX('計算A'!$D$60:$II$104,$B32,88)*GF32=1,IF(AND($E32=2,PM32=0),1000000,IF($F32&gt;0,INDEX('計算A'!CM$110:CM$114,$F32+1)+IF(AND($E32=1,PM32=0),1000,0),MIN(AEU32,20)*400+(IF('計算A'!CL$106=1,1-GE32,0)+IF('計算A'!CM$106=1,1-GG32,0))*150+164+'計算A'!CM$5*100000+IF(AND($E32=1,PM32=0),50000,0))),1000000))</f>
        <v/>
      </c>
      <c r="YU32">
        <f>IF($B32=0,1000000,IF(INDEX('計算A'!$D$60:$II$104,$B32,89)*GG32=1,IF(AND($E32=2,PN32=0),1000000,IF($F32&gt;0,INDEX('計算A'!CN$110:CN$114,$F32+1)+IF(AND($E32=1,PN32=0),1000,0),MIN(AEU32,20)*400+(IF('計算A'!CM$106=1,1-GF32,0)+IF('計算A'!CN$106=1,1-GH32,0))*150+174+'計算A'!CN$5*100000+IF(AND($E32=1,PN32=0),50000,0))),1000000))</f>
        <v/>
      </c>
      <c r="YV32">
        <f>IF($B32=0,1000000,IF(INDEX('計算A'!$D$60:$II$104,$B32,90)*GH32=1,IF(AND($E32=2,PO32=0),1000000,IF($F32&gt;0,INDEX('計算A'!CO$110:CO$114,$F32+1)+IF(AND($E32=1,PO32=0),1000,0),MIN(AEU32,20)*400+(IF('計算A'!CN$106=1,1-GG32,0)+IF('計算A'!CO$106=1,1-GI32,0))*150+184+'計算A'!CO$5*100000+IF(AND($E32=1,PO32=0),50000,0))),1000000))</f>
        <v/>
      </c>
      <c r="YW32">
        <f>IF($B32=0,1000000,IF(INDEX('計算A'!$D$60:$II$104,$B32,91)*GI32=1,IF(AND($E32=2,PP32=0),1000000,IF($F32&gt;0,INDEX('計算A'!CP$110:CP$114,$F32+1)+IF(AND($E32=1,PP32=0),1000,0),MIN(AEU32,20)*400+(IF('計算A'!CO$106=1,1-GH32,0)+IF('計算A'!CP$106=1,1-GJ32,0))*150+194+'計算A'!CP$5*100000+IF(AND($E32=1,PP32=0),50000,0))),1000000))</f>
        <v/>
      </c>
      <c r="YX32">
        <f>IF($B32=0,1000000,IF(INDEX('計算A'!$D$60:$II$104,$B32,92)*GJ32=1,IF(AND($E32=2,PQ32=0),1000000,IF($F32&gt;0,INDEX('計算A'!CQ$110:CQ$114,$F32+1)+IF(AND($E32=1,PQ32=0),1000,0),MIN(AEU32,20)*400+(IF('計算A'!CP$106=1,1-GI32,0)+IF('計算A'!CQ$106=1,1-GK32,0))*150+204+'計算A'!CQ$5*100000+IF(AND($E32=1,PQ32=0),50000,0))),1000000))</f>
        <v/>
      </c>
      <c r="YY32">
        <f>IF($B32=0,1000000,IF(INDEX('計算A'!$D$60:$II$104,$B32,93)*GK32=1,IF(AND($E32=2,PR32=0),1000000,IF($F32&gt;0,INDEX('計算A'!CR$110:CR$114,$F32+1)+IF(AND($E32=1,PR32=0),1000,0),MIN(AEU32,20)*400+(IF('計算A'!CQ$106=1,1-GJ32,0)+IF('計算A'!CR$106=1,1-GL32,0))*150+214+'計算A'!CR$5*100000+IF(AND($E32=1,PR32=0),50000,0))),1000000))</f>
        <v/>
      </c>
      <c r="YZ32">
        <f>IF($B32=0,1000000,IF(INDEX('計算A'!$D$60:$II$104,$B32,94)*GL32=1,IF(AND($E32=2,PS32=0),1000000,IF($F32&gt;0,INDEX('計算A'!CS$110:CS$114,$F32+1)+IF(AND($E32=1,PS32=0),1000,0),MIN(AEU32,20)*400+(IF('計算A'!CR$106=1,1-GK32,0)+IF('計算A'!CS$106=1,1-GM32,0))*150+224+'計算A'!CS$5*100000+IF(AND($E32=1,PS32=0),50000,0))),1000000))</f>
        <v/>
      </c>
      <c r="ZA32">
        <f>IF($B32=0,1000000,IF(INDEX('計算A'!$D$60:$II$104,$B32,95)*GM32=1,IF(AND($E32=2,PT32=0),1000000,IF($F32&gt;0,INDEX('計算A'!CT$110:CT$114,$F32+1)+IF(AND($E32=1,PT32=0),1000,0),MIN(AEU32,20)*400+(IF('計算A'!CS$106=1,1-GL32,0)+IF('計算A'!CT$106=1,1-GN32,0))*150+234+'計算A'!CT$5*100000+IF(AND($E32=1,PT32=0),50000,0))),1000000))</f>
        <v/>
      </c>
      <c r="ZB32">
        <f>IF($B32=0,1000000,IF(INDEX('計算A'!$D$60:$II$104,$B32,96)*GN32=1,IF(AND($E32=2,PU32=0),1000000,IF($F32&gt;0,INDEX('計算A'!CU$110:CU$114,$F32+1)+IF(AND($E32=1,PU32=0),1000,0),MIN(AEU32,20)*400+(IF('計算A'!CT$106=1,1-GM32,0))*150+244+'計算A'!CU$5*100000+IF(AND($E32=1,PU32=0),50000,0))),1000000))</f>
        <v/>
      </c>
      <c r="ZC32">
        <f>IF($B32=0,1000000,IF(INDEX('計算A'!$D$60:$II$104,$B32,97)*GO32=1,IF(AND($E32=2,PV32=0),1000000,IF($F32&gt;0,INDEX('計算A'!CV$110:CV$114,$F32+1)+IF(AND($E32=1,PV32=0),1000,0),MIN(AEV32,20)*400+(IF('計算A'!CV$106=1,1-GP32,0))*150+15+'計算A'!CV$5*100000+IF(AND($E32=1,PV32=0),50000,0))),1000000))</f>
        <v/>
      </c>
      <c r="ZD32">
        <f>IF($B32=0,1000000,IF(INDEX('計算A'!$D$60:$II$104,$B32,98)*GP32=1,IF(AND($E32=2,PW32=0),1000000,IF($F32&gt;0,INDEX('計算A'!CW$110:CW$114,$F32+1)+IF(AND($E32=1,PW32=0),1000,0),MIN(AEV32,20)*400+(IF('計算A'!CV$106=1,1-GO32,0)+IF('計算A'!CW$106=1,1-GQ32,0))*150+25+'計算A'!CW$5*100000+IF(AND($E32=1,PW32=0),50000,0))),1000000))</f>
        <v/>
      </c>
      <c r="ZE32">
        <f>IF($B32=0,1000000,IF(INDEX('計算A'!$D$60:$II$104,$B32,99)*GQ32=1,IF(AND($E32=2,PX32=0),1000000,IF($F32&gt;0,INDEX('計算A'!CX$110:CX$114,$F32+1)+IF(AND($E32=1,PX32=0),1000,0),MIN(AEV32,20)*400+(IF('計算A'!CW$106=1,1-GP32,0)+IF('計算A'!CX$106=1,1-GR32,0))*150+35+'計算A'!CX$5*100000+IF(AND($E32=1,PX32=0),50000,0))),1000000))</f>
        <v/>
      </c>
      <c r="ZF32">
        <f>IF($B32=0,1000000,IF(INDEX('計算A'!$D$60:$II$104,$B32,100)*GR32=1,IF(AND($E32=2,PY32=0),1000000,IF($F32&gt;0,INDEX('計算A'!CY$110:CY$114,$F32+1)+IF(AND($E32=1,PY32=0),1000,0),MIN(AEV32,20)*400+(IF('計算A'!CX$106=1,1-GQ32,0)+IF('計算A'!CY$106=1,1-GS32,0))*150+45+'計算A'!CY$5*100000+IF(AND($E32=1,PY32=0),50000,0))),1000000))</f>
        <v/>
      </c>
      <c r="ZG32">
        <f>IF($B32=0,1000000,IF(INDEX('計算A'!$D$60:$II$104,$B32,101)*GS32=1,IF(AND($E32=2,PZ32=0),1000000,IF($F32&gt;0,INDEX('計算A'!CZ$110:CZ$114,$F32+1)+IF(AND($E32=1,PZ32=0),1000,0),MIN(AEV32,20)*400+(IF('計算A'!CY$106=1,1-GR32,0)+IF('計算A'!CZ$106=1,1-GT32,0))*150+55+'計算A'!CZ$5*100000+IF(AND($E32=1,PZ32=0),50000,0))),1000000))</f>
        <v/>
      </c>
      <c r="ZH32">
        <f>IF($B32=0,1000000,IF(INDEX('計算A'!$D$60:$II$104,$B32,102)*GT32=1,IF(AND($E32=2,QA32=0),1000000,IF($F32&gt;0,INDEX('計算A'!DA$110:DA$114,$F32+1)+IF(AND($E32=1,QA32=0),1000,0),MIN(AEV32,20)*400+(IF('計算A'!CZ$106=1,1-GS32,0)+IF('計算A'!DA$106=1,1-GU32,0))*150+65+'計算A'!DA$5*100000+IF(AND($E32=1,QA32=0),50000,0))),1000000))</f>
        <v/>
      </c>
      <c r="ZI32">
        <f>IF($B32=0,1000000,IF(INDEX('計算A'!$D$60:$II$104,$B32,103)*GU32=1,IF(AND($E32=2,QB32=0),1000000,IF($F32&gt;0,INDEX('計算A'!DB$110:DB$114,$F32+1)+IF(AND($E32=1,QB32=0),1000,0),MIN(AEV32,20)*400+(IF('計算A'!DA$106=1,1-GT32,0)+IF('計算A'!DB$106=1,1-GV32,0))*150+75+'計算A'!DB$5*100000+IF(AND($E32=1,QB32=0),50000,0))),1000000))</f>
        <v/>
      </c>
      <c r="ZJ32">
        <f>IF($B32=0,1000000,IF(INDEX('計算A'!$D$60:$II$104,$B32,104)*GV32=1,IF(AND($E32=2,QC32=0),1000000,IF($F32&gt;0,INDEX('計算A'!DC$110:DC$114,$F32+1)+IF(AND($E32=1,QC32=0),1000,0),MIN(AEV32,20)*400+(IF('計算A'!DB$106=1,1-GU32,0)+IF('計算A'!DC$106=1,1-GW32,0))*150+85+'計算A'!DC$5*100000+IF(AND($E32=1,QC32=0),50000,0))),1000000))</f>
        <v/>
      </c>
      <c r="ZK32">
        <f>IF($B32=0,1000000,IF(INDEX('計算A'!$D$60:$II$104,$B32,105)*GW32=1,IF(AND($E32=2,QD32=0),1000000,IF($F32&gt;0,INDEX('計算A'!DD$110:DD$114,$F32+1)+IF(AND($E32=1,QD32=0),1000,0),MIN(AEV32,20)*400+(IF('計算A'!DC$106=1,1-GV32,0)+IF('計算A'!DD$106=1,1-GX32,0))*150+95+'計算A'!DD$5*100000+IF(AND($E32=1,QD32=0),50000,0))),1000000))</f>
        <v/>
      </c>
      <c r="ZL32">
        <f>IF($B32=0,1000000,IF(INDEX('計算A'!$D$60:$II$104,$B32,106)*GX32=1,IF(AND($E32=2,QE32=0),1000000,IF($F32&gt;0,INDEX('計算A'!DE$110:DE$114,$F32+1)+IF(AND($E32=1,QE32=0),1000,0),MIN(AEV32,20)*400+(IF('計算A'!DD$106=1,1-GW32,0)+IF('計算A'!DE$106=1,1-GY32,0))*150+105+'計算A'!DE$5*100000+IF(AND($E32=1,QE32=0),50000,0))),1000000))</f>
        <v/>
      </c>
      <c r="ZM32">
        <f>IF($B32=0,1000000,IF(INDEX('計算A'!$D$60:$II$104,$B32,107)*GY32=1,IF(AND($E32=2,QF32=0),1000000,IF($F32&gt;0,INDEX('計算A'!DF$110:DF$114,$F32+1)+IF(AND($E32=1,QF32=0),1000,0),MIN(AEV32,20)*400+(IF('計算A'!DE$106=1,1-GX32,0)+IF('計算A'!DF$106=1,1-GZ32,0))*150+115+'計算A'!DF$5*100000+IF(AND($E32=1,QF32=0),50000,0))),1000000))</f>
        <v/>
      </c>
      <c r="ZN32">
        <f>IF($B32=0,1000000,IF(INDEX('計算A'!$D$60:$II$104,$B32,108)*GZ32=1,IF(AND($E32=2,QG32=0),1000000,IF($F32&gt;0,INDEX('計算A'!DG$110:DG$114,$F32+1)+IF(AND($E32=1,QG32=0),1000,0),MIN(AEV32,20)*400+(IF('計算A'!DF$106=1,1-GY32,0)+IF('計算A'!DG$106=1,1-HA32,0))*150+125+'計算A'!DG$5*100000+IF(AND($E32=1,QG32=0),50000,0))),1000000))</f>
        <v/>
      </c>
      <c r="ZO32">
        <f>IF($B32=0,1000000,IF(INDEX('計算A'!$D$60:$II$104,$B32,109)*HA32=1,IF(AND($E32=2,QH32=0),1000000,IF($F32&gt;0,INDEX('計算A'!DH$110:DH$114,$F32+1)+IF(AND($E32=1,QH32=0),1000,0),MIN(AEV32,20)*400+(IF('計算A'!DG$106=1,1-GZ32,0)+IF('計算A'!DH$106=1,1-HB32,0))*150+135+'計算A'!DH$5*100000+IF(AND($E32=1,QH32=0),50000,0))),1000000))</f>
        <v/>
      </c>
      <c r="ZP32">
        <f>IF($B32=0,1000000,IF(INDEX('計算A'!$D$60:$II$104,$B32,110)*HB32=1,IF(AND($E32=2,QI32=0),1000000,IF($F32&gt;0,INDEX('計算A'!DI$110:DI$114,$F32+1)+IF(AND($E32=1,QI32=0),1000,0),MIN(AEV32,20)*400+(IF('計算A'!DH$106=1,1-HA32,0)+IF('計算A'!DI$106=1,1-HC32,0))*150+145+'計算A'!DI$5*100000+IF(AND($E32=1,QI32=0),50000,0))),1000000))</f>
        <v/>
      </c>
      <c r="ZQ32">
        <f>IF($B32=0,1000000,IF(INDEX('計算A'!$D$60:$II$104,$B32,111)*HC32=1,IF(AND($E32=2,QJ32=0),1000000,IF($F32&gt;0,INDEX('計算A'!DJ$110:DJ$114,$F32+1)+IF(AND($E32=1,QJ32=0),1000,0),MIN(AEV32,20)*400+(IF('計算A'!DI$106=1,1-HB32,0)+IF('計算A'!DJ$106=1,1-HD32,0))*150+155+'計算A'!DJ$5*100000+IF(AND($E32=1,QJ32=0),50000,0))),1000000))</f>
        <v/>
      </c>
      <c r="ZR32">
        <f>IF($B32=0,1000000,IF(INDEX('計算A'!$D$60:$II$104,$B32,112)*HD32=1,IF(AND($E32=2,QK32=0),1000000,IF($F32&gt;0,INDEX('計算A'!DK$110:DK$114,$F32+1)+IF(AND($E32=1,QK32=0),1000,0),MIN(AEV32,20)*400+(IF('計算A'!DJ$106=1,1-HC32,0)+IF('計算A'!DK$106=1,1-HE32,0))*150+165+'計算A'!DK$5*100000+IF(AND($E32=1,QK32=0),50000,0))),1000000))</f>
        <v/>
      </c>
      <c r="ZS32">
        <f>IF($B32=0,1000000,IF(INDEX('計算A'!$D$60:$II$104,$B32,113)*HE32=1,IF(AND($E32=2,QL32=0),1000000,IF($F32&gt;0,INDEX('計算A'!DL$110:DL$114,$F32+1)+IF(AND($E32=1,QL32=0),1000,0),MIN(AEV32,20)*400+(IF('計算A'!DK$106=1,1-HD32,0)+IF('計算A'!DL$106=1,1-HF32,0))*150+175+'計算A'!DL$5*100000+IF(AND($E32=1,QL32=0),50000,0))),1000000))</f>
        <v/>
      </c>
      <c r="ZT32">
        <f>IF($B32=0,1000000,IF(INDEX('計算A'!$D$60:$II$104,$B32,114)*HF32=1,IF(AND($E32=2,QM32=0),1000000,IF($F32&gt;0,INDEX('計算A'!DM$110:DM$114,$F32+1)+IF(AND($E32=1,QM32=0),1000,0),MIN(AEV32,20)*400+(IF('計算A'!DL$106=1,1-HE32,0)+IF('計算A'!DM$106=1,1-HG32,0))*150+185+'計算A'!DM$5*100000+IF(AND($E32=1,QM32=0),50000,0))),1000000))</f>
        <v/>
      </c>
      <c r="ZU32">
        <f>IF($B32=0,1000000,IF(INDEX('計算A'!$D$60:$II$104,$B32,115)*HG32=1,IF(AND($E32=2,QN32=0),1000000,IF($F32&gt;0,INDEX('計算A'!DN$110:DN$114,$F32+1)+IF(AND($E32=1,QN32=0),1000,0),MIN(AEV32,20)*400+(IF('計算A'!DM$106=1,1-HF32,0)+IF('計算A'!DN$106=1,1-HH32,0))*150+195+'計算A'!DN$5*100000+IF(AND($E32=1,QN32=0),50000,0))),1000000))</f>
        <v/>
      </c>
      <c r="ZV32">
        <f>IF($B32=0,1000000,IF(INDEX('計算A'!$D$60:$II$104,$B32,116)*HH32=1,IF(AND($E32=2,QO32=0),1000000,IF($F32&gt;0,INDEX('計算A'!DO$110:DO$114,$F32+1)+IF(AND($E32=1,QO32=0),1000,0),MIN(AEV32,20)*400+(IF('計算A'!DN$106=1,1-HG32,0)+IF('計算A'!DO$106=1,1-HI32,0))*150+205+'計算A'!DO$5*100000+IF(AND($E32=1,QO32=0),50000,0))),1000000))</f>
        <v/>
      </c>
      <c r="ZW32">
        <f>IF($B32=0,1000000,IF(INDEX('計算A'!$D$60:$II$104,$B32,117)*HI32=1,IF(AND($E32=2,QP32=0),1000000,IF($F32&gt;0,INDEX('計算A'!DP$110:DP$114,$F32+1)+IF(AND($E32=1,QP32=0),1000,0),MIN(AEV32,20)*400+(IF('計算A'!DO$106=1,1-HH32,0)+IF('計算A'!DP$106=1,1-HJ32,0))*150+215+'計算A'!DP$5*100000+IF(AND($E32=1,QP32=0),50000,0))),1000000))</f>
        <v/>
      </c>
      <c r="ZX32">
        <f>IF($B32=0,1000000,IF(INDEX('計算A'!$D$60:$II$104,$B32,118)*HJ32=1,IF(AND($E32=2,QQ32=0),1000000,IF($F32&gt;0,INDEX('計算A'!DQ$110:DQ$114,$F32+1)+IF(AND($E32=1,QQ32=0),1000,0),MIN(AEV32,20)*400+(IF('計算A'!DP$106=1,1-HI32,0)+IF('計算A'!DQ$106=1,1-HK32,0))*150+225+'計算A'!DQ$5*100000+IF(AND($E32=1,QQ32=0),50000,0))),1000000))</f>
        <v/>
      </c>
      <c r="ZY32">
        <f>IF($B32=0,1000000,IF(INDEX('計算A'!$D$60:$II$104,$B32,119)*HK32=1,IF(AND($E32=2,QR32=0),1000000,IF($F32&gt;0,INDEX('計算A'!DR$110:DR$114,$F32+1)+IF(AND($E32=1,QR32=0),1000,0),MIN(AEV32,20)*400+(IF('計算A'!DQ$106=1,1-HJ32,0)+IF('計算A'!DR$106=1,1-HL32,0))*150+235+'計算A'!DR$5*100000+IF(AND($E32=1,QR32=0),50000,0))),1000000))</f>
        <v/>
      </c>
      <c r="ZZ32">
        <f>IF($B32=0,1000000,IF(INDEX('計算A'!$D$60:$II$104,$B32,120)*HL32=1,IF(AND($E32=2,QS32=0),1000000,IF($F32&gt;0,INDEX('計算A'!DS$110:DS$114,$F32+1)+IF(AND($E32=1,QS32=0),1000,0),MIN(AEV32,20)*400+(IF('計算A'!DR$106=1,1-HK32,0))*150+245+'計算A'!DS$5*100000+IF(AND($E32=1,QS32=0),50000,0))),1000000))</f>
        <v/>
      </c>
      <c r="AAA32">
        <f>IF($B32=0,1000000,IF(INDEX('計算A'!$D$60:$II$104,$B32,121)*HM32=1,IF(AND($E32=2,QT32=0),1000000,IF($F32&gt;0,INDEX('計算A'!DT$110:DT$114,$F32+1)+IF(AND($E32=1,QT32=0),1000,0),MIN(AEW32,20)*400+(IF('計算A'!DT$106=1,1-HN32,0))*150+16+'計算A'!DT$5*100000+IF(AND($E32=1,QT32=0),50000,0))),1000000))</f>
        <v/>
      </c>
      <c r="AAB32">
        <f>IF($B32=0,1000000,IF(INDEX('計算A'!$D$60:$II$104,$B32,122)*HN32=1,IF(AND($E32=2,QU32=0),1000000,IF($F32&gt;0,INDEX('計算A'!DU$110:DU$114,$F32+1)+IF(AND($E32=1,QU32=0),1000,0),MIN(AEW32,20)*400+(IF('計算A'!DT$106=1,1-HM32,0)+IF('計算A'!DU$106=1,1-HO32,0))*150+26+'計算A'!DU$5*100000+IF(AND($E32=1,QU32=0),50000,0))),1000000))</f>
        <v/>
      </c>
      <c r="AAC32">
        <f>IF($B32=0,1000000,IF(INDEX('計算A'!$D$60:$II$104,$B32,123)*HO32=1,IF(AND($E32=2,QV32=0),1000000,IF($F32&gt;0,INDEX('計算A'!DV$110:DV$114,$F32+1)+IF(AND($E32=1,QV32=0),1000,0),MIN(AEW32,20)*400+(IF('計算A'!DU$106=1,1-HN32,0)+IF('計算A'!DV$106=1,1-HP32,0))*150+36+'計算A'!DV$5*100000+IF(AND($E32=1,QV32=0),50000,0))),1000000))</f>
        <v/>
      </c>
      <c r="AAD32">
        <f>IF($B32=0,1000000,IF(INDEX('計算A'!$D$60:$II$104,$B32,124)*HP32=1,IF(AND($E32=2,QW32=0),1000000,IF($F32&gt;0,INDEX('計算A'!DW$110:DW$114,$F32+1)+IF(AND($E32=1,QW32=0),1000,0),MIN(AEW32,20)*400+(IF('計算A'!DV$106=1,1-HO32,0)+IF('計算A'!DW$106=1,1-HQ32,0))*150+46+'計算A'!DW$5*100000+IF(AND($E32=1,QW32=0),50000,0))),1000000))</f>
        <v/>
      </c>
      <c r="AAE32">
        <f>IF($B32=0,1000000,IF(INDEX('計算A'!$D$60:$II$104,$B32,125)*HQ32=1,IF(AND($E32=2,QX32=0),1000000,IF($F32&gt;0,INDEX('計算A'!DX$110:DX$114,$F32+1)+IF(AND($E32=1,QX32=0),1000,0),MIN(AEW32,20)*400+(IF('計算A'!DW$106=1,1-HP32,0)+IF('計算A'!DX$106=1,1-HR32,0))*150+56+'計算A'!DX$5*100000+IF(AND($E32=1,QX32=0),50000,0))),1000000))</f>
        <v/>
      </c>
      <c r="AAF32">
        <f>IF($B32=0,1000000,IF(INDEX('計算A'!$D$60:$II$104,$B32,126)*HR32=1,IF(AND($E32=2,QY32=0),1000000,IF($F32&gt;0,INDEX('計算A'!DY$110:DY$114,$F32+1)+IF(AND($E32=1,QY32=0),1000,0),MIN(AEW32,20)*400+(IF('計算A'!DX$106=1,1-HQ32,0)+IF('計算A'!DY$106=1,1-HS32,0))*150+66+'計算A'!DY$5*100000+IF(AND($E32=1,QY32=0),50000,0))),1000000))</f>
        <v/>
      </c>
      <c r="AAG32">
        <f>IF($B32=0,1000000,IF(INDEX('計算A'!$D$60:$II$104,$B32,127)*HS32=1,IF(AND($E32=2,QZ32=0),1000000,IF($F32&gt;0,INDEX('計算A'!DZ$110:DZ$114,$F32+1)+IF(AND($E32=1,QZ32=0),1000,0),MIN(AEW32,20)*400+(IF('計算A'!DY$106=1,1-HR32,0)+IF('計算A'!DZ$106=1,1-HT32,0))*150+76+'計算A'!DZ$5*100000+IF(AND($E32=1,QZ32=0),50000,0))),1000000))</f>
        <v/>
      </c>
      <c r="AAH32">
        <f>IF($B32=0,1000000,IF(INDEX('計算A'!$D$60:$II$104,$B32,128)*HT32=1,IF(AND($E32=2,RA32=0),1000000,IF($F32&gt;0,INDEX('計算A'!EA$110:EA$114,$F32+1)+IF(AND($E32=1,RA32=0),1000,0),MIN(AEW32,20)*400+(IF('計算A'!DZ$106=1,1-HS32,0)+IF('計算A'!EA$106=1,1-HU32,0))*150+86+'計算A'!EA$5*100000+IF(AND($E32=1,RA32=0),50000,0))),1000000))</f>
        <v/>
      </c>
      <c r="AAI32">
        <f>IF($B32=0,1000000,IF(INDEX('計算A'!$D$60:$II$104,$B32,129)*HU32=1,IF(AND($E32=2,RB32=0),1000000,IF($F32&gt;0,INDEX('計算A'!EB$110:EB$114,$F32+1)+IF(AND($E32=1,RB32=0),1000,0),MIN(AEW32,20)*400+(IF('計算A'!EA$106=1,1-HT32,0)+IF('計算A'!EB$106=1,1-HV32,0))*150+96+'計算A'!EB$5*100000+IF(AND($E32=1,RB32=0),50000,0))),1000000))</f>
        <v/>
      </c>
      <c r="AAJ32">
        <f>IF($B32=0,1000000,IF(INDEX('計算A'!$D$60:$II$104,$B32,130)*HV32=1,IF(AND($E32=2,RC32=0),1000000,IF($F32&gt;0,INDEX('計算A'!EC$110:EC$114,$F32+1)+IF(AND($E32=1,RC32=0),1000,0),MIN(AEW32,20)*400+(IF('計算A'!EB$106=1,1-HU32,0)+IF('計算A'!EC$106=1,1-HW32,0))*150+106+'計算A'!EC$5*100000+IF(AND($E32=1,RC32=0),50000,0))),1000000))</f>
        <v/>
      </c>
      <c r="AAK32">
        <f>IF($B32=0,1000000,IF(INDEX('計算A'!$D$60:$II$104,$B32,131)*HW32=1,IF(AND($E32=2,RD32=0),1000000,IF($F32&gt;0,INDEX('計算A'!ED$110:ED$114,$F32+1)+IF(AND($E32=1,RD32=0),1000,0),MIN(AEW32,20)*400+(IF('計算A'!EC$106=1,1-HV32,0)+IF('計算A'!ED$106=1,1-HX32,0))*150+116+'計算A'!ED$5*100000+IF(AND($E32=1,RD32=0),50000,0))),1000000))</f>
        <v/>
      </c>
      <c r="AAL32">
        <f>IF($B32=0,1000000,IF(INDEX('計算A'!$D$60:$II$104,$B32,132)*HX32=1,IF(AND($E32=2,RE32=0),1000000,IF($F32&gt;0,INDEX('計算A'!EE$110:EE$114,$F32+1)+IF(AND($E32=1,RE32=0),1000,0),MIN(AEW32,20)*400+(IF('計算A'!ED$106=1,1-HW32,0)+IF('計算A'!EE$106=1,1-HY32,0))*150+126+'計算A'!EE$5*100000+IF(AND($E32=1,RE32=0),50000,0))),1000000))</f>
        <v/>
      </c>
      <c r="AAM32">
        <f>IF($B32=0,1000000,IF(INDEX('計算A'!$D$60:$II$104,$B32,133)*HY32=1,IF(AND($E32=2,RF32=0),1000000,IF($F32&gt;0,INDEX('計算A'!EF$110:EF$114,$F32+1)+IF(AND($E32=1,RF32=0),1000,0),MIN(AEW32,20)*400+(IF('計算A'!EE$106=1,1-HX32,0)+IF('計算A'!EF$106=1,1-HZ32,0))*150+136+'計算A'!EF$5*100000+IF(AND($E32=1,RF32=0),50000,0))),1000000))</f>
        <v/>
      </c>
      <c r="AAN32">
        <f>IF($B32=0,1000000,IF(INDEX('計算A'!$D$60:$II$104,$B32,134)*HZ32=1,IF(AND($E32=2,RG32=0),1000000,IF($F32&gt;0,INDEX('計算A'!EG$110:EG$114,$F32+1)+IF(AND($E32=1,RG32=0),1000,0),MIN(AEW32,20)*400+(IF('計算A'!EF$106=1,1-HY32,0)+IF('計算A'!EG$106=1,1-IA32,0))*150+146+'計算A'!EG$5*100000+IF(AND($E32=1,RG32=0),50000,0))),1000000))</f>
        <v/>
      </c>
      <c r="AAO32">
        <f>IF($B32=0,1000000,IF(INDEX('計算A'!$D$60:$II$104,$B32,135)*IA32=1,IF(AND($E32=2,RH32=0),1000000,IF($F32&gt;0,INDEX('計算A'!EH$110:EH$114,$F32+1)+IF(AND($E32=1,RH32=0),1000,0),MIN(AEW32,20)*400+(IF('計算A'!EG$106=1,1-HZ32,0)+IF('計算A'!EH$106=1,1-IB32,0))*150+156+'計算A'!EH$5*100000+IF(AND($E32=1,RH32=0),50000,0))),1000000))</f>
        <v/>
      </c>
      <c r="AAP32">
        <f>IF($B32=0,1000000,IF(INDEX('計算A'!$D$60:$II$104,$B32,136)*IB32=1,IF(AND($E32=2,RI32=0),1000000,IF($F32&gt;0,INDEX('計算A'!EI$110:EI$114,$F32+1)+IF(AND($E32=1,RI32=0),1000,0),MIN(AEW32,20)*400+(IF('計算A'!EH$106=1,1-IA32,0)+IF('計算A'!EI$106=1,1-IC32,0))*150+166+'計算A'!EI$5*100000+IF(AND($E32=1,RI32=0),50000,0))),1000000))</f>
        <v/>
      </c>
      <c r="AAQ32">
        <f>IF($B32=0,1000000,IF(INDEX('計算A'!$D$60:$II$104,$B32,137)*IC32=1,IF(AND($E32=2,RJ32=0),1000000,IF($F32&gt;0,INDEX('計算A'!EJ$110:EJ$114,$F32+1)+IF(AND($E32=1,RJ32=0),1000,0),MIN(AEW32,20)*400+(IF('計算A'!EI$106=1,1-IB32,0)+IF('計算A'!EJ$106=1,1-ID32,0))*150+176+'計算A'!EJ$5*100000+IF(AND($E32=1,RJ32=0),50000,0))),1000000))</f>
        <v/>
      </c>
      <c r="AAR32">
        <f>IF($B32=0,1000000,IF(INDEX('計算A'!$D$60:$II$104,$B32,138)*ID32=1,IF(AND($E32=2,RK32=0),1000000,IF($F32&gt;0,INDEX('計算A'!EK$110:EK$114,$F32+1)+IF(AND($E32=1,RK32=0),1000,0),MIN(AEW32,20)*400+(IF('計算A'!EJ$106=1,1-IC32,0)+IF('計算A'!EK$106=1,1-IE32,0))*150+186+'計算A'!EK$5*100000+IF(AND($E32=1,RK32=0),50000,0))),1000000))</f>
        <v/>
      </c>
      <c r="AAS32">
        <f>IF($B32=0,1000000,IF(INDEX('計算A'!$D$60:$II$104,$B32,139)*IE32=1,IF(AND($E32=2,RL32=0),1000000,IF($F32&gt;0,INDEX('計算A'!EL$110:EL$114,$F32+1)+IF(AND($E32=1,RL32=0),1000,0),MIN(AEW32,20)*400+(IF('計算A'!EK$106=1,1-ID32,0)+IF('計算A'!EL$106=1,1-IF32,0))*150+196+'計算A'!EL$5*100000+IF(AND($E32=1,RL32=0),50000,0))),1000000))</f>
        <v/>
      </c>
      <c r="AAT32">
        <f>IF($B32=0,1000000,IF(INDEX('計算A'!$D$60:$II$104,$B32,140)*IF32=1,IF(AND($E32=2,RM32=0),1000000,IF($F32&gt;0,INDEX('計算A'!EM$110:EM$114,$F32+1)+IF(AND($E32=1,RM32=0),1000,0),MIN(AEW32,20)*400+(IF('計算A'!EL$106=1,1-IE32,0)+IF('計算A'!EM$106=1,1-IG32,0))*150+206+'計算A'!EM$5*100000+IF(AND($E32=1,RM32=0),50000,0))),1000000))</f>
        <v/>
      </c>
      <c r="AAU32">
        <f>IF($B32=0,1000000,IF(INDEX('計算A'!$D$60:$II$104,$B32,141)*IG32=1,IF(AND($E32=2,RN32=0),1000000,IF($F32&gt;0,INDEX('計算A'!EN$110:EN$114,$F32+1)+IF(AND($E32=1,RN32=0),1000,0),MIN(AEW32,20)*400+(IF('計算A'!EM$106=1,1-IF32,0)+IF('計算A'!EN$106=1,1-IH32,0))*150+216+'計算A'!EN$5*100000+IF(AND($E32=1,RN32=0),50000,0))),1000000))</f>
        <v/>
      </c>
      <c r="AAV32">
        <f>IF($B32=0,1000000,IF(INDEX('計算A'!$D$60:$II$104,$B32,142)*IH32=1,IF(AND($E32=2,RO32=0),1000000,IF($F32&gt;0,INDEX('計算A'!EO$110:EO$114,$F32+1)+IF(AND($E32=1,RO32=0),1000,0),MIN(AEW32,20)*400+(IF('計算A'!EN$106=1,1-IG32,0)+IF('計算A'!EO$106=1,1-II32,0))*150+226+'計算A'!EO$5*100000+IF(AND($E32=1,RO32=0),50000,0))),1000000))</f>
        <v/>
      </c>
      <c r="AAW32">
        <f>IF($B32=0,1000000,IF(INDEX('計算A'!$D$60:$II$104,$B32,143)*II32=1,IF(AND($E32=2,RP32=0),1000000,IF($F32&gt;0,INDEX('計算A'!EP$110:EP$114,$F32+1)+IF(AND($E32=1,RP32=0),1000,0),MIN(AEW32,20)*400+(IF('計算A'!EO$106=1,1-IH32,0)+IF('計算A'!EP$106=1,1-IJ32,0))*150+236+'計算A'!EP$5*100000+IF(AND($E32=1,RP32=0),50000,0))),1000000))</f>
        <v/>
      </c>
      <c r="AAX32">
        <f>IF($B32=0,1000000,IF(INDEX('計算A'!$D$60:$II$104,$B32,144)*IJ32=1,IF(AND($E32=2,RQ32=0),1000000,IF($F32&gt;0,INDEX('計算A'!EQ$110:EQ$114,$F32+1)+IF(AND($E32=1,RQ32=0),1000,0),MIN(AEW32,20)*400+(IF('計算A'!EP$106=1,1-II32,0))*150+246+'計算A'!EQ$5*100000+IF(AND($E32=1,RQ32=0),50000,0))),1000000))</f>
        <v/>
      </c>
      <c r="AAY32">
        <f>IF($B32=0,1000000,IF(INDEX('計算A'!$D$60:$II$104,$B32,145)*IK32=1,IF(AND($E32=2,RR32=0),1000000,IF($F32&gt;0,INDEX('計算A'!ER$110:ER$114,$F32+1)+IF(AND($E32=1,RR32=0),1000,0),MIN(AEX32,20)*400+(IF('計算A'!ER$106=1,1-IL32,0))*150+17+'計算A'!ER$5*100000+IF(AND($E32=1,RR32=0),50000,0))),1000000))</f>
        <v/>
      </c>
      <c r="AAZ32">
        <f>IF($B32=0,1000000,IF(INDEX('計算A'!$D$60:$II$104,$B32,146)*IL32=1,IF(AND($E32=2,RS32=0),1000000,IF($F32&gt;0,INDEX('計算A'!ES$110:ES$114,$F32+1)+IF(AND($E32=1,RS32=0),1000,0),MIN(AEX32,20)*400+(IF('計算A'!ER$106=1,1-IK32,0)+IF('計算A'!ES$106=1,1-IM32,0))*150+27+'計算A'!ES$5*100000+IF(AND($E32=1,RS32=0),50000,0))),1000000))</f>
        <v/>
      </c>
      <c r="ABA32">
        <f>IF($B32=0,1000000,IF(INDEX('計算A'!$D$60:$II$104,$B32,147)*IM32=1,IF(AND($E32=2,RT32=0),1000000,IF($F32&gt;0,INDEX('計算A'!ET$110:ET$114,$F32+1)+IF(AND($E32=1,RT32=0),1000,0),MIN(AEX32,20)*400+(IF('計算A'!ES$106=1,1-IL32,0)+IF('計算A'!ET$106=1,1-IN32,0))*150+37+'計算A'!ET$5*100000+IF(AND($E32=1,RT32=0),50000,0))),1000000))</f>
        <v/>
      </c>
      <c r="ABB32">
        <f>IF($B32=0,1000000,IF(INDEX('計算A'!$D$60:$II$104,$B32,148)*IN32=1,IF(AND($E32=2,RU32=0),1000000,IF($F32&gt;0,INDEX('計算A'!EU$110:EU$114,$F32+1)+IF(AND($E32=1,RU32=0),1000,0),MIN(AEX32,20)*400+(IF('計算A'!ET$106=1,1-IM32,0)+IF('計算A'!EU$106=1,1-IO32,0))*150+47+'計算A'!EU$5*100000+IF(AND($E32=1,RU32=0),50000,0))),1000000))</f>
        <v/>
      </c>
      <c r="ABC32">
        <f>IF($B32=0,1000000,IF(INDEX('計算A'!$D$60:$II$104,$B32,149)*IO32=1,IF(AND($E32=2,RV32=0),1000000,IF($F32&gt;0,INDEX('計算A'!EV$110:EV$114,$F32+1)+IF(AND($E32=1,RV32=0),1000,0),MIN(AEX32,20)*400+(IF('計算A'!EU$106=1,1-IN32,0)+IF('計算A'!EV$106=1,1-IP32,0))*150+57+'計算A'!EV$5*100000+IF(AND($E32=1,RV32=0),50000,0))),1000000))</f>
        <v/>
      </c>
      <c r="ABD32">
        <f>IF($B32=0,1000000,IF(INDEX('計算A'!$D$60:$II$104,$B32,150)*IP32=1,IF(AND($E32=2,RW32=0),1000000,IF($F32&gt;0,INDEX('計算A'!EW$110:EW$114,$F32+1)+IF(AND($E32=1,RW32=0),1000,0),MIN(AEX32,20)*400+(IF('計算A'!EV$106=1,1-IO32,0)+IF('計算A'!EW$106=1,1-IQ32,0))*150+67+'計算A'!EW$5*100000+IF(AND($E32=1,RW32=0),50000,0))),1000000))</f>
        <v/>
      </c>
      <c r="ABE32">
        <f>IF($B32=0,1000000,IF(INDEX('計算A'!$D$60:$II$104,$B32,151)*IQ32=1,IF(AND($E32=2,RX32=0),1000000,IF($F32&gt;0,INDEX('計算A'!EX$110:EX$114,$F32+1)+IF(AND($E32=1,RX32=0),1000,0),MIN(AEX32,20)*400+(IF('計算A'!EW$106=1,1-IP32,0)+IF('計算A'!EX$106=1,1-IR32,0))*150+77+'計算A'!EX$5*100000+IF(AND($E32=1,RX32=0),50000,0))),1000000))</f>
        <v/>
      </c>
      <c r="ABF32">
        <f>IF($B32=0,1000000,IF(INDEX('計算A'!$D$60:$II$104,$B32,152)*IR32=1,IF(AND($E32=2,RY32=0),1000000,IF($F32&gt;0,INDEX('計算A'!EY$110:EY$114,$F32+1)+IF(AND($E32=1,RY32=0),1000,0),MIN(AEX32,20)*400+(IF('計算A'!EX$106=1,1-IQ32,0)+IF('計算A'!EY$106=1,1-IS32,0))*150+87+'計算A'!EY$5*100000+IF(AND($E32=1,RY32=0),50000,0))),1000000))</f>
        <v/>
      </c>
      <c r="ABG32">
        <f>IF($B32=0,1000000,IF(INDEX('計算A'!$D$60:$II$104,$B32,153)*IS32=1,IF(AND($E32=2,RZ32=0),1000000,IF($F32&gt;0,INDEX('計算A'!EZ$110:EZ$114,$F32+1)+IF(AND($E32=1,RZ32=0),1000,0),MIN(AEX32,20)*400+(IF('計算A'!EY$106=1,1-IR32,0)+IF('計算A'!EZ$106=1,1-IT32,0))*150+97+'計算A'!EZ$5*100000+IF(AND($E32=1,RZ32=0),50000,0))),1000000))</f>
        <v/>
      </c>
      <c r="ABH32">
        <f>IF($B32=0,1000000,IF(INDEX('計算A'!$D$60:$II$104,$B32,154)*IT32=1,IF(AND($E32=2,SA32=0),1000000,IF($F32&gt;0,INDEX('計算A'!FA$110:FA$114,$F32+1)+IF(AND($E32=1,SA32=0),1000,0),MIN(AEX32,20)*400+(IF('計算A'!EZ$106=1,1-IS32,0)+IF('計算A'!FA$106=1,1-IU32,0))*150+107+'計算A'!FA$5*100000+IF(AND($E32=1,SA32=0),50000,0))),1000000))</f>
        <v/>
      </c>
      <c r="ABI32">
        <f>IF($B32=0,1000000,IF(INDEX('計算A'!$D$60:$II$104,$B32,155)*IU32=1,IF(AND($E32=2,SB32=0),1000000,IF($F32&gt;0,INDEX('計算A'!FB$110:FB$114,$F32+1)+IF(AND($E32=1,SB32=0),1000,0),MIN(AEX32,20)*400+(IF('計算A'!FA$106=1,1-IT32,0)+IF('計算A'!FB$106=1,1-IV32,0))*150+117+'計算A'!FB$5*100000+IF(AND($E32=1,SB32=0),50000,0))),1000000))</f>
        <v/>
      </c>
      <c r="ABJ32">
        <f>IF($B32=0,1000000,IF(INDEX('計算A'!$D$60:$II$104,$B32,156)*IV32=1,IF(AND($E32=2,SC32=0),1000000,IF($F32&gt;0,INDEX('計算A'!FC$110:FC$114,$F32+1)+IF(AND($E32=1,SC32=0),1000,0),MIN(AEX32,20)*400+(IF('計算A'!FB$106=1,1-IU32,0)+IF('計算A'!FC$106=1,1-IW32,0))*150+127+'計算A'!FC$5*100000+IF(AND($E32=1,SC32=0),50000,0))),1000000))</f>
        <v/>
      </c>
      <c r="ABK32">
        <f>IF($B32=0,1000000,IF(INDEX('計算A'!$D$60:$II$104,$B32,157)*IW32=1,IF(AND($E32=2,SD32=0),1000000,IF($F32&gt;0,INDEX('計算A'!FD$110:FD$114,$F32+1)+IF(AND($E32=1,SD32=0),1000,0),MIN(AEX32,20)*400+(IF('計算A'!FC$106=1,1-IV32,0)+IF('計算A'!FD$106=1,1-IX32,0))*150+137+'計算A'!FD$5*100000+IF(AND($E32=1,SD32=0),50000,0))),1000000))</f>
        <v/>
      </c>
      <c r="ABL32">
        <f>IF($B32=0,1000000,IF(INDEX('計算A'!$D$60:$II$104,$B32,158)*IX32=1,IF(AND($E32=2,SE32=0),1000000,IF($F32&gt;0,INDEX('計算A'!FE$110:FE$114,$F32+1)+IF(AND($E32=1,SE32=0),1000,0),MIN(AEX32,20)*400+(IF('計算A'!FD$106=1,1-IW32,0)+IF('計算A'!FE$106=1,1-IY32,0))*150+147+'計算A'!FE$5*100000+IF(AND($E32=1,SE32=0),50000,0))),1000000))</f>
        <v/>
      </c>
      <c r="ABM32">
        <f>IF($B32=0,1000000,IF(INDEX('計算A'!$D$60:$II$104,$B32,159)*IY32=1,IF(AND($E32=2,SF32=0),1000000,IF($F32&gt;0,INDEX('計算A'!FF$110:FF$114,$F32+1)+IF(AND($E32=1,SF32=0),1000,0),MIN(AEX32,20)*400+(IF('計算A'!FE$106=1,1-IX32,0)+IF('計算A'!FF$106=1,1-IZ32,0))*150+157+'計算A'!FF$5*100000+IF(AND($E32=1,SF32=0),50000,0))),1000000))</f>
        <v/>
      </c>
      <c r="ABN32">
        <f>IF($B32=0,1000000,IF(INDEX('計算A'!$D$60:$II$104,$B32,160)*IZ32=1,IF(AND($E32=2,SG32=0),1000000,IF($F32&gt;0,INDEX('計算A'!FG$110:FG$114,$F32+1)+IF(AND($E32=1,SG32=0),1000,0),MIN(AEX32,20)*400+(IF('計算A'!FF$106=1,1-IY32,0)+IF('計算A'!FG$106=1,1-JA32,0))*150+167+'計算A'!FG$5*100000+IF(AND($E32=1,SG32=0),50000,0))),1000000))</f>
        <v/>
      </c>
      <c r="ABO32">
        <f>IF($B32=0,1000000,IF(INDEX('計算A'!$D$60:$II$104,$B32,161)*JA32=1,IF(AND($E32=2,SH32=0),1000000,IF($F32&gt;0,INDEX('計算A'!FH$110:FH$114,$F32+1)+IF(AND($E32=1,SH32=0),1000,0),MIN(AEX32,20)*400+(IF('計算A'!FG$106=1,1-IZ32,0)+IF('計算A'!FH$106=1,1-JB32,0))*150+177+'計算A'!FH$5*100000+IF(AND($E32=1,SH32=0),50000,0))),1000000))</f>
        <v/>
      </c>
      <c r="ABP32">
        <f>IF($B32=0,1000000,IF(INDEX('計算A'!$D$60:$II$104,$B32,162)*JB32=1,IF(AND($E32=2,SI32=0),1000000,IF($F32&gt;0,INDEX('計算A'!FI$110:FI$114,$F32+1)+IF(AND($E32=1,SI32=0),1000,0),MIN(AEX32,20)*400+(IF('計算A'!FH$106=1,1-JA32,0)+IF('計算A'!FI$106=1,1-JC32,0))*150+187+'計算A'!FI$5*100000+IF(AND($E32=1,SI32=0),50000,0))),1000000))</f>
        <v/>
      </c>
      <c r="ABQ32">
        <f>IF($B32=0,1000000,IF(INDEX('計算A'!$D$60:$II$104,$B32,163)*JC32=1,IF(AND($E32=2,SJ32=0),1000000,IF($F32&gt;0,INDEX('計算A'!FJ$110:FJ$114,$F32+1)+IF(AND($E32=1,SJ32=0),1000,0),MIN(AEX32,20)*400+(IF('計算A'!FI$106=1,1-JB32,0)+IF('計算A'!FJ$106=1,1-JD32,0))*150+197+'計算A'!FJ$5*100000+IF(AND($E32=1,SJ32=0),50000,0))),1000000))</f>
        <v/>
      </c>
      <c r="ABR32">
        <f>IF($B32=0,1000000,IF(INDEX('計算A'!$D$60:$II$104,$B32,164)*JD32=1,IF(AND($E32=2,SK32=0),1000000,IF($F32&gt;0,INDEX('計算A'!FK$110:FK$114,$F32+1)+IF(AND($E32=1,SK32=0),1000,0),MIN(AEX32,20)*400+(IF('計算A'!FJ$106=1,1-JC32,0)+IF('計算A'!FK$106=1,1-JE32,0))*150+207+'計算A'!FK$5*100000+IF(AND($E32=1,SK32=0),50000,0))),1000000))</f>
        <v/>
      </c>
      <c r="ABS32">
        <f>IF($B32=0,1000000,IF(INDEX('計算A'!$D$60:$II$104,$B32,165)*JE32=1,IF(AND($E32=2,SL32=0),1000000,IF($F32&gt;0,INDEX('計算A'!FL$110:FL$114,$F32+1)+IF(AND($E32=1,SL32=0),1000,0),MIN(AEX32,20)*400+(IF('計算A'!FK$106=1,1-JD32,0)+IF('計算A'!FL$106=1,1-JF32,0))*150+217+'計算A'!FL$5*100000+IF(AND($E32=1,SL32=0),50000,0))),1000000))</f>
        <v/>
      </c>
      <c r="ABT32">
        <f>IF($B32=0,1000000,IF(INDEX('計算A'!$D$60:$II$104,$B32,166)*JF32=1,IF(AND($E32=2,SM32=0),1000000,IF($F32&gt;0,INDEX('計算A'!FM$110:FM$114,$F32+1)+IF(AND($E32=1,SM32=0),1000,0),MIN(AEX32,20)*400+(IF('計算A'!FL$106=1,1-JE32,0)+IF('計算A'!FM$106=1,1-JG32,0))*150+227+'計算A'!FM$5*100000+IF(AND($E32=1,SM32=0),50000,0))),1000000))</f>
        <v/>
      </c>
      <c r="ABU32">
        <f>IF($B32=0,1000000,IF(INDEX('計算A'!$D$60:$II$104,$B32,167)*JG32=1,IF(AND($E32=2,SN32=0),1000000,IF($F32&gt;0,INDEX('計算A'!FN$110:FN$114,$F32+1)+IF(AND($E32=1,SN32=0),1000,0),MIN(AEX32,20)*400+(IF('計算A'!FM$106=1,1-JF32,0)+IF('計算A'!FN$106=1,1-JH32,0))*150+237+'計算A'!FN$5*100000+IF(AND($E32=1,SN32=0),50000,0))),1000000))</f>
        <v/>
      </c>
      <c r="ABV32">
        <f>IF($B32=0,1000000,IF(INDEX('計算A'!$D$60:$II$104,$B32,168)*JH32=1,IF(AND($E32=2,SO32=0),1000000,IF($F32&gt;0,INDEX('計算A'!FO$110:FO$114,$F32+1)+IF(AND($E32=1,SO32=0),1000,0),MIN(AEX32,20)*400+(IF('計算A'!FN$106=1,1-JG32,0))*150+247+'計算A'!FO$5*100000+IF(AND($E32=1,SO32=0),50000,0))),1000000))</f>
        <v/>
      </c>
      <c r="ABW32">
        <f>IF($B32=0,1000000,IF(INDEX('計算A'!$D$60:$II$104,$B32,169)*JI32=1,IF(AND($E32=2,SP32=0),1000000,IF($F32&gt;0,INDEX('計算A'!FP$110:FP$114,$F32+1)+IF(AND($E32=1,SP32=0),1000,0),MIN(AEY32,20)*400+(IF('計算A'!FP$106=1,1-JJ32,0))*150+18+'計算A'!FP$5*100000+IF(AND($E32=1,SP32=0),50000,0))),1000000))</f>
        <v/>
      </c>
      <c r="ABX32">
        <f>IF($B32=0,1000000,IF(INDEX('計算A'!$D$60:$II$104,$B32,170)*JJ32=1,IF(AND($E32=2,SQ32=0),1000000,IF($F32&gt;0,INDEX('計算A'!FQ$110:FQ$114,$F32+1)+IF(AND($E32=1,SQ32=0),1000,0),MIN(AEY32,20)*400+(IF('計算A'!FP$106=1,1-JI32,0)+IF('計算A'!FQ$106=1,1-JK32,0))*150+28+'計算A'!FQ$5*100000+IF(AND($E32=1,SQ32=0),50000,0))),1000000))</f>
        <v/>
      </c>
      <c r="ABY32">
        <f>IF($B32=0,1000000,IF(INDEX('計算A'!$D$60:$II$104,$B32,171)*JK32=1,IF(AND($E32=2,SR32=0),1000000,IF($F32&gt;0,INDEX('計算A'!FR$110:FR$114,$F32+1)+IF(AND($E32=1,SR32=0),1000,0),MIN(AEY32,20)*400+(IF('計算A'!FQ$106=1,1-JJ32,0)+IF('計算A'!FR$106=1,1-JL32,0))*150+38+'計算A'!FR$5*100000+IF(AND($E32=1,SR32=0),50000,0))),1000000))</f>
        <v/>
      </c>
      <c r="ABZ32">
        <f>IF($B32=0,1000000,IF(INDEX('計算A'!$D$60:$II$104,$B32,172)*JL32=1,IF(AND($E32=2,SS32=0),1000000,IF($F32&gt;0,INDEX('計算A'!FS$110:FS$114,$F32+1)+IF(AND($E32=1,SS32=0),1000,0),MIN(AEY32,20)*400+(IF('計算A'!FR$106=1,1-JK32,0)+IF('計算A'!FS$106=1,1-JM32,0))*150+48+'計算A'!FS$5*100000+IF(AND($E32=1,SS32=0),50000,0))),1000000))</f>
        <v/>
      </c>
      <c r="ACA32">
        <f>IF($B32=0,1000000,IF(INDEX('計算A'!$D$60:$II$104,$B32,173)*JM32=1,IF(AND($E32=2,ST32=0),1000000,IF($F32&gt;0,INDEX('計算A'!FT$110:FT$114,$F32+1)+IF(AND($E32=1,ST32=0),1000,0),MIN(AEY32,20)*400+(IF('計算A'!FS$106=1,1-JL32,0)+IF('計算A'!FT$106=1,1-JN32,0))*150+58+'計算A'!FT$5*100000+IF(AND($E32=1,ST32=0),50000,0))),1000000))</f>
        <v/>
      </c>
      <c r="ACB32">
        <f>IF($B32=0,1000000,IF(INDEX('計算A'!$D$60:$II$104,$B32,174)*JN32=1,IF(AND($E32=2,SU32=0),1000000,IF($F32&gt;0,INDEX('計算A'!FU$110:FU$114,$F32+1)+IF(AND($E32=1,SU32=0),1000,0),MIN(AEY32,20)*400+(IF('計算A'!FT$106=1,1-JM32,0)+IF('計算A'!FU$106=1,1-JO32,0))*150+68+'計算A'!FU$5*100000+IF(AND($E32=1,SU32=0),50000,0))),1000000))</f>
        <v/>
      </c>
      <c r="ACC32">
        <f>IF($B32=0,1000000,IF(INDEX('計算A'!$D$60:$II$104,$B32,175)*JO32=1,IF(AND($E32=2,SV32=0),1000000,IF($F32&gt;0,INDEX('計算A'!FV$110:FV$114,$F32+1)+IF(AND($E32=1,SV32=0),1000,0),MIN(AEY32,20)*400+(IF('計算A'!FU$106=1,1-JN32,0)+IF('計算A'!FV$106=1,1-JP32,0))*150+78+'計算A'!FV$5*100000+IF(AND($E32=1,SV32=0),50000,0))),1000000))</f>
        <v/>
      </c>
      <c r="ACD32">
        <f>IF($B32=0,1000000,IF(INDEX('計算A'!$D$60:$II$104,$B32,176)*JP32=1,IF(AND($E32=2,SW32=0),1000000,IF($F32&gt;0,INDEX('計算A'!FW$110:FW$114,$F32+1)+IF(AND($E32=1,SW32=0),1000,0),MIN(AEY32,20)*400+(IF('計算A'!FV$106=1,1-JO32,0)+IF('計算A'!FW$106=1,1-JQ32,0))*150+88+'計算A'!FW$5*100000+IF(AND($E32=1,SW32=0),50000,0))),1000000))</f>
        <v/>
      </c>
      <c r="ACE32">
        <f>IF($B32=0,1000000,IF(INDEX('計算A'!$D$60:$II$104,$B32,177)*JQ32=1,IF(AND($E32=2,SX32=0),1000000,IF($F32&gt;0,INDEX('計算A'!FX$110:FX$114,$F32+1)+IF(AND($E32=1,SX32=0),1000,0),MIN(AEY32,20)*400+(IF('計算A'!FW$106=1,1-JP32,0)+IF('計算A'!FX$106=1,1-JR32,0))*150+98+'計算A'!FX$5*100000+IF(AND($E32=1,SX32=0),50000,0))),1000000))</f>
        <v/>
      </c>
      <c r="ACF32">
        <f>IF($B32=0,1000000,IF(INDEX('計算A'!$D$60:$II$104,$B32,178)*JR32=1,IF(AND($E32=2,SY32=0),1000000,IF($F32&gt;0,INDEX('計算A'!FY$110:FY$114,$F32+1)+IF(AND($E32=1,SY32=0),1000,0),MIN(AEY32,20)*400+(IF('計算A'!FX$106=1,1-JQ32,0)+IF('計算A'!FY$106=1,1-JS32,0))*150+108+'計算A'!FY$5*100000+IF(AND($E32=1,SY32=0),50000,0))),1000000))</f>
        <v/>
      </c>
      <c r="ACG32">
        <f>IF($B32=0,1000000,IF(INDEX('計算A'!$D$60:$II$104,$B32,179)*JS32=1,IF(AND($E32=2,SZ32=0),1000000,IF($F32&gt;0,INDEX('計算A'!FZ$110:FZ$114,$F32+1)+IF(AND($E32=1,SZ32=0),1000,0),MIN(AEY32,20)*400+(IF('計算A'!FY$106=1,1-JR32,0)+IF('計算A'!FZ$106=1,1-JT32,0))*150+118+'計算A'!FZ$5*100000+IF(AND($E32=1,SZ32=0),50000,0))),1000000))</f>
        <v/>
      </c>
      <c r="ACH32">
        <f>IF($B32=0,1000000,IF(INDEX('計算A'!$D$60:$II$104,$B32,180)*JT32=1,IF(AND($E32=2,TA32=0),1000000,IF($F32&gt;0,INDEX('計算A'!GA$110:GA$114,$F32+1)+IF(AND($E32=1,TA32=0),1000,0),MIN(AEY32,20)*400+(IF('計算A'!FZ$106=1,1-JS32,0)+IF('計算A'!GA$106=1,1-JU32,0))*150+128+'計算A'!GA$5*100000+IF(AND($E32=1,TA32=0),50000,0))),1000000))</f>
        <v/>
      </c>
      <c r="ACI32">
        <f>IF($B32=0,1000000,IF(INDEX('計算A'!$D$60:$II$104,$B32,181)*JU32=1,IF(AND($E32=2,TB32=0),1000000,IF($F32&gt;0,INDEX('計算A'!GB$110:GB$114,$F32+1)+IF(AND($E32=1,TB32=0),1000,0),MIN(AEY32,20)*400+(IF('計算A'!GA$106=1,1-JT32,0)+IF('計算A'!GB$106=1,1-JV32,0))*150+138+'計算A'!GB$5*100000+IF(AND($E32=1,TB32=0),50000,0))),1000000))</f>
        <v/>
      </c>
      <c r="ACJ32">
        <f>IF($B32=0,1000000,IF(INDEX('計算A'!$D$60:$II$104,$B32,182)*JV32=1,IF(AND($E32=2,TC32=0),1000000,IF($F32&gt;0,INDEX('計算A'!GC$110:GC$114,$F32+1)+IF(AND($E32=1,TC32=0),1000,0),MIN(AEY32,20)*400+(IF('計算A'!GB$106=1,1-JU32,0)+IF('計算A'!GC$106=1,1-JW32,0))*150+148+'計算A'!GC$5*100000+IF(AND($E32=1,TC32=0),50000,0))),1000000))</f>
        <v/>
      </c>
      <c r="ACK32">
        <f>IF($B32=0,1000000,IF(INDEX('計算A'!$D$60:$II$104,$B32,183)*JW32=1,IF(AND($E32=2,TD32=0),1000000,IF($F32&gt;0,INDEX('計算A'!GD$110:GD$114,$F32+1)+IF(AND($E32=1,TD32=0),1000,0),MIN(AEY32,20)*400+(IF('計算A'!GC$106=1,1-JV32,0)+IF('計算A'!GD$106=1,1-JX32,0))*150+158+'計算A'!GD$5*100000+IF(AND($E32=1,TD32=0),50000,0))),1000000))</f>
        <v/>
      </c>
      <c r="ACL32">
        <f>IF($B32=0,1000000,IF(INDEX('計算A'!$D$60:$II$104,$B32,184)*JX32=1,IF(AND($E32=2,TE32=0),1000000,IF($F32&gt;0,INDEX('計算A'!GE$110:GE$114,$F32+1)+IF(AND($E32=1,TE32=0),1000,0),MIN(AEY32,20)*400+(IF('計算A'!GD$106=1,1-JW32,0)+IF('計算A'!GE$106=1,1-JY32,0))*150+168+'計算A'!GE$5*100000+IF(AND($E32=1,TE32=0),50000,0))),1000000))</f>
        <v/>
      </c>
      <c r="ACM32">
        <f>IF($B32=0,1000000,IF(INDEX('計算A'!$D$60:$II$104,$B32,185)*JY32=1,IF(AND($E32=2,TF32=0),1000000,IF($F32&gt;0,INDEX('計算A'!GF$110:GF$114,$F32+1)+IF(AND($E32=1,TF32=0),1000,0),MIN(AEY32,20)*400+(IF('計算A'!GE$106=1,1-JX32,0)+IF('計算A'!GF$106=1,1-JZ32,0))*150+178+'計算A'!GF$5*100000+IF(AND($E32=1,TF32=0),50000,0))),1000000))</f>
        <v/>
      </c>
      <c r="ACN32">
        <f>IF($B32=0,1000000,IF(INDEX('計算A'!$D$60:$II$104,$B32,186)*JZ32=1,IF(AND($E32=2,TG32=0),1000000,IF($F32&gt;0,INDEX('計算A'!GG$110:GG$114,$F32+1)+IF(AND($E32=1,TG32=0),1000,0),MIN(AEY32,20)*400+(IF('計算A'!GF$106=1,1-JY32,0)+IF('計算A'!GG$106=1,1-KA32,0))*150+188+'計算A'!GG$5*100000+IF(AND($E32=1,TG32=0),50000,0))),1000000))</f>
        <v/>
      </c>
      <c r="ACO32">
        <f>IF($B32=0,1000000,IF(INDEX('計算A'!$D$60:$II$104,$B32,187)*KA32=1,IF(AND($E32=2,TH32=0),1000000,IF($F32&gt;0,INDEX('計算A'!GH$110:GH$114,$F32+1)+IF(AND($E32=1,TH32=0),1000,0),MIN(AEY32,20)*400+(IF('計算A'!GG$106=1,1-JZ32,0)+IF('計算A'!GH$106=1,1-KB32,0))*150+198+'計算A'!GH$5*100000+IF(AND($E32=1,TH32=0),50000,0))),1000000))</f>
        <v/>
      </c>
      <c r="ACP32">
        <f>IF($B32=0,1000000,IF(INDEX('計算A'!$D$60:$II$104,$B32,188)*KB32=1,IF(AND($E32=2,TI32=0),1000000,IF($F32&gt;0,INDEX('計算A'!GI$110:GI$114,$F32+1)+IF(AND($E32=1,TI32=0),1000,0),MIN(AEY32,20)*400+(IF('計算A'!GH$106=1,1-KA32,0)+IF('計算A'!GI$106=1,1-KC32,0))*150+208+'計算A'!GI$5*100000+IF(AND($E32=1,TI32=0),50000,0))),1000000))</f>
        <v/>
      </c>
      <c r="ACQ32">
        <f>IF($B32=0,1000000,IF(INDEX('計算A'!$D$60:$II$104,$B32,189)*KC32=1,IF(AND($E32=2,TJ32=0),1000000,IF($F32&gt;0,INDEX('計算A'!GJ$110:GJ$114,$F32+1)+IF(AND($E32=1,TJ32=0),1000,0),MIN(AEY32,20)*400+(IF('計算A'!GI$106=1,1-KB32,0)+IF('計算A'!GJ$106=1,1-KD32,0))*150+218+'計算A'!GJ$5*100000+IF(AND($E32=1,TJ32=0),50000,0))),1000000))</f>
        <v/>
      </c>
      <c r="ACR32">
        <f>IF($B32=0,1000000,IF(INDEX('計算A'!$D$60:$II$104,$B32,190)*KD32=1,IF(AND($E32=2,TK32=0),1000000,IF($F32&gt;0,INDEX('計算A'!GK$110:GK$114,$F32+1)+IF(AND($E32=1,TK32=0),1000,0),MIN(AEY32,20)*400+(IF('計算A'!GJ$106=1,1-KC32,0)+IF('計算A'!GK$106=1,1-KE32,0))*150+228+'計算A'!GK$5*100000+IF(AND($E32=1,TK32=0),50000,0))),1000000))</f>
        <v/>
      </c>
      <c r="ACS32">
        <f>IF($B32=0,1000000,IF(INDEX('計算A'!$D$60:$II$104,$B32,191)*KE32=1,IF(AND($E32=2,TL32=0),1000000,IF($F32&gt;0,INDEX('計算A'!GL$110:GL$114,$F32+1)+IF(AND($E32=1,TL32=0),1000,0),MIN(AEY32,20)*400+(IF('計算A'!GK$106=1,1-KD32,0)+IF('計算A'!GL$106=1,1-KF32,0))*150+238+'計算A'!GL$5*100000+IF(AND($E32=1,TL32=0),50000,0))),1000000))</f>
        <v/>
      </c>
      <c r="ACT32">
        <f>IF($B32=0,1000000,IF(INDEX('計算A'!$D$60:$II$104,$B32,192)*KF32=1,IF(AND($E32=2,TM32=0),1000000,IF($F32&gt;0,INDEX('計算A'!GM$110:GM$114,$F32+1)+IF(AND($E32=1,TM32=0),1000,0),MIN(AEY32,20)*400+(IF('計算A'!GL$106=1,1-KE32,0))*150+248+'計算A'!GM$5*100000+IF(AND($E32=1,TM32=0),50000,0))),1000000))</f>
        <v/>
      </c>
      <c r="ACU32">
        <f>IF($B32=0,1000000,IF(INDEX('計算A'!$D$60:$II$104,$B32,193)*KG32=1,IF(AND($E32=2,TN32=0),1000000,IF($F32&gt;0,INDEX('計算A'!GN$110:GN$114,$F32+1)+IF(AND($E32=1,TN32=0),1000,0),MIN(AEZ32,20)*400+(IF('計算A'!GN$106=1,1-KH32,0))*150+19+'計算A'!GN$5*100000+IF(AND($E32=1,TN32=0),50000,0))),1000000))</f>
        <v/>
      </c>
      <c r="ACV32">
        <f>IF($B32=0,1000000,IF(INDEX('計算A'!$D$60:$II$104,$B32,194)*KH32=1,IF(AND($E32=2,TO32=0),1000000,IF($F32&gt;0,INDEX('計算A'!GO$110:GO$114,$F32+1)+IF(AND($E32=1,TO32=0),1000,0),MIN(AEZ32,20)*400+(IF('計算A'!GN$106=1,1-KG32,0)+IF('計算A'!GO$106=1,1-KI32,0))*150+29+'計算A'!GO$5*100000+IF(AND($E32=1,TO32=0),50000,0))),1000000))</f>
        <v/>
      </c>
      <c r="ACW32">
        <f>IF($B32=0,1000000,IF(INDEX('計算A'!$D$60:$II$104,$B32,195)*KI32=1,IF(AND($E32=2,TP32=0),1000000,IF($F32&gt;0,INDEX('計算A'!GP$110:GP$114,$F32+1)+IF(AND($E32=1,TP32=0),1000,0),MIN(AEZ32,20)*400+(IF('計算A'!GO$106=1,1-KH32,0)+IF('計算A'!GP$106=1,1-KJ32,0))*150+39+'計算A'!GP$5*100000+IF(AND($E32=1,TP32=0),50000,0))),1000000))</f>
        <v/>
      </c>
      <c r="ACX32">
        <f>IF($B32=0,1000000,IF(INDEX('計算A'!$D$60:$II$104,$B32,196)*KJ32=1,IF(AND($E32=2,TQ32=0),1000000,IF($F32&gt;0,INDEX('計算A'!GQ$110:GQ$114,$F32+1)+IF(AND($E32=1,TQ32=0),1000,0),MIN(AEZ32,20)*400+(IF('計算A'!GP$106=1,1-KI32,0)+IF('計算A'!GQ$106=1,1-KK32,0))*150+49+'計算A'!GQ$5*100000+IF(AND($E32=1,TQ32=0),50000,0))),1000000))</f>
        <v/>
      </c>
      <c r="ACY32">
        <f>IF($B32=0,1000000,IF(INDEX('計算A'!$D$60:$II$104,$B32,197)*KK32=1,IF(AND($E32=2,TR32=0),1000000,IF($F32&gt;0,INDEX('計算A'!GR$110:GR$114,$F32+1)+IF(AND($E32=1,TR32=0),1000,0),MIN(AEZ32,20)*400+(IF('計算A'!GQ$106=1,1-KJ32,0)+IF('計算A'!GR$106=1,1-KL32,0))*150+59+'計算A'!GR$5*100000+IF(AND($E32=1,TR32=0),50000,0))),1000000))</f>
        <v/>
      </c>
      <c r="ACZ32">
        <f>IF($B32=0,1000000,IF(INDEX('計算A'!$D$60:$II$104,$B32,198)*KL32=1,IF(AND($E32=2,TS32=0),1000000,IF($F32&gt;0,INDEX('計算A'!GS$110:GS$114,$F32+1)+IF(AND($E32=1,TS32=0),1000,0),MIN(AEZ32,20)*400+(IF('計算A'!GR$106=1,1-KK32,0)+IF('計算A'!GS$106=1,1-KM32,0))*150+69+'計算A'!GS$5*100000+IF(AND($E32=1,TS32=0),50000,0))),1000000))</f>
        <v/>
      </c>
      <c r="ADA32">
        <f>IF($B32=0,1000000,IF(INDEX('計算A'!$D$60:$II$104,$B32,199)*KM32=1,IF(AND($E32=2,TT32=0),1000000,IF($F32&gt;0,INDEX('計算A'!GT$110:GT$114,$F32+1)+IF(AND($E32=1,TT32=0),1000,0),MIN(AEZ32,20)*400+(IF('計算A'!GS$106=1,1-KL32,0)+IF('計算A'!GT$106=1,1-KN32,0))*150+79+'計算A'!GT$5*100000+IF(AND($E32=1,TT32=0),50000,0))),1000000))</f>
        <v/>
      </c>
      <c r="ADB32">
        <f>IF($B32=0,1000000,IF(INDEX('計算A'!$D$60:$II$104,$B32,200)*KN32=1,IF(AND($E32=2,TU32=0),1000000,IF($F32&gt;0,INDEX('計算A'!GU$110:GU$114,$F32+1)+IF(AND($E32=1,TU32=0),1000,0),MIN(AEZ32,20)*400+(IF('計算A'!GT$106=1,1-KM32,0)+IF('計算A'!GU$106=1,1-KO32,0))*150+89+'計算A'!GU$5*100000+IF(AND($E32=1,TU32=0),50000,0))),1000000))</f>
        <v/>
      </c>
      <c r="ADC32">
        <f>IF($B32=0,1000000,IF(INDEX('計算A'!$D$60:$II$104,$B32,201)*KO32=1,IF(AND($E32=2,TV32=0),1000000,IF($F32&gt;0,INDEX('計算A'!GV$110:GV$114,$F32+1)+IF(AND($E32=1,TV32=0),1000,0),MIN(AEZ32,20)*400+(IF('計算A'!GU$106=1,1-KN32,0)+IF('計算A'!GV$106=1,1-KP32,0))*150+99+'計算A'!GV$5*100000+IF(AND($E32=1,TV32=0),50000,0))),1000000))</f>
        <v/>
      </c>
      <c r="ADD32">
        <f>IF($B32=0,1000000,IF(INDEX('計算A'!$D$60:$II$104,$B32,202)*KP32=1,IF(AND($E32=2,TW32=0),1000000,IF($F32&gt;0,INDEX('計算A'!GW$110:GW$114,$F32+1)+IF(AND($E32=1,TW32=0),1000,0),MIN(AEZ32,20)*400+(IF('計算A'!GV$106=1,1-KO32,0)+IF('計算A'!GW$106=1,1-KQ32,0))*150+109+'計算A'!GW$5*100000+IF(AND($E32=1,TW32=0),50000,0))),1000000))</f>
        <v/>
      </c>
      <c r="ADE32">
        <f>IF($B32=0,1000000,IF(INDEX('計算A'!$D$60:$II$104,$B32,203)*KQ32=1,IF(AND($E32=2,TX32=0),1000000,IF($F32&gt;0,INDEX('計算A'!GX$110:GX$114,$F32+1)+IF(AND($E32=1,TX32=0),1000,0),MIN(AEZ32,20)*400+(IF('計算A'!GW$106=1,1-KP32,0)+IF('計算A'!GX$106=1,1-KR32,0))*150+119+'計算A'!GX$5*100000+IF(AND($E32=1,TX32=0),50000,0))),1000000))</f>
        <v/>
      </c>
      <c r="ADF32">
        <f>IF($B32=0,1000000,IF(INDEX('計算A'!$D$60:$II$104,$B32,204)*KR32=1,IF(AND($E32=2,TY32=0),1000000,IF($F32&gt;0,INDEX('計算A'!GY$110:GY$114,$F32+1)+IF(AND($E32=1,TY32=0),1000,0),MIN(AEZ32,20)*400+(IF('計算A'!GX$106=1,1-KQ32,0)+IF('計算A'!GY$106=1,1-KS32,0))*150+129+'計算A'!GY$5*100000+IF(AND($E32=1,TY32=0),50000,0))),1000000))</f>
        <v/>
      </c>
      <c r="ADG32">
        <f>IF($B32=0,1000000,IF(INDEX('計算A'!$D$60:$II$104,$B32,205)*KS32=1,IF(AND($E32=2,TZ32=0),1000000,IF($F32&gt;0,INDEX('計算A'!GZ$110:GZ$114,$F32+1)+IF(AND($E32=1,TZ32=0),1000,0),MIN(AEZ32,20)*400+(IF('計算A'!GY$106=1,1-KR32,0)+IF('計算A'!GZ$106=1,1-KT32,0))*150+139+'計算A'!GZ$5*100000+IF(AND($E32=1,TZ32=0),50000,0))),1000000))</f>
        <v/>
      </c>
      <c r="ADH32">
        <f>IF($B32=0,1000000,IF(INDEX('計算A'!$D$60:$II$104,$B32,206)*KT32=1,IF(AND($E32=2,UA32=0),1000000,IF($F32&gt;0,INDEX('計算A'!HA$110:HA$114,$F32+1)+IF(AND($E32=1,UA32=0),1000,0),MIN(AEZ32,20)*400+(IF('計算A'!GZ$106=1,1-KS32,0)+IF('計算A'!HA$106=1,1-KU32,0))*150+149+'計算A'!HA$5*100000+IF(AND($E32=1,UA32=0),50000,0))),1000000))</f>
        <v/>
      </c>
      <c r="ADI32">
        <f>IF($B32=0,1000000,IF(INDEX('計算A'!$D$60:$II$104,$B32,207)*KU32=1,IF(AND($E32=2,UB32=0),1000000,IF($F32&gt;0,INDEX('計算A'!HB$110:HB$114,$F32+1)+IF(AND($E32=1,UB32=0),1000,0),MIN(AEZ32,20)*400+(IF('計算A'!HA$106=1,1-KT32,0)+IF('計算A'!HB$106=1,1-KV32,0))*150+159+'計算A'!HB$5*100000+IF(AND($E32=1,UB32=0),50000,0))),1000000))</f>
        <v/>
      </c>
      <c r="ADJ32">
        <f>IF($B32=0,1000000,IF(INDEX('計算A'!$D$60:$II$104,$B32,208)*KV32=1,IF(AND($E32=2,UC32=0),1000000,IF($F32&gt;0,INDEX('計算A'!HC$110:HC$114,$F32+1)+IF(AND($E32=1,UC32=0),1000,0),MIN(AEZ32,20)*400+(IF('計算A'!HB$106=1,1-KU32,0)+IF('計算A'!HC$106=1,1-KW32,0))*150+169+'計算A'!HC$5*100000+IF(AND($E32=1,UC32=0),50000,0))),1000000))</f>
        <v/>
      </c>
      <c r="ADK32">
        <f>IF($B32=0,1000000,IF(INDEX('計算A'!$D$60:$II$104,$B32,209)*KW32=1,IF(AND($E32=2,UD32=0),1000000,IF($F32&gt;0,INDEX('計算A'!HD$110:HD$114,$F32+1)+IF(AND($E32=1,UD32=0),1000,0),MIN(AEZ32,20)*400+(IF('計算A'!HC$106=1,1-KV32,0)+IF('計算A'!HD$106=1,1-KX32,0))*150+179+'計算A'!HD$5*100000+IF(AND($E32=1,UD32=0),50000,0))),1000000))</f>
        <v/>
      </c>
      <c r="ADL32">
        <f>IF($B32=0,1000000,IF(INDEX('計算A'!$D$60:$II$104,$B32,210)*KX32=1,IF(AND($E32=2,UE32=0),1000000,IF($F32&gt;0,INDEX('計算A'!HE$110:HE$114,$F32+1)+IF(AND($E32=1,UE32=0),1000,0),MIN(AEZ32,20)*400+(IF('計算A'!HD$106=1,1-KW32,0)+IF('計算A'!HE$106=1,1-KY32,0))*150+189+'計算A'!HE$5*100000+IF(AND($E32=1,UE32=0),50000,0))),1000000))</f>
        <v/>
      </c>
      <c r="ADM32">
        <f>IF($B32=0,1000000,IF(INDEX('計算A'!$D$60:$II$104,$B32,211)*KY32=1,IF(AND($E32=2,UF32=0),1000000,IF($F32&gt;0,INDEX('計算A'!HF$110:HF$114,$F32+1)+IF(AND($E32=1,UF32=0),1000,0),MIN(AEZ32,20)*400+(IF('計算A'!HE$106=1,1-KX32,0)+IF('計算A'!HF$106=1,1-KZ32,0))*150+199+'計算A'!HF$5*100000+IF(AND($E32=1,UF32=0),50000,0))),1000000))</f>
        <v/>
      </c>
      <c r="ADN32">
        <f>IF($B32=0,1000000,IF(INDEX('計算A'!$D$60:$II$104,$B32,212)*KZ32=1,IF(AND($E32=2,UG32=0),1000000,IF($F32&gt;0,INDEX('計算A'!HG$110:HG$114,$F32+1)+IF(AND($E32=1,UG32=0),1000,0),MIN(AEZ32,20)*400+(IF('計算A'!HF$106=1,1-KY32,0)+IF('計算A'!HG$106=1,1-LA32,0))*150+209+'計算A'!HG$5*100000+IF(AND($E32=1,UG32=0),50000,0))),1000000))</f>
        <v/>
      </c>
      <c r="ADO32">
        <f>IF($B32=0,1000000,IF(INDEX('計算A'!$D$60:$II$104,$B32,213)*LA32=1,IF(AND($E32=2,UH32=0),1000000,IF($F32&gt;0,INDEX('計算A'!HH$110:HH$114,$F32+1)+IF(AND($E32=1,UH32=0),1000,0),MIN(AEZ32,20)*400+(IF('計算A'!HG$106=1,1-KZ32,0)+IF('計算A'!HH$106=1,1-LB32,0))*150+219+'計算A'!HH$5*100000+IF(AND($E32=1,UH32=0),50000,0))),1000000))</f>
        <v/>
      </c>
      <c r="ADP32">
        <f>IF($B32=0,1000000,IF(INDEX('計算A'!$D$60:$II$104,$B32,214)*LB32=1,IF(AND($E32=2,UI32=0),1000000,IF($F32&gt;0,INDEX('計算A'!HI$110:HI$114,$F32+1)+IF(AND($E32=1,UI32=0),1000,0),MIN(AEZ32,20)*400+(IF('計算A'!HH$106=1,1-LA32,0)+IF('計算A'!HI$106=1,1-LC32,0))*150+229+'計算A'!HI$5*100000+IF(AND($E32=1,UI32=0),50000,0))),1000000))</f>
        <v/>
      </c>
      <c r="ADQ32">
        <f>IF($B32=0,1000000,IF(INDEX('計算A'!$D$60:$II$104,$B32,215)*LC32=1,IF(AND($E32=2,UJ32=0),1000000,IF($F32&gt;0,INDEX('計算A'!HJ$110:HJ$114,$F32+1)+IF(AND($E32=1,UJ32=0),1000,0),MIN(AEZ32,20)*400+(IF('計算A'!HI$106=1,1-LB32,0)+IF('計算A'!HJ$106=1,1-LD32,0))*150+239+'計算A'!HJ$5*100000+IF(AND($E32=1,UJ32=0),50000,0))),1000000))</f>
        <v/>
      </c>
      <c r="ADR32">
        <f>IF($B32=0,1000000,IF(INDEX('計算A'!$D$60:$II$104,$B32,216)*LD32=1,IF(AND($E32=2,UK32=0),1000000,IF($F32&gt;0,INDEX('計算A'!HK$110:HK$114,$F32+1)+IF(AND($E32=1,UK32=0),1000,0),MIN(AEZ32,20)*400+(IF('計算A'!HJ$106=1,1-LC32,0))*150+249+'計算A'!HK$5*100000+IF(AND($E32=1,UK32=0),50000,0))),1000000))</f>
        <v/>
      </c>
      <c r="ADS32">
        <f>IF($B32=0,1000000,IF(INDEX('計算A'!$D$60:$II$104,$B32,217)*LE32=1,IF(AND($E32=2,UL32=0),1000000,IF($F32&gt;0,INDEX('計算A'!HL$110:HL$114,$F32+1)+IF(AND($E32=1,UL32=0),1000,0),MIN(AFA32,20)*400+(IF('計算A'!HL$106=1,1-LF32,0))*150+20+'計算A'!HL$5*100000+IF(AND($E32=1,UL32=0),50000,0))),1000000))</f>
        <v/>
      </c>
      <c r="ADT32">
        <f>IF($B32=0,1000000,IF(INDEX('計算A'!$D$60:$II$104,$B32,218)*LF32=1,IF(AND($E32=2,UM32=0),1000000,IF($F32&gt;0,INDEX('計算A'!HM$110:HM$114,$F32+1)+IF(AND($E32=1,UM32=0),1000,0),MIN(AFA32,20)*400+(IF('計算A'!HL$106=1,1-LE32,0)+IF('計算A'!HM$106=1,1-LG32,0))*150+30+'計算A'!HM$5*100000+IF(AND($E32=1,UM32=0),50000,0))),1000000))</f>
        <v/>
      </c>
      <c r="ADU32">
        <f>IF($B32=0,1000000,IF(INDEX('計算A'!$D$60:$II$104,$B32,219)*LG32=1,IF(AND($E32=2,UN32=0),1000000,IF($F32&gt;0,INDEX('計算A'!HN$110:HN$114,$F32+1)+IF(AND($E32=1,UN32=0),1000,0),MIN(AFA32,20)*400+(IF('計算A'!HM$106=1,1-LF32,0)+IF('計算A'!HN$106=1,1-LH32,0))*150+40+'計算A'!HN$5*100000+IF(AND($E32=1,UN32=0),50000,0))),1000000))</f>
        <v/>
      </c>
      <c r="ADV32">
        <f>IF($B32=0,1000000,IF(INDEX('計算A'!$D$60:$II$104,$B32,220)*LH32=1,IF(AND($E32=2,UO32=0),1000000,IF($F32&gt;0,INDEX('計算A'!HO$110:HO$114,$F32+1)+IF(AND($E32=1,UO32=0),1000,0),MIN(AFA32,20)*400+(IF('計算A'!HN$106=1,1-LG32,0)+IF('計算A'!HO$106=1,1-LI32,0))*150+50+'計算A'!HO$5*100000+IF(AND($E32=1,UO32=0),50000,0))),1000000))</f>
        <v/>
      </c>
      <c r="ADW32">
        <f>IF($B32=0,1000000,IF(INDEX('計算A'!$D$60:$II$104,$B32,221)*LI32=1,IF(AND($E32=2,UP32=0),1000000,IF($F32&gt;0,INDEX('計算A'!HP$110:HP$114,$F32+1)+IF(AND($E32=1,UP32=0),1000,0),MIN(AFA32,20)*400+(IF('計算A'!HO$106=1,1-LH32,0)+IF('計算A'!HP$106=1,1-LJ32,0))*150+60+'計算A'!HP$5*100000+IF(AND($E32=1,UP32=0),50000,0))),1000000))</f>
        <v/>
      </c>
      <c r="ADX32">
        <f>IF($B32=0,1000000,IF(INDEX('計算A'!$D$60:$II$104,$B32,222)*LJ32=1,IF(AND($E32=2,UQ32=0),1000000,IF($F32&gt;0,INDEX('計算A'!HQ$110:HQ$114,$F32+1)+IF(AND($E32=1,UQ32=0),1000,0),MIN(AFA32,20)*400+(IF('計算A'!HP$106=1,1-LI32,0)+IF('計算A'!HQ$106=1,1-LK32,0))*150+70+'計算A'!HQ$5*100000+IF(AND($E32=1,UQ32=0),50000,0))),1000000))</f>
        <v/>
      </c>
      <c r="ADY32">
        <f>IF($B32=0,1000000,IF(INDEX('計算A'!$D$60:$II$104,$B32,223)*LK32=1,IF(AND($E32=2,UR32=0),1000000,IF($F32&gt;0,INDEX('計算A'!HR$110:HR$114,$F32+1)+IF(AND($E32=1,UR32=0),1000,0),MIN(AFA32,20)*400+(IF('計算A'!HQ$106=1,1-LJ32,0)+IF('計算A'!HR$106=1,1-LL32,0))*150+80+'計算A'!HR$5*100000+IF(AND($E32=1,UR32=0),50000,0))),1000000))</f>
        <v/>
      </c>
      <c r="ADZ32">
        <f>IF($B32=0,1000000,IF(INDEX('計算A'!$D$60:$II$104,$B32,224)*LL32=1,IF(AND($E32=2,US32=0),1000000,IF($F32&gt;0,INDEX('計算A'!HS$110:HS$114,$F32+1)+IF(AND($E32=1,US32=0),1000,0),MIN(AFA32,20)*400+(IF('計算A'!HR$106=1,1-LK32,0)+IF('計算A'!HS$106=1,1-LM32,0))*150+90+'計算A'!HS$5*100000+IF(AND($E32=1,US32=0),50000,0))),1000000))</f>
        <v/>
      </c>
      <c r="AEA32">
        <f>IF($B32=0,1000000,IF(INDEX('計算A'!$D$60:$II$104,$B32,225)*LM32=1,IF(AND($E32=2,UT32=0),1000000,IF($F32&gt;0,INDEX('計算A'!HT$110:HT$114,$F32+1)+IF(AND($E32=1,UT32=0),1000,0),MIN(AFA32,20)*400+(IF('計算A'!HS$106=1,1-LL32,0)+IF('計算A'!HT$106=1,1-LN32,0))*150+100+'計算A'!HT$5*100000+IF(AND($E32=1,UT32=0),50000,0))),1000000))</f>
        <v/>
      </c>
      <c r="AEB32">
        <f>IF($B32=0,1000000,IF(INDEX('計算A'!$D$60:$II$104,$B32,226)*LN32=1,IF(AND($E32=2,UU32=0),1000000,IF($F32&gt;0,INDEX('計算A'!HU$110:HU$114,$F32+1)+IF(AND($E32=1,UU32=0),1000,0),MIN(AFA32,20)*400+(IF('計算A'!HT$106=1,1-LM32,0)+IF('計算A'!HU$106=1,1-LO32,0))*150+110+'計算A'!HU$5*100000+IF(AND($E32=1,UU32=0),50000,0))),1000000))</f>
        <v/>
      </c>
      <c r="AEC32">
        <f>IF($B32=0,1000000,IF(INDEX('計算A'!$D$60:$II$104,$B32,227)*LO32=1,IF(AND($E32=2,UV32=0),1000000,IF($F32&gt;0,INDEX('計算A'!HV$110:HV$114,$F32+1)+IF(AND($E32=1,UV32=0),1000,0),MIN(AFA32,20)*400+(IF('計算A'!HU$106=1,1-LN32,0)+IF('計算A'!HV$106=1,1-LP32,0))*150+120+'計算A'!HV$5*100000+IF(AND($E32=1,UV32=0),50000,0))),1000000))</f>
        <v/>
      </c>
      <c r="AED32">
        <f>IF($B32=0,1000000,IF(INDEX('計算A'!$D$60:$II$104,$B32,228)*LP32=1,IF(AND($E32=2,UW32=0),1000000,IF($F32&gt;0,INDEX('計算A'!HW$110:HW$114,$F32+1)+IF(AND($E32=1,UW32=0),1000,0),MIN(AFA32,20)*400+(IF('計算A'!HV$106=1,1-LO32,0)+IF('計算A'!HW$106=1,1-LQ32,0))*150+130+'計算A'!HW$5*100000+IF(AND($E32=1,UW32=0),50000,0))),1000000))</f>
        <v/>
      </c>
      <c r="AEE32">
        <f>IF($B32=0,1000000,IF(INDEX('計算A'!$D$60:$II$104,$B32,229)*LQ32=1,IF(AND($E32=2,UX32=0),1000000,IF($F32&gt;0,INDEX('計算A'!HX$110:HX$114,$F32+1)+IF(AND($E32=1,UX32=0),1000,0),MIN(AFA32,20)*400+(IF('計算A'!HW$106=1,1-LP32,0)+IF('計算A'!HX$106=1,1-LR32,0))*150+140+'計算A'!HX$5*100000+IF(AND($E32=1,UX32=0),50000,0))),1000000))</f>
        <v/>
      </c>
      <c r="AEF32">
        <f>IF($B32=0,1000000,IF(INDEX('計算A'!$D$60:$II$104,$B32,230)*LR32=1,IF(AND($E32=2,UY32=0),1000000,IF($F32&gt;0,INDEX('計算A'!HY$110:HY$114,$F32+1)+IF(AND($E32=1,UY32=0),1000,0),MIN(AFA32,20)*400+(IF('計算A'!HX$106=1,1-LQ32,0)+IF('計算A'!HY$106=1,1-LS32,0))*150+150+'計算A'!HY$5*100000+IF(AND($E32=1,UY32=0),50000,0))),1000000))</f>
        <v/>
      </c>
      <c r="AEG32">
        <f>IF($B32=0,1000000,IF(INDEX('計算A'!$D$60:$II$104,$B32,231)*LS32=1,IF(AND($E32=2,UZ32=0),1000000,IF($F32&gt;0,INDEX('計算A'!HZ$110:HZ$114,$F32+1)+IF(AND($E32=1,UZ32=0),1000,0),MIN(AFA32,20)*400+(IF('計算A'!HY$106=1,1-LR32,0)+IF('計算A'!HZ$106=1,1-LT32,0))*150+160+'計算A'!HZ$5*100000+IF(AND($E32=1,UZ32=0),50000,0))),1000000))</f>
        <v/>
      </c>
      <c r="AEH32">
        <f>IF($B32=0,1000000,IF(INDEX('計算A'!$D$60:$II$104,$B32,232)*LT32=1,IF(AND($E32=2,VA32=0),1000000,IF($F32&gt;0,INDEX('計算A'!IA$110:IA$114,$F32+1)+IF(AND($E32=1,VA32=0),1000,0),MIN(AFA32,20)*400+(IF('計算A'!HZ$106=1,1-LS32,0)+IF('計算A'!IA$106=1,1-LU32,0))*150+170+'計算A'!IA$5*100000+IF(AND($E32=1,VA32=0),50000,0))),1000000))</f>
        <v/>
      </c>
      <c r="AEI32">
        <f>IF($B32=0,1000000,IF(INDEX('計算A'!$D$60:$II$104,$B32,233)*LU32=1,IF(AND($E32=2,VB32=0),1000000,IF($F32&gt;0,INDEX('計算A'!IB$110:IB$114,$F32+1)+IF(AND($E32=1,VB32=0),1000,0),MIN(AFA32,20)*400+(IF('計算A'!IA$106=1,1-LT32,0)+IF('計算A'!IB$106=1,1-LV32,0))*150+180+'計算A'!IB$5*100000+IF(AND($E32=1,VB32=0),50000,0))),1000000))</f>
        <v/>
      </c>
      <c r="AEJ32">
        <f>IF($B32=0,1000000,IF(INDEX('計算A'!$D$60:$II$104,$B32,234)*LV32=1,IF(AND($E32=2,VC32=0),1000000,IF($F32&gt;0,INDEX('計算A'!IC$110:IC$114,$F32+1)+IF(AND($E32=1,VC32=0),1000,0),MIN(AFA32,20)*400+(IF('計算A'!IB$106=1,1-LU32,0)+IF('計算A'!IC$106=1,1-LW32,0))*150+190+'計算A'!IC$5*100000+IF(AND($E32=1,VC32=0),50000,0))),1000000))</f>
        <v/>
      </c>
      <c r="AEK32">
        <f>IF($B32=0,1000000,IF(INDEX('計算A'!$D$60:$II$104,$B32,235)*LW32=1,IF(AND($E32=2,VD32=0),1000000,IF($F32&gt;0,INDEX('計算A'!ID$110:ID$114,$F32+1)+IF(AND($E32=1,VD32=0),1000,0),MIN(AFA32,20)*400+(IF('計算A'!IC$106=1,1-LV32,0)+IF('計算A'!ID$106=1,1-LX32,0))*150+200+'計算A'!ID$5*100000+IF(AND($E32=1,VD32=0),50000,0))),1000000))</f>
        <v/>
      </c>
      <c r="AEL32">
        <f>IF($B32=0,1000000,IF(INDEX('計算A'!$D$60:$II$104,$B32,236)*LX32=1,IF(AND($E32=2,VE32=0),1000000,IF($F32&gt;0,INDEX('計算A'!IE$110:IE$114,$F32+1)+IF(AND($E32=1,VE32=0),1000,0),MIN(AFA32,20)*400+(IF('計算A'!ID$106=1,1-LW32,0)+IF('計算A'!IE$106=1,1-LY32,0))*150+210+'計算A'!IE$5*100000+IF(AND($E32=1,VE32=0),50000,0))),1000000))</f>
        <v/>
      </c>
      <c r="AEM32">
        <f>IF($B32=0,1000000,IF(INDEX('計算A'!$D$60:$II$104,$B32,237)*LY32=1,IF(AND($E32=2,VF32=0),1000000,IF($F32&gt;0,INDEX('計算A'!IF$110:IF$114,$F32+1)+IF(AND($E32=1,VF32=0),1000,0),MIN(AFA32,20)*400+(IF('計算A'!IE$106=1,1-LX32,0)+IF('計算A'!IF$106=1,1-LZ32,0))*150+220+'計算A'!IF$5*100000+IF(AND($E32=1,VF32=0),50000,0))),1000000))</f>
        <v/>
      </c>
      <c r="AEN32">
        <f>IF($B32=0,1000000,IF(INDEX('計算A'!$D$60:$II$104,$B32,238)*LZ32=1,IF(AND($E32=2,VG32=0),1000000,IF($F32&gt;0,INDEX('計算A'!IG$110:IG$114,$F32+1)+IF(AND($E32=1,VG32=0),1000,0),MIN(AFA32,20)*400+(IF('計算A'!IF$106=1,1-LY32,0)+IF('計算A'!IG$106=1,1-MA32,0))*150+230+'計算A'!IG$5*100000+IF(AND($E32=1,VG32=0),50000,0))),1000000))</f>
        <v/>
      </c>
      <c r="AEO32">
        <f>IF($B32=0,1000000,IF(INDEX('計算A'!$D$60:$II$104,$B32,239)*MA32=1,IF(AND($E32=2,VH32=0),1000000,IF($F32&gt;0,INDEX('計算A'!IH$110:IH$114,$F32+1)+IF(AND($E32=1,VH32=0),1000,0),MIN(AFA32,20)*400+(IF('計算A'!IG$106=1,1-LZ32,0)+IF('計算A'!IH$106=1,1-MB32,0))*150+240+'計算A'!IH$5*100000+IF(AND($E32=1,VH32=0),50000,0))),1000000))</f>
        <v/>
      </c>
      <c r="AEP32">
        <f>IF($B32=0,1000000,IF(INDEX('計算A'!$D$60:$II$104,$B32,240)*MB32=1,IF(AND($E32=2,VI32=0),1000000,IF($F32&gt;0,INDEX('計算A'!II$110:II$114,$F32+1)+IF(AND($E32=1,VI32=0),1000,0),MIN(AFA32,20)*400+(IF('計算A'!IH$106=1,1-MA32,0))*150+250+'計算A'!II$5*100000+IF(AND($E32=1,VI32=0),50000,0))),1000000))</f>
        <v/>
      </c>
      <c r="AER32">
        <f>AER31+IF($C31&gt;0,IF(INDEX('計算A'!$D$2:$II$2,$C31)=1,1,0),0)</f>
        <v/>
      </c>
      <c r="AES32">
        <f>AES31+IF($C31&gt;0,IF(INDEX('計算A'!$D$2:$II$2,$C31)=2,1,0),0)</f>
        <v/>
      </c>
      <c r="AET32">
        <f>AET31+IF($C31&gt;0,IF(INDEX('計算A'!$D$2:$II$2,$C31)=3,1,0),0)</f>
        <v/>
      </c>
      <c r="AEU32">
        <f>AEU31+IF($C31&gt;0,IF(INDEX('計算A'!$D$2:$II$2,$C31)=4,1,0),0)</f>
        <v/>
      </c>
      <c r="AEV32">
        <f>AEV31+IF($C31&gt;0,IF(INDEX('計算A'!$D$2:$II$2,$C31)=5,1,0),0)</f>
        <v/>
      </c>
      <c r="AEW32">
        <f>AEW31+IF($C31&gt;0,IF(INDEX('計算A'!$D$2:$II$2,$C31)=6,1,0),0)</f>
        <v/>
      </c>
      <c r="AEX32">
        <f>AEX31+IF($C31&gt;0,IF(INDEX('計算A'!$D$2:$II$2,$C31)=7,1,0),0)</f>
        <v/>
      </c>
      <c r="AEY32">
        <f>AEY31+IF($C31&gt;0,IF(INDEX('計算A'!$D$2:$II$2,$C31)=8,1,0),0)</f>
        <v/>
      </c>
      <c r="AEZ32">
        <f>AEZ31+IF($C31&gt;0,IF(INDEX('計算A'!$D$2:$II$2,$C31)=9,1,0),0)</f>
        <v/>
      </c>
      <c r="AFA32">
        <f>AFA31+IF($C31&gt;0,IF(INDEX('計算A'!$D$2:$II$2,$C31)=10,1,0),0)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F($F33&gt;0,INDEX('計算A'!D$110:D$114,$F33+1)+IF(AND($E33=1,MD33=0),1000,0),MIN(AER33,20)*400+(IF('計算A'!D$106=1,1-CX33,0))*150+11+'計算A'!D$5*100000+IF(AND($E33=1,MD33=0),50000,0))),1000000))</f>
        <v/>
      </c>
      <c r="VL33">
        <f>IF($B33=0,1000000,IF(INDEX('計算A'!$D$60:$II$104,$B33,2)*CX33=1,IF(AND($E33=2,ME33=0),1000000,IF($F33&gt;0,INDEX('計算A'!E$110:E$114,$F33+1)+IF(AND($E33=1,ME33=0),1000,0),MIN(AER33,20)*400+(IF('計算A'!D$106=1,1-CW33,0)+IF('計算A'!E$106=1,1-CY33,0))*150+21+'計算A'!E$5*100000+IF(AND($E33=1,ME33=0),50000,0))),1000000))</f>
        <v/>
      </c>
      <c r="VM33">
        <f>IF($B33=0,1000000,IF(INDEX('計算A'!$D$60:$II$104,$B33,3)*CY33=1,IF(AND($E33=2,MF33=0),1000000,IF($F33&gt;0,INDEX('計算A'!F$110:F$114,$F33+1)+IF(AND($E33=1,MF33=0),1000,0),MIN(AER33,20)*400+(IF('計算A'!E$106=1,1-CX33,0)+IF('計算A'!F$106=1,1-CZ33,0))*150+31+'計算A'!F$5*100000+IF(AND($E33=1,MF33=0),50000,0))),1000000))</f>
        <v/>
      </c>
      <c r="VN33">
        <f>IF($B33=0,1000000,IF(INDEX('計算A'!$D$60:$II$104,$B33,4)*CZ33=1,IF(AND($E33=2,MG33=0),1000000,IF($F33&gt;0,INDEX('計算A'!G$110:G$114,$F33+1)+IF(AND($E33=1,MG33=0),1000,0),MIN(AER33,20)*400+(IF('計算A'!F$106=1,1-CY33,0)+IF('計算A'!G$106=1,1-DA33,0))*150+41+'計算A'!G$5*100000+IF(AND($E33=1,MG33=0),50000,0))),1000000))</f>
        <v/>
      </c>
      <c r="VO33">
        <f>IF($B33=0,1000000,IF(INDEX('計算A'!$D$60:$II$104,$B33,5)*DA33=1,IF(AND($E33=2,MH33=0),1000000,IF($F33&gt;0,INDEX('計算A'!H$110:H$114,$F33+1)+IF(AND($E33=1,MH33=0),1000,0),MIN(AER33,20)*400+(IF('計算A'!G$106=1,1-CZ33,0)+IF('計算A'!H$106=1,1-DB33,0))*150+51+'計算A'!H$5*100000+IF(AND($E33=1,MH33=0),50000,0))),1000000))</f>
        <v/>
      </c>
      <c r="VP33">
        <f>IF($B33=0,1000000,IF(INDEX('計算A'!$D$60:$II$104,$B33,6)*DB33=1,IF(AND($E33=2,MI33=0),1000000,IF($F33&gt;0,INDEX('計算A'!I$110:I$114,$F33+1)+IF(AND($E33=1,MI33=0),1000,0),MIN(AER33,20)*400+(IF('計算A'!H$106=1,1-DA33,0)+IF('計算A'!I$106=1,1-DC33,0))*150+61+'計算A'!I$5*100000+IF(AND($E33=1,MI33=0),50000,0))),1000000))</f>
        <v/>
      </c>
      <c r="VQ33">
        <f>IF($B33=0,1000000,IF(INDEX('計算A'!$D$60:$II$104,$B33,7)*DC33=1,IF(AND($E33=2,MJ33=0),1000000,IF($F33&gt;0,INDEX('計算A'!J$110:J$114,$F33+1)+IF(AND($E33=1,MJ33=0),1000,0),MIN(AER33,20)*400+(IF('計算A'!I$106=1,1-DB33,0)+IF('計算A'!J$106=1,1-DD33,0))*150+71+'計算A'!J$5*100000+IF(AND($E33=1,MJ33=0),50000,0))),1000000))</f>
        <v/>
      </c>
      <c r="VR33">
        <f>IF($B33=0,1000000,IF(INDEX('計算A'!$D$60:$II$104,$B33,8)*DD33=1,IF(AND($E33=2,MK33=0),1000000,IF($F33&gt;0,INDEX('計算A'!K$110:K$114,$F33+1)+IF(AND($E33=1,MK33=0),1000,0),MIN(AER33,20)*400+(IF('計算A'!J$106=1,1-DC33,0)+IF('計算A'!K$106=1,1-DE33,0))*150+81+'計算A'!K$5*100000+IF(AND($E33=1,MK33=0),50000,0))),1000000))</f>
        <v/>
      </c>
      <c r="VS33">
        <f>IF($B33=0,1000000,IF(INDEX('計算A'!$D$60:$II$104,$B33,9)*DE33=1,IF(AND($E33=2,ML33=0),1000000,IF($F33&gt;0,INDEX('計算A'!L$110:L$114,$F33+1)+IF(AND($E33=1,ML33=0),1000,0),MIN(AER33,20)*400+(IF('計算A'!K$106=1,1-DD33,0)+IF('計算A'!L$106=1,1-DF33,0))*150+91+'計算A'!L$5*100000+IF(AND($E33=1,ML33=0),50000,0))),1000000))</f>
        <v/>
      </c>
      <c r="VT33">
        <f>IF($B33=0,1000000,IF(INDEX('計算A'!$D$60:$II$104,$B33,10)*DF33=1,IF(AND($E33=2,MM33=0),1000000,IF($F33&gt;0,INDEX('計算A'!M$110:M$114,$F33+1)+IF(AND($E33=1,MM33=0),1000,0),MIN(AER33,20)*400+(IF('計算A'!L$106=1,1-DE33,0)+IF('計算A'!M$106=1,1-DG33,0))*150+101+'計算A'!M$5*100000+IF(AND($E33=1,MM33=0),50000,0))),1000000))</f>
        <v/>
      </c>
      <c r="VU33">
        <f>IF($B33=0,1000000,IF(INDEX('計算A'!$D$60:$II$104,$B33,11)*DG33=1,IF(AND($E33=2,MN33=0),1000000,IF($F33&gt;0,INDEX('計算A'!N$110:N$114,$F33+1)+IF(AND($E33=1,MN33=0),1000,0),MIN(AER33,20)*400+(IF('計算A'!M$106=1,1-DF33,0)+IF('計算A'!N$106=1,1-DH33,0))*150+111+'計算A'!N$5*100000+IF(AND($E33=1,MN33=0),50000,0))),1000000))</f>
        <v/>
      </c>
      <c r="VV33">
        <f>IF($B33=0,1000000,IF(INDEX('計算A'!$D$60:$II$104,$B33,12)*DH33=1,IF(AND($E33=2,MO33=0),1000000,IF($F33&gt;0,INDEX('計算A'!O$110:O$114,$F33+1)+IF(AND($E33=1,MO33=0),1000,0),MIN(AER33,20)*400+(IF('計算A'!N$106=1,1-DG33,0)+IF('計算A'!O$106=1,1-DI33,0))*150+121+'計算A'!O$5*100000+IF(AND($E33=1,MO33=0),50000,0))),1000000))</f>
        <v/>
      </c>
      <c r="VW33">
        <f>IF($B33=0,1000000,IF(INDEX('計算A'!$D$60:$II$104,$B33,13)*DI33=1,IF(AND($E33=2,MP33=0),1000000,IF($F33&gt;0,INDEX('計算A'!P$110:P$114,$F33+1)+IF(AND($E33=1,MP33=0),1000,0),MIN(AER33,20)*400+(IF('計算A'!O$106=1,1-DH33,0)+IF('計算A'!P$106=1,1-DJ33,0))*150+131+'計算A'!P$5*100000+IF(AND($E33=1,MP33=0),50000,0))),1000000))</f>
        <v/>
      </c>
      <c r="VX33">
        <f>IF($B33=0,1000000,IF(INDEX('計算A'!$D$60:$II$104,$B33,14)*DJ33=1,IF(AND($E33=2,MQ33=0),1000000,IF($F33&gt;0,INDEX('計算A'!Q$110:Q$114,$F33+1)+IF(AND($E33=1,MQ33=0),1000,0),MIN(AER33,20)*400+(IF('計算A'!P$106=1,1-DI33,0)+IF('計算A'!Q$106=1,1-DK33,0))*150+141+'計算A'!Q$5*100000+IF(AND($E33=1,MQ33=0),50000,0))),1000000))</f>
        <v/>
      </c>
      <c r="VY33">
        <f>IF($B33=0,1000000,IF(INDEX('計算A'!$D$60:$II$104,$B33,15)*DK33=1,IF(AND($E33=2,MR33=0),1000000,IF($F33&gt;0,INDEX('計算A'!R$110:R$114,$F33+1)+IF(AND($E33=1,MR33=0),1000,0),MIN(AER33,20)*400+(IF('計算A'!Q$106=1,1-DJ33,0)+IF('計算A'!R$106=1,1-DL33,0))*150+151+'計算A'!R$5*100000+IF(AND($E33=1,MR33=0),50000,0))),1000000))</f>
        <v/>
      </c>
      <c r="VZ33">
        <f>IF($B33=0,1000000,IF(INDEX('計算A'!$D$60:$II$104,$B33,16)*DL33=1,IF(AND($E33=2,MS33=0),1000000,IF($F33&gt;0,INDEX('計算A'!S$110:S$114,$F33+1)+IF(AND($E33=1,MS33=0),1000,0),MIN(AER33,20)*400+(IF('計算A'!R$106=1,1-DK33,0)+IF('計算A'!S$106=1,1-DM33,0))*150+161+'計算A'!S$5*100000+IF(AND($E33=1,MS33=0),50000,0))),1000000))</f>
        <v/>
      </c>
      <c r="WA33">
        <f>IF($B33=0,1000000,IF(INDEX('計算A'!$D$60:$II$104,$B33,17)*DM33=1,IF(AND($E33=2,MT33=0),1000000,IF($F33&gt;0,INDEX('計算A'!T$110:T$114,$F33+1)+IF(AND($E33=1,MT33=0),1000,0),MIN(AER33,20)*400+(IF('計算A'!S$106=1,1-DL33,0)+IF('計算A'!T$106=1,1-DN33,0))*150+171+'計算A'!T$5*100000+IF(AND($E33=1,MT33=0),50000,0))),1000000))</f>
        <v/>
      </c>
      <c r="WB33">
        <f>IF($B33=0,1000000,IF(INDEX('計算A'!$D$60:$II$104,$B33,18)*DN33=1,IF(AND($E33=2,MU33=0),1000000,IF($F33&gt;0,INDEX('計算A'!U$110:U$114,$F33+1)+IF(AND($E33=1,MU33=0),1000,0),MIN(AER33,20)*400+(IF('計算A'!T$106=1,1-DM33,0)+IF('計算A'!U$106=1,1-DO33,0))*150+181+'計算A'!U$5*100000+IF(AND($E33=1,MU33=0),50000,0))),1000000))</f>
        <v/>
      </c>
      <c r="WC33">
        <f>IF($B33=0,1000000,IF(INDEX('計算A'!$D$60:$II$104,$B33,19)*DO33=1,IF(AND($E33=2,MV33=0),1000000,IF($F33&gt;0,INDEX('計算A'!V$110:V$114,$F33+1)+IF(AND($E33=1,MV33=0),1000,0),MIN(AER33,20)*400+(IF('計算A'!U$106=1,1-DN33,0)+IF('計算A'!V$106=1,1-DP33,0))*150+191+'計算A'!V$5*100000+IF(AND($E33=1,MV33=0),50000,0))),1000000))</f>
        <v/>
      </c>
      <c r="WD33">
        <f>IF($B33=0,1000000,IF(INDEX('計算A'!$D$60:$II$104,$B33,20)*DP33=1,IF(AND($E33=2,MW33=0),1000000,IF($F33&gt;0,INDEX('計算A'!W$110:W$114,$F33+1)+IF(AND($E33=1,MW33=0),1000,0),MIN(AER33,20)*400+(IF('計算A'!V$106=1,1-DO33,0)+IF('計算A'!W$106=1,1-DQ33,0))*150+201+'計算A'!W$5*100000+IF(AND($E33=1,MW33=0),50000,0))),1000000))</f>
        <v/>
      </c>
      <c r="WE33">
        <f>IF($B33=0,1000000,IF(INDEX('計算A'!$D$60:$II$104,$B33,21)*DQ33=1,IF(AND($E33=2,MX33=0),1000000,IF($F33&gt;0,INDEX('計算A'!X$110:X$114,$F33+1)+IF(AND($E33=1,MX33=0),1000,0),MIN(AER33,20)*400+(IF('計算A'!W$106=1,1-DP33,0)+IF('計算A'!X$106=1,1-DR33,0))*150+211+'計算A'!X$5*100000+IF(AND($E33=1,MX33=0),50000,0))),1000000))</f>
        <v/>
      </c>
      <c r="WF33">
        <f>IF($B33=0,1000000,IF(INDEX('計算A'!$D$60:$II$104,$B33,22)*DR33=1,IF(AND($E33=2,MY33=0),1000000,IF($F33&gt;0,INDEX('計算A'!Y$110:Y$114,$F33+1)+IF(AND($E33=1,MY33=0),1000,0),MIN(AER33,20)*400+(IF('計算A'!X$106=1,1-DQ33,0)+IF('計算A'!Y$106=1,1-DS33,0))*150+221+'計算A'!Y$5*100000+IF(AND($E33=1,MY33=0),50000,0))),1000000))</f>
        <v/>
      </c>
      <c r="WG33">
        <f>IF($B33=0,1000000,IF(INDEX('計算A'!$D$60:$II$104,$B33,23)*DS33=1,IF(AND($E33=2,MZ33=0),1000000,IF($F33&gt;0,INDEX('計算A'!Z$110:Z$114,$F33+1)+IF(AND($E33=1,MZ33=0),1000,0),MIN(AER33,20)*400+(IF('計算A'!Y$106=1,1-DR33,0)+IF('計算A'!Z$106=1,1-DT33,0))*150+231+'計算A'!Z$5*100000+IF(AND($E33=1,MZ33=0),50000,0))),1000000))</f>
        <v/>
      </c>
      <c r="WH33">
        <f>IF($B33=0,1000000,IF(INDEX('計算A'!$D$60:$II$104,$B33,24)*DT33=1,IF(AND($E33=2,NA33=0),1000000,IF($F33&gt;0,INDEX('計算A'!AA$110:AA$114,$F33+1)+IF(AND($E33=1,NA33=0),1000,0),MIN(AER33,20)*400+(IF('計算A'!Z$106=1,1-DS33,0))*150+241+'計算A'!AA$5*100000+IF(AND($E33=1,NA33=0),50000,0))),1000000))</f>
        <v/>
      </c>
      <c r="WI33">
        <f>IF($B33=0,1000000,IF(INDEX('計算A'!$D$60:$II$104,$B33,25)*DU33=1,IF(AND($E33=2,NB33=0),1000000,IF($F33&gt;0,INDEX('計算A'!AB$110:AB$114,$F33+1)+IF(AND($E33=1,NB33=0),1000,0),MIN(AES33,20)*400+(IF('計算A'!AB$106=1,1-DV33,0))*150+12+'計算A'!AB$5*100000+IF(AND($E33=1,NB33=0),50000,0))),1000000))</f>
        <v/>
      </c>
      <c r="WJ33">
        <f>IF($B33=0,1000000,IF(INDEX('計算A'!$D$60:$II$104,$B33,26)*DV33=1,IF(AND($E33=2,NC33=0),1000000,IF($F33&gt;0,INDEX('計算A'!AC$110:AC$114,$F33+1)+IF(AND($E33=1,NC33=0),1000,0),MIN(AES33,20)*400+(IF('計算A'!AB$106=1,1-DU33,0)+IF('計算A'!AC$106=1,1-DW33,0))*150+22+'計算A'!AC$5*100000+IF(AND($E33=1,NC33=0),50000,0))),1000000))</f>
        <v/>
      </c>
      <c r="WK33">
        <f>IF($B33=0,1000000,IF(INDEX('計算A'!$D$60:$II$104,$B33,27)*DW33=1,IF(AND($E33=2,ND33=0),1000000,IF($F33&gt;0,INDEX('計算A'!AD$110:AD$114,$F33+1)+IF(AND($E33=1,ND33=0),1000,0),MIN(AES33,20)*400+(IF('計算A'!AC$106=1,1-DV33,0)+IF('計算A'!AD$106=1,1-DX33,0))*150+32+'計算A'!AD$5*100000+IF(AND($E33=1,ND33=0),50000,0))),1000000))</f>
        <v/>
      </c>
      <c r="WL33">
        <f>IF($B33=0,1000000,IF(INDEX('計算A'!$D$60:$II$104,$B33,28)*DX33=1,IF(AND($E33=2,NE33=0),1000000,IF($F33&gt;0,INDEX('計算A'!AE$110:AE$114,$F33+1)+IF(AND($E33=1,NE33=0),1000,0),MIN(AES33,20)*400+(IF('計算A'!AD$106=1,1-DW33,0)+IF('計算A'!AE$106=1,1-DY33,0))*150+42+'計算A'!AE$5*100000+IF(AND($E33=1,NE33=0),50000,0))),1000000))</f>
        <v/>
      </c>
      <c r="WM33">
        <f>IF($B33=0,1000000,IF(INDEX('計算A'!$D$60:$II$104,$B33,29)*DY33=1,IF(AND($E33=2,NF33=0),1000000,IF($F33&gt;0,INDEX('計算A'!AF$110:AF$114,$F33+1)+IF(AND($E33=1,NF33=0),1000,0),MIN(AES33,20)*400+(IF('計算A'!AE$106=1,1-DX33,0)+IF('計算A'!AF$106=1,1-DZ33,0))*150+52+'計算A'!AF$5*100000+IF(AND($E33=1,NF33=0),50000,0))),1000000))</f>
        <v/>
      </c>
      <c r="WN33">
        <f>IF($B33=0,1000000,IF(INDEX('計算A'!$D$60:$II$104,$B33,30)*DZ33=1,IF(AND($E33=2,NG33=0),1000000,IF($F33&gt;0,INDEX('計算A'!AG$110:AG$114,$F33+1)+IF(AND($E33=1,NG33=0),1000,0),MIN(AES33,20)*400+(IF('計算A'!AF$106=1,1-DY33,0)+IF('計算A'!AG$106=1,1-EA33,0))*150+62+'計算A'!AG$5*100000+IF(AND($E33=1,NG33=0),50000,0))),1000000))</f>
        <v/>
      </c>
      <c r="WO33">
        <f>IF($B33=0,1000000,IF(INDEX('計算A'!$D$60:$II$104,$B33,31)*EA33=1,IF(AND($E33=2,NH33=0),1000000,IF($F33&gt;0,INDEX('計算A'!AH$110:AH$114,$F33+1)+IF(AND($E33=1,NH33=0),1000,0),MIN(AES33,20)*400+(IF('計算A'!AG$106=1,1-DZ33,0)+IF('計算A'!AH$106=1,1-EB33,0))*150+72+'計算A'!AH$5*100000+IF(AND($E33=1,NH33=0),50000,0))),1000000))</f>
        <v/>
      </c>
      <c r="WP33">
        <f>IF($B33=0,1000000,IF(INDEX('計算A'!$D$60:$II$104,$B33,32)*EB33=1,IF(AND($E33=2,NI33=0),1000000,IF($F33&gt;0,INDEX('計算A'!AI$110:AI$114,$F33+1)+IF(AND($E33=1,NI33=0),1000,0),MIN(AES33,20)*400+(IF('計算A'!AH$106=1,1-EA33,0)+IF('計算A'!AI$106=1,1-EC33,0))*150+82+'計算A'!AI$5*100000+IF(AND($E33=1,NI33=0),50000,0))),1000000))</f>
        <v/>
      </c>
      <c r="WQ33">
        <f>IF($B33=0,1000000,IF(INDEX('計算A'!$D$60:$II$104,$B33,33)*EC33=1,IF(AND($E33=2,NJ33=0),1000000,IF($F33&gt;0,INDEX('計算A'!AJ$110:AJ$114,$F33+1)+IF(AND($E33=1,NJ33=0),1000,0),MIN(AES33,20)*400+(IF('計算A'!AI$106=1,1-EB33,0)+IF('計算A'!AJ$106=1,1-ED33,0))*150+92+'計算A'!AJ$5*100000+IF(AND($E33=1,NJ33=0),50000,0))),1000000))</f>
        <v/>
      </c>
      <c r="WR33">
        <f>IF($B33=0,1000000,IF(INDEX('計算A'!$D$60:$II$104,$B33,34)*ED33=1,IF(AND($E33=2,NK33=0),1000000,IF($F33&gt;0,INDEX('計算A'!AK$110:AK$114,$F33+1)+IF(AND($E33=1,NK33=0),1000,0),MIN(AES33,20)*400+(IF('計算A'!AJ$106=1,1-EC33,0)+IF('計算A'!AK$106=1,1-EE33,0))*150+102+'計算A'!AK$5*100000+IF(AND($E33=1,NK33=0),50000,0))),1000000))</f>
        <v/>
      </c>
      <c r="WS33">
        <f>IF($B33=0,1000000,IF(INDEX('計算A'!$D$60:$II$104,$B33,35)*EE33=1,IF(AND($E33=2,NL33=0),1000000,IF($F33&gt;0,INDEX('計算A'!AL$110:AL$114,$F33+1)+IF(AND($E33=1,NL33=0),1000,0),MIN(AES33,20)*400+(IF('計算A'!AK$106=1,1-ED33,0)+IF('計算A'!AL$106=1,1-EF33,0))*150+112+'計算A'!AL$5*100000+IF(AND($E33=1,NL33=0),50000,0))),1000000))</f>
        <v/>
      </c>
      <c r="WT33">
        <f>IF($B33=0,1000000,IF(INDEX('計算A'!$D$60:$II$104,$B33,36)*EF33=1,IF(AND($E33=2,NM33=0),1000000,IF($F33&gt;0,INDEX('計算A'!AM$110:AM$114,$F33+1)+IF(AND($E33=1,NM33=0),1000,0),MIN(AES33,20)*400+(IF('計算A'!AL$106=1,1-EE33,0)+IF('計算A'!AM$106=1,1-EG33,0))*150+122+'計算A'!AM$5*100000+IF(AND($E33=1,NM33=0),50000,0))),1000000))</f>
        <v/>
      </c>
      <c r="WU33">
        <f>IF($B33=0,1000000,IF(INDEX('計算A'!$D$60:$II$104,$B33,37)*EG33=1,IF(AND($E33=2,NN33=0),1000000,IF($F33&gt;0,INDEX('計算A'!AN$110:AN$114,$F33+1)+IF(AND($E33=1,NN33=0),1000,0),MIN(AES33,20)*400+(IF('計算A'!AM$106=1,1-EF33,0)+IF('計算A'!AN$106=1,1-EH33,0))*150+132+'計算A'!AN$5*100000+IF(AND($E33=1,NN33=0),50000,0))),1000000))</f>
        <v/>
      </c>
      <c r="WV33">
        <f>IF($B33=0,1000000,IF(INDEX('計算A'!$D$60:$II$104,$B33,38)*EH33=1,IF(AND($E33=2,NO33=0),1000000,IF($F33&gt;0,INDEX('計算A'!AO$110:AO$114,$F33+1)+IF(AND($E33=1,NO33=0),1000,0),MIN(AES33,20)*400+(IF('計算A'!AN$106=1,1-EG33,0)+IF('計算A'!AO$106=1,1-EI33,0))*150+142+'計算A'!AO$5*100000+IF(AND($E33=1,NO33=0),50000,0))),1000000))</f>
        <v/>
      </c>
      <c r="WW33">
        <f>IF($B33=0,1000000,IF(INDEX('計算A'!$D$60:$II$104,$B33,39)*EI33=1,IF(AND($E33=2,NP33=0),1000000,IF($F33&gt;0,INDEX('計算A'!AP$110:AP$114,$F33+1)+IF(AND($E33=1,NP33=0),1000,0),MIN(AES33,20)*400+(IF('計算A'!AO$106=1,1-EH33,0)+IF('計算A'!AP$106=1,1-EJ33,0))*150+152+'計算A'!AP$5*100000+IF(AND($E33=1,NP33=0),50000,0))),1000000))</f>
        <v/>
      </c>
      <c r="WX33">
        <f>IF($B33=0,1000000,IF(INDEX('計算A'!$D$60:$II$104,$B33,40)*EJ33=1,IF(AND($E33=2,NQ33=0),1000000,IF($F33&gt;0,INDEX('計算A'!AQ$110:AQ$114,$F33+1)+IF(AND($E33=1,NQ33=0),1000,0),MIN(AES33,20)*400+(IF('計算A'!AP$106=1,1-EI33,0)+IF('計算A'!AQ$106=1,1-EK33,0))*150+162+'計算A'!AQ$5*100000+IF(AND($E33=1,NQ33=0),50000,0))),1000000))</f>
        <v/>
      </c>
      <c r="WY33">
        <f>IF($B33=0,1000000,IF(INDEX('計算A'!$D$60:$II$104,$B33,41)*EK33=1,IF(AND($E33=2,NR33=0),1000000,IF($F33&gt;0,INDEX('計算A'!AR$110:AR$114,$F33+1)+IF(AND($E33=1,NR33=0),1000,0),MIN(AES33,20)*400+(IF('計算A'!AQ$106=1,1-EJ33,0)+IF('計算A'!AR$106=1,1-EL33,0))*150+172+'計算A'!AR$5*100000+IF(AND($E33=1,NR33=0),50000,0))),1000000))</f>
        <v/>
      </c>
      <c r="WZ33">
        <f>IF($B33=0,1000000,IF(INDEX('計算A'!$D$60:$II$104,$B33,42)*EL33=1,IF(AND($E33=2,NS33=0),1000000,IF($F33&gt;0,INDEX('計算A'!AS$110:AS$114,$F33+1)+IF(AND($E33=1,NS33=0),1000,0),MIN(AES33,20)*400+(IF('計算A'!AR$106=1,1-EK33,0)+IF('計算A'!AS$106=1,1-EM33,0))*150+182+'計算A'!AS$5*100000+IF(AND($E33=1,NS33=0),50000,0))),1000000))</f>
        <v/>
      </c>
      <c r="XA33">
        <f>IF($B33=0,1000000,IF(INDEX('計算A'!$D$60:$II$104,$B33,43)*EM33=1,IF(AND($E33=2,NT33=0),1000000,IF($F33&gt;0,INDEX('計算A'!AT$110:AT$114,$F33+1)+IF(AND($E33=1,NT33=0),1000,0),MIN(AES33,20)*400+(IF('計算A'!AS$106=1,1-EL33,0)+IF('計算A'!AT$106=1,1-EN33,0))*150+192+'計算A'!AT$5*100000+IF(AND($E33=1,NT33=0),50000,0))),1000000))</f>
        <v/>
      </c>
      <c r="XB33">
        <f>IF($B33=0,1000000,IF(INDEX('計算A'!$D$60:$II$104,$B33,44)*EN33=1,IF(AND($E33=2,NU33=0),1000000,IF($F33&gt;0,INDEX('計算A'!AU$110:AU$114,$F33+1)+IF(AND($E33=1,NU33=0),1000,0),MIN(AES33,20)*400+(IF('計算A'!AT$106=1,1-EM33,0)+IF('計算A'!AU$106=1,1-EO33,0))*150+202+'計算A'!AU$5*100000+IF(AND($E33=1,NU33=0),50000,0))),1000000))</f>
        <v/>
      </c>
      <c r="XC33">
        <f>IF($B33=0,1000000,IF(INDEX('計算A'!$D$60:$II$104,$B33,45)*EO33=1,IF(AND($E33=2,NV33=0),1000000,IF($F33&gt;0,INDEX('計算A'!AV$110:AV$114,$F33+1)+IF(AND($E33=1,NV33=0),1000,0),MIN(AES33,20)*400+(IF('計算A'!AU$106=1,1-EN33,0)+IF('計算A'!AV$106=1,1-EP33,0))*150+212+'計算A'!AV$5*100000+IF(AND($E33=1,NV33=0),50000,0))),1000000))</f>
        <v/>
      </c>
      <c r="XD33">
        <f>IF($B33=0,1000000,IF(INDEX('計算A'!$D$60:$II$104,$B33,46)*EP33=1,IF(AND($E33=2,NW33=0),1000000,IF($F33&gt;0,INDEX('計算A'!AW$110:AW$114,$F33+1)+IF(AND($E33=1,NW33=0),1000,0),MIN(AES33,20)*400+(IF('計算A'!AV$106=1,1-EO33,0)+IF('計算A'!AW$106=1,1-EQ33,0))*150+222+'計算A'!AW$5*100000+IF(AND($E33=1,NW33=0),50000,0))),1000000))</f>
        <v/>
      </c>
      <c r="XE33">
        <f>IF($B33=0,1000000,IF(INDEX('計算A'!$D$60:$II$104,$B33,47)*EQ33=1,IF(AND($E33=2,NX33=0),1000000,IF($F33&gt;0,INDEX('計算A'!AX$110:AX$114,$F33+1)+IF(AND($E33=1,NX33=0),1000,0),MIN(AES33,20)*400+(IF('計算A'!AW$106=1,1-EP33,0)+IF('計算A'!AX$106=1,1-ER33,0))*150+232+'計算A'!AX$5*100000+IF(AND($E33=1,NX33=0),50000,0))),1000000))</f>
        <v/>
      </c>
      <c r="XF33">
        <f>IF($B33=0,1000000,IF(INDEX('計算A'!$D$60:$II$104,$B33,48)*ER33=1,IF(AND($E33=2,NY33=0),1000000,IF($F33&gt;0,INDEX('計算A'!AY$110:AY$114,$F33+1)+IF(AND($E33=1,NY33=0),1000,0),MIN(AES33,20)*400+(IF('計算A'!AX$106=1,1-EQ33,0))*150+242+'計算A'!AY$5*100000+IF(AND($E33=1,NY33=0),50000,0))),1000000))</f>
        <v/>
      </c>
      <c r="XG33">
        <f>IF($B33=0,1000000,IF(INDEX('計算A'!$D$60:$II$104,$B33,49)*ES33=1,IF(AND($E33=2,NZ33=0),1000000,IF($F33&gt;0,INDEX('計算A'!AZ$110:AZ$114,$F33+1)+IF(AND($E33=1,NZ33=0),1000,0),MIN(AET33,20)*400+(IF('計算A'!AZ$106=1,1-ET33,0))*150+13+'計算A'!AZ$5*100000+IF(AND($E33=1,NZ33=0),50000,0))),1000000))</f>
        <v/>
      </c>
      <c r="XH33">
        <f>IF($B33=0,1000000,IF(INDEX('計算A'!$D$60:$II$104,$B33,50)*ET33=1,IF(AND($E33=2,OA33=0),1000000,IF($F33&gt;0,INDEX('計算A'!BA$110:BA$114,$F33+1)+IF(AND($E33=1,OA33=0),1000,0),MIN(AET33,20)*400+(IF('計算A'!AZ$106=1,1-ES33,0)+IF('計算A'!BA$106=1,1-EU33,0))*150+23+'計算A'!BA$5*100000+IF(AND($E33=1,OA33=0),50000,0))),1000000))</f>
        <v/>
      </c>
      <c r="XI33">
        <f>IF($B33=0,1000000,IF(INDEX('計算A'!$D$60:$II$104,$B33,51)*EU33=1,IF(AND($E33=2,OB33=0),1000000,IF($F33&gt;0,INDEX('計算A'!BB$110:BB$114,$F33+1)+IF(AND($E33=1,OB33=0),1000,0),MIN(AET33,20)*400+(IF('計算A'!BA$106=1,1-ET33,0)+IF('計算A'!BB$106=1,1-EV33,0))*150+33+'計算A'!BB$5*100000+IF(AND($E33=1,OB33=0),50000,0))),1000000))</f>
        <v/>
      </c>
      <c r="XJ33">
        <f>IF($B33=0,1000000,IF(INDEX('計算A'!$D$60:$II$104,$B33,52)*EV33=1,IF(AND($E33=2,OC33=0),1000000,IF($F33&gt;0,INDEX('計算A'!BC$110:BC$114,$F33+1)+IF(AND($E33=1,OC33=0),1000,0),MIN(AET33,20)*400+(IF('計算A'!BB$106=1,1-EU33,0)+IF('計算A'!BC$106=1,1-EW33,0))*150+43+'計算A'!BC$5*100000+IF(AND($E33=1,OC33=0),50000,0))),1000000))</f>
        <v/>
      </c>
      <c r="XK33">
        <f>IF($B33=0,1000000,IF(INDEX('計算A'!$D$60:$II$104,$B33,53)*EW33=1,IF(AND($E33=2,OD33=0),1000000,IF($F33&gt;0,INDEX('計算A'!BD$110:BD$114,$F33+1)+IF(AND($E33=1,OD33=0),1000,0),MIN(AET33,20)*400+(IF('計算A'!BC$106=1,1-EV33,0)+IF('計算A'!BD$106=1,1-EX33,0))*150+53+'計算A'!BD$5*100000+IF(AND($E33=1,OD33=0),50000,0))),1000000))</f>
        <v/>
      </c>
      <c r="XL33">
        <f>IF($B33=0,1000000,IF(INDEX('計算A'!$D$60:$II$104,$B33,54)*EX33=1,IF(AND($E33=2,OE33=0),1000000,IF($F33&gt;0,INDEX('計算A'!BE$110:BE$114,$F33+1)+IF(AND($E33=1,OE33=0),1000,0),MIN(AET33,20)*400+(IF('計算A'!BD$106=1,1-EW33,0)+IF('計算A'!BE$106=1,1-EY33,0))*150+63+'計算A'!BE$5*100000+IF(AND($E33=1,OE33=0),50000,0))),1000000))</f>
        <v/>
      </c>
      <c r="XM33">
        <f>IF($B33=0,1000000,IF(INDEX('計算A'!$D$60:$II$104,$B33,55)*EY33=1,IF(AND($E33=2,OF33=0),1000000,IF($F33&gt;0,INDEX('計算A'!BF$110:BF$114,$F33+1)+IF(AND($E33=1,OF33=0),1000,0),MIN(AET33,20)*400+(IF('計算A'!BE$106=1,1-EX33,0)+IF('計算A'!BF$106=1,1-EZ33,0))*150+73+'計算A'!BF$5*100000+IF(AND($E33=1,OF33=0),50000,0))),1000000))</f>
        <v/>
      </c>
      <c r="XN33">
        <f>IF($B33=0,1000000,IF(INDEX('計算A'!$D$60:$II$104,$B33,56)*EZ33=1,IF(AND($E33=2,OG33=0),1000000,IF($F33&gt;0,INDEX('計算A'!BG$110:BG$114,$F33+1)+IF(AND($E33=1,OG33=0),1000,0),MIN(AET33,20)*400+(IF('計算A'!BF$106=1,1-EY33,0)+IF('計算A'!BG$106=1,1-FA33,0))*150+83+'計算A'!BG$5*100000+IF(AND($E33=1,OG33=0),50000,0))),1000000))</f>
        <v/>
      </c>
      <c r="XO33">
        <f>IF($B33=0,1000000,IF(INDEX('計算A'!$D$60:$II$104,$B33,57)*FA33=1,IF(AND($E33=2,OH33=0),1000000,IF($F33&gt;0,INDEX('計算A'!BH$110:BH$114,$F33+1)+IF(AND($E33=1,OH33=0),1000,0),MIN(AET33,20)*400+(IF('計算A'!BG$106=1,1-EZ33,0)+IF('計算A'!BH$106=1,1-FB33,0))*150+93+'計算A'!BH$5*100000+IF(AND($E33=1,OH33=0),50000,0))),1000000))</f>
        <v/>
      </c>
      <c r="XP33">
        <f>IF($B33=0,1000000,IF(INDEX('計算A'!$D$60:$II$104,$B33,58)*FB33=1,IF(AND($E33=2,OI33=0),1000000,IF($F33&gt;0,INDEX('計算A'!BI$110:BI$114,$F33+1)+IF(AND($E33=1,OI33=0),1000,0),MIN(AET33,20)*400+(IF('計算A'!BH$106=1,1-FA33,0)+IF('計算A'!BI$106=1,1-FC33,0))*150+103+'計算A'!BI$5*100000+IF(AND($E33=1,OI33=0),50000,0))),1000000))</f>
        <v/>
      </c>
      <c r="XQ33">
        <f>IF($B33=0,1000000,IF(INDEX('計算A'!$D$60:$II$104,$B33,59)*FC33=1,IF(AND($E33=2,OJ33=0),1000000,IF($F33&gt;0,INDEX('計算A'!BJ$110:BJ$114,$F33+1)+IF(AND($E33=1,OJ33=0),1000,0),MIN(AET33,20)*400+(IF('計算A'!BI$106=1,1-FB33,0)+IF('計算A'!BJ$106=1,1-FD33,0))*150+113+'計算A'!BJ$5*100000+IF(AND($E33=1,OJ33=0),50000,0))),1000000))</f>
        <v/>
      </c>
      <c r="XR33">
        <f>IF($B33=0,1000000,IF(INDEX('計算A'!$D$60:$II$104,$B33,60)*FD33=1,IF(AND($E33=2,OK33=0),1000000,IF($F33&gt;0,INDEX('計算A'!BK$110:BK$114,$F33+1)+IF(AND($E33=1,OK33=0),1000,0),MIN(AET33,20)*400+(IF('計算A'!BJ$106=1,1-FC33,0)+IF('計算A'!BK$106=1,1-FE33,0))*150+123+'計算A'!BK$5*100000+IF(AND($E33=1,OK33=0),50000,0))),1000000))</f>
        <v/>
      </c>
      <c r="XS33">
        <f>IF($B33=0,1000000,IF(INDEX('計算A'!$D$60:$II$104,$B33,61)*FE33=1,IF(AND($E33=2,OL33=0),1000000,IF($F33&gt;0,INDEX('計算A'!BL$110:BL$114,$F33+1)+IF(AND($E33=1,OL33=0),1000,0),MIN(AET33,20)*400+(IF('計算A'!BK$106=1,1-FD33,0)+IF('計算A'!BL$106=1,1-FF33,0))*150+133+'計算A'!BL$5*100000+IF(AND($E33=1,OL33=0),50000,0))),1000000))</f>
        <v/>
      </c>
      <c r="XT33">
        <f>IF($B33=0,1000000,IF(INDEX('計算A'!$D$60:$II$104,$B33,62)*FF33=1,IF(AND($E33=2,OM33=0),1000000,IF($F33&gt;0,INDEX('計算A'!BM$110:BM$114,$F33+1)+IF(AND($E33=1,OM33=0),1000,0),MIN(AET33,20)*400+(IF('計算A'!BL$106=1,1-FE33,0)+IF('計算A'!BM$106=1,1-FG33,0))*150+143+'計算A'!BM$5*100000+IF(AND($E33=1,OM33=0),50000,0))),1000000))</f>
        <v/>
      </c>
      <c r="XU33">
        <f>IF($B33=0,1000000,IF(INDEX('計算A'!$D$60:$II$104,$B33,63)*FG33=1,IF(AND($E33=2,ON33=0),1000000,IF($F33&gt;0,INDEX('計算A'!BN$110:BN$114,$F33+1)+IF(AND($E33=1,ON33=0),1000,0),MIN(AET33,20)*400+(IF('計算A'!BM$106=1,1-FF33,0)+IF('計算A'!BN$106=1,1-FH33,0))*150+153+'計算A'!BN$5*100000+IF(AND($E33=1,ON33=0),50000,0))),1000000))</f>
        <v/>
      </c>
      <c r="XV33">
        <f>IF($B33=0,1000000,IF(INDEX('計算A'!$D$60:$II$104,$B33,64)*FH33=1,IF(AND($E33=2,OO33=0),1000000,IF($F33&gt;0,INDEX('計算A'!BO$110:BO$114,$F33+1)+IF(AND($E33=1,OO33=0),1000,0),MIN(AET33,20)*400+(IF('計算A'!BN$106=1,1-FG33,0)+IF('計算A'!BO$106=1,1-FI33,0))*150+163+'計算A'!BO$5*100000+IF(AND($E33=1,OO33=0),50000,0))),1000000))</f>
        <v/>
      </c>
      <c r="XW33">
        <f>IF($B33=0,1000000,IF(INDEX('計算A'!$D$60:$II$104,$B33,65)*FI33=1,IF(AND($E33=2,OP33=0),1000000,IF($F33&gt;0,INDEX('計算A'!BP$110:BP$114,$F33+1)+IF(AND($E33=1,OP33=0),1000,0),MIN(AET33,20)*400+(IF('計算A'!BO$106=1,1-FH33,0)+IF('計算A'!BP$106=1,1-FJ33,0))*150+173+'計算A'!BP$5*100000+IF(AND($E33=1,OP33=0),50000,0))),1000000))</f>
        <v/>
      </c>
      <c r="XX33">
        <f>IF($B33=0,1000000,IF(INDEX('計算A'!$D$60:$II$104,$B33,66)*FJ33=1,IF(AND($E33=2,OQ33=0),1000000,IF($F33&gt;0,INDEX('計算A'!BQ$110:BQ$114,$F33+1)+IF(AND($E33=1,OQ33=0),1000,0),MIN(AET33,20)*400+(IF('計算A'!BP$106=1,1-FI33,0)+IF('計算A'!BQ$106=1,1-FK33,0))*150+183+'計算A'!BQ$5*100000+IF(AND($E33=1,OQ33=0),50000,0))),1000000))</f>
        <v/>
      </c>
      <c r="XY33">
        <f>IF($B33=0,1000000,IF(INDEX('計算A'!$D$60:$II$104,$B33,67)*FK33=1,IF(AND($E33=2,OR33=0),1000000,IF($F33&gt;0,INDEX('計算A'!BR$110:BR$114,$F33+1)+IF(AND($E33=1,OR33=0),1000,0),MIN(AET33,20)*400+(IF('計算A'!BQ$106=1,1-FJ33,0)+IF('計算A'!BR$106=1,1-FL33,0))*150+193+'計算A'!BR$5*100000+IF(AND($E33=1,OR33=0),50000,0))),1000000))</f>
        <v/>
      </c>
      <c r="XZ33">
        <f>IF($B33=0,1000000,IF(INDEX('計算A'!$D$60:$II$104,$B33,68)*FL33=1,IF(AND($E33=2,OS33=0),1000000,IF($F33&gt;0,INDEX('計算A'!BS$110:BS$114,$F33+1)+IF(AND($E33=1,OS33=0),1000,0),MIN(AET33,20)*400+(IF('計算A'!BR$106=1,1-FK33,0)+IF('計算A'!BS$106=1,1-FM33,0))*150+203+'計算A'!BS$5*100000+IF(AND($E33=1,OS33=0),50000,0))),1000000))</f>
        <v/>
      </c>
      <c r="YA33">
        <f>IF($B33=0,1000000,IF(INDEX('計算A'!$D$60:$II$104,$B33,69)*FM33=1,IF(AND($E33=2,OT33=0),1000000,IF($F33&gt;0,INDEX('計算A'!BT$110:BT$114,$F33+1)+IF(AND($E33=1,OT33=0),1000,0),MIN(AET33,20)*400+(IF('計算A'!BS$106=1,1-FL33,0)+IF('計算A'!BT$106=1,1-FN33,0))*150+213+'計算A'!BT$5*100000+IF(AND($E33=1,OT33=0),50000,0))),1000000))</f>
        <v/>
      </c>
      <c r="YB33">
        <f>IF($B33=0,1000000,IF(INDEX('計算A'!$D$60:$II$104,$B33,70)*FN33=1,IF(AND($E33=2,OU33=0),1000000,IF($F33&gt;0,INDEX('計算A'!BU$110:BU$114,$F33+1)+IF(AND($E33=1,OU33=0),1000,0),MIN(AET33,20)*400+(IF('計算A'!BT$106=1,1-FM33,0)+IF('計算A'!BU$106=1,1-FO33,0))*150+223+'計算A'!BU$5*100000+IF(AND($E33=1,OU33=0),50000,0))),1000000))</f>
        <v/>
      </c>
      <c r="YC33">
        <f>IF($B33=0,1000000,IF(INDEX('計算A'!$D$60:$II$104,$B33,71)*FO33=1,IF(AND($E33=2,OV33=0),1000000,IF($F33&gt;0,INDEX('計算A'!BV$110:BV$114,$F33+1)+IF(AND($E33=1,OV33=0),1000,0),MIN(AET33,20)*400+(IF('計算A'!BU$106=1,1-FN33,0)+IF('計算A'!BV$106=1,1-FP33,0))*150+233+'計算A'!BV$5*100000+IF(AND($E33=1,OV33=0),50000,0))),1000000))</f>
        <v/>
      </c>
      <c r="YD33">
        <f>IF($B33=0,1000000,IF(INDEX('計算A'!$D$60:$II$104,$B33,72)*FP33=1,IF(AND($E33=2,OW33=0),1000000,IF($F33&gt;0,INDEX('計算A'!BW$110:BW$114,$F33+1)+IF(AND($E33=1,OW33=0),1000,0),MIN(AET33,20)*400+(IF('計算A'!BV$106=1,1-FO33,0))*150+243+'計算A'!BW$5*100000+IF(AND($E33=1,OW33=0),50000,0))),1000000))</f>
        <v/>
      </c>
      <c r="YE33">
        <f>IF($B33=0,1000000,IF(INDEX('計算A'!$D$60:$II$104,$B33,73)*FQ33=1,IF(AND($E33=2,OX33=0),1000000,IF($F33&gt;0,INDEX('計算A'!BX$110:BX$114,$F33+1)+IF(AND($E33=1,OX33=0),1000,0),MIN(AEU33,20)*400+(IF('計算A'!BX$106=1,1-FR33,0))*150+14+'計算A'!BX$5*100000+IF(AND($E33=1,OX33=0),50000,0))),1000000))</f>
        <v/>
      </c>
      <c r="YF33">
        <f>IF($B33=0,1000000,IF(INDEX('計算A'!$D$60:$II$104,$B33,74)*FR33=1,IF(AND($E33=2,OY33=0),1000000,IF($F33&gt;0,INDEX('計算A'!BY$110:BY$114,$F33+1)+IF(AND($E33=1,OY33=0),1000,0),MIN(AEU33,20)*400+(IF('計算A'!BX$106=1,1-FQ33,0)+IF('計算A'!BY$106=1,1-FS33,0))*150+24+'計算A'!BY$5*100000+IF(AND($E33=1,OY33=0),50000,0))),1000000))</f>
        <v/>
      </c>
      <c r="YG33">
        <f>IF($B33=0,1000000,IF(INDEX('計算A'!$D$60:$II$104,$B33,75)*FS33=1,IF(AND($E33=2,OZ33=0),1000000,IF($F33&gt;0,INDEX('計算A'!BZ$110:BZ$114,$F33+1)+IF(AND($E33=1,OZ33=0),1000,0),MIN(AEU33,20)*400+(IF('計算A'!BY$106=1,1-FR33,0)+IF('計算A'!BZ$106=1,1-FT33,0))*150+34+'計算A'!BZ$5*100000+IF(AND($E33=1,OZ33=0),50000,0))),1000000))</f>
        <v/>
      </c>
      <c r="YH33">
        <f>IF($B33=0,1000000,IF(INDEX('計算A'!$D$60:$II$104,$B33,76)*FT33=1,IF(AND($E33=2,PA33=0),1000000,IF($F33&gt;0,INDEX('計算A'!CA$110:CA$114,$F33+1)+IF(AND($E33=1,PA33=0),1000,0),MIN(AEU33,20)*400+(IF('計算A'!BZ$106=1,1-FS33,0)+IF('計算A'!CA$106=1,1-FU33,0))*150+44+'計算A'!CA$5*100000+IF(AND($E33=1,PA33=0),50000,0))),1000000))</f>
        <v/>
      </c>
      <c r="YI33">
        <f>IF($B33=0,1000000,IF(INDEX('計算A'!$D$60:$II$104,$B33,77)*FU33=1,IF(AND($E33=2,PB33=0),1000000,IF($F33&gt;0,INDEX('計算A'!CB$110:CB$114,$F33+1)+IF(AND($E33=1,PB33=0),1000,0),MIN(AEU33,20)*400+(IF('計算A'!CA$106=1,1-FT33,0)+IF('計算A'!CB$106=1,1-FV33,0))*150+54+'計算A'!CB$5*100000+IF(AND($E33=1,PB33=0),50000,0))),1000000))</f>
        <v/>
      </c>
      <c r="YJ33">
        <f>IF($B33=0,1000000,IF(INDEX('計算A'!$D$60:$II$104,$B33,78)*FV33=1,IF(AND($E33=2,PC33=0),1000000,IF($F33&gt;0,INDEX('計算A'!CC$110:CC$114,$F33+1)+IF(AND($E33=1,PC33=0),1000,0),MIN(AEU33,20)*400+(IF('計算A'!CB$106=1,1-FU33,0)+IF('計算A'!CC$106=1,1-FW33,0))*150+64+'計算A'!CC$5*100000+IF(AND($E33=1,PC33=0),50000,0))),1000000))</f>
        <v/>
      </c>
      <c r="YK33">
        <f>IF($B33=0,1000000,IF(INDEX('計算A'!$D$60:$II$104,$B33,79)*FW33=1,IF(AND($E33=2,PD33=0),1000000,IF($F33&gt;0,INDEX('計算A'!CD$110:CD$114,$F33+1)+IF(AND($E33=1,PD33=0),1000,0),MIN(AEU33,20)*400+(IF('計算A'!CC$106=1,1-FV33,0)+IF('計算A'!CD$106=1,1-FX33,0))*150+74+'計算A'!CD$5*100000+IF(AND($E33=1,PD33=0),50000,0))),1000000))</f>
        <v/>
      </c>
      <c r="YL33">
        <f>IF($B33=0,1000000,IF(INDEX('計算A'!$D$60:$II$104,$B33,80)*FX33=1,IF(AND($E33=2,PE33=0),1000000,IF($F33&gt;0,INDEX('計算A'!CE$110:CE$114,$F33+1)+IF(AND($E33=1,PE33=0),1000,0),MIN(AEU33,20)*400+(IF('計算A'!CD$106=1,1-FW33,0)+IF('計算A'!CE$106=1,1-FY33,0))*150+84+'計算A'!CE$5*100000+IF(AND($E33=1,PE33=0),50000,0))),1000000))</f>
        <v/>
      </c>
      <c r="YM33">
        <f>IF($B33=0,1000000,IF(INDEX('計算A'!$D$60:$II$104,$B33,81)*FY33=1,IF(AND($E33=2,PF33=0),1000000,IF($F33&gt;0,INDEX('計算A'!CF$110:CF$114,$F33+1)+IF(AND($E33=1,PF33=0),1000,0),MIN(AEU33,20)*400+(IF('計算A'!CE$106=1,1-FX33,0)+IF('計算A'!CF$106=1,1-FZ33,0))*150+94+'計算A'!CF$5*100000+IF(AND($E33=1,PF33=0),50000,0))),1000000))</f>
        <v/>
      </c>
      <c r="YN33">
        <f>IF($B33=0,1000000,IF(INDEX('計算A'!$D$60:$II$104,$B33,82)*FZ33=1,IF(AND($E33=2,PG33=0),1000000,IF($F33&gt;0,INDEX('計算A'!CG$110:CG$114,$F33+1)+IF(AND($E33=1,PG33=0),1000,0),MIN(AEU33,20)*400+(IF('計算A'!CF$106=1,1-FY33,0)+IF('計算A'!CG$106=1,1-GA33,0))*150+104+'計算A'!CG$5*100000+IF(AND($E33=1,PG33=0),50000,0))),1000000))</f>
        <v/>
      </c>
      <c r="YO33">
        <f>IF($B33=0,1000000,IF(INDEX('計算A'!$D$60:$II$104,$B33,83)*GA33=1,IF(AND($E33=2,PH33=0),1000000,IF($F33&gt;0,INDEX('計算A'!CH$110:CH$114,$F33+1)+IF(AND($E33=1,PH33=0),1000,0),MIN(AEU33,20)*400+(IF('計算A'!CG$106=1,1-FZ33,0)+IF('計算A'!CH$106=1,1-GB33,0))*150+114+'計算A'!CH$5*100000+IF(AND($E33=1,PH33=0),50000,0))),1000000))</f>
        <v/>
      </c>
      <c r="YP33">
        <f>IF($B33=0,1000000,IF(INDEX('計算A'!$D$60:$II$104,$B33,84)*GB33=1,IF(AND($E33=2,PI33=0),1000000,IF($F33&gt;0,INDEX('計算A'!CI$110:CI$114,$F33+1)+IF(AND($E33=1,PI33=0),1000,0),MIN(AEU33,20)*400+(IF('計算A'!CH$106=1,1-GA33,0)+IF('計算A'!CI$106=1,1-GC33,0))*150+124+'計算A'!CI$5*100000+IF(AND($E33=1,PI33=0),50000,0))),1000000))</f>
        <v/>
      </c>
      <c r="YQ33">
        <f>IF($B33=0,1000000,IF(INDEX('計算A'!$D$60:$II$104,$B33,85)*GC33=1,IF(AND($E33=2,PJ33=0),1000000,IF($F33&gt;0,INDEX('計算A'!CJ$110:CJ$114,$F33+1)+IF(AND($E33=1,PJ33=0),1000,0),MIN(AEU33,20)*400+(IF('計算A'!CI$106=1,1-GB33,0)+IF('計算A'!CJ$106=1,1-GD33,0))*150+134+'計算A'!CJ$5*100000+IF(AND($E33=1,PJ33=0),50000,0))),1000000))</f>
        <v/>
      </c>
      <c r="YR33">
        <f>IF($B33=0,1000000,IF(INDEX('計算A'!$D$60:$II$104,$B33,86)*GD33=1,IF(AND($E33=2,PK33=0),1000000,IF($F33&gt;0,INDEX('計算A'!CK$110:CK$114,$F33+1)+IF(AND($E33=1,PK33=0),1000,0),MIN(AEU33,20)*400+(IF('計算A'!CJ$106=1,1-GC33,0)+IF('計算A'!CK$106=1,1-GE33,0))*150+144+'計算A'!CK$5*100000+IF(AND($E33=1,PK33=0),50000,0))),1000000))</f>
        <v/>
      </c>
      <c r="YS33">
        <f>IF($B33=0,1000000,IF(INDEX('計算A'!$D$60:$II$104,$B33,87)*GE33=1,IF(AND($E33=2,PL33=0),1000000,IF($F33&gt;0,INDEX('計算A'!CL$110:CL$114,$F33+1)+IF(AND($E33=1,PL33=0),1000,0),MIN(AEU33,20)*400+(IF('計算A'!CK$106=1,1-GD33,0)+IF('計算A'!CL$106=1,1-GF33,0))*150+154+'計算A'!CL$5*100000+IF(AND($E33=1,PL33=0),50000,0))),1000000))</f>
        <v/>
      </c>
      <c r="YT33">
        <f>IF($B33=0,1000000,IF(INDEX('計算A'!$D$60:$II$104,$B33,88)*GF33=1,IF(AND($E33=2,PM33=0),1000000,IF($F33&gt;0,INDEX('計算A'!CM$110:CM$114,$F33+1)+IF(AND($E33=1,PM33=0),1000,0),MIN(AEU33,20)*400+(IF('計算A'!CL$106=1,1-GE33,0)+IF('計算A'!CM$106=1,1-GG33,0))*150+164+'計算A'!CM$5*100000+IF(AND($E33=1,PM33=0),50000,0))),1000000))</f>
        <v/>
      </c>
      <c r="YU33">
        <f>IF($B33=0,1000000,IF(INDEX('計算A'!$D$60:$II$104,$B33,89)*GG33=1,IF(AND($E33=2,PN33=0),1000000,IF($F33&gt;0,INDEX('計算A'!CN$110:CN$114,$F33+1)+IF(AND($E33=1,PN33=0),1000,0),MIN(AEU33,20)*400+(IF('計算A'!CM$106=1,1-GF33,0)+IF('計算A'!CN$106=1,1-GH33,0))*150+174+'計算A'!CN$5*100000+IF(AND($E33=1,PN33=0),50000,0))),1000000))</f>
        <v/>
      </c>
      <c r="YV33">
        <f>IF($B33=0,1000000,IF(INDEX('計算A'!$D$60:$II$104,$B33,90)*GH33=1,IF(AND($E33=2,PO33=0),1000000,IF($F33&gt;0,INDEX('計算A'!CO$110:CO$114,$F33+1)+IF(AND($E33=1,PO33=0),1000,0),MIN(AEU33,20)*400+(IF('計算A'!CN$106=1,1-GG33,0)+IF('計算A'!CO$106=1,1-GI33,0))*150+184+'計算A'!CO$5*100000+IF(AND($E33=1,PO33=0),50000,0))),1000000))</f>
        <v/>
      </c>
      <c r="YW33">
        <f>IF($B33=0,1000000,IF(INDEX('計算A'!$D$60:$II$104,$B33,91)*GI33=1,IF(AND($E33=2,PP33=0),1000000,IF($F33&gt;0,INDEX('計算A'!CP$110:CP$114,$F33+1)+IF(AND($E33=1,PP33=0),1000,0),MIN(AEU33,20)*400+(IF('計算A'!CO$106=1,1-GH33,0)+IF('計算A'!CP$106=1,1-GJ33,0))*150+194+'計算A'!CP$5*100000+IF(AND($E33=1,PP33=0),50000,0))),1000000))</f>
        <v/>
      </c>
      <c r="YX33">
        <f>IF($B33=0,1000000,IF(INDEX('計算A'!$D$60:$II$104,$B33,92)*GJ33=1,IF(AND($E33=2,PQ33=0),1000000,IF($F33&gt;0,INDEX('計算A'!CQ$110:CQ$114,$F33+1)+IF(AND($E33=1,PQ33=0),1000,0),MIN(AEU33,20)*400+(IF('計算A'!CP$106=1,1-GI33,0)+IF('計算A'!CQ$106=1,1-GK33,0))*150+204+'計算A'!CQ$5*100000+IF(AND($E33=1,PQ33=0),50000,0))),1000000))</f>
        <v/>
      </c>
      <c r="YY33">
        <f>IF($B33=0,1000000,IF(INDEX('計算A'!$D$60:$II$104,$B33,93)*GK33=1,IF(AND($E33=2,PR33=0),1000000,IF($F33&gt;0,INDEX('計算A'!CR$110:CR$114,$F33+1)+IF(AND($E33=1,PR33=0),1000,0),MIN(AEU33,20)*400+(IF('計算A'!CQ$106=1,1-GJ33,0)+IF('計算A'!CR$106=1,1-GL33,0))*150+214+'計算A'!CR$5*100000+IF(AND($E33=1,PR33=0),50000,0))),1000000))</f>
        <v/>
      </c>
      <c r="YZ33">
        <f>IF($B33=0,1000000,IF(INDEX('計算A'!$D$60:$II$104,$B33,94)*GL33=1,IF(AND($E33=2,PS33=0),1000000,IF($F33&gt;0,INDEX('計算A'!CS$110:CS$114,$F33+1)+IF(AND($E33=1,PS33=0),1000,0),MIN(AEU33,20)*400+(IF('計算A'!CR$106=1,1-GK33,0)+IF('計算A'!CS$106=1,1-GM33,0))*150+224+'計算A'!CS$5*100000+IF(AND($E33=1,PS33=0),50000,0))),1000000))</f>
        <v/>
      </c>
      <c r="ZA33">
        <f>IF($B33=0,1000000,IF(INDEX('計算A'!$D$60:$II$104,$B33,95)*GM33=1,IF(AND($E33=2,PT33=0),1000000,IF($F33&gt;0,INDEX('計算A'!CT$110:CT$114,$F33+1)+IF(AND($E33=1,PT33=0),1000,0),MIN(AEU33,20)*400+(IF('計算A'!CS$106=1,1-GL33,0)+IF('計算A'!CT$106=1,1-GN33,0))*150+234+'計算A'!CT$5*100000+IF(AND($E33=1,PT33=0),50000,0))),1000000))</f>
        <v/>
      </c>
      <c r="ZB33">
        <f>IF($B33=0,1000000,IF(INDEX('計算A'!$D$60:$II$104,$B33,96)*GN33=1,IF(AND($E33=2,PU33=0),1000000,IF($F33&gt;0,INDEX('計算A'!CU$110:CU$114,$F33+1)+IF(AND($E33=1,PU33=0),1000,0),MIN(AEU33,20)*400+(IF('計算A'!CT$106=1,1-GM33,0))*150+244+'計算A'!CU$5*100000+IF(AND($E33=1,PU33=0),50000,0))),1000000))</f>
        <v/>
      </c>
      <c r="ZC33">
        <f>IF($B33=0,1000000,IF(INDEX('計算A'!$D$60:$II$104,$B33,97)*GO33=1,IF(AND($E33=2,PV33=0),1000000,IF($F33&gt;0,INDEX('計算A'!CV$110:CV$114,$F33+1)+IF(AND($E33=1,PV33=0),1000,0),MIN(AEV33,20)*400+(IF('計算A'!CV$106=1,1-GP33,0))*150+15+'計算A'!CV$5*100000+IF(AND($E33=1,PV33=0),50000,0))),1000000))</f>
        <v/>
      </c>
      <c r="ZD33">
        <f>IF($B33=0,1000000,IF(INDEX('計算A'!$D$60:$II$104,$B33,98)*GP33=1,IF(AND($E33=2,PW33=0),1000000,IF($F33&gt;0,INDEX('計算A'!CW$110:CW$114,$F33+1)+IF(AND($E33=1,PW33=0),1000,0),MIN(AEV33,20)*400+(IF('計算A'!CV$106=1,1-GO33,0)+IF('計算A'!CW$106=1,1-GQ33,0))*150+25+'計算A'!CW$5*100000+IF(AND($E33=1,PW33=0),50000,0))),1000000))</f>
        <v/>
      </c>
      <c r="ZE33">
        <f>IF($B33=0,1000000,IF(INDEX('計算A'!$D$60:$II$104,$B33,99)*GQ33=1,IF(AND($E33=2,PX33=0),1000000,IF($F33&gt;0,INDEX('計算A'!CX$110:CX$114,$F33+1)+IF(AND($E33=1,PX33=0),1000,0),MIN(AEV33,20)*400+(IF('計算A'!CW$106=1,1-GP33,0)+IF('計算A'!CX$106=1,1-GR33,0))*150+35+'計算A'!CX$5*100000+IF(AND($E33=1,PX33=0),50000,0))),1000000))</f>
        <v/>
      </c>
      <c r="ZF33">
        <f>IF($B33=0,1000000,IF(INDEX('計算A'!$D$60:$II$104,$B33,100)*GR33=1,IF(AND($E33=2,PY33=0),1000000,IF($F33&gt;0,INDEX('計算A'!CY$110:CY$114,$F33+1)+IF(AND($E33=1,PY33=0),1000,0),MIN(AEV33,20)*400+(IF('計算A'!CX$106=1,1-GQ33,0)+IF('計算A'!CY$106=1,1-GS33,0))*150+45+'計算A'!CY$5*100000+IF(AND($E33=1,PY33=0),50000,0))),1000000))</f>
        <v/>
      </c>
      <c r="ZG33">
        <f>IF($B33=0,1000000,IF(INDEX('計算A'!$D$60:$II$104,$B33,101)*GS33=1,IF(AND($E33=2,PZ33=0),1000000,IF($F33&gt;0,INDEX('計算A'!CZ$110:CZ$114,$F33+1)+IF(AND($E33=1,PZ33=0),1000,0),MIN(AEV33,20)*400+(IF('計算A'!CY$106=1,1-GR33,0)+IF('計算A'!CZ$106=1,1-GT33,0))*150+55+'計算A'!CZ$5*100000+IF(AND($E33=1,PZ33=0),50000,0))),1000000))</f>
        <v/>
      </c>
      <c r="ZH33">
        <f>IF($B33=0,1000000,IF(INDEX('計算A'!$D$60:$II$104,$B33,102)*GT33=1,IF(AND($E33=2,QA33=0),1000000,IF($F33&gt;0,INDEX('計算A'!DA$110:DA$114,$F33+1)+IF(AND($E33=1,QA33=0),1000,0),MIN(AEV33,20)*400+(IF('計算A'!CZ$106=1,1-GS33,0)+IF('計算A'!DA$106=1,1-GU33,0))*150+65+'計算A'!DA$5*100000+IF(AND($E33=1,QA33=0),50000,0))),1000000))</f>
        <v/>
      </c>
      <c r="ZI33">
        <f>IF($B33=0,1000000,IF(INDEX('計算A'!$D$60:$II$104,$B33,103)*GU33=1,IF(AND($E33=2,QB33=0),1000000,IF($F33&gt;0,INDEX('計算A'!DB$110:DB$114,$F33+1)+IF(AND($E33=1,QB33=0),1000,0),MIN(AEV33,20)*400+(IF('計算A'!DA$106=1,1-GT33,0)+IF('計算A'!DB$106=1,1-GV33,0))*150+75+'計算A'!DB$5*100000+IF(AND($E33=1,QB33=0),50000,0))),1000000))</f>
        <v/>
      </c>
      <c r="ZJ33">
        <f>IF($B33=0,1000000,IF(INDEX('計算A'!$D$60:$II$104,$B33,104)*GV33=1,IF(AND($E33=2,QC33=0),1000000,IF($F33&gt;0,INDEX('計算A'!DC$110:DC$114,$F33+1)+IF(AND($E33=1,QC33=0),1000,0),MIN(AEV33,20)*400+(IF('計算A'!DB$106=1,1-GU33,0)+IF('計算A'!DC$106=1,1-GW33,0))*150+85+'計算A'!DC$5*100000+IF(AND($E33=1,QC33=0),50000,0))),1000000))</f>
        <v/>
      </c>
      <c r="ZK33">
        <f>IF($B33=0,1000000,IF(INDEX('計算A'!$D$60:$II$104,$B33,105)*GW33=1,IF(AND($E33=2,QD33=0),1000000,IF($F33&gt;0,INDEX('計算A'!DD$110:DD$114,$F33+1)+IF(AND($E33=1,QD33=0),1000,0),MIN(AEV33,20)*400+(IF('計算A'!DC$106=1,1-GV33,0)+IF('計算A'!DD$106=1,1-GX33,0))*150+95+'計算A'!DD$5*100000+IF(AND($E33=1,QD33=0),50000,0))),1000000))</f>
        <v/>
      </c>
      <c r="ZL33">
        <f>IF($B33=0,1000000,IF(INDEX('計算A'!$D$60:$II$104,$B33,106)*GX33=1,IF(AND($E33=2,QE33=0),1000000,IF($F33&gt;0,INDEX('計算A'!DE$110:DE$114,$F33+1)+IF(AND($E33=1,QE33=0),1000,0),MIN(AEV33,20)*400+(IF('計算A'!DD$106=1,1-GW33,0)+IF('計算A'!DE$106=1,1-GY33,0))*150+105+'計算A'!DE$5*100000+IF(AND($E33=1,QE33=0),50000,0))),1000000))</f>
        <v/>
      </c>
      <c r="ZM33">
        <f>IF($B33=0,1000000,IF(INDEX('計算A'!$D$60:$II$104,$B33,107)*GY33=1,IF(AND($E33=2,QF33=0),1000000,IF($F33&gt;0,INDEX('計算A'!DF$110:DF$114,$F33+1)+IF(AND($E33=1,QF33=0),1000,0),MIN(AEV33,20)*400+(IF('計算A'!DE$106=1,1-GX33,0)+IF('計算A'!DF$106=1,1-GZ33,0))*150+115+'計算A'!DF$5*100000+IF(AND($E33=1,QF33=0),50000,0))),1000000))</f>
        <v/>
      </c>
      <c r="ZN33">
        <f>IF($B33=0,1000000,IF(INDEX('計算A'!$D$60:$II$104,$B33,108)*GZ33=1,IF(AND($E33=2,QG33=0),1000000,IF($F33&gt;0,INDEX('計算A'!DG$110:DG$114,$F33+1)+IF(AND($E33=1,QG33=0),1000,0),MIN(AEV33,20)*400+(IF('計算A'!DF$106=1,1-GY33,0)+IF('計算A'!DG$106=1,1-HA33,0))*150+125+'計算A'!DG$5*100000+IF(AND($E33=1,QG33=0),50000,0))),1000000))</f>
        <v/>
      </c>
      <c r="ZO33">
        <f>IF($B33=0,1000000,IF(INDEX('計算A'!$D$60:$II$104,$B33,109)*HA33=1,IF(AND($E33=2,QH33=0),1000000,IF($F33&gt;0,INDEX('計算A'!DH$110:DH$114,$F33+1)+IF(AND($E33=1,QH33=0),1000,0),MIN(AEV33,20)*400+(IF('計算A'!DG$106=1,1-GZ33,0)+IF('計算A'!DH$106=1,1-HB33,0))*150+135+'計算A'!DH$5*100000+IF(AND($E33=1,QH33=0),50000,0))),1000000))</f>
        <v/>
      </c>
      <c r="ZP33">
        <f>IF($B33=0,1000000,IF(INDEX('計算A'!$D$60:$II$104,$B33,110)*HB33=1,IF(AND($E33=2,QI33=0),1000000,IF($F33&gt;0,INDEX('計算A'!DI$110:DI$114,$F33+1)+IF(AND($E33=1,QI33=0),1000,0),MIN(AEV33,20)*400+(IF('計算A'!DH$106=1,1-HA33,0)+IF('計算A'!DI$106=1,1-HC33,0))*150+145+'計算A'!DI$5*100000+IF(AND($E33=1,QI33=0),50000,0))),1000000))</f>
        <v/>
      </c>
      <c r="ZQ33">
        <f>IF($B33=0,1000000,IF(INDEX('計算A'!$D$60:$II$104,$B33,111)*HC33=1,IF(AND($E33=2,QJ33=0),1000000,IF($F33&gt;0,INDEX('計算A'!DJ$110:DJ$114,$F33+1)+IF(AND($E33=1,QJ33=0),1000,0),MIN(AEV33,20)*400+(IF('計算A'!DI$106=1,1-HB33,0)+IF('計算A'!DJ$106=1,1-HD33,0))*150+155+'計算A'!DJ$5*100000+IF(AND($E33=1,QJ33=0),50000,0))),1000000))</f>
        <v/>
      </c>
      <c r="ZR33">
        <f>IF($B33=0,1000000,IF(INDEX('計算A'!$D$60:$II$104,$B33,112)*HD33=1,IF(AND($E33=2,QK33=0),1000000,IF($F33&gt;0,INDEX('計算A'!DK$110:DK$114,$F33+1)+IF(AND($E33=1,QK33=0),1000,0),MIN(AEV33,20)*400+(IF('計算A'!DJ$106=1,1-HC33,0)+IF('計算A'!DK$106=1,1-HE33,0))*150+165+'計算A'!DK$5*100000+IF(AND($E33=1,QK33=0),50000,0))),1000000))</f>
        <v/>
      </c>
      <c r="ZS33">
        <f>IF($B33=0,1000000,IF(INDEX('計算A'!$D$60:$II$104,$B33,113)*HE33=1,IF(AND($E33=2,QL33=0),1000000,IF($F33&gt;0,INDEX('計算A'!DL$110:DL$114,$F33+1)+IF(AND($E33=1,QL33=0),1000,0),MIN(AEV33,20)*400+(IF('計算A'!DK$106=1,1-HD33,0)+IF('計算A'!DL$106=1,1-HF33,0))*150+175+'計算A'!DL$5*100000+IF(AND($E33=1,QL33=0),50000,0))),1000000))</f>
        <v/>
      </c>
      <c r="ZT33">
        <f>IF($B33=0,1000000,IF(INDEX('計算A'!$D$60:$II$104,$B33,114)*HF33=1,IF(AND($E33=2,QM33=0),1000000,IF($F33&gt;0,INDEX('計算A'!DM$110:DM$114,$F33+1)+IF(AND($E33=1,QM33=0),1000,0),MIN(AEV33,20)*400+(IF('計算A'!DL$106=1,1-HE33,0)+IF('計算A'!DM$106=1,1-HG33,0))*150+185+'計算A'!DM$5*100000+IF(AND($E33=1,QM33=0),50000,0))),1000000))</f>
        <v/>
      </c>
      <c r="ZU33">
        <f>IF($B33=0,1000000,IF(INDEX('計算A'!$D$60:$II$104,$B33,115)*HG33=1,IF(AND($E33=2,QN33=0),1000000,IF($F33&gt;0,INDEX('計算A'!DN$110:DN$114,$F33+1)+IF(AND($E33=1,QN33=0),1000,0),MIN(AEV33,20)*400+(IF('計算A'!DM$106=1,1-HF33,0)+IF('計算A'!DN$106=1,1-HH33,0))*150+195+'計算A'!DN$5*100000+IF(AND($E33=1,QN33=0),50000,0))),1000000))</f>
        <v/>
      </c>
      <c r="ZV33">
        <f>IF($B33=0,1000000,IF(INDEX('計算A'!$D$60:$II$104,$B33,116)*HH33=1,IF(AND($E33=2,QO33=0),1000000,IF($F33&gt;0,INDEX('計算A'!DO$110:DO$114,$F33+1)+IF(AND($E33=1,QO33=0),1000,0),MIN(AEV33,20)*400+(IF('計算A'!DN$106=1,1-HG33,0)+IF('計算A'!DO$106=1,1-HI33,0))*150+205+'計算A'!DO$5*100000+IF(AND($E33=1,QO33=0),50000,0))),1000000))</f>
        <v/>
      </c>
      <c r="ZW33">
        <f>IF($B33=0,1000000,IF(INDEX('計算A'!$D$60:$II$104,$B33,117)*HI33=1,IF(AND($E33=2,QP33=0),1000000,IF($F33&gt;0,INDEX('計算A'!DP$110:DP$114,$F33+1)+IF(AND($E33=1,QP33=0),1000,0),MIN(AEV33,20)*400+(IF('計算A'!DO$106=1,1-HH33,0)+IF('計算A'!DP$106=1,1-HJ33,0))*150+215+'計算A'!DP$5*100000+IF(AND($E33=1,QP33=0),50000,0))),1000000))</f>
        <v/>
      </c>
      <c r="ZX33">
        <f>IF($B33=0,1000000,IF(INDEX('計算A'!$D$60:$II$104,$B33,118)*HJ33=1,IF(AND($E33=2,QQ33=0),1000000,IF($F33&gt;0,INDEX('計算A'!DQ$110:DQ$114,$F33+1)+IF(AND($E33=1,QQ33=0),1000,0),MIN(AEV33,20)*400+(IF('計算A'!DP$106=1,1-HI33,0)+IF('計算A'!DQ$106=1,1-HK33,0))*150+225+'計算A'!DQ$5*100000+IF(AND($E33=1,QQ33=0),50000,0))),1000000))</f>
        <v/>
      </c>
      <c r="ZY33">
        <f>IF($B33=0,1000000,IF(INDEX('計算A'!$D$60:$II$104,$B33,119)*HK33=1,IF(AND($E33=2,QR33=0),1000000,IF($F33&gt;0,INDEX('計算A'!DR$110:DR$114,$F33+1)+IF(AND($E33=1,QR33=0),1000,0),MIN(AEV33,20)*400+(IF('計算A'!DQ$106=1,1-HJ33,0)+IF('計算A'!DR$106=1,1-HL33,0))*150+235+'計算A'!DR$5*100000+IF(AND($E33=1,QR33=0),50000,0))),1000000))</f>
        <v/>
      </c>
      <c r="ZZ33">
        <f>IF($B33=0,1000000,IF(INDEX('計算A'!$D$60:$II$104,$B33,120)*HL33=1,IF(AND($E33=2,QS33=0),1000000,IF($F33&gt;0,INDEX('計算A'!DS$110:DS$114,$F33+1)+IF(AND($E33=1,QS33=0),1000,0),MIN(AEV33,20)*400+(IF('計算A'!DR$106=1,1-HK33,0))*150+245+'計算A'!DS$5*100000+IF(AND($E33=1,QS33=0),50000,0))),1000000))</f>
        <v/>
      </c>
      <c r="AAA33">
        <f>IF($B33=0,1000000,IF(INDEX('計算A'!$D$60:$II$104,$B33,121)*HM33=1,IF(AND($E33=2,QT33=0),1000000,IF($F33&gt;0,INDEX('計算A'!DT$110:DT$114,$F33+1)+IF(AND($E33=1,QT33=0),1000,0),MIN(AEW33,20)*400+(IF('計算A'!DT$106=1,1-HN33,0))*150+16+'計算A'!DT$5*100000+IF(AND($E33=1,QT33=0),50000,0))),1000000))</f>
        <v/>
      </c>
      <c r="AAB33">
        <f>IF($B33=0,1000000,IF(INDEX('計算A'!$D$60:$II$104,$B33,122)*HN33=1,IF(AND($E33=2,QU33=0),1000000,IF($F33&gt;0,INDEX('計算A'!DU$110:DU$114,$F33+1)+IF(AND($E33=1,QU33=0),1000,0),MIN(AEW33,20)*400+(IF('計算A'!DT$106=1,1-HM33,0)+IF('計算A'!DU$106=1,1-HO33,0))*150+26+'計算A'!DU$5*100000+IF(AND($E33=1,QU33=0),50000,0))),1000000))</f>
        <v/>
      </c>
      <c r="AAC33">
        <f>IF($B33=0,1000000,IF(INDEX('計算A'!$D$60:$II$104,$B33,123)*HO33=1,IF(AND($E33=2,QV33=0),1000000,IF($F33&gt;0,INDEX('計算A'!DV$110:DV$114,$F33+1)+IF(AND($E33=1,QV33=0),1000,0),MIN(AEW33,20)*400+(IF('計算A'!DU$106=1,1-HN33,0)+IF('計算A'!DV$106=1,1-HP33,0))*150+36+'計算A'!DV$5*100000+IF(AND($E33=1,QV33=0),50000,0))),1000000))</f>
        <v/>
      </c>
      <c r="AAD33">
        <f>IF($B33=0,1000000,IF(INDEX('計算A'!$D$60:$II$104,$B33,124)*HP33=1,IF(AND($E33=2,QW33=0),1000000,IF($F33&gt;0,INDEX('計算A'!DW$110:DW$114,$F33+1)+IF(AND($E33=1,QW33=0),1000,0),MIN(AEW33,20)*400+(IF('計算A'!DV$106=1,1-HO33,0)+IF('計算A'!DW$106=1,1-HQ33,0))*150+46+'計算A'!DW$5*100000+IF(AND($E33=1,QW33=0),50000,0))),1000000))</f>
        <v/>
      </c>
      <c r="AAE33">
        <f>IF($B33=0,1000000,IF(INDEX('計算A'!$D$60:$II$104,$B33,125)*HQ33=1,IF(AND($E33=2,QX33=0),1000000,IF($F33&gt;0,INDEX('計算A'!DX$110:DX$114,$F33+1)+IF(AND($E33=1,QX33=0),1000,0),MIN(AEW33,20)*400+(IF('計算A'!DW$106=1,1-HP33,0)+IF('計算A'!DX$106=1,1-HR33,0))*150+56+'計算A'!DX$5*100000+IF(AND($E33=1,QX33=0),50000,0))),1000000))</f>
        <v/>
      </c>
      <c r="AAF33">
        <f>IF($B33=0,1000000,IF(INDEX('計算A'!$D$60:$II$104,$B33,126)*HR33=1,IF(AND($E33=2,QY33=0),1000000,IF($F33&gt;0,INDEX('計算A'!DY$110:DY$114,$F33+1)+IF(AND($E33=1,QY33=0),1000,0),MIN(AEW33,20)*400+(IF('計算A'!DX$106=1,1-HQ33,0)+IF('計算A'!DY$106=1,1-HS33,0))*150+66+'計算A'!DY$5*100000+IF(AND($E33=1,QY33=0),50000,0))),1000000))</f>
        <v/>
      </c>
      <c r="AAG33">
        <f>IF($B33=0,1000000,IF(INDEX('計算A'!$D$60:$II$104,$B33,127)*HS33=1,IF(AND($E33=2,QZ33=0),1000000,IF($F33&gt;0,INDEX('計算A'!DZ$110:DZ$114,$F33+1)+IF(AND($E33=1,QZ33=0),1000,0),MIN(AEW33,20)*400+(IF('計算A'!DY$106=1,1-HR33,0)+IF('計算A'!DZ$106=1,1-HT33,0))*150+76+'計算A'!DZ$5*100000+IF(AND($E33=1,QZ33=0),50000,0))),1000000))</f>
        <v/>
      </c>
      <c r="AAH33">
        <f>IF($B33=0,1000000,IF(INDEX('計算A'!$D$60:$II$104,$B33,128)*HT33=1,IF(AND($E33=2,RA33=0),1000000,IF($F33&gt;0,INDEX('計算A'!EA$110:EA$114,$F33+1)+IF(AND($E33=1,RA33=0),1000,0),MIN(AEW33,20)*400+(IF('計算A'!DZ$106=1,1-HS33,0)+IF('計算A'!EA$106=1,1-HU33,0))*150+86+'計算A'!EA$5*100000+IF(AND($E33=1,RA33=0),50000,0))),1000000))</f>
        <v/>
      </c>
      <c r="AAI33">
        <f>IF($B33=0,1000000,IF(INDEX('計算A'!$D$60:$II$104,$B33,129)*HU33=1,IF(AND($E33=2,RB33=0),1000000,IF($F33&gt;0,INDEX('計算A'!EB$110:EB$114,$F33+1)+IF(AND($E33=1,RB33=0),1000,0),MIN(AEW33,20)*400+(IF('計算A'!EA$106=1,1-HT33,0)+IF('計算A'!EB$106=1,1-HV33,0))*150+96+'計算A'!EB$5*100000+IF(AND($E33=1,RB33=0),50000,0))),1000000))</f>
        <v/>
      </c>
      <c r="AAJ33">
        <f>IF($B33=0,1000000,IF(INDEX('計算A'!$D$60:$II$104,$B33,130)*HV33=1,IF(AND($E33=2,RC33=0),1000000,IF($F33&gt;0,INDEX('計算A'!EC$110:EC$114,$F33+1)+IF(AND($E33=1,RC33=0),1000,0),MIN(AEW33,20)*400+(IF('計算A'!EB$106=1,1-HU33,0)+IF('計算A'!EC$106=1,1-HW33,0))*150+106+'計算A'!EC$5*100000+IF(AND($E33=1,RC33=0),50000,0))),1000000))</f>
        <v/>
      </c>
      <c r="AAK33">
        <f>IF($B33=0,1000000,IF(INDEX('計算A'!$D$60:$II$104,$B33,131)*HW33=1,IF(AND($E33=2,RD33=0),1000000,IF($F33&gt;0,INDEX('計算A'!ED$110:ED$114,$F33+1)+IF(AND($E33=1,RD33=0),1000,0),MIN(AEW33,20)*400+(IF('計算A'!EC$106=1,1-HV33,0)+IF('計算A'!ED$106=1,1-HX33,0))*150+116+'計算A'!ED$5*100000+IF(AND($E33=1,RD33=0),50000,0))),1000000))</f>
        <v/>
      </c>
      <c r="AAL33">
        <f>IF($B33=0,1000000,IF(INDEX('計算A'!$D$60:$II$104,$B33,132)*HX33=1,IF(AND($E33=2,RE33=0),1000000,IF($F33&gt;0,INDEX('計算A'!EE$110:EE$114,$F33+1)+IF(AND($E33=1,RE33=0),1000,0),MIN(AEW33,20)*400+(IF('計算A'!ED$106=1,1-HW33,0)+IF('計算A'!EE$106=1,1-HY33,0))*150+126+'計算A'!EE$5*100000+IF(AND($E33=1,RE33=0),50000,0))),1000000))</f>
        <v/>
      </c>
      <c r="AAM33">
        <f>IF($B33=0,1000000,IF(INDEX('計算A'!$D$60:$II$104,$B33,133)*HY33=1,IF(AND($E33=2,RF33=0),1000000,IF($F33&gt;0,INDEX('計算A'!EF$110:EF$114,$F33+1)+IF(AND($E33=1,RF33=0),1000,0),MIN(AEW33,20)*400+(IF('計算A'!EE$106=1,1-HX33,0)+IF('計算A'!EF$106=1,1-HZ33,0))*150+136+'計算A'!EF$5*100000+IF(AND($E33=1,RF33=0),50000,0))),1000000))</f>
        <v/>
      </c>
      <c r="AAN33">
        <f>IF($B33=0,1000000,IF(INDEX('計算A'!$D$60:$II$104,$B33,134)*HZ33=1,IF(AND($E33=2,RG33=0),1000000,IF($F33&gt;0,INDEX('計算A'!EG$110:EG$114,$F33+1)+IF(AND($E33=1,RG33=0),1000,0),MIN(AEW33,20)*400+(IF('計算A'!EF$106=1,1-HY33,0)+IF('計算A'!EG$106=1,1-IA33,0))*150+146+'計算A'!EG$5*100000+IF(AND($E33=1,RG33=0),50000,0))),1000000))</f>
        <v/>
      </c>
      <c r="AAO33">
        <f>IF($B33=0,1000000,IF(INDEX('計算A'!$D$60:$II$104,$B33,135)*IA33=1,IF(AND($E33=2,RH33=0),1000000,IF($F33&gt;0,INDEX('計算A'!EH$110:EH$114,$F33+1)+IF(AND($E33=1,RH33=0),1000,0),MIN(AEW33,20)*400+(IF('計算A'!EG$106=1,1-HZ33,0)+IF('計算A'!EH$106=1,1-IB33,0))*150+156+'計算A'!EH$5*100000+IF(AND($E33=1,RH33=0),50000,0))),1000000))</f>
        <v/>
      </c>
      <c r="AAP33">
        <f>IF($B33=0,1000000,IF(INDEX('計算A'!$D$60:$II$104,$B33,136)*IB33=1,IF(AND($E33=2,RI33=0),1000000,IF($F33&gt;0,INDEX('計算A'!EI$110:EI$114,$F33+1)+IF(AND($E33=1,RI33=0),1000,0),MIN(AEW33,20)*400+(IF('計算A'!EH$106=1,1-IA33,0)+IF('計算A'!EI$106=1,1-IC33,0))*150+166+'計算A'!EI$5*100000+IF(AND($E33=1,RI33=0),50000,0))),1000000))</f>
        <v/>
      </c>
      <c r="AAQ33">
        <f>IF($B33=0,1000000,IF(INDEX('計算A'!$D$60:$II$104,$B33,137)*IC33=1,IF(AND($E33=2,RJ33=0),1000000,IF($F33&gt;0,INDEX('計算A'!EJ$110:EJ$114,$F33+1)+IF(AND($E33=1,RJ33=0),1000,0),MIN(AEW33,20)*400+(IF('計算A'!EI$106=1,1-IB33,0)+IF('計算A'!EJ$106=1,1-ID33,0))*150+176+'計算A'!EJ$5*100000+IF(AND($E33=1,RJ33=0),50000,0))),1000000))</f>
        <v/>
      </c>
      <c r="AAR33">
        <f>IF($B33=0,1000000,IF(INDEX('計算A'!$D$60:$II$104,$B33,138)*ID33=1,IF(AND($E33=2,RK33=0),1000000,IF($F33&gt;0,INDEX('計算A'!EK$110:EK$114,$F33+1)+IF(AND($E33=1,RK33=0),1000,0),MIN(AEW33,20)*400+(IF('計算A'!EJ$106=1,1-IC33,0)+IF('計算A'!EK$106=1,1-IE33,0))*150+186+'計算A'!EK$5*100000+IF(AND($E33=1,RK33=0),50000,0))),1000000))</f>
        <v/>
      </c>
      <c r="AAS33">
        <f>IF($B33=0,1000000,IF(INDEX('計算A'!$D$60:$II$104,$B33,139)*IE33=1,IF(AND($E33=2,RL33=0),1000000,IF($F33&gt;0,INDEX('計算A'!EL$110:EL$114,$F33+1)+IF(AND($E33=1,RL33=0),1000,0),MIN(AEW33,20)*400+(IF('計算A'!EK$106=1,1-ID33,0)+IF('計算A'!EL$106=1,1-IF33,0))*150+196+'計算A'!EL$5*100000+IF(AND($E33=1,RL33=0),50000,0))),1000000))</f>
        <v/>
      </c>
      <c r="AAT33">
        <f>IF($B33=0,1000000,IF(INDEX('計算A'!$D$60:$II$104,$B33,140)*IF33=1,IF(AND($E33=2,RM33=0),1000000,IF($F33&gt;0,INDEX('計算A'!EM$110:EM$114,$F33+1)+IF(AND($E33=1,RM33=0),1000,0),MIN(AEW33,20)*400+(IF('計算A'!EL$106=1,1-IE33,0)+IF('計算A'!EM$106=1,1-IG33,0))*150+206+'計算A'!EM$5*100000+IF(AND($E33=1,RM33=0),50000,0))),1000000))</f>
        <v/>
      </c>
      <c r="AAU33">
        <f>IF($B33=0,1000000,IF(INDEX('計算A'!$D$60:$II$104,$B33,141)*IG33=1,IF(AND($E33=2,RN33=0),1000000,IF($F33&gt;0,INDEX('計算A'!EN$110:EN$114,$F33+1)+IF(AND($E33=1,RN33=0),1000,0),MIN(AEW33,20)*400+(IF('計算A'!EM$106=1,1-IF33,0)+IF('計算A'!EN$106=1,1-IH33,0))*150+216+'計算A'!EN$5*100000+IF(AND($E33=1,RN33=0),50000,0))),1000000))</f>
        <v/>
      </c>
      <c r="AAV33">
        <f>IF($B33=0,1000000,IF(INDEX('計算A'!$D$60:$II$104,$B33,142)*IH33=1,IF(AND($E33=2,RO33=0),1000000,IF($F33&gt;0,INDEX('計算A'!EO$110:EO$114,$F33+1)+IF(AND($E33=1,RO33=0),1000,0),MIN(AEW33,20)*400+(IF('計算A'!EN$106=1,1-IG33,0)+IF('計算A'!EO$106=1,1-II33,0))*150+226+'計算A'!EO$5*100000+IF(AND($E33=1,RO33=0),50000,0))),1000000))</f>
        <v/>
      </c>
      <c r="AAW33">
        <f>IF($B33=0,1000000,IF(INDEX('計算A'!$D$60:$II$104,$B33,143)*II33=1,IF(AND($E33=2,RP33=0),1000000,IF($F33&gt;0,INDEX('計算A'!EP$110:EP$114,$F33+1)+IF(AND($E33=1,RP33=0),1000,0),MIN(AEW33,20)*400+(IF('計算A'!EO$106=1,1-IH33,0)+IF('計算A'!EP$106=1,1-IJ33,0))*150+236+'計算A'!EP$5*100000+IF(AND($E33=1,RP33=0),50000,0))),1000000))</f>
        <v/>
      </c>
      <c r="AAX33">
        <f>IF($B33=0,1000000,IF(INDEX('計算A'!$D$60:$II$104,$B33,144)*IJ33=1,IF(AND($E33=2,RQ33=0),1000000,IF($F33&gt;0,INDEX('計算A'!EQ$110:EQ$114,$F33+1)+IF(AND($E33=1,RQ33=0),1000,0),MIN(AEW33,20)*400+(IF('計算A'!EP$106=1,1-II33,0))*150+246+'計算A'!EQ$5*100000+IF(AND($E33=1,RQ33=0),50000,0))),1000000))</f>
        <v/>
      </c>
      <c r="AAY33">
        <f>IF($B33=0,1000000,IF(INDEX('計算A'!$D$60:$II$104,$B33,145)*IK33=1,IF(AND($E33=2,RR33=0),1000000,IF($F33&gt;0,INDEX('計算A'!ER$110:ER$114,$F33+1)+IF(AND($E33=1,RR33=0),1000,0),MIN(AEX33,20)*400+(IF('計算A'!ER$106=1,1-IL33,0))*150+17+'計算A'!ER$5*100000+IF(AND($E33=1,RR33=0),50000,0))),1000000))</f>
        <v/>
      </c>
      <c r="AAZ33">
        <f>IF($B33=0,1000000,IF(INDEX('計算A'!$D$60:$II$104,$B33,146)*IL33=1,IF(AND($E33=2,RS33=0),1000000,IF($F33&gt;0,INDEX('計算A'!ES$110:ES$114,$F33+1)+IF(AND($E33=1,RS33=0),1000,0),MIN(AEX33,20)*400+(IF('計算A'!ER$106=1,1-IK33,0)+IF('計算A'!ES$106=1,1-IM33,0))*150+27+'計算A'!ES$5*100000+IF(AND($E33=1,RS33=0),50000,0))),1000000))</f>
        <v/>
      </c>
      <c r="ABA33">
        <f>IF($B33=0,1000000,IF(INDEX('計算A'!$D$60:$II$104,$B33,147)*IM33=1,IF(AND($E33=2,RT33=0),1000000,IF($F33&gt;0,INDEX('計算A'!ET$110:ET$114,$F33+1)+IF(AND($E33=1,RT33=0),1000,0),MIN(AEX33,20)*400+(IF('計算A'!ES$106=1,1-IL33,0)+IF('計算A'!ET$106=1,1-IN33,0))*150+37+'計算A'!ET$5*100000+IF(AND($E33=1,RT33=0),50000,0))),1000000))</f>
        <v/>
      </c>
      <c r="ABB33">
        <f>IF($B33=0,1000000,IF(INDEX('計算A'!$D$60:$II$104,$B33,148)*IN33=1,IF(AND($E33=2,RU33=0),1000000,IF($F33&gt;0,INDEX('計算A'!EU$110:EU$114,$F33+1)+IF(AND($E33=1,RU33=0),1000,0),MIN(AEX33,20)*400+(IF('計算A'!ET$106=1,1-IM33,0)+IF('計算A'!EU$106=1,1-IO33,0))*150+47+'計算A'!EU$5*100000+IF(AND($E33=1,RU33=0),50000,0))),1000000))</f>
        <v/>
      </c>
      <c r="ABC33">
        <f>IF($B33=0,1000000,IF(INDEX('計算A'!$D$60:$II$104,$B33,149)*IO33=1,IF(AND($E33=2,RV33=0),1000000,IF($F33&gt;0,INDEX('計算A'!EV$110:EV$114,$F33+1)+IF(AND($E33=1,RV33=0),1000,0),MIN(AEX33,20)*400+(IF('計算A'!EU$106=1,1-IN33,0)+IF('計算A'!EV$106=1,1-IP33,0))*150+57+'計算A'!EV$5*100000+IF(AND($E33=1,RV33=0),50000,0))),1000000))</f>
        <v/>
      </c>
      <c r="ABD33">
        <f>IF($B33=0,1000000,IF(INDEX('計算A'!$D$60:$II$104,$B33,150)*IP33=1,IF(AND($E33=2,RW33=0),1000000,IF($F33&gt;0,INDEX('計算A'!EW$110:EW$114,$F33+1)+IF(AND($E33=1,RW33=0),1000,0),MIN(AEX33,20)*400+(IF('計算A'!EV$106=1,1-IO33,0)+IF('計算A'!EW$106=1,1-IQ33,0))*150+67+'計算A'!EW$5*100000+IF(AND($E33=1,RW33=0),50000,0))),1000000))</f>
        <v/>
      </c>
      <c r="ABE33">
        <f>IF($B33=0,1000000,IF(INDEX('計算A'!$D$60:$II$104,$B33,151)*IQ33=1,IF(AND($E33=2,RX33=0),1000000,IF($F33&gt;0,INDEX('計算A'!EX$110:EX$114,$F33+1)+IF(AND($E33=1,RX33=0),1000,0),MIN(AEX33,20)*400+(IF('計算A'!EW$106=1,1-IP33,0)+IF('計算A'!EX$106=1,1-IR33,0))*150+77+'計算A'!EX$5*100000+IF(AND($E33=1,RX33=0),50000,0))),1000000))</f>
        <v/>
      </c>
      <c r="ABF33">
        <f>IF($B33=0,1000000,IF(INDEX('計算A'!$D$60:$II$104,$B33,152)*IR33=1,IF(AND($E33=2,RY33=0),1000000,IF($F33&gt;0,INDEX('計算A'!EY$110:EY$114,$F33+1)+IF(AND($E33=1,RY33=0),1000,0),MIN(AEX33,20)*400+(IF('計算A'!EX$106=1,1-IQ33,0)+IF('計算A'!EY$106=1,1-IS33,0))*150+87+'計算A'!EY$5*100000+IF(AND($E33=1,RY33=0),50000,0))),1000000))</f>
        <v/>
      </c>
      <c r="ABG33">
        <f>IF($B33=0,1000000,IF(INDEX('計算A'!$D$60:$II$104,$B33,153)*IS33=1,IF(AND($E33=2,RZ33=0),1000000,IF($F33&gt;0,INDEX('計算A'!EZ$110:EZ$114,$F33+1)+IF(AND($E33=1,RZ33=0),1000,0),MIN(AEX33,20)*400+(IF('計算A'!EY$106=1,1-IR33,0)+IF('計算A'!EZ$106=1,1-IT33,0))*150+97+'計算A'!EZ$5*100000+IF(AND($E33=1,RZ33=0),50000,0))),1000000))</f>
        <v/>
      </c>
      <c r="ABH33">
        <f>IF($B33=0,1000000,IF(INDEX('計算A'!$D$60:$II$104,$B33,154)*IT33=1,IF(AND($E33=2,SA33=0),1000000,IF($F33&gt;0,INDEX('計算A'!FA$110:FA$114,$F33+1)+IF(AND($E33=1,SA33=0),1000,0),MIN(AEX33,20)*400+(IF('計算A'!EZ$106=1,1-IS33,0)+IF('計算A'!FA$106=1,1-IU33,0))*150+107+'計算A'!FA$5*100000+IF(AND($E33=1,SA33=0),50000,0))),1000000))</f>
        <v/>
      </c>
      <c r="ABI33">
        <f>IF($B33=0,1000000,IF(INDEX('計算A'!$D$60:$II$104,$B33,155)*IU33=1,IF(AND($E33=2,SB33=0),1000000,IF($F33&gt;0,INDEX('計算A'!FB$110:FB$114,$F33+1)+IF(AND($E33=1,SB33=0),1000,0),MIN(AEX33,20)*400+(IF('計算A'!FA$106=1,1-IT33,0)+IF('計算A'!FB$106=1,1-IV33,0))*150+117+'計算A'!FB$5*100000+IF(AND($E33=1,SB33=0),50000,0))),1000000))</f>
        <v/>
      </c>
      <c r="ABJ33">
        <f>IF($B33=0,1000000,IF(INDEX('計算A'!$D$60:$II$104,$B33,156)*IV33=1,IF(AND($E33=2,SC33=0),1000000,IF($F33&gt;0,INDEX('計算A'!FC$110:FC$114,$F33+1)+IF(AND($E33=1,SC33=0),1000,0),MIN(AEX33,20)*400+(IF('計算A'!FB$106=1,1-IU33,0)+IF('計算A'!FC$106=1,1-IW33,0))*150+127+'計算A'!FC$5*100000+IF(AND($E33=1,SC33=0),50000,0))),1000000))</f>
        <v/>
      </c>
      <c r="ABK33">
        <f>IF($B33=0,1000000,IF(INDEX('計算A'!$D$60:$II$104,$B33,157)*IW33=1,IF(AND($E33=2,SD33=0),1000000,IF($F33&gt;0,INDEX('計算A'!FD$110:FD$114,$F33+1)+IF(AND($E33=1,SD33=0),1000,0),MIN(AEX33,20)*400+(IF('計算A'!FC$106=1,1-IV33,0)+IF('計算A'!FD$106=1,1-IX33,0))*150+137+'計算A'!FD$5*100000+IF(AND($E33=1,SD33=0),50000,0))),1000000))</f>
        <v/>
      </c>
      <c r="ABL33">
        <f>IF($B33=0,1000000,IF(INDEX('計算A'!$D$60:$II$104,$B33,158)*IX33=1,IF(AND($E33=2,SE33=0),1000000,IF($F33&gt;0,INDEX('計算A'!FE$110:FE$114,$F33+1)+IF(AND($E33=1,SE33=0),1000,0),MIN(AEX33,20)*400+(IF('計算A'!FD$106=1,1-IW33,0)+IF('計算A'!FE$106=1,1-IY33,0))*150+147+'計算A'!FE$5*100000+IF(AND($E33=1,SE33=0),50000,0))),1000000))</f>
        <v/>
      </c>
      <c r="ABM33">
        <f>IF($B33=0,1000000,IF(INDEX('計算A'!$D$60:$II$104,$B33,159)*IY33=1,IF(AND($E33=2,SF33=0),1000000,IF($F33&gt;0,INDEX('計算A'!FF$110:FF$114,$F33+1)+IF(AND($E33=1,SF33=0),1000,0),MIN(AEX33,20)*400+(IF('計算A'!FE$106=1,1-IX33,0)+IF('計算A'!FF$106=1,1-IZ33,0))*150+157+'計算A'!FF$5*100000+IF(AND($E33=1,SF33=0),50000,0))),1000000))</f>
        <v/>
      </c>
      <c r="ABN33">
        <f>IF($B33=0,1000000,IF(INDEX('計算A'!$D$60:$II$104,$B33,160)*IZ33=1,IF(AND($E33=2,SG33=0),1000000,IF($F33&gt;0,INDEX('計算A'!FG$110:FG$114,$F33+1)+IF(AND($E33=1,SG33=0),1000,0),MIN(AEX33,20)*400+(IF('計算A'!FF$106=1,1-IY33,0)+IF('計算A'!FG$106=1,1-JA33,0))*150+167+'計算A'!FG$5*100000+IF(AND($E33=1,SG33=0),50000,0))),1000000))</f>
        <v/>
      </c>
      <c r="ABO33">
        <f>IF($B33=0,1000000,IF(INDEX('計算A'!$D$60:$II$104,$B33,161)*JA33=1,IF(AND($E33=2,SH33=0),1000000,IF($F33&gt;0,INDEX('計算A'!FH$110:FH$114,$F33+1)+IF(AND($E33=1,SH33=0),1000,0),MIN(AEX33,20)*400+(IF('計算A'!FG$106=1,1-IZ33,0)+IF('計算A'!FH$106=1,1-JB33,0))*150+177+'計算A'!FH$5*100000+IF(AND($E33=1,SH33=0),50000,0))),1000000))</f>
        <v/>
      </c>
      <c r="ABP33">
        <f>IF($B33=0,1000000,IF(INDEX('計算A'!$D$60:$II$104,$B33,162)*JB33=1,IF(AND($E33=2,SI33=0),1000000,IF($F33&gt;0,INDEX('計算A'!FI$110:FI$114,$F33+1)+IF(AND($E33=1,SI33=0),1000,0),MIN(AEX33,20)*400+(IF('計算A'!FH$106=1,1-JA33,0)+IF('計算A'!FI$106=1,1-JC33,0))*150+187+'計算A'!FI$5*100000+IF(AND($E33=1,SI33=0),50000,0))),1000000))</f>
        <v/>
      </c>
      <c r="ABQ33">
        <f>IF($B33=0,1000000,IF(INDEX('計算A'!$D$60:$II$104,$B33,163)*JC33=1,IF(AND($E33=2,SJ33=0),1000000,IF($F33&gt;0,INDEX('計算A'!FJ$110:FJ$114,$F33+1)+IF(AND($E33=1,SJ33=0),1000,0),MIN(AEX33,20)*400+(IF('計算A'!FI$106=1,1-JB33,0)+IF('計算A'!FJ$106=1,1-JD33,0))*150+197+'計算A'!FJ$5*100000+IF(AND($E33=1,SJ33=0),50000,0))),1000000))</f>
        <v/>
      </c>
      <c r="ABR33">
        <f>IF($B33=0,1000000,IF(INDEX('計算A'!$D$60:$II$104,$B33,164)*JD33=1,IF(AND($E33=2,SK33=0),1000000,IF($F33&gt;0,INDEX('計算A'!FK$110:FK$114,$F33+1)+IF(AND($E33=1,SK33=0),1000,0),MIN(AEX33,20)*400+(IF('計算A'!FJ$106=1,1-JC33,0)+IF('計算A'!FK$106=1,1-JE33,0))*150+207+'計算A'!FK$5*100000+IF(AND($E33=1,SK33=0),50000,0))),1000000))</f>
        <v/>
      </c>
      <c r="ABS33">
        <f>IF($B33=0,1000000,IF(INDEX('計算A'!$D$60:$II$104,$B33,165)*JE33=1,IF(AND($E33=2,SL33=0),1000000,IF($F33&gt;0,INDEX('計算A'!FL$110:FL$114,$F33+1)+IF(AND($E33=1,SL33=0),1000,0),MIN(AEX33,20)*400+(IF('計算A'!FK$106=1,1-JD33,0)+IF('計算A'!FL$106=1,1-JF33,0))*150+217+'計算A'!FL$5*100000+IF(AND($E33=1,SL33=0),50000,0))),1000000))</f>
        <v/>
      </c>
      <c r="ABT33">
        <f>IF($B33=0,1000000,IF(INDEX('計算A'!$D$60:$II$104,$B33,166)*JF33=1,IF(AND($E33=2,SM33=0),1000000,IF($F33&gt;0,INDEX('計算A'!FM$110:FM$114,$F33+1)+IF(AND($E33=1,SM33=0),1000,0),MIN(AEX33,20)*400+(IF('計算A'!FL$106=1,1-JE33,0)+IF('計算A'!FM$106=1,1-JG33,0))*150+227+'計算A'!FM$5*100000+IF(AND($E33=1,SM33=0),50000,0))),1000000))</f>
        <v/>
      </c>
      <c r="ABU33">
        <f>IF($B33=0,1000000,IF(INDEX('計算A'!$D$60:$II$104,$B33,167)*JG33=1,IF(AND($E33=2,SN33=0),1000000,IF($F33&gt;0,INDEX('計算A'!FN$110:FN$114,$F33+1)+IF(AND($E33=1,SN33=0),1000,0),MIN(AEX33,20)*400+(IF('計算A'!FM$106=1,1-JF33,0)+IF('計算A'!FN$106=1,1-JH33,0))*150+237+'計算A'!FN$5*100000+IF(AND($E33=1,SN33=0),50000,0))),1000000))</f>
        <v/>
      </c>
      <c r="ABV33">
        <f>IF($B33=0,1000000,IF(INDEX('計算A'!$D$60:$II$104,$B33,168)*JH33=1,IF(AND($E33=2,SO33=0),1000000,IF($F33&gt;0,INDEX('計算A'!FO$110:FO$114,$F33+1)+IF(AND($E33=1,SO33=0),1000,0),MIN(AEX33,20)*400+(IF('計算A'!FN$106=1,1-JG33,0))*150+247+'計算A'!FO$5*100000+IF(AND($E33=1,SO33=0),50000,0))),1000000))</f>
        <v/>
      </c>
      <c r="ABW33">
        <f>IF($B33=0,1000000,IF(INDEX('計算A'!$D$60:$II$104,$B33,169)*JI33=1,IF(AND($E33=2,SP33=0),1000000,IF($F33&gt;0,INDEX('計算A'!FP$110:FP$114,$F33+1)+IF(AND($E33=1,SP33=0),1000,0),MIN(AEY33,20)*400+(IF('計算A'!FP$106=1,1-JJ33,0))*150+18+'計算A'!FP$5*100000+IF(AND($E33=1,SP33=0),50000,0))),1000000))</f>
        <v/>
      </c>
      <c r="ABX33">
        <f>IF($B33=0,1000000,IF(INDEX('計算A'!$D$60:$II$104,$B33,170)*JJ33=1,IF(AND($E33=2,SQ33=0),1000000,IF($F33&gt;0,INDEX('計算A'!FQ$110:FQ$114,$F33+1)+IF(AND($E33=1,SQ33=0),1000,0),MIN(AEY33,20)*400+(IF('計算A'!FP$106=1,1-JI33,0)+IF('計算A'!FQ$106=1,1-JK33,0))*150+28+'計算A'!FQ$5*100000+IF(AND($E33=1,SQ33=0),50000,0))),1000000))</f>
        <v/>
      </c>
      <c r="ABY33">
        <f>IF($B33=0,1000000,IF(INDEX('計算A'!$D$60:$II$104,$B33,171)*JK33=1,IF(AND($E33=2,SR33=0),1000000,IF($F33&gt;0,INDEX('計算A'!FR$110:FR$114,$F33+1)+IF(AND($E33=1,SR33=0),1000,0),MIN(AEY33,20)*400+(IF('計算A'!FQ$106=1,1-JJ33,0)+IF('計算A'!FR$106=1,1-JL33,0))*150+38+'計算A'!FR$5*100000+IF(AND($E33=1,SR33=0),50000,0))),1000000))</f>
        <v/>
      </c>
      <c r="ABZ33">
        <f>IF($B33=0,1000000,IF(INDEX('計算A'!$D$60:$II$104,$B33,172)*JL33=1,IF(AND($E33=2,SS33=0),1000000,IF($F33&gt;0,INDEX('計算A'!FS$110:FS$114,$F33+1)+IF(AND($E33=1,SS33=0),1000,0),MIN(AEY33,20)*400+(IF('計算A'!FR$106=1,1-JK33,0)+IF('計算A'!FS$106=1,1-JM33,0))*150+48+'計算A'!FS$5*100000+IF(AND($E33=1,SS33=0),50000,0))),1000000))</f>
        <v/>
      </c>
      <c r="ACA33">
        <f>IF($B33=0,1000000,IF(INDEX('計算A'!$D$60:$II$104,$B33,173)*JM33=1,IF(AND($E33=2,ST33=0),1000000,IF($F33&gt;0,INDEX('計算A'!FT$110:FT$114,$F33+1)+IF(AND($E33=1,ST33=0),1000,0),MIN(AEY33,20)*400+(IF('計算A'!FS$106=1,1-JL33,0)+IF('計算A'!FT$106=1,1-JN33,0))*150+58+'計算A'!FT$5*100000+IF(AND($E33=1,ST33=0),50000,0))),1000000))</f>
        <v/>
      </c>
      <c r="ACB33">
        <f>IF($B33=0,1000000,IF(INDEX('計算A'!$D$60:$II$104,$B33,174)*JN33=1,IF(AND($E33=2,SU33=0),1000000,IF($F33&gt;0,INDEX('計算A'!FU$110:FU$114,$F33+1)+IF(AND($E33=1,SU33=0),1000,0),MIN(AEY33,20)*400+(IF('計算A'!FT$106=1,1-JM33,0)+IF('計算A'!FU$106=1,1-JO33,0))*150+68+'計算A'!FU$5*100000+IF(AND($E33=1,SU33=0),50000,0))),1000000))</f>
        <v/>
      </c>
      <c r="ACC33">
        <f>IF($B33=0,1000000,IF(INDEX('計算A'!$D$60:$II$104,$B33,175)*JO33=1,IF(AND($E33=2,SV33=0),1000000,IF($F33&gt;0,INDEX('計算A'!FV$110:FV$114,$F33+1)+IF(AND($E33=1,SV33=0),1000,0),MIN(AEY33,20)*400+(IF('計算A'!FU$106=1,1-JN33,0)+IF('計算A'!FV$106=1,1-JP33,0))*150+78+'計算A'!FV$5*100000+IF(AND($E33=1,SV33=0),50000,0))),1000000))</f>
        <v/>
      </c>
      <c r="ACD33">
        <f>IF($B33=0,1000000,IF(INDEX('計算A'!$D$60:$II$104,$B33,176)*JP33=1,IF(AND($E33=2,SW33=0),1000000,IF($F33&gt;0,INDEX('計算A'!FW$110:FW$114,$F33+1)+IF(AND($E33=1,SW33=0),1000,0),MIN(AEY33,20)*400+(IF('計算A'!FV$106=1,1-JO33,0)+IF('計算A'!FW$106=1,1-JQ33,0))*150+88+'計算A'!FW$5*100000+IF(AND($E33=1,SW33=0),50000,0))),1000000))</f>
        <v/>
      </c>
      <c r="ACE33">
        <f>IF($B33=0,1000000,IF(INDEX('計算A'!$D$60:$II$104,$B33,177)*JQ33=1,IF(AND($E33=2,SX33=0),1000000,IF($F33&gt;0,INDEX('計算A'!FX$110:FX$114,$F33+1)+IF(AND($E33=1,SX33=0),1000,0),MIN(AEY33,20)*400+(IF('計算A'!FW$106=1,1-JP33,0)+IF('計算A'!FX$106=1,1-JR33,0))*150+98+'計算A'!FX$5*100000+IF(AND($E33=1,SX33=0),50000,0))),1000000))</f>
        <v/>
      </c>
      <c r="ACF33">
        <f>IF($B33=0,1000000,IF(INDEX('計算A'!$D$60:$II$104,$B33,178)*JR33=1,IF(AND($E33=2,SY33=0),1000000,IF($F33&gt;0,INDEX('計算A'!FY$110:FY$114,$F33+1)+IF(AND($E33=1,SY33=0),1000,0),MIN(AEY33,20)*400+(IF('計算A'!FX$106=1,1-JQ33,0)+IF('計算A'!FY$106=1,1-JS33,0))*150+108+'計算A'!FY$5*100000+IF(AND($E33=1,SY33=0),50000,0))),1000000))</f>
        <v/>
      </c>
      <c r="ACG33">
        <f>IF($B33=0,1000000,IF(INDEX('計算A'!$D$60:$II$104,$B33,179)*JS33=1,IF(AND($E33=2,SZ33=0),1000000,IF($F33&gt;0,INDEX('計算A'!FZ$110:FZ$114,$F33+1)+IF(AND($E33=1,SZ33=0),1000,0),MIN(AEY33,20)*400+(IF('計算A'!FY$106=1,1-JR33,0)+IF('計算A'!FZ$106=1,1-JT33,0))*150+118+'計算A'!FZ$5*100000+IF(AND($E33=1,SZ33=0),50000,0))),1000000))</f>
        <v/>
      </c>
      <c r="ACH33">
        <f>IF($B33=0,1000000,IF(INDEX('計算A'!$D$60:$II$104,$B33,180)*JT33=1,IF(AND($E33=2,TA33=0),1000000,IF($F33&gt;0,INDEX('計算A'!GA$110:GA$114,$F33+1)+IF(AND($E33=1,TA33=0),1000,0),MIN(AEY33,20)*400+(IF('計算A'!FZ$106=1,1-JS33,0)+IF('計算A'!GA$106=1,1-JU33,0))*150+128+'計算A'!GA$5*100000+IF(AND($E33=1,TA33=0),50000,0))),1000000))</f>
        <v/>
      </c>
      <c r="ACI33">
        <f>IF($B33=0,1000000,IF(INDEX('計算A'!$D$60:$II$104,$B33,181)*JU33=1,IF(AND($E33=2,TB33=0),1000000,IF($F33&gt;0,INDEX('計算A'!GB$110:GB$114,$F33+1)+IF(AND($E33=1,TB33=0),1000,0),MIN(AEY33,20)*400+(IF('計算A'!GA$106=1,1-JT33,0)+IF('計算A'!GB$106=1,1-JV33,0))*150+138+'計算A'!GB$5*100000+IF(AND($E33=1,TB33=0),50000,0))),1000000))</f>
        <v/>
      </c>
      <c r="ACJ33">
        <f>IF($B33=0,1000000,IF(INDEX('計算A'!$D$60:$II$104,$B33,182)*JV33=1,IF(AND($E33=2,TC33=0),1000000,IF($F33&gt;0,INDEX('計算A'!GC$110:GC$114,$F33+1)+IF(AND($E33=1,TC33=0),1000,0),MIN(AEY33,20)*400+(IF('計算A'!GB$106=1,1-JU33,0)+IF('計算A'!GC$106=1,1-JW33,0))*150+148+'計算A'!GC$5*100000+IF(AND($E33=1,TC33=0),50000,0))),1000000))</f>
        <v/>
      </c>
      <c r="ACK33">
        <f>IF($B33=0,1000000,IF(INDEX('計算A'!$D$60:$II$104,$B33,183)*JW33=1,IF(AND($E33=2,TD33=0),1000000,IF($F33&gt;0,INDEX('計算A'!GD$110:GD$114,$F33+1)+IF(AND($E33=1,TD33=0),1000,0),MIN(AEY33,20)*400+(IF('計算A'!GC$106=1,1-JV33,0)+IF('計算A'!GD$106=1,1-JX33,0))*150+158+'計算A'!GD$5*100000+IF(AND($E33=1,TD33=0),50000,0))),1000000))</f>
        <v/>
      </c>
      <c r="ACL33">
        <f>IF($B33=0,1000000,IF(INDEX('計算A'!$D$60:$II$104,$B33,184)*JX33=1,IF(AND($E33=2,TE33=0),1000000,IF($F33&gt;0,INDEX('計算A'!GE$110:GE$114,$F33+1)+IF(AND($E33=1,TE33=0),1000,0),MIN(AEY33,20)*400+(IF('計算A'!GD$106=1,1-JW33,0)+IF('計算A'!GE$106=1,1-JY33,0))*150+168+'計算A'!GE$5*100000+IF(AND($E33=1,TE33=0),50000,0))),1000000))</f>
        <v/>
      </c>
      <c r="ACM33">
        <f>IF($B33=0,1000000,IF(INDEX('計算A'!$D$60:$II$104,$B33,185)*JY33=1,IF(AND($E33=2,TF33=0),1000000,IF($F33&gt;0,INDEX('計算A'!GF$110:GF$114,$F33+1)+IF(AND($E33=1,TF33=0),1000,0),MIN(AEY33,20)*400+(IF('計算A'!GE$106=1,1-JX33,0)+IF('計算A'!GF$106=1,1-JZ33,0))*150+178+'計算A'!GF$5*100000+IF(AND($E33=1,TF33=0),50000,0))),1000000))</f>
        <v/>
      </c>
      <c r="ACN33">
        <f>IF($B33=0,1000000,IF(INDEX('計算A'!$D$60:$II$104,$B33,186)*JZ33=1,IF(AND($E33=2,TG33=0),1000000,IF($F33&gt;0,INDEX('計算A'!GG$110:GG$114,$F33+1)+IF(AND($E33=1,TG33=0),1000,0),MIN(AEY33,20)*400+(IF('計算A'!GF$106=1,1-JY33,0)+IF('計算A'!GG$106=1,1-KA33,0))*150+188+'計算A'!GG$5*100000+IF(AND($E33=1,TG33=0),50000,0))),1000000))</f>
        <v/>
      </c>
      <c r="ACO33">
        <f>IF($B33=0,1000000,IF(INDEX('計算A'!$D$60:$II$104,$B33,187)*KA33=1,IF(AND($E33=2,TH33=0),1000000,IF($F33&gt;0,INDEX('計算A'!GH$110:GH$114,$F33+1)+IF(AND($E33=1,TH33=0),1000,0),MIN(AEY33,20)*400+(IF('計算A'!GG$106=1,1-JZ33,0)+IF('計算A'!GH$106=1,1-KB33,0))*150+198+'計算A'!GH$5*100000+IF(AND($E33=1,TH33=0),50000,0))),1000000))</f>
        <v/>
      </c>
      <c r="ACP33">
        <f>IF($B33=0,1000000,IF(INDEX('計算A'!$D$60:$II$104,$B33,188)*KB33=1,IF(AND($E33=2,TI33=0),1000000,IF($F33&gt;0,INDEX('計算A'!GI$110:GI$114,$F33+1)+IF(AND($E33=1,TI33=0),1000,0),MIN(AEY33,20)*400+(IF('計算A'!GH$106=1,1-KA33,0)+IF('計算A'!GI$106=1,1-KC33,0))*150+208+'計算A'!GI$5*100000+IF(AND($E33=1,TI33=0),50000,0))),1000000))</f>
        <v/>
      </c>
      <c r="ACQ33">
        <f>IF($B33=0,1000000,IF(INDEX('計算A'!$D$60:$II$104,$B33,189)*KC33=1,IF(AND($E33=2,TJ33=0),1000000,IF($F33&gt;0,INDEX('計算A'!GJ$110:GJ$114,$F33+1)+IF(AND($E33=1,TJ33=0),1000,0),MIN(AEY33,20)*400+(IF('計算A'!GI$106=1,1-KB33,0)+IF('計算A'!GJ$106=1,1-KD33,0))*150+218+'計算A'!GJ$5*100000+IF(AND($E33=1,TJ33=0),50000,0))),1000000))</f>
        <v/>
      </c>
      <c r="ACR33">
        <f>IF($B33=0,1000000,IF(INDEX('計算A'!$D$60:$II$104,$B33,190)*KD33=1,IF(AND($E33=2,TK33=0),1000000,IF($F33&gt;0,INDEX('計算A'!GK$110:GK$114,$F33+1)+IF(AND($E33=1,TK33=0),1000,0),MIN(AEY33,20)*400+(IF('計算A'!GJ$106=1,1-KC33,0)+IF('計算A'!GK$106=1,1-KE33,0))*150+228+'計算A'!GK$5*100000+IF(AND($E33=1,TK33=0),50000,0))),1000000))</f>
        <v/>
      </c>
      <c r="ACS33">
        <f>IF($B33=0,1000000,IF(INDEX('計算A'!$D$60:$II$104,$B33,191)*KE33=1,IF(AND($E33=2,TL33=0),1000000,IF($F33&gt;0,INDEX('計算A'!GL$110:GL$114,$F33+1)+IF(AND($E33=1,TL33=0),1000,0),MIN(AEY33,20)*400+(IF('計算A'!GK$106=1,1-KD33,0)+IF('計算A'!GL$106=1,1-KF33,0))*150+238+'計算A'!GL$5*100000+IF(AND($E33=1,TL33=0),50000,0))),1000000))</f>
        <v/>
      </c>
      <c r="ACT33">
        <f>IF($B33=0,1000000,IF(INDEX('計算A'!$D$60:$II$104,$B33,192)*KF33=1,IF(AND($E33=2,TM33=0),1000000,IF($F33&gt;0,INDEX('計算A'!GM$110:GM$114,$F33+1)+IF(AND($E33=1,TM33=0),1000,0),MIN(AEY33,20)*400+(IF('計算A'!GL$106=1,1-KE33,0))*150+248+'計算A'!GM$5*100000+IF(AND($E33=1,TM33=0),50000,0))),1000000))</f>
        <v/>
      </c>
      <c r="ACU33">
        <f>IF($B33=0,1000000,IF(INDEX('計算A'!$D$60:$II$104,$B33,193)*KG33=1,IF(AND($E33=2,TN33=0),1000000,IF($F33&gt;0,INDEX('計算A'!GN$110:GN$114,$F33+1)+IF(AND($E33=1,TN33=0),1000,0),MIN(AEZ33,20)*400+(IF('計算A'!GN$106=1,1-KH33,0))*150+19+'計算A'!GN$5*100000+IF(AND($E33=1,TN33=0),50000,0))),1000000))</f>
        <v/>
      </c>
      <c r="ACV33">
        <f>IF($B33=0,1000000,IF(INDEX('計算A'!$D$60:$II$104,$B33,194)*KH33=1,IF(AND($E33=2,TO33=0),1000000,IF($F33&gt;0,INDEX('計算A'!GO$110:GO$114,$F33+1)+IF(AND($E33=1,TO33=0),1000,0),MIN(AEZ33,20)*400+(IF('計算A'!GN$106=1,1-KG33,0)+IF('計算A'!GO$106=1,1-KI33,0))*150+29+'計算A'!GO$5*100000+IF(AND($E33=1,TO33=0),50000,0))),1000000))</f>
        <v/>
      </c>
      <c r="ACW33">
        <f>IF($B33=0,1000000,IF(INDEX('計算A'!$D$60:$II$104,$B33,195)*KI33=1,IF(AND($E33=2,TP33=0),1000000,IF($F33&gt;0,INDEX('計算A'!GP$110:GP$114,$F33+1)+IF(AND($E33=1,TP33=0),1000,0),MIN(AEZ33,20)*400+(IF('計算A'!GO$106=1,1-KH33,0)+IF('計算A'!GP$106=1,1-KJ33,0))*150+39+'計算A'!GP$5*100000+IF(AND($E33=1,TP33=0),50000,0))),1000000))</f>
        <v/>
      </c>
      <c r="ACX33">
        <f>IF($B33=0,1000000,IF(INDEX('計算A'!$D$60:$II$104,$B33,196)*KJ33=1,IF(AND($E33=2,TQ33=0),1000000,IF($F33&gt;0,INDEX('計算A'!GQ$110:GQ$114,$F33+1)+IF(AND($E33=1,TQ33=0),1000,0),MIN(AEZ33,20)*400+(IF('計算A'!GP$106=1,1-KI33,0)+IF('計算A'!GQ$106=1,1-KK33,0))*150+49+'計算A'!GQ$5*100000+IF(AND($E33=1,TQ33=0),50000,0))),1000000))</f>
        <v/>
      </c>
      <c r="ACY33">
        <f>IF($B33=0,1000000,IF(INDEX('計算A'!$D$60:$II$104,$B33,197)*KK33=1,IF(AND($E33=2,TR33=0),1000000,IF($F33&gt;0,INDEX('計算A'!GR$110:GR$114,$F33+1)+IF(AND($E33=1,TR33=0),1000,0),MIN(AEZ33,20)*400+(IF('計算A'!GQ$106=1,1-KJ33,0)+IF('計算A'!GR$106=1,1-KL33,0))*150+59+'計算A'!GR$5*100000+IF(AND($E33=1,TR33=0),50000,0))),1000000))</f>
        <v/>
      </c>
      <c r="ACZ33">
        <f>IF($B33=0,1000000,IF(INDEX('計算A'!$D$60:$II$104,$B33,198)*KL33=1,IF(AND($E33=2,TS33=0),1000000,IF($F33&gt;0,INDEX('計算A'!GS$110:GS$114,$F33+1)+IF(AND($E33=1,TS33=0),1000,0),MIN(AEZ33,20)*400+(IF('計算A'!GR$106=1,1-KK33,0)+IF('計算A'!GS$106=1,1-KM33,0))*150+69+'計算A'!GS$5*100000+IF(AND($E33=1,TS33=0),50000,0))),1000000))</f>
        <v/>
      </c>
      <c r="ADA33">
        <f>IF($B33=0,1000000,IF(INDEX('計算A'!$D$60:$II$104,$B33,199)*KM33=1,IF(AND($E33=2,TT33=0),1000000,IF($F33&gt;0,INDEX('計算A'!GT$110:GT$114,$F33+1)+IF(AND($E33=1,TT33=0),1000,0),MIN(AEZ33,20)*400+(IF('計算A'!GS$106=1,1-KL33,0)+IF('計算A'!GT$106=1,1-KN33,0))*150+79+'計算A'!GT$5*100000+IF(AND($E33=1,TT33=0),50000,0))),1000000))</f>
        <v/>
      </c>
      <c r="ADB33">
        <f>IF($B33=0,1000000,IF(INDEX('計算A'!$D$60:$II$104,$B33,200)*KN33=1,IF(AND($E33=2,TU33=0),1000000,IF($F33&gt;0,INDEX('計算A'!GU$110:GU$114,$F33+1)+IF(AND($E33=1,TU33=0),1000,0),MIN(AEZ33,20)*400+(IF('計算A'!GT$106=1,1-KM33,0)+IF('計算A'!GU$106=1,1-KO33,0))*150+89+'計算A'!GU$5*100000+IF(AND($E33=1,TU33=0),50000,0))),1000000))</f>
        <v/>
      </c>
      <c r="ADC33">
        <f>IF($B33=0,1000000,IF(INDEX('計算A'!$D$60:$II$104,$B33,201)*KO33=1,IF(AND($E33=2,TV33=0),1000000,IF($F33&gt;0,INDEX('計算A'!GV$110:GV$114,$F33+1)+IF(AND($E33=1,TV33=0),1000,0),MIN(AEZ33,20)*400+(IF('計算A'!GU$106=1,1-KN33,0)+IF('計算A'!GV$106=1,1-KP33,0))*150+99+'計算A'!GV$5*100000+IF(AND($E33=1,TV33=0),50000,0))),1000000))</f>
        <v/>
      </c>
      <c r="ADD33">
        <f>IF($B33=0,1000000,IF(INDEX('計算A'!$D$60:$II$104,$B33,202)*KP33=1,IF(AND($E33=2,TW33=0),1000000,IF($F33&gt;0,INDEX('計算A'!GW$110:GW$114,$F33+1)+IF(AND($E33=1,TW33=0),1000,0),MIN(AEZ33,20)*400+(IF('計算A'!GV$106=1,1-KO33,0)+IF('計算A'!GW$106=1,1-KQ33,0))*150+109+'計算A'!GW$5*100000+IF(AND($E33=1,TW33=0),50000,0))),1000000))</f>
        <v/>
      </c>
      <c r="ADE33">
        <f>IF($B33=0,1000000,IF(INDEX('計算A'!$D$60:$II$104,$B33,203)*KQ33=1,IF(AND($E33=2,TX33=0),1000000,IF($F33&gt;0,INDEX('計算A'!GX$110:GX$114,$F33+1)+IF(AND($E33=1,TX33=0),1000,0),MIN(AEZ33,20)*400+(IF('計算A'!GW$106=1,1-KP33,0)+IF('計算A'!GX$106=1,1-KR33,0))*150+119+'計算A'!GX$5*100000+IF(AND($E33=1,TX33=0),50000,0))),1000000))</f>
        <v/>
      </c>
      <c r="ADF33">
        <f>IF($B33=0,1000000,IF(INDEX('計算A'!$D$60:$II$104,$B33,204)*KR33=1,IF(AND($E33=2,TY33=0),1000000,IF($F33&gt;0,INDEX('計算A'!GY$110:GY$114,$F33+1)+IF(AND($E33=1,TY33=0),1000,0),MIN(AEZ33,20)*400+(IF('計算A'!GX$106=1,1-KQ33,0)+IF('計算A'!GY$106=1,1-KS33,0))*150+129+'計算A'!GY$5*100000+IF(AND($E33=1,TY33=0),50000,0))),1000000))</f>
        <v/>
      </c>
      <c r="ADG33">
        <f>IF($B33=0,1000000,IF(INDEX('計算A'!$D$60:$II$104,$B33,205)*KS33=1,IF(AND($E33=2,TZ33=0),1000000,IF($F33&gt;0,INDEX('計算A'!GZ$110:GZ$114,$F33+1)+IF(AND($E33=1,TZ33=0),1000,0),MIN(AEZ33,20)*400+(IF('計算A'!GY$106=1,1-KR33,0)+IF('計算A'!GZ$106=1,1-KT33,0))*150+139+'計算A'!GZ$5*100000+IF(AND($E33=1,TZ33=0),50000,0))),1000000))</f>
        <v/>
      </c>
      <c r="ADH33">
        <f>IF($B33=0,1000000,IF(INDEX('計算A'!$D$60:$II$104,$B33,206)*KT33=1,IF(AND($E33=2,UA33=0),1000000,IF($F33&gt;0,INDEX('計算A'!HA$110:HA$114,$F33+1)+IF(AND($E33=1,UA33=0),1000,0),MIN(AEZ33,20)*400+(IF('計算A'!GZ$106=1,1-KS33,0)+IF('計算A'!HA$106=1,1-KU33,0))*150+149+'計算A'!HA$5*100000+IF(AND($E33=1,UA33=0),50000,0))),1000000))</f>
        <v/>
      </c>
      <c r="ADI33">
        <f>IF($B33=0,1000000,IF(INDEX('計算A'!$D$60:$II$104,$B33,207)*KU33=1,IF(AND($E33=2,UB33=0),1000000,IF($F33&gt;0,INDEX('計算A'!HB$110:HB$114,$F33+1)+IF(AND($E33=1,UB33=0),1000,0),MIN(AEZ33,20)*400+(IF('計算A'!HA$106=1,1-KT33,0)+IF('計算A'!HB$106=1,1-KV33,0))*150+159+'計算A'!HB$5*100000+IF(AND($E33=1,UB33=0),50000,0))),1000000))</f>
        <v/>
      </c>
      <c r="ADJ33">
        <f>IF($B33=0,1000000,IF(INDEX('計算A'!$D$60:$II$104,$B33,208)*KV33=1,IF(AND($E33=2,UC33=0),1000000,IF($F33&gt;0,INDEX('計算A'!HC$110:HC$114,$F33+1)+IF(AND($E33=1,UC33=0),1000,0),MIN(AEZ33,20)*400+(IF('計算A'!HB$106=1,1-KU33,0)+IF('計算A'!HC$106=1,1-KW33,0))*150+169+'計算A'!HC$5*100000+IF(AND($E33=1,UC33=0),50000,0))),1000000))</f>
        <v/>
      </c>
      <c r="ADK33">
        <f>IF($B33=0,1000000,IF(INDEX('計算A'!$D$60:$II$104,$B33,209)*KW33=1,IF(AND($E33=2,UD33=0),1000000,IF($F33&gt;0,INDEX('計算A'!HD$110:HD$114,$F33+1)+IF(AND($E33=1,UD33=0),1000,0),MIN(AEZ33,20)*400+(IF('計算A'!HC$106=1,1-KV33,0)+IF('計算A'!HD$106=1,1-KX33,0))*150+179+'計算A'!HD$5*100000+IF(AND($E33=1,UD33=0),50000,0))),1000000))</f>
        <v/>
      </c>
      <c r="ADL33">
        <f>IF($B33=0,1000000,IF(INDEX('計算A'!$D$60:$II$104,$B33,210)*KX33=1,IF(AND($E33=2,UE33=0),1000000,IF($F33&gt;0,INDEX('計算A'!HE$110:HE$114,$F33+1)+IF(AND($E33=1,UE33=0),1000,0),MIN(AEZ33,20)*400+(IF('計算A'!HD$106=1,1-KW33,0)+IF('計算A'!HE$106=1,1-KY33,0))*150+189+'計算A'!HE$5*100000+IF(AND($E33=1,UE33=0),50000,0))),1000000))</f>
        <v/>
      </c>
      <c r="ADM33">
        <f>IF($B33=0,1000000,IF(INDEX('計算A'!$D$60:$II$104,$B33,211)*KY33=1,IF(AND($E33=2,UF33=0),1000000,IF($F33&gt;0,INDEX('計算A'!HF$110:HF$114,$F33+1)+IF(AND($E33=1,UF33=0),1000,0),MIN(AEZ33,20)*400+(IF('計算A'!HE$106=1,1-KX33,0)+IF('計算A'!HF$106=1,1-KZ33,0))*150+199+'計算A'!HF$5*100000+IF(AND($E33=1,UF33=0),50000,0))),1000000))</f>
        <v/>
      </c>
      <c r="ADN33">
        <f>IF($B33=0,1000000,IF(INDEX('計算A'!$D$60:$II$104,$B33,212)*KZ33=1,IF(AND($E33=2,UG33=0),1000000,IF($F33&gt;0,INDEX('計算A'!HG$110:HG$114,$F33+1)+IF(AND($E33=1,UG33=0),1000,0),MIN(AEZ33,20)*400+(IF('計算A'!HF$106=1,1-KY33,0)+IF('計算A'!HG$106=1,1-LA33,0))*150+209+'計算A'!HG$5*100000+IF(AND($E33=1,UG33=0),50000,0))),1000000))</f>
        <v/>
      </c>
      <c r="ADO33">
        <f>IF($B33=0,1000000,IF(INDEX('計算A'!$D$60:$II$104,$B33,213)*LA33=1,IF(AND($E33=2,UH33=0),1000000,IF($F33&gt;0,INDEX('計算A'!HH$110:HH$114,$F33+1)+IF(AND($E33=1,UH33=0),1000,0),MIN(AEZ33,20)*400+(IF('計算A'!HG$106=1,1-KZ33,0)+IF('計算A'!HH$106=1,1-LB33,0))*150+219+'計算A'!HH$5*100000+IF(AND($E33=1,UH33=0),50000,0))),1000000))</f>
        <v/>
      </c>
      <c r="ADP33">
        <f>IF($B33=0,1000000,IF(INDEX('計算A'!$D$60:$II$104,$B33,214)*LB33=1,IF(AND($E33=2,UI33=0),1000000,IF($F33&gt;0,INDEX('計算A'!HI$110:HI$114,$F33+1)+IF(AND($E33=1,UI33=0),1000,0),MIN(AEZ33,20)*400+(IF('計算A'!HH$106=1,1-LA33,0)+IF('計算A'!HI$106=1,1-LC33,0))*150+229+'計算A'!HI$5*100000+IF(AND($E33=1,UI33=0),50000,0))),1000000))</f>
        <v/>
      </c>
      <c r="ADQ33">
        <f>IF($B33=0,1000000,IF(INDEX('計算A'!$D$60:$II$104,$B33,215)*LC33=1,IF(AND($E33=2,UJ33=0),1000000,IF($F33&gt;0,INDEX('計算A'!HJ$110:HJ$114,$F33+1)+IF(AND($E33=1,UJ33=0),1000,0),MIN(AEZ33,20)*400+(IF('計算A'!HI$106=1,1-LB33,0)+IF('計算A'!HJ$106=1,1-LD33,0))*150+239+'計算A'!HJ$5*100000+IF(AND($E33=1,UJ33=0),50000,0))),1000000))</f>
        <v/>
      </c>
      <c r="ADR33">
        <f>IF($B33=0,1000000,IF(INDEX('計算A'!$D$60:$II$104,$B33,216)*LD33=1,IF(AND($E33=2,UK33=0),1000000,IF($F33&gt;0,INDEX('計算A'!HK$110:HK$114,$F33+1)+IF(AND($E33=1,UK33=0),1000,0),MIN(AEZ33,20)*400+(IF('計算A'!HJ$106=1,1-LC33,0))*150+249+'計算A'!HK$5*100000+IF(AND($E33=1,UK33=0),50000,0))),1000000))</f>
        <v/>
      </c>
      <c r="ADS33">
        <f>IF($B33=0,1000000,IF(INDEX('計算A'!$D$60:$II$104,$B33,217)*LE33=1,IF(AND($E33=2,UL33=0),1000000,IF($F33&gt;0,INDEX('計算A'!HL$110:HL$114,$F33+1)+IF(AND($E33=1,UL33=0),1000,0),MIN(AFA33,20)*400+(IF('計算A'!HL$106=1,1-LF33,0))*150+20+'計算A'!HL$5*100000+IF(AND($E33=1,UL33=0),50000,0))),1000000))</f>
        <v/>
      </c>
      <c r="ADT33">
        <f>IF($B33=0,1000000,IF(INDEX('計算A'!$D$60:$II$104,$B33,218)*LF33=1,IF(AND($E33=2,UM33=0),1000000,IF($F33&gt;0,INDEX('計算A'!HM$110:HM$114,$F33+1)+IF(AND($E33=1,UM33=0),1000,0),MIN(AFA33,20)*400+(IF('計算A'!HL$106=1,1-LE33,0)+IF('計算A'!HM$106=1,1-LG33,0))*150+30+'計算A'!HM$5*100000+IF(AND($E33=1,UM33=0),50000,0))),1000000))</f>
        <v/>
      </c>
      <c r="ADU33">
        <f>IF($B33=0,1000000,IF(INDEX('計算A'!$D$60:$II$104,$B33,219)*LG33=1,IF(AND($E33=2,UN33=0),1000000,IF($F33&gt;0,INDEX('計算A'!HN$110:HN$114,$F33+1)+IF(AND($E33=1,UN33=0),1000,0),MIN(AFA33,20)*400+(IF('計算A'!HM$106=1,1-LF33,0)+IF('計算A'!HN$106=1,1-LH33,0))*150+40+'計算A'!HN$5*100000+IF(AND($E33=1,UN33=0),50000,0))),1000000))</f>
        <v/>
      </c>
      <c r="ADV33">
        <f>IF($B33=0,1000000,IF(INDEX('計算A'!$D$60:$II$104,$B33,220)*LH33=1,IF(AND($E33=2,UO33=0),1000000,IF($F33&gt;0,INDEX('計算A'!HO$110:HO$114,$F33+1)+IF(AND($E33=1,UO33=0),1000,0),MIN(AFA33,20)*400+(IF('計算A'!HN$106=1,1-LG33,0)+IF('計算A'!HO$106=1,1-LI33,0))*150+50+'計算A'!HO$5*100000+IF(AND($E33=1,UO33=0),50000,0))),1000000))</f>
        <v/>
      </c>
      <c r="ADW33">
        <f>IF($B33=0,1000000,IF(INDEX('計算A'!$D$60:$II$104,$B33,221)*LI33=1,IF(AND($E33=2,UP33=0),1000000,IF($F33&gt;0,INDEX('計算A'!HP$110:HP$114,$F33+1)+IF(AND($E33=1,UP33=0),1000,0),MIN(AFA33,20)*400+(IF('計算A'!HO$106=1,1-LH33,0)+IF('計算A'!HP$106=1,1-LJ33,0))*150+60+'計算A'!HP$5*100000+IF(AND($E33=1,UP33=0),50000,0))),1000000))</f>
        <v/>
      </c>
      <c r="ADX33">
        <f>IF($B33=0,1000000,IF(INDEX('計算A'!$D$60:$II$104,$B33,222)*LJ33=1,IF(AND($E33=2,UQ33=0),1000000,IF($F33&gt;0,INDEX('計算A'!HQ$110:HQ$114,$F33+1)+IF(AND($E33=1,UQ33=0),1000,0),MIN(AFA33,20)*400+(IF('計算A'!HP$106=1,1-LI33,0)+IF('計算A'!HQ$106=1,1-LK33,0))*150+70+'計算A'!HQ$5*100000+IF(AND($E33=1,UQ33=0),50000,0))),1000000))</f>
        <v/>
      </c>
      <c r="ADY33">
        <f>IF($B33=0,1000000,IF(INDEX('計算A'!$D$60:$II$104,$B33,223)*LK33=1,IF(AND($E33=2,UR33=0),1000000,IF($F33&gt;0,INDEX('計算A'!HR$110:HR$114,$F33+1)+IF(AND($E33=1,UR33=0),1000,0),MIN(AFA33,20)*400+(IF('計算A'!HQ$106=1,1-LJ33,0)+IF('計算A'!HR$106=1,1-LL33,0))*150+80+'計算A'!HR$5*100000+IF(AND($E33=1,UR33=0),50000,0))),1000000))</f>
        <v/>
      </c>
      <c r="ADZ33">
        <f>IF($B33=0,1000000,IF(INDEX('計算A'!$D$60:$II$104,$B33,224)*LL33=1,IF(AND($E33=2,US33=0),1000000,IF($F33&gt;0,INDEX('計算A'!HS$110:HS$114,$F33+1)+IF(AND($E33=1,US33=0),1000,0),MIN(AFA33,20)*400+(IF('計算A'!HR$106=1,1-LK33,0)+IF('計算A'!HS$106=1,1-LM33,0))*150+90+'計算A'!HS$5*100000+IF(AND($E33=1,US33=0),50000,0))),1000000))</f>
        <v/>
      </c>
      <c r="AEA33">
        <f>IF($B33=0,1000000,IF(INDEX('計算A'!$D$60:$II$104,$B33,225)*LM33=1,IF(AND($E33=2,UT33=0),1000000,IF($F33&gt;0,INDEX('計算A'!HT$110:HT$114,$F33+1)+IF(AND($E33=1,UT33=0),1000,0),MIN(AFA33,20)*400+(IF('計算A'!HS$106=1,1-LL33,0)+IF('計算A'!HT$106=1,1-LN33,0))*150+100+'計算A'!HT$5*100000+IF(AND($E33=1,UT33=0),50000,0))),1000000))</f>
        <v/>
      </c>
      <c r="AEB33">
        <f>IF($B33=0,1000000,IF(INDEX('計算A'!$D$60:$II$104,$B33,226)*LN33=1,IF(AND($E33=2,UU33=0),1000000,IF($F33&gt;0,INDEX('計算A'!HU$110:HU$114,$F33+1)+IF(AND($E33=1,UU33=0),1000,0),MIN(AFA33,20)*400+(IF('計算A'!HT$106=1,1-LM33,0)+IF('計算A'!HU$106=1,1-LO33,0))*150+110+'計算A'!HU$5*100000+IF(AND($E33=1,UU33=0),50000,0))),1000000))</f>
        <v/>
      </c>
      <c r="AEC33">
        <f>IF($B33=0,1000000,IF(INDEX('計算A'!$D$60:$II$104,$B33,227)*LO33=1,IF(AND($E33=2,UV33=0),1000000,IF($F33&gt;0,INDEX('計算A'!HV$110:HV$114,$F33+1)+IF(AND($E33=1,UV33=0),1000,0),MIN(AFA33,20)*400+(IF('計算A'!HU$106=1,1-LN33,0)+IF('計算A'!HV$106=1,1-LP33,0))*150+120+'計算A'!HV$5*100000+IF(AND($E33=1,UV33=0),50000,0))),1000000))</f>
        <v/>
      </c>
      <c r="AED33">
        <f>IF($B33=0,1000000,IF(INDEX('計算A'!$D$60:$II$104,$B33,228)*LP33=1,IF(AND($E33=2,UW33=0),1000000,IF($F33&gt;0,INDEX('計算A'!HW$110:HW$114,$F33+1)+IF(AND($E33=1,UW33=0),1000,0),MIN(AFA33,20)*400+(IF('計算A'!HV$106=1,1-LO33,0)+IF('計算A'!HW$106=1,1-LQ33,0))*150+130+'計算A'!HW$5*100000+IF(AND($E33=1,UW33=0),50000,0))),1000000))</f>
        <v/>
      </c>
      <c r="AEE33">
        <f>IF($B33=0,1000000,IF(INDEX('計算A'!$D$60:$II$104,$B33,229)*LQ33=1,IF(AND($E33=2,UX33=0),1000000,IF($F33&gt;0,INDEX('計算A'!HX$110:HX$114,$F33+1)+IF(AND($E33=1,UX33=0),1000,0),MIN(AFA33,20)*400+(IF('計算A'!HW$106=1,1-LP33,0)+IF('計算A'!HX$106=1,1-LR33,0))*150+140+'計算A'!HX$5*100000+IF(AND($E33=1,UX33=0),50000,0))),1000000))</f>
        <v/>
      </c>
      <c r="AEF33">
        <f>IF($B33=0,1000000,IF(INDEX('計算A'!$D$60:$II$104,$B33,230)*LR33=1,IF(AND($E33=2,UY33=0),1000000,IF($F33&gt;0,INDEX('計算A'!HY$110:HY$114,$F33+1)+IF(AND($E33=1,UY33=0),1000,0),MIN(AFA33,20)*400+(IF('計算A'!HX$106=1,1-LQ33,0)+IF('計算A'!HY$106=1,1-LS33,0))*150+150+'計算A'!HY$5*100000+IF(AND($E33=1,UY33=0),50000,0))),1000000))</f>
        <v/>
      </c>
      <c r="AEG33">
        <f>IF($B33=0,1000000,IF(INDEX('計算A'!$D$60:$II$104,$B33,231)*LS33=1,IF(AND($E33=2,UZ33=0),1000000,IF($F33&gt;0,INDEX('計算A'!HZ$110:HZ$114,$F33+1)+IF(AND($E33=1,UZ33=0),1000,0),MIN(AFA33,20)*400+(IF('計算A'!HY$106=1,1-LR33,0)+IF('計算A'!HZ$106=1,1-LT33,0))*150+160+'計算A'!HZ$5*100000+IF(AND($E33=1,UZ33=0),50000,0))),1000000))</f>
        <v/>
      </c>
      <c r="AEH33">
        <f>IF($B33=0,1000000,IF(INDEX('計算A'!$D$60:$II$104,$B33,232)*LT33=1,IF(AND($E33=2,VA33=0),1000000,IF($F33&gt;0,INDEX('計算A'!IA$110:IA$114,$F33+1)+IF(AND($E33=1,VA33=0),1000,0),MIN(AFA33,20)*400+(IF('計算A'!HZ$106=1,1-LS33,0)+IF('計算A'!IA$106=1,1-LU33,0))*150+170+'計算A'!IA$5*100000+IF(AND($E33=1,VA33=0),50000,0))),1000000))</f>
        <v/>
      </c>
      <c r="AEI33">
        <f>IF($B33=0,1000000,IF(INDEX('計算A'!$D$60:$II$104,$B33,233)*LU33=1,IF(AND($E33=2,VB33=0),1000000,IF($F33&gt;0,INDEX('計算A'!IB$110:IB$114,$F33+1)+IF(AND($E33=1,VB33=0),1000,0),MIN(AFA33,20)*400+(IF('計算A'!IA$106=1,1-LT33,0)+IF('計算A'!IB$106=1,1-LV33,0))*150+180+'計算A'!IB$5*100000+IF(AND($E33=1,VB33=0),50000,0))),1000000))</f>
        <v/>
      </c>
      <c r="AEJ33">
        <f>IF($B33=0,1000000,IF(INDEX('計算A'!$D$60:$II$104,$B33,234)*LV33=1,IF(AND($E33=2,VC33=0),1000000,IF($F33&gt;0,INDEX('計算A'!IC$110:IC$114,$F33+1)+IF(AND($E33=1,VC33=0),1000,0),MIN(AFA33,20)*400+(IF('計算A'!IB$106=1,1-LU33,0)+IF('計算A'!IC$106=1,1-LW33,0))*150+190+'計算A'!IC$5*100000+IF(AND($E33=1,VC33=0),50000,0))),1000000))</f>
        <v/>
      </c>
      <c r="AEK33">
        <f>IF($B33=0,1000000,IF(INDEX('計算A'!$D$60:$II$104,$B33,235)*LW33=1,IF(AND($E33=2,VD33=0),1000000,IF($F33&gt;0,INDEX('計算A'!ID$110:ID$114,$F33+1)+IF(AND($E33=1,VD33=0),1000,0),MIN(AFA33,20)*400+(IF('計算A'!IC$106=1,1-LV33,0)+IF('計算A'!ID$106=1,1-LX33,0))*150+200+'計算A'!ID$5*100000+IF(AND($E33=1,VD33=0),50000,0))),1000000))</f>
        <v/>
      </c>
      <c r="AEL33">
        <f>IF($B33=0,1000000,IF(INDEX('計算A'!$D$60:$II$104,$B33,236)*LX33=1,IF(AND($E33=2,VE33=0),1000000,IF($F33&gt;0,INDEX('計算A'!IE$110:IE$114,$F33+1)+IF(AND($E33=1,VE33=0),1000,0),MIN(AFA33,20)*400+(IF('計算A'!ID$106=1,1-LW33,0)+IF('計算A'!IE$106=1,1-LY33,0))*150+210+'計算A'!IE$5*100000+IF(AND($E33=1,VE33=0),50000,0))),1000000))</f>
        <v/>
      </c>
      <c r="AEM33">
        <f>IF($B33=0,1000000,IF(INDEX('計算A'!$D$60:$II$104,$B33,237)*LY33=1,IF(AND($E33=2,VF33=0),1000000,IF($F33&gt;0,INDEX('計算A'!IF$110:IF$114,$F33+1)+IF(AND($E33=1,VF33=0),1000,0),MIN(AFA33,20)*400+(IF('計算A'!IE$106=1,1-LX33,0)+IF('計算A'!IF$106=1,1-LZ33,0))*150+220+'計算A'!IF$5*100000+IF(AND($E33=1,VF33=0),50000,0))),1000000))</f>
        <v/>
      </c>
      <c r="AEN33">
        <f>IF($B33=0,1000000,IF(INDEX('計算A'!$D$60:$II$104,$B33,238)*LZ33=1,IF(AND($E33=2,VG33=0),1000000,IF($F33&gt;0,INDEX('計算A'!IG$110:IG$114,$F33+1)+IF(AND($E33=1,VG33=0),1000,0),MIN(AFA33,20)*400+(IF('計算A'!IF$106=1,1-LY33,0)+IF('計算A'!IG$106=1,1-MA33,0))*150+230+'計算A'!IG$5*100000+IF(AND($E33=1,VG33=0),50000,0))),1000000))</f>
        <v/>
      </c>
      <c r="AEO33">
        <f>IF($B33=0,1000000,IF(INDEX('計算A'!$D$60:$II$104,$B33,239)*MA33=1,IF(AND($E33=2,VH33=0),1000000,IF($F33&gt;0,INDEX('計算A'!IH$110:IH$114,$F33+1)+IF(AND($E33=1,VH33=0),1000,0),MIN(AFA33,20)*400+(IF('計算A'!IG$106=1,1-LZ33,0)+IF('計算A'!IH$106=1,1-MB33,0))*150+240+'計算A'!IH$5*100000+IF(AND($E33=1,VH33=0),50000,0))),1000000))</f>
        <v/>
      </c>
      <c r="AEP33">
        <f>IF($B33=0,1000000,IF(INDEX('計算A'!$D$60:$II$104,$B33,240)*MB33=1,IF(AND($E33=2,VI33=0),1000000,IF($F33&gt;0,INDEX('計算A'!II$110:II$114,$F33+1)+IF(AND($E33=1,VI33=0),1000,0),MIN(AFA33,20)*400+(IF('計算A'!IH$106=1,1-MA33,0))*150+250+'計算A'!II$5*100000+IF(AND($E33=1,VI33=0),50000,0))),1000000))</f>
        <v/>
      </c>
      <c r="AER33">
        <f>AER32+IF($C32&gt;0,IF(INDEX('計算A'!$D$2:$II$2,$C32)=1,1,0),0)</f>
        <v/>
      </c>
      <c r="AES33">
        <f>AES32+IF($C32&gt;0,IF(INDEX('計算A'!$D$2:$II$2,$C32)=2,1,0),0)</f>
        <v/>
      </c>
      <c r="AET33">
        <f>AET32+IF($C32&gt;0,IF(INDEX('計算A'!$D$2:$II$2,$C32)=3,1,0),0)</f>
        <v/>
      </c>
      <c r="AEU33">
        <f>AEU32+IF($C32&gt;0,IF(INDEX('計算A'!$D$2:$II$2,$C32)=4,1,0),0)</f>
        <v/>
      </c>
      <c r="AEV33">
        <f>AEV32+IF($C32&gt;0,IF(INDEX('計算A'!$D$2:$II$2,$C32)=5,1,0),0)</f>
        <v/>
      </c>
      <c r="AEW33">
        <f>AEW32+IF($C32&gt;0,IF(INDEX('計算A'!$D$2:$II$2,$C32)=6,1,0),0)</f>
        <v/>
      </c>
      <c r="AEX33">
        <f>AEX32+IF($C32&gt;0,IF(INDEX('計算A'!$D$2:$II$2,$C32)=7,1,0),0)</f>
        <v/>
      </c>
      <c r="AEY33">
        <f>AEY32+IF($C32&gt;0,IF(INDEX('計算A'!$D$2:$II$2,$C32)=8,1,0),0)</f>
        <v/>
      </c>
      <c r="AEZ33">
        <f>AEZ32+IF($C32&gt;0,IF(INDEX('計算A'!$D$2:$II$2,$C32)=9,1,0),0)</f>
        <v/>
      </c>
      <c r="AFA33">
        <f>AFA32+IF($C32&gt;0,IF(INDEX('計算A'!$D$2:$II$2,$C32)=10,1,0),0)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F($F34&gt;0,INDEX('計算A'!D$110:D$114,$F34+1)+IF(AND($E34=1,MD34=0),1000,0),MIN(AER34,20)*400+(IF('計算A'!D$106=1,1-CX34,0))*150+11+'計算A'!D$5*100000+IF(AND($E34=1,MD34=0),50000,0))),1000000))</f>
        <v/>
      </c>
      <c r="VL34">
        <f>IF($B34=0,1000000,IF(INDEX('計算A'!$D$60:$II$104,$B34,2)*CX34=1,IF(AND($E34=2,ME34=0),1000000,IF($F34&gt;0,INDEX('計算A'!E$110:E$114,$F34+1)+IF(AND($E34=1,ME34=0),1000,0),MIN(AER34,20)*400+(IF('計算A'!D$106=1,1-CW34,0)+IF('計算A'!E$106=1,1-CY34,0))*150+21+'計算A'!E$5*100000+IF(AND($E34=1,ME34=0),50000,0))),1000000))</f>
        <v/>
      </c>
      <c r="VM34">
        <f>IF($B34=0,1000000,IF(INDEX('計算A'!$D$60:$II$104,$B34,3)*CY34=1,IF(AND($E34=2,MF34=0),1000000,IF($F34&gt;0,INDEX('計算A'!F$110:F$114,$F34+1)+IF(AND($E34=1,MF34=0),1000,0),MIN(AER34,20)*400+(IF('計算A'!E$106=1,1-CX34,0)+IF('計算A'!F$106=1,1-CZ34,0))*150+31+'計算A'!F$5*100000+IF(AND($E34=1,MF34=0),50000,0))),1000000))</f>
        <v/>
      </c>
      <c r="VN34">
        <f>IF($B34=0,1000000,IF(INDEX('計算A'!$D$60:$II$104,$B34,4)*CZ34=1,IF(AND($E34=2,MG34=0),1000000,IF($F34&gt;0,INDEX('計算A'!G$110:G$114,$F34+1)+IF(AND($E34=1,MG34=0),1000,0),MIN(AER34,20)*400+(IF('計算A'!F$106=1,1-CY34,0)+IF('計算A'!G$106=1,1-DA34,0))*150+41+'計算A'!G$5*100000+IF(AND($E34=1,MG34=0),50000,0))),1000000))</f>
        <v/>
      </c>
      <c r="VO34">
        <f>IF($B34=0,1000000,IF(INDEX('計算A'!$D$60:$II$104,$B34,5)*DA34=1,IF(AND($E34=2,MH34=0),1000000,IF($F34&gt;0,INDEX('計算A'!H$110:H$114,$F34+1)+IF(AND($E34=1,MH34=0),1000,0),MIN(AER34,20)*400+(IF('計算A'!G$106=1,1-CZ34,0)+IF('計算A'!H$106=1,1-DB34,0))*150+51+'計算A'!H$5*100000+IF(AND($E34=1,MH34=0),50000,0))),1000000))</f>
        <v/>
      </c>
      <c r="VP34">
        <f>IF($B34=0,1000000,IF(INDEX('計算A'!$D$60:$II$104,$B34,6)*DB34=1,IF(AND($E34=2,MI34=0),1000000,IF($F34&gt;0,INDEX('計算A'!I$110:I$114,$F34+1)+IF(AND($E34=1,MI34=0),1000,0),MIN(AER34,20)*400+(IF('計算A'!H$106=1,1-DA34,0)+IF('計算A'!I$106=1,1-DC34,0))*150+61+'計算A'!I$5*100000+IF(AND($E34=1,MI34=0),50000,0))),1000000))</f>
        <v/>
      </c>
      <c r="VQ34">
        <f>IF($B34=0,1000000,IF(INDEX('計算A'!$D$60:$II$104,$B34,7)*DC34=1,IF(AND($E34=2,MJ34=0),1000000,IF($F34&gt;0,INDEX('計算A'!J$110:J$114,$F34+1)+IF(AND($E34=1,MJ34=0),1000,0),MIN(AER34,20)*400+(IF('計算A'!I$106=1,1-DB34,0)+IF('計算A'!J$106=1,1-DD34,0))*150+71+'計算A'!J$5*100000+IF(AND($E34=1,MJ34=0),50000,0))),1000000))</f>
        <v/>
      </c>
      <c r="VR34">
        <f>IF($B34=0,1000000,IF(INDEX('計算A'!$D$60:$II$104,$B34,8)*DD34=1,IF(AND($E34=2,MK34=0),1000000,IF($F34&gt;0,INDEX('計算A'!K$110:K$114,$F34+1)+IF(AND($E34=1,MK34=0),1000,0),MIN(AER34,20)*400+(IF('計算A'!J$106=1,1-DC34,0)+IF('計算A'!K$106=1,1-DE34,0))*150+81+'計算A'!K$5*100000+IF(AND($E34=1,MK34=0),50000,0))),1000000))</f>
        <v/>
      </c>
      <c r="VS34">
        <f>IF($B34=0,1000000,IF(INDEX('計算A'!$D$60:$II$104,$B34,9)*DE34=1,IF(AND($E34=2,ML34=0),1000000,IF($F34&gt;0,INDEX('計算A'!L$110:L$114,$F34+1)+IF(AND($E34=1,ML34=0),1000,0),MIN(AER34,20)*400+(IF('計算A'!K$106=1,1-DD34,0)+IF('計算A'!L$106=1,1-DF34,0))*150+91+'計算A'!L$5*100000+IF(AND($E34=1,ML34=0),50000,0))),1000000))</f>
        <v/>
      </c>
      <c r="VT34">
        <f>IF($B34=0,1000000,IF(INDEX('計算A'!$D$60:$II$104,$B34,10)*DF34=1,IF(AND($E34=2,MM34=0),1000000,IF($F34&gt;0,INDEX('計算A'!M$110:M$114,$F34+1)+IF(AND($E34=1,MM34=0),1000,0),MIN(AER34,20)*400+(IF('計算A'!L$106=1,1-DE34,0)+IF('計算A'!M$106=1,1-DG34,0))*150+101+'計算A'!M$5*100000+IF(AND($E34=1,MM34=0),50000,0))),1000000))</f>
        <v/>
      </c>
      <c r="VU34">
        <f>IF($B34=0,1000000,IF(INDEX('計算A'!$D$60:$II$104,$B34,11)*DG34=1,IF(AND($E34=2,MN34=0),1000000,IF($F34&gt;0,INDEX('計算A'!N$110:N$114,$F34+1)+IF(AND($E34=1,MN34=0),1000,0),MIN(AER34,20)*400+(IF('計算A'!M$106=1,1-DF34,0)+IF('計算A'!N$106=1,1-DH34,0))*150+111+'計算A'!N$5*100000+IF(AND($E34=1,MN34=0),50000,0))),1000000))</f>
        <v/>
      </c>
      <c r="VV34">
        <f>IF($B34=0,1000000,IF(INDEX('計算A'!$D$60:$II$104,$B34,12)*DH34=1,IF(AND($E34=2,MO34=0),1000000,IF($F34&gt;0,INDEX('計算A'!O$110:O$114,$F34+1)+IF(AND($E34=1,MO34=0),1000,0),MIN(AER34,20)*400+(IF('計算A'!N$106=1,1-DG34,0)+IF('計算A'!O$106=1,1-DI34,0))*150+121+'計算A'!O$5*100000+IF(AND($E34=1,MO34=0),50000,0))),1000000))</f>
        <v/>
      </c>
      <c r="VW34">
        <f>IF($B34=0,1000000,IF(INDEX('計算A'!$D$60:$II$104,$B34,13)*DI34=1,IF(AND($E34=2,MP34=0),1000000,IF($F34&gt;0,INDEX('計算A'!P$110:P$114,$F34+1)+IF(AND($E34=1,MP34=0),1000,0),MIN(AER34,20)*400+(IF('計算A'!O$106=1,1-DH34,0)+IF('計算A'!P$106=1,1-DJ34,0))*150+131+'計算A'!P$5*100000+IF(AND($E34=1,MP34=0),50000,0))),1000000))</f>
        <v/>
      </c>
      <c r="VX34">
        <f>IF($B34=0,1000000,IF(INDEX('計算A'!$D$60:$II$104,$B34,14)*DJ34=1,IF(AND($E34=2,MQ34=0),1000000,IF($F34&gt;0,INDEX('計算A'!Q$110:Q$114,$F34+1)+IF(AND($E34=1,MQ34=0),1000,0),MIN(AER34,20)*400+(IF('計算A'!P$106=1,1-DI34,0)+IF('計算A'!Q$106=1,1-DK34,0))*150+141+'計算A'!Q$5*100000+IF(AND($E34=1,MQ34=0),50000,0))),1000000))</f>
        <v/>
      </c>
      <c r="VY34">
        <f>IF($B34=0,1000000,IF(INDEX('計算A'!$D$60:$II$104,$B34,15)*DK34=1,IF(AND($E34=2,MR34=0),1000000,IF($F34&gt;0,INDEX('計算A'!R$110:R$114,$F34+1)+IF(AND($E34=1,MR34=0),1000,0),MIN(AER34,20)*400+(IF('計算A'!Q$106=1,1-DJ34,0)+IF('計算A'!R$106=1,1-DL34,0))*150+151+'計算A'!R$5*100000+IF(AND($E34=1,MR34=0),50000,0))),1000000))</f>
        <v/>
      </c>
      <c r="VZ34">
        <f>IF($B34=0,1000000,IF(INDEX('計算A'!$D$60:$II$104,$B34,16)*DL34=1,IF(AND($E34=2,MS34=0),1000000,IF($F34&gt;0,INDEX('計算A'!S$110:S$114,$F34+1)+IF(AND($E34=1,MS34=0),1000,0),MIN(AER34,20)*400+(IF('計算A'!R$106=1,1-DK34,0)+IF('計算A'!S$106=1,1-DM34,0))*150+161+'計算A'!S$5*100000+IF(AND($E34=1,MS34=0),50000,0))),1000000))</f>
        <v/>
      </c>
      <c r="WA34">
        <f>IF($B34=0,1000000,IF(INDEX('計算A'!$D$60:$II$104,$B34,17)*DM34=1,IF(AND($E34=2,MT34=0),1000000,IF($F34&gt;0,INDEX('計算A'!T$110:T$114,$F34+1)+IF(AND($E34=1,MT34=0),1000,0),MIN(AER34,20)*400+(IF('計算A'!S$106=1,1-DL34,0)+IF('計算A'!T$106=1,1-DN34,0))*150+171+'計算A'!T$5*100000+IF(AND($E34=1,MT34=0),50000,0))),1000000))</f>
        <v/>
      </c>
      <c r="WB34">
        <f>IF($B34=0,1000000,IF(INDEX('計算A'!$D$60:$II$104,$B34,18)*DN34=1,IF(AND($E34=2,MU34=0),1000000,IF($F34&gt;0,INDEX('計算A'!U$110:U$114,$F34+1)+IF(AND($E34=1,MU34=0),1000,0),MIN(AER34,20)*400+(IF('計算A'!T$106=1,1-DM34,0)+IF('計算A'!U$106=1,1-DO34,0))*150+181+'計算A'!U$5*100000+IF(AND($E34=1,MU34=0),50000,0))),1000000))</f>
        <v/>
      </c>
      <c r="WC34">
        <f>IF($B34=0,1000000,IF(INDEX('計算A'!$D$60:$II$104,$B34,19)*DO34=1,IF(AND($E34=2,MV34=0),1000000,IF($F34&gt;0,INDEX('計算A'!V$110:V$114,$F34+1)+IF(AND($E34=1,MV34=0),1000,0),MIN(AER34,20)*400+(IF('計算A'!U$106=1,1-DN34,0)+IF('計算A'!V$106=1,1-DP34,0))*150+191+'計算A'!V$5*100000+IF(AND($E34=1,MV34=0),50000,0))),1000000))</f>
        <v/>
      </c>
      <c r="WD34">
        <f>IF($B34=0,1000000,IF(INDEX('計算A'!$D$60:$II$104,$B34,20)*DP34=1,IF(AND($E34=2,MW34=0),1000000,IF($F34&gt;0,INDEX('計算A'!W$110:W$114,$F34+1)+IF(AND($E34=1,MW34=0),1000,0),MIN(AER34,20)*400+(IF('計算A'!V$106=1,1-DO34,0)+IF('計算A'!W$106=1,1-DQ34,0))*150+201+'計算A'!W$5*100000+IF(AND($E34=1,MW34=0),50000,0))),1000000))</f>
        <v/>
      </c>
      <c r="WE34">
        <f>IF($B34=0,1000000,IF(INDEX('計算A'!$D$60:$II$104,$B34,21)*DQ34=1,IF(AND($E34=2,MX34=0),1000000,IF($F34&gt;0,INDEX('計算A'!X$110:X$114,$F34+1)+IF(AND($E34=1,MX34=0),1000,0),MIN(AER34,20)*400+(IF('計算A'!W$106=1,1-DP34,0)+IF('計算A'!X$106=1,1-DR34,0))*150+211+'計算A'!X$5*100000+IF(AND($E34=1,MX34=0),50000,0))),1000000))</f>
        <v/>
      </c>
      <c r="WF34">
        <f>IF($B34=0,1000000,IF(INDEX('計算A'!$D$60:$II$104,$B34,22)*DR34=1,IF(AND($E34=2,MY34=0),1000000,IF($F34&gt;0,INDEX('計算A'!Y$110:Y$114,$F34+1)+IF(AND($E34=1,MY34=0),1000,0),MIN(AER34,20)*400+(IF('計算A'!X$106=1,1-DQ34,0)+IF('計算A'!Y$106=1,1-DS34,0))*150+221+'計算A'!Y$5*100000+IF(AND($E34=1,MY34=0),50000,0))),1000000))</f>
        <v/>
      </c>
      <c r="WG34">
        <f>IF($B34=0,1000000,IF(INDEX('計算A'!$D$60:$II$104,$B34,23)*DS34=1,IF(AND($E34=2,MZ34=0),1000000,IF($F34&gt;0,INDEX('計算A'!Z$110:Z$114,$F34+1)+IF(AND($E34=1,MZ34=0),1000,0),MIN(AER34,20)*400+(IF('計算A'!Y$106=1,1-DR34,0)+IF('計算A'!Z$106=1,1-DT34,0))*150+231+'計算A'!Z$5*100000+IF(AND($E34=1,MZ34=0),50000,0))),1000000))</f>
        <v/>
      </c>
      <c r="WH34">
        <f>IF($B34=0,1000000,IF(INDEX('計算A'!$D$60:$II$104,$B34,24)*DT34=1,IF(AND($E34=2,NA34=0),1000000,IF($F34&gt;0,INDEX('計算A'!AA$110:AA$114,$F34+1)+IF(AND($E34=1,NA34=0),1000,0),MIN(AER34,20)*400+(IF('計算A'!Z$106=1,1-DS34,0))*150+241+'計算A'!AA$5*100000+IF(AND($E34=1,NA34=0),50000,0))),1000000))</f>
        <v/>
      </c>
      <c r="WI34">
        <f>IF($B34=0,1000000,IF(INDEX('計算A'!$D$60:$II$104,$B34,25)*DU34=1,IF(AND($E34=2,NB34=0),1000000,IF($F34&gt;0,INDEX('計算A'!AB$110:AB$114,$F34+1)+IF(AND($E34=1,NB34=0),1000,0),MIN(AES34,20)*400+(IF('計算A'!AB$106=1,1-DV34,0))*150+12+'計算A'!AB$5*100000+IF(AND($E34=1,NB34=0),50000,0))),1000000))</f>
        <v/>
      </c>
      <c r="WJ34">
        <f>IF($B34=0,1000000,IF(INDEX('計算A'!$D$60:$II$104,$B34,26)*DV34=1,IF(AND($E34=2,NC34=0),1000000,IF($F34&gt;0,INDEX('計算A'!AC$110:AC$114,$F34+1)+IF(AND($E34=1,NC34=0),1000,0),MIN(AES34,20)*400+(IF('計算A'!AB$106=1,1-DU34,0)+IF('計算A'!AC$106=1,1-DW34,0))*150+22+'計算A'!AC$5*100000+IF(AND($E34=1,NC34=0),50000,0))),1000000))</f>
        <v/>
      </c>
      <c r="WK34">
        <f>IF($B34=0,1000000,IF(INDEX('計算A'!$D$60:$II$104,$B34,27)*DW34=1,IF(AND($E34=2,ND34=0),1000000,IF($F34&gt;0,INDEX('計算A'!AD$110:AD$114,$F34+1)+IF(AND($E34=1,ND34=0),1000,0),MIN(AES34,20)*400+(IF('計算A'!AC$106=1,1-DV34,0)+IF('計算A'!AD$106=1,1-DX34,0))*150+32+'計算A'!AD$5*100000+IF(AND($E34=1,ND34=0),50000,0))),1000000))</f>
        <v/>
      </c>
      <c r="WL34">
        <f>IF($B34=0,1000000,IF(INDEX('計算A'!$D$60:$II$104,$B34,28)*DX34=1,IF(AND($E34=2,NE34=0),1000000,IF($F34&gt;0,INDEX('計算A'!AE$110:AE$114,$F34+1)+IF(AND($E34=1,NE34=0),1000,0),MIN(AES34,20)*400+(IF('計算A'!AD$106=1,1-DW34,0)+IF('計算A'!AE$106=1,1-DY34,0))*150+42+'計算A'!AE$5*100000+IF(AND($E34=1,NE34=0),50000,0))),1000000))</f>
        <v/>
      </c>
      <c r="WM34">
        <f>IF($B34=0,1000000,IF(INDEX('計算A'!$D$60:$II$104,$B34,29)*DY34=1,IF(AND($E34=2,NF34=0),1000000,IF($F34&gt;0,INDEX('計算A'!AF$110:AF$114,$F34+1)+IF(AND($E34=1,NF34=0),1000,0),MIN(AES34,20)*400+(IF('計算A'!AE$106=1,1-DX34,0)+IF('計算A'!AF$106=1,1-DZ34,0))*150+52+'計算A'!AF$5*100000+IF(AND($E34=1,NF34=0),50000,0))),1000000))</f>
        <v/>
      </c>
      <c r="WN34">
        <f>IF($B34=0,1000000,IF(INDEX('計算A'!$D$60:$II$104,$B34,30)*DZ34=1,IF(AND($E34=2,NG34=0),1000000,IF($F34&gt;0,INDEX('計算A'!AG$110:AG$114,$F34+1)+IF(AND($E34=1,NG34=0),1000,0),MIN(AES34,20)*400+(IF('計算A'!AF$106=1,1-DY34,0)+IF('計算A'!AG$106=1,1-EA34,0))*150+62+'計算A'!AG$5*100000+IF(AND($E34=1,NG34=0),50000,0))),1000000))</f>
        <v/>
      </c>
      <c r="WO34">
        <f>IF($B34=0,1000000,IF(INDEX('計算A'!$D$60:$II$104,$B34,31)*EA34=1,IF(AND($E34=2,NH34=0),1000000,IF($F34&gt;0,INDEX('計算A'!AH$110:AH$114,$F34+1)+IF(AND($E34=1,NH34=0),1000,0),MIN(AES34,20)*400+(IF('計算A'!AG$106=1,1-DZ34,0)+IF('計算A'!AH$106=1,1-EB34,0))*150+72+'計算A'!AH$5*100000+IF(AND($E34=1,NH34=0),50000,0))),1000000))</f>
        <v/>
      </c>
      <c r="WP34">
        <f>IF($B34=0,1000000,IF(INDEX('計算A'!$D$60:$II$104,$B34,32)*EB34=1,IF(AND($E34=2,NI34=0),1000000,IF($F34&gt;0,INDEX('計算A'!AI$110:AI$114,$F34+1)+IF(AND($E34=1,NI34=0),1000,0),MIN(AES34,20)*400+(IF('計算A'!AH$106=1,1-EA34,0)+IF('計算A'!AI$106=1,1-EC34,0))*150+82+'計算A'!AI$5*100000+IF(AND($E34=1,NI34=0),50000,0))),1000000))</f>
        <v/>
      </c>
      <c r="WQ34">
        <f>IF($B34=0,1000000,IF(INDEX('計算A'!$D$60:$II$104,$B34,33)*EC34=1,IF(AND($E34=2,NJ34=0),1000000,IF($F34&gt;0,INDEX('計算A'!AJ$110:AJ$114,$F34+1)+IF(AND($E34=1,NJ34=0),1000,0),MIN(AES34,20)*400+(IF('計算A'!AI$106=1,1-EB34,0)+IF('計算A'!AJ$106=1,1-ED34,0))*150+92+'計算A'!AJ$5*100000+IF(AND($E34=1,NJ34=0),50000,0))),1000000))</f>
        <v/>
      </c>
      <c r="WR34">
        <f>IF($B34=0,1000000,IF(INDEX('計算A'!$D$60:$II$104,$B34,34)*ED34=1,IF(AND($E34=2,NK34=0),1000000,IF($F34&gt;0,INDEX('計算A'!AK$110:AK$114,$F34+1)+IF(AND($E34=1,NK34=0),1000,0),MIN(AES34,20)*400+(IF('計算A'!AJ$106=1,1-EC34,0)+IF('計算A'!AK$106=1,1-EE34,0))*150+102+'計算A'!AK$5*100000+IF(AND($E34=1,NK34=0),50000,0))),1000000))</f>
        <v/>
      </c>
      <c r="WS34">
        <f>IF($B34=0,1000000,IF(INDEX('計算A'!$D$60:$II$104,$B34,35)*EE34=1,IF(AND($E34=2,NL34=0),1000000,IF($F34&gt;0,INDEX('計算A'!AL$110:AL$114,$F34+1)+IF(AND($E34=1,NL34=0),1000,0),MIN(AES34,20)*400+(IF('計算A'!AK$106=1,1-ED34,0)+IF('計算A'!AL$106=1,1-EF34,0))*150+112+'計算A'!AL$5*100000+IF(AND($E34=1,NL34=0),50000,0))),1000000))</f>
        <v/>
      </c>
      <c r="WT34">
        <f>IF($B34=0,1000000,IF(INDEX('計算A'!$D$60:$II$104,$B34,36)*EF34=1,IF(AND($E34=2,NM34=0),1000000,IF($F34&gt;0,INDEX('計算A'!AM$110:AM$114,$F34+1)+IF(AND($E34=1,NM34=0),1000,0),MIN(AES34,20)*400+(IF('計算A'!AL$106=1,1-EE34,0)+IF('計算A'!AM$106=1,1-EG34,0))*150+122+'計算A'!AM$5*100000+IF(AND($E34=1,NM34=0),50000,0))),1000000))</f>
        <v/>
      </c>
      <c r="WU34">
        <f>IF($B34=0,1000000,IF(INDEX('計算A'!$D$60:$II$104,$B34,37)*EG34=1,IF(AND($E34=2,NN34=0),1000000,IF($F34&gt;0,INDEX('計算A'!AN$110:AN$114,$F34+1)+IF(AND($E34=1,NN34=0),1000,0),MIN(AES34,20)*400+(IF('計算A'!AM$106=1,1-EF34,0)+IF('計算A'!AN$106=1,1-EH34,0))*150+132+'計算A'!AN$5*100000+IF(AND($E34=1,NN34=0),50000,0))),1000000))</f>
        <v/>
      </c>
      <c r="WV34">
        <f>IF($B34=0,1000000,IF(INDEX('計算A'!$D$60:$II$104,$B34,38)*EH34=1,IF(AND($E34=2,NO34=0),1000000,IF($F34&gt;0,INDEX('計算A'!AO$110:AO$114,$F34+1)+IF(AND($E34=1,NO34=0),1000,0),MIN(AES34,20)*400+(IF('計算A'!AN$106=1,1-EG34,0)+IF('計算A'!AO$106=1,1-EI34,0))*150+142+'計算A'!AO$5*100000+IF(AND($E34=1,NO34=0),50000,0))),1000000))</f>
        <v/>
      </c>
      <c r="WW34">
        <f>IF($B34=0,1000000,IF(INDEX('計算A'!$D$60:$II$104,$B34,39)*EI34=1,IF(AND($E34=2,NP34=0),1000000,IF($F34&gt;0,INDEX('計算A'!AP$110:AP$114,$F34+1)+IF(AND($E34=1,NP34=0),1000,0),MIN(AES34,20)*400+(IF('計算A'!AO$106=1,1-EH34,0)+IF('計算A'!AP$106=1,1-EJ34,0))*150+152+'計算A'!AP$5*100000+IF(AND($E34=1,NP34=0),50000,0))),1000000))</f>
        <v/>
      </c>
      <c r="WX34">
        <f>IF($B34=0,1000000,IF(INDEX('計算A'!$D$60:$II$104,$B34,40)*EJ34=1,IF(AND($E34=2,NQ34=0),1000000,IF($F34&gt;0,INDEX('計算A'!AQ$110:AQ$114,$F34+1)+IF(AND($E34=1,NQ34=0),1000,0),MIN(AES34,20)*400+(IF('計算A'!AP$106=1,1-EI34,0)+IF('計算A'!AQ$106=1,1-EK34,0))*150+162+'計算A'!AQ$5*100000+IF(AND($E34=1,NQ34=0),50000,0))),1000000))</f>
        <v/>
      </c>
      <c r="WY34">
        <f>IF($B34=0,1000000,IF(INDEX('計算A'!$D$60:$II$104,$B34,41)*EK34=1,IF(AND($E34=2,NR34=0),1000000,IF($F34&gt;0,INDEX('計算A'!AR$110:AR$114,$F34+1)+IF(AND($E34=1,NR34=0),1000,0),MIN(AES34,20)*400+(IF('計算A'!AQ$106=1,1-EJ34,0)+IF('計算A'!AR$106=1,1-EL34,0))*150+172+'計算A'!AR$5*100000+IF(AND($E34=1,NR34=0),50000,0))),1000000))</f>
        <v/>
      </c>
      <c r="WZ34">
        <f>IF($B34=0,1000000,IF(INDEX('計算A'!$D$60:$II$104,$B34,42)*EL34=1,IF(AND($E34=2,NS34=0),1000000,IF($F34&gt;0,INDEX('計算A'!AS$110:AS$114,$F34+1)+IF(AND($E34=1,NS34=0),1000,0),MIN(AES34,20)*400+(IF('計算A'!AR$106=1,1-EK34,0)+IF('計算A'!AS$106=1,1-EM34,0))*150+182+'計算A'!AS$5*100000+IF(AND($E34=1,NS34=0),50000,0))),1000000))</f>
        <v/>
      </c>
      <c r="XA34">
        <f>IF($B34=0,1000000,IF(INDEX('計算A'!$D$60:$II$104,$B34,43)*EM34=1,IF(AND($E34=2,NT34=0),1000000,IF($F34&gt;0,INDEX('計算A'!AT$110:AT$114,$F34+1)+IF(AND($E34=1,NT34=0),1000,0),MIN(AES34,20)*400+(IF('計算A'!AS$106=1,1-EL34,0)+IF('計算A'!AT$106=1,1-EN34,0))*150+192+'計算A'!AT$5*100000+IF(AND($E34=1,NT34=0),50000,0))),1000000))</f>
        <v/>
      </c>
      <c r="XB34">
        <f>IF($B34=0,1000000,IF(INDEX('計算A'!$D$60:$II$104,$B34,44)*EN34=1,IF(AND($E34=2,NU34=0),1000000,IF($F34&gt;0,INDEX('計算A'!AU$110:AU$114,$F34+1)+IF(AND($E34=1,NU34=0),1000,0),MIN(AES34,20)*400+(IF('計算A'!AT$106=1,1-EM34,0)+IF('計算A'!AU$106=1,1-EO34,0))*150+202+'計算A'!AU$5*100000+IF(AND($E34=1,NU34=0),50000,0))),1000000))</f>
        <v/>
      </c>
      <c r="XC34">
        <f>IF($B34=0,1000000,IF(INDEX('計算A'!$D$60:$II$104,$B34,45)*EO34=1,IF(AND($E34=2,NV34=0),1000000,IF($F34&gt;0,INDEX('計算A'!AV$110:AV$114,$F34+1)+IF(AND($E34=1,NV34=0),1000,0),MIN(AES34,20)*400+(IF('計算A'!AU$106=1,1-EN34,0)+IF('計算A'!AV$106=1,1-EP34,0))*150+212+'計算A'!AV$5*100000+IF(AND($E34=1,NV34=0),50000,0))),1000000))</f>
        <v/>
      </c>
      <c r="XD34">
        <f>IF($B34=0,1000000,IF(INDEX('計算A'!$D$60:$II$104,$B34,46)*EP34=1,IF(AND($E34=2,NW34=0),1000000,IF($F34&gt;0,INDEX('計算A'!AW$110:AW$114,$F34+1)+IF(AND($E34=1,NW34=0),1000,0),MIN(AES34,20)*400+(IF('計算A'!AV$106=1,1-EO34,0)+IF('計算A'!AW$106=1,1-EQ34,0))*150+222+'計算A'!AW$5*100000+IF(AND($E34=1,NW34=0),50000,0))),1000000))</f>
        <v/>
      </c>
      <c r="XE34">
        <f>IF($B34=0,1000000,IF(INDEX('計算A'!$D$60:$II$104,$B34,47)*EQ34=1,IF(AND($E34=2,NX34=0),1000000,IF($F34&gt;0,INDEX('計算A'!AX$110:AX$114,$F34+1)+IF(AND($E34=1,NX34=0),1000,0),MIN(AES34,20)*400+(IF('計算A'!AW$106=1,1-EP34,0)+IF('計算A'!AX$106=1,1-ER34,0))*150+232+'計算A'!AX$5*100000+IF(AND($E34=1,NX34=0),50000,0))),1000000))</f>
        <v/>
      </c>
      <c r="XF34">
        <f>IF($B34=0,1000000,IF(INDEX('計算A'!$D$60:$II$104,$B34,48)*ER34=1,IF(AND($E34=2,NY34=0),1000000,IF($F34&gt;0,INDEX('計算A'!AY$110:AY$114,$F34+1)+IF(AND($E34=1,NY34=0),1000,0),MIN(AES34,20)*400+(IF('計算A'!AX$106=1,1-EQ34,0))*150+242+'計算A'!AY$5*100000+IF(AND($E34=1,NY34=0),50000,0))),1000000))</f>
        <v/>
      </c>
      <c r="XG34">
        <f>IF($B34=0,1000000,IF(INDEX('計算A'!$D$60:$II$104,$B34,49)*ES34=1,IF(AND($E34=2,NZ34=0),1000000,IF($F34&gt;0,INDEX('計算A'!AZ$110:AZ$114,$F34+1)+IF(AND($E34=1,NZ34=0),1000,0),MIN(AET34,20)*400+(IF('計算A'!AZ$106=1,1-ET34,0))*150+13+'計算A'!AZ$5*100000+IF(AND($E34=1,NZ34=0),50000,0))),1000000))</f>
        <v/>
      </c>
      <c r="XH34">
        <f>IF($B34=0,1000000,IF(INDEX('計算A'!$D$60:$II$104,$B34,50)*ET34=1,IF(AND($E34=2,OA34=0),1000000,IF($F34&gt;0,INDEX('計算A'!BA$110:BA$114,$F34+1)+IF(AND($E34=1,OA34=0),1000,0),MIN(AET34,20)*400+(IF('計算A'!AZ$106=1,1-ES34,0)+IF('計算A'!BA$106=1,1-EU34,0))*150+23+'計算A'!BA$5*100000+IF(AND($E34=1,OA34=0),50000,0))),1000000))</f>
        <v/>
      </c>
      <c r="XI34">
        <f>IF($B34=0,1000000,IF(INDEX('計算A'!$D$60:$II$104,$B34,51)*EU34=1,IF(AND($E34=2,OB34=0),1000000,IF($F34&gt;0,INDEX('計算A'!BB$110:BB$114,$F34+1)+IF(AND($E34=1,OB34=0),1000,0),MIN(AET34,20)*400+(IF('計算A'!BA$106=1,1-ET34,0)+IF('計算A'!BB$106=1,1-EV34,0))*150+33+'計算A'!BB$5*100000+IF(AND($E34=1,OB34=0),50000,0))),1000000))</f>
        <v/>
      </c>
      <c r="XJ34">
        <f>IF($B34=0,1000000,IF(INDEX('計算A'!$D$60:$II$104,$B34,52)*EV34=1,IF(AND($E34=2,OC34=0),1000000,IF($F34&gt;0,INDEX('計算A'!BC$110:BC$114,$F34+1)+IF(AND($E34=1,OC34=0),1000,0),MIN(AET34,20)*400+(IF('計算A'!BB$106=1,1-EU34,0)+IF('計算A'!BC$106=1,1-EW34,0))*150+43+'計算A'!BC$5*100000+IF(AND($E34=1,OC34=0),50000,0))),1000000))</f>
        <v/>
      </c>
      <c r="XK34">
        <f>IF($B34=0,1000000,IF(INDEX('計算A'!$D$60:$II$104,$B34,53)*EW34=1,IF(AND($E34=2,OD34=0),1000000,IF($F34&gt;0,INDEX('計算A'!BD$110:BD$114,$F34+1)+IF(AND($E34=1,OD34=0),1000,0),MIN(AET34,20)*400+(IF('計算A'!BC$106=1,1-EV34,0)+IF('計算A'!BD$106=1,1-EX34,0))*150+53+'計算A'!BD$5*100000+IF(AND($E34=1,OD34=0),50000,0))),1000000))</f>
        <v/>
      </c>
      <c r="XL34">
        <f>IF($B34=0,1000000,IF(INDEX('計算A'!$D$60:$II$104,$B34,54)*EX34=1,IF(AND($E34=2,OE34=0),1000000,IF($F34&gt;0,INDEX('計算A'!BE$110:BE$114,$F34+1)+IF(AND($E34=1,OE34=0),1000,0),MIN(AET34,20)*400+(IF('計算A'!BD$106=1,1-EW34,0)+IF('計算A'!BE$106=1,1-EY34,0))*150+63+'計算A'!BE$5*100000+IF(AND($E34=1,OE34=0),50000,0))),1000000))</f>
        <v/>
      </c>
      <c r="XM34">
        <f>IF($B34=0,1000000,IF(INDEX('計算A'!$D$60:$II$104,$B34,55)*EY34=1,IF(AND($E34=2,OF34=0),1000000,IF($F34&gt;0,INDEX('計算A'!BF$110:BF$114,$F34+1)+IF(AND($E34=1,OF34=0),1000,0),MIN(AET34,20)*400+(IF('計算A'!BE$106=1,1-EX34,0)+IF('計算A'!BF$106=1,1-EZ34,0))*150+73+'計算A'!BF$5*100000+IF(AND($E34=1,OF34=0),50000,0))),1000000))</f>
        <v/>
      </c>
      <c r="XN34">
        <f>IF($B34=0,1000000,IF(INDEX('計算A'!$D$60:$II$104,$B34,56)*EZ34=1,IF(AND($E34=2,OG34=0),1000000,IF($F34&gt;0,INDEX('計算A'!BG$110:BG$114,$F34+1)+IF(AND($E34=1,OG34=0),1000,0),MIN(AET34,20)*400+(IF('計算A'!BF$106=1,1-EY34,0)+IF('計算A'!BG$106=1,1-FA34,0))*150+83+'計算A'!BG$5*100000+IF(AND($E34=1,OG34=0),50000,0))),1000000))</f>
        <v/>
      </c>
      <c r="XO34">
        <f>IF($B34=0,1000000,IF(INDEX('計算A'!$D$60:$II$104,$B34,57)*FA34=1,IF(AND($E34=2,OH34=0),1000000,IF($F34&gt;0,INDEX('計算A'!BH$110:BH$114,$F34+1)+IF(AND($E34=1,OH34=0),1000,0),MIN(AET34,20)*400+(IF('計算A'!BG$106=1,1-EZ34,0)+IF('計算A'!BH$106=1,1-FB34,0))*150+93+'計算A'!BH$5*100000+IF(AND($E34=1,OH34=0),50000,0))),1000000))</f>
        <v/>
      </c>
      <c r="XP34">
        <f>IF($B34=0,1000000,IF(INDEX('計算A'!$D$60:$II$104,$B34,58)*FB34=1,IF(AND($E34=2,OI34=0),1000000,IF($F34&gt;0,INDEX('計算A'!BI$110:BI$114,$F34+1)+IF(AND($E34=1,OI34=0),1000,0),MIN(AET34,20)*400+(IF('計算A'!BH$106=1,1-FA34,0)+IF('計算A'!BI$106=1,1-FC34,0))*150+103+'計算A'!BI$5*100000+IF(AND($E34=1,OI34=0),50000,0))),1000000))</f>
        <v/>
      </c>
      <c r="XQ34">
        <f>IF($B34=0,1000000,IF(INDEX('計算A'!$D$60:$II$104,$B34,59)*FC34=1,IF(AND($E34=2,OJ34=0),1000000,IF($F34&gt;0,INDEX('計算A'!BJ$110:BJ$114,$F34+1)+IF(AND($E34=1,OJ34=0),1000,0),MIN(AET34,20)*400+(IF('計算A'!BI$106=1,1-FB34,0)+IF('計算A'!BJ$106=1,1-FD34,0))*150+113+'計算A'!BJ$5*100000+IF(AND($E34=1,OJ34=0),50000,0))),1000000))</f>
        <v/>
      </c>
      <c r="XR34">
        <f>IF($B34=0,1000000,IF(INDEX('計算A'!$D$60:$II$104,$B34,60)*FD34=1,IF(AND($E34=2,OK34=0),1000000,IF($F34&gt;0,INDEX('計算A'!BK$110:BK$114,$F34+1)+IF(AND($E34=1,OK34=0),1000,0),MIN(AET34,20)*400+(IF('計算A'!BJ$106=1,1-FC34,0)+IF('計算A'!BK$106=1,1-FE34,0))*150+123+'計算A'!BK$5*100000+IF(AND($E34=1,OK34=0),50000,0))),1000000))</f>
        <v/>
      </c>
      <c r="XS34">
        <f>IF($B34=0,1000000,IF(INDEX('計算A'!$D$60:$II$104,$B34,61)*FE34=1,IF(AND($E34=2,OL34=0),1000000,IF($F34&gt;0,INDEX('計算A'!BL$110:BL$114,$F34+1)+IF(AND($E34=1,OL34=0),1000,0),MIN(AET34,20)*400+(IF('計算A'!BK$106=1,1-FD34,0)+IF('計算A'!BL$106=1,1-FF34,0))*150+133+'計算A'!BL$5*100000+IF(AND($E34=1,OL34=0),50000,0))),1000000))</f>
        <v/>
      </c>
      <c r="XT34">
        <f>IF($B34=0,1000000,IF(INDEX('計算A'!$D$60:$II$104,$B34,62)*FF34=1,IF(AND($E34=2,OM34=0),1000000,IF($F34&gt;0,INDEX('計算A'!BM$110:BM$114,$F34+1)+IF(AND($E34=1,OM34=0),1000,0),MIN(AET34,20)*400+(IF('計算A'!BL$106=1,1-FE34,0)+IF('計算A'!BM$106=1,1-FG34,0))*150+143+'計算A'!BM$5*100000+IF(AND($E34=1,OM34=0),50000,0))),1000000))</f>
        <v/>
      </c>
      <c r="XU34">
        <f>IF($B34=0,1000000,IF(INDEX('計算A'!$D$60:$II$104,$B34,63)*FG34=1,IF(AND($E34=2,ON34=0),1000000,IF($F34&gt;0,INDEX('計算A'!BN$110:BN$114,$F34+1)+IF(AND($E34=1,ON34=0),1000,0),MIN(AET34,20)*400+(IF('計算A'!BM$106=1,1-FF34,0)+IF('計算A'!BN$106=1,1-FH34,0))*150+153+'計算A'!BN$5*100000+IF(AND($E34=1,ON34=0),50000,0))),1000000))</f>
        <v/>
      </c>
      <c r="XV34">
        <f>IF($B34=0,1000000,IF(INDEX('計算A'!$D$60:$II$104,$B34,64)*FH34=1,IF(AND($E34=2,OO34=0),1000000,IF($F34&gt;0,INDEX('計算A'!BO$110:BO$114,$F34+1)+IF(AND($E34=1,OO34=0),1000,0),MIN(AET34,20)*400+(IF('計算A'!BN$106=1,1-FG34,0)+IF('計算A'!BO$106=1,1-FI34,0))*150+163+'計算A'!BO$5*100000+IF(AND($E34=1,OO34=0),50000,0))),1000000))</f>
        <v/>
      </c>
      <c r="XW34">
        <f>IF($B34=0,1000000,IF(INDEX('計算A'!$D$60:$II$104,$B34,65)*FI34=1,IF(AND($E34=2,OP34=0),1000000,IF($F34&gt;0,INDEX('計算A'!BP$110:BP$114,$F34+1)+IF(AND($E34=1,OP34=0),1000,0),MIN(AET34,20)*400+(IF('計算A'!BO$106=1,1-FH34,0)+IF('計算A'!BP$106=1,1-FJ34,0))*150+173+'計算A'!BP$5*100000+IF(AND($E34=1,OP34=0),50000,0))),1000000))</f>
        <v/>
      </c>
      <c r="XX34">
        <f>IF($B34=0,1000000,IF(INDEX('計算A'!$D$60:$II$104,$B34,66)*FJ34=1,IF(AND($E34=2,OQ34=0),1000000,IF($F34&gt;0,INDEX('計算A'!BQ$110:BQ$114,$F34+1)+IF(AND($E34=1,OQ34=0),1000,0),MIN(AET34,20)*400+(IF('計算A'!BP$106=1,1-FI34,0)+IF('計算A'!BQ$106=1,1-FK34,0))*150+183+'計算A'!BQ$5*100000+IF(AND($E34=1,OQ34=0),50000,0))),1000000))</f>
        <v/>
      </c>
      <c r="XY34">
        <f>IF($B34=0,1000000,IF(INDEX('計算A'!$D$60:$II$104,$B34,67)*FK34=1,IF(AND($E34=2,OR34=0),1000000,IF($F34&gt;0,INDEX('計算A'!BR$110:BR$114,$F34+1)+IF(AND($E34=1,OR34=0),1000,0),MIN(AET34,20)*400+(IF('計算A'!BQ$106=1,1-FJ34,0)+IF('計算A'!BR$106=1,1-FL34,0))*150+193+'計算A'!BR$5*100000+IF(AND($E34=1,OR34=0),50000,0))),1000000))</f>
        <v/>
      </c>
      <c r="XZ34">
        <f>IF($B34=0,1000000,IF(INDEX('計算A'!$D$60:$II$104,$B34,68)*FL34=1,IF(AND($E34=2,OS34=0),1000000,IF($F34&gt;0,INDEX('計算A'!BS$110:BS$114,$F34+1)+IF(AND($E34=1,OS34=0),1000,0),MIN(AET34,20)*400+(IF('計算A'!BR$106=1,1-FK34,0)+IF('計算A'!BS$106=1,1-FM34,0))*150+203+'計算A'!BS$5*100000+IF(AND($E34=1,OS34=0),50000,0))),1000000))</f>
        <v/>
      </c>
      <c r="YA34">
        <f>IF($B34=0,1000000,IF(INDEX('計算A'!$D$60:$II$104,$B34,69)*FM34=1,IF(AND($E34=2,OT34=0),1000000,IF($F34&gt;0,INDEX('計算A'!BT$110:BT$114,$F34+1)+IF(AND($E34=1,OT34=0),1000,0),MIN(AET34,20)*400+(IF('計算A'!BS$106=1,1-FL34,0)+IF('計算A'!BT$106=1,1-FN34,0))*150+213+'計算A'!BT$5*100000+IF(AND($E34=1,OT34=0),50000,0))),1000000))</f>
        <v/>
      </c>
      <c r="YB34">
        <f>IF($B34=0,1000000,IF(INDEX('計算A'!$D$60:$II$104,$B34,70)*FN34=1,IF(AND($E34=2,OU34=0),1000000,IF($F34&gt;0,INDEX('計算A'!BU$110:BU$114,$F34+1)+IF(AND($E34=1,OU34=0),1000,0),MIN(AET34,20)*400+(IF('計算A'!BT$106=1,1-FM34,0)+IF('計算A'!BU$106=1,1-FO34,0))*150+223+'計算A'!BU$5*100000+IF(AND($E34=1,OU34=0),50000,0))),1000000))</f>
        <v/>
      </c>
      <c r="YC34">
        <f>IF($B34=0,1000000,IF(INDEX('計算A'!$D$60:$II$104,$B34,71)*FO34=1,IF(AND($E34=2,OV34=0),1000000,IF($F34&gt;0,INDEX('計算A'!BV$110:BV$114,$F34+1)+IF(AND($E34=1,OV34=0),1000,0),MIN(AET34,20)*400+(IF('計算A'!BU$106=1,1-FN34,0)+IF('計算A'!BV$106=1,1-FP34,0))*150+233+'計算A'!BV$5*100000+IF(AND($E34=1,OV34=0),50000,0))),1000000))</f>
        <v/>
      </c>
      <c r="YD34">
        <f>IF($B34=0,1000000,IF(INDEX('計算A'!$D$60:$II$104,$B34,72)*FP34=1,IF(AND($E34=2,OW34=0),1000000,IF($F34&gt;0,INDEX('計算A'!BW$110:BW$114,$F34+1)+IF(AND($E34=1,OW34=0),1000,0),MIN(AET34,20)*400+(IF('計算A'!BV$106=1,1-FO34,0))*150+243+'計算A'!BW$5*100000+IF(AND($E34=1,OW34=0),50000,0))),1000000))</f>
        <v/>
      </c>
      <c r="YE34">
        <f>IF($B34=0,1000000,IF(INDEX('計算A'!$D$60:$II$104,$B34,73)*FQ34=1,IF(AND($E34=2,OX34=0),1000000,IF($F34&gt;0,INDEX('計算A'!BX$110:BX$114,$F34+1)+IF(AND($E34=1,OX34=0),1000,0),MIN(AEU34,20)*400+(IF('計算A'!BX$106=1,1-FR34,0))*150+14+'計算A'!BX$5*100000+IF(AND($E34=1,OX34=0),50000,0))),1000000))</f>
        <v/>
      </c>
      <c r="YF34">
        <f>IF($B34=0,1000000,IF(INDEX('計算A'!$D$60:$II$104,$B34,74)*FR34=1,IF(AND($E34=2,OY34=0),1000000,IF($F34&gt;0,INDEX('計算A'!BY$110:BY$114,$F34+1)+IF(AND($E34=1,OY34=0),1000,0),MIN(AEU34,20)*400+(IF('計算A'!BX$106=1,1-FQ34,0)+IF('計算A'!BY$106=1,1-FS34,0))*150+24+'計算A'!BY$5*100000+IF(AND($E34=1,OY34=0),50000,0))),1000000))</f>
        <v/>
      </c>
      <c r="YG34">
        <f>IF($B34=0,1000000,IF(INDEX('計算A'!$D$60:$II$104,$B34,75)*FS34=1,IF(AND($E34=2,OZ34=0),1000000,IF($F34&gt;0,INDEX('計算A'!BZ$110:BZ$114,$F34+1)+IF(AND($E34=1,OZ34=0),1000,0),MIN(AEU34,20)*400+(IF('計算A'!BY$106=1,1-FR34,0)+IF('計算A'!BZ$106=1,1-FT34,0))*150+34+'計算A'!BZ$5*100000+IF(AND($E34=1,OZ34=0),50000,0))),1000000))</f>
        <v/>
      </c>
      <c r="YH34">
        <f>IF($B34=0,1000000,IF(INDEX('計算A'!$D$60:$II$104,$B34,76)*FT34=1,IF(AND($E34=2,PA34=0),1000000,IF($F34&gt;0,INDEX('計算A'!CA$110:CA$114,$F34+1)+IF(AND($E34=1,PA34=0),1000,0),MIN(AEU34,20)*400+(IF('計算A'!BZ$106=1,1-FS34,0)+IF('計算A'!CA$106=1,1-FU34,0))*150+44+'計算A'!CA$5*100000+IF(AND($E34=1,PA34=0),50000,0))),1000000))</f>
        <v/>
      </c>
      <c r="YI34">
        <f>IF($B34=0,1000000,IF(INDEX('計算A'!$D$60:$II$104,$B34,77)*FU34=1,IF(AND($E34=2,PB34=0),1000000,IF($F34&gt;0,INDEX('計算A'!CB$110:CB$114,$F34+1)+IF(AND($E34=1,PB34=0),1000,0),MIN(AEU34,20)*400+(IF('計算A'!CA$106=1,1-FT34,0)+IF('計算A'!CB$106=1,1-FV34,0))*150+54+'計算A'!CB$5*100000+IF(AND($E34=1,PB34=0),50000,0))),1000000))</f>
        <v/>
      </c>
      <c r="YJ34">
        <f>IF($B34=0,1000000,IF(INDEX('計算A'!$D$60:$II$104,$B34,78)*FV34=1,IF(AND($E34=2,PC34=0),1000000,IF($F34&gt;0,INDEX('計算A'!CC$110:CC$114,$F34+1)+IF(AND($E34=1,PC34=0),1000,0),MIN(AEU34,20)*400+(IF('計算A'!CB$106=1,1-FU34,0)+IF('計算A'!CC$106=1,1-FW34,0))*150+64+'計算A'!CC$5*100000+IF(AND($E34=1,PC34=0),50000,0))),1000000))</f>
        <v/>
      </c>
      <c r="YK34">
        <f>IF($B34=0,1000000,IF(INDEX('計算A'!$D$60:$II$104,$B34,79)*FW34=1,IF(AND($E34=2,PD34=0),1000000,IF($F34&gt;0,INDEX('計算A'!CD$110:CD$114,$F34+1)+IF(AND($E34=1,PD34=0),1000,0),MIN(AEU34,20)*400+(IF('計算A'!CC$106=1,1-FV34,0)+IF('計算A'!CD$106=1,1-FX34,0))*150+74+'計算A'!CD$5*100000+IF(AND($E34=1,PD34=0),50000,0))),1000000))</f>
        <v/>
      </c>
      <c r="YL34">
        <f>IF($B34=0,1000000,IF(INDEX('計算A'!$D$60:$II$104,$B34,80)*FX34=1,IF(AND($E34=2,PE34=0),1000000,IF($F34&gt;0,INDEX('計算A'!CE$110:CE$114,$F34+1)+IF(AND($E34=1,PE34=0),1000,0),MIN(AEU34,20)*400+(IF('計算A'!CD$106=1,1-FW34,0)+IF('計算A'!CE$106=1,1-FY34,0))*150+84+'計算A'!CE$5*100000+IF(AND($E34=1,PE34=0),50000,0))),1000000))</f>
        <v/>
      </c>
      <c r="YM34">
        <f>IF($B34=0,1000000,IF(INDEX('計算A'!$D$60:$II$104,$B34,81)*FY34=1,IF(AND($E34=2,PF34=0),1000000,IF($F34&gt;0,INDEX('計算A'!CF$110:CF$114,$F34+1)+IF(AND($E34=1,PF34=0),1000,0),MIN(AEU34,20)*400+(IF('計算A'!CE$106=1,1-FX34,0)+IF('計算A'!CF$106=1,1-FZ34,0))*150+94+'計算A'!CF$5*100000+IF(AND($E34=1,PF34=0),50000,0))),1000000))</f>
        <v/>
      </c>
      <c r="YN34">
        <f>IF($B34=0,1000000,IF(INDEX('計算A'!$D$60:$II$104,$B34,82)*FZ34=1,IF(AND($E34=2,PG34=0),1000000,IF($F34&gt;0,INDEX('計算A'!CG$110:CG$114,$F34+1)+IF(AND($E34=1,PG34=0),1000,0),MIN(AEU34,20)*400+(IF('計算A'!CF$106=1,1-FY34,0)+IF('計算A'!CG$106=1,1-GA34,0))*150+104+'計算A'!CG$5*100000+IF(AND($E34=1,PG34=0),50000,0))),1000000))</f>
        <v/>
      </c>
      <c r="YO34">
        <f>IF($B34=0,1000000,IF(INDEX('計算A'!$D$60:$II$104,$B34,83)*GA34=1,IF(AND($E34=2,PH34=0),1000000,IF($F34&gt;0,INDEX('計算A'!CH$110:CH$114,$F34+1)+IF(AND($E34=1,PH34=0),1000,0),MIN(AEU34,20)*400+(IF('計算A'!CG$106=1,1-FZ34,0)+IF('計算A'!CH$106=1,1-GB34,0))*150+114+'計算A'!CH$5*100000+IF(AND($E34=1,PH34=0),50000,0))),1000000))</f>
        <v/>
      </c>
      <c r="YP34">
        <f>IF($B34=0,1000000,IF(INDEX('計算A'!$D$60:$II$104,$B34,84)*GB34=1,IF(AND($E34=2,PI34=0),1000000,IF($F34&gt;0,INDEX('計算A'!CI$110:CI$114,$F34+1)+IF(AND($E34=1,PI34=0),1000,0),MIN(AEU34,20)*400+(IF('計算A'!CH$106=1,1-GA34,0)+IF('計算A'!CI$106=1,1-GC34,0))*150+124+'計算A'!CI$5*100000+IF(AND($E34=1,PI34=0),50000,0))),1000000))</f>
        <v/>
      </c>
      <c r="YQ34">
        <f>IF($B34=0,1000000,IF(INDEX('計算A'!$D$60:$II$104,$B34,85)*GC34=1,IF(AND($E34=2,PJ34=0),1000000,IF($F34&gt;0,INDEX('計算A'!CJ$110:CJ$114,$F34+1)+IF(AND($E34=1,PJ34=0),1000,0),MIN(AEU34,20)*400+(IF('計算A'!CI$106=1,1-GB34,0)+IF('計算A'!CJ$106=1,1-GD34,0))*150+134+'計算A'!CJ$5*100000+IF(AND($E34=1,PJ34=0),50000,0))),1000000))</f>
        <v/>
      </c>
      <c r="YR34">
        <f>IF($B34=0,1000000,IF(INDEX('計算A'!$D$60:$II$104,$B34,86)*GD34=1,IF(AND($E34=2,PK34=0),1000000,IF($F34&gt;0,INDEX('計算A'!CK$110:CK$114,$F34+1)+IF(AND($E34=1,PK34=0),1000,0),MIN(AEU34,20)*400+(IF('計算A'!CJ$106=1,1-GC34,0)+IF('計算A'!CK$106=1,1-GE34,0))*150+144+'計算A'!CK$5*100000+IF(AND($E34=1,PK34=0),50000,0))),1000000))</f>
        <v/>
      </c>
      <c r="YS34">
        <f>IF($B34=0,1000000,IF(INDEX('計算A'!$D$60:$II$104,$B34,87)*GE34=1,IF(AND($E34=2,PL34=0),1000000,IF($F34&gt;0,INDEX('計算A'!CL$110:CL$114,$F34+1)+IF(AND($E34=1,PL34=0),1000,0),MIN(AEU34,20)*400+(IF('計算A'!CK$106=1,1-GD34,0)+IF('計算A'!CL$106=1,1-GF34,0))*150+154+'計算A'!CL$5*100000+IF(AND($E34=1,PL34=0),50000,0))),1000000))</f>
        <v/>
      </c>
      <c r="YT34">
        <f>IF($B34=0,1000000,IF(INDEX('計算A'!$D$60:$II$104,$B34,88)*GF34=1,IF(AND($E34=2,PM34=0),1000000,IF($F34&gt;0,INDEX('計算A'!CM$110:CM$114,$F34+1)+IF(AND($E34=1,PM34=0),1000,0),MIN(AEU34,20)*400+(IF('計算A'!CL$106=1,1-GE34,0)+IF('計算A'!CM$106=1,1-GG34,0))*150+164+'計算A'!CM$5*100000+IF(AND($E34=1,PM34=0),50000,0))),1000000))</f>
        <v/>
      </c>
      <c r="YU34">
        <f>IF($B34=0,1000000,IF(INDEX('計算A'!$D$60:$II$104,$B34,89)*GG34=1,IF(AND($E34=2,PN34=0),1000000,IF($F34&gt;0,INDEX('計算A'!CN$110:CN$114,$F34+1)+IF(AND($E34=1,PN34=0),1000,0),MIN(AEU34,20)*400+(IF('計算A'!CM$106=1,1-GF34,0)+IF('計算A'!CN$106=1,1-GH34,0))*150+174+'計算A'!CN$5*100000+IF(AND($E34=1,PN34=0),50000,0))),1000000))</f>
        <v/>
      </c>
      <c r="YV34">
        <f>IF($B34=0,1000000,IF(INDEX('計算A'!$D$60:$II$104,$B34,90)*GH34=1,IF(AND($E34=2,PO34=0),1000000,IF($F34&gt;0,INDEX('計算A'!CO$110:CO$114,$F34+1)+IF(AND($E34=1,PO34=0),1000,0),MIN(AEU34,20)*400+(IF('計算A'!CN$106=1,1-GG34,0)+IF('計算A'!CO$106=1,1-GI34,0))*150+184+'計算A'!CO$5*100000+IF(AND($E34=1,PO34=0),50000,0))),1000000))</f>
        <v/>
      </c>
      <c r="YW34">
        <f>IF($B34=0,1000000,IF(INDEX('計算A'!$D$60:$II$104,$B34,91)*GI34=1,IF(AND($E34=2,PP34=0),1000000,IF($F34&gt;0,INDEX('計算A'!CP$110:CP$114,$F34+1)+IF(AND($E34=1,PP34=0),1000,0),MIN(AEU34,20)*400+(IF('計算A'!CO$106=1,1-GH34,0)+IF('計算A'!CP$106=1,1-GJ34,0))*150+194+'計算A'!CP$5*100000+IF(AND($E34=1,PP34=0),50000,0))),1000000))</f>
        <v/>
      </c>
      <c r="YX34">
        <f>IF($B34=0,1000000,IF(INDEX('計算A'!$D$60:$II$104,$B34,92)*GJ34=1,IF(AND($E34=2,PQ34=0),1000000,IF($F34&gt;0,INDEX('計算A'!CQ$110:CQ$114,$F34+1)+IF(AND($E34=1,PQ34=0),1000,0),MIN(AEU34,20)*400+(IF('計算A'!CP$106=1,1-GI34,0)+IF('計算A'!CQ$106=1,1-GK34,0))*150+204+'計算A'!CQ$5*100000+IF(AND($E34=1,PQ34=0),50000,0))),1000000))</f>
        <v/>
      </c>
      <c r="YY34">
        <f>IF($B34=0,1000000,IF(INDEX('計算A'!$D$60:$II$104,$B34,93)*GK34=1,IF(AND($E34=2,PR34=0),1000000,IF($F34&gt;0,INDEX('計算A'!CR$110:CR$114,$F34+1)+IF(AND($E34=1,PR34=0),1000,0),MIN(AEU34,20)*400+(IF('計算A'!CQ$106=1,1-GJ34,0)+IF('計算A'!CR$106=1,1-GL34,0))*150+214+'計算A'!CR$5*100000+IF(AND($E34=1,PR34=0),50000,0))),1000000))</f>
        <v/>
      </c>
      <c r="YZ34">
        <f>IF($B34=0,1000000,IF(INDEX('計算A'!$D$60:$II$104,$B34,94)*GL34=1,IF(AND($E34=2,PS34=0),1000000,IF($F34&gt;0,INDEX('計算A'!CS$110:CS$114,$F34+1)+IF(AND($E34=1,PS34=0),1000,0),MIN(AEU34,20)*400+(IF('計算A'!CR$106=1,1-GK34,0)+IF('計算A'!CS$106=1,1-GM34,0))*150+224+'計算A'!CS$5*100000+IF(AND($E34=1,PS34=0),50000,0))),1000000))</f>
        <v/>
      </c>
      <c r="ZA34">
        <f>IF($B34=0,1000000,IF(INDEX('計算A'!$D$60:$II$104,$B34,95)*GM34=1,IF(AND($E34=2,PT34=0),1000000,IF($F34&gt;0,INDEX('計算A'!CT$110:CT$114,$F34+1)+IF(AND($E34=1,PT34=0),1000,0),MIN(AEU34,20)*400+(IF('計算A'!CS$106=1,1-GL34,0)+IF('計算A'!CT$106=1,1-GN34,0))*150+234+'計算A'!CT$5*100000+IF(AND($E34=1,PT34=0),50000,0))),1000000))</f>
        <v/>
      </c>
      <c r="ZB34">
        <f>IF($B34=0,1000000,IF(INDEX('計算A'!$D$60:$II$104,$B34,96)*GN34=1,IF(AND($E34=2,PU34=0),1000000,IF($F34&gt;0,INDEX('計算A'!CU$110:CU$114,$F34+1)+IF(AND($E34=1,PU34=0),1000,0),MIN(AEU34,20)*400+(IF('計算A'!CT$106=1,1-GM34,0))*150+244+'計算A'!CU$5*100000+IF(AND($E34=1,PU34=0),50000,0))),1000000))</f>
        <v/>
      </c>
      <c r="ZC34">
        <f>IF($B34=0,1000000,IF(INDEX('計算A'!$D$60:$II$104,$B34,97)*GO34=1,IF(AND($E34=2,PV34=0),1000000,IF($F34&gt;0,INDEX('計算A'!CV$110:CV$114,$F34+1)+IF(AND($E34=1,PV34=0),1000,0),MIN(AEV34,20)*400+(IF('計算A'!CV$106=1,1-GP34,0))*150+15+'計算A'!CV$5*100000+IF(AND($E34=1,PV34=0),50000,0))),1000000))</f>
        <v/>
      </c>
      <c r="ZD34">
        <f>IF($B34=0,1000000,IF(INDEX('計算A'!$D$60:$II$104,$B34,98)*GP34=1,IF(AND($E34=2,PW34=0),1000000,IF($F34&gt;0,INDEX('計算A'!CW$110:CW$114,$F34+1)+IF(AND($E34=1,PW34=0),1000,0),MIN(AEV34,20)*400+(IF('計算A'!CV$106=1,1-GO34,0)+IF('計算A'!CW$106=1,1-GQ34,0))*150+25+'計算A'!CW$5*100000+IF(AND($E34=1,PW34=0),50000,0))),1000000))</f>
        <v/>
      </c>
      <c r="ZE34">
        <f>IF($B34=0,1000000,IF(INDEX('計算A'!$D$60:$II$104,$B34,99)*GQ34=1,IF(AND($E34=2,PX34=0),1000000,IF($F34&gt;0,INDEX('計算A'!CX$110:CX$114,$F34+1)+IF(AND($E34=1,PX34=0),1000,0),MIN(AEV34,20)*400+(IF('計算A'!CW$106=1,1-GP34,0)+IF('計算A'!CX$106=1,1-GR34,0))*150+35+'計算A'!CX$5*100000+IF(AND($E34=1,PX34=0),50000,0))),1000000))</f>
        <v/>
      </c>
      <c r="ZF34">
        <f>IF($B34=0,1000000,IF(INDEX('計算A'!$D$60:$II$104,$B34,100)*GR34=1,IF(AND($E34=2,PY34=0),1000000,IF($F34&gt;0,INDEX('計算A'!CY$110:CY$114,$F34+1)+IF(AND($E34=1,PY34=0),1000,0),MIN(AEV34,20)*400+(IF('計算A'!CX$106=1,1-GQ34,0)+IF('計算A'!CY$106=1,1-GS34,0))*150+45+'計算A'!CY$5*100000+IF(AND($E34=1,PY34=0),50000,0))),1000000))</f>
        <v/>
      </c>
      <c r="ZG34">
        <f>IF($B34=0,1000000,IF(INDEX('計算A'!$D$60:$II$104,$B34,101)*GS34=1,IF(AND($E34=2,PZ34=0),1000000,IF($F34&gt;0,INDEX('計算A'!CZ$110:CZ$114,$F34+1)+IF(AND($E34=1,PZ34=0),1000,0),MIN(AEV34,20)*400+(IF('計算A'!CY$106=1,1-GR34,0)+IF('計算A'!CZ$106=1,1-GT34,0))*150+55+'計算A'!CZ$5*100000+IF(AND($E34=1,PZ34=0),50000,0))),1000000))</f>
        <v/>
      </c>
      <c r="ZH34">
        <f>IF($B34=0,1000000,IF(INDEX('計算A'!$D$60:$II$104,$B34,102)*GT34=1,IF(AND($E34=2,QA34=0),1000000,IF($F34&gt;0,INDEX('計算A'!DA$110:DA$114,$F34+1)+IF(AND($E34=1,QA34=0),1000,0),MIN(AEV34,20)*400+(IF('計算A'!CZ$106=1,1-GS34,0)+IF('計算A'!DA$106=1,1-GU34,0))*150+65+'計算A'!DA$5*100000+IF(AND($E34=1,QA34=0),50000,0))),1000000))</f>
        <v/>
      </c>
      <c r="ZI34">
        <f>IF($B34=0,1000000,IF(INDEX('計算A'!$D$60:$II$104,$B34,103)*GU34=1,IF(AND($E34=2,QB34=0),1000000,IF($F34&gt;0,INDEX('計算A'!DB$110:DB$114,$F34+1)+IF(AND($E34=1,QB34=0),1000,0),MIN(AEV34,20)*400+(IF('計算A'!DA$106=1,1-GT34,0)+IF('計算A'!DB$106=1,1-GV34,0))*150+75+'計算A'!DB$5*100000+IF(AND($E34=1,QB34=0),50000,0))),1000000))</f>
        <v/>
      </c>
      <c r="ZJ34">
        <f>IF($B34=0,1000000,IF(INDEX('計算A'!$D$60:$II$104,$B34,104)*GV34=1,IF(AND($E34=2,QC34=0),1000000,IF($F34&gt;0,INDEX('計算A'!DC$110:DC$114,$F34+1)+IF(AND($E34=1,QC34=0),1000,0),MIN(AEV34,20)*400+(IF('計算A'!DB$106=1,1-GU34,0)+IF('計算A'!DC$106=1,1-GW34,0))*150+85+'計算A'!DC$5*100000+IF(AND($E34=1,QC34=0),50000,0))),1000000))</f>
        <v/>
      </c>
      <c r="ZK34">
        <f>IF($B34=0,1000000,IF(INDEX('計算A'!$D$60:$II$104,$B34,105)*GW34=1,IF(AND($E34=2,QD34=0),1000000,IF($F34&gt;0,INDEX('計算A'!DD$110:DD$114,$F34+1)+IF(AND($E34=1,QD34=0),1000,0),MIN(AEV34,20)*400+(IF('計算A'!DC$106=1,1-GV34,0)+IF('計算A'!DD$106=1,1-GX34,0))*150+95+'計算A'!DD$5*100000+IF(AND($E34=1,QD34=0),50000,0))),1000000))</f>
        <v/>
      </c>
      <c r="ZL34">
        <f>IF($B34=0,1000000,IF(INDEX('計算A'!$D$60:$II$104,$B34,106)*GX34=1,IF(AND($E34=2,QE34=0),1000000,IF($F34&gt;0,INDEX('計算A'!DE$110:DE$114,$F34+1)+IF(AND($E34=1,QE34=0),1000,0),MIN(AEV34,20)*400+(IF('計算A'!DD$106=1,1-GW34,0)+IF('計算A'!DE$106=1,1-GY34,0))*150+105+'計算A'!DE$5*100000+IF(AND($E34=1,QE34=0),50000,0))),1000000))</f>
        <v/>
      </c>
      <c r="ZM34">
        <f>IF($B34=0,1000000,IF(INDEX('計算A'!$D$60:$II$104,$B34,107)*GY34=1,IF(AND($E34=2,QF34=0),1000000,IF($F34&gt;0,INDEX('計算A'!DF$110:DF$114,$F34+1)+IF(AND($E34=1,QF34=0),1000,0),MIN(AEV34,20)*400+(IF('計算A'!DE$106=1,1-GX34,0)+IF('計算A'!DF$106=1,1-GZ34,0))*150+115+'計算A'!DF$5*100000+IF(AND($E34=1,QF34=0),50000,0))),1000000))</f>
        <v/>
      </c>
      <c r="ZN34">
        <f>IF($B34=0,1000000,IF(INDEX('計算A'!$D$60:$II$104,$B34,108)*GZ34=1,IF(AND($E34=2,QG34=0),1000000,IF($F34&gt;0,INDEX('計算A'!DG$110:DG$114,$F34+1)+IF(AND($E34=1,QG34=0),1000,0),MIN(AEV34,20)*400+(IF('計算A'!DF$106=1,1-GY34,0)+IF('計算A'!DG$106=1,1-HA34,0))*150+125+'計算A'!DG$5*100000+IF(AND($E34=1,QG34=0),50000,0))),1000000))</f>
        <v/>
      </c>
      <c r="ZO34">
        <f>IF($B34=0,1000000,IF(INDEX('計算A'!$D$60:$II$104,$B34,109)*HA34=1,IF(AND($E34=2,QH34=0),1000000,IF($F34&gt;0,INDEX('計算A'!DH$110:DH$114,$F34+1)+IF(AND($E34=1,QH34=0),1000,0),MIN(AEV34,20)*400+(IF('計算A'!DG$106=1,1-GZ34,0)+IF('計算A'!DH$106=1,1-HB34,0))*150+135+'計算A'!DH$5*100000+IF(AND($E34=1,QH34=0),50000,0))),1000000))</f>
        <v/>
      </c>
      <c r="ZP34">
        <f>IF($B34=0,1000000,IF(INDEX('計算A'!$D$60:$II$104,$B34,110)*HB34=1,IF(AND($E34=2,QI34=0),1000000,IF($F34&gt;0,INDEX('計算A'!DI$110:DI$114,$F34+1)+IF(AND($E34=1,QI34=0),1000,0),MIN(AEV34,20)*400+(IF('計算A'!DH$106=1,1-HA34,0)+IF('計算A'!DI$106=1,1-HC34,0))*150+145+'計算A'!DI$5*100000+IF(AND($E34=1,QI34=0),50000,0))),1000000))</f>
        <v/>
      </c>
      <c r="ZQ34">
        <f>IF($B34=0,1000000,IF(INDEX('計算A'!$D$60:$II$104,$B34,111)*HC34=1,IF(AND($E34=2,QJ34=0),1000000,IF($F34&gt;0,INDEX('計算A'!DJ$110:DJ$114,$F34+1)+IF(AND($E34=1,QJ34=0),1000,0),MIN(AEV34,20)*400+(IF('計算A'!DI$106=1,1-HB34,0)+IF('計算A'!DJ$106=1,1-HD34,0))*150+155+'計算A'!DJ$5*100000+IF(AND($E34=1,QJ34=0),50000,0))),1000000))</f>
        <v/>
      </c>
      <c r="ZR34">
        <f>IF($B34=0,1000000,IF(INDEX('計算A'!$D$60:$II$104,$B34,112)*HD34=1,IF(AND($E34=2,QK34=0),1000000,IF($F34&gt;0,INDEX('計算A'!DK$110:DK$114,$F34+1)+IF(AND($E34=1,QK34=0),1000,0),MIN(AEV34,20)*400+(IF('計算A'!DJ$106=1,1-HC34,0)+IF('計算A'!DK$106=1,1-HE34,0))*150+165+'計算A'!DK$5*100000+IF(AND($E34=1,QK34=0),50000,0))),1000000))</f>
        <v/>
      </c>
      <c r="ZS34">
        <f>IF($B34=0,1000000,IF(INDEX('計算A'!$D$60:$II$104,$B34,113)*HE34=1,IF(AND($E34=2,QL34=0),1000000,IF($F34&gt;0,INDEX('計算A'!DL$110:DL$114,$F34+1)+IF(AND($E34=1,QL34=0),1000,0),MIN(AEV34,20)*400+(IF('計算A'!DK$106=1,1-HD34,0)+IF('計算A'!DL$106=1,1-HF34,0))*150+175+'計算A'!DL$5*100000+IF(AND($E34=1,QL34=0),50000,0))),1000000))</f>
        <v/>
      </c>
      <c r="ZT34">
        <f>IF($B34=0,1000000,IF(INDEX('計算A'!$D$60:$II$104,$B34,114)*HF34=1,IF(AND($E34=2,QM34=0),1000000,IF($F34&gt;0,INDEX('計算A'!DM$110:DM$114,$F34+1)+IF(AND($E34=1,QM34=0),1000,0),MIN(AEV34,20)*400+(IF('計算A'!DL$106=1,1-HE34,0)+IF('計算A'!DM$106=1,1-HG34,0))*150+185+'計算A'!DM$5*100000+IF(AND($E34=1,QM34=0),50000,0))),1000000))</f>
        <v/>
      </c>
      <c r="ZU34">
        <f>IF($B34=0,1000000,IF(INDEX('計算A'!$D$60:$II$104,$B34,115)*HG34=1,IF(AND($E34=2,QN34=0),1000000,IF($F34&gt;0,INDEX('計算A'!DN$110:DN$114,$F34+1)+IF(AND($E34=1,QN34=0),1000,0),MIN(AEV34,20)*400+(IF('計算A'!DM$106=1,1-HF34,0)+IF('計算A'!DN$106=1,1-HH34,0))*150+195+'計算A'!DN$5*100000+IF(AND($E34=1,QN34=0),50000,0))),1000000))</f>
        <v/>
      </c>
      <c r="ZV34">
        <f>IF($B34=0,1000000,IF(INDEX('計算A'!$D$60:$II$104,$B34,116)*HH34=1,IF(AND($E34=2,QO34=0),1000000,IF($F34&gt;0,INDEX('計算A'!DO$110:DO$114,$F34+1)+IF(AND($E34=1,QO34=0),1000,0),MIN(AEV34,20)*400+(IF('計算A'!DN$106=1,1-HG34,0)+IF('計算A'!DO$106=1,1-HI34,0))*150+205+'計算A'!DO$5*100000+IF(AND($E34=1,QO34=0),50000,0))),1000000))</f>
        <v/>
      </c>
      <c r="ZW34">
        <f>IF($B34=0,1000000,IF(INDEX('計算A'!$D$60:$II$104,$B34,117)*HI34=1,IF(AND($E34=2,QP34=0),1000000,IF($F34&gt;0,INDEX('計算A'!DP$110:DP$114,$F34+1)+IF(AND($E34=1,QP34=0),1000,0),MIN(AEV34,20)*400+(IF('計算A'!DO$106=1,1-HH34,0)+IF('計算A'!DP$106=1,1-HJ34,0))*150+215+'計算A'!DP$5*100000+IF(AND($E34=1,QP34=0),50000,0))),1000000))</f>
        <v/>
      </c>
      <c r="ZX34">
        <f>IF($B34=0,1000000,IF(INDEX('計算A'!$D$60:$II$104,$B34,118)*HJ34=1,IF(AND($E34=2,QQ34=0),1000000,IF($F34&gt;0,INDEX('計算A'!DQ$110:DQ$114,$F34+1)+IF(AND($E34=1,QQ34=0),1000,0),MIN(AEV34,20)*400+(IF('計算A'!DP$106=1,1-HI34,0)+IF('計算A'!DQ$106=1,1-HK34,0))*150+225+'計算A'!DQ$5*100000+IF(AND($E34=1,QQ34=0),50000,0))),1000000))</f>
        <v/>
      </c>
      <c r="ZY34">
        <f>IF($B34=0,1000000,IF(INDEX('計算A'!$D$60:$II$104,$B34,119)*HK34=1,IF(AND($E34=2,QR34=0),1000000,IF($F34&gt;0,INDEX('計算A'!DR$110:DR$114,$F34+1)+IF(AND($E34=1,QR34=0),1000,0),MIN(AEV34,20)*400+(IF('計算A'!DQ$106=1,1-HJ34,0)+IF('計算A'!DR$106=1,1-HL34,0))*150+235+'計算A'!DR$5*100000+IF(AND($E34=1,QR34=0),50000,0))),1000000))</f>
        <v/>
      </c>
      <c r="ZZ34">
        <f>IF($B34=0,1000000,IF(INDEX('計算A'!$D$60:$II$104,$B34,120)*HL34=1,IF(AND($E34=2,QS34=0),1000000,IF($F34&gt;0,INDEX('計算A'!DS$110:DS$114,$F34+1)+IF(AND($E34=1,QS34=0),1000,0),MIN(AEV34,20)*400+(IF('計算A'!DR$106=1,1-HK34,0))*150+245+'計算A'!DS$5*100000+IF(AND($E34=1,QS34=0),50000,0))),1000000))</f>
        <v/>
      </c>
      <c r="AAA34">
        <f>IF($B34=0,1000000,IF(INDEX('計算A'!$D$60:$II$104,$B34,121)*HM34=1,IF(AND($E34=2,QT34=0),1000000,IF($F34&gt;0,INDEX('計算A'!DT$110:DT$114,$F34+1)+IF(AND($E34=1,QT34=0),1000,0),MIN(AEW34,20)*400+(IF('計算A'!DT$106=1,1-HN34,0))*150+16+'計算A'!DT$5*100000+IF(AND($E34=1,QT34=0),50000,0))),1000000))</f>
        <v/>
      </c>
      <c r="AAB34">
        <f>IF($B34=0,1000000,IF(INDEX('計算A'!$D$60:$II$104,$B34,122)*HN34=1,IF(AND($E34=2,QU34=0),1000000,IF($F34&gt;0,INDEX('計算A'!DU$110:DU$114,$F34+1)+IF(AND($E34=1,QU34=0),1000,0),MIN(AEW34,20)*400+(IF('計算A'!DT$106=1,1-HM34,0)+IF('計算A'!DU$106=1,1-HO34,0))*150+26+'計算A'!DU$5*100000+IF(AND($E34=1,QU34=0),50000,0))),1000000))</f>
        <v/>
      </c>
      <c r="AAC34">
        <f>IF($B34=0,1000000,IF(INDEX('計算A'!$D$60:$II$104,$B34,123)*HO34=1,IF(AND($E34=2,QV34=0),1000000,IF($F34&gt;0,INDEX('計算A'!DV$110:DV$114,$F34+1)+IF(AND($E34=1,QV34=0),1000,0),MIN(AEW34,20)*400+(IF('計算A'!DU$106=1,1-HN34,0)+IF('計算A'!DV$106=1,1-HP34,0))*150+36+'計算A'!DV$5*100000+IF(AND($E34=1,QV34=0),50000,0))),1000000))</f>
        <v/>
      </c>
      <c r="AAD34">
        <f>IF($B34=0,1000000,IF(INDEX('計算A'!$D$60:$II$104,$B34,124)*HP34=1,IF(AND($E34=2,QW34=0),1000000,IF($F34&gt;0,INDEX('計算A'!DW$110:DW$114,$F34+1)+IF(AND($E34=1,QW34=0),1000,0),MIN(AEW34,20)*400+(IF('計算A'!DV$106=1,1-HO34,0)+IF('計算A'!DW$106=1,1-HQ34,0))*150+46+'計算A'!DW$5*100000+IF(AND($E34=1,QW34=0),50000,0))),1000000))</f>
        <v/>
      </c>
      <c r="AAE34">
        <f>IF($B34=0,1000000,IF(INDEX('計算A'!$D$60:$II$104,$B34,125)*HQ34=1,IF(AND($E34=2,QX34=0),1000000,IF($F34&gt;0,INDEX('計算A'!DX$110:DX$114,$F34+1)+IF(AND($E34=1,QX34=0),1000,0),MIN(AEW34,20)*400+(IF('計算A'!DW$106=1,1-HP34,0)+IF('計算A'!DX$106=1,1-HR34,0))*150+56+'計算A'!DX$5*100000+IF(AND($E34=1,QX34=0),50000,0))),1000000))</f>
        <v/>
      </c>
      <c r="AAF34">
        <f>IF($B34=0,1000000,IF(INDEX('計算A'!$D$60:$II$104,$B34,126)*HR34=1,IF(AND($E34=2,QY34=0),1000000,IF($F34&gt;0,INDEX('計算A'!DY$110:DY$114,$F34+1)+IF(AND($E34=1,QY34=0),1000,0),MIN(AEW34,20)*400+(IF('計算A'!DX$106=1,1-HQ34,0)+IF('計算A'!DY$106=1,1-HS34,0))*150+66+'計算A'!DY$5*100000+IF(AND($E34=1,QY34=0),50000,0))),1000000))</f>
        <v/>
      </c>
      <c r="AAG34">
        <f>IF($B34=0,1000000,IF(INDEX('計算A'!$D$60:$II$104,$B34,127)*HS34=1,IF(AND($E34=2,QZ34=0),1000000,IF($F34&gt;0,INDEX('計算A'!DZ$110:DZ$114,$F34+1)+IF(AND($E34=1,QZ34=0),1000,0),MIN(AEW34,20)*400+(IF('計算A'!DY$106=1,1-HR34,0)+IF('計算A'!DZ$106=1,1-HT34,0))*150+76+'計算A'!DZ$5*100000+IF(AND($E34=1,QZ34=0),50000,0))),1000000))</f>
        <v/>
      </c>
      <c r="AAH34">
        <f>IF($B34=0,1000000,IF(INDEX('計算A'!$D$60:$II$104,$B34,128)*HT34=1,IF(AND($E34=2,RA34=0),1000000,IF($F34&gt;0,INDEX('計算A'!EA$110:EA$114,$F34+1)+IF(AND($E34=1,RA34=0),1000,0),MIN(AEW34,20)*400+(IF('計算A'!DZ$106=1,1-HS34,0)+IF('計算A'!EA$106=1,1-HU34,0))*150+86+'計算A'!EA$5*100000+IF(AND($E34=1,RA34=0),50000,0))),1000000))</f>
        <v/>
      </c>
      <c r="AAI34">
        <f>IF($B34=0,1000000,IF(INDEX('計算A'!$D$60:$II$104,$B34,129)*HU34=1,IF(AND($E34=2,RB34=0),1000000,IF($F34&gt;0,INDEX('計算A'!EB$110:EB$114,$F34+1)+IF(AND($E34=1,RB34=0),1000,0),MIN(AEW34,20)*400+(IF('計算A'!EA$106=1,1-HT34,0)+IF('計算A'!EB$106=1,1-HV34,0))*150+96+'計算A'!EB$5*100000+IF(AND($E34=1,RB34=0),50000,0))),1000000))</f>
        <v/>
      </c>
      <c r="AAJ34">
        <f>IF($B34=0,1000000,IF(INDEX('計算A'!$D$60:$II$104,$B34,130)*HV34=1,IF(AND($E34=2,RC34=0),1000000,IF($F34&gt;0,INDEX('計算A'!EC$110:EC$114,$F34+1)+IF(AND($E34=1,RC34=0),1000,0),MIN(AEW34,20)*400+(IF('計算A'!EB$106=1,1-HU34,0)+IF('計算A'!EC$106=1,1-HW34,0))*150+106+'計算A'!EC$5*100000+IF(AND($E34=1,RC34=0),50000,0))),1000000))</f>
        <v/>
      </c>
      <c r="AAK34">
        <f>IF($B34=0,1000000,IF(INDEX('計算A'!$D$60:$II$104,$B34,131)*HW34=1,IF(AND($E34=2,RD34=0),1000000,IF($F34&gt;0,INDEX('計算A'!ED$110:ED$114,$F34+1)+IF(AND($E34=1,RD34=0),1000,0),MIN(AEW34,20)*400+(IF('計算A'!EC$106=1,1-HV34,0)+IF('計算A'!ED$106=1,1-HX34,0))*150+116+'計算A'!ED$5*100000+IF(AND($E34=1,RD34=0),50000,0))),1000000))</f>
        <v/>
      </c>
      <c r="AAL34">
        <f>IF($B34=0,1000000,IF(INDEX('計算A'!$D$60:$II$104,$B34,132)*HX34=1,IF(AND($E34=2,RE34=0),1000000,IF($F34&gt;0,INDEX('計算A'!EE$110:EE$114,$F34+1)+IF(AND($E34=1,RE34=0),1000,0),MIN(AEW34,20)*400+(IF('計算A'!ED$106=1,1-HW34,0)+IF('計算A'!EE$106=1,1-HY34,0))*150+126+'計算A'!EE$5*100000+IF(AND($E34=1,RE34=0),50000,0))),1000000))</f>
        <v/>
      </c>
      <c r="AAM34">
        <f>IF($B34=0,1000000,IF(INDEX('計算A'!$D$60:$II$104,$B34,133)*HY34=1,IF(AND($E34=2,RF34=0),1000000,IF($F34&gt;0,INDEX('計算A'!EF$110:EF$114,$F34+1)+IF(AND($E34=1,RF34=0),1000,0),MIN(AEW34,20)*400+(IF('計算A'!EE$106=1,1-HX34,0)+IF('計算A'!EF$106=1,1-HZ34,0))*150+136+'計算A'!EF$5*100000+IF(AND($E34=1,RF34=0),50000,0))),1000000))</f>
        <v/>
      </c>
      <c r="AAN34">
        <f>IF($B34=0,1000000,IF(INDEX('計算A'!$D$60:$II$104,$B34,134)*HZ34=1,IF(AND($E34=2,RG34=0),1000000,IF($F34&gt;0,INDEX('計算A'!EG$110:EG$114,$F34+1)+IF(AND($E34=1,RG34=0),1000,0),MIN(AEW34,20)*400+(IF('計算A'!EF$106=1,1-HY34,0)+IF('計算A'!EG$106=1,1-IA34,0))*150+146+'計算A'!EG$5*100000+IF(AND($E34=1,RG34=0),50000,0))),1000000))</f>
        <v/>
      </c>
      <c r="AAO34">
        <f>IF($B34=0,1000000,IF(INDEX('計算A'!$D$60:$II$104,$B34,135)*IA34=1,IF(AND($E34=2,RH34=0),1000000,IF($F34&gt;0,INDEX('計算A'!EH$110:EH$114,$F34+1)+IF(AND($E34=1,RH34=0),1000,0),MIN(AEW34,20)*400+(IF('計算A'!EG$106=1,1-HZ34,0)+IF('計算A'!EH$106=1,1-IB34,0))*150+156+'計算A'!EH$5*100000+IF(AND($E34=1,RH34=0),50000,0))),1000000))</f>
        <v/>
      </c>
      <c r="AAP34">
        <f>IF($B34=0,1000000,IF(INDEX('計算A'!$D$60:$II$104,$B34,136)*IB34=1,IF(AND($E34=2,RI34=0),1000000,IF($F34&gt;0,INDEX('計算A'!EI$110:EI$114,$F34+1)+IF(AND($E34=1,RI34=0),1000,0),MIN(AEW34,20)*400+(IF('計算A'!EH$106=1,1-IA34,0)+IF('計算A'!EI$106=1,1-IC34,0))*150+166+'計算A'!EI$5*100000+IF(AND($E34=1,RI34=0),50000,0))),1000000))</f>
        <v/>
      </c>
      <c r="AAQ34">
        <f>IF($B34=0,1000000,IF(INDEX('計算A'!$D$60:$II$104,$B34,137)*IC34=1,IF(AND($E34=2,RJ34=0),1000000,IF($F34&gt;0,INDEX('計算A'!EJ$110:EJ$114,$F34+1)+IF(AND($E34=1,RJ34=0),1000,0),MIN(AEW34,20)*400+(IF('計算A'!EI$106=1,1-IB34,0)+IF('計算A'!EJ$106=1,1-ID34,0))*150+176+'計算A'!EJ$5*100000+IF(AND($E34=1,RJ34=0),50000,0))),1000000))</f>
        <v/>
      </c>
      <c r="AAR34">
        <f>IF($B34=0,1000000,IF(INDEX('計算A'!$D$60:$II$104,$B34,138)*ID34=1,IF(AND($E34=2,RK34=0),1000000,IF($F34&gt;0,INDEX('計算A'!EK$110:EK$114,$F34+1)+IF(AND($E34=1,RK34=0),1000,0),MIN(AEW34,20)*400+(IF('計算A'!EJ$106=1,1-IC34,0)+IF('計算A'!EK$106=1,1-IE34,0))*150+186+'計算A'!EK$5*100000+IF(AND($E34=1,RK34=0),50000,0))),1000000))</f>
        <v/>
      </c>
      <c r="AAS34">
        <f>IF($B34=0,1000000,IF(INDEX('計算A'!$D$60:$II$104,$B34,139)*IE34=1,IF(AND($E34=2,RL34=0),1000000,IF($F34&gt;0,INDEX('計算A'!EL$110:EL$114,$F34+1)+IF(AND($E34=1,RL34=0),1000,0),MIN(AEW34,20)*400+(IF('計算A'!EK$106=1,1-ID34,0)+IF('計算A'!EL$106=1,1-IF34,0))*150+196+'計算A'!EL$5*100000+IF(AND($E34=1,RL34=0),50000,0))),1000000))</f>
        <v/>
      </c>
      <c r="AAT34">
        <f>IF($B34=0,1000000,IF(INDEX('計算A'!$D$60:$II$104,$B34,140)*IF34=1,IF(AND($E34=2,RM34=0),1000000,IF($F34&gt;0,INDEX('計算A'!EM$110:EM$114,$F34+1)+IF(AND($E34=1,RM34=0),1000,0),MIN(AEW34,20)*400+(IF('計算A'!EL$106=1,1-IE34,0)+IF('計算A'!EM$106=1,1-IG34,0))*150+206+'計算A'!EM$5*100000+IF(AND($E34=1,RM34=0),50000,0))),1000000))</f>
        <v/>
      </c>
      <c r="AAU34">
        <f>IF($B34=0,1000000,IF(INDEX('計算A'!$D$60:$II$104,$B34,141)*IG34=1,IF(AND($E34=2,RN34=0),1000000,IF($F34&gt;0,INDEX('計算A'!EN$110:EN$114,$F34+1)+IF(AND($E34=1,RN34=0),1000,0),MIN(AEW34,20)*400+(IF('計算A'!EM$106=1,1-IF34,0)+IF('計算A'!EN$106=1,1-IH34,0))*150+216+'計算A'!EN$5*100000+IF(AND($E34=1,RN34=0),50000,0))),1000000))</f>
        <v/>
      </c>
      <c r="AAV34">
        <f>IF($B34=0,1000000,IF(INDEX('計算A'!$D$60:$II$104,$B34,142)*IH34=1,IF(AND($E34=2,RO34=0),1000000,IF($F34&gt;0,INDEX('計算A'!EO$110:EO$114,$F34+1)+IF(AND($E34=1,RO34=0),1000,0),MIN(AEW34,20)*400+(IF('計算A'!EN$106=1,1-IG34,0)+IF('計算A'!EO$106=1,1-II34,0))*150+226+'計算A'!EO$5*100000+IF(AND($E34=1,RO34=0),50000,0))),1000000))</f>
        <v/>
      </c>
      <c r="AAW34">
        <f>IF($B34=0,1000000,IF(INDEX('計算A'!$D$60:$II$104,$B34,143)*II34=1,IF(AND($E34=2,RP34=0),1000000,IF($F34&gt;0,INDEX('計算A'!EP$110:EP$114,$F34+1)+IF(AND($E34=1,RP34=0),1000,0),MIN(AEW34,20)*400+(IF('計算A'!EO$106=1,1-IH34,0)+IF('計算A'!EP$106=1,1-IJ34,0))*150+236+'計算A'!EP$5*100000+IF(AND($E34=1,RP34=0),50000,0))),1000000))</f>
        <v/>
      </c>
      <c r="AAX34">
        <f>IF($B34=0,1000000,IF(INDEX('計算A'!$D$60:$II$104,$B34,144)*IJ34=1,IF(AND($E34=2,RQ34=0),1000000,IF($F34&gt;0,INDEX('計算A'!EQ$110:EQ$114,$F34+1)+IF(AND($E34=1,RQ34=0),1000,0),MIN(AEW34,20)*400+(IF('計算A'!EP$106=1,1-II34,0))*150+246+'計算A'!EQ$5*100000+IF(AND($E34=1,RQ34=0),50000,0))),1000000))</f>
        <v/>
      </c>
      <c r="AAY34">
        <f>IF($B34=0,1000000,IF(INDEX('計算A'!$D$60:$II$104,$B34,145)*IK34=1,IF(AND($E34=2,RR34=0),1000000,IF($F34&gt;0,INDEX('計算A'!ER$110:ER$114,$F34+1)+IF(AND($E34=1,RR34=0),1000,0),MIN(AEX34,20)*400+(IF('計算A'!ER$106=1,1-IL34,0))*150+17+'計算A'!ER$5*100000+IF(AND($E34=1,RR34=0),50000,0))),1000000))</f>
        <v/>
      </c>
      <c r="AAZ34">
        <f>IF($B34=0,1000000,IF(INDEX('計算A'!$D$60:$II$104,$B34,146)*IL34=1,IF(AND($E34=2,RS34=0),1000000,IF($F34&gt;0,INDEX('計算A'!ES$110:ES$114,$F34+1)+IF(AND($E34=1,RS34=0),1000,0),MIN(AEX34,20)*400+(IF('計算A'!ER$106=1,1-IK34,0)+IF('計算A'!ES$106=1,1-IM34,0))*150+27+'計算A'!ES$5*100000+IF(AND($E34=1,RS34=0),50000,0))),1000000))</f>
        <v/>
      </c>
      <c r="ABA34">
        <f>IF($B34=0,1000000,IF(INDEX('計算A'!$D$60:$II$104,$B34,147)*IM34=1,IF(AND($E34=2,RT34=0),1000000,IF($F34&gt;0,INDEX('計算A'!ET$110:ET$114,$F34+1)+IF(AND($E34=1,RT34=0),1000,0),MIN(AEX34,20)*400+(IF('計算A'!ES$106=1,1-IL34,0)+IF('計算A'!ET$106=1,1-IN34,0))*150+37+'計算A'!ET$5*100000+IF(AND($E34=1,RT34=0),50000,0))),1000000))</f>
        <v/>
      </c>
      <c r="ABB34">
        <f>IF($B34=0,1000000,IF(INDEX('計算A'!$D$60:$II$104,$B34,148)*IN34=1,IF(AND($E34=2,RU34=0),1000000,IF($F34&gt;0,INDEX('計算A'!EU$110:EU$114,$F34+1)+IF(AND($E34=1,RU34=0),1000,0),MIN(AEX34,20)*400+(IF('計算A'!ET$106=1,1-IM34,0)+IF('計算A'!EU$106=1,1-IO34,0))*150+47+'計算A'!EU$5*100000+IF(AND($E34=1,RU34=0),50000,0))),1000000))</f>
        <v/>
      </c>
      <c r="ABC34">
        <f>IF($B34=0,1000000,IF(INDEX('計算A'!$D$60:$II$104,$B34,149)*IO34=1,IF(AND($E34=2,RV34=0),1000000,IF($F34&gt;0,INDEX('計算A'!EV$110:EV$114,$F34+1)+IF(AND($E34=1,RV34=0),1000,0),MIN(AEX34,20)*400+(IF('計算A'!EU$106=1,1-IN34,0)+IF('計算A'!EV$106=1,1-IP34,0))*150+57+'計算A'!EV$5*100000+IF(AND($E34=1,RV34=0),50000,0))),1000000))</f>
        <v/>
      </c>
      <c r="ABD34">
        <f>IF($B34=0,1000000,IF(INDEX('計算A'!$D$60:$II$104,$B34,150)*IP34=1,IF(AND($E34=2,RW34=0),1000000,IF($F34&gt;0,INDEX('計算A'!EW$110:EW$114,$F34+1)+IF(AND($E34=1,RW34=0),1000,0),MIN(AEX34,20)*400+(IF('計算A'!EV$106=1,1-IO34,0)+IF('計算A'!EW$106=1,1-IQ34,0))*150+67+'計算A'!EW$5*100000+IF(AND($E34=1,RW34=0),50000,0))),1000000))</f>
        <v/>
      </c>
      <c r="ABE34">
        <f>IF($B34=0,1000000,IF(INDEX('計算A'!$D$60:$II$104,$B34,151)*IQ34=1,IF(AND($E34=2,RX34=0),1000000,IF($F34&gt;0,INDEX('計算A'!EX$110:EX$114,$F34+1)+IF(AND($E34=1,RX34=0),1000,0),MIN(AEX34,20)*400+(IF('計算A'!EW$106=1,1-IP34,0)+IF('計算A'!EX$106=1,1-IR34,0))*150+77+'計算A'!EX$5*100000+IF(AND($E34=1,RX34=0),50000,0))),1000000))</f>
        <v/>
      </c>
      <c r="ABF34">
        <f>IF($B34=0,1000000,IF(INDEX('計算A'!$D$60:$II$104,$B34,152)*IR34=1,IF(AND($E34=2,RY34=0),1000000,IF($F34&gt;0,INDEX('計算A'!EY$110:EY$114,$F34+1)+IF(AND($E34=1,RY34=0),1000,0),MIN(AEX34,20)*400+(IF('計算A'!EX$106=1,1-IQ34,0)+IF('計算A'!EY$106=1,1-IS34,0))*150+87+'計算A'!EY$5*100000+IF(AND($E34=1,RY34=0),50000,0))),1000000))</f>
        <v/>
      </c>
      <c r="ABG34">
        <f>IF($B34=0,1000000,IF(INDEX('計算A'!$D$60:$II$104,$B34,153)*IS34=1,IF(AND($E34=2,RZ34=0),1000000,IF($F34&gt;0,INDEX('計算A'!EZ$110:EZ$114,$F34+1)+IF(AND($E34=1,RZ34=0),1000,0),MIN(AEX34,20)*400+(IF('計算A'!EY$106=1,1-IR34,0)+IF('計算A'!EZ$106=1,1-IT34,0))*150+97+'計算A'!EZ$5*100000+IF(AND($E34=1,RZ34=0),50000,0))),1000000))</f>
        <v/>
      </c>
      <c r="ABH34">
        <f>IF($B34=0,1000000,IF(INDEX('計算A'!$D$60:$II$104,$B34,154)*IT34=1,IF(AND($E34=2,SA34=0),1000000,IF($F34&gt;0,INDEX('計算A'!FA$110:FA$114,$F34+1)+IF(AND($E34=1,SA34=0),1000,0),MIN(AEX34,20)*400+(IF('計算A'!EZ$106=1,1-IS34,0)+IF('計算A'!FA$106=1,1-IU34,0))*150+107+'計算A'!FA$5*100000+IF(AND($E34=1,SA34=0),50000,0))),1000000))</f>
        <v/>
      </c>
      <c r="ABI34">
        <f>IF($B34=0,1000000,IF(INDEX('計算A'!$D$60:$II$104,$B34,155)*IU34=1,IF(AND($E34=2,SB34=0),1000000,IF($F34&gt;0,INDEX('計算A'!FB$110:FB$114,$F34+1)+IF(AND($E34=1,SB34=0),1000,0),MIN(AEX34,20)*400+(IF('計算A'!FA$106=1,1-IT34,0)+IF('計算A'!FB$106=1,1-IV34,0))*150+117+'計算A'!FB$5*100000+IF(AND($E34=1,SB34=0),50000,0))),1000000))</f>
        <v/>
      </c>
      <c r="ABJ34">
        <f>IF($B34=0,1000000,IF(INDEX('計算A'!$D$60:$II$104,$B34,156)*IV34=1,IF(AND($E34=2,SC34=0),1000000,IF($F34&gt;0,INDEX('計算A'!FC$110:FC$114,$F34+1)+IF(AND($E34=1,SC34=0),1000,0),MIN(AEX34,20)*400+(IF('計算A'!FB$106=1,1-IU34,0)+IF('計算A'!FC$106=1,1-IW34,0))*150+127+'計算A'!FC$5*100000+IF(AND($E34=1,SC34=0),50000,0))),1000000))</f>
        <v/>
      </c>
      <c r="ABK34">
        <f>IF($B34=0,1000000,IF(INDEX('計算A'!$D$60:$II$104,$B34,157)*IW34=1,IF(AND($E34=2,SD34=0),1000000,IF($F34&gt;0,INDEX('計算A'!FD$110:FD$114,$F34+1)+IF(AND($E34=1,SD34=0),1000,0),MIN(AEX34,20)*400+(IF('計算A'!FC$106=1,1-IV34,0)+IF('計算A'!FD$106=1,1-IX34,0))*150+137+'計算A'!FD$5*100000+IF(AND($E34=1,SD34=0),50000,0))),1000000))</f>
        <v/>
      </c>
      <c r="ABL34">
        <f>IF($B34=0,1000000,IF(INDEX('計算A'!$D$60:$II$104,$B34,158)*IX34=1,IF(AND($E34=2,SE34=0),1000000,IF($F34&gt;0,INDEX('計算A'!FE$110:FE$114,$F34+1)+IF(AND($E34=1,SE34=0),1000,0),MIN(AEX34,20)*400+(IF('計算A'!FD$106=1,1-IW34,0)+IF('計算A'!FE$106=1,1-IY34,0))*150+147+'計算A'!FE$5*100000+IF(AND($E34=1,SE34=0),50000,0))),1000000))</f>
        <v/>
      </c>
      <c r="ABM34">
        <f>IF($B34=0,1000000,IF(INDEX('計算A'!$D$60:$II$104,$B34,159)*IY34=1,IF(AND($E34=2,SF34=0),1000000,IF($F34&gt;0,INDEX('計算A'!FF$110:FF$114,$F34+1)+IF(AND($E34=1,SF34=0),1000,0),MIN(AEX34,20)*400+(IF('計算A'!FE$106=1,1-IX34,0)+IF('計算A'!FF$106=1,1-IZ34,0))*150+157+'計算A'!FF$5*100000+IF(AND($E34=1,SF34=0),50000,0))),1000000))</f>
        <v/>
      </c>
      <c r="ABN34">
        <f>IF($B34=0,1000000,IF(INDEX('計算A'!$D$60:$II$104,$B34,160)*IZ34=1,IF(AND($E34=2,SG34=0),1000000,IF($F34&gt;0,INDEX('計算A'!FG$110:FG$114,$F34+1)+IF(AND($E34=1,SG34=0),1000,0),MIN(AEX34,20)*400+(IF('計算A'!FF$106=1,1-IY34,0)+IF('計算A'!FG$106=1,1-JA34,0))*150+167+'計算A'!FG$5*100000+IF(AND($E34=1,SG34=0),50000,0))),1000000))</f>
        <v/>
      </c>
      <c r="ABO34">
        <f>IF($B34=0,1000000,IF(INDEX('計算A'!$D$60:$II$104,$B34,161)*JA34=1,IF(AND($E34=2,SH34=0),1000000,IF($F34&gt;0,INDEX('計算A'!FH$110:FH$114,$F34+1)+IF(AND($E34=1,SH34=0),1000,0),MIN(AEX34,20)*400+(IF('計算A'!FG$106=1,1-IZ34,0)+IF('計算A'!FH$106=1,1-JB34,0))*150+177+'計算A'!FH$5*100000+IF(AND($E34=1,SH34=0),50000,0))),1000000))</f>
        <v/>
      </c>
      <c r="ABP34">
        <f>IF($B34=0,1000000,IF(INDEX('計算A'!$D$60:$II$104,$B34,162)*JB34=1,IF(AND($E34=2,SI34=0),1000000,IF($F34&gt;0,INDEX('計算A'!FI$110:FI$114,$F34+1)+IF(AND($E34=1,SI34=0),1000,0),MIN(AEX34,20)*400+(IF('計算A'!FH$106=1,1-JA34,0)+IF('計算A'!FI$106=1,1-JC34,0))*150+187+'計算A'!FI$5*100000+IF(AND($E34=1,SI34=0),50000,0))),1000000))</f>
        <v/>
      </c>
      <c r="ABQ34">
        <f>IF($B34=0,1000000,IF(INDEX('計算A'!$D$60:$II$104,$B34,163)*JC34=1,IF(AND($E34=2,SJ34=0),1000000,IF($F34&gt;0,INDEX('計算A'!FJ$110:FJ$114,$F34+1)+IF(AND($E34=1,SJ34=0),1000,0),MIN(AEX34,20)*400+(IF('計算A'!FI$106=1,1-JB34,0)+IF('計算A'!FJ$106=1,1-JD34,0))*150+197+'計算A'!FJ$5*100000+IF(AND($E34=1,SJ34=0),50000,0))),1000000))</f>
        <v/>
      </c>
      <c r="ABR34">
        <f>IF($B34=0,1000000,IF(INDEX('計算A'!$D$60:$II$104,$B34,164)*JD34=1,IF(AND($E34=2,SK34=0),1000000,IF($F34&gt;0,INDEX('計算A'!FK$110:FK$114,$F34+1)+IF(AND($E34=1,SK34=0),1000,0),MIN(AEX34,20)*400+(IF('計算A'!FJ$106=1,1-JC34,0)+IF('計算A'!FK$106=1,1-JE34,0))*150+207+'計算A'!FK$5*100000+IF(AND($E34=1,SK34=0),50000,0))),1000000))</f>
        <v/>
      </c>
      <c r="ABS34">
        <f>IF($B34=0,1000000,IF(INDEX('計算A'!$D$60:$II$104,$B34,165)*JE34=1,IF(AND($E34=2,SL34=0),1000000,IF($F34&gt;0,INDEX('計算A'!FL$110:FL$114,$F34+1)+IF(AND($E34=1,SL34=0),1000,0),MIN(AEX34,20)*400+(IF('計算A'!FK$106=1,1-JD34,0)+IF('計算A'!FL$106=1,1-JF34,0))*150+217+'計算A'!FL$5*100000+IF(AND($E34=1,SL34=0),50000,0))),1000000))</f>
        <v/>
      </c>
      <c r="ABT34">
        <f>IF($B34=0,1000000,IF(INDEX('計算A'!$D$60:$II$104,$B34,166)*JF34=1,IF(AND($E34=2,SM34=0),1000000,IF($F34&gt;0,INDEX('計算A'!FM$110:FM$114,$F34+1)+IF(AND($E34=1,SM34=0),1000,0),MIN(AEX34,20)*400+(IF('計算A'!FL$106=1,1-JE34,0)+IF('計算A'!FM$106=1,1-JG34,0))*150+227+'計算A'!FM$5*100000+IF(AND($E34=1,SM34=0),50000,0))),1000000))</f>
        <v/>
      </c>
      <c r="ABU34">
        <f>IF($B34=0,1000000,IF(INDEX('計算A'!$D$60:$II$104,$B34,167)*JG34=1,IF(AND($E34=2,SN34=0),1000000,IF($F34&gt;0,INDEX('計算A'!FN$110:FN$114,$F34+1)+IF(AND($E34=1,SN34=0),1000,0),MIN(AEX34,20)*400+(IF('計算A'!FM$106=1,1-JF34,0)+IF('計算A'!FN$106=1,1-JH34,0))*150+237+'計算A'!FN$5*100000+IF(AND($E34=1,SN34=0),50000,0))),1000000))</f>
        <v/>
      </c>
      <c r="ABV34">
        <f>IF($B34=0,1000000,IF(INDEX('計算A'!$D$60:$II$104,$B34,168)*JH34=1,IF(AND($E34=2,SO34=0),1000000,IF($F34&gt;0,INDEX('計算A'!FO$110:FO$114,$F34+1)+IF(AND($E34=1,SO34=0),1000,0),MIN(AEX34,20)*400+(IF('計算A'!FN$106=1,1-JG34,0))*150+247+'計算A'!FO$5*100000+IF(AND($E34=1,SO34=0),50000,0))),1000000))</f>
        <v/>
      </c>
      <c r="ABW34">
        <f>IF($B34=0,1000000,IF(INDEX('計算A'!$D$60:$II$104,$B34,169)*JI34=1,IF(AND($E34=2,SP34=0),1000000,IF($F34&gt;0,INDEX('計算A'!FP$110:FP$114,$F34+1)+IF(AND($E34=1,SP34=0),1000,0),MIN(AEY34,20)*400+(IF('計算A'!FP$106=1,1-JJ34,0))*150+18+'計算A'!FP$5*100000+IF(AND($E34=1,SP34=0),50000,0))),1000000))</f>
        <v/>
      </c>
      <c r="ABX34">
        <f>IF($B34=0,1000000,IF(INDEX('計算A'!$D$60:$II$104,$B34,170)*JJ34=1,IF(AND($E34=2,SQ34=0),1000000,IF($F34&gt;0,INDEX('計算A'!FQ$110:FQ$114,$F34+1)+IF(AND($E34=1,SQ34=0),1000,0),MIN(AEY34,20)*400+(IF('計算A'!FP$106=1,1-JI34,0)+IF('計算A'!FQ$106=1,1-JK34,0))*150+28+'計算A'!FQ$5*100000+IF(AND($E34=1,SQ34=0),50000,0))),1000000))</f>
        <v/>
      </c>
      <c r="ABY34">
        <f>IF($B34=0,1000000,IF(INDEX('計算A'!$D$60:$II$104,$B34,171)*JK34=1,IF(AND($E34=2,SR34=0),1000000,IF($F34&gt;0,INDEX('計算A'!FR$110:FR$114,$F34+1)+IF(AND($E34=1,SR34=0),1000,0),MIN(AEY34,20)*400+(IF('計算A'!FQ$106=1,1-JJ34,0)+IF('計算A'!FR$106=1,1-JL34,0))*150+38+'計算A'!FR$5*100000+IF(AND($E34=1,SR34=0),50000,0))),1000000))</f>
        <v/>
      </c>
      <c r="ABZ34">
        <f>IF($B34=0,1000000,IF(INDEX('計算A'!$D$60:$II$104,$B34,172)*JL34=1,IF(AND($E34=2,SS34=0),1000000,IF($F34&gt;0,INDEX('計算A'!FS$110:FS$114,$F34+1)+IF(AND($E34=1,SS34=0),1000,0),MIN(AEY34,20)*400+(IF('計算A'!FR$106=1,1-JK34,0)+IF('計算A'!FS$106=1,1-JM34,0))*150+48+'計算A'!FS$5*100000+IF(AND($E34=1,SS34=0),50000,0))),1000000))</f>
        <v/>
      </c>
      <c r="ACA34">
        <f>IF($B34=0,1000000,IF(INDEX('計算A'!$D$60:$II$104,$B34,173)*JM34=1,IF(AND($E34=2,ST34=0),1000000,IF($F34&gt;0,INDEX('計算A'!FT$110:FT$114,$F34+1)+IF(AND($E34=1,ST34=0),1000,0),MIN(AEY34,20)*400+(IF('計算A'!FS$106=1,1-JL34,0)+IF('計算A'!FT$106=1,1-JN34,0))*150+58+'計算A'!FT$5*100000+IF(AND($E34=1,ST34=0),50000,0))),1000000))</f>
        <v/>
      </c>
      <c r="ACB34">
        <f>IF($B34=0,1000000,IF(INDEX('計算A'!$D$60:$II$104,$B34,174)*JN34=1,IF(AND($E34=2,SU34=0),1000000,IF($F34&gt;0,INDEX('計算A'!FU$110:FU$114,$F34+1)+IF(AND($E34=1,SU34=0),1000,0),MIN(AEY34,20)*400+(IF('計算A'!FT$106=1,1-JM34,0)+IF('計算A'!FU$106=1,1-JO34,0))*150+68+'計算A'!FU$5*100000+IF(AND($E34=1,SU34=0),50000,0))),1000000))</f>
        <v/>
      </c>
      <c r="ACC34">
        <f>IF($B34=0,1000000,IF(INDEX('計算A'!$D$60:$II$104,$B34,175)*JO34=1,IF(AND($E34=2,SV34=0),1000000,IF($F34&gt;0,INDEX('計算A'!FV$110:FV$114,$F34+1)+IF(AND($E34=1,SV34=0),1000,0),MIN(AEY34,20)*400+(IF('計算A'!FU$106=1,1-JN34,0)+IF('計算A'!FV$106=1,1-JP34,0))*150+78+'計算A'!FV$5*100000+IF(AND($E34=1,SV34=0),50000,0))),1000000))</f>
        <v/>
      </c>
      <c r="ACD34">
        <f>IF($B34=0,1000000,IF(INDEX('計算A'!$D$60:$II$104,$B34,176)*JP34=1,IF(AND($E34=2,SW34=0),1000000,IF($F34&gt;0,INDEX('計算A'!FW$110:FW$114,$F34+1)+IF(AND($E34=1,SW34=0),1000,0),MIN(AEY34,20)*400+(IF('計算A'!FV$106=1,1-JO34,0)+IF('計算A'!FW$106=1,1-JQ34,0))*150+88+'計算A'!FW$5*100000+IF(AND($E34=1,SW34=0),50000,0))),1000000))</f>
        <v/>
      </c>
      <c r="ACE34">
        <f>IF($B34=0,1000000,IF(INDEX('計算A'!$D$60:$II$104,$B34,177)*JQ34=1,IF(AND($E34=2,SX34=0),1000000,IF($F34&gt;0,INDEX('計算A'!FX$110:FX$114,$F34+1)+IF(AND($E34=1,SX34=0),1000,0),MIN(AEY34,20)*400+(IF('計算A'!FW$106=1,1-JP34,0)+IF('計算A'!FX$106=1,1-JR34,0))*150+98+'計算A'!FX$5*100000+IF(AND($E34=1,SX34=0),50000,0))),1000000))</f>
        <v/>
      </c>
      <c r="ACF34">
        <f>IF($B34=0,1000000,IF(INDEX('計算A'!$D$60:$II$104,$B34,178)*JR34=1,IF(AND($E34=2,SY34=0),1000000,IF($F34&gt;0,INDEX('計算A'!FY$110:FY$114,$F34+1)+IF(AND($E34=1,SY34=0),1000,0),MIN(AEY34,20)*400+(IF('計算A'!FX$106=1,1-JQ34,0)+IF('計算A'!FY$106=1,1-JS34,0))*150+108+'計算A'!FY$5*100000+IF(AND($E34=1,SY34=0),50000,0))),1000000))</f>
        <v/>
      </c>
      <c r="ACG34">
        <f>IF($B34=0,1000000,IF(INDEX('計算A'!$D$60:$II$104,$B34,179)*JS34=1,IF(AND($E34=2,SZ34=0),1000000,IF($F34&gt;0,INDEX('計算A'!FZ$110:FZ$114,$F34+1)+IF(AND($E34=1,SZ34=0),1000,0),MIN(AEY34,20)*400+(IF('計算A'!FY$106=1,1-JR34,0)+IF('計算A'!FZ$106=1,1-JT34,0))*150+118+'計算A'!FZ$5*100000+IF(AND($E34=1,SZ34=0),50000,0))),1000000))</f>
        <v/>
      </c>
      <c r="ACH34">
        <f>IF($B34=0,1000000,IF(INDEX('計算A'!$D$60:$II$104,$B34,180)*JT34=1,IF(AND($E34=2,TA34=0),1000000,IF($F34&gt;0,INDEX('計算A'!GA$110:GA$114,$F34+1)+IF(AND($E34=1,TA34=0),1000,0),MIN(AEY34,20)*400+(IF('計算A'!FZ$106=1,1-JS34,0)+IF('計算A'!GA$106=1,1-JU34,0))*150+128+'計算A'!GA$5*100000+IF(AND($E34=1,TA34=0),50000,0))),1000000))</f>
        <v/>
      </c>
      <c r="ACI34">
        <f>IF($B34=0,1000000,IF(INDEX('計算A'!$D$60:$II$104,$B34,181)*JU34=1,IF(AND($E34=2,TB34=0),1000000,IF($F34&gt;0,INDEX('計算A'!GB$110:GB$114,$F34+1)+IF(AND($E34=1,TB34=0),1000,0),MIN(AEY34,20)*400+(IF('計算A'!GA$106=1,1-JT34,0)+IF('計算A'!GB$106=1,1-JV34,0))*150+138+'計算A'!GB$5*100000+IF(AND($E34=1,TB34=0),50000,0))),1000000))</f>
        <v/>
      </c>
      <c r="ACJ34">
        <f>IF($B34=0,1000000,IF(INDEX('計算A'!$D$60:$II$104,$B34,182)*JV34=1,IF(AND($E34=2,TC34=0),1000000,IF($F34&gt;0,INDEX('計算A'!GC$110:GC$114,$F34+1)+IF(AND($E34=1,TC34=0),1000,0),MIN(AEY34,20)*400+(IF('計算A'!GB$106=1,1-JU34,0)+IF('計算A'!GC$106=1,1-JW34,0))*150+148+'計算A'!GC$5*100000+IF(AND($E34=1,TC34=0),50000,0))),1000000))</f>
        <v/>
      </c>
      <c r="ACK34">
        <f>IF($B34=0,1000000,IF(INDEX('計算A'!$D$60:$II$104,$B34,183)*JW34=1,IF(AND($E34=2,TD34=0),1000000,IF($F34&gt;0,INDEX('計算A'!GD$110:GD$114,$F34+1)+IF(AND($E34=1,TD34=0),1000,0),MIN(AEY34,20)*400+(IF('計算A'!GC$106=1,1-JV34,0)+IF('計算A'!GD$106=1,1-JX34,0))*150+158+'計算A'!GD$5*100000+IF(AND($E34=1,TD34=0),50000,0))),1000000))</f>
        <v/>
      </c>
      <c r="ACL34">
        <f>IF($B34=0,1000000,IF(INDEX('計算A'!$D$60:$II$104,$B34,184)*JX34=1,IF(AND($E34=2,TE34=0),1000000,IF($F34&gt;0,INDEX('計算A'!GE$110:GE$114,$F34+1)+IF(AND($E34=1,TE34=0),1000,0),MIN(AEY34,20)*400+(IF('計算A'!GD$106=1,1-JW34,0)+IF('計算A'!GE$106=1,1-JY34,0))*150+168+'計算A'!GE$5*100000+IF(AND($E34=1,TE34=0),50000,0))),1000000))</f>
        <v/>
      </c>
      <c r="ACM34">
        <f>IF($B34=0,1000000,IF(INDEX('計算A'!$D$60:$II$104,$B34,185)*JY34=1,IF(AND($E34=2,TF34=0),1000000,IF($F34&gt;0,INDEX('計算A'!GF$110:GF$114,$F34+1)+IF(AND($E34=1,TF34=0),1000,0),MIN(AEY34,20)*400+(IF('計算A'!GE$106=1,1-JX34,0)+IF('計算A'!GF$106=1,1-JZ34,0))*150+178+'計算A'!GF$5*100000+IF(AND($E34=1,TF34=0),50000,0))),1000000))</f>
        <v/>
      </c>
      <c r="ACN34">
        <f>IF($B34=0,1000000,IF(INDEX('計算A'!$D$60:$II$104,$B34,186)*JZ34=1,IF(AND($E34=2,TG34=0),1000000,IF($F34&gt;0,INDEX('計算A'!GG$110:GG$114,$F34+1)+IF(AND($E34=1,TG34=0),1000,0),MIN(AEY34,20)*400+(IF('計算A'!GF$106=1,1-JY34,0)+IF('計算A'!GG$106=1,1-KA34,0))*150+188+'計算A'!GG$5*100000+IF(AND($E34=1,TG34=0),50000,0))),1000000))</f>
        <v/>
      </c>
      <c r="ACO34">
        <f>IF($B34=0,1000000,IF(INDEX('計算A'!$D$60:$II$104,$B34,187)*KA34=1,IF(AND($E34=2,TH34=0),1000000,IF($F34&gt;0,INDEX('計算A'!GH$110:GH$114,$F34+1)+IF(AND($E34=1,TH34=0),1000,0),MIN(AEY34,20)*400+(IF('計算A'!GG$106=1,1-JZ34,0)+IF('計算A'!GH$106=1,1-KB34,0))*150+198+'計算A'!GH$5*100000+IF(AND($E34=1,TH34=0),50000,0))),1000000))</f>
        <v/>
      </c>
      <c r="ACP34">
        <f>IF($B34=0,1000000,IF(INDEX('計算A'!$D$60:$II$104,$B34,188)*KB34=1,IF(AND($E34=2,TI34=0),1000000,IF($F34&gt;0,INDEX('計算A'!GI$110:GI$114,$F34+1)+IF(AND($E34=1,TI34=0),1000,0),MIN(AEY34,20)*400+(IF('計算A'!GH$106=1,1-KA34,0)+IF('計算A'!GI$106=1,1-KC34,0))*150+208+'計算A'!GI$5*100000+IF(AND($E34=1,TI34=0),50000,0))),1000000))</f>
        <v/>
      </c>
      <c r="ACQ34">
        <f>IF($B34=0,1000000,IF(INDEX('計算A'!$D$60:$II$104,$B34,189)*KC34=1,IF(AND($E34=2,TJ34=0),1000000,IF($F34&gt;0,INDEX('計算A'!GJ$110:GJ$114,$F34+1)+IF(AND($E34=1,TJ34=0),1000,0),MIN(AEY34,20)*400+(IF('計算A'!GI$106=1,1-KB34,0)+IF('計算A'!GJ$106=1,1-KD34,0))*150+218+'計算A'!GJ$5*100000+IF(AND($E34=1,TJ34=0),50000,0))),1000000))</f>
        <v/>
      </c>
      <c r="ACR34">
        <f>IF($B34=0,1000000,IF(INDEX('計算A'!$D$60:$II$104,$B34,190)*KD34=1,IF(AND($E34=2,TK34=0),1000000,IF($F34&gt;0,INDEX('計算A'!GK$110:GK$114,$F34+1)+IF(AND($E34=1,TK34=0),1000,0),MIN(AEY34,20)*400+(IF('計算A'!GJ$106=1,1-KC34,0)+IF('計算A'!GK$106=1,1-KE34,0))*150+228+'計算A'!GK$5*100000+IF(AND($E34=1,TK34=0),50000,0))),1000000))</f>
        <v/>
      </c>
      <c r="ACS34">
        <f>IF($B34=0,1000000,IF(INDEX('計算A'!$D$60:$II$104,$B34,191)*KE34=1,IF(AND($E34=2,TL34=0),1000000,IF($F34&gt;0,INDEX('計算A'!GL$110:GL$114,$F34+1)+IF(AND($E34=1,TL34=0),1000,0),MIN(AEY34,20)*400+(IF('計算A'!GK$106=1,1-KD34,0)+IF('計算A'!GL$106=1,1-KF34,0))*150+238+'計算A'!GL$5*100000+IF(AND($E34=1,TL34=0),50000,0))),1000000))</f>
        <v/>
      </c>
      <c r="ACT34">
        <f>IF($B34=0,1000000,IF(INDEX('計算A'!$D$60:$II$104,$B34,192)*KF34=1,IF(AND($E34=2,TM34=0),1000000,IF($F34&gt;0,INDEX('計算A'!GM$110:GM$114,$F34+1)+IF(AND($E34=1,TM34=0),1000,0),MIN(AEY34,20)*400+(IF('計算A'!GL$106=1,1-KE34,0))*150+248+'計算A'!GM$5*100000+IF(AND($E34=1,TM34=0),50000,0))),1000000))</f>
        <v/>
      </c>
      <c r="ACU34">
        <f>IF($B34=0,1000000,IF(INDEX('計算A'!$D$60:$II$104,$B34,193)*KG34=1,IF(AND($E34=2,TN34=0),1000000,IF($F34&gt;0,INDEX('計算A'!GN$110:GN$114,$F34+1)+IF(AND($E34=1,TN34=0),1000,0),MIN(AEZ34,20)*400+(IF('計算A'!GN$106=1,1-KH34,0))*150+19+'計算A'!GN$5*100000+IF(AND($E34=1,TN34=0),50000,0))),1000000))</f>
        <v/>
      </c>
      <c r="ACV34">
        <f>IF($B34=0,1000000,IF(INDEX('計算A'!$D$60:$II$104,$B34,194)*KH34=1,IF(AND($E34=2,TO34=0),1000000,IF($F34&gt;0,INDEX('計算A'!GO$110:GO$114,$F34+1)+IF(AND($E34=1,TO34=0),1000,0),MIN(AEZ34,20)*400+(IF('計算A'!GN$106=1,1-KG34,0)+IF('計算A'!GO$106=1,1-KI34,0))*150+29+'計算A'!GO$5*100000+IF(AND($E34=1,TO34=0),50000,0))),1000000))</f>
        <v/>
      </c>
      <c r="ACW34">
        <f>IF($B34=0,1000000,IF(INDEX('計算A'!$D$60:$II$104,$B34,195)*KI34=1,IF(AND($E34=2,TP34=0),1000000,IF($F34&gt;0,INDEX('計算A'!GP$110:GP$114,$F34+1)+IF(AND($E34=1,TP34=0),1000,0),MIN(AEZ34,20)*400+(IF('計算A'!GO$106=1,1-KH34,0)+IF('計算A'!GP$106=1,1-KJ34,0))*150+39+'計算A'!GP$5*100000+IF(AND($E34=1,TP34=0),50000,0))),1000000))</f>
        <v/>
      </c>
      <c r="ACX34">
        <f>IF($B34=0,1000000,IF(INDEX('計算A'!$D$60:$II$104,$B34,196)*KJ34=1,IF(AND($E34=2,TQ34=0),1000000,IF($F34&gt;0,INDEX('計算A'!GQ$110:GQ$114,$F34+1)+IF(AND($E34=1,TQ34=0),1000,0),MIN(AEZ34,20)*400+(IF('計算A'!GP$106=1,1-KI34,0)+IF('計算A'!GQ$106=1,1-KK34,0))*150+49+'計算A'!GQ$5*100000+IF(AND($E34=1,TQ34=0),50000,0))),1000000))</f>
        <v/>
      </c>
      <c r="ACY34">
        <f>IF($B34=0,1000000,IF(INDEX('計算A'!$D$60:$II$104,$B34,197)*KK34=1,IF(AND($E34=2,TR34=0),1000000,IF($F34&gt;0,INDEX('計算A'!GR$110:GR$114,$F34+1)+IF(AND($E34=1,TR34=0),1000,0),MIN(AEZ34,20)*400+(IF('計算A'!GQ$106=1,1-KJ34,0)+IF('計算A'!GR$106=1,1-KL34,0))*150+59+'計算A'!GR$5*100000+IF(AND($E34=1,TR34=0),50000,0))),1000000))</f>
        <v/>
      </c>
      <c r="ACZ34">
        <f>IF($B34=0,1000000,IF(INDEX('計算A'!$D$60:$II$104,$B34,198)*KL34=1,IF(AND($E34=2,TS34=0),1000000,IF($F34&gt;0,INDEX('計算A'!GS$110:GS$114,$F34+1)+IF(AND($E34=1,TS34=0),1000,0),MIN(AEZ34,20)*400+(IF('計算A'!GR$106=1,1-KK34,0)+IF('計算A'!GS$106=1,1-KM34,0))*150+69+'計算A'!GS$5*100000+IF(AND($E34=1,TS34=0),50000,0))),1000000))</f>
        <v/>
      </c>
      <c r="ADA34">
        <f>IF($B34=0,1000000,IF(INDEX('計算A'!$D$60:$II$104,$B34,199)*KM34=1,IF(AND($E34=2,TT34=0),1000000,IF($F34&gt;0,INDEX('計算A'!GT$110:GT$114,$F34+1)+IF(AND($E34=1,TT34=0),1000,0),MIN(AEZ34,20)*400+(IF('計算A'!GS$106=1,1-KL34,0)+IF('計算A'!GT$106=1,1-KN34,0))*150+79+'計算A'!GT$5*100000+IF(AND($E34=1,TT34=0),50000,0))),1000000))</f>
        <v/>
      </c>
      <c r="ADB34">
        <f>IF($B34=0,1000000,IF(INDEX('計算A'!$D$60:$II$104,$B34,200)*KN34=1,IF(AND($E34=2,TU34=0),1000000,IF($F34&gt;0,INDEX('計算A'!GU$110:GU$114,$F34+1)+IF(AND($E34=1,TU34=0),1000,0),MIN(AEZ34,20)*400+(IF('計算A'!GT$106=1,1-KM34,0)+IF('計算A'!GU$106=1,1-KO34,0))*150+89+'計算A'!GU$5*100000+IF(AND($E34=1,TU34=0),50000,0))),1000000))</f>
        <v/>
      </c>
      <c r="ADC34">
        <f>IF($B34=0,1000000,IF(INDEX('計算A'!$D$60:$II$104,$B34,201)*KO34=1,IF(AND($E34=2,TV34=0),1000000,IF($F34&gt;0,INDEX('計算A'!GV$110:GV$114,$F34+1)+IF(AND($E34=1,TV34=0),1000,0),MIN(AEZ34,20)*400+(IF('計算A'!GU$106=1,1-KN34,0)+IF('計算A'!GV$106=1,1-KP34,0))*150+99+'計算A'!GV$5*100000+IF(AND($E34=1,TV34=0),50000,0))),1000000))</f>
        <v/>
      </c>
      <c r="ADD34">
        <f>IF($B34=0,1000000,IF(INDEX('計算A'!$D$60:$II$104,$B34,202)*KP34=1,IF(AND($E34=2,TW34=0),1000000,IF($F34&gt;0,INDEX('計算A'!GW$110:GW$114,$F34+1)+IF(AND($E34=1,TW34=0),1000,0),MIN(AEZ34,20)*400+(IF('計算A'!GV$106=1,1-KO34,0)+IF('計算A'!GW$106=1,1-KQ34,0))*150+109+'計算A'!GW$5*100000+IF(AND($E34=1,TW34=0),50000,0))),1000000))</f>
        <v/>
      </c>
      <c r="ADE34">
        <f>IF($B34=0,1000000,IF(INDEX('計算A'!$D$60:$II$104,$B34,203)*KQ34=1,IF(AND($E34=2,TX34=0),1000000,IF($F34&gt;0,INDEX('計算A'!GX$110:GX$114,$F34+1)+IF(AND($E34=1,TX34=0),1000,0),MIN(AEZ34,20)*400+(IF('計算A'!GW$106=1,1-KP34,0)+IF('計算A'!GX$106=1,1-KR34,0))*150+119+'計算A'!GX$5*100000+IF(AND($E34=1,TX34=0),50000,0))),1000000))</f>
        <v/>
      </c>
      <c r="ADF34">
        <f>IF($B34=0,1000000,IF(INDEX('計算A'!$D$60:$II$104,$B34,204)*KR34=1,IF(AND($E34=2,TY34=0),1000000,IF($F34&gt;0,INDEX('計算A'!GY$110:GY$114,$F34+1)+IF(AND($E34=1,TY34=0),1000,0),MIN(AEZ34,20)*400+(IF('計算A'!GX$106=1,1-KQ34,0)+IF('計算A'!GY$106=1,1-KS34,0))*150+129+'計算A'!GY$5*100000+IF(AND($E34=1,TY34=0),50000,0))),1000000))</f>
        <v/>
      </c>
      <c r="ADG34">
        <f>IF($B34=0,1000000,IF(INDEX('計算A'!$D$60:$II$104,$B34,205)*KS34=1,IF(AND($E34=2,TZ34=0),1000000,IF($F34&gt;0,INDEX('計算A'!GZ$110:GZ$114,$F34+1)+IF(AND($E34=1,TZ34=0),1000,0),MIN(AEZ34,20)*400+(IF('計算A'!GY$106=1,1-KR34,0)+IF('計算A'!GZ$106=1,1-KT34,0))*150+139+'計算A'!GZ$5*100000+IF(AND($E34=1,TZ34=0),50000,0))),1000000))</f>
        <v/>
      </c>
      <c r="ADH34">
        <f>IF($B34=0,1000000,IF(INDEX('計算A'!$D$60:$II$104,$B34,206)*KT34=1,IF(AND($E34=2,UA34=0),1000000,IF($F34&gt;0,INDEX('計算A'!HA$110:HA$114,$F34+1)+IF(AND($E34=1,UA34=0),1000,0),MIN(AEZ34,20)*400+(IF('計算A'!GZ$106=1,1-KS34,0)+IF('計算A'!HA$106=1,1-KU34,0))*150+149+'計算A'!HA$5*100000+IF(AND($E34=1,UA34=0),50000,0))),1000000))</f>
        <v/>
      </c>
      <c r="ADI34">
        <f>IF($B34=0,1000000,IF(INDEX('計算A'!$D$60:$II$104,$B34,207)*KU34=1,IF(AND($E34=2,UB34=0),1000000,IF($F34&gt;0,INDEX('計算A'!HB$110:HB$114,$F34+1)+IF(AND($E34=1,UB34=0),1000,0),MIN(AEZ34,20)*400+(IF('計算A'!HA$106=1,1-KT34,0)+IF('計算A'!HB$106=1,1-KV34,0))*150+159+'計算A'!HB$5*100000+IF(AND($E34=1,UB34=0),50000,0))),1000000))</f>
        <v/>
      </c>
      <c r="ADJ34">
        <f>IF($B34=0,1000000,IF(INDEX('計算A'!$D$60:$II$104,$B34,208)*KV34=1,IF(AND($E34=2,UC34=0),1000000,IF($F34&gt;0,INDEX('計算A'!HC$110:HC$114,$F34+1)+IF(AND($E34=1,UC34=0),1000,0),MIN(AEZ34,20)*400+(IF('計算A'!HB$106=1,1-KU34,0)+IF('計算A'!HC$106=1,1-KW34,0))*150+169+'計算A'!HC$5*100000+IF(AND($E34=1,UC34=0),50000,0))),1000000))</f>
        <v/>
      </c>
      <c r="ADK34">
        <f>IF($B34=0,1000000,IF(INDEX('計算A'!$D$60:$II$104,$B34,209)*KW34=1,IF(AND($E34=2,UD34=0),1000000,IF($F34&gt;0,INDEX('計算A'!HD$110:HD$114,$F34+1)+IF(AND($E34=1,UD34=0),1000,0),MIN(AEZ34,20)*400+(IF('計算A'!HC$106=1,1-KV34,0)+IF('計算A'!HD$106=1,1-KX34,0))*150+179+'計算A'!HD$5*100000+IF(AND($E34=1,UD34=0),50000,0))),1000000))</f>
        <v/>
      </c>
      <c r="ADL34">
        <f>IF($B34=0,1000000,IF(INDEX('計算A'!$D$60:$II$104,$B34,210)*KX34=1,IF(AND($E34=2,UE34=0),1000000,IF($F34&gt;0,INDEX('計算A'!HE$110:HE$114,$F34+1)+IF(AND($E34=1,UE34=0),1000,0),MIN(AEZ34,20)*400+(IF('計算A'!HD$106=1,1-KW34,0)+IF('計算A'!HE$106=1,1-KY34,0))*150+189+'計算A'!HE$5*100000+IF(AND($E34=1,UE34=0),50000,0))),1000000))</f>
        <v/>
      </c>
      <c r="ADM34">
        <f>IF($B34=0,1000000,IF(INDEX('計算A'!$D$60:$II$104,$B34,211)*KY34=1,IF(AND($E34=2,UF34=0),1000000,IF($F34&gt;0,INDEX('計算A'!HF$110:HF$114,$F34+1)+IF(AND($E34=1,UF34=0),1000,0),MIN(AEZ34,20)*400+(IF('計算A'!HE$106=1,1-KX34,0)+IF('計算A'!HF$106=1,1-KZ34,0))*150+199+'計算A'!HF$5*100000+IF(AND($E34=1,UF34=0),50000,0))),1000000))</f>
        <v/>
      </c>
      <c r="ADN34">
        <f>IF($B34=0,1000000,IF(INDEX('計算A'!$D$60:$II$104,$B34,212)*KZ34=1,IF(AND($E34=2,UG34=0),1000000,IF($F34&gt;0,INDEX('計算A'!HG$110:HG$114,$F34+1)+IF(AND($E34=1,UG34=0),1000,0),MIN(AEZ34,20)*400+(IF('計算A'!HF$106=1,1-KY34,0)+IF('計算A'!HG$106=1,1-LA34,0))*150+209+'計算A'!HG$5*100000+IF(AND($E34=1,UG34=0),50000,0))),1000000))</f>
        <v/>
      </c>
      <c r="ADO34">
        <f>IF($B34=0,1000000,IF(INDEX('計算A'!$D$60:$II$104,$B34,213)*LA34=1,IF(AND($E34=2,UH34=0),1000000,IF($F34&gt;0,INDEX('計算A'!HH$110:HH$114,$F34+1)+IF(AND($E34=1,UH34=0),1000,0),MIN(AEZ34,20)*400+(IF('計算A'!HG$106=1,1-KZ34,0)+IF('計算A'!HH$106=1,1-LB34,0))*150+219+'計算A'!HH$5*100000+IF(AND($E34=1,UH34=0),50000,0))),1000000))</f>
        <v/>
      </c>
      <c r="ADP34">
        <f>IF($B34=0,1000000,IF(INDEX('計算A'!$D$60:$II$104,$B34,214)*LB34=1,IF(AND($E34=2,UI34=0),1000000,IF($F34&gt;0,INDEX('計算A'!HI$110:HI$114,$F34+1)+IF(AND($E34=1,UI34=0),1000,0),MIN(AEZ34,20)*400+(IF('計算A'!HH$106=1,1-LA34,0)+IF('計算A'!HI$106=1,1-LC34,0))*150+229+'計算A'!HI$5*100000+IF(AND($E34=1,UI34=0),50000,0))),1000000))</f>
        <v/>
      </c>
      <c r="ADQ34">
        <f>IF($B34=0,1000000,IF(INDEX('計算A'!$D$60:$II$104,$B34,215)*LC34=1,IF(AND($E34=2,UJ34=0),1000000,IF($F34&gt;0,INDEX('計算A'!HJ$110:HJ$114,$F34+1)+IF(AND($E34=1,UJ34=0),1000,0),MIN(AEZ34,20)*400+(IF('計算A'!HI$106=1,1-LB34,0)+IF('計算A'!HJ$106=1,1-LD34,0))*150+239+'計算A'!HJ$5*100000+IF(AND($E34=1,UJ34=0),50000,0))),1000000))</f>
        <v/>
      </c>
      <c r="ADR34">
        <f>IF($B34=0,1000000,IF(INDEX('計算A'!$D$60:$II$104,$B34,216)*LD34=1,IF(AND($E34=2,UK34=0),1000000,IF($F34&gt;0,INDEX('計算A'!HK$110:HK$114,$F34+1)+IF(AND($E34=1,UK34=0),1000,0),MIN(AEZ34,20)*400+(IF('計算A'!HJ$106=1,1-LC34,0))*150+249+'計算A'!HK$5*100000+IF(AND($E34=1,UK34=0),50000,0))),1000000))</f>
        <v/>
      </c>
      <c r="ADS34">
        <f>IF($B34=0,1000000,IF(INDEX('計算A'!$D$60:$II$104,$B34,217)*LE34=1,IF(AND($E34=2,UL34=0),1000000,IF($F34&gt;0,INDEX('計算A'!HL$110:HL$114,$F34+1)+IF(AND($E34=1,UL34=0),1000,0),MIN(AFA34,20)*400+(IF('計算A'!HL$106=1,1-LF34,0))*150+20+'計算A'!HL$5*100000+IF(AND($E34=1,UL34=0),50000,0))),1000000))</f>
        <v/>
      </c>
      <c r="ADT34">
        <f>IF($B34=0,1000000,IF(INDEX('計算A'!$D$60:$II$104,$B34,218)*LF34=1,IF(AND($E34=2,UM34=0),1000000,IF($F34&gt;0,INDEX('計算A'!HM$110:HM$114,$F34+1)+IF(AND($E34=1,UM34=0),1000,0),MIN(AFA34,20)*400+(IF('計算A'!HL$106=1,1-LE34,0)+IF('計算A'!HM$106=1,1-LG34,0))*150+30+'計算A'!HM$5*100000+IF(AND($E34=1,UM34=0),50000,0))),1000000))</f>
        <v/>
      </c>
      <c r="ADU34">
        <f>IF($B34=0,1000000,IF(INDEX('計算A'!$D$60:$II$104,$B34,219)*LG34=1,IF(AND($E34=2,UN34=0),1000000,IF($F34&gt;0,INDEX('計算A'!HN$110:HN$114,$F34+1)+IF(AND($E34=1,UN34=0),1000,0),MIN(AFA34,20)*400+(IF('計算A'!HM$106=1,1-LF34,0)+IF('計算A'!HN$106=1,1-LH34,0))*150+40+'計算A'!HN$5*100000+IF(AND($E34=1,UN34=0),50000,0))),1000000))</f>
        <v/>
      </c>
      <c r="ADV34">
        <f>IF($B34=0,1000000,IF(INDEX('計算A'!$D$60:$II$104,$B34,220)*LH34=1,IF(AND($E34=2,UO34=0),1000000,IF($F34&gt;0,INDEX('計算A'!HO$110:HO$114,$F34+1)+IF(AND($E34=1,UO34=0),1000,0),MIN(AFA34,20)*400+(IF('計算A'!HN$106=1,1-LG34,0)+IF('計算A'!HO$106=1,1-LI34,0))*150+50+'計算A'!HO$5*100000+IF(AND($E34=1,UO34=0),50000,0))),1000000))</f>
        <v/>
      </c>
      <c r="ADW34">
        <f>IF($B34=0,1000000,IF(INDEX('計算A'!$D$60:$II$104,$B34,221)*LI34=1,IF(AND($E34=2,UP34=0),1000000,IF($F34&gt;0,INDEX('計算A'!HP$110:HP$114,$F34+1)+IF(AND($E34=1,UP34=0),1000,0),MIN(AFA34,20)*400+(IF('計算A'!HO$106=1,1-LH34,0)+IF('計算A'!HP$106=1,1-LJ34,0))*150+60+'計算A'!HP$5*100000+IF(AND($E34=1,UP34=0),50000,0))),1000000))</f>
        <v/>
      </c>
      <c r="ADX34">
        <f>IF($B34=0,1000000,IF(INDEX('計算A'!$D$60:$II$104,$B34,222)*LJ34=1,IF(AND($E34=2,UQ34=0),1000000,IF($F34&gt;0,INDEX('計算A'!HQ$110:HQ$114,$F34+1)+IF(AND($E34=1,UQ34=0),1000,0),MIN(AFA34,20)*400+(IF('計算A'!HP$106=1,1-LI34,0)+IF('計算A'!HQ$106=1,1-LK34,0))*150+70+'計算A'!HQ$5*100000+IF(AND($E34=1,UQ34=0),50000,0))),1000000))</f>
        <v/>
      </c>
      <c r="ADY34">
        <f>IF($B34=0,1000000,IF(INDEX('計算A'!$D$60:$II$104,$B34,223)*LK34=1,IF(AND($E34=2,UR34=0),1000000,IF($F34&gt;0,INDEX('計算A'!HR$110:HR$114,$F34+1)+IF(AND($E34=1,UR34=0),1000,0),MIN(AFA34,20)*400+(IF('計算A'!HQ$106=1,1-LJ34,0)+IF('計算A'!HR$106=1,1-LL34,0))*150+80+'計算A'!HR$5*100000+IF(AND($E34=1,UR34=0),50000,0))),1000000))</f>
        <v/>
      </c>
      <c r="ADZ34">
        <f>IF($B34=0,1000000,IF(INDEX('計算A'!$D$60:$II$104,$B34,224)*LL34=1,IF(AND($E34=2,US34=0),1000000,IF($F34&gt;0,INDEX('計算A'!HS$110:HS$114,$F34+1)+IF(AND($E34=1,US34=0),1000,0),MIN(AFA34,20)*400+(IF('計算A'!HR$106=1,1-LK34,0)+IF('計算A'!HS$106=1,1-LM34,0))*150+90+'計算A'!HS$5*100000+IF(AND($E34=1,US34=0),50000,0))),1000000))</f>
        <v/>
      </c>
      <c r="AEA34">
        <f>IF($B34=0,1000000,IF(INDEX('計算A'!$D$60:$II$104,$B34,225)*LM34=1,IF(AND($E34=2,UT34=0),1000000,IF($F34&gt;0,INDEX('計算A'!HT$110:HT$114,$F34+1)+IF(AND($E34=1,UT34=0),1000,0),MIN(AFA34,20)*400+(IF('計算A'!HS$106=1,1-LL34,0)+IF('計算A'!HT$106=1,1-LN34,0))*150+100+'計算A'!HT$5*100000+IF(AND($E34=1,UT34=0),50000,0))),1000000))</f>
        <v/>
      </c>
      <c r="AEB34">
        <f>IF($B34=0,1000000,IF(INDEX('計算A'!$D$60:$II$104,$B34,226)*LN34=1,IF(AND($E34=2,UU34=0),1000000,IF($F34&gt;0,INDEX('計算A'!HU$110:HU$114,$F34+1)+IF(AND($E34=1,UU34=0),1000,0),MIN(AFA34,20)*400+(IF('計算A'!HT$106=1,1-LM34,0)+IF('計算A'!HU$106=1,1-LO34,0))*150+110+'計算A'!HU$5*100000+IF(AND($E34=1,UU34=0),50000,0))),1000000))</f>
        <v/>
      </c>
      <c r="AEC34">
        <f>IF($B34=0,1000000,IF(INDEX('計算A'!$D$60:$II$104,$B34,227)*LO34=1,IF(AND($E34=2,UV34=0),1000000,IF($F34&gt;0,INDEX('計算A'!HV$110:HV$114,$F34+1)+IF(AND($E34=1,UV34=0),1000,0),MIN(AFA34,20)*400+(IF('計算A'!HU$106=1,1-LN34,0)+IF('計算A'!HV$106=1,1-LP34,0))*150+120+'計算A'!HV$5*100000+IF(AND($E34=1,UV34=0),50000,0))),1000000))</f>
        <v/>
      </c>
      <c r="AED34">
        <f>IF($B34=0,1000000,IF(INDEX('計算A'!$D$60:$II$104,$B34,228)*LP34=1,IF(AND($E34=2,UW34=0),1000000,IF($F34&gt;0,INDEX('計算A'!HW$110:HW$114,$F34+1)+IF(AND($E34=1,UW34=0),1000,0),MIN(AFA34,20)*400+(IF('計算A'!HV$106=1,1-LO34,0)+IF('計算A'!HW$106=1,1-LQ34,0))*150+130+'計算A'!HW$5*100000+IF(AND($E34=1,UW34=0),50000,0))),1000000))</f>
        <v/>
      </c>
      <c r="AEE34">
        <f>IF($B34=0,1000000,IF(INDEX('計算A'!$D$60:$II$104,$B34,229)*LQ34=1,IF(AND($E34=2,UX34=0),1000000,IF($F34&gt;0,INDEX('計算A'!HX$110:HX$114,$F34+1)+IF(AND($E34=1,UX34=0),1000,0),MIN(AFA34,20)*400+(IF('計算A'!HW$106=1,1-LP34,0)+IF('計算A'!HX$106=1,1-LR34,0))*150+140+'計算A'!HX$5*100000+IF(AND($E34=1,UX34=0),50000,0))),1000000))</f>
        <v/>
      </c>
      <c r="AEF34">
        <f>IF($B34=0,1000000,IF(INDEX('計算A'!$D$60:$II$104,$B34,230)*LR34=1,IF(AND($E34=2,UY34=0),1000000,IF($F34&gt;0,INDEX('計算A'!HY$110:HY$114,$F34+1)+IF(AND($E34=1,UY34=0),1000,0),MIN(AFA34,20)*400+(IF('計算A'!HX$106=1,1-LQ34,0)+IF('計算A'!HY$106=1,1-LS34,0))*150+150+'計算A'!HY$5*100000+IF(AND($E34=1,UY34=0),50000,0))),1000000))</f>
        <v/>
      </c>
      <c r="AEG34">
        <f>IF($B34=0,1000000,IF(INDEX('計算A'!$D$60:$II$104,$B34,231)*LS34=1,IF(AND($E34=2,UZ34=0),1000000,IF($F34&gt;0,INDEX('計算A'!HZ$110:HZ$114,$F34+1)+IF(AND($E34=1,UZ34=0),1000,0),MIN(AFA34,20)*400+(IF('計算A'!HY$106=1,1-LR34,0)+IF('計算A'!HZ$106=1,1-LT34,0))*150+160+'計算A'!HZ$5*100000+IF(AND($E34=1,UZ34=0),50000,0))),1000000))</f>
        <v/>
      </c>
      <c r="AEH34">
        <f>IF($B34=0,1000000,IF(INDEX('計算A'!$D$60:$II$104,$B34,232)*LT34=1,IF(AND($E34=2,VA34=0),1000000,IF($F34&gt;0,INDEX('計算A'!IA$110:IA$114,$F34+1)+IF(AND($E34=1,VA34=0),1000,0),MIN(AFA34,20)*400+(IF('計算A'!HZ$106=1,1-LS34,0)+IF('計算A'!IA$106=1,1-LU34,0))*150+170+'計算A'!IA$5*100000+IF(AND($E34=1,VA34=0),50000,0))),1000000))</f>
        <v/>
      </c>
      <c r="AEI34">
        <f>IF($B34=0,1000000,IF(INDEX('計算A'!$D$60:$II$104,$B34,233)*LU34=1,IF(AND($E34=2,VB34=0),1000000,IF($F34&gt;0,INDEX('計算A'!IB$110:IB$114,$F34+1)+IF(AND($E34=1,VB34=0),1000,0),MIN(AFA34,20)*400+(IF('計算A'!IA$106=1,1-LT34,0)+IF('計算A'!IB$106=1,1-LV34,0))*150+180+'計算A'!IB$5*100000+IF(AND($E34=1,VB34=0),50000,0))),1000000))</f>
        <v/>
      </c>
      <c r="AEJ34">
        <f>IF($B34=0,1000000,IF(INDEX('計算A'!$D$60:$II$104,$B34,234)*LV34=1,IF(AND($E34=2,VC34=0),1000000,IF($F34&gt;0,INDEX('計算A'!IC$110:IC$114,$F34+1)+IF(AND($E34=1,VC34=0),1000,0),MIN(AFA34,20)*400+(IF('計算A'!IB$106=1,1-LU34,0)+IF('計算A'!IC$106=1,1-LW34,0))*150+190+'計算A'!IC$5*100000+IF(AND($E34=1,VC34=0),50000,0))),1000000))</f>
        <v/>
      </c>
      <c r="AEK34">
        <f>IF($B34=0,1000000,IF(INDEX('計算A'!$D$60:$II$104,$B34,235)*LW34=1,IF(AND($E34=2,VD34=0),1000000,IF($F34&gt;0,INDEX('計算A'!ID$110:ID$114,$F34+1)+IF(AND($E34=1,VD34=0),1000,0),MIN(AFA34,20)*400+(IF('計算A'!IC$106=1,1-LV34,0)+IF('計算A'!ID$106=1,1-LX34,0))*150+200+'計算A'!ID$5*100000+IF(AND($E34=1,VD34=0),50000,0))),1000000))</f>
        <v/>
      </c>
      <c r="AEL34">
        <f>IF($B34=0,1000000,IF(INDEX('計算A'!$D$60:$II$104,$B34,236)*LX34=1,IF(AND($E34=2,VE34=0),1000000,IF($F34&gt;0,INDEX('計算A'!IE$110:IE$114,$F34+1)+IF(AND($E34=1,VE34=0),1000,0),MIN(AFA34,20)*400+(IF('計算A'!ID$106=1,1-LW34,0)+IF('計算A'!IE$106=1,1-LY34,0))*150+210+'計算A'!IE$5*100000+IF(AND($E34=1,VE34=0),50000,0))),1000000))</f>
        <v/>
      </c>
      <c r="AEM34">
        <f>IF($B34=0,1000000,IF(INDEX('計算A'!$D$60:$II$104,$B34,237)*LY34=1,IF(AND($E34=2,VF34=0),1000000,IF($F34&gt;0,INDEX('計算A'!IF$110:IF$114,$F34+1)+IF(AND($E34=1,VF34=0),1000,0),MIN(AFA34,20)*400+(IF('計算A'!IE$106=1,1-LX34,0)+IF('計算A'!IF$106=1,1-LZ34,0))*150+220+'計算A'!IF$5*100000+IF(AND($E34=1,VF34=0),50000,0))),1000000))</f>
        <v/>
      </c>
      <c r="AEN34">
        <f>IF($B34=0,1000000,IF(INDEX('計算A'!$D$60:$II$104,$B34,238)*LZ34=1,IF(AND($E34=2,VG34=0),1000000,IF($F34&gt;0,INDEX('計算A'!IG$110:IG$114,$F34+1)+IF(AND($E34=1,VG34=0),1000,0),MIN(AFA34,20)*400+(IF('計算A'!IF$106=1,1-LY34,0)+IF('計算A'!IG$106=1,1-MA34,0))*150+230+'計算A'!IG$5*100000+IF(AND($E34=1,VG34=0),50000,0))),1000000))</f>
        <v/>
      </c>
      <c r="AEO34">
        <f>IF($B34=0,1000000,IF(INDEX('計算A'!$D$60:$II$104,$B34,239)*MA34=1,IF(AND($E34=2,VH34=0),1000000,IF($F34&gt;0,INDEX('計算A'!IH$110:IH$114,$F34+1)+IF(AND($E34=1,VH34=0),1000,0),MIN(AFA34,20)*400+(IF('計算A'!IG$106=1,1-LZ34,0)+IF('計算A'!IH$106=1,1-MB34,0))*150+240+'計算A'!IH$5*100000+IF(AND($E34=1,VH34=0),50000,0))),1000000))</f>
        <v/>
      </c>
      <c r="AEP34">
        <f>IF($B34=0,1000000,IF(INDEX('計算A'!$D$60:$II$104,$B34,240)*MB34=1,IF(AND($E34=2,VI34=0),1000000,IF($F34&gt;0,INDEX('計算A'!II$110:II$114,$F34+1)+IF(AND($E34=1,VI34=0),1000,0),MIN(AFA34,20)*400+(IF('計算A'!IH$106=1,1-MA34,0))*150+250+'計算A'!II$5*100000+IF(AND($E34=1,VI34=0),50000,0))),1000000))</f>
        <v/>
      </c>
      <c r="AER34">
        <f>AER33+IF($C33&gt;0,IF(INDEX('計算A'!$D$2:$II$2,$C33)=1,1,0),0)</f>
        <v/>
      </c>
      <c r="AES34">
        <f>AES33+IF($C33&gt;0,IF(INDEX('計算A'!$D$2:$II$2,$C33)=2,1,0),0)</f>
        <v/>
      </c>
      <c r="AET34">
        <f>AET33+IF($C33&gt;0,IF(INDEX('計算A'!$D$2:$II$2,$C33)=3,1,0),0)</f>
        <v/>
      </c>
      <c r="AEU34">
        <f>AEU33+IF($C33&gt;0,IF(INDEX('計算A'!$D$2:$II$2,$C33)=4,1,0),0)</f>
        <v/>
      </c>
      <c r="AEV34">
        <f>AEV33+IF($C33&gt;0,IF(INDEX('計算A'!$D$2:$II$2,$C33)=5,1,0),0)</f>
        <v/>
      </c>
      <c r="AEW34">
        <f>AEW33+IF($C33&gt;0,IF(INDEX('計算A'!$D$2:$II$2,$C33)=6,1,0),0)</f>
        <v/>
      </c>
      <c r="AEX34">
        <f>AEX33+IF($C33&gt;0,IF(INDEX('計算A'!$D$2:$II$2,$C33)=7,1,0),0)</f>
        <v/>
      </c>
      <c r="AEY34">
        <f>AEY33+IF($C33&gt;0,IF(INDEX('計算A'!$D$2:$II$2,$C33)=8,1,0),0)</f>
        <v/>
      </c>
      <c r="AEZ34">
        <f>AEZ33+IF($C33&gt;0,IF(INDEX('計算A'!$D$2:$II$2,$C33)=9,1,0),0)</f>
        <v/>
      </c>
      <c r="AFA34">
        <f>AFA33+IF($C33&gt;0,IF(INDEX('計算A'!$D$2:$II$2,$C33)=10,1,0),0)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F($F35&gt;0,INDEX('計算A'!D$110:D$114,$F35+1)+IF(AND($E35=1,MD35=0),1000,0),MIN(AER35,20)*400+(IF('計算A'!D$106=1,1-CX35,0))*150+11+'計算A'!D$5*100000+IF(AND($E35=1,MD35=0),50000,0))),1000000))</f>
        <v/>
      </c>
      <c r="VL35">
        <f>IF($B35=0,1000000,IF(INDEX('計算A'!$D$60:$II$104,$B35,2)*CX35=1,IF(AND($E35=2,ME35=0),1000000,IF($F35&gt;0,INDEX('計算A'!E$110:E$114,$F35+1)+IF(AND($E35=1,ME35=0),1000,0),MIN(AER35,20)*400+(IF('計算A'!D$106=1,1-CW35,0)+IF('計算A'!E$106=1,1-CY35,0))*150+21+'計算A'!E$5*100000+IF(AND($E35=1,ME35=0),50000,0))),1000000))</f>
        <v/>
      </c>
      <c r="VM35">
        <f>IF($B35=0,1000000,IF(INDEX('計算A'!$D$60:$II$104,$B35,3)*CY35=1,IF(AND($E35=2,MF35=0),1000000,IF($F35&gt;0,INDEX('計算A'!F$110:F$114,$F35+1)+IF(AND($E35=1,MF35=0),1000,0),MIN(AER35,20)*400+(IF('計算A'!E$106=1,1-CX35,0)+IF('計算A'!F$106=1,1-CZ35,0))*150+31+'計算A'!F$5*100000+IF(AND($E35=1,MF35=0),50000,0))),1000000))</f>
        <v/>
      </c>
      <c r="VN35">
        <f>IF($B35=0,1000000,IF(INDEX('計算A'!$D$60:$II$104,$B35,4)*CZ35=1,IF(AND($E35=2,MG35=0),1000000,IF($F35&gt;0,INDEX('計算A'!G$110:G$114,$F35+1)+IF(AND($E35=1,MG35=0),1000,0),MIN(AER35,20)*400+(IF('計算A'!F$106=1,1-CY35,0)+IF('計算A'!G$106=1,1-DA35,0))*150+41+'計算A'!G$5*100000+IF(AND($E35=1,MG35=0),50000,0))),1000000))</f>
        <v/>
      </c>
      <c r="VO35">
        <f>IF($B35=0,1000000,IF(INDEX('計算A'!$D$60:$II$104,$B35,5)*DA35=1,IF(AND($E35=2,MH35=0),1000000,IF($F35&gt;0,INDEX('計算A'!H$110:H$114,$F35+1)+IF(AND($E35=1,MH35=0),1000,0),MIN(AER35,20)*400+(IF('計算A'!G$106=1,1-CZ35,0)+IF('計算A'!H$106=1,1-DB35,0))*150+51+'計算A'!H$5*100000+IF(AND($E35=1,MH35=0),50000,0))),1000000))</f>
        <v/>
      </c>
      <c r="VP35">
        <f>IF($B35=0,1000000,IF(INDEX('計算A'!$D$60:$II$104,$B35,6)*DB35=1,IF(AND($E35=2,MI35=0),1000000,IF($F35&gt;0,INDEX('計算A'!I$110:I$114,$F35+1)+IF(AND($E35=1,MI35=0),1000,0),MIN(AER35,20)*400+(IF('計算A'!H$106=1,1-DA35,0)+IF('計算A'!I$106=1,1-DC35,0))*150+61+'計算A'!I$5*100000+IF(AND($E35=1,MI35=0),50000,0))),1000000))</f>
        <v/>
      </c>
      <c r="VQ35">
        <f>IF($B35=0,1000000,IF(INDEX('計算A'!$D$60:$II$104,$B35,7)*DC35=1,IF(AND($E35=2,MJ35=0),1000000,IF($F35&gt;0,INDEX('計算A'!J$110:J$114,$F35+1)+IF(AND($E35=1,MJ35=0),1000,0),MIN(AER35,20)*400+(IF('計算A'!I$106=1,1-DB35,0)+IF('計算A'!J$106=1,1-DD35,0))*150+71+'計算A'!J$5*100000+IF(AND($E35=1,MJ35=0),50000,0))),1000000))</f>
        <v/>
      </c>
      <c r="VR35">
        <f>IF($B35=0,1000000,IF(INDEX('計算A'!$D$60:$II$104,$B35,8)*DD35=1,IF(AND($E35=2,MK35=0),1000000,IF($F35&gt;0,INDEX('計算A'!K$110:K$114,$F35+1)+IF(AND($E35=1,MK35=0),1000,0),MIN(AER35,20)*400+(IF('計算A'!J$106=1,1-DC35,0)+IF('計算A'!K$106=1,1-DE35,0))*150+81+'計算A'!K$5*100000+IF(AND($E35=1,MK35=0),50000,0))),1000000))</f>
        <v/>
      </c>
      <c r="VS35">
        <f>IF($B35=0,1000000,IF(INDEX('計算A'!$D$60:$II$104,$B35,9)*DE35=1,IF(AND($E35=2,ML35=0),1000000,IF($F35&gt;0,INDEX('計算A'!L$110:L$114,$F35+1)+IF(AND($E35=1,ML35=0),1000,0),MIN(AER35,20)*400+(IF('計算A'!K$106=1,1-DD35,0)+IF('計算A'!L$106=1,1-DF35,0))*150+91+'計算A'!L$5*100000+IF(AND($E35=1,ML35=0),50000,0))),1000000))</f>
        <v/>
      </c>
      <c r="VT35">
        <f>IF($B35=0,1000000,IF(INDEX('計算A'!$D$60:$II$104,$B35,10)*DF35=1,IF(AND($E35=2,MM35=0),1000000,IF($F35&gt;0,INDEX('計算A'!M$110:M$114,$F35+1)+IF(AND($E35=1,MM35=0),1000,0),MIN(AER35,20)*400+(IF('計算A'!L$106=1,1-DE35,0)+IF('計算A'!M$106=1,1-DG35,0))*150+101+'計算A'!M$5*100000+IF(AND($E35=1,MM35=0),50000,0))),1000000))</f>
        <v/>
      </c>
      <c r="VU35">
        <f>IF($B35=0,1000000,IF(INDEX('計算A'!$D$60:$II$104,$B35,11)*DG35=1,IF(AND($E35=2,MN35=0),1000000,IF($F35&gt;0,INDEX('計算A'!N$110:N$114,$F35+1)+IF(AND($E35=1,MN35=0),1000,0),MIN(AER35,20)*400+(IF('計算A'!M$106=1,1-DF35,0)+IF('計算A'!N$106=1,1-DH35,0))*150+111+'計算A'!N$5*100000+IF(AND($E35=1,MN35=0),50000,0))),1000000))</f>
        <v/>
      </c>
      <c r="VV35">
        <f>IF($B35=0,1000000,IF(INDEX('計算A'!$D$60:$II$104,$B35,12)*DH35=1,IF(AND($E35=2,MO35=0),1000000,IF($F35&gt;0,INDEX('計算A'!O$110:O$114,$F35+1)+IF(AND($E35=1,MO35=0),1000,0),MIN(AER35,20)*400+(IF('計算A'!N$106=1,1-DG35,0)+IF('計算A'!O$106=1,1-DI35,0))*150+121+'計算A'!O$5*100000+IF(AND($E35=1,MO35=0),50000,0))),1000000))</f>
        <v/>
      </c>
      <c r="VW35">
        <f>IF($B35=0,1000000,IF(INDEX('計算A'!$D$60:$II$104,$B35,13)*DI35=1,IF(AND($E35=2,MP35=0),1000000,IF($F35&gt;0,INDEX('計算A'!P$110:P$114,$F35+1)+IF(AND($E35=1,MP35=0),1000,0),MIN(AER35,20)*400+(IF('計算A'!O$106=1,1-DH35,0)+IF('計算A'!P$106=1,1-DJ35,0))*150+131+'計算A'!P$5*100000+IF(AND($E35=1,MP35=0),50000,0))),1000000))</f>
        <v/>
      </c>
      <c r="VX35">
        <f>IF($B35=0,1000000,IF(INDEX('計算A'!$D$60:$II$104,$B35,14)*DJ35=1,IF(AND($E35=2,MQ35=0),1000000,IF($F35&gt;0,INDEX('計算A'!Q$110:Q$114,$F35+1)+IF(AND($E35=1,MQ35=0),1000,0),MIN(AER35,20)*400+(IF('計算A'!P$106=1,1-DI35,0)+IF('計算A'!Q$106=1,1-DK35,0))*150+141+'計算A'!Q$5*100000+IF(AND($E35=1,MQ35=0),50000,0))),1000000))</f>
        <v/>
      </c>
      <c r="VY35">
        <f>IF($B35=0,1000000,IF(INDEX('計算A'!$D$60:$II$104,$B35,15)*DK35=1,IF(AND($E35=2,MR35=0),1000000,IF($F35&gt;0,INDEX('計算A'!R$110:R$114,$F35+1)+IF(AND($E35=1,MR35=0),1000,0),MIN(AER35,20)*400+(IF('計算A'!Q$106=1,1-DJ35,0)+IF('計算A'!R$106=1,1-DL35,0))*150+151+'計算A'!R$5*100000+IF(AND($E35=1,MR35=0),50000,0))),1000000))</f>
        <v/>
      </c>
      <c r="VZ35">
        <f>IF($B35=0,1000000,IF(INDEX('計算A'!$D$60:$II$104,$B35,16)*DL35=1,IF(AND($E35=2,MS35=0),1000000,IF($F35&gt;0,INDEX('計算A'!S$110:S$114,$F35+1)+IF(AND($E35=1,MS35=0),1000,0),MIN(AER35,20)*400+(IF('計算A'!R$106=1,1-DK35,0)+IF('計算A'!S$106=1,1-DM35,0))*150+161+'計算A'!S$5*100000+IF(AND($E35=1,MS35=0),50000,0))),1000000))</f>
        <v/>
      </c>
      <c r="WA35">
        <f>IF($B35=0,1000000,IF(INDEX('計算A'!$D$60:$II$104,$B35,17)*DM35=1,IF(AND($E35=2,MT35=0),1000000,IF($F35&gt;0,INDEX('計算A'!T$110:T$114,$F35+1)+IF(AND($E35=1,MT35=0),1000,0),MIN(AER35,20)*400+(IF('計算A'!S$106=1,1-DL35,0)+IF('計算A'!T$106=1,1-DN35,0))*150+171+'計算A'!T$5*100000+IF(AND($E35=1,MT35=0),50000,0))),1000000))</f>
        <v/>
      </c>
      <c r="WB35">
        <f>IF($B35=0,1000000,IF(INDEX('計算A'!$D$60:$II$104,$B35,18)*DN35=1,IF(AND($E35=2,MU35=0),1000000,IF($F35&gt;0,INDEX('計算A'!U$110:U$114,$F35+1)+IF(AND($E35=1,MU35=0),1000,0),MIN(AER35,20)*400+(IF('計算A'!T$106=1,1-DM35,0)+IF('計算A'!U$106=1,1-DO35,0))*150+181+'計算A'!U$5*100000+IF(AND($E35=1,MU35=0),50000,0))),1000000))</f>
        <v/>
      </c>
      <c r="WC35">
        <f>IF($B35=0,1000000,IF(INDEX('計算A'!$D$60:$II$104,$B35,19)*DO35=1,IF(AND($E35=2,MV35=0),1000000,IF($F35&gt;0,INDEX('計算A'!V$110:V$114,$F35+1)+IF(AND($E35=1,MV35=0),1000,0),MIN(AER35,20)*400+(IF('計算A'!U$106=1,1-DN35,0)+IF('計算A'!V$106=1,1-DP35,0))*150+191+'計算A'!V$5*100000+IF(AND($E35=1,MV35=0),50000,0))),1000000))</f>
        <v/>
      </c>
      <c r="WD35">
        <f>IF($B35=0,1000000,IF(INDEX('計算A'!$D$60:$II$104,$B35,20)*DP35=1,IF(AND($E35=2,MW35=0),1000000,IF($F35&gt;0,INDEX('計算A'!W$110:W$114,$F35+1)+IF(AND($E35=1,MW35=0),1000,0),MIN(AER35,20)*400+(IF('計算A'!V$106=1,1-DO35,0)+IF('計算A'!W$106=1,1-DQ35,0))*150+201+'計算A'!W$5*100000+IF(AND($E35=1,MW35=0),50000,0))),1000000))</f>
        <v/>
      </c>
      <c r="WE35">
        <f>IF($B35=0,1000000,IF(INDEX('計算A'!$D$60:$II$104,$B35,21)*DQ35=1,IF(AND($E35=2,MX35=0),1000000,IF($F35&gt;0,INDEX('計算A'!X$110:X$114,$F35+1)+IF(AND($E35=1,MX35=0),1000,0),MIN(AER35,20)*400+(IF('計算A'!W$106=1,1-DP35,0)+IF('計算A'!X$106=1,1-DR35,0))*150+211+'計算A'!X$5*100000+IF(AND($E35=1,MX35=0),50000,0))),1000000))</f>
        <v/>
      </c>
      <c r="WF35">
        <f>IF($B35=0,1000000,IF(INDEX('計算A'!$D$60:$II$104,$B35,22)*DR35=1,IF(AND($E35=2,MY35=0),1000000,IF($F35&gt;0,INDEX('計算A'!Y$110:Y$114,$F35+1)+IF(AND($E35=1,MY35=0),1000,0),MIN(AER35,20)*400+(IF('計算A'!X$106=1,1-DQ35,0)+IF('計算A'!Y$106=1,1-DS35,0))*150+221+'計算A'!Y$5*100000+IF(AND($E35=1,MY35=0),50000,0))),1000000))</f>
        <v/>
      </c>
      <c r="WG35">
        <f>IF($B35=0,1000000,IF(INDEX('計算A'!$D$60:$II$104,$B35,23)*DS35=1,IF(AND($E35=2,MZ35=0),1000000,IF($F35&gt;0,INDEX('計算A'!Z$110:Z$114,$F35+1)+IF(AND($E35=1,MZ35=0),1000,0),MIN(AER35,20)*400+(IF('計算A'!Y$106=1,1-DR35,0)+IF('計算A'!Z$106=1,1-DT35,0))*150+231+'計算A'!Z$5*100000+IF(AND($E35=1,MZ35=0),50000,0))),1000000))</f>
        <v/>
      </c>
      <c r="WH35">
        <f>IF($B35=0,1000000,IF(INDEX('計算A'!$D$60:$II$104,$B35,24)*DT35=1,IF(AND($E35=2,NA35=0),1000000,IF($F35&gt;0,INDEX('計算A'!AA$110:AA$114,$F35+1)+IF(AND($E35=1,NA35=0),1000,0),MIN(AER35,20)*400+(IF('計算A'!Z$106=1,1-DS35,0))*150+241+'計算A'!AA$5*100000+IF(AND($E35=1,NA35=0),50000,0))),1000000))</f>
        <v/>
      </c>
      <c r="WI35">
        <f>IF($B35=0,1000000,IF(INDEX('計算A'!$D$60:$II$104,$B35,25)*DU35=1,IF(AND($E35=2,NB35=0),1000000,IF($F35&gt;0,INDEX('計算A'!AB$110:AB$114,$F35+1)+IF(AND($E35=1,NB35=0),1000,0),MIN(AES35,20)*400+(IF('計算A'!AB$106=1,1-DV35,0))*150+12+'計算A'!AB$5*100000+IF(AND($E35=1,NB35=0),50000,0))),1000000))</f>
        <v/>
      </c>
      <c r="WJ35">
        <f>IF($B35=0,1000000,IF(INDEX('計算A'!$D$60:$II$104,$B35,26)*DV35=1,IF(AND($E35=2,NC35=0),1000000,IF($F35&gt;0,INDEX('計算A'!AC$110:AC$114,$F35+1)+IF(AND($E35=1,NC35=0),1000,0),MIN(AES35,20)*400+(IF('計算A'!AB$106=1,1-DU35,0)+IF('計算A'!AC$106=1,1-DW35,0))*150+22+'計算A'!AC$5*100000+IF(AND($E35=1,NC35=0),50000,0))),1000000))</f>
        <v/>
      </c>
      <c r="WK35">
        <f>IF($B35=0,1000000,IF(INDEX('計算A'!$D$60:$II$104,$B35,27)*DW35=1,IF(AND($E35=2,ND35=0),1000000,IF($F35&gt;0,INDEX('計算A'!AD$110:AD$114,$F35+1)+IF(AND($E35=1,ND35=0),1000,0),MIN(AES35,20)*400+(IF('計算A'!AC$106=1,1-DV35,0)+IF('計算A'!AD$106=1,1-DX35,0))*150+32+'計算A'!AD$5*100000+IF(AND($E35=1,ND35=0),50000,0))),1000000))</f>
        <v/>
      </c>
      <c r="WL35">
        <f>IF($B35=0,1000000,IF(INDEX('計算A'!$D$60:$II$104,$B35,28)*DX35=1,IF(AND($E35=2,NE35=0),1000000,IF($F35&gt;0,INDEX('計算A'!AE$110:AE$114,$F35+1)+IF(AND($E35=1,NE35=0),1000,0),MIN(AES35,20)*400+(IF('計算A'!AD$106=1,1-DW35,0)+IF('計算A'!AE$106=1,1-DY35,0))*150+42+'計算A'!AE$5*100000+IF(AND($E35=1,NE35=0),50000,0))),1000000))</f>
        <v/>
      </c>
      <c r="WM35">
        <f>IF($B35=0,1000000,IF(INDEX('計算A'!$D$60:$II$104,$B35,29)*DY35=1,IF(AND($E35=2,NF35=0),1000000,IF($F35&gt;0,INDEX('計算A'!AF$110:AF$114,$F35+1)+IF(AND($E35=1,NF35=0),1000,0),MIN(AES35,20)*400+(IF('計算A'!AE$106=1,1-DX35,0)+IF('計算A'!AF$106=1,1-DZ35,0))*150+52+'計算A'!AF$5*100000+IF(AND($E35=1,NF35=0),50000,0))),1000000))</f>
        <v/>
      </c>
      <c r="WN35">
        <f>IF($B35=0,1000000,IF(INDEX('計算A'!$D$60:$II$104,$B35,30)*DZ35=1,IF(AND($E35=2,NG35=0),1000000,IF($F35&gt;0,INDEX('計算A'!AG$110:AG$114,$F35+1)+IF(AND($E35=1,NG35=0),1000,0),MIN(AES35,20)*400+(IF('計算A'!AF$106=1,1-DY35,0)+IF('計算A'!AG$106=1,1-EA35,0))*150+62+'計算A'!AG$5*100000+IF(AND($E35=1,NG35=0),50000,0))),1000000))</f>
        <v/>
      </c>
      <c r="WO35">
        <f>IF($B35=0,1000000,IF(INDEX('計算A'!$D$60:$II$104,$B35,31)*EA35=1,IF(AND($E35=2,NH35=0),1000000,IF($F35&gt;0,INDEX('計算A'!AH$110:AH$114,$F35+1)+IF(AND($E35=1,NH35=0),1000,0),MIN(AES35,20)*400+(IF('計算A'!AG$106=1,1-DZ35,0)+IF('計算A'!AH$106=1,1-EB35,0))*150+72+'計算A'!AH$5*100000+IF(AND($E35=1,NH35=0),50000,0))),1000000))</f>
        <v/>
      </c>
      <c r="WP35">
        <f>IF($B35=0,1000000,IF(INDEX('計算A'!$D$60:$II$104,$B35,32)*EB35=1,IF(AND($E35=2,NI35=0),1000000,IF($F35&gt;0,INDEX('計算A'!AI$110:AI$114,$F35+1)+IF(AND($E35=1,NI35=0),1000,0),MIN(AES35,20)*400+(IF('計算A'!AH$106=1,1-EA35,0)+IF('計算A'!AI$106=1,1-EC35,0))*150+82+'計算A'!AI$5*100000+IF(AND($E35=1,NI35=0),50000,0))),1000000))</f>
        <v/>
      </c>
      <c r="WQ35">
        <f>IF($B35=0,1000000,IF(INDEX('計算A'!$D$60:$II$104,$B35,33)*EC35=1,IF(AND($E35=2,NJ35=0),1000000,IF($F35&gt;0,INDEX('計算A'!AJ$110:AJ$114,$F35+1)+IF(AND($E35=1,NJ35=0),1000,0),MIN(AES35,20)*400+(IF('計算A'!AI$106=1,1-EB35,0)+IF('計算A'!AJ$106=1,1-ED35,0))*150+92+'計算A'!AJ$5*100000+IF(AND($E35=1,NJ35=0),50000,0))),1000000))</f>
        <v/>
      </c>
      <c r="WR35">
        <f>IF($B35=0,1000000,IF(INDEX('計算A'!$D$60:$II$104,$B35,34)*ED35=1,IF(AND($E35=2,NK35=0),1000000,IF($F35&gt;0,INDEX('計算A'!AK$110:AK$114,$F35+1)+IF(AND($E35=1,NK35=0),1000,0),MIN(AES35,20)*400+(IF('計算A'!AJ$106=1,1-EC35,0)+IF('計算A'!AK$106=1,1-EE35,0))*150+102+'計算A'!AK$5*100000+IF(AND($E35=1,NK35=0),50000,0))),1000000))</f>
        <v/>
      </c>
      <c r="WS35">
        <f>IF($B35=0,1000000,IF(INDEX('計算A'!$D$60:$II$104,$B35,35)*EE35=1,IF(AND($E35=2,NL35=0),1000000,IF($F35&gt;0,INDEX('計算A'!AL$110:AL$114,$F35+1)+IF(AND($E35=1,NL35=0),1000,0),MIN(AES35,20)*400+(IF('計算A'!AK$106=1,1-ED35,0)+IF('計算A'!AL$106=1,1-EF35,0))*150+112+'計算A'!AL$5*100000+IF(AND($E35=1,NL35=0),50000,0))),1000000))</f>
        <v/>
      </c>
      <c r="WT35">
        <f>IF($B35=0,1000000,IF(INDEX('計算A'!$D$60:$II$104,$B35,36)*EF35=1,IF(AND($E35=2,NM35=0),1000000,IF($F35&gt;0,INDEX('計算A'!AM$110:AM$114,$F35+1)+IF(AND($E35=1,NM35=0),1000,0),MIN(AES35,20)*400+(IF('計算A'!AL$106=1,1-EE35,0)+IF('計算A'!AM$106=1,1-EG35,0))*150+122+'計算A'!AM$5*100000+IF(AND($E35=1,NM35=0),50000,0))),1000000))</f>
        <v/>
      </c>
      <c r="WU35">
        <f>IF($B35=0,1000000,IF(INDEX('計算A'!$D$60:$II$104,$B35,37)*EG35=1,IF(AND($E35=2,NN35=0),1000000,IF($F35&gt;0,INDEX('計算A'!AN$110:AN$114,$F35+1)+IF(AND($E35=1,NN35=0),1000,0),MIN(AES35,20)*400+(IF('計算A'!AM$106=1,1-EF35,0)+IF('計算A'!AN$106=1,1-EH35,0))*150+132+'計算A'!AN$5*100000+IF(AND($E35=1,NN35=0),50000,0))),1000000))</f>
        <v/>
      </c>
      <c r="WV35">
        <f>IF($B35=0,1000000,IF(INDEX('計算A'!$D$60:$II$104,$B35,38)*EH35=1,IF(AND($E35=2,NO35=0),1000000,IF($F35&gt;0,INDEX('計算A'!AO$110:AO$114,$F35+1)+IF(AND($E35=1,NO35=0),1000,0),MIN(AES35,20)*400+(IF('計算A'!AN$106=1,1-EG35,0)+IF('計算A'!AO$106=1,1-EI35,0))*150+142+'計算A'!AO$5*100000+IF(AND($E35=1,NO35=0),50000,0))),1000000))</f>
        <v/>
      </c>
      <c r="WW35">
        <f>IF($B35=0,1000000,IF(INDEX('計算A'!$D$60:$II$104,$B35,39)*EI35=1,IF(AND($E35=2,NP35=0),1000000,IF($F35&gt;0,INDEX('計算A'!AP$110:AP$114,$F35+1)+IF(AND($E35=1,NP35=0),1000,0),MIN(AES35,20)*400+(IF('計算A'!AO$106=1,1-EH35,0)+IF('計算A'!AP$106=1,1-EJ35,0))*150+152+'計算A'!AP$5*100000+IF(AND($E35=1,NP35=0),50000,0))),1000000))</f>
        <v/>
      </c>
      <c r="WX35">
        <f>IF($B35=0,1000000,IF(INDEX('計算A'!$D$60:$II$104,$B35,40)*EJ35=1,IF(AND($E35=2,NQ35=0),1000000,IF($F35&gt;0,INDEX('計算A'!AQ$110:AQ$114,$F35+1)+IF(AND($E35=1,NQ35=0),1000,0),MIN(AES35,20)*400+(IF('計算A'!AP$106=1,1-EI35,0)+IF('計算A'!AQ$106=1,1-EK35,0))*150+162+'計算A'!AQ$5*100000+IF(AND($E35=1,NQ35=0),50000,0))),1000000))</f>
        <v/>
      </c>
      <c r="WY35">
        <f>IF($B35=0,1000000,IF(INDEX('計算A'!$D$60:$II$104,$B35,41)*EK35=1,IF(AND($E35=2,NR35=0),1000000,IF($F35&gt;0,INDEX('計算A'!AR$110:AR$114,$F35+1)+IF(AND($E35=1,NR35=0),1000,0),MIN(AES35,20)*400+(IF('計算A'!AQ$106=1,1-EJ35,0)+IF('計算A'!AR$106=1,1-EL35,0))*150+172+'計算A'!AR$5*100000+IF(AND($E35=1,NR35=0),50000,0))),1000000))</f>
        <v/>
      </c>
      <c r="WZ35">
        <f>IF($B35=0,1000000,IF(INDEX('計算A'!$D$60:$II$104,$B35,42)*EL35=1,IF(AND($E35=2,NS35=0),1000000,IF($F35&gt;0,INDEX('計算A'!AS$110:AS$114,$F35+1)+IF(AND($E35=1,NS35=0),1000,0),MIN(AES35,20)*400+(IF('計算A'!AR$106=1,1-EK35,0)+IF('計算A'!AS$106=1,1-EM35,0))*150+182+'計算A'!AS$5*100000+IF(AND($E35=1,NS35=0),50000,0))),1000000))</f>
        <v/>
      </c>
      <c r="XA35">
        <f>IF($B35=0,1000000,IF(INDEX('計算A'!$D$60:$II$104,$B35,43)*EM35=1,IF(AND($E35=2,NT35=0),1000000,IF($F35&gt;0,INDEX('計算A'!AT$110:AT$114,$F35+1)+IF(AND($E35=1,NT35=0),1000,0),MIN(AES35,20)*400+(IF('計算A'!AS$106=1,1-EL35,0)+IF('計算A'!AT$106=1,1-EN35,0))*150+192+'計算A'!AT$5*100000+IF(AND($E35=1,NT35=0),50000,0))),1000000))</f>
        <v/>
      </c>
      <c r="XB35">
        <f>IF($B35=0,1000000,IF(INDEX('計算A'!$D$60:$II$104,$B35,44)*EN35=1,IF(AND($E35=2,NU35=0),1000000,IF($F35&gt;0,INDEX('計算A'!AU$110:AU$114,$F35+1)+IF(AND($E35=1,NU35=0),1000,0),MIN(AES35,20)*400+(IF('計算A'!AT$106=1,1-EM35,0)+IF('計算A'!AU$106=1,1-EO35,0))*150+202+'計算A'!AU$5*100000+IF(AND($E35=1,NU35=0),50000,0))),1000000))</f>
        <v/>
      </c>
      <c r="XC35">
        <f>IF($B35=0,1000000,IF(INDEX('計算A'!$D$60:$II$104,$B35,45)*EO35=1,IF(AND($E35=2,NV35=0),1000000,IF($F35&gt;0,INDEX('計算A'!AV$110:AV$114,$F35+1)+IF(AND($E35=1,NV35=0),1000,0),MIN(AES35,20)*400+(IF('計算A'!AU$106=1,1-EN35,0)+IF('計算A'!AV$106=1,1-EP35,0))*150+212+'計算A'!AV$5*100000+IF(AND($E35=1,NV35=0),50000,0))),1000000))</f>
        <v/>
      </c>
      <c r="XD35">
        <f>IF($B35=0,1000000,IF(INDEX('計算A'!$D$60:$II$104,$B35,46)*EP35=1,IF(AND($E35=2,NW35=0),1000000,IF($F35&gt;0,INDEX('計算A'!AW$110:AW$114,$F35+1)+IF(AND($E35=1,NW35=0),1000,0),MIN(AES35,20)*400+(IF('計算A'!AV$106=1,1-EO35,0)+IF('計算A'!AW$106=1,1-EQ35,0))*150+222+'計算A'!AW$5*100000+IF(AND($E35=1,NW35=0),50000,0))),1000000))</f>
        <v/>
      </c>
      <c r="XE35">
        <f>IF($B35=0,1000000,IF(INDEX('計算A'!$D$60:$II$104,$B35,47)*EQ35=1,IF(AND($E35=2,NX35=0),1000000,IF($F35&gt;0,INDEX('計算A'!AX$110:AX$114,$F35+1)+IF(AND($E35=1,NX35=0),1000,0),MIN(AES35,20)*400+(IF('計算A'!AW$106=1,1-EP35,0)+IF('計算A'!AX$106=1,1-ER35,0))*150+232+'計算A'!AX$5*100000+IF(AND($E35=1,NX35=0),50000,0))),1000000))</f>
        <v/>
      </c>
      <c r="XF35">
        <f>IF($B35=0,1000000,IF(INDEX('計算A'!$D$60:$II$104,$B35,48)*ER35=1,IF(AND($E35=2,NY35=0),1000000,IF($F35&gt;0,INDEX('計算A'!AY$110:AY$114,$F35+1)+IF(AND($E35=1,NY35=0),1000,0),MIN(AES35,20)*400+(IF('計算A'!AX$106=1,1-EQ35,0))*150+242+'計算A'!AY$5*100000+IF(AND($E35=1,NY35=0),50000,0))),1000000))</f>
        <v/>
      </c>
      <c r="XG35">
        <f>IF($B35=0,1000000,IF(INDEX('計算A'!$D$60:$II$104,$B35,49)*ES35=1,IF(AND($E35=2,NZ35=0),1000000,IF($F35&gt;0,INDEX('計算A'!AZ$110:AZ$114,$F35+1)+IF(AND($E35=1,NZ35=0),1000,0),MIN(AET35,20)*400+(IF('計算A'!AZ$106=1,1-ET35,0))*150+13+'計算A'!AZ$5*100000+IF(AND($E35=1,NZ35=0),50000,0))),1000000))</f>
        <v/>
      </c>
      <c r="XH35">
        <f>IF($B35=0,1000000,IF(INDEX('計算A'!$D$60:$II$104,$B35,50)*ET35=1,IF(AND($E35=2,OA35=0),1000000,IF($F35&gt;0,INDEX('計算A'!BA$110:BA$114,$F35+1)+IF(AND($E35=1,OA35=0),1000,0),MIN(AET35,20)*400+(IF('計算A'!AZ$106=1,1-ES35,0)+IF('計算A'!BA$106=1,1-EU35,0))*150+23+'計算A'!BA$5*100000+IF(AND($E35=1,OA35=0),50000,0))),1000000))</f>
        <v/>
      </c>
      <c r="XI35">
        <f>IF($B35=0,1000000,IF(INDEX('計算A'!$D$60:$II$104,$B35,51)*EU35=1,IF(AND($E35=2,OB35=0),1000000,IF($F35&gt;0,INDEX('計算A'!BB$110:BB$114,$F35+1)+IF(AND($E35=1,OB35=0),1000,0),MIN(AET35,20)*400+(IF('計算A'!BA$106=1,1-ET35,0)+IF('計算A'!BB$106=1,1-EV35,0))*150+33+'計算A'!BB$5*100000+IF(AND($E35=1,OB35=0),50000,0))),1000000))</f>
        <v/>
      </c>
      <c r="XJ35">
        <f>IF($B35=0,1000000,IF(INDEX('計算A'!$D$60:$II$104,$B35,52)*EV35=1,IF(AND($E35=2,OC35=0),1000000,IF($F35&gt;0,INDEX('計算A'!BC$110:BC$114,$F35+1)+IF(AND($E35=1,OC35=0),1000,0),MIN(AET35,20)*400+(IF('計算A'!BB$106=1,1-EU35,0)+IF('計算A'!BC$106=1,1-EW35,0))*150+43+'計算A'!BC$5*100000+IF(AND($E35=1,OC35=0),50000,0))),1000000))</f>
        <v/>
      </c>
      <c r="XK35">
        <f>IF($B35=0,1000000,IF(INDEX('計算A'!$D$60:$II$104,$B35,53)*EW35=1,IF(AND($E35=2,OD35=0),1000000,IF($F35&gt;0,INDEX('計算A'!BD$110:BD$114,$F35+1)+IF(AND($E35=1,OD35=0),1000,0),MIN(AET35,20)*400+(IF('計算A'!BC$106=1,1-EV35,0)+IF('計算A'!BD$106=1,1-EX35,0))*150+53+'計算A'!BD$5*100000+IF(AND($E35=1,OD35=0),50000,0))),1000000))</f>
        <v/>
      </c>
      <c r="XL35">
        <f>IF($B35=0,1000000,IF(INDEX('計算A'!$D$60:$II$104,$B35,54)*EX35=1,IF(AND($E35=2,OE35=0),1000000,IF($F35&gt;0,INDEX('計算A'!BE$110:BE$114,$F35+1)+IF(AND($E35=1,OE35=0),1000,0),MIN(AET35,20)*400+(IF('計算A'!BD$106=1,1-EW35,0)+IF('計算A'!BE$106=1,1-EY35,0))*150+63+'計算A'!BE$5*100000+IF(AND($E35=1,OE35=0),50000,0))),1000000))</f>
        <v/>
      </c>
      <c r="XM35">
        <f>IF($B35=0,1000000,IF(INDEX('計算A'!$D$60:$II$104,$B35,55)*EY35=1,IF(AND($E35=2,OF35=0),1000000,IF($F35&gt;0,INDEX('計算A'!BF$110:BF$114,$F35+1)+IF(AND($E35=1,OF35=0),1000,0),MIN(AET35,20)*400+(IF('計算A'!BE$106=1,1-EX35,0)+IF('計算A'!BF$106=1,1-EZ35,0))*150+73+'計算A'!BF$5*100000+IF(AND($E35=1,OF35=0),50000,0))),1000000))</f>
        <v/>
      </c>
      <c r="XN35">
        <f>IF($B35=0,1000000,IF(INDEX('計算A'!$D$60:$II$104,$B35,56)*EZ35=1,IF(AND($E35=2,OG35=0),1000000,IF($F35&gt;0,INDEX('計算A'!BG$110:BG$114,$F35+1)+IF(AND($E35=1,OG35=0),1000,0),MIN(AET35,20)*400+(IF('計算A'!BF$106=1,1-EY35,0)+IF('計算A'!BG$106=1,1-FA35,0))*150+83+'計算A'!BG$5*100000+IF(AND($E35=1,OG35=0),50000,0))),1000000))</f>
        <v/>
      </c>
      <c r="XO35">
        <f>IF($B35=0,1000000,IF(INDEX('計算A'!$D$60:$II$104,$B35,57)*FA35=1,IF(AND($E35=2,OH35=0),1000000,IF($F35&gt;0,INDEX('計算A'!BH$110:BH$114,$F35+1)+IF(AND($E35=1,OH35=0),1000,0),MIN(AET35,20)*400+(IF('計算A'!BG$106=1,1-EZ35,0)+IF('計算A'!BH$106=1,1-FB35,0))*150+93+'計算A'!BH$5*100000+IF(AND($E35=1,OH35=0),50000,0))),1000000))</f>
        <v/>
      </c>
      <c r="XP35">
        <f>IF($B35=0,1000000,IF(INDEX('計算A'!$D$60:$II$104,$B35,58)*FB35=1,IF(AND($E35=2,OI35=0),1000000,IF($F35&gt;0,INDEX('計算A'!BI$110:BI$114,$F35+1)+IF(AND($E35=1,OI35=0),1000,0),MIN(AET35,20)*400+(IF('計算A'!BH$106=1,1-FA35,0)+IF('計算A'!BI$106=1,1-FC35,0))*150+103+'計算A'!BI$5*100000+IF(AND($E35=1,OI35=0),50000,0))),1000000))</f>
        <v/>
      </c>
      <c r="XQ35">
        <f>IF($B35=0,1000000,IF(INDEX('計算A'!$D$60:$II$104,$B35,59)*FC35=1,IF(AND($E35=2,OJ35=0),1000000,IF($F35&gt;0,INDEX('計算A'!BJ$110:BJ$114,$F35+1)+IF(AND($E35=1,OJ35=0),1000,0),MIN(AET35,20)*400+(IF('計算A'!BI$106=1,1-FB35,0)+IF('計算A'!BJ$106=1,1-FD35,0))*150+113+'計算A'!BJ$5*100000+IF(AND($E35=1,OJ35=0),50000,0))),1000000))</f>
        <v/>
      </c>
      <c r="XR35">
        <f>IF($B35=0,1000000,IF(INDEX('計算A'!$D$60:$II$104,$B35,60)*FD35=1,IF(AND($E35=2,OK35=0),1000000,IF($F35&gt;0,INDEX('計算A'!BK$110:BK$114,$F35+1)+IF(AND($E35=1,OK35=0),1000,0),MIN(AET35,20)*400+(IF('計算A'!BJ$106=1,1-FC35,0)+IF('計算A'!BK$106=1,1-FE35,0))*150+123+'計算A'!BK$5*100000+IF(AND($E35=1,OK35=0),50000,0))),1000000))</f>
        <v/>
      </c>
      <c r="XS35">
        <f>IF($B35=0,1000000,IF(INDEX('計算A'!$D$60:$II$104,$B35,61)*FE35=1,IF(AND($E35=2,OL35=0),1000000,IF($F35&gt;0,INDEX('計算A'!BL$110:BL$114,$F35+1)+IF(AND($E35=1,OL35=0),1000,0),MIN(AET35,20)*400+(IF('計算A'!BK$106=1,1-FD35,0)+IF('計算A'!BL$106=1,1-FF35,0))*150+133+'計算A'!BL$5*100000+IF(AND($E35=1,OL35=0),50000,0))),1000000))</f>
        <v/>
      </c>
      <c r="XT35">
        <f>IF($B35=0,1000000,IF(INDEX('計算A'!$D$60:$II$104,$B35,62)*FF35=1,IF(AND($E35=2,OM35=0),1000000,IF($F35&gt;0,INDEX('計算A'!BM$110:BM$114,$F35+1)+IF(AND($E35=1,OM35=0),1000,0),MIN(AET35,20)*400+(IF('計算A'!BL$106=1,1-FE35,0)+IF('計算A'!BM$106=1,1-FG35,0))*150+143+'計算A'!BM$5*100000+IF(AND($E35=1,OM35=0),50000,0))),1000000))</f>
        <v/>
      </c>
      <c r="XU35">
        <f>IF($B35=0,1000000,IF(INDEX('計算A'!$D$60:$II$104,$B35,63)*FG35=1,IF(AND($E35=2,ON35=0),1000000,IF($F35&gt;0,INDEX('計算A'!BN$110:BN$114,$F35+1)+IF(AND($E35=1,ON35=0),1000,0),MIN(AET35,20)*400+(IF('計算A'!BM$106=1,1-FF35,0)+IF('計算A'!BN$106=1,1-FH35,0))*150+153+'計算A'!BN$5*100000+IF(AND($E35=1,ON35=0),50000,0))),1000000))</f>
        <v/>
      </c>
      <c r="XV35">
        <f>IF($B35=0,1000000,IF(INDEX('計算A'!$D$60:$II$104,$B35,64)*FH35=1,IF(AND($E35=2,OO35=0),1000000,IF($F35&gt;0,INDEX('計算A'!BO$110:BO$114,$F35+1)+IF(AND($E35=1,OO35=0),1000,0),MIN(AET35,20)*400+(IF('計算A'!BN$106=1,1-FG35,0)+IF('計算A'!BO$106=1,1-FI35,0))*150+163+'計算A'!BO$5*100000+IF(AND($E35=1,OO35=0),50000,0))),1000000))</f>
        <v/>
      </c>
      <c r="XW35">
        <f>IF($B35=0,1000000,IF(INDEX('計算A'!$D$60:$II$104,$B35,65)*FI35=1,IF(AND($E35=2,OP35=0),1000000,IF($F35&gt;0,INDEX('計算A'!BP$110:BP$114,$F35+1)+IF(AND($E35=1,OP35=0),1000,0),MIN(AET35,20)*400+(IF('計算A'!BO$106=1,1-FH35,0)+IF('計算A'!BP$106=1,1-FJ35,0))*150+173+'計算A'!BP$5*100000+IF(AND($E35=1,OP35=0),50000,0))),1000000))</f>
        <v/>
      </c>
      <c r="XX35">
        <f>IF($B35=0,1000000,IF(INDEX('計算A'!$D$60:$II$104,$B35,66)*FJ35=1,IF(AND($E35=2,OQ35=0),1000000,IF($F35&gt;0,INDEX('計算A'!BQ$110:BQ$114,$F35+1)+IF(AND($E35=1,OQ35=0),1000,0),MIN(AET35,20)*400+(IF('計算A'!BP$106=1,1-FI35,0)+IF('計算A'!BQ$106=1,1-FK35,0))*150+183+'計算A'!BQ$5*100000+IF(AND($E35=1,OQ35=0),50000,0))),1000000))</f>
        <v/>
      </c>
      <c r="XY35">
        <f>IF($B35=0,1000000,IF(INDEX('計算A'!$D$60:$II$104,$B35,67)*FK35=1,IF(AND($E35=2,OR35=0),1000000,IF($F35&gt;0,INDEX('計算A'!BR$110:BR$114,$F35+1)+IF(AND($E35=1,OR35=0),1000,0),MIN(AET35,20)*400+(IF('計算A'!BQ$106=1,1-FJ35,0)+IF('計算A'!BR$106=1,1-FL35,0))*150+193+'計算A'!BR$5*100000+IF(AND($E35=1,OR35=0),50000,0))),1000000))</f>
        <v/>
      </c>
      <c r="XZ35">
        <f>IF($B35=0,1000000,IF(INDEX('計算A'!$D$60:$II$104,$B35,68)*FL35=1,IF(AND($E35=2,OS35=0),1000000,IF($F35&gt;0,INDEX('計算A'!BS$110:BS$114,$F35+1)+IF(AND($E35=1,OS35=0),1000,0),MIN(AET35,20)*400+(IF('計算A'!BR$106=1,1-FK35,0)+IF('計算A'!BS$106=1,1-FM35,0))*150+203+'計算A'!BS$5*100000+IF(AND($E35=1,OS35=0),50000,0))),1000000))</f>
        <v/>
      </c>
      <c r="YA35">
        <f>IF($B35=0,1000000,IF(INDEX('計算A'!$D$60:$II$104,$B35,69)*FM35=1,IF(AND($E35=2,OT35=0),1000000,IF($F35&gt;0,INDEX('計算A'!BT$110:BT$114,$F35+1)+IF(AND($E35=1,OT35=0),1000,0),MIN(AET35,20)*400+(IF('計算A'!BS$106=1,1-FL35,0)+IF('計算A'!BT$106=1,1-FN35,0))*150+213+'計算A'!BT$5*100000+IF(AND($E35=1,OT35=0),50000,0))),1000000))</f>
        <v/>
      </c>
      <c r="YB35">
        <f>IF($B35=0,1000000,IF(INDEX('計算A'!$D$60:$II$104,$B35,70)*FN35=1,IF(AND($E35=2,OU35=0),1000000,IF($F35&gt;0,INDEX('計算A'!BU$110:BU$114,$F35+1)+IF(AND($E35=1,OU35=0),1000,0),MIN(AET35,20)*400+(IF('計算A'!BT$106=1,1-FM35,0)+IF('計算A'!BU$106=1,1-FO35,0))*150+223+'計算A'!BU$5*100000+IF(AND($E35=1,OU35=0),50000,0))),1000000))</f>
        <v/>
      </c>
      <c r="YC35">
        <f>IF($B35=0,1000000,IF(INDEX('計算A'!$D$60:$II$104,$B35,71)*FO35=1,IF(AND($E35=2,OV35=0),1000000,IF($F35&gt;0,INDEX('計算A'!BV$110:BV$114,$F35+1)+IF(AND($E35=1,OV35=0),1000,0),MIN(AET35,20)*400+(IF('計算A'!BU$106=1,1-FN35,0)+IF('計算A'!BV$106=1,1-FP35,0))*150+233+'計算A'!BV$5*100000+IF(AND($E35=1,OV35=0),50000,0))),1000000))</f>
        <v/>
      </c>
      <c r="YD35">
        <f>IF($B35=0,1000000,IF(INDEX('計算A'!$D$60:$II$104,$B35,72)*FP35=1,IF(AND($E35=2,OW35=0),1000000,IF($F35&gt;0,INDEX('計算A'!BW$110:BW$114,$F35+1)+IF(AND($E35=1,OW35=0),1000,0),MIN(AET35,20)*400+(IF('計算A'!BV$106=1,1-FO35,0))*150+243+'計算A'!BW$5*100000+IF(AND($E35=1,OW35=0),50000,0))),1000000))</f>
        <v/>
      </c>
      <c r="YE35">
        <f>IF($B35=0,1000000,IF(INDEX('計算A'!$D$60:$II$104,$B35,73)*FQ35=1,IF(AND($E35=2,OX35=0),1000000,IF($F35&gt;0,INDEX('計算A'!BX$110:BX$114,$F35+1)+IF(AND($E35=1,OX35=0),1000,0),MIN(AEU35,20)*400+(IF('計算A'!BX$106=1,1-FR35,0))*150+14+'計算A'!BX$5*100000+IF(AND($E35=1,OX35=0),50000,0))),1000000))</f>
        <v/>
      </c>
      <c r="YF35">
        <f>IF($B35=0,1000000,IF(INDEX('計算A'!$D$60:$II$104,$B35,74)*FR35=1,IF(AND($E35=2,OY35=0),1000000,IF($F35&gt;0,INDEX('計算A'!BY$110:BY$114,$F35+1)+IF(AND($E35=1,OY35=0),1000,0),MIN(AEU35,20)*400+(IF('計算A'!BX$106=1,1-FQ35,0)+IF('計算A'!BY$106=1,1-FS35,0))*150+24+'計算A'!BY$5*100000+IF(AND($E35=1,OY35=0),50000,0))),1000000))</f>
        <v/>
      </c>
      <c r="YG35">
        <f>IF($B35=0,1000000,IF(INDEX('計算A'!$D$60:$II$104,$B35,75)*FS35=1,IF(AND($E35=2,OZ35=0),1000000,IF($F35&gt;0,INDEX('計算A'!BZ$110:BZ$114,$F35+1)+IF(AND($E35=1,OZ35=0),1000,0),MIN(AEU35,20)*400+(IF('計算A'!BY$106=1,1-FR35,0)+IF('計算A'!BZ$106=1,1-FT35,0))*150+34+'計算A'!BZ$5*100000+IF(AND($E35=1,OZ35=0),50000,0))),1000000))</f>
        <v/>
      </c>
      <c r="YH35">
        <f>IF($B35=0,1000000,IF(INDEX('計算A'!$D$60:$II$104,$B35,76)*FT35=1,IF(AND($E35=2,PA35=0),1000000,IF($F35&gt;0,INDEX('計算A'!CA$110:CA$114,$F35+1)+IF(AND($E35=1,PA35=0),1000,0),MIN(AEU35,20)*400+(IF('計算A'!BZ$106=1,1-FS35,0)+IF('計算A'!CA$106=1,1-FU35,0))*150+44+'計算A'!CA$5*100000+IF(AND($E35=1,PA35=0),50000,0))),1000000))</f>
        <v/>
      </c>
      <c r="YI35">
        <f>IF($B35=0,1000000,IF(INDEX('計算A'!$D$60:$II$104,$B35,77)*FU35=1,IF(AND($E35=2,PB35=0),1000000,IF($F35&gt;0,INDEX('計算A'!CB$110:CB$114,$F35+1)+IF(AND($E35=1,PB35=0),1000,0),MIN(AEU35,20)*400+(IF('計算A'!CA$106=1,1-FT35,0)+IF('計算A'!CB$106=1,1-FV35,0))*150+54+'計算A'!CB$5*100000+IF(AND($E35=1,PB35=0),50000,0))),1000000))</f>
        <v/>
      </c>
      <c r="YJ35">
        <f>IF($B35=0,1000000,IF(INDEX('計算A'!$D$60:$II$104,$B35,78)*FV35=1,IF(AND($E35=2,PC35=0),1000000,IF($F35&gt;0,INDEX('計算A'!CC$110:CC$114,$F35+1)+IF(AND($E35=1,PC35=0),1000,0),MIN(AEU35,20)*400+(IF('計算A'!CB$106=1,1-FU35,0)+IF('計算A'!CC$106=1,1-FW35,0))*150+64+'計算A'!CC$5*100000+IF(AND($E35=1,PC35=0),50000,0))),1000000))</f>
        <v/>
      </c>
      <c r="YK35">
        <f>IF($B35=0,1000000,IF(INDEX('計算A'!$D$60:$II$104,$B35,79)*FW35=1,IF(AND($E35=2,PD35=0),1000000,IF($F35&gt;0,INDEX('計算A'!CD$110:CD$114,$F35+1)+IF(AND($E35=1,PD35=0),1000,0),MIN(AEU35,20)*400+(IF('計算A'!CC$106=1,1-FV35,0)+IF('計算A'!CD$106=1,1-FX35,0))*150+74+'計算A'!CD$5*100000+IF(AND($E35=1,PD35=0),50000,0))),1000000))</f>
        <v/>
      </c>
      <c r="YL35">
        <f>IF($B35=0,1000000,IF(INDEX('計算A'!$D$60:$II$104,$B35,80)*FX35=1,IF(AND($E35=2,PE35=0),1000000,IF($F35&gt;0,INDEX('計算A'!CE$110:CE$114,$F35+1)+IF(AND($E35=1,PE35=0),1000,0),MIN(AEU35,20)*400+(IF('計算A'!CD$106=1,1-FW35,0)+IF('計算A'!CE$106=1,1-FY35,0))*150+84+'計算A'!CE$5*100000+IF(AND($E35=1,PE35=0),50000,0))),1000000))</f>
        <v/>
      </c>
      <c r="YM35">
        <f>IF($B35=0,1000000,IF(INDEX('計算A'!$D$60:$II$104,$B35,81)*FY35=1,IF(AND($E35=2,PF35=0),1000000,IF($F35&gt;0,INDEX('計算A'!CF$110:CF$114,$F35+1)+IF(AND($E35=1,PF35=0),1000,0),MIN(AEU35,20)*400+(IF('計算A'!CE$106=1,1-FX35,0)+IF('計算A'!CF$106=1,1-FZ35,0))*150+94+'計算A'!CF$5*100000+IF(AND($E35=1,PF35=0),50000,0))),1000000))</f>
        <v/>
      </c>
      <c r="YN35">
        <f>IF($B35=0,1000000,IF(INDEX('計算A'!$D$60:$II$104,$B35,82)*FZ35=1,IF(AND($E35=2,PG35=0),1000000,IF($F35&gt;0,INDEX('計算A'!CG$110:CG$114,$F35+1)+IF(AND($E35=1,PG35=0),1000,0),MIN(AEU35,20)*400+(IF('計算A'!CF$106=1,1-FY35,0)+IF('計算A'!CG$106=1,1-GA35,0))*150+104+'計算A'!CG$5*100000+IF(AND($E35=1,PG35=0),50000,0))),1000000))</f>
        <v/>
      </c>
      <c r="YO35">
        <f>IF($B35=0,1000000,IF(INDEX('計算A'!$D$60:$II$104,$B35,83)*GA35=1,IF(AND($E35=2,PH35=0),1000000,IF($F35&gt;0,INDEX('計算A'!CH$110:CH$114,$F35+1)+IF(AND($E35=1,PH35=0),1000,0),MIN(AEU35,20)*400+(IF('計算A'!CG$106=1,1-FZ35,0)+IF('計算A'!CH$106=1,1-GB35,0))*150+114+'計算A'!CH$5*100000+IF(AND($E35=1,PH35=0),50000,0))),1000000))</f>
        <v/>
      </c>
      <c r="YP35">
        <f>IF($B35=0,1000000,IF(INDEX('計算A'!$D$60:$II$104,$B35,84)*GB35=1,IF(AND($E35=2,PI35=0),1000000,IF($F35&gt;0,INDEX('計算A'!CI$110:CI$114,$F35+1)+IF(AND($E35=1,PI35=0),1000,0),MIN(AEU35,20)*400+(IF('計算A'!CH$106=1,1-GA35,0)+IF('計算A'!CI$106=1,1-GC35,0))*150+124+'計算A'!CI$5*100000+IF(AND($E35=1,PI35=0),50000,0))),1000000))</f>
        <v/>
      </c>
      <c r="YQ35">
        <f>IF($B35=0,1000000,IF(INDEX('計算A'!$D$60:$II$104,$B35,85)*GC35=1,IF(AND($E35=2,PJ35=0),1000000,IF($F35&gt;0,INDEX('計算A'!CJ$110:CJ$114,$F35+1)+IF(AND($E35=1,PJ35=0),1000,0),MIN(AEU35,20)*400+(IF('計算A'!CI$106=1,1-GB35,0)+IF('計算A'!CJ$106=1,1-GD35,0))*150+134+'計算A'!CJ$5*100000+IF(AND($E35=1,PJ35=0),50000,0))),1000000))</f>
        <v/>
      </c>
      <c r="YR35">
        <f>IF($B35=0,1000000,IF(INDEX('計算A'!$D$60:$II$104,$B35,86)*GD35=1,IF(AND($E35=2,PK35=0),1000000,IF($F35&gt;0,INDEX('計算A'!CK$110:CK$114,$F35+1)+IF(AND($E35=1,PK35=0),1000,0),MIN(AEU35,20)*400+(IF('計算A'!CJ$106=1,1-GC35,0)+IF('計算A'!CK$106=1,1-GE35,0))*150+144+'計算A'!CK$5*100000+IF(AND($E35=1,PK35=0),50000,0))),1000000))</f>
        <v/>
      </c>
      <c r="YS35">
        <f>IF($B35=0,1000000,IF(INDEX('計算A'!$D$60:$II$104,$B35,87)*GE35=1,IF(AND($E35=2,PL35=0),1000000,IF($F35&gt;0,INDEX('計算A'!CL$110:CL$114,$F35+1)+IF(AND($E35=1,PL35=0),1000,0),MIN(AEU35,20)*400+(IF('計算A'!CK$106=1,1-GD35,0)+IF('計算A'!CL$106=1,1-GF35,0))*150+154+'計算A'!CL$5*100000+IF(AND($E35=1,PL35=0),50000,0))),1000000))</f>
        <v/>
      </c>
      <c r="YT35">
        <f>IF($B35=0,1000000,IF(INDEX('計算A'!$D$60:$II$104,$B35,88)*GF35=1,IF(AND($E35=2,PM35=0),1000000,IF($F35&gt;0,INDEX('計算A'!CM$110:CM$114,$F35+1)+IF(AND($E35=1,PM35=0),1000,0),MIN(AEU35,20)*400+(IF('計算A'!CL$106=1,1-GE35,0)+IF('計算A'!CM$106=1,1-GG35,0))*150+164+'計算A'!CM$5*100000+IF(AND($E35=1,PM35=0),50000,0))),1000000))</f>
        <v/>
      </c>
      <c r="YU35">
        <f>IF($B35=0,1000000,IF(INDEX('計算A'!$D$60:$II$104,$B35,89)*GG35=1,IF(AND($E35=2,PN35=0),1000000,IF($F35&gt;0,INDEX('計算A'!CN$110:CN$114,$F35+1)+IF(AND($E35=1,PN35=0),1000,0),MIN(AEU35,20)*400+(IF('計算A'!CM$106=1,1-GF35,0)+IF('計算A'!CN$106=1,1-GH35,0))*150+174+'計算A'!CN$5*100000+IF(AND($E35=1,PN35=0),50000,0))),1000000))</f>
        <v/>
      </c>
      <c r="YV35">
        <f>IF($B35=0,1000000,IF(INDEX('計算A'!$D$60:$II$104,$B35,90)*GH35=1,IF(AND($E35=2,PO35=0),1000000,IF($F35&gt;0,INDEX('計算A'!CO$110:CO$114,$F35+1)+IF(AND($E35=1,PO35=0),1000,0),MIN(AEU35,20)*400+(IF('計算A'!CN$106=1,1-GG35,0)+IF('計算A'!CO$106=1,1-GI35,0))*150+184+'計算A'!CO$5*100000+IF(AND($E35=1,PO35=0),50000,0))),1000000))</f>
        <v/>
      </c>
      <c r="YW35">
        <f>IF($B35=0,1000000,IF(INDEX('計算A'!$D$60:$II$104,$B35,91)*GI35=1,IF(AND($E35=2,PP35=0),1000000,IF($F35&gt;0,INDEX('計算A'!CP$110:CP$114,$F35+1)+IF(AND($E35=1,PP35=0),1000,0),MIN(AEU35,20)*400+(IF('計算A'!CO$106=1,1-GH35,0)+IF('計算A'!CP$106=1,1-GJ35,0))*150+194+'計算A'!CP$5*100000+IF(AND($E35=1,PP35=0),50000,0))),1000000))</f>
        <v/>
      </c>
      <c r="YX35">
        <f>IF($B35=0,1000000,IF(INDEX('計算A'!$D$60:$II$104,$B35,92)*GJ35=1,IF(AND($E35=2,PQ35=0),1000000,IF($F35&gt;0,INDEX('計算A'!CQ$110:CQ$114,$F35+1)+IF(AND($E35=1,PQ35=0),1000,0),MIN(AEU35,20)*400+(IF('計算A'!CP$106=1,1-GI35,0)+IF('計算A'!CQ$106=1,1-GK35,0))*150+204+'計算A'!CQ$5*100000+IF(AND($E35=1,PQ35=0),50000,0))),1000000))</f>
        <v/>
      </c>
      <c r="YY35">
        <f>IF($B35=0,1000000,IF(INDEX('計算A'!$D$60:$II$104,$B35,93)*GK35=1,IF(AND($E35=2,PR35=0),1000000,IF($F35&gt;0,INDEX('計算A'!CR$110:CR$114,$F35+1)+IF(AND($E35=1,PR35=0),1000,0),MIN(AEU35,20)*400+(IF('計算A'!CQ$106=1,1-GJ35,0)+IF('計算A'!CR$106=1,1-GL35,0))*150+214+'計算A'!CR$5*100000+IF(AND($E35=1,PR35=0),50000,0))),1000000))</f>
        <v/>
      </c>
      <c r="YZ35">
        <f>IF($B35=0,1000000,IF(INDEX('計算A'!$D$60:$II$104,$B35,94)*GL35=1,IF(AND($E35=2,PS35=0),1000000,IF($F35&gt;0,INDEX('計算A'!CS$110:CS$114,$F35+1)+IF(AND($E35=1,PS35=0),1000,0),MIN(AEU35,20)*400+(IF('計算A'!CR$106=1,1-GK35,0)+IF('計算A'!CS$106=1,1-GM35,0))*150+224+'計算A'!CS$5*100000+IF(AND($E35=1,PS35=0),50000,0))),1000000))</f>
        <v/>
      </c>
      <c r="ZA35">
        <f>IF($B35=0,1000000,IF(INDEX('計算A'!$D$60:$II$104,$B35,95)*GM35=1,IF(AND($E35=2,PT35=0),1000000,IF($F35&gt;0,INDEX('計算A'!CT$110:CT$114,$F35+1)+IF(AND($E35=1,PT35=0),1000,0),MIN(AEU35,20)*400+(IF('計算A'!CS$106=1,1-GL35,0)+IF('計算A'!CT$106=1,1-GN35,0))*150+234+'計算A'!CT$5*100000+IF(AND($E35=1,PT35=0),50000,0))),1000000))</f>
        <v/>
      </c>
      <c r="ZB35">
        <f>IF($B35=0,1000000,IF(INDEX('計算A'!$D$60:$II$104,$B35,96)*GN35=1,IF(AND($E35=2,PU35=0),1000000,IF($F35&gt;0,INDEX('計算A'!CU$110:CU$114,$F35+1)+IF(AND($E35=1,PU35=0),1000,0),MIN(AEU35,20)*400+(IF('計算A'!CT$106=1,1-GM35,0))*150+244+'計算A'!CU$5*100000+IF(AND($E35=1,PU35=0),50000,0))),1000000))</f>
        <v/>
      </c>
      <c r="ZC35">
        <f>IF($B35=0,1000000,IF(INDEX('計算A'!$D$60:$II$104,$B35,97)*GO35=1,IF(AND($E35=2,PV35=0),1000000,IF($F35&gt;0,INDEX('計算A'!CV$110:CV$114,$F35+1)+IF(AND($E35=1,PV35=0),1000,0),MIN(AEV35,20)*400+(IF('計算A'!CV$106=1,1-GP35,0))*150+15+'計算A'!CV$5*100000+IF(AND($E35=1,PV35=0),50000,0))),1000000))</f>
        <v/>
      </c>
      <c r="ZD35">
        <f>IF($B35=0,1000000,IF(INDEX('計算A'!$D$60:$II$104,$B35,98)*GP35=1,IF(AND($E35=2,PW35=0),1000000,IF($F35&gt;0,INDEX('計算A'!CW$110:CW$114,$F35+1)+IF(AND($E35=1,PW35=0),1000,0),MIN(AEV35,20)*400+(IF('計算A'!CV$106=1,1-GO35,0)+IF('計算A'!CW$106=1,1-GQ35,0))*150+25+'計算A'!CW$5*100000+IF(AND($E35=1,PW35=0),50000,0))),1000000))</f>
        <v/>
      </c>
      <c r="ZE35">
        <f>IF($B35=0,1000000,IF(INDEX('計算A'!$D$60:$II$104,$B35,99)*GQ35=1,IF(AND($E35=2,PX35=0),1000000,IF($F35&gt;0,INDEX('計算A'!CX$110:CX$114,$F35+1)+IF(AND($E35=1,PX35=0),1000,0),MIN(AEV35,20)*400+(IF('計算A'!CW$106=1,1-GP35,0)+IF('計算A'!CX$106=1,1-GR35,0))*150+35+'計算A'!CX$5*100000+IF(AND($E35=1,PX35=0),50000,0))),1000000))</f>
        <v/>
      </c>
      <c r="ZF35">
        <f>IF($B35=0,1000000,IF(INDEX('計算A'!$D$60:$II$104,$B35,100)*GR35=1,IF(AND($E35=2,PY35=0),1000000,IF($F35&gt;0,INDEX('計算A'!CY$110:CY$114,$F35+1)+IF(AND($E35=1,PY35=0),1000,0),MIN(AEV35,20)*400+(IF('計算A'!CX$106=1,1-GQ35,0)+IF('計算A'!CY$106=1,1-GS35,0))*150+45+'計算A'!CY$5*100000+IF(AND($E35=1,PY35=0),50000,0))),1000000))</f>
        <v/>
      </c>
      <c r="ZG35">
        <f>IF($B35=0,1000000,IF(INDEX('計算A'!$D$60:$II$104,$B35,101)*GS35=1,IF(AND($E35=2,PZ35=0),1000000,IF($F35&gt;0,INDEX('計算A'!CZ$110:CZ$114,$F35+1)+IF(AND($E35=1,PZ35=0),1000,0),MIN(AEV35,20)*400+(IF('計算A'!CY$106=1,1-GR35,0)+IF('計算A'!CZ$106=1,1-GT35,0))*150+55+'計算A'!CZ$5*100000+IF(AND($E35=1,PZ35=0),50000,0))),1000000))</f>
        <v/>
      </c>
      <c r="ZH35">
        <f>IF($B35=0,1000000,IF(INDEX('計算A'!$D$60:$II$104,$B35,102)*GT35=1,IF(AND($E35=2,QA35=0),1000000,IF($F35&gt;0,INDEX('計算A'!DA$110:DA$114,$F35+1)+IF(AND($E35=1,QA35=0),1000,0),MIN(AEV35,20)*400+(IF('計算A'!CZ$106=1,1-GS35,0)+IF('計算A'!DA$106=1,1-GU35,0))*150+65+'計算A'!DA$5*100000+IF(AND($E35=1,QA35=0),50000,0))),1000000))</f>
        <v/>
      </c>
      <c r="ZI35">
        <f>IF($B35=0,1000000,IF(INDEX('計算A'!$D$60:$II$104,$B35,103)*GU35=1,IF(AND($E35=2,QB35=0),1000000,IF($F35&gt;0,INDEX('計算A'!DB$110:DB$114,$F35+1)+IF(AND($E35=1,QB35=0),1000,0),MIN(AEV35,20)*400+(IF('計算A'!DA$106=1,1-GT35,0)+IF('計算A'!DB$106=1,1-GV35,0))*150+75+'計算A'!DB$5*100000+IF(AND($E35=1,QB35=0),50000,0))),1000000))</f>
        <v/>
      </c>
      <c r="ZJ35">
        <f>IF($B35=0,1000000,IF(INDEX('計算A'!$D$60:$II$104,$B35,104)*GV35=1,IF(AND($E35=2,QC35=0),1000000,IF($F35&gt;0,INDEX('計算A'!DC$110:DC$114,$F35+1)+IF(AND($E35=1,QC35=0),1000,0),MIN(AEV35,20)*400+(IF('計算A'!DB$106=1,1-GU35,0)+IF('計算A'!DC$106=1,1-GW35,0))*150+85+'計算A'!DC$5*100000+IF(AND($E35=1,QC35=0),50000,0))),1000000))</f>
        <v/>
      </c>
      <c r="ZK35">
        <f>IF($B35=0,1000000,IF(INDEX('計算A'!$D$60:$II$104,$B35,105)*GW35=1,IF(AND($E35=2,QD35=0),1000000,IF($F35&gt;0,INDEX('計算A'!DD$110:DD$114,$F35+1)+IF(AND($E35=1,QD35=0),1000,0),MIN(AEV35,20)*400+(IF('計算A'!DC$106=1,1-GV35,0)+IF('計算A'!DD$106=1,1-GX35,0))*150+95+'計算A'!DD$5*100000+IF(AND($E35=1,QD35=0),50000,0))),1000000))</f>
        <v/>
      </c>
      <c r="ZL35">
        <f>IF($B35=0,1000000,IF(INDEX('計算A'!$D$60:$II$104,$B35,106)*GX35=1,IF(AND($E35=2,QE35=0),1000000,IF($F35&gt;0,INDEX('計算A'!DE$110:DE$114,$F35+1)+IF(AND($E35=1,QE35=0),1000,0),MIN(AEV35,20)*400+(IF('計算A'!DD$106=1,1-GW35,0)+IF('計算A'!DE$106=1,1-GY35,0))*150+105+'計算A'!DE$5*100000+IF(AND($E35=1,QE35=0),50000,0))),1000000))</f>
        <v/>
      </c>
      <c r="ZM35">
        <f>IF($B35=0,1000000,IF(INDEX('計算A'!$D$60:$II$104,$B35,107)*GY35=1,IF(AND($E35=2,QF35=0),1000000,IF($F35&gt;0,INDEX('計算A'!DF$110:DF$114,$F35+1)+IF(AND($E35=1,QF35=0),1000,0),MIN(AEV35,20)*400+(IF('計算A'!DE$106=1,1-GX35,0)+IF('計算A'!DF$106=1,1-GZ35,0))*150+115+'計算A'!DF$5*100000+IF(AND($E35=1,QF35=0),50000,0))),1000000))</f>
        <v/>
      </c>
      <c r="ZN35">
        <f>IF($B35=0,1000000,IF(INDEX('計算A'!$D$60:$II$104,$B35,108)*GZ35=1,IF(AND($E35=2,QG35=0),1000000,IF($F35&gt;0,INDEX('計算A'!DG$110:DG$114,$F35+1)+IF(AND($E35=1,QG35=0),1000,0),MIN(AEV35,20)*400+(IF('計算A'!DF$106=1,1-GY35,0)+IF('計算A'!DG$106=1,1-HA35,0))*150+125+'計算A'!DG$5*100000+IF(AND($E35=1,QG35=0),50000,0))),1000000))</f>
        <v/>
      </c>
      <c r="ZO35">
        <f>IF($B35=0,1000000,IF(INDEX('計算A'!$D$60:$II$104,$B35,109)*HA35=1,IF(AND($E35=2,QH35=0),1000000,IF($F35&gt;0,INDEX('計算A'!DH$110:DH$114,$F35+1)+IF(AND($E35=1,QH35=0),1000,0),MIN(AEV35,20)*400+(IF('計算A'!DG$106=1,1-GZ35,0)+IF('計算A'!DH$106=1,1-HB35,0))*150+135+'計算A'!DH$5*100000+IF(AND($E35=1,QH35=0),50000,0))),1000000))</f>
        <v/>
      </c>
      <c r="ZP35">
        <f>IF($B35=0,1000000,IF(INDEX('計算A'!$D$60:$II$104,$B35,110)*HB35=1,IF(AND($E35=2,QI35=0),1000000,IF($F35&gt;0,INDEX('計算A'!DI$110:DI$114,$F35+1)+IF(AND($E35=1,QI35=0),1000,0),MIN(AEV35,20)*400+(IF('計算A'!DH$106=1,1-HA35,0)+IF('計算A'!DI$106=1,1-HC35,0))*150+145+'計算A'!DI$5*100000+IF(AND($E35=1,QI35=0),50000,0))),1000000))</f>
        <v/>
      </c>
      <c r="ZQ35">
        <f>IF($B35=0,1000000,IF(INDEX('計算A'!$D$60:$II$104,$B35,111)*HC35=1,IF(AND($E35=2,QJ35=0),1000000,IF($F35&gt;0,INDEX('計算A'!DJ$110:DJ$114,$F35+1)+IF(AND($E35=1,QJ35=0),1000,0),MIN(AEV35,20)*400+(IF('計算A'!DI$106=1,1-HB35,0)+IF('計算A'!DJ$106=1,1-HD35,0))*150+155+'計算A'!DJ$5*100000+IF(AND($E35=1,QJ35=0),50000,0))),1000000))</f>
        <v/>
      </c>
      <c r="ZR35">
        <f>IF($B35=0,1000000,IF(INDEX('計算A'!$D$60:$II$104,$B35,112)*HD35=1,IF(AND($E35=2,QK35=0),1000000,IF($F35&gt;0,INDEX('計算A'!DK$110:DK$114,$F35+1)+IF(AND($E35=1,QK35=0),1000,0),MIN(AEV35,20)*400+(IF('計算A'!DJ$106=1,1-HC35,0)+IF('計算A'!DK$106=1,1-HE35,0))*150+165+'計算A'!DK$5*100000+IF(AND($E35=1,QK35=0),50000,0))),1000000))</f>
        <v/>
      </c>
      <c r="ZS35">
        <f>IF($B35=0,1000000,IF(INDEX('計算A'!$D$60:$II$104,$B35,113)*HE35=1,IF(AND($E35=2,QL35=0),1000000,IF($F35&gt;0,INDEX('計算A'!DL$110:DL$114,$F35+1)+IF(AND($E35=1,QL35=0),1000,0),MIN(AEV35,20)*400+(IF('計算A'!DK$106=1,1-HD35,0)+IF('計算A'!DL$106=1,1-HF35,0))*150+175+'計算A'!DL$5*100000+IF(AND($E35=1,QL35=0),50000,0))),1000000))</f>
        <v/>
      </c>
      <c r="ZT35">
        <f>IF($B35=0,1000000,IF(INDEX('計算A'!$D$60:$II$104,$B35,114)*HF35=1,IF(AND($E35=2,QM35=0),1000000,IF($F35&gt;0,INDEX('計算A'!DM$110:DM$114,$F35+1)+IF(AND($E35=1,QM35=0),1000,0),MIN(AEV35,20)*400+(IF('計算A'!DL$106=1,1-HE35,0)+IF('計算A'!DM$106=1,1-HG35,0))*150+185+'計算A'!DM$5*100000+IF(AND($E35=1,QM35=0),50000,0))),1000000))</f>
        <v/>
      </c>
      <c r="ZU35">
        <f>IF($B35=0,1000000,IF(INDEX('計算A'!$D$60:$II$104,$B35,115)*HG35=1,IF(AND($E35=2,QN35=0),1000000,IF($F35&gt;0,INDEX('計算A'!DN$110:DN$114,$F35+1)+IF(AND($E35=1,QN35=0),1000,0),MIN(AEV35,20)*400+(IF('計算A'!DM$106=1,1-HF35,0)+IF('計算A'!DN$106=1,1-HH35,0))*150+195+'計算A'!DN$5*100000+IF(AND($E35=1,QN35=0),50000,0))),1000000))</f>
        <v/>
      </c>
      <c r="ZV35">
        <f>IF($B35=0,1000000,IF(INDEX('計算A'!$D$60:$II$104,$B35,116)*HH35=1,IF(AND($E35=2,QO35=0),1000000,IF($F35&gt;0,INDEX('計算A'!DO$110:DO$114,$F35+1)+IF(AND($E35=1,QO35=0),1000,0),MIN(AEV35,20)*400+(IF('計算A'!DN$106=1,1-HG35,0)+IF('計算A'!DO$106=1,1-HI35,0))*150+205+'計算A'!DO$5*100000+IF(AND($E35=1,QO35=0),50000,0))),1000000))</f>
        <v/>
      </c>
      <c r="ZW35">
        <f>IF($B35=0,1000000,IF(INDEX('計算A'!$D$60:$II$104,$B35,117)*HI35=1,IF(AND($E35=2,QP35=0),1000000,IF($F35&gt;0,INDEX('計算A'!DP$110:DP$114,$F35+1)+IF(AND($E35=1,QP35=0),1000,0),MIN(AEV35,20)*400+(IF('計算A'!DO$106=1,1-HH35,0)+IF('計算A'!DP$106=1,1-HJ35,0))*150+215+'計算A'!DP$5*100000+IF(AND($E35=1,QP35=0),50000,0))),1000000))</f>
        <v/>
      </c>
      <c r="ZX35">
        <f>IF($B35=0,1000000,IF(INDEX('計算A'!$D$60:$II$104,$B35,118)*HJ35=1,IF(AND($E35=2,QQ35=0),1000000,IF($F35&gt;0,INDEX('計算A'!DQ$110:DQ$114,$F35+1)+IF(AND($E35=1,QQ35=0),1000,0),MIN(AEV35,20)*400+(IF('計算A'!DP$106=1,1-HI35,0)+IF('計算A'!DQ$106=1,1-HK35,0))*150+225+'計算A'!DQ$5*100000+IF(AND($E35=1,QQ35=0),50000,0))),1000000))</f>
        <v/>
      </c>
      <c r="ZY35">
        <f>IF($B35=0,1000000,IF(INDEX('計算A'!$D$60:$II$104,$B35,119)*HK35=1,IF(AND($E35=2,QR35=0),1000000,IF($F35&gt;0,INDEX('計算A'!DR$110:DR$114,$F35+1)+IF(AND($E35=1,QR35=0),1000,0),MIN(AEV35,20)*400+(IF('計算A'!DQ$106=1,1-HJ35,0)+IF('計算A'!DR$106=1,1-HL35,0))*150+235+'計算A'!DR$5*100000+IF(AND($E35=1,QR35=0),50000,0))),1000000))</f>
        <v/>
      </c>
      <c r="ZZ35">
        <f>IF($B35=0,1000000,IF(INDEX('計算A'!$D$60:$II$104,$B35,120)*HL35=1,IF(AND($E35=2,QS35=0),1000000,IF($F35&gt;0,INDEX('計算A'!DS$110:DS$114,$F35+1)+IF(AND($E35=1,QS35=0),1000,0),MIN(AEV35,20)*400+(IF('計算A'!DR$106=1,1-HK35,0))*150+245+'計算A'!DS$5*100000+IF(AND($E35=1,QS35=0),50000,0))),1000000))</f>
        <v/>
      </c>
      <c r="AAA35">
        <f>IF($B35=0,1000000,IF(INDEX('計算A'!$D$60:$II$104,$B35,121)*HM35=1,IF(AND($E35=2,QT35=0),1000000,IF($F35&gt;0,INDEX('計算A'!DT$110:DT$114,$F35+1)+IF(AND($E35=1,QT35=0),1000,0),MIN(AEW35,20)*400+(IF('計算A'!DT$106=1,1-HN35,0))*150+16+'計算A'!DT$5*100000+IF(AND($E35=1,QT35=0),50000,0))),1000000))</f>
        <v/>
      </c>
      <c r="AAB35">
        <f>IF($B35=0,1000000,IF(INDEX('計算A'!$D$60:$II$104,$B35,122)*HN35=1,IF(AND($E35=2,QU35=0),1000000,IF($F35&gt;0,INDEX('計算A'!DU$110:DU$114,$F35+1)+IF(AND($E35=1,QU35=0),1000,0),MIN(AEW35,20)*400+(IF('計算A'!DT$106=1,1-HM35,0)+IF('計算A'!DU$106=1,1-HO35,0))*150+26+'計算A'!DU$5*100000+IF(AND($E35=1,QU35=0),50000,0))),1000000))</f>
        <v/>
      </c>
      <c r="AAC35">
        <f>IF($B35=0,1000000,IF(INDEX('計算A'!$D$60:$II$104,$B35,123)*HO35=1,IF(AND($E35=2,QV35=0),1000000,IF($F35&gt;0,INDEX('計算A'!DV$110:DV$114,$F35+1)+IF(AND($E35=1,QV35=0),1000,0),MIN(AEW35,20)*400+(IF('計算A'!DU$106=1,1-HN35,0)+IF('計算A'!DV$106=1,1-HP35,0))*150+36+'計算A'!DV$5*100000+IF(AND($E35=1,QV35=0),50000,0))),1000000))</f>
        <v/>
      </c>
      <c r="AAD35">
        <f>IF($B35=0,1000000,IF(INDEX('計算A'!$D$60:$II$104,$B35,124)*HP35=1,IF(AND($E35=2,QW35=0),1000000,IF($F35&gt;0,INDEX('計算A'!DW$110:DW$114,$F35+1)+IF(AND($E35=1,QW35=0),1000,0),MIN(AEW35,20)*400+(IF('計算A'!DV$106=1,1-HO35,0)+IF('計算A'!DW$106=1,1-HQ35,0))*150+46+'計算A'!DW$5*100000+IF(AND($E35=1,QW35=0),50000,0))),1000000))</f>
        <v/>
      </c>
      <c r="AAE35">
        <f>IF($B35=0,1000000,IF(INDEX('計算A'!$D$60:$II$104,$B35,125)*HQ35=1,IF(AND($E35=2,QX35=0),1000000,IF($F35&gt;0,INDEX('計算A'!DX$110:DX$114,$F35+1)+IF(AND($E35=1,QX35=0),1000,0),MIN(AEW35,20)*400+(IF('計算A'!DW$106=1,1-HP35,0)+IF('計算A'!DX$106=1,1-HR35,0))*150+56+'計算A'!DX$5*100000+IF(AND($E35=1,QX35=0),50000,0))),1000000))</f>
        <v/>
      </c>
      <c r="AAF35">
        <f>IF($B35=0,1000000,IF(INDEX('計算A'!$D$60:$II$104,$B35,126)*HR35=1,IF(AND($E35=2,QY35=0),1000000,IF($F35&gt;0,INDEX('計算A'!DY$110:DY$114,$F35+1)+IF(AND($E35=1,QY35=0),1000,0),MIN(AEW35,20)*400+(IF('計算A'!DX$106=1,1-HQ35,0)+IF('計算A'!DY$106=1,1-HS35,0))*150+66+'計算A'!DY$5*100000+IF(AND($E35=1,QY35=0),50000,0))),1000000))</f>
        <v/>
      </c>
      <c r="AAG35">
        <f>IF($B35=0,1000000,IF(INDEX('計算A'!$D$60:$II$104,$B35,127)*HS35=1,IF(AND($E35=2,QZ35=0),1000000,IF($F35&gt;0,INDEX('計算A'!DZ$110:DZ$114,$F35+1)+IF(AND($E35=1,QZ35=0),1000,0),MIN(AEW35,20)*400+(IF('計算A'!DY$106=1,1-HR35,0)+IF('計算A'!DZ$106=1,1-HT35,0))*150+76+'計算A'!DZ$5*100000+IF(AND($E35=1,QZ35=0),50000,0))),1000000))</f>
        <v/>
      </c>
      <c r="AAH35">
        <f>IF($B35=0,1000000,IF(INDEX('計算A'!$D$60:$II$104,$B35,128)*HT35=1,IF(AND($E35=2,RA35=0),1000000,IF($F35&gt;0,INDEX('計算A'!EA$110:EA$114,$F35+1)+IF(AND($E35=1,RA35=0),1000,0),MIN(AEW35,20)*400+(IF('計算A'!DZ$106=1,1-HS35,0)+IF('計算A'!EA$106=1,1-HU35,0))*150+86+'計算A'!EA$5*100000+IF(AND($E35=1,RA35=0),50000,0))),1000000))</f>
        <v/>
      </c>
      <c r="AAI35">
        <f>IF($B35=0,1000000,IF(INDEX('計算A'!$D$60:$II$104,$B35,129)*HU35=1,IF(AND($E35=2,RB35=0),1000000,IF($F35&gt;0,INDEX('計算A'!EB$110:EB$114,$F35+1)+IF(AND($E35=1,RB35=0),1000,0),MIN(AEW35,20)*400+(IF('計算A'!EA$106=1,1-HT35,0)+IF('計算A'!EB$106=1,1-HV35,0))*150+96+'計算A'!EB$5*100000+IF(AND($E35=1,RB35=0),50000,0))),1000000))</f>
        <v/>
      </c>
      <c r="AAJ35">
        <f>IF($B35=0,1000000,IF(INDEX('計算A'!$D$60:$II$104,$B35,130)*HV35=1,IF(AND($E35=2,RC35=0),1000000,IF($F35&gt;0,INDEX('計算A'!EC$110:EC$114,$F35+1)+IF(AND($E35=1,RC35=0),1000,0),MIN(AEW35,20)*400+(IF('計算A'!EB$106=1,1-HU35,0)+IF('計算A'!EC$106=1,1-HW35,0))*150+106+'計算A'!EC$5*100000+IF(AND($E35=1,RC35=0),50000,0))),1000000))</f>
        <v/>
      </c>
      <c r="AAK35">
        <f>IF($B35=0,1000000,IF(INDEX('計算A'!$D$60:$II$104,$B35,131)*HW35=1,IF(AND($E35=2,RD35=0),1000000,IF($F35&gt;0,INDEX('計算A'!ED$110:ED$114,$F35+1)+IF(AND($E35=1,RD35=0),1000,0),MIN(AEW35,20)*400+(IF('計算A'!EC$106=1,1-HV35,0)+IF('計算A'!ED$106=1,1-HX35,0))*150+116+'計算A'!ED$5*100000+IF(AND($E35=1,RD35=0),50000,0))),1000000))</f>
        <v/>
      </c>
      <c r="AAL35">
        <f>IF($B35=0,1000000,IF(INDEX('計算A'!$D$60:$II$104,$B35,132)*HX35=1,IF(AND($E35=2,RE35=0),1000000,IF($F35&gt;0,INDEX('計算A'!EE$110:EE$114,$F35+1)+IF(AND($E35=1,RE35=0),1000,0),MIN(AEW35,20)*400+(IF('計算A'!ED$106=1,1-HW35,0)+IF('計算A'!EE$106=1,1-HY35,0))*150+126+'計算A'!EE$5*100000+IF(AND($E35=1,RE35=0),50000,0))),1000000))</f>
        <v/>
      </c>
      <c r="AAM35">
        <f>IF($B35=0,1000000,IF(INDEX('計算A'!$D$60:$II$104,$B35,133)*HY35=1,IF(AND($E35=2,RF35=0),1000000,IF($F35&gt;0,INDEX('計算A'!EF$110:EF$114,$F35+1)+IF(AND($E35=1,RF35=0),1000,0),MIN(AEW35,20)*400+(IF('計算A'!EE$106=1,1-HX35,0)+IF('計算A'!EF$106=1,1-HZ35,0))*150+136+'計算A'!EF$5*100000+IF(AND($E35=1,RF35=0),50000,0))),1000000))</f>
        <v/>
      </c>
      <c r="AAN35">
        <f>IF($B35=0,1000000,IF(INDEX('計算A'!$D$60:$II$104,$B35,134)*HZ35=1,IF(AND($E35=2,RG35=0),1000000,IF($F35&gt;0,INDEX('計算A'!EG$110:EG$114,$F35+1)+IF(AND($E35=1,RG35=0),1000,0),MIN(AEW35,20)*400+(IF('計算A'!EF$106=1,1-HY35,0)+IF('計算A'!EG$106=1,1-IA35,0))*150+146+'計算A'!EG$5*100000+IF(AND($E35=1,RG35=0),50000,0))),1000000))</f>
        <v/>
      </c>
      <c r="AAO35">
        <f>IF($B35=0,1000000,IF(INDEX('計算A'!$D$60:$II$104,$B35,135)*IA35=1,IF(AND($E35=2,RH35=0),1000000,IF($F35&gt;0,INDEX('計算A'!EH$110:EH$114,$F35+1)+IF(AND($E35=1,RH35=0),1000,0),MIN(AEW35,20)*400+(IF('計算A'!EG$106=1,1-HZ35,0)+IF('計算A'!EH$106=1,1-IB35,0))*150+156+'計算A'!EH$5*100000+IF(AND($E35=1,RH35=0),50000,0))),1000000))</f>
        <v/>
      </c>
      <c r="AAP35">
        <f>IF($B35=0,1000000,IF(INDEX('計算A'!$D$60:$II$104,$B35,136)*IB35=1,IF(AND($E35=2,RI35=0),1000000,IF($F35&gt;0,INDEX('計算A'!EI$110:EI$114,$F35+1)+IF(AND($E35=1,RI35=0),1000,0),MIN(AEW35,20)*400+(IF('計算A'!EH$106=1,1-IA35,0)+IF('計算A'!EI$106=1,1-IC35,0))*150+166+'計算A'!EI$5*100000+IF(AND($E35=1,RI35=0),50000,0))),1000000))</f>
        <v/>
      </c>
      <c r="AAQ35">
        <f>IF($B35=0,1000000,IF(INDEX('計算A'!$D$60:$II$104,$B35,137)*IC35=1,IF(AND($E35=2,RJ35=0),1000000,IF($F35&gt;0,INDEX('計算A'!EJ$110:EJ$114,$F35+1)+IF(AND($E35=1,RJ35=0),1000,0),MIN(AEW35,20)*400+(IF('計算A'!EI$106=1,1-IB35,0)+IF('計算A'!EJ$106=1,1-ID35,0))*150+176+'計算A'!EJ$5*100000+IF(AND($E35=1,RJ35=0),50000,0))),1000000))</f>
        <v/>
      </c>
      <c r="AAR35">
        <f>IF($B35=0,1000000,IF(INDEX('計算A'!$D$60:$II$104,$B35,138)*ID35=1,IF(AND($E35=2,RK35=0),1000000,IF($F35&gt;0,INDEX('計算A'!EK$110:EK$114,$F35+1)+IF(AND($E35=1,RK35=0),1000,0),MIN(AEW35,20)*400+(IF('計算A'!EJ$106=1,1-IC35,0)+IF('計算A'!EK$106=1,1-IE35,0))*150+186+'計算A'!EK$5*100000+IF(AND($E35=1,RK35=0),50000,0))),1000000))</f>
        <v/>
      </c>
      <c r="AAS35">
        <f>IF($B35=0,1000000,IF(INDEX('計算A'!$D$60:$II$104,$B35,139)*IE35=1,IF(AND($E35=2,RL35=0),1000000,IF($F35&gt;0,INDEX('計算A'!EL$110:EL$114,$F35+1)+IF(AND($E35=1,RL35=0),1000,0),MIN(AEW35,20)*400+(IF('計算A'!EK$106=1,1-ID35,0)+IF('計算A'!EL$106=1,1-IF35,0))*150+196+'計算A'!EL$5*100000+IF(AND($E35=1,RL35=0),50000,0))),1000000))</f>
        <v/>
      </c>
      <c r="AAT35">
        <f>IF($B35=0,1000000,IF(INDEX('計算A'!$D$60:$II$104,$B35,140)*IF35=1,IF(AND($E35=2,RM35=0),1000000,IF($F35&gt;0,INDEX('計算A'!EM$110:EM$114,$F35+1)+IF(AND($E35=1,RM35=0),1000,0),MIN(AEW35,20)*400+(IF('計算A'!EL$106=1,1-IE35,0)+IF('計算A'!EM$106=1,1-IG35,0))*150+206+'計算A'!EM$5*100000+IF(AND($E35=1,RM35=0),50000,0))),1000000))</f>
        <v/>
      </c>
      <c r="AAU35">
        <f>IF($B35=0,1000000,IF(INDEX('計算A'!$D$60:$II$104,$B35,141)*IG35=1,IF(AND($E35=2,RN35=0),1000000,IF($F35&gt;0,INDEX('計算A'!EN$110:EN$114,$F35+1)+IF(AND($E35=1,RN35=0),1000,0),MIN(AEW35,20)*400+(IF('計算A'!EM$106=1,1-IF35,0)+IF('計算A'!EN$106=1,1-IH35,0))*150+216+'計算A'!EN$5*100000+IF(AND($E35=1,RN35=0),50000,0))),1000000))</f>
        <v/>
      </c>
      <c r="AAV35">
        <f>IF($B35=0,1000000,IF(INDEX('計算A'!$D$60:$II$104,$B35,142)*IH35=1,IF(AND($E35=2,RO35=0),1000000,IF($F35&gt;0,INDEX('計算A'!EO$110:EO$114,$F35+1)+IF(AND($E35=1,RO35=0),1000,0),MIN(AEW35,20)*400+(IF('計算A'!EN$106=1,1-IG35,0)+IF('計算A'!EO$106=1,1-II35,0))*150+226+'計算A'!EO$5*100000+IF(AND($E35=1,RO35=0),50000,0))),1000000))</f>
        <v/>
      </c>
      <c r="AAW35">
        <f>IF($B35=0,1000000,IF(INDEX('計算A'!$D$60:$II$104,$B35,143)*II35=1,IF(AND($E35=2,RP35=0),1000000,IF($F35&gt;0,INDEX('計算A'!EP$110:EP$114,$F35+1)+IF(AND($E35=1,RP35=0),1000,0),MIN(AEW35,20)*400+(IF('計算A'!EO$106=1,1-IH35,0)+IF('計算A'!EP$106=1,1-IJ35,0))*150+236+'計算A'!EP$5*100000+IF(AND($E35=1,RP35=0),50000,0))),1000000))</f>
        <v/>
      </c>
      <c r="AAX35">
        <f>IF($B35=0,1000000,IF(INDEX('計算A'!$D$60:$II$104,$B35,144)*IJ35=1,IF(AND($E35=2,RQ35=0),1000000,IF($F35&gt;0,INDEX('計算A'!EQ$110:EQ$114,$F35+1)+IF(AND($E35=1,RQ35=0),1000,0),MIN(AEW35,20)*400+(IF('計算A'!EP$106=1,1-II35,0))*150+246+'計算A'!EQ$5*100000+IF(AND($E35=1,RQ35=0),50000,0))),1000000))</f>
        <v/>
      </c>
      <c r="AAY35">
        <f>IF($B35=0,1000000,IF(INDEX('計算A'!$D$60:$II$104,$B35,145)*IK35=1,IF(AND($E35=2,RR35=0),1000000,IF($F35&gt;0,INDEX('計算A'!ER$110:ER$114,$F35+1)+IF(AND($E35=1,RR35=0),1000,0),MIN(AEX35,20)*400+(IF('計算A'!ER$106=1,1-IL35,0))*150+17+'計算A'!ER$5*100000+IF(AND($E35=1,RR35=0),50000,0))),1000000))</f>
        <v/>
      </c>
      <c r="AAZ35">
        <f>IF($B35=0,1000000,IF(INDEX('計算A'!$D$60:$II$104,$B35,146)*IL35=1,IF(AND($E35=2,RS35=0),1000000,IF($F35&gt;0,INDEX('計算A'!ES$110:ES$114,$F35+1)+IF(AND($E35=1,RS35=0),1000,0),MIN(AEX35,20)*400+(IF('計算A'!ER$106=1,1-IK35,0)+IF('計算A'!ES$106=1,1-IM35,0))*150+27+'計算A'!ES$5*100000+IF(AND($E35=1,RS35=0),50000,0))),1000000))</f>
        <v/>
      </c>
      <c r="ABA35">
        <f>IF($B35=0,1000000,IF(INDEX('計算A'!$D$60:$II$104,$B35,147)*IM35=1,IF(AND($E35=2,RT35=0),1000000,IF($F35&gt;0,INDEX('計算A'!ET$110:ET$114,$F35+1)+IF(AND($E35=1,RT35=0),1000,0),MIN(AEX35,20)*400+(IF('計算A'!ES$106=1,1-IL35,0)+IF('計算A'!ET$106=1,1-IN35,0))*150+37+'計算A'!ET$5*100000+IF(AND($E35=1,RT35=0),50000,0))),1000000))</f>
        <v/>
      </c>
      <c r="ABB35">
        <f>IF($B35=0,1000000,IF(INDEX('計算A'!$D$60:$II$104,$B35,148)*IN35=1,IF(AND($E35=2,RU35=0),1000000,IF($F35&gt;0,INDEX('計算A'!EU$110:EU$114,$F35+1)+IF(AND($E35=1,RU35=0),1000,0),MIN(AEX35,20)*400+(IF('計算A'!ET$106=1,1-IM35,0)+IF('計算A'!EU$106=1,1-IO35,0))*150+47+'計算A'!EU$5*100000+IF(AND($E35=1,RU35=0),50000,0))),1000000))</f>
        <v/>
      </c>
      <c r="ABC35">
        <f>IF($B35=0,1000000,IF(INDEX('計算A'!$D$60:$II$104,$B35,149)*IO35=1,IF(AND($E35=2,RV35=0),1000000,IF($F35&gt;0,INDEX('計算A'!EV$110:EV$114,$F35+1)+IF(AND($E35=1,RV35=0),1000,0),MIN(AEX35,20)*400+(IF('計算A'!EU$106=1,1-IN35,0)+IF('計算A'!EV$106=1,1-IP35,0))*150+57+'計算A'!EV$5*100000+IF(AND($E35=1,RV35=0),50000,0))),1000000))</f>
        <v/>
      </c>
      <c r="ABD35">
        <f>IF($B35=0,1000000,IF(INDEX('計算A'!$D$60:$II$104,$B35,150)*IP35=1,IF(AND($E35=2,RW35=0),1000000,IF($F35&gt;0,INDEX('計算A'!EW$110:EW$114,$F35+1)+IF(AND($E35=1,RW35=0),1000,0),MIN(AEX35,20)*400+(IF('計算A'!EV$106=1,1-IO35,0)+IF('計算A'!EW$106=1,1-IQ35,0))*150+67+'計算A'!EW$5*100000+IF(AND($E35=1,RW35=0),50000,0))),1000000))</f>
        <v/>
      </c>
      <c r="ABE35">
        <f>IF($B35=0,1000000,IF(INDEX('計算A'!$D$60:$II$104,$B35,151)*IQ35=1,IF(AND($E35=2,RX35=0),1000000,IF($F35&gt;0,INDEX('計算A'!EX$110:EX$114,$F35+1)+IF(AND($E35=1,RX35=0),1000,0),MIN(AEX35,20)*400+(IF('計算A'!EW$106=1,1-IP35,0)+IF('計算A'!EX$106=1,1-IR35,0))*150+77+'計算A'!EX$5*100000+IF(AND($E35=1,RX35=0),50000,0))),1000000))</f>
        <v/>
      </c>
      <c r="ABF35">
        <f>IF($B35=0,1000000,IF(INDEX('計算A'!$D$60:$II$104,$B35,152)*IR35=1,IF(AND($E35=2,RY35=0),1000000,IF($F35&gt;0,INDEX('計算A'!EY$110:EY$114,$F35+1)+IF(AND($E35=1,RY35=0),1000,0),MIN(AEX35,20)*400+(IF('計算A'!EX$106=1,1-IQ35,0)+IF('計算A'!EY$106=1,1-IS35,0))*150+87+'計算A'!EY$5*100000+IF(AND($E35=1,RY35=0),50000,0))),1000000))</f>
        <v/>
      </c>
      <c r="ABG35">
        <f>IF($B35=0,1000000,IF(INDEX('計算A'!$D$60:$II$104,$B35,153)*IS35=1,IF(AND($E35=2,RZ35=0),1000000,IF($F35&gt;0,INDEX('計算A'!EZ$110:EZ$114,$F35+1)+IF(AND($E35=1,RZ35=0),1000,0),MIN(AEX35,20)*400+(IF('計算A'!EY$106=1,1-IR35,0)+IF('計算A'!EZ$106=1,1-IT35,0))*150+97+'計算A'!EZ$5*100000+IF(AND($E35=1,RZ35=0),50000,0))),1000000))</f>
        <v/>
      </c>
      <c r="ABH35">
        <f>IF($B35=0,1000000,IF(INDEX('計算A'!$D$60:$II$104,$B35,154)*IT35=1,IF(AND($E35=2,SA35=0),1000000,IF($F35&gt;0,INDEX('計算A'!FA$110:FA$114,$F35+1)+IF(AND($E35=1,SA35=0),1000,0),MIN(AEX35,20)*400+(IF('計算A'!EZ$106=1,1-IS35,0)+IF('計算A'!FA$106=1,1-IU35,0))*150+107+'計算A'!FA$5*100000+IF(AND($E35=1,SA35=0),50000,0))),1000000))</f>
        <v/>
      </c>
      <c r="ABI35">
        <f>IF($B35=0,1000000,IF(INDEX('計算A'!$D$60:$II$104,$B35,155)*IU35=1,IF(AND($E35=2,SB35=0),1000000,IF($F35&gt;0,INDEX('計算A'!FB$110:FB$114,$F35+1)+IF(AND($E35=1,SB35=0),1000,0),MIN(AEX35,20)*400+(IF('計算A'!FA$106=1,1-IT35,0)+IF('計算A'!FB$106=1,1-IV35,0))*150+117+'計算A'!FB$5*100000+IF(AND($E35=1,SB35=0),50000,0))),1000000))</f>
        <v/>
      </c>
      <c r="ABJ35">
        <f>IF($B35=0,1000000,IF(INDEX('計算A'!$D$60:$II$104,$B35,156)*IV35=1,IF(AND($E35=2,SC35=0),1000000,IF($F35&gt;0,INDEX('計算A'!FC$110:FC$114,$F35+1)+IF(AND($E35=1,SC35=0),1000,0),MIN(AEX35,20)*400+(IF('計算A'!FB$106=1,1-IU35,0)+IF('計算A'!FC$106=1,1-IW35,0))*150+127+'計算A'!FC$5*100000+IF(AND($E35=1,SC35=0),50000,0))),1000000))</f>
        <v/>
      </c>
      <c r="ABK35">
        <f>IF($B35=0,1000000,IF(INDEX('計算A'!$D$60:$II$104,$B35,157)*IW35=1,IF(AND($E35=2,SD35=0),1000000,IF($F35&gt;0,INDEX('計算A'!FD$110:FD$114,$F35+1)+IF(AND($E35=1,SD35=0),1000,0),MIN(AEX35,20)*400+(IF('計算A'!FC$106=1,1-IV35,0)+IF('計算A'!FD$106=1,1-IX35,0))*150+137+'計算A'!FD$5*100000+IF(AND($E35=1,SD35=0),50000,0))),1000000))</f>
        <v/>
      </c>
      <c r="ABL35">
        <f>IF($B35=0,1000000,IF(INDEX('計算A'!$D$60:$II$104,$B35,158)*IX35=1,IF(AND($E35=2,SE35=0),1000000,IF($F35&gt;0,INDEX('計算A'!FE$110:FE$114,$F35+1)+IF(AND($E35=1,SE35=0),1000,0),MIN(AEX35,20)*400+(IF('計算A'!FD$106=1,1-IW35,0)+IF('計算A'!FE$106=1,1-IY35,0))*150+147+'計算A'!FE$5*100000+IF(AND($E35=1,SE35=0),50000,0))),1000000))</f>
        <v/>
      </c>
      <c r="ABM35">
        <f>IF($B35=0,1000000,IF(INDEX('計算A'!$D$60:$II$104,$B35,159)*IY35=1,IF(AND($E35=2,SF35=0),1000000,IF($F35&gt;0,INDEX('計算A'!FF$110:FF$114,$F35+1)+IF(AND($E35=1,SF35=0),1000,0),MIN(AEX35,20)*400+(IF('計算A'!FE$106=1,1-IX35,0)+IF('計算A'!FF$106=1,1-IZ35,0))*150+157+'計算A'!FF$5*100000+IF(AND($E35=1,SF35=0),50000,0))),1000000))</f>
        <v/>
      </c>
      <c r="ABN35">
        <f>IF($B35=0,1000000,IF(INDEX('計算A'!$D$60:$II$104,$B35,160)*IZ35=1,IF(AND($E35=2,SG35=0),1000000,IF($F35&gt;0,INDEX('計算A'!FG$110:FG$114,$F35+1)+IF(AND($E35=1,SG35=0),1000,0),MIN(AEX35,20)*400+(IF('計算A'!FF$106=1,1-IY35,0)+IF('計算A'!FG$106=1,1-JA35,0))*150+167+'計算A'!FG$5*100000+IF(AND($E35=1,SG35=0),50000,0))),1000000))</f>
        <v/>
      </c>
      <c r="ABO35">
        <f>IF($B35=0,1000000,IF(INDEX('計算A'!$D$60:$II$104,$B35,161)*JA35=1,IF(AND($E35=2,SH35=0),1000000,IF($F35&gt;0,INDEX('計算A'!FH$110:FH$114,$F35+1)+IF(AND($E35=1,SH35=0),1000,0),MIN(AEX35,20)*400+(IF('計算A'!FG$106=1,1-IZ35,0)+IF('計算A'!FH$106=1,1-JB35,0))*150+177+'計算A'!FH$5*100000+IF(AND($E35=1,SH35=0),50000,0))),1000000))</f>
        <v/>
      </c>
      <c r="ABP35">
        <f>IF($B35=0,1000000,IF(INDEX('計算A'!$D$60:$II$104,$B35,162)*JB35=1,IF(AND($E35=2,SI35=0),1000000,IF($F35&gt;0,INDEX('計算A'!FI$110:FI$114,$F35+1)+IF(AND($E35=1,SI35=0),1000,0),MIN(AEX35,20)*400+(IF('計算A'!FH$106=1,1-JA35,0)+IF('計算A'!FI$106=1,1-JC35,0))*150+187+'計算A'!FI$5*100000+IF(AND($E35=1,SI35=0),50000,0))),1000000))</f>
        <v/>
      </c>
      <c r="ABQ35">
        <f>IF($B35=0,1000000,IF(INDEX('計算A'!$D$60:$II$104,$B35,163)*JC35=1,IF(AND($E35=2,SJ35=0),1000000,IF($F35&gt;0,INDEX('計算A'!FJ$110:FJ$114,$F35+1)+IF(AND($E35=1,SJ35=0),1000,0),MIN(AEX35,20)*400+(IF('計算A'!FI$106=1,1-JB35,0)+IF('計算A'!FJ$106=1,1-JD35,0))*150+197+'計算A'!FJ$5*100000+IF(AND($E35=1,SJ35=0),50000,0))),1000000))</f>
        <v/>
      </c>
      <c r="ABR35">
        <f>IF($B35=0,1000000,IF(INDEX('計算A'!$D$60:$II$104,$B35,164)*JD35=1,IF(AND($E35=2,SK35=0),1000000,IF($F35&gt;0,INDEX('計算A'!FK$110:FK$114,$F35+1)+IF(AND($E35=1,SK35=0),1000,0),MIN(AEX35,20)*400+(IF('計算A'!FJ$106=1,1-JC35,0)+IF('計算A'!FK$106=1,1-JE35,0))*150+207+'計算A'!FK$5*100000+IF(AND($E35=1,SK35=0),50000,0))),1000000))</f>
        <v/>
      </c>
      <c r="ABS35">
        <f>IF($B35=0,1000000,IF(INDEX('計算A'!$D$60:$II$104,$B35,165)*JE35=1,IF(AND($E35=2,SL35=0),1000000,IF($F35&gt;0,INDEX('計算A'!FL$110:FL$114,$F35+1)+IF(AND($E35=1,SL35=0),1000,0),MIN(AEX35,20)*400+(IF('計算A'!FK$106=1,1-JD35,0)+IF('計算A'!FL$106=1,1-JF35,0))*150+217+'計算A'!FL$5*100000+IF(AND($E35=1,SL35=0),50000,0))),1000000))</f>
        <v/>
      </c>
      <c r="ABT35">
        <f>IF($B35=0,1000000,IF(INDEX('計算A'!$D$60:$II$104,$B35,166)*JF35=1,IF(AND($E35=2,SM35=0),1000000,IF($F35&gt;0,INDEX('計算A'!FM$110:FM$114,$F35+1)+IF(AND($E35=1,SM35=0),1000,0),MIN(AEX35,20)*400+(IF('計算A'!FL$106=1,1-JE35,0)+IF('計算A'!FM$106=1,1-JG35,0))*150+227+'計算A'!FM$5*100000+IF(AND($E35=1,SM35=0),50000,0))),1000000))</f>
        <v/>
      </c>
      <c r="ABU35">
        <f>IF($B35=0,1000000,IF(INDEX('計算A'!$D$60:$II$104,$B35,167)*JG35=1,IF(AND($E35=2,SN35=0),1000000,IF($F35&gt;0,INDEX('計算A'!FN$110:FN$114,$F35+1)+IF(AND($E35=1,SN35=0),1000,0),MIN(AEX35,20)*400+(IF('計算A'!FM$106=1,1-JF35,0)+IF('計算A'!FN$106=1,1-JH35,0))*150+237+'計算A'!FN$5*100000+IF(AND($E35=1,SN35=0),50000,0))),1000000))</f>
        <v/>
      </c>
      <c r="ABV35">
        <f>IF($B35=0,1000000,IF(INDEX('計算A'!$D$60:$II$104,$B35,168)*JH35=1,IF(AND($E35=2,SO35=0),1000000,IF($F35&gt;0,INDEX('計算A'!FO$110:FO$114,$F35+1)+IF(AND($E35=1,SO35=0),1000,0),MIN(AEX35,20)*400+(IF('計算A'!FN$106=1,1-JG35,0))*150+247+'計算A'!FO$5*100000+IF(AND($E35=1,SO35=0),50000,0))),1000000))</f>
        <v/>
      </c>
      <c r="ABW35">
        <f>IF($B35=0,1000000,IF(INDEX('計算A'!$D$60:$II$104,$B35,169)*JI35=1,IF(AND($E35=2,SP35=0),1000000,IF($F35&gt;0,INDEX('計算A'!FP$110:FP$114,$F35+1)+IF(AND($E35=1,SP35=0),1000,0),MIN(AEY35,20)*400+(IF('計算A'!FP$106=1,1-JJ35,0))*150+18+'計算A'!FP$5*100000+IF(AND($E35=1,SP35=0),50000,0))),1000000))</f>
        <v/>
      </c>
      <c r="ABX35">
        <f>IF($B35=0,1000000,IF(INDEX('計算A'!$D$60:$II$104,$B35,170)*JJ35=1,IF(AND($E35=2,SQ35=0),1000000,IF($F35&gt;0,INDEX('計算A'!FQ$110:FQ$114,$F35+1)+IF(AND($E35=1,SQ35=0),1000,0),MIN(AEY35,20)*400+(IF('計算A'!FP$106=1,1-JI35,0)+IF('計算A'!FQ$106=1,1-JK35,0))*150+28+'計算A'!FQ$5*100000+IF(AND($E35=1,SQ35=0),50000,0))),1000000))</f>
        <v/>
      </c>
      <c r="ABY35">
        <f>IF($B35=0,1000000,IF(INDEX('計算A'!$D$60:$II$104,$B35,171)*JK35=1,IF(AND($E35=2,SR35=0),1000000,IF($F35&gt;0,INDEX('計算A'!FR$110:FR$114,$F35+1)+IF(AND($E35=1,SR35=0),1000,0),MIN(AEY35,20)*400+(IF('計算A'!FQ$106=1,1-JJ35,0)+IF('計算A'!FR$106=1,1-JL35,0))*150+38+'計算A'!FR$5*100000+IF(AND($E35=1,SR35=0),50000,0))),1000000))</f>
        <v/>
      </c>
      <c r="ABZ35">
        <f>IF($B35=0,1000000,IF(INDEX('計算A'!$D$60:$II$104,$B35,172)*JL35=1,IF(AND($E35=2,SS35=0),1000000,IF($F35&gt;0,INDEX('計算A'!FS$110:FS$114,$F35+1)+IF(AND($E35=1,SS35=0),1000,0),MIN(AEY35,20)*400+(IF('計算A'!FR$106=1,1-JK35,0)+IF('計算A'!FS$106=1,1-JM35,0))*150+48+'計算A'!FS$5*100000+IF(AND($E35=1,SS35=0),50000,0))),1000000))</f>
        <v/>
      </c>
      <c r="ACA35">
        <f>IF($B35=0,1000000,IF(INDEX('計算A'!$D$60:$II$104,$B35,173)*JM35=1,IF(AND($E35=2,ST35=0),1000000,IF($F35&gt;0,INDEX('計算A'!FT$110:FT$114,$F35+1)+IF(AND($E35=1,ST35=0),1000,0),MIN(AEY35,20)*400+(IF('計算A'!FS$106=1,1-JL35,0)+IF('計算A'!FT$106=1,1-JN35,0))*150+58+'計算A'!FT$5*100000+IF(AND($E35=1,ST35=0),50000,0))),1000000))</f>
        <v/>
      </c>
      <c r="ACB35">
        <f>IF($B35=0,1000000,IF(INDEX('計算A'!$D$60:$II$104,$B35,174)*JN35=1,IF(AND($E35=2,SU35=0),1000000,IF($F35&gt;0,INDEX('計算A'!FU$110:FU$114,$F35+1)+IF(AND($E35=1,SU35=0),1000,0),MIN(AEY35,20)*400+(IF('計算A'!FT$106=1,1-JM35,0)+IF('計算A'!FU$106=1,1-JO35,0))*150+68+'計算A'!FU$5*100000+IF(AND($E35=1,SU35=0),50000,0))),1000000))</f>
        <v/>
      </c>
      <c r="ACC35">
        <f>IF($B35=0,1000000,IF(INDEX('計算A'!$D$60:$II$104,$B35,175)*JO35=1,IF(AND($E35=2,SV35=0),1000000,IF($F35&gt;0,INDEX('計算A'!FV$110:FV$114,$F35+1)+IF(AND($E35=1,SV35=0),1000,0),MIN(AEY35,20)*400+(IF('計算A'!FU$106=1,1-JN35,0)+IF('計算A'!FV$106=1,1-JP35,0))*150+78+'計算A'!FV$5*100000+IF(AND($E35=1,SV35=0),50000,0))),1000000))</f>
        <v/>
      </c>
      <c r="ACD35">
        <f>IF($B35=0,1000000,IF(INDEX('計算A'!$D$60:$II$104,$B35,176)*JP35=1,IF(AND($E35=2,SW35=0),1000000,IF($F35&gt;0,INDEX('計算A'!FW$110:FW$114,$F35+1)+IF(AND($E35=1,SW35=0),1000,0),MIN(AEY35,20)*400+(IF('計算A'!FV$106=1,1-JO35,0)+IF('計算A'!FW$106=1,1-JQ35,0))*150+88+'計算A'!FW$5*100000+IF(AND($E35=1,SW35=0),50000,0))),1000000))</f>
        <v/>
      </c>
      <c r="ACE35">
        <f>IF($B35=0,1000000,IF(INDEX('計算A'!$D$60:$II$104,$B35,177)*JQ35=1,IF(AND($E35=2,SX35=0),1000000,IF($F35&gt;0,INDEX('計算A'!FX$110:FX$114,$F35+1)+IF(AND($E35=1,SX35=0),1000,0),MIN(AEY35,20)*400+(IF('計算A'!FW$106=1,1-JP35,0)+IF('計算A'!FX$106=1,1-JR35,0))*150+98+'計算A'!FX$5*100000+IF(AND($E35=1,SX35=0),50000,0))),1000000))</f>
        <v/>
      </c>
      <c r="ACF35">
        <f>IF($B35=0,1000000,IF(INDEX('計算A'!$D$60:$II$104,$B35,178)*JR35=1,IF(AND($E35=2,SY35=0),1000000,IF($F35&gt;0,INDEX('計算A'!FY$110:FY$114,$F35+1)+IF(AND($E35=1,SY35=0),1000,0),MIN(AEY35,20)*400+(IF('計算A'!FX$106=1,1-JQ35,0)+IF('計算A'!FY$106=1,1-JS35,0))*150+108+'計算A'!FY$5*100000+IF(AND($E35=1,SY35=0),50000,0))),1000000))</f>
        <v/>
      </c>
      <c r="ACG35">
        <f>IF($B35=0,1000000,IF(INDEX('計算A'!$D$60:$II$104,$B35,179)*JS35=1,IF(AND($E35=2,SZ35=0),1000000,IF($F35&gt;0,INDEX('計算A'!FZ$110:FZ$114,$F35+1)+IF(AND($E35=1,SZ35=0),1000,0),MIN(AEY35,20)*400+(IF('計算A'!FY$106=1,1-JR35,0)+IF('計算A'!FZ$106=1,1-JT35,0))*150+118+'計算A'!FZ$5*100000+IF(AND($E35=1,SZ35=0),50000,0))),1000000))</f>
        <v/>
      </c>
      <c r="ACH35">
        <f>IF($B35=0,1000000,IF(INDEX('計算A'!$D$60:$II$104,$B35,180)*JT35=1,IF(AND($E35=2,TA35=0),1000000,IF($F35&gt;0,INDEX('計算A'!GA$110:GA$114,$F35+1)+IF(AND($E35=1,TA35=0),1000,0),MIN(AEY35,20)*400+(IF('計算A'!FZ$106=1,1-JS35,0)+IF('計算A'!GA$106=1,1-JU35,0))*150+128+'計算A'!GA$5*100000+IF(AND($E35=1,TA35=0),50000,0))),1000000))</f>
        <v/>
      </c>
      <c r="ACI35">
        <f>IF($B35=0,1000000,IF(INDEX('計算A'!$D$60:$II$104,$B35,181)*JU35=1,IF(AND($E35=2,TB35=0),1000000,IF($F35&gt;0,INDEX('計算A'!GB$110:GB$114,$F35+1)+IF(AND($E35=1,TB35=0),1000,0),MIN(AEY35,20)*400+(IF('計算A'!GA$106=1,1-JT35,0)+IF('計算A'!GB$106=1,1-JV35,0))*150+138+'計算A'!GB$5*100000+IF(AND($E35=1,TB35=0),50000,0))),1000000))</f>
        <v/>
      </c>
      <c r="ACJ35">
        <f>IF($B35=0,1000000,IF(INDEX('計算A'!$D$60:$II$104,$B35,182)*JV35=1,IF(AND($E35=2,TC35=0),1000000,IF($F35&gt;0,INDEX('計算A'!GC$110:GC$114,$F35+1)+IF(AND($E35=1,TC35=0),1000,0),MIN(AEY35,20)*400+(IF('計算A'!GB$106=1,1-JU35,0)+IF('計算A'!GC$106=1,1-JW35,0))*150+148+'計算A'!GC$5*100000+IF(AND($E35=1,TC35=0),50000,0))),1000000))</f>
        <v/>
      </c>
      <c r="ACK35">
        <f>IF($B35=0,1000000,IF(INDEX('計算A'!$D$60:$II$104,$B35,183)*JW35=1,IF(AND($E35=2,TD35=0),1000000,IF($F35&gt;0,INDEX('計算A'!GD$110:GD$114,$F35+1)+IF(AND($E35=1,TD35=0),1000,0),MIN(AEY35,20)*400+(IF('計算A'!GC$106=1,1-JV35,0)+IF('計算A'!GD$106=1,1-JX35,0))*150+158+'計算A'!GD$5*100000+IF(AND($E35=1,TD35=0),50000,0))),1000000))</f>
        <v/>
      </c>
      <c r="ACL35">
        <f>IF($B35=0,1000000,IF(INDEX('計算A'!$D$60:$II$104,$B35,184)*JX35=1,IF(AND($E35=2,TE35=0),1000000,IF($F35&gt;0,INDEX('計算A'!GE$110:GE$114,$F35+1)+IF(AND($E35=1,TE35=0),1000,0),MIN(AEY35,20)*400+(IF('計算A'!GD$106=1,1-JW35,0)+IF('計算A'!GE$106=1,1-JY35,0))*150+168+'計算A'!GE$5*100000+IF(AND($E35=1,TE35=0),50000,0))),1000000))</f>
        <v/>
      </c>
      <c r="ACM35">
        <f>IF($B35=0,1000000,IF(INDEX('計算A'!$D$60:$II$104,$B35,185)*JY35=1,IF(AND($E35=2,TF35=0),1000000,IF($F35&gt;0,INDEX('計算A'!GF$110:GF$114,$F35+1)+IF(AND($E35=1,TF35=0),1000,0),MIN(AEY35,20)*400+(IF('計算A'!GE$106=1,1-JX35,0)+IF('計算A'!GF$106=1,1-JZ35,0))*150+178+'計算A'!GF$5*100000+IF(AND($E35=1,TF35=0),50000,0))),1000000))</f>
        <v/>
      </c>
      <c r="ACN35">
        <f>IF($B35=0,1000000,IF(INDEX('計算A'!$D$60:$II$104,$B35,186)*JZ35=1,IF(AND($E35=2,TG35=0),1000000,IF($F35&gt;0,INDEX('計算A'!GG$110:GG$114,$F35+1)+IF(AND($E35=1,TG35=0),1000,0),MIN(AEY35,20)*400+(IF('計算A'!GF$106=1,1-JY35,0)+IF('計算A'!GG$106=1,1-KA35,0))*150+188+'計算A'!GG$5*100000+IF(AND($E35=1,TG35=0),50000,0))),1000000))</f>
        <v/>
      </c>
      <c r="ACO35">
        <f>IF($B35=0,1000000,IF(INDEX('計算A'!$D$60:$II$104,$B35,187)*KA35=1,IF(AND($E35=2,TH35=0),1000000,IF($F35&gt;0,INDEX('計算A'!GH$110:GH$114,$F35+1)+IF(AND($E35=1,TH35=0),1000,0),MIN(AEY35,20)*400+(IF('計算A'!GG$106=1,1-JZ35,0)+IF('計算A'!GH$106=1,1-KB35,0))*150+198+'計算A'!GH$5*100000+IF(AND($E35=1,TH35=0),50000,0))),1000000))</f>
        <v/>
      </c>
      <c r="ACP35">
        <f>IF($B35=0,1000000,IF(INDEX('計算A'!$D$60:$II$104,$B35,188)*KB35=1,IF(AND($E35=2,TI35=0),1000000,IF($F35&gt;0,INDEX('計算A'!GI$110:GI$114,$F35+1)+IF(AND($E35=1,TI35=0),1000,0),MIN(AEY35,20)*400+(IF('計算A'!GH$106=1,1-KA35,0)+IF('計算A'!GI$106=1,1-KC35,0))*150+208+'計算A'!GI$5*100000+IF(AND($E35=1,TI35=0),50000,0))),1000000))</f>
        <v/>
      </c>
      <c r="ACQ35">
        <f>IF($B35=0,1000000,IF(INDEX('計算A'!$D$60:$II$104,$B35,189)*KC35=1,IF(AND($E35=2,TJ35=0),1000000,IF($F35&gt;0,INDEX('計算A'!GJ$110:GJ$114,$F35+1)+IF(AND($E35=1,TJ35=0),1000,0),MIN(AEY35,20)*400+(IF('計算A'!GI$106=1,1-KB35,0)+IF('計算A'!GJ$106=1,1-KD35,0))*150+218+'計算A'!GJ$5*100000+IF(AND($E35=1,TJ35=0),50000,0))),1000000))</f>
        <v/>
      </c>
      <c r="ACR35">
        <f>IF($B35=0,1000000,IF(INDEX('計算A'!$D$60:$II$104,$B35,190)*KD35=1,IF(AND($E35=2,TK35=0),1000000,IF($F35&gt;0,INDEX('計算A'!GK$110:GK$114,$F35+1)+IF(AND($E35=1,TK35=0),1000,0),MIN(AEY35,20)*400+(IF('計算A'!GJ$106=1,1-KC35,0)+IF('計算A'!GK$106=1,1-KE35,0))*150+228+'計算A'!GK$5*100000+IF(AND($E35=1,TK35=0),50000,0))),1000000))</f>
        <v/>
      </c>
      <c r="ACS35">
        <f>IF($B35=0,1000000,IF(INDEX('計算A'!$D$60:$II$104,$B35,191)*KE35=1,IF(AND($E35=2,TL35=0),1000000,IF($F35&gt;0,INDEX('計算A'!GL$110:GL$114,$F35+1)+IF(AND($E35=1,TL35=0),1000,0),MIN(AEY35,20)*400+(IF('計算A'!GK$106=1,1-KD35,0)+IF('計算A'!GL$106=1,1-KF35,0))*150+238+'計算A'!GL$5*100000+IF(AND($E35=1,TL35=0),50000,0))),1000000))</f>
        <v/>
      </c>
      <c r="ACT35">
        <f>IF($B35=0,1000000,IF(INDEX('計算A'!$D$60:$II$104,$B35,192)*KF35=1,IF(AND($E35=2,TM35=0),1000000,IF($F35&gt;0,INDEX('計算A'!GM$110:GM$114,$F35+1)+IF(AND($E35=1,TM35=0),1000,0),MIN(AEY35,20)*400+(IF('計算A'!GL$106=1,1-KE35,0))*150+248+'計算A'!GM$5*100000+IF(AND($E35=1,TM35=0),50000,0))),1000000))</f>
        <v/>
      </c>
      <c r="ACU35">
        <f>IF($B35=0,1000000,IF(INDEX('計算A'!$D$60:$II$104,$B35,193)*KG35=1,IF(AND($E35=2,TN35=0),1000000,IF($F35&gt;0,INDEX('計算A'!GN$110:GN$114,$F35+1)+IF(AND($E35=1,TN35=0),1000,0),MIN(AEZ35,20)*400+(IF('計算A'!GN$106=1,1-KH35,0))*150+19+'計算A'!GN$5*100000+IF(AND($E35=1,TN35=0),50000,0))),1000000))</f>
        <v/>
      </c>
      <c r="ACV35">
        <f>IF($B35=0,1000000,IF(INDEX('計算A'!$D$60:$II$104,$B35,194)*KH35=1,IF(AND($E35=2,TO35=0),1000000,IF($F35&gt;0,INDEX('計算A'!GO$110:GO$114,$F35+1)+IF(AND($E35=1,TO35=0),1000,0),MIN(AEZ35,20)*400+(IF('計算A'!GN$106=1,1-KG35,0)+IF('計算A'!GO$106=1,1-KI35,0))*150+29+'計算A'!GO$5*100000+IF(AND($E35=1,TO35=0),50000,0))),1000000))</f>
        <v/>
      </c>
      <c r="ACW35">
        <f>IF($B35=0,1000000,IF(INDEX('計算A'!$D$60:$II$104,$B35,195)*KI35=1,IF(AND($E35=2,TP35=0),1000000,IF($F35&gt;0,INDEX('計算A'!GP$110:GP$114,$F35+1)+IF(AND($E35=1,TP35=0),1000,0),MIN(AEZ35,20)*400+(IF('計算A'!GO$106=1,1-KH35,0)+IF('計算A'!GP$106=1,1-KJ35,0))*150+39+'計算A'!GP$5*100000+IF(AND($E35=1,TP35=0),50000,0))),1000000))</f>
        <v/>
      </c>
      <c r="ACX35">
        <f>IF($B35=0,1000000,IF(INDEX('計算A'!$D$60:$II$104,$B35,196)*KJ35=1,IF(AND($E35=2,TQ35=0),1000000,IF($F35&gt;0,INDEX('計算A'!GQ$110:GQ$114,$F35+1)+IF(AND($E35=1,TQ35=0),1000,0),MIN(AEZ35,20)*400+(IF('計算A'!GP$106=1,1-KI35,0)+IF('計算A'!GQ$106=1,1-KK35,0))*150+49+'計算A'!GQ$5*100000+IF(AND($E35=1,TQ35=0),50000,0))),1000000))</f>
        <v/>
      </c>
      <c r="ACY35">
        <f>IF($B35=0,1000000,IF(INDEX('計算A'!$D$60:$II$104,$B35,197)*KK35=1,IF(AND($E35=2,TR35=0),1000000,IF($F35&gt;0,INDEX('計算A'!GR$110:GR$114,$F35+1)+IF(AND($E35=1,TR35=0),1000,0),MIN(AEZ35,20)*400+(IF('計算A'!GQ$106=1,1-KJ35,0)+IF('計算A'!GR$106=1,1-KL35,0))*150+59+'計算A'!GR$5*100000+IF(AND($E35=1,TR35=0),50000,0))),1000000))</f>
        <v/>
      </c>
      <c r="ACZ35">
        <f>IF($B35=0,1000000,IF(INDEX('計算A'!$D$60:$II$104,$B35,198)*KL35=1,IF(AND($E35=2,TS35=0),1000000,IF($F35&gt;0,INDEX('計算A'!GS$110:GS$114,$F35+1)+IF(AND($E35=1,TS35=0),1000,0),MIN(AEZ35,20)*400+(IF('計算A'!GR$106=1,1-KK35,0)+IF('計算A'!GS$106=1,1-KM35,0))*150+69+'計算A'!GS$5*100000+IF(AND($E35=1,TS35=0),50000,0))),1000000))</f>
        <v/>
      </c>
      <c r="ADA35">
        <f>IF($B35=0,1000000,IF(INDEX('計算A'!$D$60:$II$104,$B35,199)*KM35=1,IF(AND($E35=2,TT35=0),1000000,IF($F35&gt;0,INDEX('計算A'!GT$110:GT$114,$F35+1)+IF(AND($E35=1,TT35=0),1000,0),MIN(AEZ35,20)*400+(IF('計算A'!GS$106=1,1-KL35,0)+IF('計算A'!GT$106=1,1-KN35,0))*150+79+'計算A'!GT$5*100000+IF(AND($E35=1,TT35=0),50000,0))),1000000))</f>
        <v/>
      </c>
      <c r="ADB35">
        <f>IF($B35=0,1000000,IF(INDEX('計算A'!$D$60:$II$104,$B35,200)*KN35=1,IF(AND($E35=2,TU35=0),1000000,IF($F35&gt;0,INDEX('計算A'!GU$110:GU$114,$F35+1)+IF(AND($E35=1,TU35=0),1000,0),MIN(AEZ35,20)*400+(IF('計算A'!GT$106=1,1-KM35,0)+IF('計算A'!GU$106=1,1-KO35,0))*150+89+'計算A'!GU$5*100000+IF(AND($E35=1,TU35=0),50000,0))),1000000))</f>
        <v/>
      </c>
      <c r="ADC35">
        <f>IF($B35=0,1000000,IF(INDEX('計算A'!$D$60:$II$104,$B35,201)*KO35=1,IF(AND($E35=2,TV35=0),1000000,IF($F35&gt;0,INDEX('計算A'!GV$110:GV$114,$F35+1)+IF(AND($E35=1,TV35=0),1000,0),MIN(AEZ35,20)*400+(IF('計算A'!GU$106=1,1-KN35,0)+IF('計算A'!GV$106=1,1-KP35,0))*150+99+'計算A'!GV$5*100000+IF(AND($E35=1,TV35=0),50000,0))),1000000))</f>
        <v/>
      </c>
      <c r="ADD35">
        <f>IF($B35=0,1000000,IF(INDEX('計算A'!$D$60:$II$104,$B35,202)*KP35=1,IF(AND($E35=2,TW35=0),1000000,IF($F35&gt;0,INDEX('計算A'!GW$110:GW$114,$F35+1)+IF(AND($E35=1,TW35=0),1000,0),MIN(AEZ35,20)*400+(IF('計算A'!GV$106=1,1-KO35,0)+IF('計算A'!GW$106=1,1-KQ35,0))*150+109+'計算A'!GW$5*100000+IF(AND($E35=1,TW35=0),50000,0))),1000000))</f>
        <v/>
      </c>
      <c r="ADE35">
        <f>IF($B35=0,1000000,IF(INDEX('計算A'!$D$60:$II$104,$B35,203)*KQ35=1,IF(AND($E35=2,TX35=0),1000000,IF($F35&gt;0,INDEX('計算A'!GX$110:GX$114,$F35+1)+IF(AND($E35=1,TX35=0),1000,0),MIN(AEZ35,20)*400+(IF('計算A'!GW$106=1,1-KP35,0)+IF('計算A'!GX$106=1,1-KR35,0))*150+119+'計算A'!GX$5*100000+IF(AND($E35=1,TX35=0),50000,0))),1000000))</f>
        <v/>
      </c>
      <c r="ADF35">
        <f>IF($B35=0,1000000,IF(INDEX('計算A'!$D$60:$II$104,$B35,204)*KR35=1,IF(AND($E35=2,TY35=0),1000000,IF($F35&gt;0,INDEX('計算A'!GY$110:GY$114,$F35+1)+IF(AND($E35=1,TY35=0),1000,0),MIN(AEZ35,20)*400+(IF('計算A'!GX$106=1,1-KQ35,0)+IF('計算A'!GY$106=1,1-KS35,0))*150+129+'計算A'!GY$5*100000+IF(AND($E35=1,TY35=0),50000,0))),1000000))</f>
        <v/>
      </c>
      <c r="ADG35">
        <f>IF($B35=0,1000000,IF(INDEX('計算A'!$D$60:$II$104,$B35,205)*KS35=1,IF(AND($E35=2,TZ35=0),1000000,IF($F35&gt;0,INDEX('計算A'!GZ$110:GZ$114,$F35+1)+IF(AND($E35=1,TZ35=0),1000,0),MIN(AEZ35,20)*400+(IF('計算A'!GY$106=1,1-KR35,0)+IF('計算A'!GZ$106=1,1-KT35,0))*150+139+'計算A'!GZ$5*100000+IF(AND($E35=1,TZ35=0),50000,0))),1000000))</f>
        <v/>
      </c>
      <c r="ADH35">
        <f>IF($B35=0,1000000,IF(INDEX('計算A'!$D$60:$II$104,$B35,206)*KT35=1,IF(AND($E35=2,UA35=0),1000000,IF($F35&gt;0,INDEX('計算A'!HA$110:HA$114,$F35+1)+IF(AND($E35=1,UA35=0),1000,0),MIN(AEZ35,20)*400+(IF('計算A'!GZ$106=1,1-KS35,0)+IF('計算A'!HA$106=1,1-KU35,0))*150+149+'計算A'!HA$5*100000+IF(AND($E35=1,UA35=0),50000,0))),1000000))</f>
        <v/>
      </c>
      <c r="ADI35">
        <f>IF($B35=0,1000000,IF(INDEX('計算A'!$D$60:$II$104,$B35,207)*KU35=1,IF(AND($E35=2,UB35=0),1000000,IF($F35&gt;0,INDEX('計算A'!HB$110:HB$114,$F35+1)+IF(AND($E35=1,UB35=0),1000,0),MIN(AEZ35,20)*400+(IF('計算A'!HA$106=1,1-KT35,0)+IF('計算A'!HB$106=1,1-KV35,0))*150+159+'計算A'!HB$5*100000+IF(AND($E35=1,UB35=0),50000,0))),1000000))</f>
        <v/>
      </c>
      <c r="ADJ35">
        <f>IF($B35=0,1000000,IF(INDEX('計算A'!$D$60:$II$104,$B35,208)*KV35=1,IF(AND($E35=2,UC35=0),1000000,IF($F35&gt;0,INDEX('計算A'!HC$110:HC$114,$F35+1)+IF(AND($E35=1,UC35=0),1000,0),MIN(AEZ35,20)*400+(IF('計算A'!HB$106=1,1-KU35,0)+IF('計算A'!HC$106=1,1-KW35,0))*150+169+'計算A'!HC$5*100000+IF(AND($E35=1,UC35=0),50000,0))),1000000))</f>
        <v/>
      </c>
      <c r="ADK35">
        <f>IF($B35=0,1000000,IF(INDEX('計算A'!$D$60:$II$104,$B35,209)*KW35=1,IF(AND($E35=2,UD35=0),1000000,IF($F35&gt;0,INDEX('計算A'!HD$110:HD$114,$F35+1)+IF(AND($E35=1,UD35=0),1000,0),MIN(AEZ35,20)*400+(IF('計算A'!HC$106=1,1-KV35,0)+IF('計算A'!HD$106=1,1-KX35,0))*150+179+'計算A'!HD$5*100000+IF(AND($E35=1,UD35=0),50000,0))),1000000))</f>
        <v/>
      </c>
      <c r="ADL35">
        <f>IF($B35=0,1000000,IF(INDEX('計算A'!$D$60:$II$104,$B35,210)*KX35=1,IF(AND($E35=2,UE35=0),1000000,IF($F35&gt;0,INDEX('計算A'!HE$110:HE$114,$F35+1)+IF(AND($E35=1,UE35=0),1000,0),MIN(AEZ35,20)*400+(IF('計算A'!HD$106=1,1-KW35,0)+IF('計算A'!HE$106=1,1-KY35,0))*150+189+'計算A'!HE$5*100000+IF(AND($E35=1,UE35=0),50000,0))),1000000))</f>
        <v/>
      </c>
      <c r="ADM35">
        <f>IF($B35=0,1000000,IF(INDEX('計算A'!$D$60:$II$104,$B35,211)*KY35=1,IF(AND($E35=2,UF35=0),1000000,IF($F35&gt;0,INDEX('計算A'!HF$110:HF$114,$F35+1)+IF(AND($E35=1,UF35=0),1000,0),MIN(AEZ35,20)*400+(IF('計算A'!HE$106=1,1-KX35,0)+IF('計算A'!HF$106=1,1-KZ35,0))*150+199+'計算A'!HF$5*100000+IF(AND($E35=1,UF35=0),50000,0))),1000000))</f>
        <v/>
      </c>
      <c r="ADN35">
        <f>IF($B35=0,1000000,IF(INDEX('計算A'!$D$60:$II$104,$B35,212)*KZ35=1,IF(AND($E35=2,UG35=0),1000000,IF($F35&gt;0,INDEX('計算A'!HG$110:HG$114,$F35+1)+IF(AND($E35=1,UG35=0),1000,0),MIN(AEZ35,20)*400+(IF('計算A'!HF$106=1,1-KY35,0)+IF('計算A'!HG$106=1,1-LA35,0))*150+209+'計算A'!HG$5*100000+IF(AND($E35=1,UG35=0),50000,0))),1000000))</f>
        <v/>
      </c>
      <c r="ADO35">
        <f>IF($B35=0,1000000,IF(INDEX('計算A'!$D$60:$II$104,$B35,213)*LA35=1,IF(AND($E35=2,UH35=0),1000000,IF($F35&gt;0,INDEX('計算A'!HH$110:HH$114,$F35+1)+IF(AND($E35=1,UH35=0),1000,0),MIN(AEZ35,20)*400+(IF('計算A'!HG$106=1,1-KZ35,0)+IF('計算A'!HH$106=1,1-LB35,0))*150+219+'計算A'!HH$5*100000+IF(AND($E35=1,UH35=0),50000,0))),1000000))</f>
        <v/>
      </c>
      <c r="ADP35">
        <f>IF($B35=0,1000000,IF(INDEX('計算A'!$D$60:$II$104,$B35,214)*LB35=1,IF(AND($E35=2,UI35=0),1000000,IF($F35&gt;0,INDEX('計算A'!HI$110:HI$114,$F35+1)+IF(AND($E35=1,UI35=0),1000,0),MIN(AEZ35,20)*400+(IF('計算A'!HH$106=1,1-LA35,0)+IF('計算A'!HI$106=1,1-LC35,0))*150+229+'計算A'!HI$5*100000+IF(AND($E35=1,UI35=0),50000,0))),1000000))</f>
        <v/>
      </c>
      <c r="ADQ35">
        <f>IF($B35=0,1000000,IF(INDEX('計算A'!$D$60:$II$104,$B35,215)*LC35=1,IF(AND($E35=2,UJ35=0),1000000,IF($F35&gt;0,INDEX('計算A'!HJ$110:HJ$114,$F35+1)+IF(AND($E35=1,UJ35=0),1000,0),MIN(AEZ35,20)*400+(IF('計算A'!HI$106=1,1-LB35,0)+IF('計算A'!HJ$106=1,1-LD35,0))*150+239+'計算A'!HJ$5*100000+IF(AND($E35=1,UJ35=0),50000,0))),1000000))</f>
        <v/>
      </c>
      <c r="ADR35">
        <f>IF($B35=0,1000000,IF(INDEX('計算A'!$D$60:$II$104,$B35,216)*LD35=1,IF(AND($E35=2,UK35=0),1000000,IF($F35&gt;0,INDEX('計算A'!HK$110:HK$114,$F35+1)+IF(AND($E35=1,UK35=0),1000,0),MIN(AEZ35,20)*400+(IF('計算A'!HJ$106=1,1-LC35,0))*150+249+'計算A'!HK$5*100000+IF(AND($E35=1,UK35=0),50000,0))),1000000))</f>
        <v/>
      </c>
      <c r="ADS35">
        <f>IF($B35=0,1000000,IF(INDEX('計算A'!$D$60:$II$104,$B35,217)*LE35=1,IF(AND($E35=2,UL35=0),1000000,IF($F35&gt;0,INDEX('計算A'!HL$110:HL$114,$F35+1)+IF(AND($E35=1,UL35=0),1000,0),MIN(AFA35,20)*400+(IF('計算A'!HL$106=1,1-LF35,0))*150+20+'計算A'!HL$5*100000+IF(AND($E35=1,UL35=0),50000,0))),1000000))</f>
        <v/>
      </c>
      <c r="ADT35">
        <f>IF($B35=0,1000000,IF(INDEX('計算A'!$D$60:$II$104,$B35,218)*LF35=1,IF(AND($E35=2,UM35=0),1000000,IF($F35&gt;0,INDEX('計算A'!HM$110:HM$114,$F35+1)+IF(AND($E35=1,UM35=0),1000,0),MIN(AFA35,20)*400+(IF('計算A'!HL$106=1,1-LE35,0)+IF('計算A'!HM$106=1,1-LG35,0))*150+30+'計算A'!HM$5*100000+IF(AND($E35=1,UM35=0),50000,0))),1000000))</f>
        <v/>
      </c>
      <c r="ADU35">
        <f>IF($B35=0,1000000,IF(INDEX('計算A'!$D$60:$II$104,$B35,219)*LG35=1,IF(AND($E35=2,UN35=0),1000000,IF($F35&gt;0,INDEX('計算A'!HN$110:HN$114,$F35+1)+IF(AND($E35=1,UN35=0),1000,0),MIN(AFA35,20)*400+(IF('計算A'!HM$106=1,1-LF35,0)+IF('計算A'!HN$106=1,1-LH35,0))*150+40+'計算A'!HN$5*100000+IF(AND($E35=1,UN35=0),50000,0))),1000000))</f>
        <v/>
      </c>
      <c r="ADV35">
        <f>IF($B35=0,1000000,IF(INDEX('計算A'!$D$60:$II$104,$B35,220)*LH35=1,IF(AND($E35=2,UO35=0),1000000,IF($F35&gt;0,INDEX('計算A'!HO$110:HO$114,$F35+1)+IF(AND($E35=1,UO35=0),1000,0),MIN(AFA35,20)*400+(IF('計算A'!HN$106=1,1-LG35,0)+IF('計算A'!HO$106=1,1-LI35,0))*150+50+'計算A'!HO$5*100000+IF(AND($E35=1,UO35=0),50000,0))),1000000))</f>
        <v/>
      </c>
      <c r="ADW35">
        <f>IF($B35=0,1000000,IF(INDEX('計算A'!$D$60:$II$104,$B35,221)*LI35=1,IF(AND($E35=2,UP35=0),1000000,IF($F35&gt;0,INDEX('計算A'!HP$110:HP$114,$F35+1)+IF(AND($E35=1,UP35=0),1000,0),MIN(AFA35,20)*400+(IF('計算A'!HO$106=1,1-LH35,0)+IF('計算A'!HP$106=1,1-LJ35,0))*150+60+'計算A'!HP$5*100000+IF(AND($E35=1,UP35=0),50000,0))),1000000))</f>
        <v/>
      </c>
      <c r="ADX35">
        <f>IF($B35=0,1000000,IF(INDEX('計算A'!$D$60:$II$104,$B35,222)*LJ35=1,IF(AND($E35=2,UQ35=0),1000000,IF($F35&gt;0,INDEX('計算A'!HQ$110:HQ$114,$F35+1)+IF(AND($E35=1,UQ35=0),1000,0),MIN(AFA35,20)*400+(IF('計算A'!HP$106=1,1-LI35,0)+IF('計算A'!HQ$106=1,1-LK35,0))*150+70+'計算A'!HQ$5*100000+IF(AND($E35=1,UQ35=0),50000,0))),1000000))</f>
        <v/>
      </c>
      <c r="ADY35">
        <f>IF($B35=0,1000000,IF(INDEX('計算A'!$D$60:$II$104,$B35,223)*LK35=1,IF(AND($E35=2,UR35=0),1000000,IF($F35&gt;0,INDEX('計算A'!HR$110:HR$114,$F35+1)+IF(AND($E35=1,UR35=0),1000,0),MIN(AFA35,20)*400+(IF('計算A'!HQ$106=1,1-LJ35,0)+IF('計算A'!HR$106=1,1-LL35,0))*150+80+'計算A'!HR$5*100000+IF(AND($E35=1,UR35=0),50000,0))),1000000))</f>
        <v/>
      </c>
      <c r="ADZ35">
        <f>IF($B35=0,1000000,IF(INDEX('計算A'!$D$60:$II$104,$B35,224)*LL35=1,IF(AND($E35=2,US35=0),1000000,IF($F35&gt;0,INDEX('計算A'!HS$110:HS$114,$F35+1)+IF(AND($E35=1,US35=0),1000,0),MIN(AFA35,20)*400+(IF('計算A'!HR$106=1,1-LK35,0)+IF('計算A'!HS$106=1,1-LM35,0))*150+90+'計算A'!HS$5*100000+IF(AND($E35=1,US35=0),50000,0))),1000000))</f>
        <v/>
      </c>
      <c r="AEA35">
        <f>IF($B35=0,1000000,IF(INDEX('計算A'!$D$60:$II$104,$B35,225)*LM35=1,IF(AND($E35=2,UT35=0),1000000,IF($F35&gt;0,INDEX('計算A'!HT$110:HT$114,$F35+1)+IF(AND($E35=1,UT35=0),1000,0),MIN(AFA35,20)*400+(IF('計算A'!HS$106=1,1-LL35,0)+IF('計算A'!HT$106=1,1-LN35,0))*150+100+'計算A'!HT$5*100000+IF(AND($E35=1,UT35=0),50000,0))),1000000))</f>
        <v/>
      </c>
      <c r="AEB35">
        <f>IF($B35=0,1000000,IF(INDEX('計算A'!$D$60:$II$104,$B35,226)*LN35=1,IF(AND($E35=2,UU35=0),1000000,IF($F35&gt;0,INDEX('計算A'!HU$110:HU$114,$F35+1)+IF(AND($E35=1,UU35=0),1000,0),MIN(AFA35,20)*400+(IF('計算A'!HT$106=1,1-LM35,0)+IF('計算A'!HU$106=1,1-LO35,0))*150+110+'計算A'!HU$5*100000+IF(AND($E35=1,UU35=0),50000,0))),1000000))</f>
        <v/>
      </c>
      <c r="AEC35">
        <f>IF($B35=0,1000000,IF(INDEX('計算A'!$D$60:$II$104,$B35,227)*LO35=1,IF(AND($E35=2,UV35=0),1000000,IF($F35&gt;0,INDEX('計算A'!HV$110:HV$114,$F35+1)+IF(AND($E35=1,UV35=0),1000,0),MIN(AFA35,20)*400+(IF('計算A'!HU$106=1,1-LN35,0)+IF('計算A'!HV$106=1,1-LP35,0))*150+120+'計算A'!HV$5*100000+IF(AND($E35=1,UV35=0),50000,0))),1000000))</f>
        <v/>
      </c>
      <c r="AED35">
        <f>IF($B35=0,1000000,IF(INDEX('計算A'!$D$60:$II$104,$B35,228)*LP35=1,IF(AND($E35=2,UW35=0),1000000,IF($F35&gt;0,INDEX('計算A'!HW$110:HW$114,$F35+1)+IF(AND($E35=1,UW35=0),1000,0),MIN(AFA35,20)*400+(IF('計算A'!HV$106=1,1-LO35,0)+IF('計算A'!HW$106=1,1-LQ35,0))*150+130+'計算A'!HW$5*100000+IF(AND($E35=1,UW35=0),50000,0))),1000000))</f>
        <v/>
      </c>
      <c r="AEE35">
        <f>IF($B35=0,1000000,IF(INDEX('計算A'!$D$60:$II$104,$B35,229)*LQ35=1,IF(AND($E35=2,UX35=0),1000000,IF($F35&gt;0,INDEX('計算A'!HX$110:HX$114,$F35+1)+IF(AND($E35=1,UX35=0),1000,0),MIN(AFA35,20)*400+(IF('計算A'!HW$106=1,1-LP35,0)+IF('計算A'!HX$106=1,1-LR35,0))*150+140+'計算A'!HX$5*100000+IF(AND($E35=1,UX35=0),50000,0))),1000000))</f>
        <v/>
      </c>
      <c r="AEF35">
        <f>IF($B35=0,1000000,IF(INDEX('計算A'!$D$60:$II$104,$B35,230)*LR35=1,IF(AND($E35=2,UY35=0),1000000,IF($F35&gt;0,INDEX('計算A'!HY$110:HY$114,$F35+1)+IF(AND($E35=1,UY35=0),1000,0),MIN(AFA35,20)*400+(IF('計算A'!HX$106=1,1-LQ35,0)+IF('計算A'!HY$106=1,1-LS35,0))*150+150+'計算A'!HY$5*100000+IF(AND($E35=1,UY35=0),50000,0))),1000000))</f>
        <v/>
      </c>
      <c r="AEG35">
        <f>IF($B35=0,1000000,IF(INDEX('計算A'!$D$60:$II$104,$B35,231)*LS35=1,IF(AND($E35=2,UZ35=0),1000000,IF($F35&gt;0,INDEX('計算A'!HZ$110:HZ$114,$F35+1)+IF(AND($E35=1,UZ35=0),1000,0),MIN(AFA35,20)*400+(IF('計算A'!HY$106=1,1-LR35,0)+IF('計算A'!HZ$106=1,1-LT35,0))*150+160+'計算A'!HZ$5*100000+IF(AND($E35=1,UZ35=0),50000,0))),1000000))</f>
        <v/>
      </c>
      <c r="AEH35">
        <f>IF($B35=0,1000000,IF(INDEX('計算A'!$D$60:$II$104,$B35,232)*LT35=1,IF(AND($E35=2,VA35=0),1000000,IF($F35&gt;0,INDEX('計算A'!IA$110:IA$114,$F35+1)+IF(AND($E35=1,VA35=0),1000,0),MIN(AFA35,20)*400+(IF('計算A'!HZ$106=1,1-LS35,0)+IF('計算A'!IA$106=1,1-LU35,0))*150+170+'計算A'!IA$5*100000+IF(AND($E35=1,VA35=0),50000,0))),1000000))</f>
        <v/>
      </c>
      <c r="AEI35">
        <f>IF($B35=0,1000000,IF(INDEX('計算A'!$D$60:$II$104,$B35,233)*LU35=1,IF(AND($E35=2,VB35=0),1000000,IF($F35&gt;0,INDEX('計算A'!IB$110:IB$114,$F35+1)+IF(AND($E35=1,VB35=0),1000,0),MIN(AFA35,20)*400+(IF('計算A'!IA$106=1,1-LT35,0)+IF('計算A'!IB$106=1,1-LV35,0))*150+180+'計算A'!IB$5*100000+IF(AND($E35=1,VB35=0),50000,0))),1000000))</f>
        <v/>
      </c>
      <c r="AEJ35">
        <f>IF($B35=0,1000000,IF(INDEX('計算A'!$D$60:$II$104,$B35,234)*LV35=1,IF(AND($E35=2,VC35=0),1000000,IF($F35&gt;0,INDEX('計算A'!IC$110:IC$114,$F35+1)+IF(AND($E35=1,VC35=0),1000,0),MIN(AFA35,20)*400+(IF('計算A'!IB$106=1,1-LU35,0)+IF('計算A'!IC$106=1,1-LW35,0))*150+190+'計算A'!IC$5*100000+IF(AND($E35=1,VC35=0),50000,0))),1000000))</f>
        <v/>
      </c>
      <c r="AEK35">
        <f>IF($B35=0,1000000,IF(INDEX('計算A'!$D$60:$II$104,$B35,235)*LW35=1,IF(AND($E35=2,VD35=0),1000000,IF($F35&gt;0,INDEX('計算A'!ID$110:ID$114,$F35+1)+IF(AND($E35=1,VD35=0),1000,0),MIN(AFA35,20)*400+(IF('計算A'!IC$106=1,1-LV35,0)+IF('計算A'!ID$106=1,1-LX35,0))*150+200+'計算A'!ID$5*100000+IF(AND($E35=1,VD35=0),50000,0))),1000000))</f>
        <v/>
      </c>
      <c r="AEL35">
        <f>IF($B35=0,1000000,IF(INDEX('計算A'!$D$60:$II$104,$B35,236)*LX35=1,IF(AND($E35=2,VE35=0),1000000,IF($F35&gt;0,INDEX('計算A'!IE$110:IE$114,$F35+1)+IF(AND($E35=1,VE35=0),1000,0),MIN(AFA35,20)*400+(IF('計算A'!ID$106=1,1-LW35,0)+IF('計算A'!IE$106=1,1-LY35,0))*150+210+'計算A'!IE$5*100000+IF(AND($E35=1,VE35=0),50000,0))),1000000))</f>
        <v/>
      </c>
      <c r="AEM35">
        <f>IF($B35=0,1000000,IF(INDEX('計算A'!$D$60:$II$104,$B35,237)*LY35=1,IF(AND($E35=2,VF35=0),1000000,IF($F35&gt;0,INDEX('計算A'!IF$110:IF$114,$F35+1)+IF(AND($E35=1,VF35=0),1000,0),MIN(AFA35,20)*400+(IF('計算A'!IE$106=1,1-LX35,0)+IF('計算A'!IF$106=1,1-LZ35,0))*150+220+'計算A'!IF$5*100000+IF(AND($E35=1,VF35=0),50000,0))),1000000))</f>
        <v/>
      </c>
      <c r="AEN35">
        <f>IF($B35=0,1000000,IF(INDEX('計算A'!$D$60:$II$104,$B35,238)*LZ35=1,IF(AND($E35=2,VG35=0),1000000,IF($F35&gt;0,INDEX('計算A'!IG$110:IG$114,$F35+1)+IF(AND($E35=1,VG35=0),1000,0),MIN(AFA35,20)*400+(IF('計算A'!IF$106=1,1-LY35,0)+IF('計算A'!IG$106=1,1-MA35,0))*150+230+'計算A'!IG$5*100000+IF(AND($E35=1,VG35=0),50000,0))),1000000))</f>
        <v/>
      </c>
      <c r="AEO35">
        <f>IF($B35=0,1000000,IF(INDEX('計算A'!$D$60:$II$104,$B35,239)*MA35=1,IF(AND($E35=2,VH35=0),1000000,IF($F35&gt;0,INDEX('計算A'!IH$110:IH$114,$F35+1)+IF(AND($E35=1,VH35=0),1000,0),MIN(AFA35,20)*400+(IF('計算A'!IG$106=1,1-LZ35,0)+IF('計算A'!IH$106=1,1-MB35,0))*150+240+'計算A'!IH$5*100000+IF(AND($E35=1,VH35=0),50000,0))),1000000))</f>
        <v/>
      </c>
      <c r="AEP35">
        <f>IF($B35=0,1000000,IF(INDEX('計算A'!$D$60:$II$104,$B35,240)*MB35=1,IF(AND($E35=2,VI35=0),1000000,IF($F35&gt;0,INDEX('計算A'!II$110:II$114,$F35+1)+IF(AND($E35=1,VI35=0),1000,0),MIN(AFA35,20)*400+(IF('計算A'!IH$106=1,1-MA35,0))*150+250+'計算A'!II$5*100000+IF(AND($E35=1,VI35=0),50000,0))),1000000))</f>
        <v/>
      </c>
      <c r="AER35">
        <f>AER34+IF($C34&gt;0,IF(INDEX('計算A'!$D$2:$II$2,$C34)=1,1,0),0)</f>
        <v/>
      </c>
      <c r="AES35">
        <f>AES34+IF($C34&gt;0,IF(INDEX('計算A'!$D$2:$II$2,$C34)=2,1,0),0)</f>
        <v/>
      </c>
      <c r="AET35">
        <f>AET34+IF($C34&gt;0,IF(INDEX('計算A'!$D$2:$II$2,$C34)=3,1,0),0)</f>
        <v/>
      </c>
      <c r="AEU35">
        <f>AEU34+IF($C34&gt;0,IF(INDEX('計算A'!$D$2:$II$2,$C34)=4,1,0),0)</f>
        <v/>
      </c>
      <c r="AEV35">
        <f>AEV34+IF($C34&gt;0,IF(INDEX('計算A'!$D$2:$II$2,$C34)=5,1,0),0)</f>
        <v/>
      </c>
      <c r="AEW35">
        <f>AEW34+IF($C34&gt;0,IF(INDEX('計算A'!$D$2:$II$2,$C34)=6,1,0),0)</f>
        <v/>
      </c>
      <c r="AEX35">
        <f>AEX34+IF($C34&gt;0,IF(INDEX('計算A'!$D$2:$II$2,$C34)=7,1,0),0)</f>
        <v/>
      </c>
      <c r="AEY35">
        <f>AEY34+IF($C34&gt;0,IF(INDEX('計算A'!$D$2:$II$2,$C34)=8,1,0),0)</f>
        <v/>
      </c>
      <c r="AEZ35">
        <f>AEZ34+IF($C34&gt;0,IF(INDEX('計算A'!$D$2:$II$2,$C34)=9,1,0),0)</f>
        <v/>
      </c>
      <c r="AFA35">
        <f>AFA34+IF($C34&gt;0,IF(INDEX('計算A'!$D$2:$II$2,$C34)=10,1,0),0)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F($F36&gt;0,INDEX('計算A'!D$110:D$114,$F36+1)+IF(AND($E36=1,MD36=0),1000,0),MIN(AER36,20)*400+(IF('計算A'!D$106=1,1-CX36,0))*150+11+'計算A'!D$5*100000+IF(AND($E36=1,MD36=0),50000,0))),1000000))</f>
        <v/>
      </c>
      <c r="VL36">
        <f>IF($B36=0,1000000,IF(INDEX('計算A'!$D$60:$II$104,$B36,2)*CX36=1,IF(AND($E36=2,ME36=0),1000000,IF($F36&gt;0,INDEX('計算A'!E$110:E$114,$F36+1)+IF(AND($E36=1,ME36=0),1000,0),MIN(AER36,20)*400+(IF('計算A'!D$106=1,1-CW36,0)+IF('計算A'!E$106=1,1-CY36,0))*150+21+'計算A'!E$5*100000+IF(AND($E36=1,ME36=0),50000,0))),1000000))</f>
        <v/>
      </c>
      <c r="VM36">
        <f>IF($B36=0,1000000,IF(INDEX('計算A'!$D$60:$II$104,$B36,3)*CY36=1,IF(AND($E36=2,MF36=0),1000000,IF($F36&gt;0,INDEX('計算A'!F$110:F$114,$F36+1)+IF(AND($E36=1,MF36=0),1000,0),MIN(AER36,20)*400+(IF('計算A'!E$106=1,1-CX36,0)+IF('計算A'!F$106=1,1-CZ36,0))*150+31+'計算A'!F$5*100000+IF(AND($E36=1,MF36=0),50000,0))),1000000))</f>
        <v/>
      </c>
      <c r="VN36">
        <f>IF($B36=0,1000000,IF(INDEX('計算A'!$D$60:$II$104,$B36,4)*CZ36=1,IF(AND($E36=2,MG36=0),1000000,IF($F36&gt;0,INDEX('計算A'!G$110:G$114,$F36+1)+IF(AND($E36=1,MG36=0),1000,0),MIN(AER36,20)*400+(IF('計算A'!F$106=1,1-CY36,0)+IF('計算A'!G$106=1,1-DA36,0))*150+41+'計算A'!G$5*100000+IF(AND($E36=1,MG36=0),50000,0))),1000000))</f>
        <v/>
      </c>
      <c r="VO36">
        <f>IF($B36=0,1000000,IF(INDEX('計算A'!$D$60:$II$104,$B36,5)*DA36=1,IF(AND($E36=2,MH36=0),1000000,IF($F36&gt;0,INDEX('計算A'!H$110:H$114,$F36+1)+IF(AND($E36=1,MH36=0),1000,0),MIN(AER36,20)*400+(IF('計算A'!G$106=1,1-CZ36,0)+IF('計算A'!H$106=1,1-DB36,0))*150+51+'計算A'!H$5*100000+IF(AND($E36=1,MH36=0),50000,0))),1000000))</f>
        <v/>
      </c>
      <c r="VP36">
        <f>IF($B36=0,1000000,IF(INDEX('計算A'!$D$60:$II$104,$B36,6)*DB36=1,IF(AND($E36=2,MI36=0),1000000,IF($F36&gt;0,INDEX('計算A'!I$110:I$114,$F36+1)+IF(AND($E36=1,MI36=0),1000,0),MIN(AER36,20)*400+(IF('計算A'!H$106=1,1-DA36,0)+IF('計算A'!I$106=1,1-DC36,0))*150+61+'計算A'!I$5*100000+IF(AND($E36=1,MI36=0),50000,0))),1000000))</f>
        <v/>
      </c>
      <c r="VQ36">
        <f>IF($B36=0,1000000,IF(INDEX('計算A'!$D$60:$II$104,$B36,7)*DC36=1,IF(AND($E36=2,MJ36=0),1000000,IF($F36&gt;0,INDEX('計算A'!J$110:J$114,$F36+1)+IF(AND($E36=1,MJ36=0),1000,0),MIN(AER36,20)*400+(IF('計算A'!I$106=1,1-DB36,0)+IF('計算A'!J$106=1,1-DD36,0))*150+71+'計算A'!J$5*100000+IF(AND($E36=1,MJ36=0),50000,0))),1000000))</f>
        <v/>
      </c>
      <c r="VR36">
        <f>IF($B36=0,1000000,IF(INDEX('計算A'!$D$60:$II$104,$B36,8)*DD36=1,IF(AND($E36=2,MK36=0),1000000,IF($F36&gt;0,INDEX('計算A'!K$110:K$114,$F36+1)+IF(AND($E36=1,MK36=0),1000,0),MIN(AER36,20)*400+(IF('計算A'!J$106=1,1-DC36,0)+IF('計算A'!K$106=1,1-DE36,0))*150+81+'計算A'!K$5*100000+IF(AND($E36=1,MK36=0),50000,0))),1000000))</f>
        <v/>
      </c>
      <c r="VS36">
        <f>IF($B36=0,1000000,IF(INDEX('計算A'!$D$60:$II$104,$B36,9)*DE36=1,IF(AND($E36=2,ML36=0),1000000,IF($F36&gt;0,INDEX('計算A'!L$110:L$114,$F36+1)+IF(AND($E36=1,ML36=0),1000,0),MIN(AER36,20)*400+(IF('計算A'!K$106=1,1-DD36,0)+IF('計算A'!L$106=1,1-DF36,0))*150+91+'計算A'!L$5*100000+IF(AND($E36=1,ML36=0),50000,0))),1000000))</f>
        <v/>
      </c>
      <c r="VT36">
        <f>IF($B36=0,1000000,IF(INDEX('計算A'!$D$60:$II$104,$B36,10)*DF36=1,IF(AND($E36=2,MM36=0),1000000,IF($F36&gt;0,INDEX('計算A'!M$110:M$114,$F36+1)+IF(AND($E36=1,MM36=0),1000,0),MIN(AER36,20)*400+(IF('計算A'!L$106=1,1-DE36,0)+IF('計算A'!M$106=1,1-DG36,0))*150+101+'計算A'!M$5*100000+IF(AND($E36=1,MM36=0),50000,0))),1000000))</f>
        <v/>
      </c>
      <c r="VU36">
        <f>IF($B36=0,1000000,IF(INDEX('計算A'!$D$60:$II$104,$B36,11)*DG36=1,IF(AND($E36=2,MN36=0),1000000,IF($F36&gt;0,INDEX('計算A'!N$110:N$114,$F36+1)+IF(AND($E36=1,MN36=0),1000,0),MIN(AER36,20)*400+(IF('計算A'!M$106=1,1-DF36,0)+IF('計算A'!N$106=1,1-DH36,0))*150+111+'計算A'!N$5*100000+IF(AND($E36=1,MN36=0),50000,0))),1000000))</f>
        <v/>
      </c>
      <c r="VV36">
        <f>IF($B36=0,1000000,IF(INDEX('計算A'!$D$60:$II$104,$B36,12)*DH36=1,IF(AND($E36=2,MO36=0),1000000,IF($F36&gt;0,INDEX('計算A'!O$110:O$114,$F36+1)+IF(AND($E36=1,MO36=0),1000,0),MIN(AER36,20)*400+(IF('計算A'!N$106=1,1-DG36,0)+IF('計算A'!O$106=1,1-DI36,0))*150+121+'計算A'!O$5*100000+IF(AND($E36=1,MO36=0),50000,0))),1000000))</f>
        <v/>
      </c>
      <c r="VW36">
        <f>IF($B36=0,1000000,IF(INDEX('計算A'!$D$60:$II$104,$B36,13)*DI36=1,IF(AND($E36=2,MP36=0),1000000,IF($F36&gt;0,INDEX('計算A'!P$110:P$114,$F36+1)+IF(AND($E36=1,MP36=0),1000,0),MIN(AER36,20)*400+(IF('計算A'!O$106=1,1-DH36,0)+IF('計算A'!P$106=1,1-DJ36,0))*150+131+'計算A'!P$5*100000+IF(AND($E36=1,MP36=0),50000,0))),1000000))</f>
        <v/>
      </c>
      <c r="VX36">
        <f>IF($B36=0,1000000,IF(INDEX('計算A'!$D$60:$II$104,$B36,14)*DJ36=1,IF(AND($E36=2,MQ36=0),1000000,IF($F36&gt;0,INDEX('計算A'!Q$110:Q$114,$F36+1)+IF(AND($E36=1,MQ36=0),1000,0),MIN(AER36,20)*400+(IF('計算A'!P$106=1,1-DI36,0)+IF('計算A'!Q$106=1,1-DK36,0))*150+141+'計算A'!Q$5*100000+IF(AND($E36=1,MQ36=0),50000,0))),1000000))</f>
        <v/>
      </c>
      <c r="VY36">
        <f>IF($B36=0,1000000,IF(INDEX('計算A'!$D$60:$II$104,$B36,15)*DK36=1,IF(AND($E36=2,MR36=0),1000000,IF($F36&gt;0,INDEX('計算A'!R$110:R$114,$F36+1)+IF(AND($E36=1,MR36=0),1000,0),MIN(AER36,20)*400+(IF('計算A'!Q$106=1,1-DJ36,0)+IF('計算A'!R$106=1,1-DL36,0))*150+151+'計算A'!R$5*100000+IF(AND($E36=1,MR36=0),50000,0))),1000000))</f>
        <v/>
      </c>
      <c r="VZ36">
        <f>IF($B36=0,1000000,IF(INDEX('計算A'!$D$60:$II$104,$B36,16)*DL36=1,IF(AND($E36=2,MS36=0),1000000,IF($F36&gt;0,INDEX('計算A'!S$110:S$114,$F36+1)+IF(AND($E36=1,MS36=0),1000,0),MIN(AER36,20)*400+(IF('計算A'!R$106=1,1-DK36,0)+IF('計算A'!S$106=1,1-DM36,0))*150+161+'計算A'!S$5*100000+IF(AND($E36=1,MS36=0),50000,0))),1000000))</f>
        <v/>
      </c>
      <c r="WA36">
        <f>IF($B36=0,1000000,IF(INDEX('計算A'!$D$60:$II$104,$B36,17)*DM36=1,IF(AND($E36=2,MT36=0),1000000,IF($F36&gt;0,INDEX('計算A'!T$110:T$114,$F36+1)+IF(AND($E36=1,MT36=0),1000,0),MIN(AER36,20)*400+(IF('計算A'!S$106=1,1-DL36,0)+IF('計算A'!T$106=1,1-DN36,0))*150+171+'計算A'!T$5*100000+IF(AND($E36=1,MT36=0),50000,0))),1000000))</f>
        <v/>
      </c>
      <c r="WB36">
        <f>IF($B36=0,1000000,IF(INDEX('計算A'!$D$60:$II$104,$B36,18)*DN36=1,IF(AND($E36=2,MU36=0),1000000,IF($F36&gt;0,INDEX('計算A'!U$110:U$114,$F36+1)+IF(AND($E36=1,MU36=0),1000,0),MIN(AER36,20)*400+(IF('計算A'!T$106=1,1-DM36,0)+IF('計算A'!U$106=1,1-DO36,0))*150+181+'計算A'!U$5*100000+IF(AND($E36=1,MU36=0),50000,0))),1000000))</f>
        <v/>
      </c>
      <c r="WC36">
        <f>IF($B36=0,1000000,IF(INDEX('計算A'!$D$60:$II$104,$B36,19)*DO36=1,IF(AND($E36=2,MV36=0),1000000,IF($F36&gt;0,INDEX('計算A'!V$110:V$114,$F36+1)+IF(AND($E36=1,MV36=0),1000,0),MIN(AER36,20)*400+(IF('計算A'!U$106=1,1-DN36,0)+IF('計算A'!V$106=1,1-DP36,0))*150+191+'計算A'!V$5*100000+IF(AND($E36=1,MV36=0),50000,0))),1000000))</f>
        <v/>
      </c>
      <c r="WD36">
        <f>IF($B36=0,1000000,IF(INDEX('計算A'!$D$60:$II$104,$B36,20)*DP36=1,IF(AND($E36=2,MW36=0),1000000,IF($F36&gt;0,INDEX('計算A'!W$110:W$114,$F36+1)+IF(AND($E36=1,MW36=0),1000,0),MIN(AER36,20)*400+(IF('計算A'!V$106=1,1-DO36,0)+IF('計算A'!W$106=1,1-DQ36,0))*150+201+'計算A'!W$5*100000+IF(AND($E36=1,MW36=0),50000,0))),1000000))</f>
        <v/>
      </c>
      <c r="WE36">
        <f>IF($B36=0,1000000,IF(INDEX('計算A'!$D$60:$II$104,$B36,21)*DQ36=1,IF(AND($E36=2,MX36=0),1000000,IF($F36&gt;0,INDEX('計算A'!X$110:X$114,$F36+1)+IF(AND($E36=1,MX36=0),1000,0),MIN(AER36,20)*400+(IF('計算A'!W$106=1,1-DP36,0)+IF('計算A'!X$106=1,1-DR36,0))*150+211+'計算A'!X$5*100000+IF(AND($E36=1,MX36=0),50000,0))),1000000))</f>
        <v/>
      </c>
      <c r="WF36">
        <f>IF($B36=0,1000000,IF(INDEX('計算A'!$D$60:$II$104,$B36,22)*DR36=1,IF(AND($E36=2,MY36=0),1000000,IF($F36&gt;0,INDEX('計算A'!Y$110:Y$114,$F36+1)+IF(AND($E36=1,MY36=0),1000,0),MIN(AER36,20)*400+(IF('計算A'!X$106=1,1-DQ36,0)+IF('計算A'!Y$106=1,1-DS36,0))*150+221+'計算A'!Y$5*100000+IF(AND($E36=1,MY36=0),50000,0))),1000000))</f>
        <v/>
      </c>
      <c r="WG36">
        <f>IF($B36=0,1000000,IF(INDEX('計算A'!$D$60:$II$104,$B36,23)*DS36=1,IF(AND($E36=2,MZ36=0),1000000,IF($F36&gt;0,INDEX('計算A'!Z$110:Z$114,$F36+1)+IF(AND($E36=1,MZ36=0),1000,0),MIN(AER36,20)*400+(IF('計算A'!Y$106=1,1-DR36,0)+IF('計算A'!Z$106=1,1-DT36,0))*150+231+'計算A'!Z$5*100000+IF(AND($E36=1,MZ36=0),50000,0))),1000000))</f>
        <v/>
      </c>
      <c r="WH36">
        <f>IF($B36=0,1000000,IF(INDEX('計算A'!$D$60:$II$104,$B36,24)*DT36=1,IF(AND($E36=2,NA36=0),1000000,IF($F36&gt;0,INDEX('計算A'!AA$110:AA$114,$F36+1)+IF(AND($E36=1,NA36=0),1000,0),MIN(AER36,20)*400+(IF('計算A'!Z$106=1,1-DS36,0))*150+241+'計算A'!AA$5*100000+IF(AND($E36=1,NA36=0),50000,0))),1000000))</f>
        <v/>
      </c>
      <c r="WI36">
        <f>IF($B36=0,1000000,IF(INDEX('計算A'!$D$60:$II$104,$B36,25)*DU36=1,IF(AND($E36=2,NB36=0),1000000,IF($F36&gt;0,INDEX('計算A'!AB$110:AB$114,$F36+1)+IF(AND($E36=1,NB36=0),1000,0),MIN(AES36,20)*400+(IF('計算A'!AB$106=1,1-DV36,0))*150+12+'計算A'!AB$5*100000+IF(AND($E36=1,NB36=0),50000,0))),1000000))</f>
        <v/>
      </c>
      <c r="WJ36">
        <f>IF($B36=0,1000000,IF(INDEX('計算A'!$D$60:$II$104,$B36,26)*DV36=1,IF(AND($E36=2,NC36=0),1000000,IF($F36&gt;0,INDEX('計算A'!AC$110:AC$114,$F36+1)+IF(AND($E36=1,NC36=0),1000,0),MIN(AES36,20)*400+(IF('計算A'!AB$106=1,1-DU36,0)+IF('計算A'!AC$106=1,1-DW36,0))*150+22+'計算A'!AC$5*100000+IF(AND($E36=1,NC36=0),50000,0))),1000000))</f>
        <v/>
      </c>
      <c r="WK36">
        <f>IF($B36=0,1000000,IF(INDEX('計算A'!$D$60:$II$104,$B36,27)*DW36=1,IF(AND($E36=2,ND36=0),1000000,IF($F36&gt;0,INDEX('計算A'!AD$110:AD$114,$F36+1)+IF(AND($E36=1,ND36=0),1000,0),MIN(AES36,20)*400+(IF('計算A'!AC$106=1,1-DV36,0)+IF('計算A'!AD$106=1,1-DX36,0))*150+32+'計算A'!AD$5*100000+IF(AND($E36=1,ND36=0),50000,0))),1000000))</f>
        <v/>
      </c>
      <c r="WL36">
        <f>IF($B36=0,1000000,IF(INDEX('計算A'!$D$60:$II$104,$B36,28)*DX36=1,IF(AND($E36=2,NE36=0),1000000,IF($F36&gt;0,INDEX('計算A'!AE$110:AE$114,$F36+1)+IF(AND($E36=1,NE36=0),1000,0),MIN(AES36,20)*400+(IF('計算A'!AD$106=1,1-DW36,0)+IF('計算A'!AE$106=1,1-DY36,0))*150+42+'計算A'!AE$5*100000+IF(AND($E36=1,NE36=0),50000,0))),1000000))</f>
        <v/>
      </c>
      <c r="WM36">
        <f>IF($B36=0,1000000,IF(INDEX('計算A'!$D$60:$II$104,$B36,29)*DY36=1,IF(AND($E36=2,NF36=0),1000000,IF($F36&gt;0,INDEX('計算A'!AF$110:AF$114,$F36+1)+IF(AND($E36=1,NF36=0),1000,0),MIN(AES36,20)*400+(IF('計算A'!AE$106=1,1-DX36,0)+IF('計算A'!AF$106=1,1-DZ36,0))*150+52+'計算A'!AF$5*100000+IF(AND($E36=1,NF36=0),50000,0))),1000000))</f>
        <v/>
      </c>
      <c r="WN36">
        <f>IF($B36=0,1000000,IF(INDEX('計算A'!$D$60:$II$104,$B36,30)*DZ36=1,IF(AND($E36=2,NG36=0),1000000,IF($F36&gt;0,INDEX('計算A'!AG$110:AG$114,$F36+1)+IF(AND($E36=1,NG36=0),1000,0),MIN(AES36,20)*400+(IF('計算A'!AF$106=1,1-DY36,0)+IF('計算A'!AG$106=1,1-EA36,0))*150+62+'計算A'!AG$5*100000+IF(AND($E36=1,NG36=0),50000,0))),1000000))</f>
        <v/>
      </c>
      <c r="WO36">
        <f>IF($B36=0,1000000,IF(INDEX('計算A'!$D$60:$II$104,$B36,31)*EA36=1,IF(AND($E36=2,NH36=0),1000000,IF($F36&gt;0,INDEX('計算A'!AH$110:AH$114,$F36+1)+IF(AND($E36=1,NH36=0),1000,0),MIN(AES36,20)*400+(IF('計算A'!AG$106=1,1-DZ36,0)+IF('計算A'!AH$106=1,1-EB36,0))*150+72+'計算A'!AH$5*100000+IF(AND($E36=1,NH36=0),50000,0))),1000000))</f>
        <v/>
      </c>
      <c r="WP36">
        <f>IF($B36=0,1000000,IF(INDEX('計算A'!$D$60:$II$104,$B36,32)*EB36=1,IF(AND($E36=2,NI36=0),1000000,IF($F36&gt;0,INDEX('計算A'!AI$110:AI$114,$F36+1)+IF(AND($E36=1,NI36=0),1000,0),MIN(AES36,20)*400+(IF('計算A'!AH$106=1,1-EA36,0)+IF('計算A'!AI$106=1,1-EC36,0))*150+82+'計算A'!AI$5*100000+IF(AND($E36=1,NI36=0),50000,0))),1000000))</f>
        <v/>
      </c>
      <c r="WQ36">
        <f>IF($B36=0,1000000,IF(INDEX('計算A'!$D$60:$II$104,$B36,33)*EC36=1,IF(AND($E36=2,NJ36=0),1000000,IF($F36&gt;0,INDEX('計算A'!AJ$110:AJ$114,$F36+1)+IF(AND($E36=1,NJ36=0),1000,0),MIN(AES36,20)*400+(IF('計算A'!AI$106=1,1-EB36,0)+IF('計算A'!AJ$106=1,1-ED36,0))*150+92+'計算A'!AJ$5*100000+IF(AND($E36=1,NJ36=0),50000,0))),1000000))</f>
        <v/>
      </c>
      <c r="WR36">
        <f>IF($B36=0,1000000,IF(INDEX('計算A'!$D$60:$II$104,$B36,34)*ED36=1,IF(AND($E36=2,NK36=0),1000000,IF($F36&gt;0,INDEX('計算A'!AK$110:AK$114,$F36+1)+IF(AND($E36=1,NK36=0),1000,0),MIN(AES36,20)*400+(IF('計算A'!AJ$106=1,1-EC36,0)+IF('計算A'!AK$106=1,1-EE36,0))*150+102+'計算A'!AK$5*100000+IF(AND($E36=1,NK36=0),50000,0))),1000000))</f>
        <v/>
      </c>
      <c r="WS36">
        <f>IF($B36=0,1000000,IF(INDEX('計算A'!$D$60:$II$104,$B36,35)*EE36=1,IF(AND($E36=2,NL36=0),1000000,IF($F36&gt;0,INDEX('計算A'!AL$110:AL$114,$F36+1)+IF(AND($E36=1,NL36=0),1000,0),MIN(AES36,20)*400+(IF('計算A'!AK$106=1,1-ED36,0)+IF('計算A'!AL$106=1,1-EF36,0))*150+112+'計算A'!AL$5*100000+IF(AND($E36=1,NL36=0),50000,0))),1000000))</f>
        <v/>
      </c>
      <c r="WT36">
        <f>IF($B36=0,1000000,IF(INDEX('計算A'!$D$60:$II$104,$B36,36)*EF36=1,IF(AND($E36=2,NM36=0),1000000,IF($F36&gt;0,INDEX('計算A'!AM$110:AM$114,$F36+1)+IF(AND($E36=1,NM36=0),1000,0),MIN(AES36,20)*400+(IF('計算A'!AL$106=1,1-EE36,0)+IF('計算A'!AM$106=1,1-EG36,0))*150+122+'計算A'!AM$5*100000+IF(AND($E36=1,NM36=0),50000,0))),1000000))</f>
        <v/>
      </c>
      <c r="WU36">
        <f>IF($B36=0,1000000,IF(INDEX('計算A'!$D$60:$II$104,$B36,37)*EG36=1,IF(AND($E36=2,NN36=0),1000000,IF($F36&gt;0,INDEX('計算A'!AN$110:AN$114,$F36+1)+IF(AND($E36=1,NN36=0),1000,0),MIN(AES36,20)*400+(IF('計算A'!AM$106=1,1-EF36,0)+IF('計算A'!AN$106=1,1-EH36,0))*150+132+'計算A'!AN$5*100000+IF(AND($E36=1,NN36=0),50000,0))),1000000))</f>
        <v/>
      </c>
      <c r="WV36">
        <f>IF($B36=0,1000000,IF(INDEX('計算A'!$D$60:$II$104,$B36,38)*EH36=1,IF(AND($E36=2,NO36=0),1000000,IF($F36&gt;0,INDEX('計算A'!AO$110:AO$114,$F36+1)+IF(AND($E36=1,NO36=0),1000,0),MIN(AES36,20)*400+(IF('計算A'!AN$106=1,1-EG36,0)+IF('計算A'!AO$106=1,1-EI36,0))*150+142+'計算A'!AO$5*100000+IF(AND($E36=1,NO36=0),50000,0))),1000000))</f>
        <v/>
      </c>
      <c r="WW36">
        <f>IF($B36=0,1000000,IF(INDEX('計算A'!$D$60:$II$104,$B36,39)*EI36=1,IF(AND($E36=2,NP36=0),1000000,IF($F36&gt;0,INDEX('計算A'!AP$110:AP$114,$F36+1)+IF(AND($E36=1,NP36=0),1000,0),MIN(AES36,20)*400+(IF('計算A'!AO$106=1,1-EH36,0)+IF('計算A'!AP$106=1,1-EJ36,0))*150+152+'計算A'!AP$5*100000+IF(AND($E36=1,NP36=0),50000,0))),1000000))</f>
        <v/>
      </c>
      <c r="WX36">
        <f>IF($B36=0,1000000,IF(INDEX('計算A'!$D$60:$II$104,$B36,40)*EJ36=1,IF(AND($E36=2,NQ36=0),1000000,IF($F36&gt;0,INDEX('計算A'!AQ$110:AQ$114,$F36+1)+IF(AND($E36=1,NQ36=0),1000,0),MIN(AES36,20)*400+(IF('計算A'!AP$106=1,1-EI36,0)+IF('計算A'!AQ$106=1,1-EK36,0))*150+162+'計算A'!AQ$5*100000+IF(AND($E36=1,NQ36=0),50000,0))),1000000))</f>
        <v/>
      </c>
      <c r="WY36">
        <f>IF($B36=0,1000000,IF(INDEX('計算A'!$D$60:$II$104,$B36,41)*EK36=1,IF(AND($E36=2,NR36=0),1000000,IF($F36&gt;0,INDEX('計算A'!AR$110:AR$114,$F36+1)+IF(AND($E36=1,NR36=0),1000,0),MIN(AES36,20)*400+(IF('計算A'!AQ$106=1,1-EJ36,0)+IF('計算A'!AR$106=1,1-EL36,0))*150+172+'計算A'!AR$5*100000+IF(AND($E36=1,NR36=0),50000,0))),1000000))</f>
        <v/>
      </c>
      <c r="WZ36">
        <f>IF($B36=0,1000000,IF(INDEX('計算A'!$D$60:$II$104,$B36,42)*EL36=1,IF(AND($E36=2,NS36=0),1000000,IF($F36&gt;0,INDEX('計算A'!AS$110:AS$114,$F36+1)+IF(AND($E36=1,NS36=0),1000,0),MIN(AES36,20)*400+(IF('計算A'!AR$106=1,1-EK36,0)+IF('計算A'!AS$106=1,1-EM36,0))*150+182+'計算A'!AS$5*100000+IF(AND($E36=1,NS36=0),50000,0))),1000000))</f>
        <v/>
      </c>
      <c r="XA36">
        <f>IF($B36=0,1000000,IF(INDEX('計算A'!$D$60:$II$104,$B36,43)*EM36=1,IF(AND($E36=2,NT36=0),1000000,IF($F36&gt;0,INDEX('計算A'!AT$110:AT$114,$F36+1)+IF(AND($E36=1,NT36=0),1000,0),MIN(AES36,20)*400+(IF('計算A'!AS$106=1,1-EL36,0)+IF('計算A'!AT$106=1,1-EN36,0))*150+192+'計算A'!AT$5*100000+IF(AND($E36=1,NT36=0),50000,0))),1000000))</f>
        <v/>
      </c>
      <c r="XB36">
        <f>IF($B36=0,1000000,IF(INDEX('計算A'!$D$60:$II$104,$B36,44)*EN36=1,IF(AND($E36=2,NU36=0),1000000,IF($F36&gt;0,INDEX('計算A'!AU$110:AU$114,$F36+1)+IF(AND($E36=1,NU36=0),1000,0),MIN(AES36,20)*400+(IF('計算A'!AT$106=1,1-EM36,0)+IF('計算A'!AU$106=1,1-EO36,0))*150+202+'計算A'!AU$5*100000+IF(AND($E36=1,NU36=0),50000,0))),1000000))</f>
        <v/>
      </c>
      <c r="XC36">
        <f>IF($B36=0,1000000,IF(INDEX('計算A'!$D$60:$II$104,$B36,45)*EO36=1,IF(AND($E36=2,NV36=0),1000000,IF($F36&gt;0,INDEX('計算A'!AV$110:AV$114,$F36+1)+IF(AND($E36=1,NV36=0),1000,0),MIN(AES36,20)*400+(IF('計算A'!AU$106=1,1-EN36,0)+IF('計算A'!AV$106=1,1-EP36,0))*150+212+'計算A'!AV$5*100000+IF(AND($E36=1,NV36=0),50000,0))),1000000))</f>
        <v/>
      </c>
      <c r="XD36">
        <f>IF($B36=0,1000000,IF(INDEX('計算A'!$D$60:$II$104,$B36,46)*EP36=1,IF(AND($E36=2,NW36=0),1000000,IF($F36&gt;0,INDEX('計算A'!AW$110:AW$114,$F36+1)+IF(AND($E36=1,NW36=0),1000,0),MIN(AES36,20)*400+(IF('計算A'!AV$106=1,1-EO36,0)+IF('計算A'!AW$106=1,1-EQ36,0))*150+222+'計算A'!AW$5*100000+IF(AND($E36=1,NW36=0),50000,0))),1000000))</f>
        <v/>
      </c>
      <c r="XE36">
        <f>IF($B36=0,1000000,IF(INDEX('計算A'!$D$60:$II$104,$B36,47)*EQ36=1,IF(AND($E36=2,NX36=0),1000000,IF($F36&gt;0,INDEX('計算A'!AX$110:AX$114,$F36+1)+IF(AND($E36=1,NX36=0),1000,0),MIN(AES36,20)*400+(IF('計算A'!AW$106=1,1-EP36,0)+IF('計算A'!AX$106=1,1-ER36,0))*150+232+'計算A'!AX$5*100000+IF(AND($E36=1,NX36=0),50000,0))),1000000))</f>
        <v/>
      </c>
      <c r="XF36">
        <f>IF($B36=0,1000000,IF(INDEX('計算A'!$D$60:$II$104,$B36,48)*ER36=1,IF(AND($E36=2,NY36=0),1000000,IF($F36&gt;0,INDEX('計算A'!AY$110:AY$114,$F36+1)+IF(AND($E36=1,NY36=0),1000,0),MIN(AES36,20)*400+(IF('計算A'!AX$106=1,1-EQ36,0))*150+242+'計算A'!AY$5*100000+IF(AND($E36=1,NY36=0),50000,0))),1000000))</f>
        <v/>
      </c>
      <c r="XG36">
        <f>IF($B36=0,1000000,IF(INDEX('計算A'!$D$60:$II$104,$B36,49)*ES36=1,IF(AND($E36=2,NZ36=0),1000000,IF($F36&gt;0,INDEX('計算A'!AZ$110:AZ$114,$F36+1)+IF(AND($E36=1,NZ36=0),1000,0),MIN(AET36,20)*400+(IF('計算A'!AZ$106=1,1-ET36,0))*150+13+'計算A'!AZ$5*100000+IF(AND($E36=1,NZ36=0),50000,0))),1000000))</f>
        <v/>
      </c>
      <c r="XH36">
        <f>IF($B36=0,1000000,IF(INDEX('計算A'!$D$60:$II$104,$B36,50)*ET36=1,IF(AND($E36=2,OA36=0),1000000,IF($F36&gt;0,INDEX('計算A'!BA$110:BA$114,$F36+1)+IF(AND($E36=1,OA36=0),1000,0),MIN(AET36,20)*400+(IF('計算A'!AZ$106=1,1-ES36,0)+IF('計算A'!BA$106=1,1-EU36,0))*150+23+'計算A'!BA$5*100000+IF(AND($E36=1,OA36=0),50000,0))),1000000))</f>
        <v/>
      </c>
      <c r="XI36">
        <f>IF($B36=0,1000000,IF(INDEX('計算A'!$D$60:$II$104,$B36,51)*EU36=1,IF(AND($E36=2,OB36=0),1000000,IF($F36&gt;0,INDEX('計算A'!BB$110:BB$114,$F36+1)+IF(AND($E36=1,OB36=0),1000,0),MIN(AET36,20)*400+(IF('計算A'!BA$106=1,1-ET36,0)+IF('計算A'!BB$106=1,1-EV36,0))*150+33+'計算A'!BB$5*100000+IF(AND($E36=1,OB36=0),50000,0))),1000000))</f>
        <v/>
      </c>
      <c r="XJ36">
        <f>IF($B36=0,1000000,IF(INDEX('計算A'!$D$60:$II$104,$B36,52)*EV36=1,IF(AND($E36=2,OC36=0),1000000,IF($F36&gt;0,INDEX('計算A'!BC$110:BC$114,$F36+1)+IF(AND($E36=1,OC36=0),1000,0),MIN(AET36,20)*400+(IF('計算A'!BB$106=1,1-EU36,0)+IF('計算A'!BC$106=1,1-EW36,0))*150+43+'計算A'!BC$5*100000+IF(AND($E36=1,OC36=0),50000,0))),1000000))</f>
        <v/>
      </c>
      <c r="XK36">
        <f>IF($B36=0,1000000,IF(INDEX('計算A'!$D$60:$II$104,$B36,53)*EW36=1,IF(AND($E36=2,OD36=0),1000000,IF($F36&gt;0,INDEX('計算A'!BD$110:BD$114,$F36+1)+IF(AND($E36=1,OD36=0),1000,0),MIN(AET36,20)*400+(IF('計算A'!BC$106=1,1-EV36,0)+IF('計算A'!BD$106=1,1-EX36,0))*150+53+'計算A'!BD$5*100000+IF(AND($E36=1,OD36=0),50000,0))),1000000))</f>
        <v/>
      </c>
      <c r="XL36">
        <f>IF($B36=0,1000000,IF(INDEX('計算A'!$D$60:$II$104,$B36,54)*EX36=1,IF(AND($E36=2,OE36=0),1000000,IF($F36&gt;0,INDEX('計算A'!BE$110:BE$114,$F36+1)+IF(AND($E36=1,OE36=0),1000,0),MIN(AET36,20)*400+(IF('計算A'!BD$106=1,1-EW36,0)+IF('計算A'!BE$106=1,1-EY36,0))*150+63+'計算A'!BE$5*100000+IF(AND($E36=1,OE36=0),50000,0))),1000000))</f>
        <v/>
      </c>
      <c r="XM36">
        <f>IF($B36=0,1000000,IF(INDEX('計算A'!$D$60:$II$104,$B36,55)*EY36=1,IF(AND($E36=2,OF36=0),1000000,IF($F36&gt;0,INDEX('計算A'!BF$110:BF$114,$F36+1)+IF(AND($E36=1,OF36=0),1000,0),MIN(AET36,20)*400+(IF('計算A'!BE$106=1,1-EX36,0)+IF('計算A'!BF$106=1,1-EZ36,0))*150+73+'計算A'!BF$5*100000+IF(AND($E36=1,OF36=0),50000,0))),1000000))</f>
        <v/>
      </c>
      <c r="XN36">
        <f>IF($B36=0,1000000,IF(INDEX('計算A'!$D$60:$II$104,$B36,56)*EZ36=1,IF(AND($E36=2,OG36=0),1000000,IF($F36&gt;0,INDEX('計算A'!BG$110:BG$114,$F36+1)+IF(AND($E36=1,OG36=0),1000,0),MIN(AET36,20)*400+(IF('計算A'!BF$106=1,1-EY36,0)+IF('計算A'!BG$106=1,1-FA36,0))*150+83+'計算A'!BG$5*100000+IF(AND($E36=1,OG36=0),50000,0))),1000000))</f>
        <v/>
      </c>
      <c r="XO36">
        <f>IF($B36=0,1000000,IF(INDEX('計算A'!$D$60:$II$104,$B36,57)*FA36=1,IF(AND($E36=2,OH36=0),1000000,IF($F36&gt;0,INDEX('計算A'!BH$110:BH$114,$F36+1)+IF(AND($E36=1,OH36=0),1000,0),MIN(AET36,20)*400+(IF('計算A'!BG$106=1,1-EZ36,0)+IF('計算A'!BH$106=1,1-FB36,0))*150+93+'計算A'!BH$5*100000+IF(AND($E36=1,OH36=0),50000,0))),1000000))</f>
        <v/>
      </c>
      <c r="XP36">
        <f>IF($B36=0,1000000,IF(INDEX('計算A'!$D$60:$II$104,$B36,58)*FB36=1,IF(AND($E36=2,OI36=0),1000000,IF($F36&gt;0,INDEX('計算A'!BI$110:BI$114,$F36+1)+IF(AND($E36=1,OI36=0),1000,0),MIN(AET36,20)*400+(IF('計算A'!BH$106=1,1-FA36,0)+IF('計算A'!BI$106=1,1-FC36,0))*150+103+'計算A'!BI$5*100000+IF(AND($E36=1,OI36=0),50000,0))),1000000))</f>
        <v/>
      </c>
      <c r="XQ36">
        <f>IF($B36=0,1000000,IF(INDEX('計算A'!$D$60:$II$104,$B36,59)*FC36=1,IF(AND($E36=2,OJ36=0),1000000,IF($F36&gt;0,INDEX('計算A'!BJ$110:BJ$114,$F36+1)+IF(AND($E36=1,OJ36=0),1000,0),MIN(AET36,20)*400+(IF('計算A'!BI$106=1,1-FB36,0)+IF('計算A'!BJ$106=1,1-FD36,0))*150+113+'計算A'!BJ$5*100000+IF(AND($E36=1,OJ36=0),50000,0))),1000000))</f>
        <v/>
      </c>
      <c r="XR36">
        <f>IF($B36=0,1000000,IF(INDEX('計算A'!$D$60:$II$104,$B36,60)*FD36=1,IF(AND($E36=2,OK36=0),1000000,IF($F36&gt;0,INDEX('計算A'!BK$110:BK$114,$F36+1)+IF(AND($E36=1,OK36=0),1000,0),MIN(AET36,20)*400+(IF('計算A'!BJ$106=1,1-FC36,0)+IF('計算A'!BK$106=1,1-FE36,0))*150+123+'計算A'!BK$5*100000+IF(AND($E36=1,OK36=0),50000,0))),1000000))</f>
        <v/>
      </c>
      <c r="XS36">
        <f>IF($B36=0,1000000,IF(INDEX('計算A'!$D$60:$II$104,$B36,61)*FE36=1,IF(AND($E36=2,OL36=0),1000000,IF($F36&gt;0,INDEX('計算A'!BL$110:BL$114,$F36+1)+IF(AND($E36=1,OL36=0),1000,0),MIN(AET36,20)*400+(IF('計算A'!BK$106=1,1-FD36,0)+IF('計算A'!BL$106=1,1-FF36,0))*150+133+'計算A'!BL$5*100000+IF(AND($E36=1,OL36=0),50000,0))),1000000))</f>
        <v/>
      </c>
      <c r="XT36">
        <f>IF($B36=0,1000000,IF(INDEX('計算A'!$D$60:$II$104,$B36,62)*FF36=1,IF(AND($E36=2,OM36=0),1000000,IF($F36&gt;0,INDEX('計算A'!BM$110:BM$114,$F36+1)+IF(AND($E36=1,OM36=0),1000,0),MIN(AET36,20)*400+(IF('計算A'!BL$106=1,1-FE36,0)+IF('計算A'!BM$106=1,1-FG36,0))*150+143+'計算A'!BM$5*100000+IF(AND($E36=1,OM36=0),50000,0))),1000000))</f>
        <v/>
      </c>
      <c r="XU36">
        <f>IF($B36=0,1000000,IF(INDEX('計算A'!$D$60:$II$104,$B36,63)*FG36=1,IF(AND($E36=2,ON36=0),1000000,IF($F36&gt;0,INDEX('計算A'!BN$110:BN$114,$F36+1)+IF(AND($E36=1,ON36=0),1000,0),MIN(AET36,20)*400+(IF('計算A'!BM$106=1,1-FF36,0)+IF('計算A'!BN$106=1,1-FH36,0))*150+153+'計算A'!BN$5*100000+IF(AND($E36=1,ON36=0),50000,0))),1000000))</f>
        <v/>
      </c>
      <c r="XV36">
        <f>IF($B36=0,1000000,IF(INDEX('計算A'!$D$60:$II$104,$B36,64)*FH36=1,IF(AND($E36=2,OO36=0),1000000,IF($F36&gt;0,INDEX('計算A'!BO$110:BO$114,$F36+1)+IF(AND($E36=1,OO36=0),1000,0),MIN(AET36,20)*400+(IF('計算A'!BN$106=1,1-FG36,0)+IF('計算A'!BO$106=1,1-FI36,0))*150+163+'計算A'!BO$5*100000+IF(AND($E36=1,OO36=0),50000,0))),1000000))</f>
        <v/>
      </c>
      <c r="XW36">
        <f>IF($B36=0,1000000,IF(INDEX('計算A'!$D$60:$II$104,$B36,65)*FI36=1,IF(AND($E36=2,OP36=0),1000000,IF($F36&gt;0,INDEX('計算A'!BP$110:BP$114,$F36+1)+IF(AND($E36=1,OP36=0),1000,0),MIN(AET36,20)*400+(IF('計算A'!BO$106=1,1-FH36,0)+IF('計算A'!BP$106=1,1-FJ36,0))*150+173+'計算A'!BP$5*100000+IF(AND($E36=1,OP36=0),50000,0))),1000000))</f>
        <v/>
      </c>
      <c r="XX36">
        <f>IF($B36=0,1000000,IF(INDEX('計算A'!$D$60:$II$104,$B36,66)*FJ36=1,IF(AND($E36=2,OQ36=0),1000000,IF($F36&gt;0,INDEX('計算A'!BQ$110:BQ$114,$F36+1)+IF(AND($E36=1,OQ36=0),1000,0),MIN(AET36,20)*400+(IF('計算A'!BP$106=1,1-FI36,0)+IF('計算A'!BQ$106=1,1-FK36,0))*150+183+'計算A'!BQ$5*100000+IF(AND($E36=1,OQ36=0),50000,0))),1000000))</f>
        <v/>
      </c>
      <c r="XY36">
        <f>IF($B36=0,1000000,IF(INDEX('計算A'!$D$60:$II$104,$B36,67)*FK36=1,IF(AND($E36=2,OR36=0),1000000,IF($F36&gt;0,INDEX('計算A'!BR$110:BR$114,$F36+1)+IF(AND($E36=1,OR36=0),1000,0),MIN(AET36,20)*400+(IF('計算A'!BQ$106=1,1-FJ36,0)+IF('計算A'!BR$106=1,1-FL36,0))*150+193+'計算A'!BR$5*100000+IF(AND($E36=1,OR36=0),50000,0))),1000000))</f>
        <v/>
      </c>
      <c r="XZ36">
        <f>IF($B36=0,1000000,IF(INDEX('計算A'!$D$60:$II$104,$B36,68)*FL36=1,IF(AND($E36=2,OS36=0),1000000,IF($F36&gt;0,INDEX('計算A'!BS$110:BS$114,$F36+1)+IF(AND($E36=1,OS36=0),1000,0),MIN(AET36,20)*400+(IF('計算A'!BR$106=1,1-FK36,0)+IF('計算A'!BS$106=1,1-FM36,0))*150+203+'計算A'!BS$5*100000+IF(AND($E36=1,OS36=0),50000,0))),1000000))</f>
        <v/>
      </c>
      <c r="YA36">
        <f>IF($B36=0,1000000,IF(INDEX('計算A'!$D$60:$II$104,$B36,69)*FM36=1,IF(AND($E36=2,OT36=0),1000000,IF($F36&gt;0,INDEX('計算A'!BT$110:BT$114,$F36+1)+IF(AND($E36=1,OT36=0),1000,0),MIN(AET36,20)*400+(IF('計算A'!BS$106=1,1-FL36,0)+IF('計算A'!BT$106=1,1-FN36,0))*150+213+'計算A'!BT$5*100000+IF(AND($E36=1,OT36=0),50000,0))),1000000))</f>
        <v/>
      </c>
      <c r="YB36">
        <f>IF($B36=0,1000000,IF(INDEX('計算A'!$D$60:$II$104,$B36,70)*FN36=1,IF(AND($E36=2,OU36=0),1000000,IF($F36&gt;0,INDEX('計算A'!BU$110:BU$114,$F36+1)+IF(AND($E36=1,OU36=0),1000,0),MIN(AET36,20)*400+(IF('計算A'!BT$106=1,1-FM36,0)+IF('計算A'!BU$106=1,1-FO36,0))*150+223+'計算A'!BU$5*100000+IF(AND($E36=1,OU36=0),50000,0))),1000000))</f>
        <v/>
      </c>
      <c r="YC36">
        <f>IF($B36=0,1000000,IF(INDEX('計算A'!$D$60:$II$104,$B36,71)*FO36=1,IF(AND($E36=2,OV36=0),1000000,IF($F36&gt;0,INDEX('計算A'!BV$110:BV$114,$F36+1)+IF(AND($E36=1,OV36=0),1000,0),MIN(AET36,20)*400+(IF('計算A'!BU$106=1,1-FN36,0)+IF('計算A'!BV$106=1,1-FP36,0))*150+233+'計算A'!BV$5*100000+IF(AND($E36=1,OV36=0),50000,0))),1000000))</f>
        <v/>
      </c>
      <c r="YD36">
        <f>IF($B36=0,1000000,IF(INDEX('計算A'!$D$60:$II$104,$B36,72)*FP36=1,IF(AND($E36=2,OW36=0),1000000,IF($F36&gt;0,INDEX('計算A'!BW$110:BW$114,$F36+1)+IF(AND($E36=1,OW36=0),1000,0),MIN(AET36,20)*400+(IF('計算A'!BV$106=1,1-FO36,0))*150+243+'計算A'!BW$5*100000+IF(AND($E36=1,OW36=0),50000,0))),1000000))</f>
        <v/>
      </c>
      <c r="YE36">
        <f>IF($B36=0,1000000,IF(INDEX('計算A'!$D$60:$II$104,$B36,73)*FQ36=1,IF(AND($E36=2,OX36=0),1000000,IF($F36&gt;0,INDEX('計算A'!BX$110:BX$114,$F36+1)+IF(AND($E36=1,OX36=0),1000,0),MIN(AEU36,20)*400+(IF('計算A'!BX$106=1,1-FR36,0))*150+14+'計算A'!BX$5*100000+IF(AND($E36=1,OX36=0),50000,0))),1000000))</f>
        <v/>
      </c>
      <c r="YF36">
        <f>IF($B36=0,1000000,IF(INDEX('計算A'!$D$60:$II$104,$B36,74)*FR36=1,IF(AND($E36=2,OY36=0),1000000,IF($F36&gt;0,INDEX('計算A'!BY$110:BY$114,$F36+1)+IF(AND($E36=1,OY36=0),1000,0),MIN(AEU36,20)*400+(IF('計算A'!BX$106=1,1-FQ36,0)+IF('計算A'!BY$106=1,1-FS36,0))*150+24+'計算A'!BY$5*100000+IF(AND($E36=1,OY36=0),50000,0))),1000000))</f>
        <v/>
      </c>
      <c r="YG36">
        <f>IF($B36=0,1000000,IF(INDEX('計算A'!$D$60:$II$104,$B36,75)*FS36=1,IF(AND($E36=2,OZ36=0),1000000,IF($F36&gt;0,INDEX('計算A'!BZ$110:BZ$114,$F36+1)+IF(AND($E36=1,OZ36=0),1000,0),MIN(AEU36,20)*400+(IF('計算A'!BY$106=1,1-FR36,0)+IF('計算A'!BZ$106=1,1-FT36,0))*150+34+'計算A'!BZ$5*100000+IF(AND($E36=1,OZ36=0),50000,0))),1000000))</f>
        <v/>
      </c>
      <c r="YH36">
        <f>IF($B36=0,1000000,IF(INDEX('計算A'!$D$60:$II$104,$B36,76)*FT36=1,IF(AND($E36=2,PA36=0),1000000,IF($F36&gt;0,INDEX('計算A'!CA$110:CA$114,$F36+1)+IF(AND($E36=1,PA36=0),1000,0),MIN(AEU36,20)*400+(IF('計算A'!BZ$106=1,1-FS36,0)+IF('計算A'!CA$106=1,1-FU36,0))*150+44+'計算A'!CA$5*100000+IF(AND($E36=1,PA36=0),50000,0))),1000000))</f>
        <v/>
      </c>
      <c r="YI36">
        <f>IF($B36=0,1000000,IF(INDEX('計算A'!$D$60:$II$104,$B36,77)*FU36=1,IF(AND($E36=2,PB36=0),1000000,IF($F36&gt;0,INDEX('計算A'!CB$110:CB$114,$F36+1)+IF(AND($E36=1,PB36=0),1000,0),MIN(AEU36,20)*400+(IF('計算A'!CA$106=1,1-FT36,0)+IF('計算A'!CB$106=1,1-FV36,0))*150+54+'計算A'!CB$5*100000+IF(AND($E36=1,PB36=0),50000,0))),1000000))</f>
        <v/>
      </c>
      <c r="YJ36">
        <f>IF($B36=0,1000000,IF(INDEX('計算A'!$D$60:$II$104,$B36,78)*FV36=1,IF(AND($E36=2,PC36=0),1000000,IF($F36&gt;0,INDEX('計算A'!CC$110:CC$114,$F36+1)+IF(AND($E36=1,PC36=0),1000,0),MIN(AEU36,20)*400+(IF('計算A'!CB$106=1,1-FU36,0)+IF('計算A'!CC$106=1,1-FW36,0))*150+64+'計算A'!CC$5*100000+IF(AND($E36=1,PC36=0),50000,0))),1000000))</f>
        <v/>
      </c>
      <c r="YK36">
        <f>IF($B36=0,1000000,IF(INDEX('計算A'!$D$60:$II$104,$B36,79)*FW36=1,IF(AND($E36=2,PD36=0),1000000,IF($F36&gt;0,INDEX('計算A'!CD$110:CD$114,$F36+1)+IF(AND($E36=1,PD36=0),1000,0),MIN(AEU36,20)*400+(IF('計算A'!CC$106=1,1-FV36,0)+IF('計算A'!CD$106=1,1-FX36,0))*150+74+'計算A'!CD$5*100000+IF(AND($E36=1,PD36=0),50000,0))),1000000))</f>
        <v/>
      </c>
      <c r="YL36">
        <f>IF($B36=0,1000000,IF(INDEX('計算A'!$D$60:$II$104,$B36,80)*FX36=1,IF(AND($E36=2,PE36=0),1000000,IF($F36&gt;0,INDEX('計算A'!CE$110:CE$114,$F36+1)+IF(AND($E36=1,PE36=0),1000,0),MIN(AEU36,20)*400+(IF('計算A'!CD$106=1,1-FW36,0)+IF('計算A'!CE$106=1,1-FY36,0))*150+84+'計算A'!CE$5*100000+IF(AND($E36=1,PE36=0),50000,0))),1000000))</f>
        <v/>
      </c>
      <c r="YM36">
        <f>IF($B36=0,1000000,IF(INDEX('計算A'!$D$60:$II$104,$B36,81)*FY36=1,IF(AND($E36=2,PF36=0),1000000,IF($F36&gt;0,INDEX('計算A'!CF$110:CF$114,$F36+1)+IF(AND($E36=1,PF36=0),1000,0),MIN(AEU36,20)*400+(IF('計算A'!CE$106=1,1-FX36,0)+IF('計算A'!CF$106=1,1-FZ36,0))*150+94+'計算A'!CF$5*100000+IF(AND($E36=1,PF36=0),50000,0))),1000000))</f>
        <v/>
      </c>
      <c r="YN36">
        <f>IF($B36=0,1000000,IF(INDEX('計算A'!$D$60:$II$104,$B36,82)*FZ36=1,IF(AND($E36=2,PG36=0),1000000,IF($F36&gt;0,INDEX('計算A'!CG$110:CG$114,$F36+1)+IF(AND($E36=1,PG36=0),1000,0),MIN(AEU36,20)*400+(IF('計算A'!CF$106=1,1-FY36,0)+IF('計算A'!CG$106=1,1-GA36,0))*150+104+'計算A'!CG$5*100000+IF(AND($E36=1,PG36=0),50000,0))),1000000))</f>
        <v/>
      </c>
      <c r="YO36">
        <f>IF($B36=0,1000000,IF(INDEX('計算A'!$D$60:$II$104,$B36,83)*GA36=1,IF(AND($E36=2,PH36=0),1000000,IF($F36&gt;0,INDEX('計算A'!CH$110:CH$114,$F36+1)+IF(AND($E36=1,PH36=0),1000,0),MIN(AEU36,20)*400+(IF('計算A'!CG$106=1,1-FZ36,0)+IF('計算A'!CH$106=1,1-GB36,0))*150+114+'計算A'!CH$5*100000+IF(AND($E36=1,PH36=0),50000,0))),1000000))</f>
        <v/>
      </c>
      <c r="YP36">
        <f>IF($B36=0,1000000,IF(INDEX('計算A'!$D$60:$II$104,$B36,84)*GB36=1,IF(AND($E36=2,PI36=0),1000000,IF($F36&gt;0,INDEX('計算A'!CI$110:CI$114,$F36+1)+IF(AND($E36=1,PI36=0),1000,0),MIN(AEU36,20)*400+(IF('計算A'!CH$106=1,1-GA36,0)+IF('計算A'!CI$106=1,1-GC36,0))*150+124+'計算A'!CI$5*100000+IF(AND($E36=1,PI36=0),50000,0))),1000000))</f>
        <v/>
      </c>
      <c r="YQ36">
        <f>IF($B36=0,1000000,IF(INDEX('計算A'!$D$60:$II$104,$B36,85)*GC36=1,IF(AND($E36=2,PJ36=0),1000000,IF($F36&gt;0,INDEX('計算A'!CJ$110:CJ$114,$F36+1)+IF(AND($E36=1,PJ36=0),1000,0),MIN(AEU36,20)*400+(IF('計算A'!CI$106=1,1-GB36,0)+IF('計算A'!CJ$106=1,1-GD36,0))*150+134+'計算A'!CJ$5*100000+IF(AND($E36=1,PJ36=0),50000,0))),1000000))</f>
        <v/>
      </c>
      <c r="YR36">
        <f>IF($B36=0,1000000,IF(INDEX('計算A'!$D$60:$II$104,$B36,86)*GD36=1,IF(AND($E36=2,PK36=0),1000000,IF($F36&gt;0,INDEX('計算A'!CK$110:CK$114,$F36+1)+IF(AND($E36=1,PK36=0),1000,0),MIN(AEU36,20)*400+(IF('計算A'!CJ$106=1,1-GC36,0)+IF('計算A'!CK$106=1,1-GE36,0))*150+144+'計算A'!CK$5*100000+IF(AND($E36=1,PK36=0),50000,0))),1000000))</f>
        <v/>
      </c>
      <c r="YS36">
        <f>IF($B36=0,1000000,IF(INDEX('計算A'!$D$60:$II$104,$B36,87)*GE36=1,IF(AND($E36=2,PL36=0),1000000,IF($F36&gt;0,INDEX('計算A'!CL$110:CL$114,$F36+1)+IF(AND($E36=1,PL36=0),1000,0),MIN(AEU36,20)*400+(IF('計算A'!CK$106=1,1-GD36,0)+IF('計算A'!CL$106=1,1-GF36,0))*150+154+'計算A'!CL$5*100000+IF(AND($E36=1,PL36=0),50000,0))),1000000))</f>
        <v/>
      </c>
      <c r="YT36">
        <f>IF($B36=0,1000000,IF(INDEX('計算A'!$D$60:$II$104,$B36,88)*GF36=1,IF(AND($E36=2,PM36=0),1000000,IF($F36&gt;0,INDEX('計算A'!CM$110:CM$114,$F36+1)+IF(AND($E36=1,PM36=0),1000,0),MIN(AEU36,20)*400+(IF('計算A'!CL$106=1,1-GE36,0)+IF('計算A'!CM$106=1,1-GG36,0))*150+164+'計算A'!CM$5*100000+IF(AND($E36=1,PM36=0),50000,0))),1000000))</f>
        <v/>
      </c>
      <c r="YU36">
        <f>IF($B36=0,1000000,IF(INDEX('計算A'!$D$60:$II$104,$B36,89)*GG36=1,IF(AND($E36=2,PN36=0),1000000,IF($F36&gt;0,INDEX('計算A'!CN$110:CN$114,$F36+1)+IF(AND($E36=1,PN36=0),1000,0),MIN(AEU36,20)*400+(IF('計算A'!CM$106=1,1-GF36,0)+IF('計算A'!CN$106=1,1-GH36,0))*150+174+'計算A'!CN$5*100000+IF(AND($E36=1,PN36=0),50000,0))),1000000))</f>
        <v/>
      </c>
      <c r="YV36">
        <f>IF($B36=0,1000000,IF(INDEX('計算A'!$D$60:$II$104,$B36,90)*GH36=1,IF(AND($E36=2,PO36=0),1000000,IF($F36&gt;0,INDEX('計算A'!CO$110:CO$114,$F36+1)+IF(AND($E36=1,PO36=0),1000,0),MIN(AEU36,20)*400+(IF('計算A'!CN$106=1,1-GG36,0)+IF('計算A'!CO$106=1,1-GI36,0))*150+184+'計算A'!CO$5*100000+IF(AND($E36=1,PO36=0),50000,0))),1000000))</f>
        <v/>
      </c>
      <c r="YW36">
        <f>IF($B36=0,1000000,IF(INDEX('計算A'!$D$60:$II$104,$B36,91)*GI36=1,IF(AND($E36=2,PP36=0),1000000,IF($F36&gt;0,INDEX('計算A'!CP$110:CP$114,$F36+1)+IF(AND($E36=1,PP36=0),1000,0),MIN(AEU36,20)*400+(IF('計算A'!CO$106=1,1-GH36,0)+IF('計算A'!CP$106=1,1-GJ36,0))*150+194+'計算A'!CP$5*100000+IF(AND($E36=1,PP36=0),50000,0))),1000000))</f>
        <v/>
      </c>
      <c r="YX36">
        <f>IF($B36=0,1000000,IF(INDEX('計算A'!$D$60:$II$104,$B36,92)*GJ36=1,IF(AND($E36=2,PQ36=0),1000000,IF($F36&gt;0,INDEX('計算A'!CQ$110:CQ$114,$F36+1)+IF(AND($E36=1,PQ36=0),1000,0),MIN(AEU36,20)*400+(IF('計算A'!CP$106=1,1-GI36,0)+IF('計算A'!CQ$106=1,1-GK36,0))*150+204+'計算A'!CQ$5*100000+IF(AND($E36=1,PQ36=0),50000,0))),1000000))</f>
        <v/>
      </c>
      <c r="YY36">
        <f>IF($B36=0,1000000,IF(INDEX('計算A'!$D$60:$II$104,$B36,93)*GK36=1,IF(AND($E36=2,PR36=0),1000000,IF($F36&gt;0,INDEX('計算A'!CR$110:CR$114,$F36+1)+IF(AND($E36=1,PR36=0),1000,0),MIN(AEU36,20)*400+(IF('計算A'!CQ$106=1,1-GJ36,0)+IF('計算A'!CR$106=1,1-GL36,0))*150+214+'計算A'!CR$5*100000+IF(AND($E36=1,PR36=0),50000,0))),1000000))</f>
        <v/>
      </c>
      <c r="YZ36">
        <f>IF($B36=0,1000000,IF(INDEX('計算A'!$D$60:$II$104,$B36,94)*GL36=1,IF(AND($E36=2,PS36=0),1000000,IF($F36&gt;0,INDEX('計算A'!CS$110:CS$114,$F36+1)+IF(AND($E36=1,PS36=0),1000,0),MIN(AEU36,20)*400+(IF('計算A'!CR$106=1,1-GK36,0)+IF('計算A'!CS$106=1,1-GM36,0))*150+224+'計算A'!CS$5*100000+IF(AND($E36=1,PS36=0),50000,0))),1000000))</f>
        <v/>
      </c>
      <c r="ZA36">
        <f>IF($B36=0,1000000,IF(INDEX('計算A'!$D$60:$II$104,$B36,95)*GM36=1,IF(AND($E36=2,PT36=0),1000000,IF($F36&gt;0,INDEX('計算A'!CT$110:CT$114,$F36+1)+IF(AND($E36=1,PT36=0),1000,0),MIN(AEU36,20)*400+(IF('計算A'!CS$106=1,1-GL36,0)+IF('計算A'!CT$106=1,1-GN36,0))*150+234+'計算A'!CT$5*100000+IF(AND($E36=1,PT36=0),50000,0))),1000000))</f>
        <v/>
      </c>
      <c r="ZB36">
        <f>IF($B36=0,1000000,IF(INDEX('計算A'!$D$60:$II$104,$B36,96)*GN36=1,IF(AND($E36=2,PU36=0),1000000,IF($F36&gt;0,INDEX('計算A'!CU$110:CU$114,$F36+1)+IF(AND($E36=1,PU36=0),1000,0),MIN(AEU36,20)*400+(IF('計算A'!CT$106=1,1-GM36,0))*150+244+'計算A'!CU$5*100000+IF(AND($E36=1,PU36=0),50000,0))),1000000))</f>
        <v/>
      </c>
      <c r="ZC36">
        <f>IF($B36=0,1000000,IF(INDEX('計算A'!$D$60:$II$104,$B36,97)*GO36=1,IF(AND($E36=2,PV36=0),1000000,IF($F36&gt;0,INDEX('計算A'!CV$110:CV$114,$F36+1)+IF(AND($E36=1,PV36=0),1000,0),MIN(AEV36,20)*400+(IF('計算A'!CV$106=1,1-GP36,0))*150+15+'計算A'!CV$5*100000+IF(AND($E36=1,PV36=0),50000,0))),1000000))</f>
        <v/>
      </c>
      <c r="ZD36">
        <f>IF($B36=0,1000000,IF(INDEX('計算A'!$D$60:$II$104,$B36,98)*GP36=1,IF(AND($E36=2,PW36=0),1000000,IF($F36&gt;0,INDEX('計算A'!CW$110:CW$114,$F36+1)+IF(AND($E36=1,PW36=0),1000,0),MIN(AEV36,20)*400+(IF('計算A'!CV$106=1,1-GO36,0)+IF('計算A'!CW$106=1,1-GQ36,0))*150+25+'計算A'!CW$5*100000+IF(AND($E36=1,PW36=0),50000,0))),1000000))</f>
        <v/>
      </c>
      <c r="ZE36">
        <f>IF($B36=0,1000000,IF(INDEX('計算A'!$D$60:$II$104,$B36,99)*GQ36=1,IF(AND($E36=2,PX36=0),1000000,IF($F36&gt;0,INDEX('計算A'!CX$110:CX$114,$F36+1)+IF(AND($E36=1,PX36=0),1000,0),MIN(AEV36,20)*400+(IF('計算A'!CW$106=1,1-GP36,0)+IF('計算A'!CX$106=1,1-GR36,0))*150+35+'計算A'!CX$5*100000+IF(AND($E36=1,PX36=0),50000,0))),1000000))</f>
        <v/>
      </c>
      <c r="ZF36">
        <f>IF($B36=0,1000000,IF(INDEX('計算A'!$D$60:$II$104,$B36,100)*GR36=1,IF(AND($E36=2,PY36=0),1000000,IF($F36&gt;0,INDEX('計算A'!CY$110:CY$114,$F36+1)+IF(AND($E36=1,PY36=0),1000,0),MIN(AEV36,20)*400+(IF('計算A'!CX$106=1,1-GQ36,0)+IF('計算A'!CY$106=1,1-GS36,0))*150+45+'計算A'!CY$5*100000+IF(AND($E36=1,PY36=0),50000,0))),1000000))</f>
        <v/>
      </c>
      <c r="ZG36">
        <f>IF($B36=0,1000000,IF(INDEX('計算A'!$D$60:$II$104,$B36,101)*GS36=1,IF(AND($E36=2,PZ36=0),1000000,IF($F36&gt;0,INDEX('計算A'!CZ$110:CZ$114,$F36+1)+IF(AND($E36=1,PZ36=0),1000,0),MIN(AEV36,20)*400+(IF('計算A'!CY$106=1,1-GR36,0)+IF('計算A'!CZ$106=1,1-GT36,0))*150+55+'計算A'!CZ$5*100000+IF(AND($E36=1,PZ36=0),50000,0))),1000000))</f>
        <v/>
      </c>
      <c r="ZH36">
        <f>IF($B36=0,1000000,IF(INDEX('計算A'!$D$60:$II$104,$B36,102)*GT36=1,IF(AND($E36=2,QA36=0),1000000,IF($F36&gt;0,INDEX('計算A'!DA$110:DA$114,$F36+1)+IF(AND($E36=1,QA36=0),1000,0),MIN(AEV36,20)*400+(IF('計算A'!CZ$106=1,1-GS36,0)+IF('計算A'!DA$106=1,1-GU36,0))*150+65+'計算A'!DA$5*100000+IF(AND($E36=1,QA36=0),50000,0))),1000000))</f>
        <v/>
      </c>
      <c r="ZI36">
        <f>IF($B36=0,1000000,IF(INDEX('計算A'!$D$60:$II$104,$B36,103)*GU36=1,IF(AND($E36=2,QB36=0),1000000,IF($F36&gt;0,INDEX('計算A'!DB$110:DB$114,$F36+1)+IF(AND($E36=1,QB36=0),1000,0),MIN(AEV36,20)*400+(IF('計算A'!DA$106=1,1-GT36,0)+IF('計算A'!DB$106=1,1-GV36,0))*150+75+'計算A'!DB$5*100000+IF(AND($E36=1,QB36=0),50000,0))),1000000))</f>
        <v/>
      </c>
      <c r="ZJ36">
        <f>IF($B36=0,1000000,IF(INDEX('計算A'!$D$60:$II$104,$B36,104)*GV36=1,IF(AND($E36=2,QC36=0),1000000,IF($F36&gt;0,INDEX('計算A'!DC$110:DC$114,$F36+1)+IF(AND($E36=1,QC36=0),1000,0),MIN(AEV36,20)*400+(IF('計算A'!DB$106=1,1-GU36,0)+IF('計算A'!DC$106=1,1-GW36,0))*150+85+'計算A'!DC$5*100000+IF(AND($E36=1,QC36=0),50000,0))),1000000))</f>
        <v/>
      </c>
      <c r="ZK36">
        <f>IF($B36=0,1000000,IF(INDEX('計算A'!$D$60:$II$104,$B36,105)*GW36=1,IF(AND($E36=2,QD36=0),1000000,IF($F36&gt;0,INDEX('計算A'!DD$110:DD$114,$F36+1)+IF(AND($E36=1,QD36=0),1000,0),MIN(AEV36,20)*400+(IF('計算A'!DC$106=1,1-GV36,0)+IF('計算A'!DD$106=1,1-GX36,0))*150+95+'計算A'!DD$5*100000+IF(AND($E36=1,QD36=0),50000,0))),1000000))</f>
        <v/>
      </c>
      <c r="ZL36">
        <f>IF($B36=0,1000000,IF(INDEX('計算A'!$D$60:$II$104,$B36,106)*GX36=1,IF(AND($E36=2,QE36=0),1000000,IF($F36&gt;0,INDEX('計算A'!DE$110:DE$114,$F36+1)+IF(AND($E36=1,QE36=0),1000,0),MIN(AEV36,20)*400+(IF('計算A'!DD$106=1,1-GW36,0)+IF('計算A'!DE$106=1,1-GY36,0))*150+105+'計算A'!DE$5*100000+IF(AND($E36=1,QE36=0),50000,0))),1000000))</f>
        <v/>
      </c>
      <c r="ZM36">
        <f>IF($B36=0,1000000,IF(INDEX('計算A'!$D$60:$II$104,$B36,107)*GY36=1,IF(AND($E36=2,QF36=0),1000000,IF($F36&gt;0,INDEX('計算A'!DF$110:DF$114,$F36+1)+IF(AND($E36=1,QF36=0),1000,0),MIN(AEV36,20)*400+(IF('計算A'!DE$106=1,1-GX36,0)+IF('計算A'!DF$106=1,1-GZ36,0))*150+115+'計算A'!DF$5*100000+IF(AND($E36=1,QF36=0),50000,0))),1000000))</f>
        <v/>
      </c>
      <c r="ZN36">
        <f>IF($B36=0,1000000,IF(INDEX('計算A'!$D$60:$II$104,$B36,108)*GZ36=1,IF(AND($E36=2,QG36=0),1000000,IF($F36&gt;0,INDEX('計算A'!DG$110:DG$114,$F36+1)+IF(AND($E36=1,QG36=0),1000,0),MIN(AEV36,20)*400+(IF('計算A'!DF$106=1,1-GY36,0)+IF('計算A'!DG$106=1,1-HA36,0))*150+125+'計算A'!DG$5*100000+IF(AND($E36=1,QG36=0),50000,0))),1000000))</f>
        <v/>
      </c>
      <c r="ZO36">
        <f>IF($B36=0,1000000,IF(INDEX('計算A'!$D$60:$II$104,$B36,109)*HA36=1,IF(AND($E36=2,QH36=0),1000000,IF($F36&gt;0,INDEX('計算A'!DH$110:DH$114,$F36+1)+IF(AND($E36=1,QH36=0),1000,0),MIN(AEV36,20)*400+(IF('計算A'!DG$106=1,1-GZ36,0)+IF('計算A'!DH$106=1,1-HB36,0))*150+135+'計算A'!DH$5*100000+IF(AND($E36=1,QH36=0),50000,0))),1000000))</f>
        <v/>
      </c>
      <c r="ZP36">
        <f>IF($B36=0,1000000,IF(INDEX('計算A'!$D$60:$II$104,$B36,110)*HB36=1,IF(AND($E36=2,QI36=0),1000000,IF($F36&gt;0,INDEX('計算A'!DI$110:DI$114,$F36+1)+IF(AND($E36=1,QI36=0),1000,0),MIN(AEV36,20)*400+(IF('計算A'!DH$106=1,1-HA36,0)+IF('計算A'!DI$106=1,1-HC36,0))*150+145+'計算A'!DI$5*100000+IF(AND($E36=1,QI36=0),50000,0))),1000000))</f>
        <v/>
      </c>
      <c r="ZQ36">
        <f>IF($B36=0,1000000,IF(INDEX('計算A'!$D$60:$II$104,$B36,111)*HC36=1,IF(AND($E36=2,QJ36=0),1000000,IF($F36&gt;0,INDEX('計算A'!DJ$110:DJ$114,$F36+1)+IF(AND($E36=1,QJ36=0),1000,0),MIN(AEV36,20)*400+(IF('計算A'!DI$106=1,1-HB36,0)+IF('計算A'!DJ$106=1,1-HD36,0))*150+155+'計算A'!DJ$5*100000+IF(AND($E36=1,QJ36=0),50000,0))),1000000))</f>
        <v/>
      </c>
      <c r="ZR36">
        <f>IF($B36=0,1000000,IF(INDEX('計算A'!$D$60:$II$104,$B36,112)*HD36=1,IF(AND($E36=2,QK36=0),1000000,IF($F36&gt;0,INDEX('計算A'!DK$110:DK$114,$F36+1)+IF(AND($E36=1,QK36=0),1000,0),MIN(AEV36,20)*400+(IF('計算A'!DJ$106=1,1-HC36,0)+IF('計算A'!DK$106=1,1-HE36,0))*150+165+'計算A'!DK$5*100000+IF(AND($E36=1,QK36=0),50000,0))),1000000))</f>
        <v/>
      </c>
      <c r="ZS36">
        <f>IF($B36=0,1000000,IF(INDEX('計算A'!$D$60:$II$104,$B36,113)*HE36=1,IF(AND($E36=2,QL36=0),1000000,IF($F36&gt;0,INDEX('計算A'!DL$110:DL$114,$F36+1)+IF(AND($E36=1,QL36=0),1000,0),MIN(AEV36,20)*400+(IF('計算A'!DK$106=1,1-HD36,0)+IF('計算A'!DL$106=1,1-HF36,0))*150+175+'計算A'!DL$5*100000+IF(AND($E36=1,QL36=0),50000,0))),1000000))</f>
        <v/>
      </c>
      <c r="ZT36">
        <f>IF($B36=0,1000000,IF(INDEX('計算A'!$D$60:$II$104,$B36,114)*HF36=1,IF(AND($E36=2,QM36=0),1000000,IF($F36&gt;0,INDEX('計算A'!DM$110:DM$114,$F36+1)+IF(AND($E36=1,QM36=0),1000,0),MIN(AEV36,20)*400+(IF('計算A'!DL$106=1,1-HE36,0)+IF('計算A'!DM$106=1,1-HG36,0))*150+185+'計算A'!DM$5*100000+IF(AND($E36=1,QM36=0),50000,0))),1000000))</f>
        <v/>
      </c>
      <c r="ZU36">
        <f>IF($B36=0,1000000,IF(INDEX('計算A'!$D$60:$II$104,$B36,115)*HG36=1,IF(AND($E36=2,QN36=0),1000000,IF($F36&gt;0,INDEX('計算A'!DN$110:DN$114,$F36+1)+IF(AND($E36=1,QN36=0),1000,0),MIN(AEV36,20)*400+(IF('計算A'!DM$106=1,1-HF36,0)+IF('計算A'!DN$106=1,1-HH36,0))*150+195+'計算A'!DN$5*100000+IF(AND($E36=1,QN36=0),50000,0))),1000000))</f>
        <v/>
      </c>
      <c r="ZV36">
        <f>IF($B36=0,1000000,IF(INDEX('計算A'!$D$60:$II$104,$B36,116)*HH36=1,IF(AND($E36=2,QO36=0),1000000,IF($F36&gt;0,INDEX('計算A'!DO$110:DO$114,$F36+1)+IF(AND($E36=1,QO36=0),1000,0),MIN(AEV36,20)*400+(IF('計算A'!DN$106=1,1-HG36,0)+IF('計算A'!DO$106=1,1-HI36,0))*150+205+'計算A'!DO$5*100000+IF(AND($E36=1,QO36=0),50000,0))),1000000))</f>
        <v/>
      </c>
      <c r="ZW36">
        <f>IF($B36=0,1000000,IF(INDEX('計算A'!$D$60:$II$104,$B36,117)*HI36=1,IF(AND($E36=2,QP36=0),1000000,IF($F36&gt;0,INDEX('計算A'!DP$110:DP$114,$F36+1)+IF(AND($E36=1,QP36=0),1000,0),MIN(AEV36,20)*400+(IF('計算A'!DO$106=1,1-HH36,0)+IF('計算A'!DP$106=1,1-HJ36,0))*150+215+'計算A'!DP$5*100000+IF(AND($E36=1,QP36=0),50000,0))),1000000))</f>
        <v/>
      </c>
      <c r="ZX36">
        <f>IF($B36=0,1000000,IF(INDEX('計算A'!$D$60:$II$104,$B36,118)*HJ36=1,IF(AND($E36=2,QQ36=0),1000000,IF($F36&gt;0,INDEX('計算A'!DQ$110:DQ$114,$F36+1)+IF(AND($E36=1,QQ36=0),1000,0),MIN(AEV36,20)*400+(IF('計算A'!DP$106=1,1-HI36,0)+IF('計算A'!DQ$106=1,1-HK36,0))*150+225+'計算A'!DQ$5*100000+IF(AND($E36=1,QQ36=0),50000,0))),1000000))</f>
        <v/>
      </c>
      <c r="ZY36">
        <f>IF($B36=0,1000000,IF(INDEX('計算A'!$D$60:$II$104,$B36,119)*HK36=1,IF(AND($E36=2,QR36=0),1000000,IF($F36&gt;0,INDEX('計算A'!DR$110:DR$114,$F36+1)+IF(AND($E36=1,QR36=0),1000,0),MIN(AEV36,20)*400+(IF('計算A'!DQ$106=1,1-HJ36,0)+IF('計算A'!DR$106=1,1-HL36,0))*150+235+'計算A'!DR$5*100000+IF(AND($E36=1,QR36=0),50000,0))),1000000))</f>
        <v/>
      </c>
      <c r="ZZ36">
        <f>IF($B36=0,1000000,IF(INDEX('計算A'!$D$60:$II$104,$B36,120)*HL36=1,IF(AND($E36=2,QS36=0),1000000,IF($F36&gt;0,INDEX('計算A'!DS$110:DS$114,$F36+1)+IF(AND($E36=1,QS36=0),1000,0),MIN(AEV36,20)*400+(IF('計算A'!DR$106=1,1-HK36,0))*150+245+'計算A'!DS$5*100000+IF(AND($E36=1,QS36=0),50000,0))),1000000))</f>
        <v/>
      </c>
      <c r="AAA36">
        <f>IF($B36=0,1000000,IF(INDEX('計算A'!$D$60:$II$104,$B36,121)*HM36=1,IF(AND($E36=2,QT36=0),1000000,IF($F36&gt;0,INDEX('計算A'!DT$110:DT$114,$F36+1)+IF(AND($E36=1,QT36=0),1000,0),MIN(AEW36,20)*400+(IF('計算A'!DT$106=1,1-HN36,0))*150+16+'計算A'!DT$5*100000+IF(AND($E36=1,QT36=0),50000,0))),1000000))</f>
        <v/>
      </c>
      <c r="AAB36">
        <f>IF($B36=0,1000000,IF(INDEX('計算A'!$D$60:$II$104,$B36,122)*HN36=1,IF(AND($E36=2,QU36=0),1000000,IF($F36&gt;0,INDEX('計算A'!DU$110:DU$114,$F36+1)+IF(AND($E36=1,QU36=0),1000,0),MIN(AEW36,20)*400+(IF('計算A'!DT$106=1,1-HM36,0)+IF('計算A'!DU$106=1,1-HO36,0))*150+26+'計算A'!DU$5*100000+IF(AND($E36=1,QU36=0),50000,0))),1000000))</f>
        <v/>
      </c>
      <c r="AAC36">
        <f>IF($B36=0,1000000,IF(INDEX('計算A'!$D$60:$II$104,$B36,123)*HO36=1,IF(AND($E36=2,QV36=0),1000000,IF($F36&gt;0,INDEX('計算A'!DV$110:DV$114,$F36+1)+IF(AND($E36=1,QV36=0),1000,0),MIN(AEW36,20)*400+(IF('計算A'!DU$106=1,1-HN36,0)+IF('計算A'!DV$106=1,1-HP36,0))*150+36+'計算A'!DV$5*100000+IF(AND($E36=1,QV36=0),50000,0))),1000000))</f>
        <v/>
      </c>
      <c r="AAD36">
        <f>IF($B36=0,1000000,IF(INDEX('計算A'!$D$60:$II$104,$B36,124)*HP36=1,IF(AND($E36=2,QW36=0),1000000,IF($F36&gt;0,INDEX('計算A'!DW$110:DW$114,$F36+1)+IF(AND($E36=1,QW36=0),1000,0),MIN(AEW36,20)*400+(IF('計算A'!DV$106=1,1-HO36,0)+IF('計算A'!DW$106=1,1-HQ36,0))*150+46+'計算A'!DW$5*100000+IF(AND($E36=1,QW36=0),50000,0))),1000000))</f>
        <v/>
      </c>
      <c r="AAE36">
        <f>IF($B36=0,1000000,IF(INDEX('計算A'!$D$60:$II$104,$B36,125)*HQ36=1,IF(AND($E36=2,QX36=0),1000000,IF($F36&gt;0,INDEX('計算A'!DX$110:DX$114,$F36+1)+IF(AND($E36=1,QX36=0),1000,0),MIN(AEW36,20)*400+(IF('計算A'!DW$106=1,1-HP36,0)+IF('計算A'!DX$106=1,1-HR36,0))*150+56+'計算A'!DX$5*100000+IF(AND($E36=1,QX36=0),50000,0))),1000000))</f>
        <v/>
      </c>
      <c r="AAF36">
        <f>IF($B36=0,1000000,IF(INDEX('計算A'!$D$60:$II$104,$B36,126)*HR36=1,IF(AND($E36=2,QY36=0),1000000,IF($F36&gt;0,INDEX('計算A'!DY$110:DY$114,$F36+1)+IF(AND($E36=1,QY36=0),1000,0),MIN(AEW36,20)*400+(IF('計算A'!DX$106=1,1-HQ36,0)+IF('計算A'!DY$106=1,1-HS36,0))*150+66+'計算A'!DY$5*100000+IF(AND($E36=1,QY36=0),50000,0))),1000000))</f>
        <v/>
      </c>
      <c r="AAG36">
        <f>IF($B36=0,1000000,IF(INDEX('計算A'!$D$60:$II$104,$B36,127)*HS36=1,IF(AND($E36=2,QZ36=0),1000000,IF($F36&gt;0,INDEX('計算A'!DZ$110:DZ$114,$F36+1)+IF(AND($E36=1,QZ36=0),1000,0),MIN(AEW36,20)*400+(IF('計算A'!DY$106=1,1-HR36,0)+IF('計算A'!DZ$106=1,1-HT36,0))*150+76+'計算A'!DZ$5*100000+IF(AND($E36=1,QZ36=0),50000,0))),1000000))</f>
        <v/>
      </c>
      <c r="AAH36">
        <f>IF($B36=0,1000000,IF(INDEX('計算A'!$D$60:$II$104,$B36,128)*HT36=1,IF(AND($E36=2,RA36=0),1000000,IF($F36&gt;0,INDEX('計算A'!EA$110:EA$114,$F36+1)+IF(AND($E36=1,RA36=0),1000,0),MIN(AEW36,20)*400+(IF('計算A'!DZ$106=1,1-HS36,0)+IF('計算A'!EA$106=1,1-HU36,0))*150+86+'計算A'!EA$5*100000+IF(AND($E36=1,RA36=0),50000,0))),1000000))</f>
        <v/>
      </c>
      <c r="AAI36">
        <f>IF($B36=0,1000000,IF(INDEX('計算A'!$D$60:$II$104,$B36,129)*HU36=1,IF(AND($E36=2,RB36=0),1000000,IF($F36&gt;0,INDEX('計算A'!EB$110:EB$114,$F36+1)+IF(AND($E36=1,RB36=0),1000,0),MIN(AEW36,20)*400+(IF('計算A'!EA$106=1,1-HT36,0)+IF('計算A'!EB$106=1,1-HV36,0))*150+96+'計算A'!EB$5*100000+IF(AND($E36=1,RB36=0),50000,0))),1000000))</f>
        <v/>
      </c>
      <c r="AAJ36">
        <f>IF($B36=0,1000000,IF(INDEX('計算A'!$D$60:$II$104,$B36,130)*HV36=1,IF(AND($E36=2,RC36=0),1000000,IF($F36&gt;0,INDEX('計算A'!EC$110:EC$114,$F36+1)+IF(AND($E36=1,RC36=0),1000,0),MIN(AEW36,20)*400+(IF('計算A'!EB$106=1,1-HU36,0)+IF('計算A'!EC$106=1,1-HW36,0))*150+106+'計算A'!EC$5*100000+IF(AND($E36=1,RC36=0),50000,0))),1000000))</f>
        <v/>
      </c>
      <c r="AAK36">
        <f>IF($B36=0,1000000,IF(INDEX('計算A'!$D$60:$II$104,$B36,131)*HW36=1,IF(AND($E36=2,RD36=0),1000000,IF($F36&gt;0,INDEX('計算A'!ED$110:ED$114,$F36+1)+IF(AND($E36=1,RD36=0),1000,0),MIN(AEW36,20)*400+(IF('計算A'!EC$106=1,1-HV36,0)+IF('計算A'!ED$106=1,1-HX36,0))*150+116+'計算A'!ED$5*100000+IF(AND($E36=1,RD36=0),50000,0))),1000000))</f>
        <v/>
      </c>
      <c r="AAL36">
        <f>IF($B36=0,1000000,IF(INDEX('計算A'!$D$60:$II$104,$B36,132)*HX36=1,IF(AND($E36=2,RE36=0),1000000,IF($F36&gt;0,INDEX('計算A'!EE$110:EE$114,$F36+1)+IF(AND($E36=1,RE36=0),1000,0),MIN(AEW36,20)*400+(IF('計算A'!ED$106=1,1-HW36,0)+IF('計算A'!EE$106=1,1-HY36,0))*150+126+'計算A'!EE$5*100000+IF(AND($E36=1,RE36=0),50000,0))),1000000))</f>
        <v/>
      </c>
      <c r="AAM36">
        <f>IF($B36=0,1000000,IF(INDEX('計算A'!$D$60:$II$104,$B36,133)*HY36=1,IF(AND($E36=2,RF36=0),1000000,IF($F36&gt;0,INDEX('計算A'!EF$110:EF$114,$F36+1)+IF(AND($E36=1,RF36=0),1000,0),MIN(AEW36,20)*400+(IF('計算A'!EE$106=1,1-HX36,0)+IF('計算A'!EF$106=1,1-HZ36,0))*150+136+'計算A'!EF$5*100000+IF(AND($E36=1,RF36=0),50000,0))),1000000))</f>
        <v/>
      </c>
      <c r="AAN36">
        <f>IF($B36=0,1000000,IF(INDEX('計算A'!$D$60:$II$104,$B36,134)*HZ36=1,IF(AND($E36=2,RG36=0),1000000,IF($F36&gt;0,INDEX('計算A'!EG$110:EG$114,$F36+1)+IF(AND($E36=1,RG36=0),1000,0),MIN(AEW36,20)*400+(IF('計算A'!EF$106=1,1-HY36,0)+IF('計算A'!EG$106=1,1-IA36,0))*150+146+'計算A'!EG$5*100000+IF(AND($E36=1,RG36=0),50000,0))),1000000))</f>
        <v/>
      </c>
      <c r="AAO36">
        <f>IF($B36=0,1000000,IF(INDEX('計算A'!$D$60:$II$104,$B36,135)*IA36=1,IF(AND($E36=2,RH36=0),1000000,IF($F36&gt;0,INDEX('計算A'!EH$110:EH$114,$F36+1)+IF(AND($E36=1,RH36=0),1000,0),MIN(AEW36,20)*400+(IF('計算A'!EG$106=1,1-HZ36,0)+IF('計算A'!EH$106=1,1-IB36,0))*150+156+'計算A'!EH$5*100000+IF(AND($E36=1,RH36=0),50000,0))),1000000))</f>
        <v/>
      </c>
      <c r="AAP36">
        <f>IF($B36=0,1000000,IF(INDEX('計算A'!$D$60:$II$104,$B36,136)*IB36=1,IF(AND($E36=2,RI36=0),1000000,IF($F36&gt;0,INDEX('計算A'!EI$110:EI$114,$F36+1)+IF(AND($E36=1,RI36=0),1000,0),MIN(AEW36,20)*400+(IF('計算A'!EH$106=1,1-IA36,0)+IF('計算A'!EI$106=1,1-IC36,0))*150+166+'計算A'!EI$5*100000+IF(AND($E36=1,RI36=0),50000,0))),1000000))</f>
        <v/>
      </c>
      <c r="AAQ36">
        <f>IF($B36=0,1000000,IF(INDEX('計算A'!$D$60:$II$104,$B36,137)*IC36=1,IF(AND($E36=2,RJ36=0),1000000,IF($F36&gt;0,INDEX('計算A'!EJ$110:EJ$114,$F36+1)+IF(AND($E36=1,RJ36=0),1000,0),MIN(AEW36,20)*400+(IF('計算A'!EI$106=1,1-IB36,0)+IF('計算A'!EJ$106=1,1-ID36,0))*150+176+'計算A'!EJ$5*100000+IF(AND($E36=1,RJ36=0),50000,0))),1000000))</f>
        <v/>
      </c>
      <c r="AAR36">
        <f>IF($B36=0,1000000,IF(INDEX('計算A'!$D$60:$II$104,$B36,138)*ID36=1,IF(AND($E36=2,RK36=0),1000000,IF($F36&gt;0,INDEX('計算A'!EK$110:EK$114,$F36+1)+IF(AND($E36=1,RK36=0),1000,0),MIN(AEW36,20)*400+(IF('計算A'!EJ$106=1,1-IC36,0)+IF('計算A'!EK$106=1,1-IE36,0))*150+186+'計算A'!EK$5*100000+IF(AND($E36=1,RK36=0),50000,0))),1000000))</f>
        <v/>
      </c>
      <c r="AAS36">
        <f>IF($B36=0,1000000,IF(INDEX('計算A'!$D$60:$II$104,$B36,139)*IE36=1,IF(AND($E36=2,RL36=0),1000000,IF($F36&gt;0,INDEX('計算A'!EL$110:EL$114,$F36+1)+IF(AND($E36=1,RL36=0),1000,0),MIN(AEW36,20)*400+(IF('計算A'!EK$106=1,1-ID36,0)+IF('計算A'!EL$106=1,1-IF36,0))*150+196+'計算A'!EL$5*100000+IF(AND($E36=1,RL36=0),50000,0))),1000000))</f>
        <v/>
      </c>
      <c r="AAT36">
        <f>IF($B36=0,1000000,IF(INDEX('計算A'!$D$60:$II$104,$B36,140)*IF36=1,IF(AND($E36=2,RM36=0),1000000,IF($F36&gt;0,INDEX('計算A'!EM$110:EM$114,$F36+1)+IF(AND($E36=1,RM36=0),1000,0),MIN(AEW36,20)*400+(IF('計算A'!EL$106=1,1-IE36,0)+IF('計算A'!EM$106=1,1-IG36,0))*150+206+'計算A'!EM$5*100000+IF(AND($E36=1,RM36=0),50000,0))),1000000))</f>
        <v/>
      </c>
      <c r="AAU36">
        <f>IF($B36=0,1000000,IF(INDEX('計算A'!$D$60:$II$104,$B36,141)*IG36=1,IF(AND($E36=2,RN36=0),1000000,IF($F36&gt;0,INDEX('計算A'!EN$110:EN$114,$F36+1)+IF(AND($E36=1,RN36=0),1000,0),MIN(AEW36,20)*400+(IF('計算A'!EM$106=1,1-IF36,0)+IF('計算A'!EN$106=1,1-IH36,0))*150+216+'計算A'!EN$5*100000+IF(AND($E36=1,RN36=0),50000,0))),1000000))</f>
        <v/>
      </c>
      <c r="AAV36">
        <f>IF($B36=0,1000000,IF(INDEX('計算A'!$D$60:$II$104,$B36,142)*IH36=1,IF(AND($E36=2,RO36=0),1000000,IF($F36&gt;0,INDEX('計算A'!EO$110:EO$114,$F36+1)+IF(AND($E36=1,RO36=0),1000,0),MIN(AEW36,20)*400+(IF('計算A'!EN$106=1,1-IG36,0)+IF('計算A'!EO$106=1,1-II36,0))*150+226+'計算A'!EO$5*100000+IF(AND($E36=1,RO36=0),50000,0))),1000000))</f>
        <v/>
      </c>
      <c r="AAW36">
        <f>IF($B36=0,1000000,IF(INDEX('計算A'!$D$60:$II$104,$B36,143)*II36=1,IF(AND($E36=2,RP36=0),1000000,IF($F36&gt;0,INDEX('計算A'!EP$110:EP$114,$F36+1)+IF(AND($E36=1,RP36=0),1000,0),MIN(AEW36,20)*400+(IF('計算A'!EO$106=1,1-IH36,0)+IF('計算A'!EP$106=1,1-IJ36,0))*150+236+'計算A'!EP$5*100000+IF(AND($E36=1,RP36=0),50000,0))),1000000))</f>
        <v/>
      </c>
      <c r="AAX36">
        <f>IF($B36=0,1000000,IF(INDEX('計算A'!$D$60:$II$104,$B36,144)*IJ36=1,IF(AND($E36=2,RQ36=0),1000000,IF($F36&gt;0,INDEX('計算A'!EQ$110:EQ$114,$F36+1)+IF(AND($E36=1,RQ36=0),1000,0),MIN(AEW36,20)*400+(IF('計算A'!EP$106=1,1-II36,0))*150+246+'計算A'!EQ$5*100000+IF(AND($E36=1,RQ36=0),50000,0))),1000000))</f>
        <v/>
      </c>
      <c r="AAY36">
        <f>IF($B36=0,1000000,IF(INDEX('計算A'!$D$60:$II$104,$B36,145)*IK36=1,IF(AND($E36=2,RR36=0),1000000,IF($F36&gt;0,INDEX('計算A'!ER$110:ER$114,$F36+1)+IF(AND($E36=1,RR36=0),1000,0),MIN(AEX36,20)*400+(IF('計算A'!ER$106=1,1-IL36,0))*150+17+'計算A'!ER$5*100000+IF(AND($E36=1,RR36=0),50000,0))),1000000))</f>
        <v/>
      </c>
      <c r="AAZ36">
        <f>IF($B36=0,1000000,IF(INDEX('計算A'!$D$60:$II$104,$B36,146)*IL36=1,IF(AND($E36=2,RS36=0),1000000,IF($F36&gt;0,INDEX('計算A'!ES$110:ES$114,$F36+1)+IF(AND($E36=1,RS36=0),1000,0),MIN(AEX36,20)*400+(IF('計算A'!ER$106=1,1-IK36,0)+IF('計算A'!ES$106=1,1-IM36,0))*150+27+'計算A'!ES$5*100000+IF(AND($E36=1,RS36=0),50000,0))),1000000))</f>
        <v/>
      </c>
      <c r="ABA36">
        <f>IF($B36=0,1000000,IF(INDEX('計算A'!$D$60:$II$104,$B36,147)*IM36=1,IF(AND($E36=2,RT36=0),1000000,IF($F36&gt;0,INDEX('計算A'!ET$110:ET$114,$F36+1)+IF(AND($E36=1,RT36=0),1000,0),MIN(AEX36,20)*400+(IF('計算A'!ES$106=1,1-IL36,0)+IF('計算A'!ET$106=1,1-IN36,0))*150+37+'計算A'!ET$5*100000+IF(AND($E36=1,RT36=0),50000,0))),1000000))</f>
        <v/>
      </c>
      <c r="ABB36">
        <f>IF($B36=0,1000000,IF(INDEX('計算A'!$D$60:$II$104,$B36,148)*IN36=1,IF(AND($E36=2,RU36=0),1000000,IF($F36&gt;0,INDEX('計算A'!EU$110:EU$114,$F36+1)+IF(AND($E36=1,RU36=0),1000,0),MIN(AEX36,20)*400+(IF('計算A'!ET$106=1,1-IM36,0)+IF('計算A'!EU$106=1,1-IO36,0))*150+47+'計算A'!EU$5*100000+IF(AND($E36=1,RU36=0),50000,0))),1000000))</f>
        <v/>
      </c>
      <c r="ABC36">
        <f>IF($B36=0,1000000,IF(INDEX('計算A'!$D$60:$II$104,$B36,149)*IO36=1,IF(AND($E36=2,RV36=0),1000000,IF($F36&gt;0,INDEX('計算A'!EV$110:EV$114,$F36+1)+IF(AND($E36=1,RV36=0),1000,0),MIN(AEX36,20)*400+(IF('計算A'!EU$106=1,1-IN36,0)+IF('計算A'!EV$106=1,1-IP36,0))*150+57+'計算A'!EV$5*100000+IF(AND($E36=1,RV36=0),50000,0))),1000000))</f>
        <v/>
      </c>
      <c r="ABD36">
        <f>IF($B36=0,1000000,IF(INDEX('計算A'!$D$60:$II$104,$B36,150)*IP36=1,IF(AND($E36=2,RW36=0),1000000,IF($F36&gt;0,INDEX('計算A'!EW$110:EW$114,$F36+1)+IF(AND($E36=1,RW36=0),1000,0),MIN(AEX36,20)*400+(IF('計算A'!EV$106=1,1-IO36,0)+IF('計算A'!EW$106=1,1-IQ36,0))*150+67+'計算A'!EW$5*100000+IF(AND($E36=1,RW36=0),50000,0))),1000000))</f>
        <v/>
      </c>
      <c r="ABE36">
        <f>IF($B36=0,1000000,IF(INDEX('計算A'!$D$60:$II$104,$B36,151)*IQ36=1,IF(AND($E36=2,RX36=0),1000000,IF($F36&gt;0,INDEX('計算A'!EX$110:EX$114,$F36+1)+IF(AND($E36=1,RX36=0),1000,0),MIN(AEX36,20)*400+(IF('計算A'!EW$106=1,1-IP36,0)+IF('計算A'!EX$106=1,1-IR36,0))*150+77+'計算A'!EX$5*100000+IF(AND($E36=1,RX36=0),50000,0))),1000000))</f>
        <v/>
      </c>
      <c r="ABF36">
        <f>IF($B36=0,1000000,IF(INDEX('計算A'!$D$60:$II$104,$B36,152)*IR36=1,IF(AND($E36=2,RY36=0),1000000,IF($F36&gt;0,INDEX('計算A'!EY$110:EY$114,$F36+1)+IF(AND($E36=1,RY36=0),1000,0),MIN(AEX36,20)*400+(IF('計算A'!EX$106=1,1-IQ36,0)+IF('計算A'!EY$106=1,1-IS36,0))*150+87+'計算A'!EY$5*100000+IF(AND($E36=1,RY36=0),50000,0))),1000000))</f>
        <v/>
      </c>
      <c r="ABG36">
        <f>IF($B36=0,1000000,IF(INDEX('計算A'!$D$60:$II$104,$B36,153)*IS36=1,IF(AND($E36=2,RZ36=0),1000000,IF($F36&gt;0,INDEX('計算A'!EZ$110:EZ$114,$F36+1)+IF(AND($E36=1,RZ36=0),1000,0),MIN(AEX36,20)*400+(IF('計算A'!EY$106=1,1-IR36,0)+IF('計算A'!EZ$106=1,1-IT36,0))*150+97+'計算A'!EZ$5*100000+IF(AND($E36=1,RZ36=0),50000,0))),1000000))</f>
        <v/>
      </c>
      <c r="ABH36">
        <f>IF($B36=0,1000000,IF(INDEX('計算A'!$D$60:$II$104,$B36,154)*IT36=1,IF(AND($E36=2,SA36=0),1000000,IF($F36&gt;0,INDEX('計算A'!FA$110:FA$114,$F36+1)+IF(AND($E36=1,SA36=0),1000,0),MIN(AEX36,20)*400+(IF('計算A'!EZ$106=1,1-IS36,0)+IF('計算A'!FA$106=1,1-IU36,0))*150+107+'計算A'!FA$5*100000+IF(AND($E36=1,SA36=0),50000,0))),1000000))</f>
        <v/>
      </c>
      <c r="ABI36">
        <f>IF($B36=0,1000000,IF(INDEX('計算A'!$D$60:$II$104,$B36,155)*IU36=1,IF(AND($E36=2,SB36=0),1000000,IF($F36&gt;0,INDEX('計算A'!FB$110:FB$114,$F36+1)+IF(AND($E36=1,SB36=0),1000,0),MIN(AEX36,20)*400+(IF('計算A'!FA$106=1,1-IT36,0)+IF('計算A'!FB$106=1,1-IV36,0))*150+117+'計算A'!FB$5*100000+IF(AND($E36=1,SB36=0),50000,0))),1000000))</f>
        <v/>
      </c>
      <c r="ABJ36">
        <f>IF($B36=0,1000000,IF(INDEX('計算A'!$D$60:$II$104,$B36,156)*IV36=1,IF(AND($E36=2,SC36=0),1000000,IF($F36&gt;0,INDEX('計算A'!FC$110:FC$114,$F36+1)+IF(AND($E36=1,SC36=0),1000,0),MIN(AEX36,20)*400+(IF('計算A'!FB$106=1,1-IU36,0)+IF('計算A'!FC$106=1,1-IW36,0))*150+127+'計算A'!FC$5*100000+IF(AND($E36=1,SC36=0),50000,0))),1000000))</f>
        <v/>
      </c>
      <c r="ABK36">
        <f>IF($B36=0,1000000,IF(INDEX('計算A'!$D$60:$II$104,$B36,157)*IW36=1,IF(AND($E36=2,SD36=0),1000000,IF($F36&gt;0,INDEX('計算A'!FD$110:FD$114,$F36+1)+IF(AND($E36=1,SD36=0),1000,0),MIN(AEX36,20)*400+(IF('計算A'!FC$106=1,1-IV36,0)+IF('計算A'!FD$106=1,1-IX36,0))*150+137+'計算A'!FD$5*100000+IF(AND($E36=1,SD36=0),50000,0))),1000000))</f>
        <v/>
      </c>
      <c r="ABL36">
        <f>IF($B36=0,1000000,IF(INDEX('計算A'!$D$60:$II$104,$B36,158)*IX36=1,IF(AND($E36=2,SE36=0),1000000,IF($F36&gt;0,INDEX('計算A'!FE$110:FE$114,$F36+1)+IF(AND($E36=1,SE36=0),1000,0),MIN(AEX36,20)*400+(IF('計算A'!FD$106=1,1-IW36,0)+IF('計算A'!FE$106=1,1-IY36,0))*150+147+'計算A'!FE$5*100000+IF(AND($E36=1,SE36=0),50000,0))),1000000))</f>
        <v/>
      </c>
      <c r="ABM36">
        <f>IF($B36=0,1000000,IF(INDEX('計算A'!$D$60:$II$104,$B36,159)*IY36=1,IF(AND($E36=2,SF36=0),1000000,IF($F36&gt;0,INDEX('計算A'!FF$110:FF$114,$F36+1)+IF(AND($E36=1,SF36=0),1000,0),MIN(AEX36,20)*400+(IF('計算A'!FE$106=1,1-IX36,0)+IF('計算A'!FF$106=1,1-IZ36,0))*150+157+'計算A'!FF$5*100000+IF(AND($E36=1,SF36=0),50000,0))),1000000))</f>
        <v/>
      </c>
      <c r="ABN36">
        <f>IF($B36=0,1000000,IF(INDEX('計算A'!$D$60:$II$104,$B36,160)*IZ36=1,IF(AND($E36=2,SG36=0),1000000,IF($F36&gt;0,INDEX('計算A'!FG$110:FG$114,$F36+1)+IF(AND($E36=1,SG36=0),1000,0),MIN(AEX36,20)*400+(IF('計算A'!FF$106=1,1-IY36,0)+IF('計算A'!FG$106=1,1-JA36,0))*150+167+'計算A'!FG$5*100000+IF(AND($E36=1,SG36=0),50000,0))),1000000))</f>
        <v/>
      </c>
      <c r="ABO36">
        <f>IF($B36=0,1000000,IF(INDEX('計算A'!$D$60:$II$104,$B36,161)*JA36=1,IF(AND($E36=2,SH36=0),1000000,IF($F36&gt;0,INDEX('計算A'!FH$110:FH$114,$F36+1)+IF(AND($E36=1,SH36=0),1000,0),MIN(AEX36,20)*400+(IF('計算A'!FG$106=1,1-IZ36,0)+IF('計算A'!FH$106=1,1-JB36,0))*150+177+'計算A'!FH$5*100000+IF(AND($E36=1,SH36=0),50000,0))),1000000))</f>
        <v/>
      </c>
      <c r="ABP36">
        <f>IF($B36=0,1000000,IF(INDEX('計算A'!$D$60:$II$104,$B36,162)*JB36=1,IF(AND($E36=2,SI36=0),1000000,IF($F36&gt;0,INDEX('計算A'!FI$110:FI$114,$F36+1)+IF(AND($E36=1,SI36=0),1000,0),MIN(AEX36,20)*400+(IF('計算A'!FH$106=1,1-JA36,0)+IF('計算A'!FI$106=1,1-JC36,0))*150+187+'計算A'!FI$5*100000+IF(AND($E36=1,SI36=0),50000,0))),1000000))</f>
        <v/>
      </c>
      <c r="ABQ36">
        <f>IF($B36=0,1000000,IF(INDEX('計算A'!$D$60:$II$104,$B36,163)*JC36=1,IF(AND($E36=2,SJ36=0),1000000,IF($F36&gt;0,INDEX('計算A'!FJ$110:FJ$114,$F36+1)+IF(AND($E36=1,SJ36=0),1000,0),MIN(AEX36,20)*400+(IF('計算A'!FI$106=1,1-JB36,0)+IF('計算A'!FJ$106=1,1-JD36,0))*150+197+'計算A'!FJ$5*100000+IF(AND($E36=1,SJ36=0),50000,0))),1000000))</f>
        <v/>
      </c>
      <c r="ABR36">
        <f>IF($B36=0,1000000,IF(INDEX('計算A'!$D$60:$II$104,$B36,164)*JD36=1,IF(AND($E36=2,SK36=0),1000000,IF($F36&gt;0,INDEX('計算A'!FK$110:FK$114,$F36+1)+IF(AND($E36=1,SK36=0),1000,0),MIN(AEX36,20)*400+(IF('計算A'!FJ$106=1,1-JC36,0)+IF('計算A'!FK$106=1,1-JE36,0))*150+207+'計算A'!FK$5*100000+IF(AND($E36=1,SK36=0),50000,0))),1000000))</f>
        <v/>
      </c>
      <c r="ABS36">
        <f>IF($B36=0,1000000,IF(INDEX('計算A'!$D$60:$II$104,$B36,165)*JE36=1,IF(AND($E36=2,SL36=0),1000000,IF($F36&gt;0,INDEX('計算A'!FL$110:FL$114,$F36+1)+IF(AND($E36=1,SL36=0),1000,0),MIN(AEX36,20)*400+(IF('計算A'!FK$106=1,1-JD36,0)+IF('計算A'!FL$106=1,1-JF36,0))*150+217+'計算A'!FL$5*100000+IF(AND($E36=1,SL36=0),50000,0))),1000000))</f>
        <v/>
      </c>
      <c r="ABT36">
        <f>IF($B36=0,1000000,IF(INDEX('計算A'!$D$60:$II$104,$B36,166)*JF36=1,IF(AND($E36=2,SM36=0),1000000,IF($F36&gt;0,INDEX('計算A'!FM$110:FM$114,$F36+1)+IF(AND($E36=1,SM36=0),1000,0),MIN(AEX36,20)*400+(IF('計算A'!FL$106=1,1-JE36,0)+IF('計算A'!FM$106=1,1-JG36,0))*150+227+'計算A'!FM$5*100000+IF(AND($E36=1,SM36=0),50000,0))),1000000))</f>
        <v/>
      </c>
      <c r="ABU36">
        <f>IF($B36=0,1000000,IF(INDEX('計算A'!$D$60:$II$104,$B36,167)*JG36=1,IF(AND($E36=2,SN36=0),1000000,IF($F36&gt;0,INDEX('計算A'!FN$110:FN$114,$F36+1)+IF(AND($E36=1,SN36=0),1000,0),MIN(AEX36,20)*400+(IF('計算A'!FM$106=1,1-JF36,0)+IF('計算A'!FN$106=1,1-JH36,0))*150+237+'計算A'!FN$5*100000+IF(AND($E36=1,SN36=0),50000,0))),1000000))</f>
        <v/>
      </c>
      <c r="ABV36">
        <f>IF($B36=0,1000000,IF(INDEX('計算A'!$D$60:$II$104,$B36,168)*JH36=1,IF(AND($E36=2,SO36=0),1000000,IF($F36&gt;0,INDEX('計算A'!FO$110:FO$114,$F36+1)+IF(AND($E36=1,SO36=0),1000,0),MIN(AEX36,20)*400+(IF('計算A'!FN$106=1,1-JG36,0))*150+247+'計算A'!FO$5*100000+IF(AND($E36=1,SO36=0),50000,0))),1000000))</f>
        <v/>
      </c>
      <c r="ABW36">
        <f>IF($B36=0,1000000,IF(INDEX('計算A'!$D$60:$II$104,$B36,169)*JI36=1,IF(AND($E36=2,SP36=0),1000000,IF($F36&gt;0,INDEX('計算A'!FP$110:FP$114,$F36+1)+IF(AND($E36=1,SP36=0),1000,0),MIN(AEY36,20)*400+(IF('計算A'!FP$106=1,1-JJ36,0))*150+18+'計算A'!FP$5*100000+IF(AND($E36=1,SP36=0),50000,0))),1000000))</f>
        <v/>
      </c>
      <c r="ABX36">
        <f>IF($B36=0,1000000,IF(INDEX('計算A'!$D$60:$II$104,$B36,170)*JJ36=1,IF(AND($E36=2,SQ36=0),1000000,IF($F36&gt;0,INDEX('計算A'!FQ$110:FQ$114,$F36+1)+IF(AND($E36=1,SQ36=0),1000,0),MIN(AEY36,20)*400+(IF('計算A'!FP$106=1,1-JI36,0)+IF('計算A'!FQ$106=1,1-JK36,0))*150+28+'計算A'!FQ$5*100000+IF(AND($E36=1,SQ36=0),50000,0))),1000000))</f>
        <v/>
      </c>
      <c r="ABY36">
        <f>IF($B36=0,1000000,IF(INDEX('計算A'!$D$60:$II$104,$B36,171)*JK36=1,IF(AND($E36=2,SR36=0),1000000,IF($F36&gt;0,INDEX('計算A'!FR$110:FR$114,$F36+1)+IF(AND($E36=1,SR36=0),1000,0),MIN(AEY36,20)*400+(IF('計算A'!FQ$106=1,1-JJ36,0)+IF('計算A'!FR$106=1,1-JL36,0))*150+38+'計算A'!FR$5*100000+IF(AND($E36=1,SR36=0),50000,0))),1000000))</f>
        <v/>
      </c>
      <c r="ABZ36">
        <f>IF($B36=0,1000000,IF(INDEX('計算A'!$D$60:$II$104,$B36,172)*JL36=1,IF(AND($E36=2,SS36=0),1000000,IF($F36&gt;0,INDEX('計算A'!FS$110:FS$114,$F36+1)+IF(AND($E36=1,SS36=0),1000,0),MIN(AEY36,20)*400+(IF('計算A'!FR$106=1,1-JK36,0)+IF('計算A'!FS$106=1,1-JM36,0))*150+48+'計算A'!FS$5*100000+IF(AND($E36=1,SS36=0),50000,0))),1000000))</f>
        <v/>
      </c>
      <c r="ACA36">
        <f>IF($B36=0,1000000,IF(INDEX('計算A'!$D$60:$II$104,$B36,173)*JM36=1,IF(AND($E36=2,ST36=0),1000000,IF($F36&gt;0,INDEX('計算A'!FT$110:FT$114,$F36+1)+IF(AND($E36=1,ST36=0),1000,0),MIN(AEY36,20)*400+(IF('計算A'!FS$106=1,1-JL36,0)+IF('計算A'!FT$106=1,1-JN36,0))*150+58+'計算A'!FT$5*100000+IF(AND($E36=1,ST36=0),50000,0))),1000000))</f>
        <v/>
      </c>
      <c r="ACB36">
        <f>IF($B36=0,1000000,IF(INDEX('計算A'!$D$60:$II$104,$B36,174)*JN36=1,IF(AND($E36=2,SU36=0),1000000,IF($F36&gt;0,INDEX('計算A'!FU$110:FU$114,$F36+1)+IF(AND($E36=1,SU36=0),1000,0),MIN(AEY36,20)*400+(IF('計算A'!FT$106=1,1-JM36,0)+IF('計算A'!FU$106=1,1-JO36,0))*150+68+'計算A'!FU$5*100000+IF(AND($E36=1,SU36=0),50000,0))),1000000))</f>
        <v/>
      </c>
      <c r="ACC36">
        <f>IF($B36=0,1000000,IF(INDEX('計算A'!$D$60:$II$104,$B36,175)*JO36=1,IF(AND($E36=2,SV36=0),1000000,IF($F36&gt;0,INDEX('計算A'!FV$110:FV$114,$F36+1)+IF(AND($E36=1,SV36=0),1000,0),MIN(AEY36,20)*400+(IF('計算A'!FU$106=1,1-JN36,0)+IF('計算A'!FV$106=1,1-JP36,0))*150+78+'計算A'!FV$5*100000+IF(AND($E36=1,SV36=0),50000,0))),1000000))</f>
        <v/>
      </c>
      <c r="ACD36">
        <f>IF($B36=0,1000000,IF(INDEX('計算A'!$D$60:$II$104,$B36,176)*JP36=1,IF(AND($E36=2,SW36=0),1000000,IF($F36&gt;0,INDEX('計算A'!FW$110:FW$114,$F36+1)+IF(AND($E36=1,SW36=0),1000,0),MIN(AEY36,20)*400+(IF('計算A'!FV$106=1,1-JO36,0)+IF('計算A'!FW$106=1,1-JQ36,0))*150+88+'計算A'!FW$5*100000+IF(AND($E36=1,SW36=0),50000,0))),1000000))</f>
        <v/>
      </c>
      <c r="ACE36">
        <f>IF($B36=0,1000000,IF(INDEX('計算A'!$D$60:$II$104,$B36,177)*JQ36=1,IF(AND($E36=2,SX36=0),1000000,IF($F36&gt;0,INDEX('計算A'!FX$110:FX$114,$F36+1)+IF(AND($E36=1,SX36=0),1000,0),MIN(AEY36,20)*400+(IF('計算A'!FW$106=1,1-JP36,0)+IF('計算A'!FX$106=1,1-JR36,0))*150+98+'計算A'!FX$5*100000+IF(AND($E36=1,SX36=0),50000,0))),1000000))</f>
        <v/>
      </c>
      <c r="ACF36">
        <f>IF($B36=0,1000000,IF(INDEX('計算A'!$D$60:$II$104,$B36,178)*JR36=1,IF(AND($E36=2,SY36=0),1000000,IF($F36&gt;0,INDEX('計算A'!FY$110:FY$114,$F36+1)+IF(AND($E36=1,SY36=0),1000,0),MIN(AEY36,20)*400+(IF('計算A'!FX$106=1,1-JQ36,0)+IF('計算A'!FY$106=1,1-JS36,0))*150+108+'計算A'!FY$5*100000+IF(AND($E36=1,SY36=0),50000,0))),1000000))</f>
        <v/>
      </c>
      <c r="ACG36">
        <f>IF($B36=0,1000000,IF(INDEX('計算A'!$D$60:$II$104,$B36,179)*JS36=1,IF(AND($E36=2,SZ36=0),1000000,IF($F36&gt;0,INDEX('計算A'!FZ$110:FZ$114,$F36+1)+IF(AND($E36=1,SZ36=0),1000,0),MIN(AEY36,20)*400+(IF('計算A'!FY$106=1,1-JR36,0)+IF('計算A'!FZ$106=1,1-JT36,0))*150+118+'計算A'!FZ$5*100000+IF(AND($E36=1,SZ36=0),50000,0))),1000000))</f>
        <v/>
      </c>
      <c r="ACH36">
        <f>IF($B36=0,1000000,IF(INDEX('計算A'!$D$60:$II$104,$B36,180)*JT36=1,IF(AND($E36=2,TA36=0),1000000,IF($F36&gt;0,INDEX('計算A'!GA$110:GA$114,$F36+1)+IF(AND($E36=1,TA36=0),1000,0),MIN(AEY36,20)*400+(IF('計算A'!FZ$106=1,1-JS36,0)+IF('計算A'!GA$106=1,1-JU36,0))*150+128+'計算A'!GA$5*100000+IF(AND($E36=1,TA36=0),50000,0))),1000000))</f>
        <v/>
      </c>
      <c r="ACI36">
        <f>IF($B36=0,1000000,IF(INDEX('計算A'!$D$60:$II$104,$B36,181)*JU36=1,IF(AND($E36=2,TB36=0),1000000,IF($F36&gt;0,INDEX('計算A'!GB$110:GB$114,$F36+1)+IF(AND($E36=1,TB36=0),1000,0),MIN(AEY36,20)*400+(IF('計算A'!GA$106=1,1-JT36,0)+IF('計算A'!GB$106=1,1-JV36,0))*150+138+'計算A'!GB$5*100000+IF(AND($E36=1,TB36=0),50000,0))),1000000))</f>
        <v/>
      </c>
      <c r="ACJ36">
        <f>IF($B36=0,1000000,IF(INDEX('計算A'!$D$60:$II$104,$B36,182)*JV36=1,IF(AND($E36=2,TC36=0),1000000,IF($F36&gt;0,INDEX('計算A'!GC$110:GC$114,$F36+1)+IF(AND($E36=1,TC36=0),1000,0),MIN(AEY36,20)*400+(IF('計算A'!GB$106=1,1-JU36,0)+IF('計算A'!GC$106=1,1-JW36,0))*150+148+'計算A'!GC$5*100000+IF(AND($E36=1,TC36=0),50000,0))),1000000))</f>
        <v/>
      </c>
      <c r="ACK36">
        <f>IF($B36=0,1000000,IF(INDEX('計算A'!$D$60:$II$104,$B36,183)*JW36=1,IF(AND($E36=2,TD36=0),1000000,IF($F36&gt;0,INDEX('計算A'!GD$110:GD$114,$F36+1)+IF(AND($E36=1,TD36=0),1000,0),MIN(AEY36,20)*400+(IF('計算A'!GC$106=1,1-JV36,0)+IF('計算A'!GD$106=1,1-JX36,0))*150+158+'計算A'!GD$5*100000+IF(AND($E36=1,TD36=0),50000,0))),1000000))</f>
        <v/>
      </c>
      <c r="ACL36">
        <f>IF($B36=0,1000000,IF(INDEX('計算A'!$D$60:$II$104,$B36,184)*JX36=1,IF(AND($E36=2,TE36=0),1000000,IF($F36&gt;0,INDEX('計算A'!GE$110:GE$114,$F36+1)+IF(AND($E36=1,TE36=0),1000,0),MIN(AEY36,20)*400+(IF('計算A'!GD$106=1,1-JW36,0)+IF('計算A'!GE$106=1,1-JY36,0))*150+168+'計算A'!GE$5*100000+IF(AND($E36=1,TE36=0),50000,0))),1000000))</f>
        <v/>
      </c>
      <c r="ACM36">
        <f>IF($B36=0,1000000,IF(INDEX('計算A'!$D$60:$II$104,$B36,185)*JY36=1,IF(AND($E36=2,TF36=0),1000000,IF($F36&gt;0,INDEX('計算A'!GF$110:GF$114,$F36+1)+IF(AND($E36=1,TF36=0),1000,0),MIN(AEY36,20)*400+(IF('計算A'!GE$106=1,1-JX36,0)+IF('計算A'!GF$106=1,1-JZ36,0))*150+178+'計算A'!GF$5*100000+IF(AND($E36=1,TF36=0),50000,0))),1000000))</f>
        <v/>
      </c>
      <c r="ACN36">
        <f>IF($B36=0,1000000,IF(INDEX('計算A'!$D$60:$II$104,$B36,186)*JZ36=1,IF(AND($E36=2,TG36=0),1000000,IF($F36&gt;0,INDEX('計算A'!GG$110:GG$114,$F36+1)+IF(AND($E36=1,TG36=0),1000,0),MIN(AEY36,20)*400+(IF('計算A'!GF$106=1,1-JY36,0)+IF('計算A'!GG$106=1,1-KA36,0))*150+188+'計算A'!GG$5*100000+IF(AND($E36=1,TG36=0),50000,0))),1000000))</f>
        <v/>
      </c>
      <c r="ACO36">
        <f>IF($B36=0,1000000,IF(INDEX('計算A'!$D$60:$II$104,$B36,187)*KA36=1,IF(AND($E36=2,TH36=0),1000000,IF($F36&gt;0,INDEX('計算A'!GH$110:GH$114,$F36+1)+IF(AND($E36=1,TH36=0),1000,0),MIN(AEY36,20)*400+(IF('計算A'!GG$106=1,1-JZ36,0)+IF('計算A'!GH$106=1,1-KB36,0))*150+198+'計算A'!GH$5*100000+IF(AND($E36=1,TH36=0),50000,0))),1000000))</f>
        <v/>
      </c>
      <c r="ACP36">
        <f>IF($B36=0,1000000,IF(INDEX('計算A'!$D$60:$II$104,$B36,188)*KB36=1,IF(AND($E36=2,TI36=0),1000000,IF($F36&gt;0,INDEX('計算A'!GI$110:GI$114,$F36+1)+IF(AND($E36=1,TI36=0),1000,0),MIN(AEY36,20)*400+(IF('計算A'!GH$106=1,1-KA36,0)+IF('計算A'!GI$106=1,1-KC36,0))*150+208+'計算A'!GI$5*100000+IF(AND($E36=1,TI36=0),50000,0))),1000000))</f>
        <v/>
      </c>
      <c r="ACQ36">
        <f>IF($B36=0,1000000,IF(INDEX('計算A'!$D$60:$II$104,$B36,189)*KC36=1,IF(AND($E36=2,TJ36=0),1000000,IF($F36&gt;0,INDEX('計算A'!GJ$110:GJ$114,$F36+1)+IF(AND($E36=1,TJ36=0),1000,0),MIN(AEY36,20)*400+(IF('計算A'!GI$106=1,1-KB36,0)+IF('計算A'!GJ$106=1,1-KD36,0))*150+218+'計算A'!GJ$5*100000+IF(AND($E36=1,TJ36=0),50000,0))),1000000))</f>
        <v/>
      </c>
      <c r="ACR36">
        <f>IF($B36=0,1000000,IF(INDEX('計算A'!$D$60:$II$104,$B36,190)*KD36=1,IF(AND($E36=2,TK36=0),1000000,IF($F36&gt;0,INDEX('計算A'!GK$110:GK$114,$F36+1)+IF(AND($E36=1,TK36=0),1000,0),MIN(AEY36,20)*400+(IF('計算A'!GJ$106=1,1-KC36,0)+IF('計算A'!GK$106=1,1-KE36,0))*150+228+'計算A'!GK$5*100000+IF(AND($E36=1,TK36=0),50000,0))),1000000))</f>
        <v/>
      </c>
      <c r="ACS36">
        <f>IF($B36=0,1000000,IF(INDEX('計算A'!$D$60:$II$104,$B36,191)*KE36=1,IF(AND($E36=2,TL36=0),1000000,IF($F36&gt;0,INDEX('計算A'!GL$110:GL$114,$F36+1)+IF(AND($E36=1,TL36=0),1000,0),MIN(AEY36,20)*400+(IF('計算A'!GK$106=1,1-KD36,0)+IF('計算A'!GL$106=1,1-KF36,0))*150+238+'計算A'!GL$5*100000+IF(AND($E36=1,TL36=0),50000,0))),1000000))</f>
        <v/>
      </c>
      <c r="ACT36">
        <f>IF($B36=0,1000000,IF(INDEX('計算A'!$D$60:$II$104,$B36,192)*KF36=1,IF(AND($E36=2,TM36=0),1000000,IF($F36&gt;0,INDEX('計算A'!GM$110:GM$114,$F36+1)+IF(AND($E36=1,TM36=0),1000,0),MIN(AEY36,20)*400+(IF('計算A'!GL$106=1,1-KE36,0))*150+248+'計算A'!GM$5*100000+IF(AND($E36=1,TM36=0),50000,0))),1000000))</f>
        <v/>
      </c>
      <c r="ACU36">
        <f>IF($B36=0,1000000,IF(INDEX('計算A'!$D$60:$II$104,$B36,193)*KG36=1,IF(AND($E36=2,TN36=0),1000000,IF($F36&gt;0,INDEX('計算A'!GN$110:GN$114,$F36+1)+IF(AND($E36=1,TN36=0),1000,0),MIN(AEZ36,20)*400+(IF('計算A'!GN$106=1,1-KH36,0))*150+19+'計算A'!GN$5*100000+IF(AND($E36=1,TN36=0),50000,0))),1000000))</f>
        <v/>
      </c>
      <c r="ACV36">
        <f>IF($B36=0,1000000,IF(INDEX('計算A'!$D$60:$II$104,$B36,194)*KH36=1,IF(AND($E36=2,TO36=0),1000000,IF($F36&gt;0,INDEX('計算A'!GO$110:GO$114,$F36+1)+IF(AND($E36=1,TO36=0),1000,0),MIN(AEZ36,20)*400+(IF('計算A'!GN$106=1,1-KG36,0)+IF('計算A'!GO$106=1,1-KI36,0))*150+29+'計算A'!GO$5*100000+IF(AND($E36=1,TO36=0),50000,0))),1000000))</f>
        <v/>
      </c>
      <c r="ACW36">
        <f>IF($B36=0,1000000,IF(INDEX('計算A'!$D$60:$II$104,$B36,195)*KI36=1,IF(AND($E36=2,TP36=0),1000000,IF($F36&gt;0,INDEX('計算A'!GP$110:GP$114,$F36+1)+IF(AND($E36=1,TP36=0),1000,0),MIN(AEZ36,20)*400+(IF('計算A'!GO$106=1,1-KH36,0)+IF('計算A'!GP$106=1,1-KJ36,0))*150+39+'計算A'!GP$5*100000+IF(AND($E36=1,TP36=0),50000,0))),1000000))</f>
        <v/>
      </c>
      <c r="ACX36">
        <f>IF($B36=0,1000000,IF(INDEX('計算A'!$D$60:$II$104,$B36,196)*KJ36=1,IF(AND($E36=2,TQ36=0),1000000,IF($F36&gt;0,INDEX('計算A'!GQ$110:GQ$114,$F36+1)+IF(AND($E36=1,TQ36=0),1000,0),MIN(AEZ36,20)*400+(IF('計算A'!GP$106=1,1-KI36,0)+IF('計算A'!GQ$106=1,1-KK36,0))*150+49+'計算A'!GQ$5*100000+IF(AND($E36=1,TQ36=0),50000,0))),1000000))</f>
        <v/>
      </c>
      <c r="ACY36">
        <f>IF($B36=0,1000000,IF(INDEX('計算A'!$D$60:$II$104,$B36,197)*KK36=1,IF(AND($E36=2,TR36=0),1000000,IF($F36&gt;0,INDEX('計算A'!GR$110:GR$114,$F36+1)+IF(AND($E36=1,TR36=0),1000,0),MIN(AEZ36,20)*400+(IF('計算A'!GQ$106=1,1-KJ36,0)+IF('計算A'!GR$106=1,1-KL36,0))*150+59+'計算A'!GR$5*100000+IF(AND($E36=1,TR36=0),50000,0))),1000000))</f>
        <v/>
      </c>
      <c r="ACZ36">
        <f>IF($B36=0,1000000,IF(INDEX('計算A'!$D$60:$II$104,$B36,198)*KL36=1,IF(AND($E36=2,TS36=0),1000000,IF($F36&gt;0,INDEX('計算A'!GS$110:GS$114,$F36+1)+IF(AND($E36=1,TS36=0),1000,0),MIN(AEZ36,20)*400+(IF('計算A'!GR$106=1,1-KK36,0)+IF('計算A'!GS$106=1,1-KM36,0))*150+69+'計算A'!GS$5*100000+IF(AND($E36=1,TS36=0),50000,0))),1000000))</f>
        <v/>
      </c>
      <c r="ADA36">
        <f>IF($B36=0,1000000,IF(INDEX('計算A'!$D$60:$II$104,$B36,199)*KM36=1,IF(AND($E36=2,TT36=0),1000000,IF($F36&gt;0,INDEX('計算A'!GT$110:GT$114,$F36+1)+IF(AND($E36=1,TT36=0),1000,0),MIN(AEZ36,20)*400+(IF('計算A'!GS$106=1,1-KL36,0)+IF('計算A'!GT$106=1,1-KN36,0))*150+79+'計算A'!GT$5*100000+IF(AND($E36=1,TT36=0),50000,0))),1000000))</f>
        <v/>
      </c>
      <c r="ADB36">
        <f>IF($B36=0,1000000,IF(INDEX('計算A'!$D$60:$II$104,$B36,200)*KN36=1,IF(AND($E36=2,TU36=0),1000000,IF($F36&gt;0,INDEX('計算A'!GU$110:GU$114,$F36+1)+IF(AND($E36=1,TU36=0),1000,0),MIN(AEZ36,20)*400+(IF('計算A'!GT$106=1,1-KM36,0)+IF('計算A'!GU$106=1,1-KO36,0))*150+89+'計算A'!GU$5*100000+IF(AND($E36=1,TU36=0),50000,0))),1000000))</f>
        <v/>
      </c>
      <c r="ADC36">
        <f>IF($B36=0,1000000,IF(INDEX('計算A'!$D$60:$II$104,$B36,201)*KO36=1,IF(AND($E36=2,TV36=0),1000000,IF($F36&gt;0,INDEX('計算A'!GV$110:GV$114,$F36+1)+IF(AND($E36=1,TV36=0),1000,0),MIN(AEZ36,20)*400+(IF('計算A'!GU$106=1,1-KN36,0)+IF('計算A'!GV$106=1,1-KP36,0))*150+99+'計算A'!GV$5*100000+IF(AND($E36=1,TV36=0),50000,0))),1000000))</f>
        <v/>
      </c>
      <c r="ADD36">
        <f>IF($B36=0,1000000,IF(INDEX('計算A'!$D$60:$II$104,$B36,202)*KP36=1,IF(AND($E36=2,TW36=0),1000000,IF($F36&gt;0,INDEX('計算A'!GW$110:GW$114,$F36+1)+IF(AND($E36=1,TW36=0),1000,0),MIN(AEZ36,20)*400+(IF('計算A'!GV$106=1,1-KO36,0)+IF('計算A'!GW$106=1,1-KQ36,0))*150+109+'計算A'!GW$5*100000+IF(AND($E36=1,TW36=0),50000,0))),1000000))</f>
        <v/>
      </c>
      <c r="ADE36">
        <f>IF($B36=0,1000000,IF(INDEX('計算A'!$D$60:$II$104,$B36,203)*KQ36=1,IF(AND($E36=2,TX36=0),1000000,IF($F36&gt;0,INDEX('計算A'!GX$110:GX$114,$F36+1)+IF(AND($E36=1,TX36=0),1000,0),MIN(AEZ36,20)*400+(IF('計算A'!GW$106=1,1-KP36,0)+IF('計算A'!GX$106=1,1-KR36,0))*150+119+'計算A'!GX$5*100000+IF(AND($E36=1,TX36=0),50000,0))),1000000))</f>
        <v/>
      </c>
      <c r="ADF36">
        <f>IF($B36=0,1000000,IF(INDEX('計算A'!$D$60:$II$104,$B36,204)*KR36=1,IF(AND($E36=2,TY36=0),1000000,IF($F36&gt;0,INDEX('計算A'!GY$110:GY$114,$F36+1)+IF(AND($E36=1,TY36=0),1000,0),MIN(AEZ36,20)*400+(IF('計算A'!GX$106=1,1-KQ36,0)+IF('計算A'!GY$106=1,1-KS36,0))*150+129+'計算A'!GY$5*100000+IF(AND($E36=1,TY36=0),50000,0))),1000000))</f>
        <v/>
      </c>
      <c r="ADG36">
        <f>IF($B36=0,1000000,IF(INDEX('計算A'!$D$60:$II$104,$B36,205)*KS36=1,IF(AND($E36=2,TZ36=0),1000000,IF($F36&gt;0,INDEX('計算A'!GZ$110:GZ$114,$F36+1)+IF(AND($E36=1,TZ36=0),1000,0),MIN(AEZ36,20)*400+(IF('計算A'!GY$106=1,1-KR36,0)+IF('計算A'!GZ$106=1,1-KT36,0))*150+139+'計算A'!GZ$5*100000+IF(AND($E36=1,TZ36=0),50000,0))),1000000))</f>
        <v/>
      </c>
      <c r="ADH36">
        <f>IF($B36=0,1000000,IF(INDEX('計算A'!$D$60:$II$104,$B36,206)*KT36=1,IF(AND($E36=2,UA36=0),1000000,IF($F36&gt;0,INDEX('計算A'!HA$110:HA$114,$F36+1)+IF(AND($E36=1,UA36=0),1000,0),MIN(AEZ36,20)*400+(IF('計算A'!GZ$106=1,1-KS36,0)+IF('計算A'!HA$106=1,1-KU36,0))*150+149+'計算A'!HA$5*100000+IF(AND($E36=1,UA36=0),50000,0))),1000000))</f>
        <v/>
      </c>
      <c r="ADI36">
        <f>IF($B36=0,1000000,IF(INDEX('計算A'!$D$60:$II$104,$B36,207)*KU36=1,IF(AND($E36=2,UB36=0),1000000,IF($F36&gt;0,INDEX('計算A'!HB$110:HB$114,$F36+1)+IF(AND($E36=1,UB36=0),1000,0),MIN(AEZ36,20)*400+(IF('計算A'!HA$106=1,1-KT36,0)+IF('計算A'!HB$106=1,1-KV36,0))*150+159+'計算A'!HB$5*100000+IF(AND($E36=1,UB36=0),50000,0))),1000000))</f>
        <v/>
      </c>
      <c r="ADJ36">
        <f>IF($B36=0,1000000,IF(INDEX('計算A'!$D$60:$II$104,$B36,208)*KV36=1,IF(AND($E36=2,UC36=0),1000000,IF($F36&gt;0,INDEX('計算A'!HC$110:HC$114,$F36+1)+IF(AND($E36=1,UC36=0),1000,0),MIN(AEZ36,20)*400+(IF('計算A'!HB$106=1,1-KU36,0)+IF('計算A'!HC$106=1,1-KW36,0))*150+169+'計算A'!HC$5*100000+IF(AND($E36=1,UC36=0),50000,0))),1000000))</f>
        <v/>
      </c>
      <c r="ADK36">
        <f>IF($B36=0,1000000,IF(INDEX('計算A'!$D$60:$II$104,$B36,209)*KW36=1,IF(AND($E36=2,UD36=0),1000000,IF($F36&gt;0,INDEX('計算A'!HD$110:HD$114,$F36+1)+IF(AND($E36=1,UD36=0),1000,0),MIN(AEZ36,20)*400+(IF('計算A'!HC$106=1,1-KV36,0)+IF('計算A'!HD$106=1,1-KX36,0))*150+179+'計算A'!HD$5*100000+IF(AND($E36=1,UD36=0),50000,0))),1000000))</f>
        <v/>
      </c>
      <c r="ADL36">
        <f>IF($B36=0,1000000,IF(INDEX('計算A'!$D$60:$II$104,$B36,210)*KX36=1,IF(AND($E36=2,UE36=0),1000000,IF($F36&gt;0,INDEX('計算A'!HE$110:HE$114,$F36+1)+IF(AND($E36=1,UE36=0),1000,0),MIN(AEZ36,20)*400+(IF('計算A'!HD$106=1,1-KW36,0)+IF('計算A'!HE$106=1,1-KY36,0))*150+189+'計算A'!HE$5*100000+IF(AND($E36=1,UE36=0),50000,0))),1000000))</f>
        <v/>
      </c>
      <c r="ADM36">
        <f>IF($B36=0,1000000,IF(INDEX('計算A'!$D$60:$II$104,$B36,211)*KY36=1,IF(AND($E36=2,UF36=0),1000000,IF($F36&gt;0,INDEX('計算A'!HF$110:HF$114,$F36+1)+IF(AND($E36=1,UF36=0),1000,0),MIN(AEZ36,20)*400+(IF('計算A'!HE$106=1,1-KX36,0)+IF('計算A'!HF$106=1,1-KZ36,0))*150+199+'計算A'!HF$5*100000+IF(AND($E36=1,UF36=0),50000,0))),1000000))</f>
        <v/>
      </c>
      <c r="ADN36">
        <f>IF($B36=0,1000000,IF(INDEX('計算A'!$D$60:$II$104,$B36,212)*KZ36=1,IF(AND($E36=2,UG36=0),1000000,IF($F36&gt;0,INDEX('計算A'!HG$110:HG$114,$F36+1)+IF(AND($E36=1,UG36=0),1000,0),MIN(AEZ36,20)*400+(IF('計算A'!HF$106=1,1-KY36,0)+IF('計算A'!HG$106=1,1-LA36,0))*150+209+'計算A'!HG$5*100000+IF(AND($E36=1,UG36=0),50000,0))),1000000))</f>
        <v/>
      </c>
      <c r="ADO36">
        <f>IF($B36=0,1000000,IF(INDEX('計算A'!$D$60:$II$104,$B36,213)*LA36=1,IF(AND($E36=2,UH36=0),1000000,IF($F36&gt;0,INDEX('計算A'!HH$110:HH$114,$F36+1)+IF(AND($E36=1,UH36=0),1000,0),MIN(AEZ36,20)*400+(IF('計算A'!HG$106=1,1-KZ36,0)+IF('計算A'!HH$106=1,1-LB36,0))*150+219+'計算A'!HH$5*100000+IF(AND($E36=1,UH36=0),50000,0))),1000000))</f>
        <v/>
      </c>
      <c r="ADP36">
        <f>IF($B36=0,1000000,IF(INDEX('計算A'!$D$60:$II$104,$B36,214)*LB36=1,IF(AND($E36=2,UI36=0),1000000,IF($F36&gt;0,INDEX('計算A'!HI$110:HI$114,$F36+1)+IF(AND($E36=1,UI36=0),1000,0),MIN(AEZ36,20)*400+(IF('計算A'!HH$106=1,1-LA36,0)+IF('計算A'!HI$106=1,1-LC36,0))*150+229+'計算A'!HI$5*100000+IF(AND($E36=1,UI36=0),50000,0))),1000000))</f>
        <v/>
      </c>
      <c r="ADQ36">
        <f>IF($B36=0,1000000,IF(INDEX('計算A'!$D$60:$II$104,$B36,215)*LC36=1,IF(AND($E36=2,UJ36=0),1000000,IF($F36&gt;0,INDEX('計算A'!HJ$110:HJ$114,$F36+1)+IF(AND($E36=1,UJ36=0),1000,0),MIN(AEZ36,20)*400+(IF('計算A'!HI$106=1,1-LB36,0)+IF('計算A'!HJ$106=1,1-LD36,0))*150+239+'計算A'!HJ$5*100000+IF(AND($E36=1,UJ36=0),50000,0))),1000000))</f>
        <v/>
      </c>
      <c r="ADR36">
        <f>IF($B36=0,1000000,IF(INDEX('計算A'!$D$60:$II$104,$B36,216)*LD36=1,IF(AND($E36=2,UK36=0),1000000,IF($F36&gt;0,INDEX('計算A'!HK$110:HK$114,$F36+1)+IF(AND($E36=1,UK36=0),1000,0),MIN(AEZ36,20)*400+(IF('計算A'!HJ$106=1,1-LC36,0))*150+249+'計算A'!HK$5*100000+IF(AND($E36=1,UK36=0),50000,0))),1000000))</f>
        <v/>
      </c>
      <c r="ADS36">
        <f>IF($B36=0,1000000,IF(INDEX('計算A'!$D$60:$II$104,$B36,217)*LE36=1,IF(AND($E36=2,UL36=0),1000000,IF($F36&gt;0,INDEX('計算A'!HL$110:HL$114,$F36+1)+IF(AND($E36=1,UL36=0),1000,0),MIN(AFA36,20)*400+(IF('計算A'!HL$106=1,1-LF36,0))*150+20+'計算A'!HL$5*100000+IF(AND($E36=1,UL36=0),50000,0))),1000000))</f>
        <v/>
      </c>
      <c r="ADT36">
        <f>IF($B36=0,1000000,IF(INDEX('計算A'!$D$60:$II$104,$B36,218)*LF36=1,IF(AND($E36=2,UM36=0),1000000,IF($F36&gt;0,INDEX('計算A'!HM$110:HM$114,$F36+1)+IF(AND($E36=1,UM36=0),1000,0),MIN(AFA36,20)*400+(IF('計算A'!HL$106=1,1-LE36,0)+IF('計算A'!HM$106=1,1-LG36,0))*150+30+'計算A'!HM$5*100000+IF(AND($E36=1,UM36=0),50000,0))),1000000))</f>
        <v/>
      </c>
      <c r="ADU36">
        <f>IF($B36=0,1000000,IF(INDEX('計算A'!$D$60:$II$104,$B36,219)*LG36=1,IF(AND($E36=2,UN36=0),1000000,IF($F36&gt;0,INDEX('計算A'!HN$110:HN$114,$F36+1)+IF(AND($E36=1,UN36=0),1000,0),MIN(AFA36,20)*400+(IF('計算A'!HM$106=1,1-LF36,0)+IF('計算A'!HN$106=1,1-LH36,0))*150+40+'計算A'!HN$5*100000+IF(AND($E36=1,UN36=0),50000,0))),1000000))</f>
        <v/>
      </c>
      <c r="ADV36">
        <f>IF($B36=0,1000000,IF(INDEX('計算A'!$D$60:$II$104,$B36,220)*LH36=1,IF(AND($E36=2,UO36=0),1000000,IF($F36&gt;0,INDEX('計算A'!HO$110:HO$114,$F36+1)+IF(AND($E36=1,UO36=0),1000,0),MIN(AFA36,20)*400+(IF('計算A'!HN$106=1,1-LG36,0)+IF('計算A'!HO$106=1,1-LI36,0))*150+50+'計算A'!HO$5*100000+IF(AND($E36=1,UO36=0),50000,0))),1000000))</f>
        <v/>
      </c>
      <c r="ADW36">
        <f>IF($B36=0,1000000,IF(INDEX('計算A'!$D$60:$II$104,$B36,221)*LI36=1,IF(AND($E36=2,UP36=0),1000000,IF($F36&gt;0,INDEX('計算A'!HP$110:HP$114,$F36+1)+IF(AND($E36=1,UP36=0),1000,0),MIN(AFA36,20)*400+(IF('計算A'!HO$106=1,1-LH36,0)+IF('計算A'!HP$106=1,1-LJ36,0))*150+60+'計算A'!HP$5*100000+IF(AND($E36=1,UP36=0),50000,0))),1000000))</f>
        <v/>
      </c>
      <c r="ADX36">
        <f>IF($B36=0,1000000,IF(INDEX('計算A'!$D$60:$II$104,$B36,222)*LJ36=1,IF(AND($E36=2,UQ36=0),1000000,IF($F36&gt;0,INDEX('計算A'!HQ$110:HQ$114,$F36+1)+IF(AND($E36=1,UQ36=0),1000,0),MIN(AFA36,20)*400+(IF('計算A'!HP$106=1,1-LI36,0)+IF('計算A'!HQ$106=1,1-LK36,0))*150+70+'計算A'!HQ$5*100000+IF(AND($E36=1,UQ36=0),50000,0))),1000000))</f>
        <v/>
      </c>
      <c r="ADY36">
        <f>IF($B36=0,1000000,IF(INDEX('計算A'!$D$60:$II$104,$B36,223)*LK36=1,IF(AND($E36=2,UR36=0),1000000,IF($F36&gt;0,INDEX('計算A'!HR$110:HR$114,$F36+1)+IF(AND($E36=1,UR36=0),1000,0),MIN(AFA36,20)*400+(IF('計算A'!HQ$106=1,1-LJ36,0)+IF('計算A'!HR$106=1,1-LL36,0))*150+80+'計算A'!HR$5*100000+IF(AND($E36=1,UR36=0),50000,0))),1000000))</f>
        <v/>
      </c>
      <c r="ADZ36">
        <f>IF($B36=0,1000000,IF(INDEX('計算A'!$D$60:$II$104,$B36,224)*LL36=1,IF(AND($E36=2,US36=0),1000000,IF($F36&gt;0,INDEX('計算A'!HS$110:HS$114,$F36+1)+IF(AND($E36=1,US36=0),1000,0),MIN(AFA36,20)*400+(IF('計算A'!HR$106=1,1-LK36,0)+IF('計算A'!HS$106=1,1-LM36,0))*150+90+'計算A'!HS$5*100000+IF(AND($E36=1,US36=0),50000,0))),1000000))</f>
        <v/>
      </c>
      <c r="AEA36">
        <f>IF($B36=0,1000000,IF(INDEX('計算A'!$D$60:$II$104,$B36,225)*LM36=1,IF(AND($E36=2,UT36=0),1000000,IF($F36&gt;0,INDEX('計算A'!HT$110:HT$114,$F36+1)+IF(AND($E36=1,UT36=0),1000,0),MIN(AFA36,20)*400+(IF('計算A'!HS$106=1,1-LL36,0)+IF('計算A'!HT$106=1,1-LN36,0))*150+100+'計算A'!HT$5*100000+IF(AND($E36=1,UT36=0),50000,0))),1000000))</f>
        <v/>
      </c>
      <c r="AEB36">
        <f>IF($B36=0,1000000,IF(INDEX('計算A'!$D$60:$II$104,$B36,226)*LN36=1,IF(AND($E36=2,UU36=0),1000000,IF($F36&gt;0,INDEX('計算A'!HU$110:HU$114,$F36+1)+IF(AND($E36=1,UU36=0),1000,0),MIN(AFA36,20)*400+(IF('計算A'!HT$106=1,1-LM36,0)+IF('計算A'!HU$106=1,1-LO36,0))*150+110+'計算A'!HU$5*100000+IF(AND($E36=1,UU36=0),50000,0))),1000000))</f>
        <v/>
      </c>
      <c r="AEC36">
        <f>IF($B36=0,1000000,IF(INDEX('計算A'!$D$60:$II$104,$B36,227)*LO36=1,IF(AND($E36=2,UV36=0),1000000,IF($F36&gt;0,INDEX('計算A'!HV$110:HV$114,$F36+1)+IF(AND($E36=1,UV36=0),1000,0),MIN(AFA36,20)*400+(IF('計算A'!HU$106=1,1-LN36,0)+IF('計算A'!HV$106=1,1-LP36,0))*150+120+'計算A'!HV$5*100000+IF(AND($E36=1,UV36=0),50000,0))),1000000))</f>
        <v/>
      </c>
      <c r="AED36">
        <f>IF($B36=0,1000000,IF(INDEX('計算A'!$D$60:$II$104,$B36,228)*LP36=1,IF(AND($E36=2,UW36=0),1000000,IF($F36&gt;0,INDEX('計算A'!HW$110:HW$114,$F36+1)+IF(AND($E36=1,UW36=0),1000,0),MIN(AFA36,20)*400+(IF('計算A'!HV$106=1,1-LO36,0)+IF('計算A'!HW$106=1,1-LQ36,0))*150+130+'計算A'!HW$5*100000+IF(AND($E36=1,UW36=0),50000,0))),1000000))</f>
        <v/>
      </c>
      <c r="AEE36">
        <f>IF($B36=0,1000000,IF(INDEX('計算A'!$D$60:$II$104,$B36,229)*LQ36=1,IF(AND($E36=2,UX36=0),1000000,IF($F36&gt;0,INDEX('計算A'!HX$110:HX$114,$F36+1)+IF(AND($E36=1,UX36=0),1000,0),MIN(AFA36,20)*400+(IF('計算A'!HW$106=1,1-LP36,0)+IF('計算A'!HX$106=1,1-LR36,0))*150+140+'計算A'!HX$5*100000+IF(AND($E36=1,UX36=0),50000,0))),1000000))</f>
        <v/>
      </c>
      <c r="AEF36">
        <f>IF($B36=0,1000000,IF(INDEX('計算A'!$D$60:$II$104,$B36,230)*LR36=1,IF(AND($E36=2,UY36=0),1000000,IF($F36&gt;0,INDEX('計算A'!HY$110:HY$114,$F36+1)+IF(AND($E36=1,UY36=0),1000,0),MIN(AFA36,20)*400+(IF('計算A'!HX$106=1,1-LQ36,0)+IF('計算A'!HY$106=1,1-LS36,0))*150+150+'計算A'!HY$5*100000+IF(AND($E36=1,UY36=0),50000,0))),1000000))</f>
        <v/>
      </c>
      <c r="AEG36">
        <f>IF($B36=0,1000000,IF(INDEX('計算A'!$D$60:$II$104,$B36,231)*LS36=1,IF(AND($E36=2,UZ36=0),1000000,IF($F36&gt;0,INDEX('計算A'!HZ$110:HZ$114,$F36+1)+IF(AND($E36=1,UZ36=0),1000,0),MIN(AFA36,20)*400+(IF('計算A'!HY$106=1,1-LR36,0)+IF('計算A'!HZ$106=1,1-LT36,0))*150+160+'計算A'!HZ$5*100000+IF(AND($E36=1,UZ36=0),50000,0))),1000000))</f>
        <v/>
      </c>
      <c r="AEH36">
        <f>IF($B36=0,1000000,IF(INDEX('計算A'!$D$60:$II$104,$B36,232)*LT36=1,IF(AND($E36=2,VA36=0),1000000,IF($F36&gt;0,INDEX('計算A'!IA$110:IA$114,$F36+1)+IF(AND($E36=1,VA36=0),1000,0),MIN(AFA36,20)*400+(IF('計算A'!HZ$106=1,1-LS36,0)+IF('計算A'!IA$106=1,1-LU36,0))*150+170+'計算A'!IA$5*100000+IF(AND($E36=1,VA36=0),50000,0))),1000000))</f>
        <v/>
      </c>
      <c r="AEI36">
        <f>IF($B36=0,1000000,IF(INDEX('計算A'!$D$60:$II$104,$B36,233)*LU36=1,IF(AND($E36=2,VB36=0),1000000,IF($F36&gt;0,INDEX('計算A'!IB$110:IB$114,$F36+1)+IF(AND($E36=1,VB36=0),1000,0),MIN(AFA36,20)*400+(IF('計算A'!IA$106=1,1-LT36,0)+IF('計算A'!IB$106=1,1-LV36,0))*150+180+'計算A'!IB$5*100000+IF(AND($E36=1,VB36=0),50000,0))),1000000))</f>
        <v/>
      </c>
      <c r="AEJ36">
        <f>IF($B36=0,1000000,IF(INDEX('計算A'!$D$60:$II$104,$B36,234)*LV36=1,IF(AND($E36=2,VC36=0),1000000,IF($F36&gt;0,INDEX('計算A'!IC$110:IC$114,$F36+1)+IF(AND($E36=1,VC36=0),1000,0),MIN(AFA36,20)*400+(IF('計算A'!IB$106=1,1-LU36,0)+IF('計算A'!IC$106=1,1-LW36,0))*150+190+'計算A'!IC$5*100000+IF(AND($E36=1,VC36=0),50000,0))),1000000))</f>
        <v/>
      </c>
      <c r="AEK36">
        <f>IF($B36=0,1000000,IF(INDEX('計算A'!$D$60:$II$104,$B36,235)*LW36=1,IF(AND($E36=2,VD36=0),1000000,IF($F36&gt;0,INDEX('計算A'!ID$110:ID$114,$F36+1)+IF(AND($E36=1,VD36=0),1000,0),MIN(AFA36,20)*400+(IF('計算A'!IC$106=1,1-LV36,0)+IF('計算A'!ID$106=1,1-LX36,0))*150+200+'計算A'!ID$5*100000+IF(AND($E36=1,VD36=0),50000,0))),1000000))</f>
        <v/>
      </c>
      <c r="AEL36">
        <f>IF($B36=0,1000000,IF(INDEX('計算A'!$D$60:$II$104,$B36,236)*LX36=1,IF(AND($E36=2,VE36=0),1000000,IF($F36&gt;0,INDEX('計算A'!IE$110:IE$114,$F36+1)+IF(AND($E36=1,VE36=0),1000,0),MIN(AFA36,20)*400+(IF('計算A'!ID$106=1,1-LW36,0)+IF('計算A'!IE$106=1,1-LY36,0))*150+210+'計算A'!IE$5*100000+IF(AND($E36=1,VE36=0),50000,0))),1000000))</f>
        <v/>
      </c>
      <c r="AEM36">
        <f>IF($B36=0,1000000,IF(INDEX('計算A'!$D$60:$II$104,$B36,237)*LY36=1,IF(AND($E36=2,VF36=0),1000000,IF($F36&gt;0,INDEX('計算A'!IF$110:IF$114,$F36+1)+IF(AND($E36=1,VF36=0),1000,0),MIN(AFA36,20)*400+(IF('計算A'!IE$106=1,1-LX36,0)+IF('計算A'!IF$106=1,1-LZ36,0))*150+220+'計算A'!IF$5*100000+IF(AND($E36=1,VF36=0),50000,0))),1000000))</f>
        <v/>
      </c>
      <c r="AEN36">
        <f>IF($B36=0,1000000,IF(INDEX('計算A'!$D$60:$II$104,$B36,238)*LZ36=1,IF(AND($E36=2,VG36=0),1000000,IF($F36&gt;0,INDEX('計算A'!IG$110:IG$114,$F36+1)+IF(AND($E36=1,VG36=0),1000,0),MIN(AFA36,20)*400+(IF('計算A'!IF$106=1,1-LY36,0)+IF('計算A'!IG$106=1,1-MA36,0))*150+230+'計算A'!IG$5*100000+IF(AND($E36=1,VG36=0),50000,0))),1000000))</f>
        <v/>
      </c>
      <c r="AEO36">
        <f>IF($B36=0,1000000,IF(INDEX('計算A'!$D$60:$II$104,$B36,239)*MA36=1,IF(AND($E36=2,VH36=0),1000000,IF($F36&gt;0,INDEX('計算A'!IH$110:IH$114,$F36+1)+IF(AND($E36=1,VH36=0),1000,0),MIN(AFA36,20)*400+(IF('計算A'!IG$106=1,1-LZ36,0)+IF('計算A'!IH$106=1,1-MB36,0))*150+240+'計算A'!IH$5*100000+IF(AND($E36=1,VH36=0),50000,0))),1000000))</f>
        <v/>
      </c>
      <c r="AEP36">
        <f>IF($B36=0,1000000,IF(INDEX('計算A'!$D$60:$II$104,$B36,240)*MB36=1,IF(AND($E36=2,VI36=0),1000000,IF($F36&gt;0,INDEX('計算A'!II$110:II$114,$F36+1)+IF(AND($E36=1,VI36=0),1000,0),MIN(AFA36,20)*400+(IF('計算A'!IH$106=1,1-MA36,0))*150+250+'計算A'!II$5*100000+IF(AND($E36=1,VI36=0),50000,0))),1000000))</f>
        <v/>
      </c>
      <c r="AER36">
        <f>AER35+IF($C35&gt;0,IF(INDEX('計算A'!$D$2:$II$2,$C35)=1,1,0),0)</f>
        <v/>
      </c>
      <c r="AES36">
        <f>AES35+IF($C35&gt;0,IF(INDEX('計算A'!$D$2:$II$2,$C35)=2,1,0),0)</f>
        <v/>
      </c>
      <c r="AET36">
        <f>AET35+IF($C35&gt;0,IF(INDEX('計算A'!$D$2:$II$2,$C35)=3,1,0),0)</f>
        <v/>
      </c>
      <c r="AEU36">
        <f>AEU35+IF($C35&gt;0,IF(INDEX('計算A'!$D$2:$II$2,$C35)=4,1,0),0)</f>
        <v/>
      </c>
      <c r="AEV36">
        <f>AEV35+IF($C35&gt;0,IF(INDEX('計算A'!$D$2:$II$2,$C35)=5,1,0),0)</f>
        <v/>
      </c>
      <c r="AEW36">
        <f>AEW35+IF($C35&gt;0,IF(INDEX('計算A'!$D$2:$II$2,$C35)=6,1,0),0)</f>
        <v/>
      </c>
      <c r="AEX36">
        <f>AEX35+IF($C35&gt;0,IF(INDEX('計算A'!$D$2:$II$2,$C35)=7,1,0),0)</f>
        <v/>
      </c>
      <c r="AEY36">
        <f>AEY35+IF($C35&gt;0,IF(INDEX('計算A'!$D$2:$II$2,$C35)=8,1,0),0)</f>
        <v/>
      </c>
      <c r="AEZ36">
        <f>AEZ35+IF($C35&gt;0,IF(INDEX('計算A'!$D$2:$II$2,$C35)=9,1,0),0)</f>
        <v/>
      </c>
      <c r="AFA36">
        <f>AFA35+IF($C35&gt;0,IF(INDEX('計算A'!$D$2:$II$2,$C35)=10,1,0),0)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F($F37&gt;0,INDEX('計算A'!D$110:D$114,$F37+1)+IF(AND($E37=1,MD37=0),1000,0),MIN(AER37,20)*400+(IF('計算A'!D$106=1,1-CX37,0))*150+11+'計算A'!D$5*100000+IF(AND($E37=1,MD37=0),50000,0))),1000000))</f>
        <v/>
      </c>
      <c r="VL37">
        <f>IF($B37=0,1000000,IF(INDEX('計算A'!$D$60:$II$104,$B37,2)*CX37=1,IF(AND($E37=2,ME37=0),1000000,IF($F37&gt;0,INDEX('計算A'!E$110:E$114,$F37+1)+IF(AND($E37=1,ME37=0),1000,0),MIN(AER37,20)*400+(IF('計算A'!D$106=1,1-CW37,0)+IF('計算A'!E$106=1,1-CY37,0))*150+21+'計算A'!E$5*100000+IF(AND($E37=1,ME37=0),50000,0))),1000000))</f>
        <v/>
      </c>
      <c r="VM37">
        <f>IF($B37=0,1000000,IF(INDEX('計算A'!$D$60:$II$104,$B37,3)*CY37=1,IF(AND($E37=2,MF37=0),1000000,IF($F37&gt;0,INDEX('計算A'!F$110:F$114,$F37+1)+IF(AND($E37=1,MF37=0),1000,0),MIN(AER37,20)*400+(IF('計算A'!E$106=1,1-CX37,0)+IF('計算A'!F$106=1,1-CZ37,0))*150+31+'計算A'!F$5*100000+IF(AND($E37=1,MF37=0),50000,0))),1000000))</f>
        <v/>
      </c>
      <c r="VN37">
        <f>IF($B37=0,1000000,IF(INDEX('計算A'!$D$60:$II$104,$B37,4)*CZ37=1,IF(AND($E37=2,MG37=0),1000000,IF($F37&gt;0,INDEX('計算A'!G$110:G$114,$F37+1)+IF(AND($E37=1,MG37=0),1000,0),MIN(AER37,20)*400+(IF('計算A'!F$106=1,1-CY37,0)+IF('計算A'!G$106=1,1-DA37,0))*150+41+'計算A'!G$5*100000+IF(AND($E37=1,MG37=0),50000,0))),1000000))</f>
        <v/>
      </c>
      <c r="VO37">
        <f>IF($B37=0,1000000,IF(INDEX('計算A'!$D$60:$II$104,$B37,5)*DA37=1,IF(AND($E37=2,MH37=0),1000000,IF($F37&gt;0,INDEX('計算A'!H$110:H$114,$F37+1)+IF(AND($E37=1,MH37=0),1000,0),MIN(AER37,20)*400+(IF('計算A'!G$106=1,1-CZ37,0)+IF('計算A'!H$106=1,1-DB37,0))*150+51+'計算A'!H$5*100000+IF(AND($E37=1,MH37=0),50000,0))),1000000))</f>
        <v/>
      </c>
      <c r="VP37">
        <f>IF($B37=0,1000000,IF(INDEX('計算A'!$D$60:$II$104,$B37,6)*DB37=1,IF(AND($E37=2,MI37=0),1000000,IF($F37&gt;0,INDEX('計算A'!I$110:I$114,$F37+1)+IF(AND($E37=1,MI37=0),1000,0),MIN(AER37,20)*400+(IF('計算A'!H$106=1,1-DA37,0)+IF('計算A'!I$106=1,1-DC37,0))*150+61+'計算A'!I$5*100000+IF(AND($E37=1,MI37=0),50000,0))),1000000))</f>
        <v/>
      </c>
      <c r="VQ37">
        <f>IF($B37=0,1000000,IF(INDEX('計算A'!$D$60:$II$104,$B37,7)*DC37=1,IF(AND($E37=2,MJ37=0),1000000,IF($F37&gt;0,INDEX('計算A'!J$110:J$114,$F37+1)+IF(AND($E37=1,MJ37=0),1000,0),MIN(AER37,20)*400+(IF('計算A'!I$106=1,1-DB37,0)+IF('計算A'!J$106=1,1-DD37,0))*150+71+'計算A'!J$5*100000+IF(AND($E37=1,MJ37=0),50000,0))),1000000))</f>
        <v/>
      </c>
      <c r="VR37">
        <f>IF($B37=0,1000000,IF(INDEX('計算A'!$D$60:$II$104,$B37,8)*DD37=1,IF(AND($E37=2,MK37=0),1000000,IF($F37&gt;0,INDEX('計算A'!K$110:K$114,$F37+1)+IF(AND($E37=1,MK37=0),1000,0),MIN(AER37,20)*400+(IF('計算A'!J$106=1,1-DC37,0)+IF('計算A'!K$106=1,1-DE37,0))*150+81+'計算A'!K$5*100000+IF(AND($E37=1,MK37=0),50000,0))),1000000))</f>
        <v/>
      </c>
      <c r="VS37">
        <f>IF($B37=0,1000000,IF(INDEX('計算A'!$D$60:$II$104,$B37,9)*DE37=1,IF(AND($E37=2,ML37=0),1000000,IF($F37&gt;0,INDEX('計算A'!L$110:L$114,$F37+1)+IF(AND($E37=1,ML37=0),1000,0),MIN(AER37,20)*400+(IF('計算A'!K$106=1,1-DD37,0)+IF('計算A'!L$106=1,1-DF37,0))*150+91+'計算A'!L$5*100000+IF(AND($E37=1,ML37=0),50000,0))),1000000))</f>
        <v/>
      </c>
      <c r="VT37">
        <f>IF($B37=0,1000000,IF(INDEX('計算A'!$D$60:$II$104,$B37,10)*DF37=1,IF(AND($E37=2,MM37=0),1000000,IF($F37&gt;0,INDEX('計算A'!M$110:M$114,$F37+1)+IF(AND($E37=1,MM37=0),1000,0),MIN(AER37,20)*400+(IF('計算A'!L$106=1,1-DE37,0)+IF('計算A'!M$106=1,1-DG37,0))*150+101+'計算A'!M$5*100000+IF(AND($E37=1,MM37=0),50000,0))),1000000))</f>
        <v/>
      </c>
      <c r="VU37">
        <f>IF($B37=0,1000000,IF(INDEX('計算A'!$D$60:$II$104,$B37,11)*DG37=1,IF(AND($E37=2,MN37=0),1000000,IF($F37&gt;0,INDEX('計算A'!N$110:N$114,$F37+1)+IF(AND($E37=1,MN37=0),1000,0),MIN(AER37,20)*400+(IF('計算A'!M$106=1,1-DF37,0)+IF('計算A'!N$106=1,1-DH37,0))*150+111+'計算A'!N$5*100000+IF(AND($E37=1,MN37=0),50000,0))),1000000))</f>
        <v/>
      </c>
      <c r="VV37">
        <f>IF($B37=0,1000000,IF(INDEX('計算A'!$D$60:$II$104,$B37,12)*DH37=1,IF(AND($E37=2,MO37=0),1000000,IF($F37&gt;0,INDEX('計算A'!O$110:O$114,$F37+1)+IF(AND($E37=1,MO37=0),1000,0),MIN(AER37,20)*400+(IF('計算A'!N$106=1,1-DG37,0)+IF('計算A'!O$106=1,1-DI37,0))*150+121+'計算A'!O$5*100000+IF(AND($E37=1,MO37=0),50000,0))),1000000))</f>
        <v/>
      </c>
      <c r="VW37">
        <f>IF($B37=0,1000000,IF(INDEX('計算A'!$D$60:$II$104,$B37,13)*DI37=1,IF(AND($E37=2,MP37=0),1000000,IF($F37&gt;0,INDEX('計算A'!P$110:P$114,$F37+1)+IF(AND($E37=1,MP37=0),1000,0),MIN(AER37,20)*400+(IF('計算A'!O$106=1,1-DH37,0)+IF('計算A'!P$106=1,1-DJ37,0))*150+131+'計算A'!P$5*100000+IF(AND($E37=1,MP37=0),50000,0))),1000000))</f>
        <v/>
      </c>
      <c r="VX37">
        <f>IF($B37=0,1000000,IF(INDEX('計算A'!$D$60:$II$104,$B37,14)*DJ37=1,IF(AND($E37=2,MQ37=0),1000000,IF($F37&gt;0,INDEX('計算A'!Q$110:Q$114,$F37+1)+IF(AND($E37=1,MQ37=0),1000,0),MIN(AER37,20)*400+(IF('計算A'!P$106=1,1-DI37,0)+IF('計算A'!Q$106=1,1-DK37,0))*150+141+'計算A'!Q$5*100000+IF(AND($E37=1,MQ37=0),50000,0))),1000000))</f>
        <v/>
      </c>
      <c r="VY37">
        <f>IF($B37=0,1000000,IF(INDEX('計算A'!$D$60:$II$104,$B37,15)*DK37=1,IF(AND($E37=2,MR37=0),1000000,IF($F37&gt;0,INDEX('計算A'!R$110:R$114,$F37+1)+IF(AND($E37=1,MR37=0),1000,0),MIN(AER37,20)*400+(IF('計算A'!Q$106=1,1-DJ37,0)+IF('計算A'!R$106=1,1-DL37,0))*150+151+'計算A'!R$5*100000+IF(AND($E37=1,MR37=0),50000,0))),1000000))</f>
        <v/>
      </c>
      <c r="VZ37">
        <f>IF($B37=0,1000000,IF(INDEX('計算A'!$D$60:$II$104,$B37,16)*DL37=1,IF(AND($E37=2,MS37=0),1000000,IF($F37&gt;0,INDEX('計算A'!S$110:S$114,$F37+1)+IF(AND($E37=1,MS37=0),1000,0),MIN(AER37,20)*400+(IF('計算A'!R$106=1,1-DK37,0)+IF('計算A'!S$106=1,1-DM37,0))*150+161+'計算A'!S$5*100000+IF(AND($E37=1,MS37=0),50000,0))),1000000))</f>
        <v/>
      </c>
      <c r="WA37">
        <f>IF($B37=0,1000000,IF(INDEX('計算A'!$D$60:$II$104,$B37,17)*DM37=1,IF(AND($E37=2,MT37=0),1000000,IF($F37&gt;0,INDEX('計算A'!T$110:T$114,$F37+1)+IF(AND($E37=1,MT37=0),1000,0),MIN(AER37,20)*400+(IF('計算A'!S$106=1,1-DL37,0)+IF('計算A'!T$106=1,1-DN37,0))*150+171+'計算A'!T$5*100000+IF(AND($E37=1,MT37=0),50000,0))),1000000))</f>
        <v/>
      </c>
      <c r="WB37">
        <f>IF($B37=0,1000000,IF(INDEX('計算A'!$D$60:$II$104,$B37,18)*DN37=1,IF(AND($E37=2,MU37=0),1000000,IF($F37&gt;0,INDEX('計算A'!U$110:U$114,$F37+1)+IF(AND($E37=1,MU37=0),1000,0),MIN(AER37,20)*400+(IF('計算A'!T$106=1,1-DM37,0)+IF('計算A'!U$106=1,1-DO37,0))*150+181+'計算A'!U$5*100000+IF(AND($E37=1,MU37=0),50000,0))),1000000))</f>
        <v/>
      </c>
      <c r="WC37">
        <f>IF($B37=0,1000000,IF(INDEX('計算A'!$D$60:$II$104,$B37,19)*DO37=1,IF(AND($E37=2,MV37=0),1000000,IF($F37&gt;0,INDEX('計算A'!V$110:V$114,$F37+1)+IF(AND($E37=1,MV37=0),1000,0),MIN(AER37,20)*400+(IF('計算A'!U$106=1,1-DN37,0)+IF('計算A'!V$106=1,1-DP37,0))*150+191+'計算A'!V$5*100000+IF(AND($E37=1,MV37=0),50000,0))),1000000))</f>
        <v/>
      </c>
      <c r="WD37">
        <f>IF($B37=0,1000000,IF(INDEX('計算A'!$D$60:$II$104,$B37,20)*DP37=1,IF(AND($E37=2,MW37=0),1000000,IF($F37&gt;0,INDEX('計算A'!W$110:W$114,$F37+1)+IF(AND($E37=1,MW37=0),1000,0),MIN(AER37,20)*400+(IF('計算A'!V$106=1,1-DO37,0)+IF('計算A'!W$106=1,1-DQ37,0))*150+201+'計算A'!W$5*100000+IF(AND($E37=1,MW37=0),50000,0))),1000000))</f>
        <v/>
      </c>
      <c r="WE37">
        <f>IF($B37=0,1000000,IF(INDEX('計算A'!$D$60:$II$104,$B37,21)*DQ37=1,IF(AND($E37=2,MX37=0),1000000,IF($F37&gt;0,INDEX('計算A'!X$110:X$114,$F37+1)+IF(AND($E37=1,MX37=0),1000,0),MIN(AER37,20)*400+(IF('計算A'!W$106=1,1-DP37,0)+IF('計算A'!X$106=1,1-DR37,0))*150+211+'計算A'!X$5*100000+IF(AND($E37=1,MX37=0),50000,0))),1000000))</f>
        <v/>
      </c>
      <c r="WF37">
        <f>IF($B37=0,1000000,IF(INDEX('計算A'!$D$60:$II$104,$B37,22)*DR37=1,IF(AND($E37=2,MY37=0),1000000,IF($F37&gt;0,INDEX('計算A'!Y$110:Y$114,$F37+1)+IF(AND($E37=1,MY37=0),1000,0),MIN(AER37,20)*400+(IF('計算A'!X$106=1,1-DQ37,0)+IF('計算A'!Y$106=1,1-DS37,0))*150+221+'計算A'!Y$5*100000+IF(AND($E37=1,MY37=0),50000,0))),1000000))</f>
        <v/>
      </c>
      <c r="WG37">
        <f>IF($B37=0,1000000,IF(INDEX('計算A'!$D$60:$II$104,$B37,23)*DS37=1,IF(AND($E37=2,MZ37=0),1000000,IF($F37&gt;0,INDEX('計算A'!Z$110:Z$114,$F37+1)+IF(AND($E37=1,MZ37=0),1000,0),MIN(AER37,20)*400+(IF('計算A'!Y$106=1,1-DR37,0)+IF('計算A'!Z$106=1,1-DT37,0))*150+231+'計算A'!Z$5*100000+IF(AND($E37=1,MZ37=0),50000,0))),1000000))</f>
        <v/>
      </c>
      <c r="WH37">
        <f>IF($B37=0,1000000,IF(INDEX('計算A'!$D$60:$II$104,$B37,24)*DT37=1,IF(AND($E37=2,NA37=0),1000000,IF($F37&gt;0,INDEX('計算A'!AA$110:AA$114,$F37+1)+IF(AND($E37=1,NA37=0),1000,0),MIN(AER37,20)*400+(IF('計算A'!Z$106=1,1-DS37,0))*150+241+'計算A'!AA$5*100000+IF(AND($E37=1,NA37=0),50000,0))),1000000))</f>
        <v/>
      </c>
      <c r="WI37">
        <f>IF($B37=0,1000000,IF(INDEX('計算A'!$D$60:$II$104,$B37,25)*DU37=1,IF(AND($E37=2,NB37=0),1000000,IF($F37&gt;0,INDEX('計算A'!AB$110:AB$114,$F37+1)+IF(AND($E37=1,NB37=0),1000,0),MIN(AES37,20)*400+(IF('計算A'!AB$106=1,1-DV37,0))*150+12+'計算A'!AB$5*100000+IF(AND($E37=1,NB37=0),50000,0))),1000000))</f>
        <v/>
      </c>
      <c r="WJ37">
        <f>IF($B37=0,1000000,IF(INDEX('計算A'!$D$60:$II$104,$B37,26)*DV37=1,IF(AND($E37=2,NC37=0),1000000,IF($F37&gt;0,INDEX('計算A'!AC$110:AC$114,$F37+1)+IF(AND($E37=1,NC37=0),1000,0),MIN(AES37,20)*400+(IF('計算A'!AB$106=1,1-DU37,0)+IF('計算A'!AC$106=1,1-DW37,0))*150+22+'計算A'!AC$5*100000+IF(AND($E37=1,NC37=0),50000,0))),1000000))</f>
        <v/>
      </c>
      <c r="WK37">
        <f>IF($B37=0,1000000,IF(INDEX('計算A'!$D$60:$II$104,$B37,27)*DW37=1,IF(AND($E37=2,ND37=0),1000000,IF($F37&gt;0,INDEX('計算A'!AD$110:AD$114,$F37+1)+IF(AND($E37=1,ND37=0),1000,0),MIN(AES37,20)*400+(IF('計算A'!AC$106=1,1-DV37,0)+IF('計算A'!AD$106=1,1-DX37,0))*150+32+'計算A'!AD$5*100000+IF(AND($E37=1,ND37=0),50000,0))),1000000))</f>
        <v/>
      </c>
      <c r="WL37">
        <f>IF($B37=0,1000000,IF(INDEX('計算A'!$D$60:$II$104,$B37,28)*DX37=1,IF(AND($E37=2,NE37=0),1000000,IF($F37&gt;0,INDEX('計算A'!AE$110:AE$114,$F37+1)+IF(AND($E37=1,NE37=0),1000,0),MIN(AES37,20)*400+(IF('計算A'!AD$106=1,1-DW37,0)+IF('計算A'!AE$106=1,1-DY37,0))*150+42+'計算A'!AE$5*100000+IF(AND($E37=1,NE37=0),50000,0))),1000000))</f>
        <v/>
      </c>
      <c r="WM37">
        <f>IF($B37=0,1000000,IF(INDEX('計算A'!$D$60:$II$104,$B37,29)*DY37=1,IF(AND($E37=2,NF37=0),1000000,IF($F37&gt;0,INDEX('計算A'!AF$110:AF$114,$F37+1)+IF(AND($E37=1,NF37=0),1000,0),MIN(AES37,20)*400+(IF('計算A'!AE$106=1,1-DX37,0)+IF('計算A'!AF$106=1,1-DZ37,0))*150+52+'計算A'!AF$5*100000+IF(AND($E37=1,NF37=0),50000,0))),1000000))</f>
        <v/>
      </c>
      <c r="WN37">
        <f>IF($B37=0,1000000,IF(INDEX('計算A'!$D$60:$II$104,$B37,30)*DZ37=1,IF(AND($E37=2,NG37=0),1000000,IF($F37&gt;0,INDEX('計算A'!AG$110:AG$114,$F37+1)+IF(AND($E37=1,NG37=0),1000,0),MIN(AES37,20)*400+(IF('計算A'!AF$106=1,1-DY37,0)+IF('計算A'!AG$106=1,1-EA37,0))*150+62+'計算A'!AG$5*100000+IF(AND($E37=1,NG37=0),50000,0))),1000000))</f>
        <v/>
      </c>
      <c r="WO37">
        <f>IF($B37=0,1000000,IF(INDEX('計算A'!$D$60:$II$104,$B37,31)*EA37=1,IF(AND($E37=2,NH37=0),1000000,IF($F37&gt;0,INDEX('計算A'!AH$110:AH$114,$F37+1)+IF(AND($E37=1,NH37=0),1000,0),MIN(AES37,20)*400+(IF('計算A'!AG$106=1,1-DZ37,0)+IF('計算A'!AH$106=1,1-EB37,0))*150+72+'計算A'!AH$5*100000+IF(AND($E37=1,NH37=0),50000,0))),1000000))</f>
        <v/>
      </c>
      <c r="WP37">
        <f>IF($B37=0,1000000,IF(INDEX('計算A'!$D$60:$II$104,$B37,32)*EB37=1,IF(AND($E37=2,NI37=0),1000000,IF($F37&gt;0,INDEX('計算A'!AI$110:AI$114,$F37+1)+IF(AND($E37=1,NI37=0),1000,0),MIN(AES37,20)*400+(IF('計算A'!AH$106=1,1-EA37,0)+IF('計算A'!AI$106=1,1-EC37,0))*150+82+'計算A'!AI$5*100000+IF(AND($E37=1,NI37=0),50000,0))),1000000))</f>
        <v/>
      </c>
      <c r="WQ37">
        <f>IF($B37=0,1000000,IF(INDEX('計算A'!$D$60:$II$104,$B37,33)*EC37=1,IF(AND($E37=2,NJ37=0),1000000,IF($F37&gt;0,INDEX('計算A'!AJ$110:AJ$114,$F37+1)+IF(AND($E37=1,NJ37=0),1000,0),MIN(AES37,20)*400+(IF('計算A'!AI$106=1,1-EB37,0)+IF('計算A'!AJ$106=1,1-ED37,0))*150+92+'計算A'!AJ$5*100000+IF(AND($E37=1,NJ37=0),50000,0))),1000000))</f>
        <v/>
      </c>
      <c r="WR37">
        <f>IF($B37=0,1000000,IF(INDEX('計算A'!$D$60:$II$104,$B37,34)*ED37=1,IF(AND($E37=2,NK37=0),1000000,IF($F37&gt;0,INDEX('計算A'!AK$110:AK$114,$F37+1)+IF(AND($E37=1,NK37=0),1000,0),MIN(AES37,20)*400+(IF('計算A'!AJ$106=1,1-EC37,0)+IF('計算A'!AK$106=1,1-EE37,0))*150+102+'計算A'!AK$5*100000+IF(AND($E37=1,NK37=0),50000,0))),1000000))</f>
        <v/>
      </c>
      <c r="WS37">
        <f>IF($B37=0,1000000,IF(INDEX('計算A'!$D$60:$II$104,$B37,35)*EE37=1,IF(AND($E37=2,NL37=0),1000000,IF($F37&gt;0,INDEX('計算A'!AL$110:AL$114,$F37+1)+IF(AND($E37=1,NL37=0),1000,0),MIN(AES37,20)*400+(IF('計算A'!AK$106=1,1-ED37,0)+IF('計算A'!AL$106=1,1-EF37,0))*150+112+'計算A'!AL$5*100000+IF(AND($E37=1,NL37=0),50000,0))),1000000))</f>
        <v/>
      </c>
      <c r="WT37">
        <f>IF($B37=0,1000000,IF(INDEX('計算A'!$D$60:$II$104,$B37,36)*EF37=1,IF(AND($E37=2,NM37=0),1000000,IF($F37&gt;0,INDEX('計算A'!AM$110:AM$114,$F37+1)+IF(AND($E37=1,NM37=0),1000,0),MIN(AES37,20)*400+(IF('計算A'!AL$106=1,1-EE37,0)+IF('計算A'!AM$106=1,1-EG37,0))*150+122+'計算A'!AM$5*100000+IF(AND($E37=1,NM37=0),50000,0))),1000000))</f>
        <v/>
      </c>
      <c r="WU37">
        <f>IF($B37=0,1000000,IF(INDEX('計算A'!$D$60:$II$104,$B37,37)*EG37=1,IF(AND($E37=2,NN37=0),1000000,IF($F37&gt;0,INDEX('計算A'!AN$110:AN$114,$F37+1)+IF(AND($E37=1,NN37=0),1000,0),MIN(AES37,20)*400+(IF('計算A'!AM$106=1,1-EF37,0)+IF('計算A'!AN$106=1,1-EH37,0))*150+132+'計算A'!AN$5*100000+IF(AND($E37=1,NN37=0),50000,0))),1000000))</f>
        <v/>
      </c>
      <c r="WV37">
        <f>IF($B37=0,1000000,IF(INDEX('計算A'!$D$60:$II$104,$B37,38)*EH37=1,IF(AND($E37=2,NO37=0),1000000,IF($F37&gt;0,INDEX('計算A'!AO$110:AO$114,$F37+1)+IF(AND($E37=1,NO37=0),1000,0),MIN(AES37,20)*400+(IF('計算A'!AN$106=1,1-EG37,0)+IF('計算A'!AO$106=1,1-EI37,0))*150+142+'計算A'!AO$5*100000+IF(AND($E37=1,NO37=0),50000,0))),1000000))</f>
        <v/>
      </c>
      <c r="WW37">
        <f>IF($B37=0,1000000,IF(INDEX('計算A'!$D$60:$II$104,$B37,39)*EI37=1,IF(AND($E37=2,NP37=0),1000000,IF($F37&gt;0,INDEX('計算A'!AP$110:AP$114,$F37+1)+IF(AND($E37=1,NP37=0),1000,0),MIN(AES37,20)*400+(IF('計算A'!AO$106=1,1-EH37,0)+IF('計算A'!AP$106=1,1-EJ37,0))*150+152+'計算A'!AP$5*100000+IF(AND($E37=1,NP37=0),50000,0))),1000000))</f>
        <v/>
      </c>
      <c r="WX37">
        <f>IF($B37=0,1000000,IF(INDEX('計算A'!$D$60:$II$104,$B37,40)*EJ37=1,IF(AND($E37=2,NQ37=0),1000000,IF($F37&gt;0,INDEX('計算A'!AQ$110:AQ$114,$F37+1)+IF(AND($E37=1,NQ37=0),1000,0),MIN(AES37,20)*400+(IF('計算A'!AP$106=1,1-EI37,0)+IF('計算A'!AQ$106=1,1-EK37,0))*150+162+'計算A'!AQ$5*100000+IF(AND($E37=1,NQ37=0),50000,0))),1000000))</f>
        <v/>
      </c>
      <c r="WY37">
        <f>IF($B37=0,1000000,IF(INDEX('計算A'!$D$60:$II$104,$B37,41)*EK37=1,IF(AND($E37=2,NR37=0),1000000,IF($F37&gt;0,INDEX('計算A'!AR$110:AR$114,$F37+1)+IF(AND($E37=1,NR37=0),1000,0),MIN(AES37,20)*400+(IF('計算A'!AQ$106=1,1-EJ37,0)+IF('計算A'!AR$106=1,1-EL37,0))*150+172+'計算A'!AR$5*100000+IF(AND($E37=1,NR37=0),50000,0))),1000000))</f>
        <v/>
      </c>
      <c r="WZ37">
        <f>IF($B37=0,1000000,IF(INDEX('計算A'!$D$60:$II$104,$B37,42)*EL37=1,IF(AND($E37=2,NS37=0),1000000,IF($F37&gt;0,INDEX('計算A'!AS$110:AS$114,$F37+1)+IF(AND($E37=1,NS37=0),1000,0),MIN(AES37,20)*400+(IF('計算A'!AR$106=1,1-EK37,0)+IF('計算A'!AS$106=1,1-EM37,0))*150+182+'計算A'!AS$5*100000+IF(AND($E37=1,NS37=0),50000,0))),1000000))</f>
        <v/>
      </c>
      <c r="XA37">
        <f>IF($B37=0,1000000,IF(INDEX('計算A'!$D$60:$II$104,$B37,43)*EM37=1,IF(AND($E37=2,NT37=0),1000000,IF($F37&gt;0,INDEX('計算A'!AT$110:AT$114,$F37+1)+IF(AND($E37=1,NT37=0),1000,0),MIN(AES37,20)*400+(IF('計算A'!AS$106=1,1-EL37,0)+IF('計算A'!AT$106=1,1-EN37,0))*150+192+'計算A'!AT$5*100000+IF(AND($E37=1,NT37=0),50000,0))),1000000))</f>
        <v/>
      </c>
      <c r="XB37">
        <f>IF($B37=0,1000000,IF(INDEX('計算A'!$D$60:$II$104,$B37,44)*EN37=1,IF(AND($E37=2,NU37=0),1000000,IF($F37&gt;0,INDEX('計算A'!AU$110:AU$114,$F37+1)+IF(AND($E37=1,NU37=0),1000,0),MIN(AES37,20)*400+(IF('計算A'!AT$106=1,1-EM37,0)+IF('計算A'!AU$106=1,1-EO37,0))*150+202+'計算A'!AU$5*100000+IF(AND($E37=1,NU37=0),50000,0))),1000000))</f>
        <v/>
      </c>
      <c r="XC37">
        <f>IF($B37=0,1000000,IF(INDEX('計算A'!$D$60:$II$104,$B37,45)*EO37=1,IF(AND($E37=2,NV37=0),1000000,IF($F37&gt;0,INDEX('計算A'!AV$110:AV$114,$F37+1)+IF(AND($E37=1,NV37=0),1000,0),MIN(AES37,20)*400+(IF('計算A'!AU$106=1,1-EN37,0)+IF('計算A'!AV$106=1,1-EP37,0))*150+212+'計算A'!AV$5*100000+IF(AND($E37=1,NV37=0),50000,0))),1000000))</f>
        <v/>
      </c>
      <c r="XD37">
        <f>IF($B37=0,1000000,IF(INDEX('計算A'!$D$60:$II$104,$B37,46)*EP37=1,IF(AND($E37=2,NW37=0),1000000,IF($F37&gt;0,INDEX('計算A'!AW$110:AW$114,$F37+1)+IF(AND($E37=1,NW37=0),1000,0),MIN(AES37,20)*400+(IF('計算A'!AV$106=1,1-EO37,0)+IF('計算A'!AW$106=1,1-EQ37,0))*150+222+'計算A'!AW$5*100000+IF(AND($E37=1,NW37=0),50000,0))),1000000))</f>
        <v/>
      </c>
      <c r="XE37">
        <f>IF($B37=0,1000000,IF(INDEX('計算A'!$D$60:$II$104,$B37,47)*EQ37=1,IF(AND($E37=2,NX37=0),1000000,IF($F37&gt;0,INDEX('計算A'!AX$110:AX$114,$F37+1)+IF(AND($E37=1,NX37=0),1000,0),MIN(AES37,20)*400+(IF('計算A'!AW$106=1,1-EP37,0)+IF('計算A'!AX$106=1,1-ER37,0))*150+232+'計算A'!AX$5*100000+IF(AND($E37=1,NX37=0),50000,0))),1000000))</f>
        <v/>
      </c>
      <c r="XF37">
        <f>IF($B37=0,1000000,IF(INDEX('計算A'!$D$60:$II$104,$B37,48)*ER37=1,IF(AND($E37=2,NY37=0),1000000,IF($F37&gt;0,INDEX('計算A'!AY$110:AY$114,$F37+1)+IF(AND($E37=1,NY37=0),1000,0),MIN(AES37,20)*400+(IF('計算A'!AX$106=1,1-EQ37,0))*150+242+'計算A'!AY$5*100000+IF(AND($E37=1,NY37=0),50000,0))),1000000))</f>
        <v/>
      </c>
      <c r="XG37">
        <f>IF($B37=0,1000000,IF(INDEX('計算A'!$D$60:$II$104,$B37,49)*ES37=1,IF(AND($E37=2,NZ37=0),1000000,IF($F37&gt;0,INDEX('計算A'!AZ$110:AZ$114,$F37+1)+IF(AND($E37=1,NZ37=0),1000,0),MIN(AET37,20)*400+(IF('計算A'!AZ$106=1,1-ET37,0))*150+13+'計算A'!AZ$5*100000+IF(AND($E37=1,NZ37=0),50000,0))),1000000))</f>
        <v/>
      </c>
      <c r="XH37">
        <f>IF($B37=0,1000000,IF(INDEX('計算A'!$D$60:$II$104,$B37,50)*ET37=1,IF(AND($E37=2,OA37=0),1000000,IF($F37&gt;0,INDEX('計算A'!BA$110:BA$114,$F37+1)+IF(AND($E37=1,OA37=0),1000,0),MIN(AET37,20)*400+(IF('計算A'!AZ$106=1,1-ES37,0)+IF('計算A'!BA$106=1,1-EU37,0))*150+23+'計算A'!BA$5*100000+IF(AND($E37=1,OA37=0),50000,0))),1000000))</f>
        <v/>
      </c>
      <c r="XI37">
        <f>IF($B37=0,1000000,IF(INDEX('計算A'!$D$60:$II$104,$B37,51)*EU37=1,IF(AND($E37=2,OB37=0),1000000,IF($F37&gt;0,INDEX('計算A'!BB$110:BB$114,$F37+1)+IF(AND($E37=1,OB37=0),1000,0),MIN(AET37,20)*400+(IF('計算A'!BA$106=1,1-ET37,0)+IF('計算A'!BB$106=1,1-EV37,0))*150+33+'計算A'!BB$5*100000+IF(AND($E37=1,OB37=0),50000,0))),1000000))</f>
        <v/>
      </c>
      <c r="XJ37">
        <f>IF($B37=0,1000000,IF(INDEX('計算A'!$D$60:$II$104,$B37,52)*EV37=1,IF(AND($E37=2,OC37=0),1000000,IF($F37&gt;0,INDEX('計算A'!BC$110:BC$114,$F37+1)+IF(AND($E37=1,OC37=0),1000,0),MIN(AET37,20)*400+(IF('計算A'!BB$106=1,1-EU37,0)+IF('計算A'!BC$106=1,1-EW37,0))*150+43+'計算A'!BC$5*100000+IF(AND($E37=1,OC37=0),50000,0))),1000000))</f>
        <v/>
      </c>
      <c r="XK37">
        <f>IF($B37=0,1000000,IF(INDEX('計算A'!$D$60:$II$104,$B37,53)*EW37=1,IF(AND($E37=2,OD37=0),1000000,IF($F37&gt;0,INDEX('計算A'!BD$110:BD$114,$F37+1)+IF(AND($E37=1,OD37=0),1000,0),MIN(AET37,20)*400+(IF('計算A'!BC$106=1,1-EV37,0)+IF('計算A'!BD$106=1,1-EX37,0))*150+53+'計算A'!BD$5*100000+IF(AND($E37=1,OD37=0),50000,0))),1000000))</f>
        <v/>
      </c>
      <c r="XL37">
        <f>IF($B37=0,1000000,IF(INDEX('計算A'!$D$60:$II$104,$B37,54)*EX37=1,IF(AND($E37=2,OE37=0),1000000,IF($F37&gt;0,INDEX('計算A'!BE$110:BE$114,$F37+1)+IF(AND($E37=1,OE37=0),1000,0),MIN(AET37,20)*400+(IF('計算A'!BD$106=1,1-EW37,0)+IF('計算A'!BE$106=1,1-EY37,0))*150+63+'計算A'!BE$5*100000+IF(AND($E37=1,OE37=0),50000,0))),1000000))</f>
        <v/>
      </c>
      <c r="XM37">
        <f>IF($B37=0,1000000,IF(INDEX('計算A'!$D$60:$II$104,$B37,55)*EY37=1,IF(AND($E37=2,OF37=0),1000000,IF($F37&gt;0,INDEX('計算A'!BF$110:BF$114,$F37+1)+IF(AND($E37=1,OF37=0),1000,0),MIN(AET37,20)*400+(IF('計算A'!BE$106=1,1-EX37,0)+IF('計算A'!BF$106=1,1-EZ37,0))*150+73+'計算A'!BF$5*100000+IF(AND($E37=1,OF37=0),50000,0))),1000000))</f>
        <v/>
      </c>
      <c r="XN37">
        <f>IF($B37=0,1000000,IF(INDEX('計算A'!$D$60:$II$104,$B37,56)*EZ37=1,IF(AND($E37=2,OG37=0),1000000,IF($F37&gt;0,INDEX('計算A'!BG$110:BG$114,$F37+1)+IF(AND($E37=1,OG37=0),1000,0),MIN(AET37,20)*400+(IF('計算A'!BF$106=1,1-EY37,0)+IF('計算A'!BG$106=1,1-FA37,0))*150+83+'計算A'!BG$5*100000+IF(AND($E37=1,OG37=0),50000,0))),1000000))</f>
        <v/>
      </c>
      <c r="XO37">
        <f>IF($B37=0,1000000,IF(INDEX('計算A'!$D$60:$II$104,$B37,57)*FA37=1,IF(AND($E37=2,OH37=0),1000000,IF($F37&gt;0,INDEX('計算A'!BH$110:BH$114,$F37+1)+IF(AND($E37=1,OH37=0),1000,0),MIN(AET37,20)*400+(IF('計算A'!BG$106=1,1-EZ37,0)+IF('計算A'!BH$106=1,1-FB37,0))*150+93+'計算A'!BH$5*100000+IF(AND($E37=1,OH37=0),50000,0))),1000000))</f>
        <v/>
      </c>
      <c r="XP37">
        <f>IF($B37=0,1000000,IF(INDEX('計算A'!$D$60:$II$104,$B37,58)*FB37=1,IF(AND($E37=2,OI37=0),1000000,IF($F37&gt;0,INDEX('計算A'!BI$110:BI$114,$F37+1)+IF(AND($E37=1,OI37=0),1000,0),MIN(AET37,20)*400+(IF('計算A'!BH$106=1,1-FA37,0)+IF('計算A'!BI$106=1,1-FC37,0))*150+103+'計算A'!BI$5*100000+IF(AND($E37=1,OI37=0),50000,0))),1000000))</f>
        <v/>
      </c>
      <c r="XQ37">
        <f>IF($B37=0,1000000,IF(INDEX('計算A'!$D$60:$II$104,$B37,59)*FC37=1,IF(AND($E37=2,OJ37=0),1000000,IF($F37&gt;0,INDEX('計算A'!BJ$110:BJ$114,$F37+1)+IF(AND($E37=1,OJ37=0),1000,0),MIN(AET37,20)*400+(IF('計算A'!BI$106=1,1-FB37,0)+IF('計算A'!BJ$106=1,1-FD37,0))*150+113+'計算A'!BJ$5*100000+IF(AND($E37=1,OJ37=0),50000,0))),1000000))</f>
        <v/>
      </c>
      <c r="XR37">
        <f>IF($B37=0,1000000,IF(INDEX('計算A'!$D$60:$II$104,$B37,60)*FD37=1,IF(AND($E37=2,OK37=0),1000000,IF($F37&gt;0,INDEX('計算A'!BK$110:BK$114,$F37+1)+IF(AND($E37=1,OK37=0),1000,0),MIN(AET37,20)*400+(IF('計算A'!BJ$106=1,1-FC37,0)+IF('計算A'!BK$106=1,1-FE37,0))*150+123+'計算A'!BK$5*100000+IF(AND($E37=1,OK37=0),50000,0))),1000000))</f>
        <v/>
      </c>
      <c r="XS37">
        <f>IF($B37=0,1000000,IF(INDEX('計算A'!$D$60:$II$104,$B37,61)*FE37=1,IF(AND($E37=2,OL37=0),1000000,IF($F37&gt;0,INDEX('計算A'!BL$110:BL$114,$F37+1)+IF(AND($E37=1,OL37=0),1000,0),MIN(AET37,20)*400+(IF('計算A'!BK$106=1,1-FD37,0)+IF('計算A'!BL$106=1,1-FF37,0))*150+133+'計算A'!BL$5*100000+IF(AND($E37=1,OL37=0),50000,0))),1000000))</f>
        <v/>
      </c>
      <c r="XT37">
        <f>IF($B37=0,1000000,IF(INDEX('計算A'!$D$60:$II$104,$B37,62)*FF37=1,IF(AND($E37=2,OM37=0),1000000,IF($F37&gt;0,INDEX('計算A'!BM$110:BM$114,$F37+1)+IF(AND($E37=1,OM37=0),1000,0),MIN(AET37,20)*400+(IF('計算A'!BL$106=1,1-FE37,0)+IF('計算A'!BM$106=1,1-FG37,0))*150+143+'計算A'!BM$5*100000+IF(AND($E37=1,OM37=0),50000,0))),1000000))</f>
        <v/>
      </c>
      <c r="XU37">
        <f>IF($B37=0,1000000,IF(INDEX('計算A'!$D$60:$II$104,$B37,63)*FG37=1,IF(AND($E37=2,ON37=0),1000000,IF($F37&gt;0,INDEX('計算A'!BN$110:BN$114,$F37+1)+IF(AND($E37=1,ON37=0),1000,0),MIN(AET37,20)*400+(IF('計算A'!BM$106=1,1-FF37,0)+IF('計算A'!BN$106=1,1-FH37,0))*150+153+'計算A'!BN$5*100000+IF(AND($E37=1,ON37=0),50000,0))),1000000))</f>
        <v/>
      </c>
      <c r="XV37">
        <f>IF($B37=0,1000000,IF(INDEX('計算A'!$D$60:$II$104,$B37,64)*FH37=1,IF(AND($E37=2,OO37=0),1000000,IF($F37&gt;0,INDEX('計算A'!BO$110:BO$114,$F37+1)+IF(AND($E37=1,OO37=0),1000,0),MIN(AET37,20)*400+(IF('計算A'!BN$106=1,1-FG37,0)+IF('計算A'!BO$106=1,1-FI37,0))*150+163+'計算A'!BO$5*100000+IF(AND($E37=1,OO37=0),50000,0))),1000000))</f>
        <v/>
      </c>
      <c r="XW37">
        <f>IF($B37=0,1000000,IF(INDEX('計算A'!$D$60:$II$104,$B37,65)*FI37=1,IF(AND($E37=2,OP37=0),1000000,IF($F37&gt;0,INDEX('計算A'!BP$110:BP$114,$F37+1)+IF(AND($E37=1,OP37=0),1000,0),MIN(AET37,20)*400+(IF('計算A'!BO$106=1,1-FH37,0)+IF('計算A'!BP$106=1,1-FJ37,0))*150+173+'計算A'!BP$5*100000+IF(AND($E37=1,OP37=0),50000,0))),1000000))</f>
        <v/>
      </c>
      <c r="XX37">
        <f>IF($B37=0,1000000,IF(INDEX('計算A'!$D$60:$II$104,$B37,66)*FJ37=1,IF(AND($E37=2,OQ37=0),1000000,IF($F37&gt;0,INDEX('計算A'!BQ$110:BQ$114,$F37+1)+IF(AND($E37=1,OQ37=0),1000,0),MIN(AET37,20)*400+(IF('計算A'!BP$106=1,1-FI37,0)+IF('計算A'!BQ$106=1,1-FK37,0))*150+183+'計算A'!BQ$5*100000+IF(AND($E37=1,OQ37=0),50000,0))),1000000))</f>
        <v/>
      </c>
      <c r="XY37">
        <f>IF($B37=0,1000000,IF(INDEX('計算A'!$D$60:$II$104,$B37,67)*FK37=1,IF(AND($E37=2,OR37=0),1000000,IF($F37&gt;0,INDEX('計算A'!BR$110:BR$114,$F37+1)+IF(AND($E37=1,OR37=0),1000,0),MIN(AET37,20)*400+(IF('計算A'!BQ$106=1,1-FJ37,0)+IF('計算A'!BR$106=1,1-FL37,0))*150+193+'計算A'!BR$5*100000+IF(AND($E37=1,OR37=0),50000,0))),1000000))</f>
        <v/>
      </c>
      <c r="XZ37">
        <f>IF($B37=0,1000000,IF(INDEX('計算A'!$D$60:$II$104,$B37,68)*FL37=1,IF(AND($E37=2,OS37=0),1000000,IF($F37&gt;0,INDEX('計算A'!BS$110:BS$114,$F37+1)+IF(AND($E37=1,OS37=0),1000,0),MIN(AET37,20)*400+(IF('計算A'!BR$106=1,1-FK37,0)+IF('計算A'!BS$106=1,1-FM37,0))*150+203+'計算A'!BS$5*100000+IF(AND($E37=1,OS37=0),50000,0))),1000000))</f>
        <v/>
      </c>
      <c r="YA37">
        <f>IF($B37=0,1000000,IF(INDEX('計算A'!$D$60:$II$104,$B37,69)*FM37=1,IF(AND($E37=2,OT37=0),1000000,IF($F37&gt;0,INDEX('計算A'!BT$110:BT$114,$F37+1)+IF(AND($E37=1,OT37=0),1000,0),MIN(AET37,20)*400+(IF('計算A'!BS$106=1,1-FL37,0)+IF('計算A'!BT$106=1,1-FN37,0))*150+213+'計算A'!BT$5*100000+IF(AND($E37=1,OT37=0),50000,0))),1000000))</f>
        <v/>
      </c>
      <c r="YB37">
        <f>IF($B37=0,1000000,IF(INDEX('計算A'!$D$60:$II$104,$B37,70)*FN37=1,IF(AND($E37=2,OU37=0),1000000,IF($F37&gt;0,INDEX('計算A'!BU$110:BU$114,$F37+1)+IF(AND($E37=1,OU37=0),1000,0),MIN(AET37,20)*400+(IF('計算A'!BT$106=1,1-FM37,0)+IF('計算A'!BU$106=1,1-FO37,0))*150+223+'計算A'!BU$5*100000+IF(AND($E37=1,OU37=0),50000,0))),1000000))</f>
        <v/>
      </c>
      <c r="YC37">
        <f>IF($B37=0,1000000,IF(INDEX('計算A'!$D$60:$II$104,$B37,71)*FO37=1,IF(AND($E37=2,OV37=0),1000000,IF($F37&gt;0,INDEX('計算A'!BV$110:BV$114,$F37+1)+IF(AND($E37=1,OV37=0),1000,0),MIN(AET37,20)*400+(IF('計算A'!BU$106=1,1-FN37,0)+IF('計算A'!BV$106=1,1-FP37,0))*150+233+'計算A'!BV$5*100000+IF(AND($E37=1,OV37=0),50000,0))),1000000))</f>
        <v/>
      </c>
      <c r="YD37">
        <f>IF($B37=0,1000000,IF(INDEX('計算A'!$D$60:$II$104,$B37,72)*FP37=1,IF(AND($E37=2,OW37=0),1000000,IF($F37&gt;0,INDEX('計算A'!BW$110:BW$114,$F37+1)+IF(AND($E37=1,OW37=0),1000,0),MIN(AET37,20)*400+(IF('計算A'!BV$106=1,1-FO37,0))*150+243+'計算A'!BW$5*100000+IF(AND($E37=1,OW37=0),50000,0))),1000000))</f>
        <v/>
      </c>
      <c r="YE37">
        <f>IF($B37=0,1000000,IF(INDEX('計算A'!$D$60:$II$104,$B37,73)*FQ37=1,IF(AND($E37=2,OX37=0),1000000,IF($F37&gt;0,INDEX('計算A'!BX$110:BX$114,$F37+1)+IF(AND($E37=1,OX37=0),1000,0),MIN(AEU37,20)*400+(IF('計算A'!BX$106=1,1-FR37,0))*150+14+'計算A'!BX$5*100000+IF(AND($E37=1,OX37=0),50000,0))),1000000))</f>
        <v/>
      </c>
      <c r="YF37">
        <f>IF($B37=0,1000000,IF(INDEX('計算A'!$D$60:$II$104,$B37,74)*FR37=1,IF(AND($E37=2,OY37=0),1000000,IF($F37&gt;0,INDEX('計算A'!BY$110:BY$114,$F37+1)+IF(AND($E37=1,OY37=0),1000,0),MIN(AEU37,20)*400+(IF('計算A'!BX$106=1,1-FQ37,0)+IF('計算A'!BY$106=1,1-FS37,0))*150+24+'計算A'!BY$5*100000+IF(AND($E37=1,OY37=0),50000,0))),1000000))</f>
        <v/>
      </c>
      <c r="YG37">
        <f>IF($B37=0,1000000,IF(INDEX('計算A'!$D$60:$II$104,$B37,75)*FS37=1,IF(AND($E37=2,OZ37=0),1000000,IF($F37&gt;0,INDEX('計算A'!BZ$110:BZ$114,$F37+1)+IF(AND($E37=1,OZ37=0),1000,0),MIN(AEU37,20)*400+(IF('計算A'!BY$106=1,1-FR37,0)+IF('計算A'!BZ$106=1,1-FT37,0))*150+34+'計算A'!BZ$5*100000+IF(AND($E37=1,OZ37=0),50000,0))),1000000))</f>
        <v/>
      </c>
      <c r="YH37">
        <f>IF($B37=0,1000000,IF(INDEX('計算A'!$D$60:$II$104,$B37,76)*FT37=1,IF(AND($E37=2,PA37=0),1000000,IF($F37&gt;0,INDEX('計算A'!CA$110:CA$114,$F37+1)+IF(AND($E37=1,PA37=0),1000,0),MIN(AEU37,20)*400+(IF('計算A'!BZ$106=1,1-FS37,0)+IF('計算A'!CA$106=1,1-FU37,0))*150+44+'計算A'!CA$5*100000+IF(AND($E37=1,PA37=0),50000,0))),1000000))</f>
        <v/>
      </c>
      <c r="YI37">
        <f>IF($B37=0,1000000,IF(INDEX('計算A'!$D$60:$II$104,$B37,77)*FU37=1,IF(AND($E37=2,PB37=0),1000000,IF($F37&gt;0,INDEX('計算A'!CB$110:CB$114,$F37+1)+IF(AND($E37=1,PB37=0),1000,0),MIN(AEU37,20)*400+(IF('計算A'!CA$106=1,1-FT37,0)+IF('計算A'!CB$106=1,1-FV37,0))*150+54+'計算A'!CB$5*100000+IF(AND($E37=1,PB37=0),50000,0))),1000000))</f>
        <v/>
      </c>
      <c r="YJ37">
        <f>IF($B37=0,1000000,IF(INDEX('計算A'!$D$60:$II$104,$B37,78)*FV37=1,IF(AND($E37=2,PC37=0),1000000,IF($F37&gt;0,INDEX('計算A'!CC$110:CC$114,$F37+1)+IF(AND($E37=1,PC37=0),1000,0),MIN(AEU37,20)*400+(IF('計算A'!CB$106=1,1-FU37,0)+IF('計算A'!CC$106=1,1-FW37,0))*150+64+'計算A'!CC$5*100000+IF(AND($E37=1,PC37=0),50000,0))),1000000))</f>
        <v/>
      </c>
      <c r="YK37">
        <f>IF($B37=0,1000000,IF(INDEX('計算A'!$D$60:$II$104,$B37,79)*FW37=1,IF(AND($E37=2,PD37=0),1000000,IF($F37&gt;0,INDEX('計算A'!CD$110:CD$114,$F37+1)+IF(AND($E37=1,PD37=0),1000,0),MIN(AEU37,20)*400+(IF('計算A'!CC$106=1,1-FV37,0)+IF('計算A'!CD$106=1,1-FX37,0))*150+74+'計算A'!CD$5*100000+IF(AND($E37=1,PD37=0),50000,0))),1000000))</f>
        <v/>
      </c>
      <c r="YL37">
        <f>IF($B37=0,1000000,IF(INDEX('計算A'!$D$60:$II$104,$B37,80)*FX37=1,IF(AND($E37=2,PE37=0),1000000,IF($F37&gt;0,INDEX('計算A'!CE$110:CE$114,$F37+1)+IF(AND($E37=1,PE37=0),1000,0),MIN(AEU37,20)*400+(IF('計算A'!CD$106=1,1-FW37,0)+IF('計算A'!CE$106=1,1-FY37,0))*150+84+'計算A'!CE$5*100000+IF(AND($E37=1,PE37=0),50000,0))),1000000))</f>
        <v/>
      </c>
      <c r="YM37">
        <f>IF($B37=0,1000000,IF(INDEX('計算A'!$D$60:$II$104,$B37,81)*FY37=1,IF(AND($E37=2,PF37=0),1000000,IF($F37&gt;0,INDEX('計算A'!CF$110:CF$114,$F37+1)+IF(AND($E37=1,PF37=0),1000,0),MIN(AEU37,20)*400+(IF('計算A'!CE$106=1,1-FX37,0)+IF('計算A'!CF$106=1,1-FZ37,0))*150+94+'計算A'!CF$5*100000+IF(AND($E37=1,PF37=0),50000,0))),1000000))</f>
        <v/>
      </c>
      <c r="YN37">
        <f>IF($B37=0,1000000,IF(INDEX('計算A'!$D$60:$II$104,$B37,82)*FZ37=1,IF(AND($E37=2,PG37=0),1000000,IF($F37&gt;0,INDEX('計算A'!CG$110:CG$114,$F37+1)+IF(AND($E37=1,PG37=0),1000,0),MIN(AEU37,20)*400+(IF('計算A'!CF$106=1,1-FY37,0)+IF('計算A'!CG$106=1,1-GA37,0))*150+104+'計算A'!CG$5*100000+IF(AND($E37=1,PG37=0),50000,0))),1000000))</f>
        <v/>
      </c>
      <c r="YO37">
        <f>IF($B37=0,1000000,IF(INDEX('計算A'!$D$60:$II$104,$B37,83)*GA37=1,IF(AND($E37=2,PH37=0),1000000,IF($F37&gt;0,INDEX('計算A'!CH$110:CH$114,$F37+1)+IF(AND($E37=1,PH37=0),1000,0),MIN(AEU37,20)*400+(IF('計算A'!CG$106=1,1-FZ37,0)+IF('計算A'!CH$106=1,1-GB37,0))*150+114+'計算A'!CH$5*100000+IF(AND($E37=1,PH37=0),50000,0))),1000000))</f>
        <v/>
      </c>
      <c r="YP37">
        <f>IF($B37=0,1000000,IF(INDEX('計算A'!$D$60:$II$104,$B37,84)*GB37=1,IF(AND($E37=2,PI37=0),1000000,IF($F37&gt;0,INDEX('計算A'!CI$110:CI$114,$F37+1)+IF(AND($E37=1,PI37=0),1000,0),MIN(AEU37,20)*400+(IF('計算A'!CH$106=1,1-GA37,0)+IF('計算A'!CI$106=1,1-GC37,0))*150+124+'計算A'!CI$5*100000+IF(AND($E37=1,PI37=0),50000,0))),1000000))</f>
        <v/>
      </c>
      <c r="YQ37">
        <f>IF($B37=0,1000000,IF(INDEX('計算A'!$D$60:$II$104,$B37,85)*GC37=1,IF(AND($E37=2,PJ37=0),1000000,IF($F37&gt;0,INDEX('計算A'!CJ$110:CJ$114,$F37+1)+IF(AND($E37=1,PJ37=0),1000,0),MIN(AEU37,20)*400+(IF('計算A'!CI$106=1,1-GB37,0)+IF('計算A'!CJ$106=1,1-GD37,0))*150+134+'計算A'!CJ$5*100000+IF(AND($E37=1,PJ37=0),50000,0))),1000000))</f>
        <v/>
      </c>
      <c r="YR37">
        <f>IF($B37=0,1000000,IF(INDEX('計算A'!$D$60:$II$104,$B37,86)*GD37=1,IF(AND($E37=2,PK37=0),1000000,IF($F37&gt;0,INDEX('計算A'!CK$110:CK$114,$F37+1)+IF(AND($E37=1,PK37=0),1000,0),MIN(AEU37,20)*400+(IF('計算A'!CJ$106=1,1-GC37,0)+IF('計算A'!CK$106=1,1-GE37,0))*150+144+'計算A'!CK$5*100000+IF(AND($E37=1,PK37=0),50000,0))),1000000))</f>
        <v/>
      </c>
      <c r="YS37">
        <f>IF($B37=0,1000000,IF(INDEX('計算A'!$D$60:$II$104,$B37,87)*GE37=1,IF(AND($E37=2,PL37=0),1000000,IF($F37&gt;0,INDEX('計算A'!CL$110:CL$114,$F37+1)+IF(AND($E37=1,PL37=0),1000,0),MIN(AEU37,20)*400+(IF('計算A'!CK$106=1,1-GD37,0)+IF('計算A'!CL$106=1,1-GF37,0))*150+154+'計算A'!CL$5*100000+IF(AND($E37=1,PL37=0),50000,0))),1000000))</f>
        <v/>
      </c>
      <c r="YT37">
        <f>IF($B37=0,1000000,IF(INDEX('計算A'!$D$60:$II$104,$B37,88)*GF37=1,IF(AND($E37=2,PM37=0),1000000,IF($F37&gt;0,INDEX('計算A'!CM$110:CM$114,$F37+1)+IF(AND($E37=1,PM37=0),1000,0),MIN(AEU37,20)*400+(IF('計算A'!CL$106=1,1-GE37,0)+IF('計算A'!CM$106=1,1-GG37,0))*150+164+'計算A'!CM$5*100000+IF(AND($E37=1,PM37=0),50000,0))),1000000))</f>
        <v/>
      </c>
      <c r="YU37">
        <f>IF($B37=0,1000000,IF(INDEX('計算A'!$D$60:$II$104,$B37,89)*GG37=1,IF(AND($E37=2,PN37=0),1000000,IF($F37&gt;0,INDEX('計算A'!CN$110:CN$114,$F37+1)+IF(AND($E37=1,PN37=0),1000,0),MIN(AEU37,20)*400+(IF('計算A'!CM$106=1,1-GF37,0)+IF('計算A'!CN$106=1,1-GH37,0))*150+174+'計算A'!CN$5*100000+IF(AND($E37=1,PN37=0),50000,0))),1000000))</f>
        <v/>
      </c>
      <c r="YV37">
        <f>IF($B37=0,1000000,IF(INDEX('計算A'!$D$60:$II$104,$B37,90)*GH37=1,IF(AND($E37=2,PO37=0),1000000,IF($F37&gt;0,INDEX('計算A'!CO$110:CO$114,$F37+1)+IF(AND($E37=1,PO37=0),1000,0),MIN(AEU37,20)*400+(IF('計算A'!CN$106=1,1-GG37,0)+IF('計算A'!CO$106=1,1-GI37,0))*150+184+'計算A'!CO$5*100000+IF(AND($E37=1,PO37=0),50000,0))),1000000))</f>
        <v/>
      </c>
      <c r="YW37">
        <f>IF($B37=0,1000000,IF(INDEX('計算A'!$D$60:$II$104,$B37,91)*GI37=1,IF(AND($E37=2,PP37=0),1000000,IF($F37&gt;0,INDEX('計算A'!CP$110:CP$114,$F37+1)+IF(AND($E37=1,PP37=0),1000,0),MIN(AEU37,20)*400+(IF('計算A'!CO$106=1,1-GH37,0)+IF('計算A'!CP$106=1,1-GJ37,0))*150+194+'計算A'!CP$5*100000+IF(AND($E37=1,PP37=0),50000,0))),1000000))</f>
        <v/>
      </c>
      <c r="YX37">
        <f>IF($B37=0,1000000,IF(INDEX('計算A'!$D$60:$II$104,$B37,92)*GJ37=1,IF(AND($E37=2,PQ37=0),1000000,IF($F37&gt;0,INDEX('計算A'!CQ$110:CQ$114,$F37+1)+IF(AND($E37=1,PQ37=0),1000,0),MIN(AEU37,20)*400+(IF('計算A'!CP$106=1,1-GI37,0)+IF('計算A'!CQ$106=1,1-GK37,0))*150+204+'計算A'!CQ$5*100000+IF(AND($E37=1,PQ37=0),50000,0))),1000000))</f>
        <v/>
      </c>
      <c r="YY37">
        <f>IF($B37=0,1000000,IF(INDEX('計算A'!$D$60:$II$104,$B37,93)*GK37=1,IF(AND($E37=2,PR37=0),1000000,IF($F37&gt;0,INDEX('計算A'!CR$110:CR$114,$F37+1)+IF(AND($E37=1,PR37=0),1000,0),MIN(AEU37,20)*400+(IF('計算A'!CQ$106=1,1-GJ37,0)+IF('計算A'!CR$106=1,1-GL37,0))*150+214+'計算A'!CR$5*100000+IF(AND($E37=1,PR37=0),50000,0))),1000000))</f>
        <v/>
      </c>
      <c r="YZ37">
        <f>IF($B37=0,1000000,IF(INDEX('計算A'!$D$60:$II$104,$B37,94)*GL37=1,IF(AND($E37=2,PS37=0),1000000,IF($F37&gt;0,INDEX('計算A'!CS$110:CS$114,$F37+1)+IF(AND($E37=1,PS37=0),1000,0),MIN(AEU37,20)*400+(IF('計算A'!CR$106=1,1-GK37,0)+IF('計算A'!CS$106=1,1-GM37,0))*150+224+'計算A'!CS$5*100000+IF(AND($E37=1,PS37=0),50000,0))),1000000))</f>
        <v/>
      </c>
      <c r="ZA37">
        <f>IF($B37=0,1000000,IF(INDEX('計算A'!$D$60:$II$104,$B37,95)*GM37=1,IF(AND($E37=2,PT37=0),1000000,IF($F37&gt;0,INDEX('計算A'!CT$110:CT$114,$F37+1)+IF(AND($E37=1,PT37=0),1000,0),MIN(AEU37,20)*400+(IF('計算A'!CS$106=1,1-GL37,0)+IF('計算A'!CT$106=1,1-GN37,0))*150+234+'計算A'!CT$5*100000+IF(AND($E37=1,PT37=0),50000,0))),1000000))</f>
        <v/>
      </c>
      <c r="ZB37">
        <f>IF($B37=0,1000000,IF(INDEX('計算A'!$D$60:$II$104,$B37,96)*GN37=1,IF(AND($E37=2,PU37=0),1000000,IF($F37&gt;0,INDEX('計算A'!CU$110:CU$114,$F37+1)+IF(AND($E37=1,PU37=0),1000,0),MIN(AEU37,20)*400+(IF('計算A'!CT$106=1,1-GM37,0))*150+244+'計算A'!CU$5*100000+IF(AND($E37=1,PU37=0),50000,0))),1000000))</f>
        <v/>
      </c>
      <c r="ZC37">
        <f>IF($B37=0,1000000,IF(INDEX('計算A'!$D$60:$II$104,$B37,97)*GO37=1,IF(AND($E37=2,PV37=0),1000000,IF($F37&gt;0,INDEX('計算A'!CV$110:CV$114,$F37+1)+IF(AND($E37=1,PV37=0),1000,0),MIN(AEV37,20)*400+(IF('計算A'!CV$106=1,1-GP37,0))*150+15+'計算A'!CV$5*100000+IF(AND($E37=1,PV37=0),50000,0))),1000000))</f>
        <v/>
      </c>
      <c r="ZD37">
        <f>IF($B37=0,1000000,IF(INDEX('計算A'!$D$60:$II$104,$B37,98)*GP37=1,IF(AND($E37=2,PW37=0),1000000,IF($F37&gt;0,INDEX('計算A'!CW$110:CW$114,$F37+1)+IF(AND($E37=1,PW37=0),1000,0),MIN(AEV37,20)*400+(IF('計算A'!CV$106=1,1-GO37,0)+IF('計算A'!CW$106=1,1-GQ37,0))*150+25+'計算A'!CW$5*100000+IF(AND($E37=1,PW37=0),50000,0))),1000000))</f>
        <v/>
      </c>
      <c r="ZE37">
        <f>IF($B37=0,1000000,IF(INDEX('計算A'!$D$60:$II$104,$B37,99)*GQ37=1,IF(AND($E37=2,PX37=0),1000000,IF($F37&gt;0,INDEX('計算A'!CX$110:CX$114,$F37+1)+IF(AND($E37=1,PX37=0),1000,0),MIN(AEV37,20)*400+(IF('計算A'!CW$106=1,1-GP37,0)+IF('計算A'!CX$106=1,1-GR37,0))*150+35+'計算A'!CX$5*100000+IF(AND($E37=1,PX37=0),50000,0))),1000000))</f>
        <v/>
      </c>
      <c r="ZF37">
        <f>IF($B37=0,1000000,IF(INDEX('計算A'!$D$60:$II$104,$B37,100)*GR37=1,IF(AND($E37=2,PY37=0),1000000,IF($F37&gt;0,INDEX('計算A'!CY$110:CY$114,$F37+1)+IF(AND($E37=1,PY37=0),1000,0),MIN(AEV37,20)*400+(IF('計算A'!CX$106=1,1-GQ37,0)+IF('計算A'!CY$106=1,1-GS37,0))*150+45+'計算A'!CY$5*100000+IF(AND($E37=1,PY37=0),50000,0))),1000000))</f>
        <v/>
      </c>
      <c r="ZG37">
        <f>IF($B37=0,1000000,IF(INDEX('計算A'!$D$60:$II$104,$B37,101)*GS37=1,IF(AND($E37=2,PZ37=0),1000000,IF($F37&gt;0,INDEX('計算A'!CZ$110:CZ$114,$F37+1)+IF(AND($E37=1,PZ37=0),1000,0),MIN(AEV37,20)*400+(IF('計算A'!CY$106=1,1-GR37,0)+IF('計算A'!CZ$106=1,1-GT37,0))*150+55+'計算A'!CZ$5*100000+IF(AND($E37=1,PZ37=0),50000,0))),1000000))</f>
        <v/>
      </c>
      <c r="ZH37">
        <f>IF($B37=0,1000000,IF(INDEX('計算A'!$D$60:$II$104,$B37,102)*GT37=1,IF(AND($E37=2,QA37=0),1000000,IF($F37&gt;0,INDEX('計算A'!DA$110:DA$114,$F37+1)+IF(AND($E37=1,QA37=0),1000,0),MIN(AEV37,20)*400+(IF('計算A'!CZ$106=1,1-GS37,0)+IF('計算A'!DA$106=1,1-GU37,0))*150+65+'計算A'!DA$5*100000+IF(AND($E37=1,QA37=0),50000,0))),1000000))</f>
        <v/>
      </c>
      <c r="ZI37">
        <f>IF($B37=0,1000000,IF(INDEX('計算A'!$D$60:$II$104,$B37,103)*GU37=1,IF(AND($E37=2,QB37=0),1000000,IF($F37&gt;0,INDEX('計算A'!DB$110:DB$114,$F37+1)+IF(AND($E37=1,QB37=0),1000,0),MIN(AEV37,20)*400+(IF('計算A'!DA$106=1,1-GT37,0)+IF('計算A'!DB$106=1,1-GV37,0))*150+75+'計算A'!DB$5*100000+IF(AND($E37=1,QB37=0),50000,0))),1000000))</f>
        <v/>
      </c>
      <c r="ZJ37">
        <f>IF($B37=0,1000000,IF(INDEX('計算A'!$D$60:$II$104,$B37,104)*GV37=1,IF(AND($E37=2,QC37=0),1000000,IF($F37&gt;0,INDEX('計算A'!DC$110:DC$114,$F37+1)+IF(AND($E37=1,QC37=0),1000,0),MIN(AEV37,20)*400+(IF('計算A'!DB$106=1,1-GU37,0)+IF('計算A'!DC$106=1,1-GW37,0))*150+85+'計算A'!DC$5*100000+IF(AND($E37=1,QC37=0),50000,0))),1000000))</f>
        <v/>
      </c>
      <c r="ZK37">
        <f>IF($B37=0,1000000,IF(INDEX('計算A'!$D$60:$II$104,$B37,105)*GW37=1,IF(AND($E37=2,QD37=0),1000000,IF($F37&gt;0,INDEX('計算A'!DD$110:DD$114,$F37+1)+IF(AND($E37=1,QD37=0),1000,0),MIN(AEV37,20)*400+(IF('計算A'!DC$106=1,1-GV37,0)+IF('計算A'!DD$106=1,1-GX37,0))*150+95+'計算A'!DD$5*100000+IF(AND($E37=1,QD37=0),50000,0))),1000000))</f>
        <v/>
      </c>
      <c r="ZL37">
        <f>IF($B37=0,1000000,IF(INDEX('計算A'!$D$60:$II$104,$B37,106)*GX37=1,IF(AND($E37=2,QE37=0),1000000,IF($F37&gt;0,INDEX('計算A'!DE$110:DE$114,$F37+1)+IF(AND($E37=1,QE37=0),1000,0),MIN(AEV37,20)*400+(IF('計算A'!DD$106=1,1-GW37,0)+IF('計算A'!DE$106=1,1-GY37,0))*150+105+'計算A'!DE$5*100000+IF(AND($E37=1,QE37=0),50000,0))),1000000))</f>
        <v/>
      </c>
      <c r="ZM37">
        <f>IF($B37=0,1000000,IF(INDEX('計算A'!$D$60:$II$104,$B37,107)*GY37=1,IF(AND($E37=2,QF37=0),1000000,IF($F37&gt;0,INDEX('計算A'!DF$110:DF$114,$F37+1)+IF(AND($E37=1,QF37=0),1000,0),MIN(AEV37,20)*400+(IF('計算A'!DE$106=1,1-GX37,0)+IF('計算A'!DF$106=1,1-GZ37,0))*150+115+'計算A'!DF$5*100000+IF(AND($E37=1,QF37=0),50000,0))),1000000))</f>
        <v/>
      </c>
      <c r="ZN37">
        <f>IF($B37=0,1000000,IF(INDEX('計算A'!$D$60:$II$104,$B37,108)*GZ37=1,IF(AND($E37=2,QG37=0),1000000,IF($F37&gt;0,INDEX('計算A'!DG$110:DG$114,$F37+1)+IF(AND($E37=1,QG37=0),1000,0),MIN(AEV37,20)*400+(IF('計算A'!DF$106=1,1-GY37,0)+IF('計算A'!DG$106=1,1-HA37,0))*150+125+'計算A'!DG$5*100000+IF(AND($E37=1,QG37=0),50000,0))),1000000))</f>
        <v/>
      </c>
      <c r="ZO37">
        <f>IF($B37=0,1000000,IF(INDEX('計算A'!$D$60:$II$104,$B37,109)*HA37=1,IF(AND($E37=2,QH37=0),1000000,IF($F37&gt;0,INDEX('計算A'!DH$110:DH$114,$F37+1)+IF(AND($E37=1,QH37=0),1000,0),MIN(AEV37,20)*400+(IF('計算A'!DG$106=1,1-GZ37,0)+IF('計算A'!DH$106=1,1-HB37,0))*150+135+'計算A'!DH$5*100000+IF(AND($E37=1,QH37=0),50000,0))),1000000))</f>
        <v/>
      </c>
      <c r="ZP37">
        <f>IF($B37=0,1000000,IF(INDEX('計算A'!$D$60:$II$104,$B37,110)*HB37=1,IF(AND($E37=2,QI37=0),1000000,IF($F37&gt;0,INDEX('計算A'!DI$110:DI$114,$F37+1)+IF(AND($E37=1,QI37=0),1000,0),MIN(AEV37,20)*400+(IF('計算A'!DH$106=1,1-HA37,0)+IF('計算A'!DI$106=1,1-HC37,0))*150+145+'計算A'!DI$5*100000+IF(AND($E37=1,QI37=0),50000,0))),1000000))</f>
        <v/>
      </c>
      <c r="ZQ37">
        <f>IF($B37=0,1000000,IF(INDEX('計算A'!$D$60:$II$104,$B37,111)*HC37=1,IF(AND($E37=2,QJ37=0),1000000,IF($F37&gt;0,INDEX('計算A'!DJ$110:DJ$114,$F37+1)+IF(AND($E37=1,QJ37=0),1000,0),MIN(AEV37,20)*400+(IF('計算A'!DI$106=1,1-HB37,0)+IF('計算A'!DJ$106=1,1-HD37,0))*150+155+'計算A'!DJ$5*100000+IF(AND($E37=1,QJ37=0),50000,0))),1000000))</f>
        <v/>
      </c>
      <c r="ZR37">
        <f>IF($B37=0,1000000,IF(INDEX('計算A'!$D$60:$II$104,$B37,112)*HD37=1,IF(AND($E37=2,QK37=0),1000000,IF($F37&gt;0,INDEX('計算A'!DK$110:DK$114,$F37+1)+IF(AND($E37=1,QK37=0),1000,0),MIN(AEV37,20)*400+(IF('計算A'!DJ$106=1,1-HC37,0)+IF('計算A'!DK$106=1,1-HE37,0))*150+165+'計算A'!DK$5*100000+IF(AND($E37=1,QK37=0),50000,0))),1000000))</f>
        <v/>
      </c>
      <c r="ZS37">
        <f>IF($B37=0,1000000,IF(INDEX('計算A'!$D$60:$II$104,$B37,113)*HE37=1,IF(AND($E37=2,QL37=0),1000000,IF($F37&gt;0,INDEX('計算A'!DL$110:DL$114,$F37+1)+IF(AND($E37=1,QL37=0),1000,0),MIN(AEV37,20)*400+(IF('計算A'!DK$106=1,1-HD37,0)+IF('計算A'!DL$106=1,1-HF37,0))*150+175+'計算A'!DL$5*100000+IF(AND($E37=1,QL37=0),50000,0))),1000000))</f>
        <v/>
      </c>
      <c r="ZT37">
        <f>IF($B37=0,1000000,IF(INDEX('計算A'!$D$60:$II$104,$B37,114)*HF37=1,IF(AND($E37=2,QM37=0),1000000,IF($F37&gt;0,INDEX('計算A'!DM$110:DM$114,$F37+1)+IF(AND($E37=1,QM37=0),1000,0),MIN(AEV37,20)*400+(IF('計算A'!DL$106=1,1-HE37,0)+IF('計算A'!DM$106=1,1-HG37,0))*150+185+'計算A'!DM$5*100000+IF(AND($E37=1,QM37=0),50000,0))),1000000))</f>
        <v/>
      </c>
      <c r="ZU37">
        <f>IF($B37=0,1000000,IF(INDEX('計算A'!$D$60:$II$104,$B37,115)*HG37=1,IF(AND($E37=2,QN37=0),1000000,IF($F37&gt;0,INDEX('計算A'!DN$110:DN$114,$F37+1)+IF(AND($E37=1,QN37=0),1000,0),MIN(AEV37,20)*400+(IF('計算A'!DM$106=1,1-HF37,0)+IF('計算A'!DN$106=1,1-HH37,0))*150+195+'計算A'!DN$5*100000+IF(AND($E37=1,QN37=0),50000,0))),1000000))</f>
        <v/>
      </c>
      <c r="ZV37">
        <f>IF($B37=0,1000000,IF(INDEX('計算A'!$D$60:$II$104,$B37,116)*HH37=1,IF(AND($E37=2,QO37=0),1000000,IF($F37&gt;0,INDEX('計算A'!DO$110:DO$114,$F37+1)+IF(AND($E37=1,QO37=0),1000,0),MIN(AEV37,20)*400+(IF('計算A'!DN$106=1,1-HG37,0)+IF('計算A'!DO$106=1,1-HI37,0))*150+205+'計算A'!DO$5*100000+IF(AND($E37=1,QO37=0),50000,0))),1000000))</f>
        <v/>
      </c>
      <c r="ZW37">
        <f>IF($B37=0,1000000,IF(INDEX('計算A'!$D$60:$II$104,$B37,117)*HI37=1,IF(AND($E37=2,QP37=0),1000000,IF($F37&gt;0,INDEX('計算A'!DP$110:DP$114,$F37+1)+IF(AND($E37=1,QP37=0),1000,0),MIN(AEV37,20)*400+(IF('計算A'!DO$106=1,1-HH37,0)+IF('計算A'!DP$106=1,1-HJ37,0))*150+215+'計算A'!DP$5*100000+IF(AND($E37=1,QP37=0),50000,0))),1000000))</f>
        <v/>
      </c>
      <c r="ZX37">
        <f>IF($B37=0,1000000,IF(INDEX('計算A'!$D$60:$II$104,$B37,118)*HJ37=1,IF(AND($E37=2,QQ37=0),1000000,IF($F37&gt;0,INDEX('計算A'!DQ$110:DQ$114,$F37+1)+IF(AND($E37=1,QQ37=0),1000,0),MIN(AEV37,20)*400+(IF('計算A'!DP$106=1,1-HI37,0)+IF('計算A'!DQ$106=1,1-HK37,0))*150+225+'計算A'!DQ$5*100000+IF(AND($E37=1,QQ37=0),50000,0))),1000000))</f>
        <v/>
      </c>
      <c r="ZY37">
        <f>IF($B37=0,1000000,IF(INDEX('計算A'!$D$60:$II$104,$B37,119)*HK37=1,IF(AND($E37=2,QR37=0),1000000,IF($F37&gt;0,INDEX('計算A'!DR$110:DR$114,$F37+1)+IF(AND($E37=1,QR37=0),1000,0),MIN(AEV37,20)*400+(IF('計算A'!DQ$106=1,1-HJ37,0)+IF('計算A'!DR$106=1,1-HL37,0))*150+235+'計算A'!DR$5*100000+IF(AND($E37=1,QR37=0),50000,0))),1000000))</f>
        <v/>
      </c>
      <c r="ZZ37">
        <f>IF($B37=0,1000000,IF(INDEX('計算A'!$D$60:$II$104,$B37,120)*HL37=1,IF(AND($E37=2,QS37=0),1000000,IF($F37&gt;0,INDEX('計算A'!DS$110:DS$114,$F37+1)+IF(AND($E37=1,QS37=0),1000,0),MIN(AEV37,20)*400+(IF('計算A'!DR$106=1,1-HK37,0))*150+245+'計算A'!DS$5*100000+IF(AND($E37=1,QS37=0),50000,0))),1000000))</f>
        <v/>
      </c>
      <c r="AAA37">
        <f>IF($B37=0,1000000,IF(INDEX('計算A'!$D$60:$II$104,$B37,121)*HM37=1,IF(AND($E37=2,QT37=0),1000000,IF($F37&gt;0,INDEX('計算A'!DT$110:DT$114,$F37+1)+IF(AND($E37=1,QT37=0),1000,0),MIN(AEW37,20)*400+(IF('計算A'!DT$106=1,1-HN37,0))*150+16+'計算A'!DT$5*100000+IF(AND($E37=1,QT37=0),50000,0))),1000000))</f>
        <v/>
      </c>
      <c r="AAB37">
        <f>IF($B37=0,1000000,IF(INDEX('計算A'!$D$60:$II$104,$B37,122)*HN37=1,IF(AND($E37=2,QU37=0),1000000,IF($F37&gt;0,INDEX('計算A'!DU$110:DU$114,$F37+1)+IF(AND($E37=1,QU37=0),1000,0),MIN(AEW37,20)*400+(IF('計算A'!DT$106=1,1-HM37,0)+IF('計算A'!DU$106=1,1-HO37,0))*150+26+'計算A'!DU$5*100000+IF(AND($E37=1,QU37=0),50000,0))),1000000))</f>
        <v/>
      </c>
      <c r="AAC37">
        <f>IF($B37=0,1000000,IF(INDEX('計算A'!$D$60:$II$104,$B37,123)*HO37=1,IF(AND($E37=2,QV37=0),1000000,IF($F37&gt;0,INDEX('計算A'!DV$110:DV$114,$F37+1)+IF(AND($E37=1,QV37=0),1000,0),MIN(AEW37,20)*400+(IF('計算A'!DU$106=1,1-HN37,0)+IF('計算A'!DV$106=1,1-HP37,0))*150+36+'計算A'!DV$5*100000+IF(AND($E37=1,QV37=0),50000,0))),1000000))</f>
        <v/>
      </c>
      <c r="AAD37">
        <f>IF($B37=0,1000000,IF(INDEX('計算A'!$D$60:$II$104,$B37,124)*HP37=1,IF(AND($E37=2,QW37=0),1000000,IF($F37&gt;0,INDEX('計算A'!DW$110:DW$114,$F37+1)+IF(AND($E37=1,QW37=0),1000,0),MIN(AEW37,20)*400+(IF('計算A'!DV$106=1,1-HO37,0)+IF('計算A'!DW$106=1,1-HQ37,0))*150+46+'計算A'!DW$5*100000+IF(AND($E37=1,QW37=0),50000,0))),1000000))</f>
        <v/>
      </c>
      <c r="AAE37">
        <f>IF($B37=0,1000000,IF(INDEX('計算A'!$D$60:$II$104,$B37,125)*HQ37=1,IF(AND($E37=2,QX37=0),1000000,IF($F37&gt;0,INDEX('計算A'!DX$110:DX$114,$F37+1)+IF(AND($E37=1,QX37=0),1000,0),MIN(AEW37,20)*400+(IF('計算A'!DW$106=1,1-HP37,0)+IF('計算A'!DX$106=1,1-HR37,0))*150+56+'計算A'!DX$5*100000+IF(AND($E37=1,QX37=0),50000,0))),1000000))</f>
        <v/>
      </c>
      <c r="AAF37">
        <f>IF($B37=0,1000000,IF(INDEX('計算A'!$D$60:$II$104,$B37,126)*HR37=1,IF(AND($E37=2,QY37=0),1000000,IF($F37&gt;0,INDEX('計算A'!DY$110:DY$114,$F37+1)+IF(AND($E37=1,QY37=0),1000,0),MIN(AEW37,20)*400+(IF('計算A'!DX$106=1,1-HQ37,0)+IF('計算A'!DY$106=1,1-HS37,0))*150+66+'計算A'!DY$5*100000+IF(AND($E37=1,QY37=0),50000,0))),1000000))</f>
        <v/>
      </c>
      <c r="AAG37">
        <f>IF($B37=0,1000000,IF(INDEX('計算A'!$D$60:$II$104,$B37,127)*HS37=1,IF(AND($E37=2,QZ37=0),1000000,IF($F37&gt;0,INDEX('計算A'!DZ$110:DZ$114,$F37+1)+IF(AND($E37=1,QZ37=0),1000,0),MIN(AEW37,20)*400+(IF('計算A'!DY$106=1,1-HR37,0)+IF('計算A'!DZ$106=1,1-HT37,0))*150+76+'計算A'!DZ$5*100000+IF(AND($E37=1,QZ37=0),50000,0))),1000000))</f>
        <v/>
      </c>
      <c r="AAH37">
        <f>IF($B37=0,1000000,IF(INDEX('計算A'!$D$60:$II$104,$B37,128)*HT37=1,IF(AND($E37=2,RA37=0),1000000,IF($F37&gt;0,INDEX('計算A'!EA$110:EA$114,$F37+1)+IF(AND($E37=1,RA37=0),1000,0),MIN(AEW37,20)*400+(IF('計算A'!DZ$106=1,1-HS37,0)+IF('計算A'!EA$106=1,1-HU37,0))*150+86+'計算A'!EA$5*100000+IF(AND($E37=1,RA37=0),50000,0))),1000000))</f>
        <v/>
      </c>
      <c r="AAI37">
        <f>IF($B37=0,1000000,IF(INDEX('計算A'!$D$60:$II$104,$B37,129)*HU37=1,IF(AND($E37=2,RB37=0),1000000,IF($F37&gt;0,INDEX('計算A'!EB$110:EB$114,$F37+1)+IF(AND($E37=1,RB37=0),1000,0),MIN(AEW37,20)*400+(IF('計算A'!EA$106=1,1-HT37,0)+IF('計算A'!EB$106=1,1-HV37,0))*150+96+'計算A'!EB$5*100000+IF(AND($E37=1,RB37=0),50000,0))),1000000))</f>
        <v/>
      </c>
      <c r="AAJ37">
        <f>IF($B37=0,1000000,IF(INDEX('計算A'!$D$60:$II$104,$B37,130)*HV37=1,IF(AND($E37=2,RC37=0),1000000,IF($F37&gt;0,INDEX('計算A'!EC$110:EC$114,$F37+1)+IF(AND($E37=1,RC37=0),1000,0),MIN(AEW37,20)*400+(IF('計算A'!EB$106=1,1-HU37,0)+IF('計算A'!EC$106=1,1-HW37,0))*150+106+'計算A'!EC$5*100000+IF(AND($E37=1,RC37=0),50000,0))),1000000))</f>
        <v/>
      </c>
      <c r="AAK37">
        <f>IF($B37=0,1000000,IF(INDEX('計算A'!$D$60:$II$104,$B37,131)*HW37=1,IF(AND($E37=2,RD37=0),1000000,IF($F37&gt;0,INDEX('計算A'!ED$110:ED$114,$F37+1)+IF(AND($E37=1,RD37=0),1000,0),MIN(AEW37,20)*400+(IF('計算A'!EC$106=1,1-HV37,0)+IF('計算A'!ED$106=1,1-HX37,0))*150+116+'計算A'!ED$5*100000+IF(AND($E37=1,RD37=0),50000,0))),1000000))</f>
        <v/>
      </c>
      <c r="AAL37">
        <f>IF($B37=0,1000000,IF(INDEX('計算A'!$D$60:$II$104,$B37,132)*HX37=1,IF(AND($E37=2,RE37=0),1000000,IF($F37&gt;0,INDEX('計算A'!EE$110:EE$114,$F37+1)+IF(AND($E37=1,RE37=0),1000,0),MIN(AEW37,20)*400+(IF('計算A'!ED$106=1,1-HW37,0)+IF('計算A'!EE$106=1,1-HY37,0))*150+126+'計算A'!EE$5*100000+IF(AND($E37=1,RE37=0),50000,0))),1000000))</f>
        <v/>
      </c>
      <c r="AAM37">
        <f>IF($B37=0,1000000,IF(INDEX('計算A'!$D$60:$II$104,$B37,133)*HY37=1,IF(AND($E37=2,RF37=0),1000000,IF($F37&gt;0,INDEX('計算A'!EF$110:EF$114,$F37+1)+IF(AND($E37=1,RF37=0),1000,0),MIN(AEW37,20)*400+(IF('計算A'!EE$106=1,1-HX37,0)+IF('計算A'!EF$106=1,1-HZ37,0))*150+136+'計算A'!EF$5*100000+IF(AND($E37=1,RF37=0),50000,0))),1000000))</f>
        <v/>
      </c>
      <c r="AAN37">
        <f>IF($B37=0,1000000,IF(INDEX('計算A'!$D$60:$II$104,$B37,134)*HZ37=1,IF(AND($E37=2,RG37=0),1000000,IF($F37&gt;0,INDEX('計算A'!EG$110:EG$114,$F37+1)+IF(AND($E37=1,RG37=0),1000,0),MIN(AEW37,20)*400+(IF('計算A'!EF$106=1,1-HY37,0)+IF('計算A'!EG$106=1,1-IA37,0))*150+146+'計算A'!EG$5*100000+IF(AND($E37=1,RG37=0),50000,0))),1000000))</f>
        <v/>
      </c>
      <c r="AAO37">
        <f>IF($B37=0,1000000,IF(INDEX('計算A'!$D$60:$II$104,$B37,135)*IA37=1,IF(AND($E37=2,RH37=0),1000000,IF($F37&gt;0,INDEX('計算A'!EH$110:EH$114,$F37+1)+IF(AND($E37=1,RH37=0),1000,0),MIN(AEW37,20)*400+(IF('計算A'!EG$106=1,1-HZ37,0)+IF('計算A'!EH$106=1,1-IB37,0))*150+156+'計算A'!EH$5*100000+IF(AND($E37=1,RH37=0),50000,0))),1000000))</f>
        <v/>
      </c>
      <c r="AAP37">
        <f>IF($B37=0,1000000,IF(INDEX('計算A'!$D$60:$II$104,$B37,136)*IB37=1,IF(AND($E37=2,RI37=0),1000000,IF($F37&gt;0,INDEX('計算A'!EI$110:EI$114,$F37+1)+IF(AND($E37=1,RI37=0),1000,0),MIN(AEW37,20)*400+(IF('計算A'!EH$106=1,1-IA37,0)+IF('計算A'!EI$106=1,1-IC37,0))*150+166+'計算A'!EI$5*100000+IF(AND($E37=1,RI37=0),50000,0))),1000000))</f>
        <v/>
      </c>
      <c r="AAQ37">
        <f>IF($B37=0,1000000,IF(INDEX('計算A'!$D$60:$II$104,$B37,137)*IC37=1,IF(AND($E37=2,RJ37=0),1000000,IF($F37&gt;0,INDEX('計算A'!EJ$110:EJ$114,$F37+1)+IF(AND($E37=1,RJ37=0),1000,0),MIN(AEW37,20)*400+(IF('計算A'!EI$106=1,1-IB37,0)+IF('計算A'!EJ$106=1,1-ID37,0))*150+176+'計算A'!EJ$5*100000+IF(AND($E37=1,RJ37=0),50000,0))),1000000))</f>
        <v/>
      </c>
      <c r="AAR37">
        <f>IF($B37=0,1000000,IF(INDEX('計算A'!$D$60:$II$104,$B37,138)*ID37=1,IF(AND($E37=2,RK37=0),1000000,IF($F37&gt;0,INDEX('計算A'!EK$110:EK$114,$F37+1)+IF(AND($E37=1,RK37=0),1000,0),MIN(AEW37,20)*400+(IF('計算A'!EJ$106=1,1-IC37,0)+IF('計算A'!EK$106=1,1-IE37,0))*150+186+'計算A'!EK$5*100000+IF(AND($E37=1,RK37=0),50000,0))),1000000))</f>
        <v/>
      </c>
      <c r="AAS37">
        <f>IF($B37=0,1000000,IF(INDEX('計算A'!$D$60:$II$104,$B37,139)*IE37=1,IF(AND($E37=2,RL37=0),1000000,IF($F37&gt;0,INDEX('計算A'!EL$110:EL$114,$F37+1)+IF(AND($E37=1,RL37=0),1000,0),MIN(AEW37,20)*400+(IF('計算A'!EK$106=1,1-ID37,0)+IF('計算A'!EL$106=1,1-IF37,0))*150+196+'計算A'!EL$5*100000+IF(AND($E37=1,RL37=0),50000,0))),1000000))</f>
        <v/>
      </c>
      <c r="AAT37">
        <f>IF($B37=0,1000000,IF(INDEX('計算A'!$D$60:$II$104,$B37,140)*IF37=1,IF(AND($E37=2,RM37=0),1000000,IF($F37&gt;0,INDEX('計算A'!EM$110:EM$114,$F37+1)+IF(AND($E37=1,RM37=0),1000,0),MIN(AEW37,20)*400+(IF('計算A'!EL$106=1,1-IE37,0)+IF('計算A'!EM$106=1,1-IG37,0))*150+206+'計算A'!EM$5*100000+IF(AND($E37=1,RM37=0),50000,0))),1000000))</f>
        <v/>
      </c>
      <c r="AAU37">
        <f>IF($B37=0,1000000,IF(INDEX('計算A'!$D$60:$II$104,$B37,141)*IG37=1,IF(AND($E37=2,RN37=0),1000000,IF($F37&gt;0,INDEX('計算A'!EN$110:EN$114,$F37+1)+IF(AND($E37=1,RN37=0),1000,0),MIN(AEW37,20)*400+(IF('計算A'!EM$106=1,1-IF37,0)+IF('計算A'!EN$106=1,1-IH37,0))*150+216+'計算A'!EN$5*100000+IF(AND($E37=1,RN37=0),50000,0))),1000000))</f>
        <v/>
      </c>
      <c r="AAV37">
        <f>IF($B37=0,1000000,IF(INDEX('計算A'!$D$60:$II$104,$B37,142)*IH37=1,IF(AND($E37=2,RO37=0),1000000,IF($F37&gt;0,INDEX('計算A'!EO$110:EO$114,$F37+1)+IF(AND($E37=1,RO37=0),1000,0),MIN(AEW37,20)*400+(IF('計算A'!EN$106=1,1-IG37,0)+IF('計算A'!EO$106=1,1-II37,0))*150+226+'計算A'!EO$5*100000+IF(AND($E37=1,RO37=0),50000,0))),1000000))</f>
        <v/>
      </c>
      <c r="AAW37">
        <f>IF($B37=0,1000000,IF(INDEX('計算A'!$D$60:$II$104,$B37,143)*II37=1,IF(AND($E37=2,RP37=0),1000000,IF($F37&gt;0,INDEX('計算A'!EP$110:EP$114,$F37+1)+IF(AND($E37=1,RP37=0),1000,0),MIN(AEW37,20)*400+(IF('計算A'!EO$106=1,1-IH37,0)+IF('計算A'!EP$106=1,1-IJ37,0))*150+236+'計算A'!EP$5*100000+IF(AND($E37=1,RP37=0),50000,0))),1000000))</f>
        <v/>
      </c>
      <c r="AAX37">
        <f>IF($B37=0,1000000,IF(INDEX('計算A'!$D$60:$II$104,$B37,144)*IJ37=1,IF(AND($E37=2,RQ37=0),1000000,IF($F37&gt;0,INDEX('計算A'!EQ$110:EQ$114,$F37+1)+IF(AND($E37=1,RQ37=0),1000,0),MIN(AEW37,20)*400+(IF('計算A'!EP$106=1,1-II37,0))*150+246+'計算A'!EQ$5*100000+IF(AND($E37=1,RQ37=0),50000,0))),1000000))</f>
        <v/>
      </c>
      <c r="AAY37">
        <f>IF($B37=0,1000000,IF(INDEX('計算A'!$D$60:$II$104,$B37,145)*IK37=1,IF(AND($E37=2,RR37=0),1000000,IF($F37&gt;0,INDEX('計算A'!ER$110:ER$114,$F37+1)+IF(AND($E37=1,RR37=0),1000,0),MIN(AEX37,20)*400+(IF('計算A'!ER$106=1,1-IL37,0))*150+17+'計算A'!ER$5*100000+IF(AND($E37=1,RR37=0),50000,0))),1000000))</f>
        <v/>
      </c>
      <c r="AAZ37">
        <f>IF($B37=0,1000000,IF(INDEX('計算A'!$D$60:$II$104,$B37,146)*IL37=1,IF(AND($E37=2,RS37=0),1000000,IF($F37&gt;0,INDEX('計算A'!ES$110:ES$114,$F37+1)+IF(AND($E37=1,RS37=0),1000,0),MIN(AEX37,20)*400+(IF('計算A'!ER$106=1,1-IK37,0)+IF('計算A'!ES$106=1,1-IM37,0))*150+27+'計算A'!ES$5*100000+IF(AND($E37=1,RS37=0),50000,0))),1000000))</f>
        <v/>
      </c>
      <c r="ABA37">
        <f>IF($B37=0,1000000,IF(INDEX('計算A'!$D$60:$II$104,$B37,147)*IM37=1,IF(AND($E37=2,RT37=0),1000000,IF($F37&gt;0,INDEX('計算A'!ET$110:ET$114,$F37+1)+IF(AND($E37=1,RT37=0),1000,0),MIN(AEX37,20)*400+(IF('計算A'!ES$106=1,1-IL37,0)+IF('計算A'!ET$106=1,1-IN37,0))*150+37+'計算A'!ET$5*100000+IF(AND($E37=1,RT37=0),50000,0))),1000000))</f>
        <v/>
      </c>
      <c r="ABB37">
        <f>IF($B37=0,1000000,IF(INDEX('計算A'!$D$60:$II$104,$B37,148)*IN37=1,IF(AND($E37=2,RU37=0),1000000,IF($F37&gt;0,INDEX('計算A'!EU$110:EU$114,$F37+1)+IF(AND($E37=1,RU37=0),1000,0),MIN(AEX37,20)*400+(IF('計算A'!ET$106=1,1-IM37,0)+IF('計算A'!EU$106=1,1-IO37,0))*150+47+'計算A'!EU$5*100000+IF(AND($E37=1,RU37=0),50000,0))),1000000))</f>
        <v/>
      </c>
      <c r="ABC37">
        <f>IF($B37=0,1000000,IF(INDEX('計算A'!$D$60:$II$104,$B37,149)*IO37=1,IF(AND($E37=2,RV37=0),1000000,IF($F37&gt;0,INDEX('計算A'!EV$110:EV$114,$F37+1)+IF(AND($E37=1,RV37=0),1000,0),MIN(AEX37,20)*400+(IF('計算A'!EU$106=1,1-IN37,0)+IF('計算A'!EV$106=1,1-IP37,0))*150+57+'計算A'!EV$5*100000+IF(AND($E37=1,RV37=0),50000,0))),1000000))</f>
        <v/>
      </c>
      <c r="ABD37">
        <f>IF($B37=0,1000000,IF(INDEX('計算A'!$D$60:$II$104,$B37,150)*IP37=1,IF(AND($E37=2,RW37=0),1000000,IF($F37&gt;0,INDEX('計算A'!EW$110:EW$114,$F37+1)+IF(AND($E37=1,RW37=0),1000,0),MIN(AEX37,20)*400+(IF('計算A'!EV$106=1,1-IO37,0)+IF('計算A'!EW$106=1,1-IQ37,0))*150+67+'計算A'!EW$5*100000+IF(AND($E37=1,RW37=0),50000,0))),1000000))</f>
        <v/>
      </c>
      <c r="ABE37">
        <f>IF($B37=0,1000000,IF(INDEX('計算A'!$D$60:$II$104,$B37,151)*IQ37=1,IF(AND($E37=2,RX37=0),1000000,IF($F37&gt;0,INDEX('計算A'!EX$110:EX$114,$F37+1)+IF(AND($E37=1,RX37=0),1000,0),MIN(AEX37,20)*400+(IF('計算A'!EW$106=1,1-IP37,0)+IF('計算A'!EX$106=1,1-IR37,0))*150+77+'計算A'!EX$5*100000+IF(AND($E37=1,RX37=0),50000,0))),1000000))</f>
        <v/>
      </c>
      <c r="ABF37">
        <f>IF($B37=0,1000000,IF(INDEX('計算A'!$D$60:$II$104,$B37,152)*IR37=1,IF(AND($E37=2,RY37=0),1000000,IF($F37&gt;0,INDEX('計算A'!EY$110:EY$114,$F37+1)+IF(AND($E37=1,RY37=0),1000,0),MIN(AEX37,20)*400+(IF('計算A'!EX$106=1,1-IQ37,0)+IF('計算A'!EY$106=1,1-IS37,0))*150+87+'計算A'!EY$5*100000+IF(AND($E37=1,RY37=0),50000,0))),1000000))</f>
        <v/>
      </c>
      <c r="ABG37">
        <f>IF($B37=0,1000000,IF(INDEX('計算A'!$D$60:$II$104,$B37,153)*IS37=1,IF(AND($E37=2,RZ37=0),1000000,IF($F37&gt;0,INDEX('計算A'!EZ$110:EZ$114,$F37+1)+IF(AND($E37=1,RZ37=0),1000,0),MIN(AEX37,20)*400+(IF('計算A'!EY$106=1,1-IR37,0)+IF('計算A'!EZ$106=1,1-IT37,0))*150+97+'計算A'!EZ$5*100000+IF(AND($E37=1,RZ37=0),50000,0))),1000000))</f>
        <v/>
      </c>
      <c r="ABH37">
        <f>IF($B37=0,1000000,IF(INDEX('計算A'!$D$60:$II$104,$B37,154)*IT37=1,IF(AND($E37=2,SA37=0),1000000,IF($F37&gt;0,INDEX('計算A'!FA$110:FA$114,$F37+1)+IF(AND($E37=1,SA37=0),1000,0),MIN(AEX37,20)*400+(IF('計算A'!EZ$106=1,1-IS37,0)+IF('計算A'!FA$106=1,1-IU37,0))*150+107+'計算A'!FA$5*100000+IF(AND($E37=1,SA37=0),50000,0))),1000000))</f>
        <v/>
      </c>
      <c r="ABI37">
        <f>IF($B37=0,1000000,IF(INDEX('計算A'!$D$60:$II$104,$B37,155)*IU37=1,IF(AND($E37=2,SB37=0),1000000,IF($F37&gt;0,INDEX('計算A'!FB$110:FB$114,$F37+1)+IF(AND($E37=1,SB37=0),1000,0),MIN(AEX37,20)*400+(IF('計算A'!FA$106=1,1-IT37,0)+IF('計算A'!FB$106=1,1-IV37,0))*150+117+'計算A'!FB$5*100000+IF(AND($E37=1,SB37=0),50000,0))),1000000))</f>
        <v/>
      </c>
      <c r="ABJ37">
        <f>IF($B37=0,1000000,IF(INDEX('計算A'!$D$60:$II$104,$B37,156)*IV37=1,IF(AND($E37=2,SC37=0),1000000,IF($F37&gt;0,INDEX('計算A'!FC$110:FC$114,$F37+1)+IF(AND($E37=1,SC37=0),1000,0),MIN(AEX37,20)*400+(IF('計算A'!FB$106=1,1-IU37,0)+IF('計算A'!FC$106=1,1-IW37,0))*150+127+'計算A'!FC$5*100000+IF(AND($E37=1,SC37=0),50000,0))),1000000))</f>
        <v/>
      </c>
      <c r="ABK37">
        <f>IF($B37=0,1000000,IF(INDEX('計算A'!$D$60:$II$104,$B37,157)*IW37=1,IF(AND($E37=2,SD37=0),1000000,IF($F37&gt;0,INDEX('計算A'!FD$110:FD$114,$F37+1)+IF(AND($E37=1,SD37=0),1000,0),MIN(AEX37,20)*400+(IF('計算A'!FC$106=1,1-IV37,0)+IF('計算A'!FD$106=1,1-IX37,0))*150+137+'計算A'!FD$5*100000+IF(AND($E37=1,SD37=0),50000,0))),1000000))</f>
        <v/>
      </c>
      <c r="ABL37">
        <f>IF($B37=0,1000000,IF(INDEX('計算A'!$D$60:$II$104,$B37,158)*IX37=1,IF(AND($E37=2,SE37=0),1000000,IF($F37&gt;0,INDEX('計算A'!FE$110:FE$114,$F37+1)+IF(AND($E37=1,SE37=0),1000,0),MIN(AEX37,20)*400+(IF('計算A'!FD$106=1,1-IW37,0)+IF('計算A'!FE$106=1,1-IY37,0))*150+147+'計算A'!FE$5*100000+IF(AND($E37=1,SE37=0),50000,0))),1000000))</f>
        <v/>
      </c>
      <c r="ABM37">
        <f>IF($B37=0,1000000,IF(INDEX('計算A'!$D$60:$II$104,$B37,159)*IY37=1,IF(AND($E37=2,SF37=0),1000000,IF($F37&gt;0,INDEX('計算A'!FF$110:FF$114,$F37+1)+IF(AND($E37=1,SF37=0),1000,0),MIN(AEX37,20)*400+(IF('計算A'!FE$106=1,1-IX37,0)+IF('計算A'!FF$106=1,1-IZ37,0))*150+157+'計算A'!FF$5*100000+IF(AND($E37=1,SF37=0),50000,0))),1000000))</f>
        <v/>
      </c>
      <c r="ABN37">
        <f>IF($B37=0,1000000,IF(INDEX('計算A'!$D$60:$II$104,$B37,160)*IZ37=1,IF(AND($E37=2,SG37=0),1000000,IF($F37&gt;0,INDEX('計算A'!FG$110:FG$114,$F37+1)+IF(AND($E37=1,SG37=0),1000,0),MIN(AEX37,20)*400+(IF('計算A'!FF$106=1,1-IY37,0)+IF('計算A'!FG$106=1,1-JA37,0))*150+167+'計算A'!FG$5*100000+IF(AND($E37=1,SG37=0),50000,0))),1000000))</f>
        <v/>
      </c>
      <c r="ABO37">
        <f>IF($B37=0,1000000,IF(INDEX('計算A'!$D$60:$II$104,$B37,161)*JA37=1,IF(AND($E37=2,SH37=0),1000000,IF($F37&gt;0,INDEX('計算A'!FH$110:FH$114,$F37+1)+IF(AND($E37=1,SH37=0),1000,0),MIN(AEX37,20)*400+(IF('計算A'!FG$106=1,1-IZ37,0)+IF('計算A'!FH$106=1,1-JB37,0))*150+177+'計算A'!FH$5*100000+IF(AND($E37=1,SH37=0),50000,0))),1000000))</f>
        <v/>
      </c>
      <c r="ABP37">
        <f>IF($B37=0,1000000,IF(INDEX('計算A'!$D$60:$II$104,$B37,162)*JB37=1,IF(AND($E37=2,SI37=0),1000000,IF($F37&gt;0,INDEX('計算A'!FI$110:FI$114,$F37+1)+IF(AND($E37=1,SI37=0),1000,0),MIN(AEX37,20)*400+(IF('計算A'!FH$106=1,1-JA37,0)+IF('計算A'!FI$106=1,1-JC37,0))*150+187+'計算A'!FI$5*100000+IF(AND($E37=1,SI37=0),50000,0))),1000000))</f>
        <v/>
      </c>
      <c r="ABQ37">
        <f>IF($B37=0,1000000,IF(INDEX('計算A'!$D$60:$II$104,$B37,163)*JC37=1,IF(AND($E37=2,SJ37=0),1000000,IF($F37&gt;0,INDEX('計算A'!FJ$110:FJ$114,$F37+1)+IF(AND($E37=1,SJ37=0),1000,0),MIN(AEX37,20)*400+(IF('計算A'!FI$106=1,1-JB37,0)+IF('計算A'!FJ$106=1,1-JD37,0))*150+197+'計算A'!FJ$5*100000+IF(AND($E37=1,SJ37=0),50000,0))),1000000))</f>
        <v/>
      </c>
      <c r="ABR37">
        <f>IF($B37=0,1000000,IF(INDEX('計算A'!$D$60:$II$104,$B37,164)*JD37=1,IF(AND($E37=2,SK37=0),1000000,IF($F37&gt;0,INDEX('計算A'!FK$110:FK$114,$F37+1)+IF(AND($E37=1,SK37=0),1000,0),MIN(AEX37,20)*400+(IF('計算A'!FJ$106=1,1-JC37,0)+IF('計算A'!FK$106=1,1-JE37,0))*150+207+'計算A'!FK$5*100000+IF(AND($E37=1,SK37=0),50000,0))),1000000))</f>
        <v/>
      </c>
      <c r="ABS37">
        <f>IF($B37=0,1000000,IF(INDEX('計算A'!$D$60:$II$104,$B37,165)*JE37=1,IF(AND($E37=2,SL37=0),1000000,IF($F37&gt;0,INDEX('計算A'!FL$110:FL$114,$F37+1)+IF(AND($E37=1,SL37=0),1000,0),MIN(AEX37,20)*400+(IF('計算A'!FK$106=1,1-JD37,0)+IF('計算A'!FL$106=1,1-JF37,0))*150+217+'計算A'!FL$5*100000+IF(AND($E37=1,SL37=0),50000,0))),1000000))</f>
        <v/>
      </c>
      <c r="ABT37">
        <f>IF($B37=0,1000000,IF(INDEX('計算A'!$D$60:$II$104,$B37,166)*JF37=1,IF(AND($E37=2,SM37=0),1000000,IF($F37&gt;0,INDEX('計算A'!FM$110:FM$114,$F37+1)+IF(AND($E37=1,SM37=0),1000,0),MIN(AEX37,20)*400+(IF('計算A'!FL$106=1,1-JE37,0)+IF('計算A'!FM$106=1,1-JG37,0))*150+227+'計算A'!FM$5*100000+IF(AND($E37=1,SM37=0),50000,0))),1000000))</f>
        <v/>
      </c>
      <c r="ABU37">
        <f>IF($B37=0,1000000,IF(INDEX('計算A'!$D$60:$II$104,$B37,167)*JG37=1,IF(AND($E37=2,SN37=0),1000000,IF($F37&gt;0,INDEX('計算A'!FN$110:FN$114,$F37+1)+IF(AND($E37=1,SN37=0),1000,0),MIN(AEX37,20)*400+(IF('計算A'!FM$106=1,1-JF37,0)+IF('計算A'!FN$106=1,1-JH37,0))*150+237+'計算A'!FN$5*100000+IF(AND($E37=1,SN37=0),50000,0))),1000000))</f>
        <v/>
      </c>
      <c r="ABV37">
        <f>IF($B37=0,1000000,IF(INDEX('計算A'!$D$60:$II$104,$B37,168)*JH37=1,IF(AND($E37=2,SO37=0),1000000,IF($F37&gt;0,INDEX('計算A'!FO$110:FO$114,$F37+1)+IF(AND($E37=1,SO37=0),1000,0),MIN(AEX37,20)*400+(IF('計算A'!FN$106=1,1-JG37,0))*150+247+'計算A'!FO$5*100000+IF(AND($E37=1,SO37=0),50000,0))),1000000))</f>
        <v/>
      </c>
      <c r="ABW37">
        <f>IF($B37=0,1000000,IF(INDEX('計算A'!$D$60:$II$104,$B37,169)*JI37=1,IF(AND($E37=2,SP37=0),1000000,IF($F37&gt;0,INDEX('計算A'!FP$110:FP$114,$F37+1)+IF(AND($E37=1,SP37=0),1000,0),MIN(AEY37,20)*400+(IF('計算A'!FP$106=1,1-JJ37,0))*150+18+'計算A'!FP$5*100000+IF(AND($E37=1,SP37=0),50000,0))),1000000))</f>
        <v/>
      </c>
      <c r="ABX37">
        <f>IF($B37=0,1000000,IF(INDEX('計算A'!$D$60:$II$104,$B37,170)*JJ37=1,IF(AND($E37=2,SQ37=0),1000000,IF($F37&gt;0,INDEX('計算A'!FQ$110:FQ$114,$F37+1)+IF(AND($E37=1,SQ37=0),1000,0),MIN(AEY37,20)*400+(IF('計算A'!FP$106=1,1-JI37,0)+IF('計算A'!FQ$106=1,1-JK37,0))*150+28+'計算A'!FQ$5*100000+IF(AND($E37=1,SQ37=0),50000,0))),1000000))</f>
        <v/>
      </c>
      <c r="ABY37">
        <f>IF($B37=0,1000000,IF(INDEX('計算A'!$D$60:$II$104,$B37,171)*JK37=1,IF(AND($E37=2,SR37=0),1000000,IF($F37&gt;0,INDEX('計算A'!FR$110:FR$114,$F37+1)+IF(AND($E37=1,SR37=0),1000,0),MIN(AEY37,20)*400+(IF('計算A'!FQ$106=1,1-JJ37,0)+IF('計算A'!FR$106=1,1-JL37,0))*150+38+'計算A'!FR$5*100000+IF(AND($E37=1,SR37=0),50000,0))),1000000))</f>
        <v/>
      </c>
      <c r="ABZ37">
        <f>IF($B37=0,1000000,IF(INDEX('計算A'!$D$60:$II$104,$B37,172)*JL37=1,IF(AND($E37=2,SS37=0),1000000,IF($F37&gt;0,INDEX('計算A'!FS$110:FS$114,$F37+1)+IF(AND($E37=1,SS37=0),1000,0),MIN(AEY37,20)*400+(IF('計算A'!FR$106=1,1-JK37,0)+IF('計算A'!FS$106=1,1-JM37,0))*150+48+'計算A'!FS$5*100000+IF(AND($E37=1,SS37=0),50000,0))),1000000))</f>
        <v/>
      </c>
      <c r="ACA37">
        <f>IF($B37=0,1000000,IF(INDEX('計算A'!$D$60:$II$104,$B37,173)*JM37=1,IF(AND($E37=2,ST37=0),1000000,IF($F37&gt;0,INDEX('計算A'!FT$110:FT$114,$F37+1)+IF(AND($E37=1,ST37=0),1000,0),MIN(AEY37,20)*400+(IF('計算A'!FS$106=1,1-JL37,0)+IF('計算A'!FT$106=1,1-JN37,0))*150+58+'計算A'!FT$5*100000+IF(AND($E37=1,ST37=0),50000,0))),1000000))</f>
        <v/>
      </c>
      <c r="ACB37">
        <f>IF($B37=0,1000000,IF(INDEX('計算A'!$D$60:$II$104,$B37,174)*JN37=1,IF(AND($E37=2,SU37=0),1000000,IF($F37&gt;0,INDEX('計算A'!FU$110:FU$114,$F37+1)+IF(AND($E37=1,SU37=0),1000,0),MIN(AEY37,20)*400+(IF('計算A'!FT$106=1,1-JM37,0)+IF('計算A'!FU$106=1,1-JO37,0))*150+68+'計算A'!FU$5*100000+IF(AND($E37=1,SU37=0),50000,0))),1000000))</f>
        <v/>
      </c>
      <c r="ACC37">
        <f>IF($B37=0,1000000,IF(INDEX('計算A'!$D$60:$II$104,$B37,175)*JO37=1,IF(AND($E37=2,SV37=0),1000000,IF($F37&gt;0,INDEX('計算A'!FV$110:FV$114,$F37+1)+IF(AND($E37=1,SV37=0),1000,0),MIN(AEY37,20)*400+(IF('計算A'!FU$106=1,1-JN37,0)+IF('計算A'!FV$106=1,1-JP37,0))*150+78+'計算A'!FV$5*100000+IF(AND($E37=1,SV37=0),50000,0))),1000000))</f>
        <v/>
      </c>
      <c r="ACD37">
        <f>IF($B37=0,1000000,IF(INDEX('計算A'!$D$60:$II$104,$B37,176)*JP37=1,IF(AND($E37=2,SW37=0),1000000,IF($F37&gt;0,INDEX('計算A'!FW$110:FW$114,$F37+1)+IF(AND($E37=1,SW37=0),1000,0),MIN(AEY37,20)*400+(IF('計算A'!FV$106=1,1-JO37,0)+IF('計算A'!FW$106=1,1-JQ37,0))*150+88+'計算A'!FW$5*100000+IF(AND($E37=1,SW37=0),50000,0))),1000000))</f>
        <v/>
      </c>
      <c r="ACE37">
        <f>IF($B37=0,1000000,IF(INDEX('計算A'!$D$60:$II$104,$B37,177)*JQ37=1,IF(AND($E37=2,SX37=0),1000000,IF($F37&gt;0,INDEX('計算A'!FX$110:FX$114,$F37+1)+IF(AND($E37=1,SX37=0),1000,0),MIN(AEY37,20)*400+(IF('計算A'!FW$106=1,1-JP37,0)+IF('計算A'!FX$106=1,1-JR37,0))*150+98+'計算A'!FX$5*100000+IF(AND($E37=1,SX37=0),50000,0))),1000000))</f>
        <v/>
      </c>
      <c r="ACF37">
        <f>IF($B37=0,1000000,IF(INDEX('計算A'!$D$60:$II$104,$B37,178)*JR37=1,IF(AND($E37=2,SY37=0),1000000,IF($F37&gt;0,INDEX('計算A'!FY$110:FY$114,$F37+1)+IF(AND($E37=1,SY37=0),1000,0),MIN(AEY37,20)*400+(IF('計算A'!FX$106=1,1-JQ37,0)+IF('計算A'!FY$106=1,1-JS37,0))*150+108+'計算A'!FY$5*100000+IF(AND($E37=1,SY37=0),50000,0))),1000000))</f>
        <v/>
      </c>
      <c r="ACG37">
        <f>IF($B37=0,1000000,IF(INDEX('計算A'!$D$60:$II$104,$B37,179)*JS37=1,IF(AND($E37=2,SZ37=0),1000000,IF($F37&gt;0,INDEX('計算A'!FZ$110:FZ$114,$F37+1)+IF(AND($E37=1,SZ37=0),1000,0),MIN(AEY37,20)*400+(IF('計算A'!FY$106=1,1-JR37,0)+IF('計算A'!FZ$106=1,1-JT37,0))*150+118+'計算A'!FZ$5*100000+IF(AND($E37=1,SZ37=0),50000,0))),1000000))</f>
        <v/>
      </c>
      <c r="ACH37">
        <f>IF($B37=0,1000000,IF(INDEX('計算A'!$D$60:$II$104,$B37,180)*JT37=1,IF(AND($E37=2,TA37=0),1000000,IF($F37&gt;0,INDEX('計算A'!GA$110:GA$114,$F37+1)+IF(AND($E37=1,TA37=0),1000,0),MIN(AEY37,20)*400+(IF('計算A'!FZ$106=1,1-JS37,0)+IF('計算A'!GA$106=1,1-JU37,0))*150+128+'計算A'!GA$5*100000+IF(AND($E37=1,TA37=0),50000,0))),1000000))</f>
        <v/>
      </c>
      <c r="ACI37">
        <f>IF($B37=0,1000000,IF(INDEX('計算A'!$D$60:$II$104,$B37,181)*JU37=1,IF(AND($E37=2,TB37=0),1000000,IF($F37&gt;0,INDEX('計算A'!GB$110:GB$114,$F37+1)+IF(AND($E37=1,TB37=0),1000,0),MIN(AEY37,20)*400+(IF('計算A'!GA$106=1,1-JT37,0)+IF('計算A'!GB$106=1,1-JV37,0))*150+138+'計算A'!GB$5*100000+IF(AND($E37=1,TB37=0),50000,0))),1000000))</f>
        <v/>
      </c>
      <c r="ACJ37">
        <f>IF($B37=0,1000000,IF(INDEX('計算A'!$D$60:$II$104,$B37,182)*JV37=1,IF(AND($E37=2,TC37=0),1000000,IF($F37&gt;0,INDEX('計算A'!GC$110:GC$114,$F37+1)+IF(AND($E37=1,TC37=0),1000,0),MIN(AEY37,20)*400+(IF('計算A'!GB$106=1,1-JU37,0)+IF('計算A'!GC$106=1,1-JW37,0))*150+148+'計算A'!GC$5*100000+IF(AND($E37=1,TC37=0),50000,0))),1000000))</f>
        <v/>
      </c>
      <c r="ACK37">
        <f>IF($B37=0,1000000,IF(INDEX('計算A'!$D$60:$II$104,$B37,183)*JW37=1,IF(AND($E37=2,TD37=0),1000000,IF($F37&gt;0,INDEX('計算A'!GD$110:GD$114,$F37+1)+IF(AND($E37=1,TD37=0),1000,0),MIN(AEY37,20)*400+(IF('計算A'!GC$106=1,1-JV37,0)+IF('計算A'!GD$106=1,1-JX37,0))*150+158+'計算A'!GD$5*100000+IF(AND($E37=1,TD37=0),50000,0))),1000000))</f>
        <v/>
      </c>
      <c r="ACL37">
        <f>IF($B37=0,1000000,IF(INDEX('計算A'!$D$60:$II$104,$B37,184)*JX37=1,IF(AND($E37=2,TE37=0),1000000,IF($F37&gt;0,INDEX('計算A'!GE$110:GE$114,$F37+1)+IF(AND($E37=1,TE37=0),1000,0),MIN(AEY37,20)*400+(IF('計算A'!GD$106=1,1-JW37,0)+IF('計算A'!GE$106=1,1-JY37,0))*150+168+'計算A'!GE$5*100000+IF(AND($E37=1,TE37=0),50000,0))),1000000))</f>
        <v/>
      </c>
      <c r="ACM37">
        <f>IF($B37=0,1000000,IF(INDEX('計算A'!$D$60:$II$104,$B37,185)*JY37=1,IF(AND($E37=2,TF37=0),1000000,IF($F37&gt;0,INDEX('計算A'!GF$110:GF$114,$F37+1)+IF(AND($E37=1,TF37=0),1000,0),MIN(AEY37,20)*400+(IF('計算A'!GE$106=1,1-JX37,0)+IF('計算A'!GF$106=1,1-JZ37,0))*150+178+'計算A'!GF$5*100000+IF(AND($E37=1,TF37=0),50000,0))),1000000))</f>
        <v/>
      </c>
      <c r="ACN37">
        <f>IF($B37=0,1000000,IF(INDEX('計算A'!$D$60:$II$104,$B37,186)*JZ37=1,IF(AND($E37=2,TG37=0),1000000,IF($F37&gt;0,INDEX('計算A'!GG$110:GG$114,$F37+1)+IF(AND($E37=1,TG37=0),1000,0),MIN(AEY37,20)*400+(IF('計算A'!GF$106=1,1-JY37,0)+IF('計算A'!GG$106=1,1-KA37,0))*150+188+'計算A'!GG$5*100000+IF(AND($E37=1,TG37=0),50000,0))),1000000))</f>
        <v/>
      </c>
      <c r="ACO37">
        <f>IF($B37=0,1000000,IF(INDEX('計算A'!$D$60:$II$104,$B37,187)*KA37=1,IF(AND($E37=2,TH37=0),1000000,IF($F37&gt;0,INDEX('計算A'!GH$110:GH$114,$F37+1)+IF(AND($E37=1,TH37=0),1000,0),MIN(AEY37,20)*400+(IF('計算A'!GG$106=1,1-JZ37,0)+IF('計算A'!GH$106=1,1-KB37,0))*150+198+'計算A'!GH$5*100000+IF(AND($E37=1,TH37=0),50000,0))),1000000))</f>
        <v/>
      </c>
      <c r="ACP37">
        <f>IF($B37=0,1000000,IF(INDEX('計算A'!$D$60:$II$104,$B37,188)*KB37=1,IF(AND($E37=2,TI37=0),1000000,IF($F37&gt;0,INDEX('計算A'!GI$110:GI$114,$F37+1)+IF(AND($E37=1,TI37=0),1000,0),MIN(AEY37,20)*400+(IF('計算A'!GH$106=1,1-KA37,0)+IF('計算A'!GI$106=1,1-KC37,0))*150+208+'計算A'!GI$5*100000+IF(AND($E37=1,TI37=0),50000,0))),1000000))</f>
        <v/>
      </c>
      <c r="ACQ37">
        <f>IF($B37=0,1000000,IF(INDEX('計算A'!$D$60:$II$104,$B37,189)*KC37=1,IF(AND($E37=2,TJ37=0),1000000,IF($F37&gt;0,INDEX('計算A'!GJ$110:GJ$114,$F37+1)+IF(AND($E37=1,TJ37=0),1000,0),MIN(AEY37,20)*400+(IF('計算A'!GI$106=1,1-KB37,0)+IF('計算A'!GJ$106=1,1-KD37,0))*150+218+'計算A'!GJ$5*100000+IF(AND($E37=1,TJ37=0),50000,0))),1000000))</f>
        <v/>
      </c>
      <c r="ACR37">
        <f>IF($B37=0,1000000,IF(INDEX('計算A'!$D$60:$II$104,$B37,190)*KD37=1,IF(AND($E37=2,TK37=0),1000000,IF($F37&gt;0,INDEX('計算A'!GK$110:GK$114,$F37+1)+IF(AND($E37=1,TK37=0),1000,0),MIN(AEY37,20)*400+(IF('計算A'!GJ$106=1,1-KC37,0)+IF('計算A'!GK$106=1,1-KE37,0))*150+228+'計算A'!GK$5*100000+IF(AND($E37=1,TK37=0),50000,0))),1000000))</f>
        <v/>
      </c>
      <c r="ACS37">
        <f>IF($B37=0,1000000,IF(INDEX('計算A'!$D$60:$II$104,$B37,191)*KE37=1,IF(AND($E37=2,TL37=0),1000000,IF($F37&gt;0,INDEX('計算A'!GL$110:GL$114,$F37+1)+IF(AND($E37=1,TL37=0),1000,0),MIN(AEY37,20)*400+(IF('計算A'!GK$106=1,1-KD37,0)+IF('計算A'!GL$106=1,1-KF37,0))*150+238+'計算A'!GL$5*100000+IF(AND($E37=1,TL37=0),50000,0))),1000000))</f>
        <v/>
      </c>
      <c r="ACT37">
        <f>IF($B37=0,1000000,IF(INDEX('計算A'!$D$60:$II$104,$B37,192)*KF37=1,IF(AND($E37=2,TM37=0),1000000,IF($F37&gt;0,INDEX('計算A'!GM$110:GM$114,$F37+1)+IF(AND($E37=1,TM37=0),1000,0),MIN(AEY37,20)*400+(IF('計算A'!GL$106=1,1-KE37,0))*150+248+'計算A'!GM$5*100000+IF(AND($E37=1,TM37=0),50000,0))),1000000))</f>
        <v/>
      </c>
      <c r="ACU37">
        <f>IF($B37=0,1000000,IF(INDEX('計算A'!$D$60:$II$104,$B37,193)*KG37=1,IF(AND($E37=2,TN37=0),1000000,IF($F37&gt;0,INDEX('計算A'!GN$110:GN$114,$F37+1)+IF(AND($E37=1,TN37=0),1000,0),MIN(AEZ37,20)*400+(IF('計算A'!GN$106=1,1-KH37,0))*150+19+'計算A'!GN$5*100000+IF(AND($E37=1,TN37=0),50000,0))),1000000))</f>
        <v/>
      </c>
      <c r="ACV37">
        <f>IF($B37=0,1000000,IF(INDEX('計算A'!$D$60:$II$104,$B37,194)*KH37=1,IF(AND($E37=2,TO37=0),1000000,IF($F37&gt;0,INDEX('計算A'!GO$110:GO$114,$F37+1)+IF(AND($E37=1,TO37=0),1000,0),MIN(AEZ37,20)*400+(IF('計算A'!GN$106=1,1-KG37,0)+IF('計算A'!GO$106=1,1-KI37,0))*150+29+'計算A'!GO$5*100000+IF(AND($E37=1,TO37=0),50000,0))),1000000))</f>
        <v/>
      </c>
      <c r="ACW37">
        <f>IF($B37=0,1000000,IF(INDEX('計算A'!$D$60:$II$104,$B37,195)*KI37=1,IF(AND($E37=2,TP37=0),1000000,IF($F37&gt;0,INDEX('計算A'!GP$110:GP$114,$F37+1)+IF(AND($E37=1,TP37=0),1000,0),MIN(AEZ37,20)*400+(IF('計算A'!GO$106=1,1-KH37,0)+IF('計算A'!GP$106=1,1-KJ37,0))*150+39+'計算A'!GP$5*100000+IF(AND($E37=1,TP37=0),50000,0))),1000000))</f>
        <v/>
      </c>
      <c r="ACX37">
        <f>IF($B37=0,1000000,IF(INDEX('計算A'!$D$60:$II$104,$B37,196)*KJ37=1,IF(AND($E37=2,TQ37=0),1000000,IF($F37&gt;0,INDEX('計算A'!GQ$110:GQ$114,$F37+1)+IF(AND($E37=1,TQ37=0),1000,0),MIN(AEZ37,20)*400+(IF('計算A'!GP$106=1,1-KI37,0)+IF('計算A'!GQ$106=1,1-KK37,0))*150+49+'計算A'!GQ$5*100000+IF(AND($E37=1,TQ37=0),50000,0))),1000000))</f>
        <v/>
      </c>
      <c r="ACY37">
        <f>IF($B37=0,1000000,IF(INDEX('計算A'!$D$60:$II$104,$B37,197)*KK37=1,IF(AND($E37=2,TR37=0),1000000,IF($F37&gt;0,INDEX('計算A'!GR$110:GR$114,$F37+1)+IF(AND($E37=1,TR37=0),1000,0),MIN(AEZ37,20)*400+(IF('計算A'!GQ$106=1,1-KJ37,0)+IF('計算A'!GR$106=1,1-KL37,0))*150+59+'計算A'!GR$5*100000+IF(AND($E37=1,TR37=0),50000,0))),1000000))</f>
        <v/>
      </c>
      <c r="ACZ37">
        <f>IF($B37=0,1000000,IF(INDEX('計算A'!$D$60:$II$104,$B37,198)*KL37=1,IF(AND($E37=2,TS37=0),1000000,IF($F37&gt;0,INDEX('計算A'!GS$110:GS$114,$F37+1)+IF(AND($E37=1,TS37=0),1000,0),MIN(AEZ37,20)*400+(IF('計算A'!GR$106=1,1-KK37,0)+IF('計算A'!GS$106=1,1-KM37,0))*150+69+'計算A'!GS$5*100000+IF(AND($E37=1,TS37=0),50000,0))),1000000))</f>
        <v/>
      </c>
      <c r="ADA37">
        <f>IF($B37=0,1000000,IF(INDEX('計算A'!$D$60:$II$104,$B37,199)*KM37=1,IF(AND($E37=2,TT37=0),1000000,IF($F37&gt;0,INDEX('計算A'!GT$110:GT$114,$F37+1)+IF(AND($E37=1,TT37=0),1000,0),MIN(AEZ37,20)*400+(IF('計算A'!GS$106=1,1-KL37,0)+IF('計算A'!GT$106=1,1-KN37,0))*150+79+'計算A'!GT$5*100000+IF(AND($E37=1,TT37=0),50000,0))),1000000))</f>
        <v/>
      </c>
      <c r="ADB37">
        <f>IF($B37=0,1000000,IF(INDEX('計算A'!$D$60:$II$104,$B37,200)*KN37=1,IF(AND($E37=2,TU37=0),1000000,IF($F37&gt;0,INDEX('計算A'!GU$110:GU$114,$F37+1)+IF(AND($E37=1,TU37=0),1000,0),MIN(AEZ37,20)*400+(IF('計算A'!GT$106=1,1-KM37,0)+IF('計算A'!GU$106=1,1-KO37,0))*150+89+'計算A'!GU$5*100000+IF(AND($E37=1,TU37=0),50000,0))),1000000))</f>
        <v/>
      </c>
      <c r="ADC37">
        <f>IF($B37=0,1000000,IF(INDEX('計算A'!$D$60:$II$104,$B37,201)*KO37=1,IF(AND($E37=2,TV37=0),1000000,IF($F37&gt;0,INDEX('計算A'!GV$110:GV$114,$F37+1)+IF(AND($E37=1,TV37=0),1000,0),MIN(AEZ37,20)*400+(IF('計算A'!GU$106=1,1-KN37,0)+IF('計算A'!GV$106=1,1-KP37,0))*150+99+'計算A'!GV$5*100000+IF(AND($E37=1,TV37=0),50000,0))),1000000))</f>
        <v/>
      </c>
      <c r="ADD37">
        <f>IF($B37=0,1000000,IF(INDEX('計算A'!$D$60:$II$104,$B37,202)*KP37=1,IF(AND($E37=2,TW37=0),1000000,IF($F37&gt;0,INDEX('計算A'!GW$110:GW$114,$F37+1)+IF(AND($E37=1,TW37=0),1000,0),MIN(AEZ37,20)*400+(IF('計算A'!GV$106=1,1-KO37,0)+IF('計算A'!GW$106=1,1-KQ37,0))*150+109+'計算A'!GW$5*100000+IF(AND($E37=1,TW37=0),50000,0))),1000000))</f>
        <v/>
      </c>
      <c r="ADE37">
        <f>IF($B37=0,1000000,IF(INDEX('計算A'!$D$60:$II$104,$B37,203)*KQ37=1,IF(AND($E37=2,TX37=0),1000000,IF($F37&gt;0,INDEX('計算A'!GX$110:GX$114,$F37+1)+IF(AND($E37=1,TX37=0),1000,0),MIN(AEZ37,20)*400+(IF('計算A'!GW$106=1,1-KP37,0)+IF('計算A'!GX$106=1,1-KR37,0))*150+119+'計算A'!GX$5*100000+IF(AND($E37=1,TX37=0),50000,0))),1000000))</f>
        <v/>
      </c>
      <c r="ADF37">
        <f>IF($B37=0,1000000,IF(INDEX('計算A'!$D$60:$II$104,$B37,204)*KR37=1,IF(AND($E37=2,TY37=0),1000000,IF($F37&gt;0,INDEX('計算A'!GY$110:GY$114,$F37+1)+IF(AND($E37=1,TY37=0),1000,0),MIN(AEZ37,20)*400+(IF('計算A'!GX$106=1,1-KQ37,0)+IF('計算A'!GY$106=1,1-KS37,0))*150+129+'計算A'!GY$5*100000+IF(AND($E37=1,TY37=0),50000,0))),1000000))</f>
        <v/>
      </c>
      <c r="ADG37">
        <f>IF($B37=0,1000000,IF(INDEX('計算A'!$D$60:$II$104,$B37,205)*KS37=1,IF(AND($E37=2,TZ37=0),1000000,IF($F37&gt;0,INDEX('計算A'!GZ$110:GZ$114,$F37+1)+IF(AND($E37=1,TZ37=0),1000,0),MIN(AEZ37,20)*400+(IF('計算A'!GY$106=1,1-KR37,0)+IF('計算A'!GZ$106=1,1-KT37,0))*150+139+'計算A'!GZ$5*100000+IF(AND($E37=1,TZ37=0),50000,0))),1000000))</f>
        <v/>
      </c>
      <c r="ADH37">
        <f>IF($B37=0,1000000,IF(INDEX('計算A'!$D$60:$II$104,$B37,206)*KT37=1,IF(AND($E37=2,UA37=0),1000000,IF($F37&gt;0,INDEX('計算A'!HA$110:HA$114,$F37+1)+IF(AND($E37=1,UA37=0),1000,0),MIN(AEZ37,20)*400+(IF('計算A'!GZ$106=1,1-KS37,0)+IF('計算A'!HA$106=1,1-KU37,0))*150+149+'計算A'!HA$5*100000+IF(AND($E37=1,UA37=0),50000,0))),1000000))</f>
        <v/>
      </c>
      <c r="ADI37">
        <f>IF($B37=0,1000000,IF(INDEX('計算A'!$D$60:$II$104,$B37,207)*KU37=1,IF(AND($E37=2,UB37=0),1000000,IF($F37&gt;0,INDEX('計算A'!HB$110:HB$114,$F37+1)+IF(AND($E37=1,UB37=0),1000,0),MIN(AEZ37,20)*400+(IF('計算A'!HA$106=1,1-KT37,0)+IF('計算A'!HB$106=1,1-KV37,0))*150+159+'計算A'!HB$5*100000+IF(AND($E37=1,UB37=0),50000,0))),1000000))</f>
        <v/>
      </c>
      <c r="ADJ37">
        <f>IF($B37=0,1000000,IF(INDEX('計算A'!$D$60:$II$104,$B37,208)*KV37=1,IF(AND($E37=2,UC37=0),1000000,IF($F37&gt;0,INDEX('計算A'!HC$110:HC$114,$F37+1)+IF(AND($E37=1,UC37=0),1000,0),MIN(AEZ37,20)*400+(IF('計算A'!HB$106=1,1-KU37,0)+IF('計算A'!HC$106=1,1-KW37,0))*150+169+'計算A'!HC$5*100000+IF(AND($E37=1,UC37=0),50000,0))),1000000))</f>
        <v/>
      </c>
      <c r="ADK37">
        <f>IF($B37=0,1000000,IF(INDEX('計算A'!$D$60:$II$104,$B37,209)*KW37=1,IF(AND($E37=2,UD37=0),1000000,IF($F37&gt;0,INDEX('計算A'!HD$110:HD$114,$F37+1)+IF(AND($E37=1,UD37=0),1000,0),MIN(AEZ37,20)*400+(IF('計算A'!HC$106=1,1-KV37,0)+IF('計算A'!HD$106=1,1-KX37,0))*150+179+'計算A'!HD$5*100000+IF(AND($E37=1,UD37=0),50000,0))),1000000))</f>
        <v/>
      </c>
      <c r="ADL37">
        <f>IF($B37=0,1000000,IF(INDEX('計算A'!$D$60:$II$104,$B37,210)*KX37=1,IF(AND($E37=2,UE37=0),1000000,IF($F37&gt;0,INDEX('計算A'!HE$110:HE$114,$F37+1)+IF(AND($E37=1,UE37=0),1000,0),MIN(AEZ37,20)*400+(IF('計算A'!HD$106=1,1-KW37,0)+IF('計算A'!HE$106=1,1-KY37,0))*150+189+'計算A'!HE$5*100000+IF(AND($E37=1,UE37=0),50000,0))),1000000))</f>
        <v/>
      </c>
      <c r="ADM37">
        <f>IF($B37=0,1000000,IF(INDEX('計算A'!$D$60:$II$104,$B37,211)*KY37=1,IF(AND($E37=2,UF37=0),1000000,IF($F37&gt;0,INDEX('計算A'!HF$110:HF$114,$F37+1)+IF(AND($E37=1,UF37=0),1000,0),MIN(AEZ37,20)*400+(IF('計算A'!HE$106=1,1-KX37,0)+IF('計算A'!HF$106=1,1-KZ37,0))*150+199+'計算A'!HF$5*100000+IF(AND($E37=1,UF37=0),50000,0))),1000000))</f>
        <v/>
      </c>
      <c r="ADN37">
        <f>IF($B37=0,1000000,IF(INDEX('計算A'!$D$60:$II$104,$B37,212)*KZ37=1,IF(AND($E37=2,UG37=0),1000000,IF($F37&gt;0,INDEX('計算A'!HG$110:HG$114,$F37+1)+IF(AND($E37=1,UG37=0),1000,0),MIN(AEZ37,20)*400+(IF('計算A'!HF$106=1,1-KY37,0)+IF('計算A'!HG$106=1,1-LA37,0))*150+209+'計算A'!HG$5*100000+IF(AND($E37=1,UG37=0),50000,0))),1000000))</f>
        <v/>
      </c>
      <c r="ADO37">
        <f>IF($B37=0,1000000,IF(INDEX('計算A'!$D$60:$II$104,$B37,213)*LA37=1,IF(AND($E37=2,UH37=0),1000000,IF($F37&gt;0,INDEX('計算A'!HH$110:HH$114,$F37+1)+IF(AND($E37=1,UH37=0),1000,0),MIN(AEZ37,20)*400+(IF('計算A'!HG$106=1,1-KZ37,0)+IF('計算A'!HH$106=1,1-LB37,0))*150+219+'計算A'!HH$5*100000+IF(AND($E37=1,UH37=0),50000,0))),1000000))</f>
        <v/>
      </c>
      <c r="ADP37">
        <f>IF($B37=0,1000000,IF(INDEX('計算A'!$D$60:$II$104,$B37,214)*LB37=1,IF(AND($E37=2,UI37=0),1000000,IF($F37&gt;0,INDEX('計算A'!HI$110:HI$114,$F37+1)+IF(AND($E37=1,UI37=0),1000,0),MIN(AEZ37,20)*400+(IF('計算A'!HH$106=1,1-LA37,0)+IF('計算A'!HI$106=1,1-LC37,0))*150+229+'計算A'!HI$5*100000+IF(AND($E37=1,UI37=0),50000,0))),1000000))</f>
        <v/>
      </c>
      <c r="ADQ37">
        <f>IF($B37=0,1000000,IF(INDEX('計算A'!$D$60:$II$104,$B37,215)*LC37=1,IF(AND($E37=2,UJ37=0),1000000,IF($F37&gt;0,INDEX('計算A'!HJ$110:HJ$114,$F37+1)+IF(AND($E37=1,UJ37=0),1000,0),MIN(AEZ37,20)*400+(IF('計算A'!HI$106=1,1-LB37,0)+IF('計算A'!HJ$106=1,1-LD37,0))*150+239+'計算A'!HJ$5*100000+IF(AND($E37=1,UJ37=0),50000,0))),1000000))</f>
        <v/>
      </c>
      <c r="ADR37">
        <f>IF($B37=0,1000000,IF(INDEX('計算A'!$D$60:$II$104,$B37,216)*LD37=1,IF(AND($E37=2,UK37=0),1000000,IF($F37&gt;0,INDEX('計算A'!HK$110:HK$114,$F37+1)+IF(AND($E37=1,UK37=0),1000,0),MIN(AEZ37,20)*400+(IF('計算A'!HJ$106=1,1-LC37,0))*150+249+'計算A'!HK$5*100000+IF(AND($E37=1,UK37=0),50000,0))),1000000))</f>
        <v/>
      </c>
      <c r="ADS37">
        <f>IF($B37=0,1000000,IF(INDEX('計算A'!$D$60:$II$104,$B37,217)*LE37=1,IF(AND($E37=2,UL37=0),1000000,IF($F37&gt;0,INDEX('計算A'!HL$110:HL$114,$F37+1)+IF(AND($E37=1,UL37=0),1000,0),MIN(AFA37,20)*400+(IF('計算A'!HL$106=1,1-LF37,0))*150+20+'計算A'!HL$5*100000+IF(AND($E37=1,UL37=0),50000,0))),1000000))</f>
        <v/>
      </c>
      <c r="ADT37">
        <f>IF($B37=0,1000000,IF(INDEX('計算A'!$D$60:$II$104,$B37,218)*LF37=1,IF(AND($E37=2,UM37=0),1000000,IF($F37&gt;0,INDEX('計算A'!HM$110:HM$114,$F37+1)+IF(AND($E37=1,UM37=0),1000,0),MIN(AFA37,20)*400+(IF('計算A'!HL$106=1,1-LE37,0)+IF('計算A'!HM$106=1,1-LG37,0))*150+30+'計算A'!HM$5*100000+IF(AND($E37=1,UM37=0),50000,0))),1000000))</f>
        <v/>
      </c>
      <c r="ADU37">
        <f>IF($B37=0,1000000,IF(INDEX('計算A'!$D$60:$II$104,$B37,219)*LG37=1,IF(AND($E37=2,UN37=0),1000000,IF($F37&gt;0,INDEX('計算A'!HN$110:HN$114,$F37+1)+IF(AND($E37=1,UN37=0),1000,0),MIN(AFA37,20)*400+(IF('計算A'!HM$106=1,1-LF37,0)+IF('計算A'!HN$106=1,1-LH37,0))*150+40+'計算A'!HN$5*100000+IF(AND($E37=1,UN37=0),50000,0))),1000000))</f>
        <v/>
      </c>
      <c r="ADV37">
        <f>IF($B37=0,1000000,IF(INDEX('計算A'!$D$60:$II$104,$B37,220)*LH37=1,IF(AND($E37=2,UO37=0),1000000,IF($F37&gt;0,INDEX('計算A'!HO$110:HO$114,$F37+1)+IF(AND($E37=1,UO37=0),1000,0),MIN(AFA37,20)*400+(IF('計算A'!HN$106=1,1-LG37,0)+IF('計算A'!HO$106=1,1-LI37,0))*150+50+'計算A'!HO$5*100000+IF(AND($E37=1,UO37=0),50000,0))),1000000))</f>
        <v/>
      </c>
      <c r="ADW37">
        <f>IF($B37=0,1000000,IF(INDEX('計算A'!$D$60:$II$104,$B37,221)*LI37=1,IF(AND($E37=2,UP37=0),1000000,IF($F37&gt;0,INDEX('計算A'!HP$110:HP$114,$F37+1)+IF(AND($E37=1,UP37=0),1000,0),MIN(AFA37,20)*400+(IF('計算A'!HO$106=1,1-LH37,0)+IF('計算A'!HP$106=1,1-LJ37,0))*150+60+'計算A'!HP$5*100000+IF(AND($E37=1,UP37=0),50000,0))),1000000))</f>
        <v/>
      </c>
      <c r="ADX37">
        <f>IF($B37=0,1000000,IF(INDEX('計算A'!$D$60:$II$104,$B37,222)*LJ37=1,IF(AND($E37=2,UQ37=0),1000000,IF($F37&gt;0,INDEX('計算A'!HQ$110:HQ$114,$F37+1)+IF(AND($E37=1,UQ37=0),1000,0),MIN(AFA37,20)*400+(IF('計算A'!HP$106=1,1-LI37,0)+IF('計算A'!HQ$106=1,1-LK37,0))*150+70+'計算A'!HQ$5*100000+IF(AND($E37=1,UQ37=0),50000,0))),1000000))</f>
        <v/>
      </c>
      <c r="ADY37">
        <f>IF($B37=0,1000000,IF(INDEX('計算A'!$D$60:$II$104,$B37,223)*LK37=1,IF(AND($E37=2,UR37=0),1000000,IF($F37&gt;0,INDEX('計算A'!HR$110:HR$114,$F37+1)+IF(AND($E37=1,UR37=0),1000,0),MIN(AFA37,20)*400+(IF('計算A'!HQ$106=1,1-LJ37,0)+IF('計算A'!HR$106=1,1-LL37,0))*150+80+'計算A'!HR$5*100000+IF(AND($E37=1,UR37=0),50000,0))),1000000))</f>
        <v/>
      </c>
      <c r="ADZ37">
        <f>IF($B37=0,1000000,IF(INDEX('計算A'!$D$60:$II$104,$B37,224)*LL37=1,IF(AND($E37=2,US37=0),1000000,IF($F37&gt;0,INDEX('計算A'!HS$110:HS$114,$F37+1)+IF(AND($E37=1,US37=0),1000,0),MIN(AFA37,20)*400+(IF('計算A'!HR$106=1,1-LK37,0)+IF('計算A'!HS$106=1,1-LM37,0))*150+90+'計算A'!HS$5*100000+IF(AND($E37=1,US37=0),50000,0))),1000000))</f>
        <v/>
      </c>
      <c r="AEA37">
        <f>IF($B37=0,1000000,IF(INDEX('計算A'!$D$60:$II$104,$B37,225)*LM37=1,IF(AND($E37=2,UT37=0),1000000,IF($F37&gt;0,INDEX('計算A'!HT$110:HT$114,$F37+1)+IF(AND($E37=1,UT37=0),1000,0),MIN(AFA37,20)*400+(IF('計算A'!HS$106=1,1-LL37,0)+IF('計算A'!HT$106=1,1-LN37,0))*150+100+'計算A'!HT$5*100000+IF(AND($E37=1,UT37=0),50000,0))),1000000))</f>
        <v/>
      </c>
      <c r="AEB37">
        <f>IF($B37=0,1000000,IF(INDEX('計算A'!$D$60:$II$104,$B37,226)*LN37=1,IF(AND($E37=2,UU37=0),1000000,IF($F37&gt;0,INDEX('計算A'!HU$110:HU$114,$F37+1)+IF(AND($E37=1,UU37=0),1000,0),MIN(AFA37,20)*400+(IF('計算A'!HT$106=1,1-LM37,0)+IF('計算A'!HU$106=1,1-LO37,0))*150+110+'計算A'!HU$5*100000+IF(AND($E37=1,UU37=0),50000,0))),1000000))</f>
        <v/>
      </c>
      <c r="AEC37">
        <f>IF($B37=0,1000000,IF(INDEX('計算A'!$D$60:$II$104,$B37,227)*LO37=1,IF(AND($E37=2,UV37=0),1000000,IF($F37&gt;0,INDEX('計算A'!HV$110:HV$114,$F37+1)+IF(AND($E37=1,UV37=0),1000,0),MIN(AFA37,20)*400+(IF('計算A'!HU$106=1,1-LN37,0)+IF('計算A'!HV$106=1,1-LP37,0))*150+120+'計算A'!HV$5*100000+IF(AND($E37=1,UV37=0),50000,0))),1000000))</f>
        <v/>
      </c>
      <c r="AED37">
        <f>IF($B37=0,1000000,IF(INDEX('計算A'!$D$60:$II$104,$B37,228)*LP37=1,IF(AND($E37=2,UW37=0),1000000,IF($F37&gt;0,INDEX('計算A'!HW$110:HW$114,$F37+1)+IF(AND($E37=1,UW37=0),1000,0),MIN(AFA37,20)*400+(IF('計算A'!HV$106=1,1-LO37,0)+IF('計算A'!HW$106=1,1-LQ37,0))*150+130+'計算A'!HW$5*100000+IF(AND($E37=1,UW37=0),50000,0))),1000000))</f>
        <v/>
      </c>
      <c r="AEE37">
        <f>IF($B37=0,1000000,IF(INDEX('計算A'!$D$60:$II$104,$B37,229)*LQ37=1,IF(AND($E37=2,UX37=0),1000000,IF($F37&gt;0,INDEX('計算A'!HX$110:HX$114,$F37+1)+IF(AND($E37=1,UX37=0),1000,0),MIN(AFA37,20)*400+(IF('計算A'!HW$106=1,1-LP37,0)+IF('計算A'!HX$106=1,1-LR37,0))*150+140+'計算A'!HX$5*100000+IF(AND($E37=1,UX37=0),50000,0))),1000000))</f>
        <v/>
      </c>
      <c r="AEF37">
        <f>IF($B37=0,1000000,IF(INDEX('計算A'!$D$60:$II$104,$B37,230)*LR37=1,IF(AND($E37=2,UY37=0),1000000,IF($F37&gt;0,INDEX('計算A'!HY$110:HY$114,$F37+1)+IF(AND($E37=1,UY37=0),1000,0),MIN(AFA37,20)*400+(IF('計算A'!HX$106=1,1-LQ37,0)+IF('計算A'!HY$106=1,1-LS37,0))*150+150+'計算A'!HY$5*100000+IF(AND($E37=1,UY37=0),50000,0))),1000000))</f>
        <v/>
      </c>
      <c r="AEG37">
        <f>IF($B37=0,1000000,IF(INDEX('計算A'!$D$60:$II$104,$B37,231)*LS37=1,IF(AND($E37=2,UZ37=0),1000000,IF($F37&gt;0,INDEX('計算A'!HZ$110:HZ$114,$F37+1)+IF(AND($E37=1,UZ37=0),1000,0),MIN(AFA37,20)*400+(IF('計算A'!HY$106=1,1-LR37,0)+IF('計算A'!HZ$106=1,1-LT37,0))*150+160+'計算A'!HZ$5*100000+IF(AND($E37=1,UZ37=0),50000,0))),1000000))</f>
        <v/>
      </c>
      <c r="AEH37">
        <f>IF($B37=0,1000000,IF(INDEX('計算A'!$D$60:$II$104,$B37,232)*LT37=1,IF(AND($E37=2,VA37=0),1000000,IF($F37&gt;0,INDEX('計算A'!IA$110:IA$114,$F37+1)+IF(AND($E37=1,VA37=0),1000,0),MIN(AFA37,20)*400+(IF('計算A'!HZ$106=1,1-LS37,0)+IF('計算A'!IA$106=1,1-LU37,0))*150+170+'計算A'!IA$5*100000+IF(AND($E37=1,VA37=0),50000,0))),1000000))</f>
        <v/>
      </c>
      <c r="AEI37">
        <f>IF($B37=0,1000000,IF(INDEX('計算A'!$D$60:$II$104,$B37,233)*LU37=1,IF(AND($E37=2,VB37=0),1000000,IF($F37&gt;0,INDEX('計算A'!IB$110:IB$114,$F37+1)+IF(AND($E37=1,VB37=0),1000,0),MIN(AFA37,20)*400+(IF('計算A'!IA$106=1,1-LT37,0)+IF('計算A'!IB$106=1,1-LV37,0))*150+180+'計算A'!IB$5*100000+IF(AND($E37=1,VB37=0),50000,0))),1000000))</f>
        <v/>
      </c>
      <c r="AEJ37">
        <f>IF($B37=0,1000000,IF(INDEX('計算A'!$D$60:$II$104,$B37,234)*LV37=1,IF(AND($E37=2,VC37=0),1000000,IF($F37&gt;0,INDEX('計算A'!IC$110:IC$114,$F37+1)+IF(AND($E37=1,VC37=0),1000,0),MIN(AFA37,20)*400+(IF('計算A'!IB$106=1,1-LU37,0)+IF('計算A'!IC$106=1,1-LW37,0))*150+190+'計算A'!IC$5*100000+IF(AND($E37=1,VC37=0),50000,0))),1000000))</f>
        <v/>
      </c>
      <c r="AEK37">
        <f>IF($B37=0,1000000,IF(INDEX('計算A'!$D$60:$II$104,$B37,235)*LW37=1,IF(AND($E37=2,VD37=0),1000000,IF($F37&gt;0,INDEX('計算A'!ID$110:ID$114,$F37+1)+IF(AND($E37=1,VD37=0),1000,0),MIN(AFA37,20)*400+(IF('計算A'!IC$106=1,1-LV37,0)+IF('計算A'!ID$106=1,1-LX37,0))*150+200+'計算A'!ID$5*100000+IF(AND($E37=1,VD37=0),50000,0))),1000000))</f>
        <v/>
      </c>
      <c r="AEL37">
        <f>IF($B37=0,1000000,IF(INDEX('計算A'!$D$60:$II$104,$B37,236)*LX37=1,IF(AND($E37=2,VE37=0),1000000,IF($F37&gt;0,INDEX('計算A'!IE$110:IE$114,$F37+1)+IF(AND($E37=1,VE37=0),1000,0),MIN(AFA37,20)*400+(IF('計算A'!ID$106=1,1-LW37,0)+IF('計算A'!IE$106=1,1-LY37,0))*150+210+'計算A'!IE$5*100000+IF(AND($E37=1,VE37=0),50000,0))),1000000))</f>
        <v/>
      </c>
      <c r="AEM37">
        <f>IF($B37=0,1000000,IF(INDEX('計算A'!$D$60:$II$104,$B37,237)*LY37=1,IF(AND($E37=2,VF37=0),1000000,IF($F37&gt;0,INDEX('計算A'!IF$110:IF$114,$F37+1)+IF(AND($E37=1,VF37=0),1000,0),MIN(AFA37,20)*400+(IF('計算A'!IE$106=1,1-LX37,0)+IF('計算A'!IF$106=1,1-LZ37,0))*150+220+'計算A'!IF$5*100000+IF(AND($E37=1,VF37=0),50000,0))),1000000))</f>
        <v/>
      </c>
      <c r="AEN37">
        <f>IF($B37=0,1000000,IF(INDEX('計算A'!$D$60:$II$104,$B37,238)*LZ37=1,IF(AND($E37=2,VG37=0),1000000,IF($F37&gt;0,INDEX('計算A'!IG$110:IG$114,$F37+1)+IF(AND($E37=1,VG37=0),1000,0),MIN(AFA37,20)*400+(IF('計算A'!IF$106=1,1-LY37,0)+IF('計算A'!IG$106=1,1-MA37,0))*150+230+'計算A'!IG$5*100000+IF(AND($E37=1,VG37=0),50000,0))),1000000))</f>
        <v/>
      </c>
      <c r="AEO37">
        <f>IF($B37=0,1000000,IF(INDEX('計算A'!$D$60:$II$104,$B37,239)*MA37=1,IF(AND($E37=2,VH37=0),1000000,IF($F37&gt;0,INDEX('計算A'!IH$110:IH$114,$F37+1)+IF(AND($E37=1,VH37=0),1000,0),MIN(AFA37,20)*400+(IF('計算A'!IG$106=1,1-LZ37,0)+IF('計算A'!IH$106=1,1-MB37,0))*150+240+'計算A'!IH$5*100000+IF(AND($E37=1,VH37=0),50000,0))),1000000))</f>
        <v/>
      </c>
      <c r="AEP37">
        <f>IF($B37=0,1000000,IF(INDEX('計算A'!$D$60:$II$104,$B37,240)*MB37=1,IF(AND($E37=2,VI37=0),1000000,IF($F37&gt;0,INDEX('計算A'!II$110:II$114,$F37+1)+IF(AND($E37=1,VI37=0),1000,0),MIN(AFA37,20)*400+(IF('計算A'!IH$106=1,1-MA37,0))*150+250+'計算A'!II$5*100000+IF(AND($E37=1,VI37=0),50000,0))),1000000))</f>
        <v/>
      </c>
      <c r="AER37">
        <f>AER36+IF($C36&gt;0,IF(INDEX('計算A'!$D$2:$II$2,$C36)=1,1,0),0)</f>
        <v/>
      </c>
      <c r="AES37">
        <f>AES36+IF($C36&gt;0,IF(INDEX('計算A'!$D$2:$II$2,$C36)=2,1,0),0)</f>
        <v/>
      </c>
      <c r="AET37">
        <f>AET36+IF($C36&gt;0,IF(INDEX('計算A'!$D$2:$II$2,$C36)=3,1,0),0)</f>
        <v/>
      </c>
      <c r="AEU37">
        <f>AEU36+IF($C36&gt;0,IF(INDEX('計算A'!$D$2:$II$2,$C36)=4,1,0),0)</f>
        <v/>
      </c>
      <c r="AEV37">
        <f>AEV36+IF($C36&gt;0,IF(INDEX('計算A'!$D$2:$II$2,$C36)=5,1,0),0)</f>
        <v/>
      </c>
      <c r="AEW37">
        <f>AEW36+IF($C36&gt;0,IF(INDEX('計算A'!$D$2:$II$2,$C36)=6,1,0),0)</f>
        <v/>
      </c>
      <c r="AEX37">
        <f>AEX36+IF($C36&gt;0,IF(INDEX('計算A'!$D$2:$II$2,$C36)=7,1,0),0)</f>
        <v/>
      </c>
      <c r="AEY37">
        <f>AEY36+IF($C36&gt;0,IF(INDEX('計算A'!$D$2:$II$2,$C36)=8,1,0),0)</f>
        <v/>
      </c>
      <c r="AEZ37">
        <f>AEZ36+IF($C36&gt;0,IF(INDEX('計算A'!$D$2:$II$2,$C36)=9,1,0),0)</f>
        <v/>
      </c>
      <c r="AFA37">
        <f>AFA36+IF($C36&gt;0,IF(INDEX('計算A'!$D$2:$II$2,$C36)=10,1,0),0)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F($F38&gt;0,INDEX('計算A'!D$110:D$114,$F38+1)+IF(AND($E38=1,MD38=0),1000,0),MIN(AER38,20)*400+(IF('計算A'!D$106=1,1-CX38,0))*150+11+'計算A'!D$5*100000+IF(AND($E38=1,MD38=0),50000,0))),1000000))</f>
        <v/>
      </c>
      <c r="VL38">
        <f>IF($B38=0,1000000,IF(INDEX('計算A'!$D$60:$II$104,$B38,2)*CX38=1,IF(AND($E38=2,ME38=0),1000000,IF($F38&gt;0,INDEX('計算A'!E$110:E$114,$F38+1)+IF(AND($E38=1,ME38=0),1000,0),MIN(AER38,20)*400+(IF('計算A'!D$106=1,1-CW38,0)+IF('計算A'!E$106=1,1-CY38,0))*150+21+'計算A'!E$5*100000+IF(AND($E38=1,ME38=0),50000,0))),1000000))</f>
        <v/>
      </c>
      <c r="VM38">
        <f>IF($B38=0,1000000,IF(INDEX('計算A'!$D$60:$II$104,$B38,3)*CY38=1,IF(AND($E38=2,MF38=0),1000000,IF($F38&gt;0,INDEX('計算A'!F$110:F$114,$F38+1)+IF(AND($E38=1,MF38=0),1000,0),MIN(AER38,20)*400+(IF('計算A'!E$106=1,1-CX38,0)+IF('計算A'!F$106=1,1-CZ38,0))*150+31+'計算A'!F$5*100000+IF(AND($E38=1,MF38=0),50000,0))),1000000))</f>
        <v/>
      </c>
      <c r="VN38">
        <f>IF($B38=0,1000000,IF(INDEX('計算A'!$D$60:$II$104,$B38,4)*CZ38=1,IF(AND($E38=2,MG38=0),1000000,IF($F38&gt;0,INDEX('計算A'!G$110:G$114,$F38+1)+IF(AND($E38=1,MG38=0),1000,0),MIN(AER38,20)*400+(IF('計算A'!F$106=1,1-CY38,0)+IF('計算A'!G$106=1,1-DA38,0))*150+41+'計算A'!G$5*100000+IF(AND($E38=1,MG38=0),50000,0))),1000000))</f>
        <v/>
      </c>
      <c r="VO38">
        <f>IF($B38=0,1000000,IF(INDEX('計算A'!$D$60:$II$104,$B38,5)*DA38=1,IF(AND($E38=2,MH38=0),1000000,IF($F38&gt;0,INDEX('計算A'!H$110:H$114,$F38+1)+IF(AND($E38=1,MH38=0),1000,0),MIN(AER38,20)*400+(IF('計算A'!G$106=1,1-CZ38,0)+IF('計算A'!H$106=1,1-DB38,0))*150+51+'計算A'!H$5*100000+IF(AND($E38=1,MH38=0),50000,0))),1000000))</f>
        <v/>
      </c>
      <c r="VP38">
        <f>IF($B38=0,1000000,IF(INDEX('計算A'!$D$60:$II$104,$B38,6)*DB38=1,IF(AND($E38=2,MI38=0),1000000,IF($F38&gt;0,INDEX('計算A'!I$110:I$114,$F38+1)+IF(AND($E38=1,MI38=0),1000,0),MIN(AER38,20)*400+(IF('計算A'!H$106=1,1-DA38,0)+IF('計算A'!I$106=1,1-DC38,0))*150+61+'計算A'!I$5*100000+IF(AND($E38=1,MI38=0),50000,0))),1000000))</f>
        <v/>
      </c>
      <c r="VQ38">
        <f>IF($B38=0,1000000,IF(INDEX('計算A'!$D$60:$II$104,$B38,7)*DC38=1,IF(AND($E38=2,MJ38=0),1000000,IF($F38&gt;0,INDEX('計算A'!J$110:J$114,$F38+1)+IF(AND($E38=1,MJ38=0),1000,0),MIN(AER38,20)*400+(IF('計算A'!I$106=1,1-DB38,0)+IF('計算A'!J$106=1,1-DD38,0))*150+71+'計算A'!J$5*100000+IF(AND($E38=1,MJ38=0),50000,0))),1000000))</f>
        <v/>
      </c>
      <c r="VR38">
        <f>IF($B38=0,1000000,IF(INDEX('計算A'!$D$60:$II$104,$B38,8)*DD38=1,IF(AND($E38=2,MK38=0),1000000,IF($F38&gt;0,INDEX('計算A'!K$110:K$114,$F38+1)+IF(AND($E38=1,MK38=0),1000,0),MIN(AER38,20)*400+(IF('計算A'!J$106=1,1-DC38,0)+IF('計算A'!K$106=1,1-DE38,0))*150+81+'計算A'!K$5*100000+IF(AND($E38=1,MK38=0),50000,0))),1000000))</f>
        <v/>
      </c>
      <c r="VS38">
        <f>IF($B38=0,1000000,IF(INDEX('計算A'!$D$60:$II$104,$B38,9)*DE38=1,IF(AND($E38=2,ML38=0),1000000,IF($F38&gt;0,INDEX('計算A'!L$110:L$114,$F38+1)+IF(AND($E38=1,ML38=0),1000,0),MIN(AER38,20)*400+(IF('計算A'!K$106=1,1-DD38,0)+IF('計算A'!L$106=1,1-DF38,0))*150+91+'計算A'!L$5*100000+IF(AND($E38=1,ML38=0),50000,0))),1000000))</f>
        <v/>
      </c>
      <c r="VT38">
        <f>IF($B38=0,1000000,IF(INDEX('計算A'!$D$60:$II$104,$B38,10)*DF38=1,IF(AND($E38=2,MM38=0),1000000,IF($F38&gt;0,INDEX('計算A'!M$110:M$114,$F38+1)+IF(AND($E38=1,MM38=0),1000,0),MIN(AER38,20)*400+(IF('計算A'!L$106=1,1-DE38,0)+IF('計算A'!M$106=1,1-DG38,0))*150+101+'計算A'!M$5*100000+IF(AND($E38=1,MM38=0),50000,0))),1000000))</f>
        <v/>
      </c>
      <c r="VU38">
        <f>IF($B38=0,1000000,IF(INDEX('計算A'!$D$60:$II$104,$B38,11)*DG38=1,IF(AND($E38=2,MN38=0),1000000,IF($F38&gt;0,INDEX('計算A'!N$110:N$114,$F38+1)+IF(AND($E38=1,MN38=0),1000,0),MIN(AER38,20)*400+(IF('計算A'!M$106=1,1-DF38,0)+IF('計算A'!N$106=1,1-DH38,0))*150+111+'計算A'!N$5*100000+IF(AND($E38=1,MN38=0),50000,0))),1000000))</f>
        <v/>
      </c>
      <c r="VV38">
        <f>IF($B38=0,1000000,IF(INDEX('計算A'!$D$60:$II$104,$B38,12)*DH38=1,IF(AND($E38=2,MO38=0),1000000,IF($F38&gt;0,INDEX('計算A'!O$110:O$114,$F38+1)+IF(AND($E38=1,MO38=0),1000,0),MIN(AER38,20)*400+(IF('計算A'!N$106=1,1-DG38,0)+IF('計算A'!O$106=1,1-DI38,0))*150+121+'計算A'!O$5*100000+IF(AND($E38=1,MO38=0),50000,0))),1000000))</f>
        <v/>
      </c>
      <c r="VW38">
        <f>IF($B38=0,1000000,IF(INDEX('計算A'!$D$60:$II$104,$B38,13)*DI38=1,IF(AND($E38=2,MP38=0),1000000,IF($F38&gt;0,INDEX('計算A'!P$110:P$114,$F38+1)+IF(AND($E38=1,MP38=0),1000,0),MIN(AER38,20)*400+(IF('計算A'!O$106=1,1-DH38,0)+IF('計算A'!P$106=1,1-DJ38,0))*150+131+'計算A'!P$5*100000+IF(AND($E38=1,MP38=0),50000,0))),1000000))</f>
        <v/>
      </c>
      <c r="VX38">
        <f>IF($B38=0,1000000,IF(INDEX('計算A'!$D$60:$II$104,$B38,14)*DJ38=1,IF(AND($E38=2,MQ38=0),1000000,IF($F38&gt;0,INDEX('計算A'!Q$110:Q$114,$F38+1)+IF(AND($E38=1,MQ38=0),1000,0),MIN(AER38,20)*400+(IF('計算A'!P$106=1,1-DI38,0)+IF('計算A'!Q$106=1,1-DK38,0))*150+141+'計算A'!Q$5*100000+IF(AND($E38=1,MQ38=0),50000,0))),1000000))</f>
        <v/>
      </c>
      <c r="VY38">
        <f>IF($B38=0,1000000,IF(INDEX('計算A'!$D$60:$II$104,$B38,15)*DK38=1,IF(AND($E38=2,MR38=0),1000000,IF($F38&gt;0,INDEX('計算A'!R$110:R$114,$F38+1)+IF(AND($E38=1,MR38=0),1000,0),MIN(AER38,20)*400+(IF('計算A'!Q$106=1,1-DJ38,0)+IF('計算A'!R$106=1,1-DL38,0))*150+151+'計算A'!R$5*100000+IF(AND($E38=1,MR38=0),50000,0))),1000000))</f>
        <v/>
      </c>
      <c r="VZ38">
        <f>IF($B38=0,1000000,IF(INDEX('計算A'!$D$60:$II$104,$B38,16)*DL38=1,IF(AND($E38=2,MS38=0),1000000,IF($F38&gt;0,INDEX('計算A'!S$110:S$114,$F38+1)+IF(AND($E38=1,MS38=0),1000,0),MIN(AER38,20)*400+(IF('計算A'!R$106=1,1-DK38,0)+IF('計算A'!S$106=1,1-DM38,0))*150+161+'計算A'!S$5*100000+IF(AND($E38=1,MS38=0),50000,0))),1000000))</f>
        <v/>
      </c>
      <c r="WA38">
        <f>IF($B38=0,1000000,IF(INDEX('計算A'!$D$60:$II$104,$B38,17)*DM38=1,IF(AND($E38=2,MT38=0),1000000,IF($F38&gt;0,INDEX('計算A'!T$110:T$114,$F38+1)+IF(AND($E38=1,MT38=0),1000,0),MIN(AER38,20)*400+(IF('計算A'!S$106=1,1-DL38,0)+IF('計算A'!T$106=1,1-DN38,0))*150+171+'計算A'!T$5*100000+IF(AND($E38=1,MT38=0),50000,0))),1000000))</f>
        <v/>
      </c>
      <c r="WB38">
        <f>IF($B38=0,1000000,IF(INDEX('計算A'!$D$60:$II$104,$B38,18)*DN38=1,IF(AND($E38=2,MU38=0),1000000,IF($F38&gt;0,INDEX('計算A'!U$110:U$114,$F38+1)+IF(AND($E38=1,MU38=0),1000,0),MIN(AER38,20)*400+(IF('計算A'!T$106=1,1-DM38,0)+IF('計算A'!U$106=1,1-DO38,0))*150+181+'計算A'!U$5*100000+IF(AND($E38=1,MU38=0),50000,0))),1000000))</f>
        <v/>
      </c>
      <c r="WC38">
        <f>IF($B38=0,1000000,IF(INDEX('計算A'!$D$60:$II$104,$B38,19)*DO38=1,IF(AND($E38=2,MV38=0),1000000,IF($F38&gt;0,INDEX('計算A'!V$110:V$114,$F38+1)+IF(AND($E38=1,MV38=0),1000,0),MIN(AER38,20)*400+(IF('計算A'!U$106=1,1-DN38,0)+IF('計算A'!V$106=1,1-DP38,0))*150+191+'計算A'!V$5*100000+IF(AND($E38=1,MV38=0),50000,0))),1000000))</f>
        <v/>
      </c>
      <c r="WD38">
        <f>IF($B38=0,1000000,IF(INDEX('計算A'!$D$60:$II$104,$B38,20)*DP38=1,IF(AND($E38=2,MW38=0),1000000,IF($F38&gt;0,INDEX('計算A'!W$110:W$114,$F38+1)+IF(AND($E38=1,MW38=0),1000,0),MIN(AER38,20)*400+(IF('計算A'!V$106=1,1-DO38,0)+IF('計算A'!W$106=1,1-DQ38,0))*150+201+'計算A'!W$5*100000+IF(AND($E38=1,MW38=0),50000,0))),1000000))</f>
        <v/>
      </c>
      <c r="WE38">
        <f>IF($B38=0,1000000,IF(INDEX('計算A'!$D$60:$II$104,$B38,21)*DQ38=1,IF(AND($E38=2,MX38=0),1000000,IF($F38&gt;0,INDEX('計算A'!X$110:X$114,$F38+1)+IF(AND($E38=1,MX38=0),1000,0),MIN(AER38,20)*400+(IF('計算A'!W$106=1,1-DP38,0)+IF('計算A'!X$106=1,1-DR38,0))*150+211+'計算A'!X$5*100000+IF(AND($E38=1,MX38=0),50000,0))),1000000))</f>
        <v/>
      </c>
      <c r="WF38">
        <f>IF($B38=0,1000000,IF(INDEX('計算A'!$D$60:$II$104,$B38,22)*DR38=1,IF(AND($E38=2,MY38=0),1000000,IF($F38&gt;0,INDEX('計算A'!Y$110:Y$114,$F38+1)+IF(AND($E38=1,MY38=0),1000,0),MIN(AER38,20)*400+(IF('計算A'!X$106=1,1-DQ38,0)+IF('計算A'!Y$106=1,1-DS38,0))*150+221+'計算A'!Y$5*100000+IF(AND($E38=1,MY38=0),50000,0))),1000000))</f>
        <v/>
      </c>
      <c r="WG38">
        <f>IF($B38=0,1000000,IF(INDEX('計算A'!$D$60:$II$104,$B38,23)*DS38=1,IF(AND($E38=2,MZ38=0),1000000,IF($F38&gt;0,INDEX('計算A'!Z$110:Z$114,$F38+1)+IF(AND($E38=1,MZ38=0),1000,0),MIN(AER38,20)*400+(IF('計算A'!Y$106=1,1-DR38,0)+IF('計算A'!Z$106=1,1-DT38,0))*150+231+'計算A'!Z$5*100000+IF(AND($E38=1,MZ38=0),50000,0))),1000000))</f>
        <v/>
      </c>
      <c r="WH38">
        <f>IF($B38=0,1000000,IF(INDEX('計算A'!$D$60:$II$104,$B38,24)*DT38=1,IF(AND($E38=2,NA38=0),1000000,IF($F38&gt;0,INDEX('計算A'!AA$110:AA$114,$F38+1)+IF(AND($E38=1,NA38=0),1000,0),MIN(AER38,20)*400+(IF('計算A'!Z$106=1,1-DS38,0))*150+241+'計算A'!AA$5*100000+IF(AND($E38=1,NA38=0),50000,0))),1000000))</f>
        <v/>
      </c>
      <c r="WI38">
        <f>IF($B38=0,1000000,IF(INDEX('計算A'!$D$60:$II$104,$B38,25)*DU38=1,IF(AND($E38=2,NB38=0),1000000,IF($F38&gt;0,INDEX('計算A'!AB$110:AB$114,$F38+1)+IF(AND($E38=1,NB38=0),1000,0),MIN(AES38,20)*400+(IF('計算A'!AB$106=1,1-DV38,0))*150+12+'計算A'!AB$5*100000+IF(AND($E38=1,NB38=0),50000,0))),1000000))</f>
        <v/>
      </c>
      <c r="WJ38">
        <f>IF($B38=0,1000000,IF(INDEX('計算A'!$D$60:$II$104,$B38,26)*DV38=1,IF(AND($E38=2,NC38=0),1000000,IF($F38&gt;0,INDEX('計算A'!AC$110:AC$114,$F38+1)+IF(AND($E38=1,NC38=0),1000,0),MIN(AES38,20)*400+(IF('計算A'!AB$106=1,1-DU38,0)+IF('計算A'!AC$106=1,1-DW38,0))*150+22+'計算A'!AC$5*100000+IF(AND($E38=1,NC38=0),50000,0))),1000000))</f>
        <v/>
      </c>
      <c r="WK38">
        <f>IF($B38=0,1000000,IF(INDEX('計算A'!$D$60:$II$104,$B38,27)*DW38=1,IF(AND($E38=2,ND38=0),1000000,IF($F38&gt;0,INDEX('計算A'!AD$110:AD$114,$F38+1)+IF(AND($E38=1,ND38=0),1000,0),MIN(AES38,20)*400+(IF('計算A'!AC$106=1,1-DV38,0)+IF('計算A'!AD$106=1,1-DX38,0))*150+32+'計算A'!AD$5*100000+IF(AND($E38=1,ND38=0),50000,0))),1000000))</f>
        <v/>
      </c>
      <c r="WL38">
        <f>IF($B38=0,1000000,IF(INDEX('計算A'!$D$60:$II$104,$B38,28)*DX38=1,IF(AND($E38=2,NE38=0),1000000,IF($F38&gt;0,INDEX('計算A'!AE$110:AE$114,$F38+1)+IF(AND($E38=1,NE38=0),1000,0),MIN(AES38,20)*400+(IF('計算A'!AD$106=1,1-DW38,0)+IF('計算A'!AE$106=1,1-DY38,0))*150+42+'計算A'!AE$5*100000+IF(AND($E38=1,NE38=0),50000,0))),1000000))</f>
        <v/>
      </c>
      <c r="WM38">
        <f>IF($B38=0,1000000,IF(INDEX('計算A'!$D$60:$II$104,$B38,29)*DY38=1,IF(AND($E38=2,NF38=0),1000000,IF($F38&gt;0,INDEX('計算A'!AF$110:AF$114,$F38+1)+IF(AND($E38=1,NF38=0),1000,0),MIN(AES38,20)*400+(IF('計算A'!AE$106=1,1-DX38,0)+IF('計算A'!AF$106=1,1-DZ38,0))*150+52+'計算A'!AF$5*100000+IF(AND($E38=1,NF38=0),50000,0))),1000000))</f>
        <v/>
      </c>
      <c r="WN38">
        <f>IF($B38=0,1000000,IF(INDEX('計算A'!$D$60:$II$104,$B38,30)*DZ38=1,IF(AND($E38=2,NG38=0),1000000,IF($F38&gt;0,INDEX('計算A'!AG$110:AG$114,$F38+1)+IF(AND($E38=1,NG38=0),1000,0),MIN(AES38,20)*400+(IF('計算A'!AF$106=1,1-DY38,0)+IF('計算A'!AG$106=1,1-EA38,0))*150+62+'計算A'!AG$5*100000+IF(AND($E38=1,NG38=0),50000,0))),1000000))</f>
        <v/>
      </c>
      <c r="WO38">
        <f>IF($B38=0,1000000,IF(INDEX('計算A'!$D$60:$II$104,$B38,31)*EA38=1,IF(AND($E38=2,NH38=0),1000000,IF($F38&gt;0,INDEX('計算A'!AH$110:AH$114,$F38+1)+IF(AND($E38=1,NH38=0),1000,0),MIN(AES38,20)*400+(IF('計算A'!AG$106=1,1-DZ38,0)+IF('計算A'!AH$106=1,1-EB38,0))*150+72+'計算A'!AH$5*100000+IF(AND($E38=1,NH38=0),50000,0))),1000000))</f>
        <v/>
      </c>
      <c r="WP38">
        <f>IF($B38=0,1000000,IF(INDEX('計算A'!$D$60:$II$104,$B38,32)*EB38=1,IF(AND($E38=2,NI38=0),1000000,IF($F38&gt;0,INDEX('計算A'!AI$110:AI$114,$F38+1)+IF(AND($E38=1,NI38=0),1000,0),MIN(AES38,20)*400+(IF('計算A'!AH$106=1,1-EA38,0)+IF('計算A'!AI$106=1,1-EC38,0))*150+82+'計算A'!AI$5*100000+IF(AND($E38=1,NI38=0),50000,0))),1000000))</f>
        <v/>
      </c>
      <c r="WQ38">
        <f>IF($B38=0,1000000,IF(INDEX('計算A'!$D$60:$II$104,$B38,33)*EC38=1,IF(AND($E38=2,NJ38=0),1000000,IF($F38&gt;0,INDEX('計算A'!AJ$110:AJ$114,$F38+1)+IF(AND($E38=1,NJ38=0),1000,0),MIN(AES38,20)*400+(IF('計算A'!AI$106=1,1-EB38,0)+IF('計算A'!AJ$106=1,1-ED38,0))*150+92+'計算A'!AJ$5*100000+IF(AND($E38=1,NJ38=0),50000,0))),1000000))</f>
        <v/>
      </c>
      <c r="WR38">
        <f>IF($B38=0,1000000,IF(INDEX('計算A'!$D$60:$II$104,$B38,34)*ED38=1,IF(AND($E38=2,NK38=0),1000000,IF($F38&gt;0,INDEX('計算A'!AK$110:AK$114,$F38+1)+IF(AND($E38=1,NK38=0),1000,0),MIN(AES38,20)*400+(IF('計算A'!AJ$106=1,1-EC38,0)+IF('計算A'!AK$106=1,1-EE38,0))*150+102+'計算A'!AK$5*100000+IF(AND($E38=1,NK38=0),50000,0))),1000000))</f>
        <v/>
      </c>
      <c r="WS38">
        <f>IF($B38=0,1000000,IF(INDEX('計算A'!$D$60:$II$104,$B38,35)*EE38=1,IF(AND($E38=2,NL38=0),1000000,IF($F38&gt;0,INDEX('計算A'!AL$110:AL$114,$F38+1)+IF(AND($E38=1,NL38=0),1000,0),MIN(AES38,20)*400+(IF('計算A'!AK$106=1,1-ED38,0)+IF('計算A'!AL$106=1,1-EF38,0))*150+112+'計算A'!AL$5*100000+IF(AND($E38=1,NL38=0),50000,0))),1000000))</f>
        <v/>
      </c>
      <c r="WT38">
        <f>IF($B38=0,1000000,IF(INDEX('計算A'!$D$60:$II$104,$B38,36)*EF38=1,IF(AND($E38=2,NM38=0),1000000,IF($F38&gt;0,INDEX('計算A'!AM$110:AM$114,$F38+1)+IF(AND($E38=1,NM38=0),1000,0),MIN(AES38,20)*400+(IF('計算A'!AL$106=1,1-EE38,0)+IF('計算A'!AM$106=1,1-EG38,0))*150+122+'計算A'!AM$5*100000+IF(AND($E38=1,NM38=0),50000,0))),1000000))</f>
        <v/>
      </c>
      <c r="WU38">
        <f>IF($B38=0,1000000,IF(INDEX('計算A'!$D$60:$II$104,$B38,37)*EG38=1,IF(AND($E38=2,NN38=0),1000000,IF($F38&gt;0,INDEX('計算A'!AN$110:AN$114,$F38+1)+IF(AND($E38=1,NN38=0),1000,0),MIN(AES38,20)*400+(IF('計算A'!AM$106=1,1-EF38,0)+IF('計算A'!AN$106=1,1-EH38,0))*150+132+'計算A'!AN$5*100000+IF(AND($E38=1,NN38=0),50000,0))),1000000))</f>
        <v/>
      </c>
      <c r="WV38">
        <f>IF($B38=0,1000000,IF(INDEX('計算A'!$D$60:$II$104,$B38,38)*EH38=1,IF(AND($E38=2,NO38=0),1000000,IF($F38&gt;0,INDEX('計算A'!AO$110:AO$114,$F38+1)+IF(AND($E38=1,NO38=0),1000,0),MIN(AES38,20)*400+(IF('計算A'!AN$106=1,1-EG38,0)+IF('計算A'!AO$106=1,1-EI38,0))*150+142+'計算A'!AO$5*100000+IF(AND($E38=1,NO38=0),50000,0))),1000000))</f>
        <v/>
      </c>
      <c r="WW38">
        <f>IF($B38=0,1000000,IF(INDEX('計算A'!$D$60:$II$104,$B38,39)*EI38=1,IF(AND($E38=2,NP38=0),1000000,IF($F38&gt;0,INDEX('計算A'!AP$110:AP$114,$F38+1)+IF(AND($E38=1,NP38=0),1000,0),MIN(AES38,20)*400+(IF('計算A'!AO$106=1,1-EH38,0)+IF('計算A'!AP$106=1,1-EJ38,0))*150+152+'計算A'!AP$5*100000+IF(AND($E38=1,NP38=0),50000,0))),1000000))</f>
        <v/>
      </c>
      <c r="WX38">
        <f>IF($B38=0,1000000,IF(INDEX('計算A'!$D$60:$II$104,$B38,40)*EJ38=1,IF(AND($E38=2,NQ38=0),1000000,IF($F38&gt;0,INDEX('計算A'!AQ$110:AQ$114,$F38+1)+IF(AND($E38=1,NQ38=0),1000,0),MIN(AES38,20)*400+(IF('計算A'!AP$106=1,1-EI38,0)+IF('計算A'!AQ$106=1,1-EK38,0))*150+162+'計算A'!AQ$5*100000+IF(AND($E38=1,NQ38=0),50000,0))),1000000))</f>
        <v/>
      </c>
      <c r="WY38">
        <f>IF($B38=0,1000000,IF(INDEX('計算A'!$D$60:$II$104,$B38,41)*EK38=1,IF(AND($E38=2,NR38=0),1000000,IF($F38&gt;0,INDEX('計算A'!AR$110:AR$114,$F38+1)+IF(AND($E38=1,NR38=0),1000,0),MIN(AES38,20)*400+(IF('計算A'!AQ$106=1,1-EJ38,0)+IF('計算A'!AR$106=1,1-EL38,0))*150+172+'計算A'!AR$5*100000+IF(AND($E38=1,NR38=0),50000,0))),1000000))</f>
        <v/>
      </c>
      <c r="WZ38">
        <f>IF($B38=0,1000000,IF(INDEX('計算A'!$D$60:$II$104,$B38,42)*EL38=1,IF(AND($E38=2,NS38=0),1000000,IF($F38&gt;0,INDEX('計算A'!AS$110:AS$114,$F38+1)+IF(AND($E38=1,NS38=0),1000,0),MIN(AES38,20)*400+(IF('計算A'!AR$106=1,1-EK38,0)+IF('計算A'!AS$106=1,1-EM38,0))*150+182+'計算A'!AS$5*100000+IF(AND($E38=1,NS38=0),50000,0))),1000000))</f>
        <v/>
      </c>
      <c r="XA38">
        <f>IF($B38=0,1000000,IF(INDEX('計算A'!$D$60:$II$104,$B38,43)*EM38=1,IF(AND($E38=2,NT38=0),1000000,IF($F38&gt;0,INDEX('計算A'!AT$110:AT$114,$F38+1)+IF(AND($E38=1,NT38=0),1000,0),MIN(AES38,20)*400+(IF('計算A'!AS$106=1,1-EL38,0)+IF('計算A'!AT$106=1,1-EN38,0))*150+192+'計算A'!AT$5*100000+IF(AND($E38=1,NT38=0),50000,0))),1000000))</f>
        <v/>
      </c>
      <c r="XB38">
        <f>IF($B38=0,1000000,IF(INDEX('計算A'!$D$60:$II$104,$B38,44)*EN38=1,IF(AND($E38=2,NU38=0),1000000,IF($F38&gt;0,INDEX('計算A'!AU$110:AU$114,$F38+1)+IF(AND($E38=1,NU38=0),1000,0),MIN(AES38,20)*400+(IF('計算A'!AT$106=1,1-EM38,0)+IF('計算A'!AU$106=1,1-EO38,0))*150+202+'計算A'!AU$5*100000+IF(AND($E38=1,NU38=0),50000,0))),1000000))</f>
        <v/>
      </c>
      <c r="XC38">
        <f>IF($B38=0,1000000,IF(INDEX('計算A'!$D$60:$II$104,$B38,45)*EO38=1,IF(AND($E38=2,NV38=0),1000000,IF($F38&gt;0,INDEX('計算A'!AV$110:AV$114,$F38+1)+IF(AND($E38=1,NV38=0),1000,0),MIN(AES38,20)*400+(IF('計算A'!AU$106=1,1-EN38,0)+IF('計算A'!AV$106=1,1-EP38,0))*150+212+'計算A'!AV$5*100000+IF(AND($E38=1,NV38=0),50000,0))),1000000))</f>
        <v/>
      </c>
      <c r="XD38">
        <f>IF($B38=0,1000000,IF(INDEX('計算A'!$D$60:$II$104,$B38,46)*EP38=1,IF(AND($E38=2,NW38=0),1000000,IF($F38&gt;0,INDEX('計算A'!AW$110:AW$114,$F38+1)+IF(AND($E38=1,NW38=0),1000,0),MIN(AES38,20)*400+(IF('計算A'!AV$106=1,1-EO38,0)+IF('計算A'!AW$106=1,1-EQ38,0))*150+222+'計算A'!AW$5*100000+IF(AND($E38=1,NW38=0),50000,0))),1000000))</f>
        <v/>
      </c>
      <c r="XE38">
        <f>IF($B38=0,1000000,IF(INDEX('計算A'!$D$60:$II$104,$B38,47)*EQ38=1,IF(AND($E38=2,NX38=0),1000000,IF($F38&gt;0,INDEX('計算A'!AX$110:AX$114,$F38+1)+IF(AND($E38=1,NX38=0),1000,0),MIN(AES38,20)*400+(IF('計算A'!AW$106=1,1-EP38,0)+IF('計算A'!AX$106=1,1-ER38,0))*150+232+'計算A'!AX$5*100000+IF(AND($E38=1,NX38=0),50000,0))),1000000))</f>
        <v/>
      </c>
      <c r="XF38">
        <f>IF($B38=0,1000000,IF(INDEX('計算A'!$D$60:$II$104,$B38,48)*ER38=1,IF(AND($E38=2,NY38=0),1000000,IF($F38&gt;0,INDEX('計算A'!AY$110:AY$114,$F38+1)+IF(AND($E38=1,NY38=0),1000,0),MIN(AES38,20)*400+(IF('計算A'!AX$106=1,1-EQ38,0))*150+242+'計算A'!AY$5*100000+IF(AND($E38=1,NY38=0),50000,0))),1000000))</f>
        <v/>
      </c>
      <c r="XG38">
        <f>IF($B38=0,1000000,IF(INDEX('計算A'!$D$60:$II$104,$B38,49)*ES38=1,IF(AND($E38=2,NZ38=0),1000000,IF($F38&gt;0,INDEX('計算A'!AZ$110:AZ$114,$F38+1)+IF(AND($E38=1,NZ38=0),1000,0),MIN(AET38,20)*400+(IF('計算A'!AZ$106=1,1-ET38,0))*150+13+'計算A'!AZ$5*100000+IF(AND($E38=1,NZ38=0),50000,0))),1000000))</f>
        <v/>
      </c>
      <c r="XH38">
        <f>IF($B38=0,1000000,IF(INDEX('計算A'!$D$60:$II$104,$B38,50)*ET38=1,IF(AND($E38=2,OA38=0),1000000,IF($F38&gt;0,INDEX('計算A'!BA$110:BA$114,$F38+1)+IF(AND($E38=1,OA38=0),1000,0),MIN(AET38,20)*400+(IF('計算A'!AZ$106=1,1-ES38,0)+IF('計算A'!BA$106=1,1-EU38,0))*150+23+'計算A'!BA$5*100000+IF(AND($E38=1,OA38=0),50000,0))),1000000))</f>
        <v/>
      </c>
      <c r="XI38">
        <f>IF($B38=0,1000000,IF(INDEX('計算A'!$D$60:$II$104,$B38,51)*EU38=1,IF(AND($E38=2,OB38=0),1000000,IF($F38&gt;0,INDEX('計算A'!BB$110:BB$114,$F38+1)+IF(AND($E38=1,OB38=0),1000,0),MIN(AET38,20)*400+(IF('計算A'!BA$106=1,1-ET38,0)+IF('計算A'!BB$106=1,1-EV38,0))*150+33+'計算A'!BB$5*100000+IF(AND($E38=1,OB38=0),50000,0))),1000000))</f>
        <v/>
      </c>
      <c r="XJ38">
        <f>IF($B38=0,1000000,IF(INDEX('計算A'!$D$60:$II$104,$B38,52)*EV38=1,IF(AND($E38=2,OC38=0),1000000,IF($F38&gt;0,INDEX('計算A'!BC$110:BC$114,$F38+1)+IF(AND($E38=1,OC38=0),1000,0),MIN(AET38,20)*400+(IF('計算A'!BB$106=1,1-EU38,0)+IF('計算A'!BC$106=1,1-EW38,0))*150+43+'計算A'!BC$5*100000+IF(AND($E38=1,OC38=0),50000,0))),1000000))</f>
        <v/>
      </c>
      <c r="XK38">
        <f>IF($B38=0,1000000,IF(INDEX('計算A'!$D$60:$II$104,$B38,53)*EW38=1,IF(AND($E38=2,OD38=0),1000000,IF($F38&gt;0,INDEX('計算A'!BD$110:BD$114,$F38+1)+IF(AND($E38=1,OD38=0),1000,0),MIN(AET38,20)*400+(IF('計算A'!BC$106=1,1-EV38,0)+IF('計算A'!BD$106=1,1-EX38,0))*150+53+'計算A'!BD$5*100000+IF(AND($E38=1,OD38=0),50000,0))),1000000))</f>
        <v/>
      </c>
      <c r="XL38">
        <f>IF($B38=0,1000000,IF(INDEX('計算A'!$D$60:$II$104,$B38,54)*EX38=1,IF(AND($E38=2,OE38=0),1000000,IF($F38&gt;0,INDEX('計算A'!BE$110:BE$114,$F38+1)+IF(AND($E38=1,OE38=0),1000,0),MIN(AET38,20)*400+(IF('計算A'!BD$106=1,1-EW38,0)+IF('計算A'!BE$106=1,1-EY38,0))*150+63+'計算A'!BE$5*100000+IF(AND($E38=1,OE38=0),50000,0))),1000000))</f>
        <v/>
      </c>
      <c r="XM38">
        <f>IF($B38=0,1000000,IF(INDEX('計算A'!$D$60:$II$104,$B38,55)*EY38=1,IF(AND($E38=2,OF38=0),1000000,IF($F38&gt;0,INDEX('計算A'!BF$110:BF$114,$F38+1)+IF(AND($E38=1,OF38=0),1000,0),MIN(AET38,20)*400+(IF('計算A'!BE$106=1,1-EX38,0)+IF('計算A'!BF$106=1,1-EZ38,0))*150+73+'計算A'!BF$5*100000+IF(AND($E38=1,OF38=0),50000,0))),1000000))</f>
        <v/>
      </c>
      <c r="XN38">
        <f>IF($B38=0,1000000,IF(INDEX('計算A'!$D$60:$II$104,$B38,56)*EZ38=1,IF(AND($E38=2,OG38=0),1000000,IF($F38&gt;0,INDEX('計算A'!BG$110:BG$114,$F38+1)+IF(AND($E38=1,OG38=0),1000,0),MIN(AET38,20)*400+(IF('計算A'!BF$106=1,1-EY38,0)+IF('計算A'!BG$106=1,1-FA38,0))*150+83+'計算A'!BG$5*100000+IF(AND($E38=1,OG38=0),50000,0))),1000000))</f>
        <v/>
      </c>
      <c r="XO38">
        <f>IF($B38=0,1000000,IF(INDEX('計算A'!$D$60:$II$104,$B38,57)*FA38=1,IF(AND($E38=2,OH38=0),1000000,IF($F38&gt;0,INDEX('計算A'!BH$110:BH$114,$F38+1)+IF(AND($E38=1,OH38=0),1000,0),MIN(AET38,20)*400+(IF('計算A'!BG$106=1,1-EZ38,0)+IF('計算A'!BH$106=1,1-FB38,0))*150+93+'計算A'!BH$5*100000+IF(AND($E38=1,OH38=0),50000,0))),1000000))</f>
        <v/>
      </c>
      <c r="XP38">
        <f>IF($B38=0,1000000,IF(INDEX('計算A'!$D$60:$II$104,$B38,58)*FB38=1,IF(AND($E38=2,OI38=0),1000000,IF($F38&gt;0,INDEX('計算A'!BI$110:BI$114,$F38+1)+IF(AND($E38=1,OI38=0),1000,0),MIN(AET38,20)*400+(IF('計算A'!BH$106=1,1-FA38,0)+IF('計算A'!BI$106=1,1-FC38,0))*150+103+'計算A'!BI$5*100000+IF(AND($E38=1,OI38=0),50000,0))),1000000))</f>
        <v/>
      </c>
      <c r="XQ38">
        <f>IF($B38=0,1000000,IF(INDEX('計算A'!$D$60:$II$104,$B38,59)*FC38=1,IF(AND($E38=2,OJ38=0),1000000,IF($F38&gt;0,INDEX('計算A'!BJ$110:BJ$114,$F38+1)+IF(AND($E38=1,OJ38=0),1000,0),MIN(AET38,20)*400+(IF('計算A'!BI$106=1,1-FB38,0)+IF('計算A'!BJ$106=1,1-FD38,0))*150+113+'計算A'!BJ$5*100000+IF(AND($E38=1,OJ38=0),50000,0))),1000000))</f>
        <v/>
      </c>
      <c r="XR38">
        <f>IF($B38=0,1000000,IF(INDEX('計算A'!$D$60:$II$104,$B38,60)*FD38=1,IF(AND($E38=2,OK38=0),1000000,IF($F38&gt;0,INDEX('計算A'!BK$110:BK$114,$F38+1)+IF(AND($E38=1,OK38=0),1000,0),MIN(AET38,20)*400+(IF('計算A'!BJ$106=1,1-FC38,0)+IF('計算A'!BK$106=1,1-FE38,0))*150+123+'計算A'!BK$5*100000+IF(AND($E38=1,OK38=0),50000,0))),1000000))</f>
        <v/>
      </c>
      <c r="XS38">
        <f>IF($B38=0,1000000,IF(INDEX('計算A'!$D$60:$II$104,$B38,61)*FE38=1,IF(AND($E38=2,OL38=0),1000000,IF($F38&gt;0,INDEX('計算A'!BL$110:BL$114,$F38+1)+IF(AND($E38=1,OL38=0),1000,0),MIN(AET38,20)*400+(IF('計算A'!BK$106=1,1-FD38,0)+IF('計算A'!BL$106=1,1-FF38,0))*150+133+'計算A'!BL$5*100000+IF(AND($E38=1,OL38=0),50000,0))),1000000))</f>
        <v/>
      </c>
      <c r="XT38">
        <f>IF($B38=0,1000000,IF(INDEX('計算A'!$D$60:$II$104,$B38,62)*FF38=1,IF(AND($E38=2,OM38=0),1000000,IF($F38&gt;0,INDEX('計算A'!BM$110:BM$114,$F38+1)+IF(AND($E38=1,OM38=0),1000,0),MIN(AET38,20)*400+(IF('計算A'!BL$106=1,1-FE38,0)+IF('計算A'!BM$106=1,1-FG38,0))*150+143+'計算A'!BM$5*100000+IF(AND($E38=1,OM38=0),50000,0))),1000000))</f>
        <v/>
      </c>
      <c r="XU38">
        <f>IF($B38=0,1000000,IF(INDEX('計算A'!$D$60:$II$104,$B38,63)*FG38=1,IF(AND($E38=2,ON38=0),1000000,IF($F38&gt;0,INDEX('計算A'!BN$110:BN$114,$F38+1)+IF(AND($E38=1,ON38=0),1000,0),MIN(AET38,20)*400+(IF('計算A'!BM$106=1,1-FF38,0)+IF('計算A'!BN$106=1,1-FH38,0))*150+153+'計算A'!BN$5*100000+IF(AND($E38=1,ON38=0),50000,0))),1000000))</f>
        <v/>
      </c>
      <c r="XV38">
        <f>IF($B38=0,1000000,IF(INDEX('計算A'!$D$60:$II$104,$B38,64)*FH38=1,IF(AND($E38=2,OO38=0),1000000,IF($F38&gt;0,INDEX('計算A'!BO$110:BO$114,$F38+1)+IF(AND($E38=1,OO38=0),1000,0),MIN(AET38,20)*400+(IF('計算A'!BN$106=1,1-FG38,0)+IF('計算A'!BO$106=1,1-FI38,0))*150+163+'計算A'!BO$5*100000+IF(AND($E38=1,OO38=0),50000,0))),1000000))</f>
        <v/>
      </c>
      <c r="XW38">
        <f>IF($B38=0,1000000,IF(INDEX('計算A'!$D$60:$II$104,$B38,65)*FI38=1,IF(AND($E38=2,OP38=0),1000000,IF($F38&gt;0,INDEX('計算A'!BP$110:BP$114,$F38+1)+IF(AND($E38=1,OP38=0),1000,0),MIN(AET38,20)*400+(IF('計算A'!BO$106=1,1-FH38,0)+IF('計算A'!BP$106=1,1-FJ38,0))*150+173+'計算A'!BP$5*100000+IF(AND($E38=1,OP38=0),50000,0))),1000000))</f>
        <v/>
      </c>
      <c r="XX38">
        <f>IF($B38=0,1000000,IF(INDEX('計算A'!$D$60:$II$104,$B38,66)*FJ38=1,IF(AND($E38=2,OQ38=0),1000000,IF($F38&gt;0,INDEX('計算A'!BQ$110:BQ$114,$F38+1)+IF(AND($E38=1,OQ38=0),1000,0),MIN(AET38,20)*400+(IF('計算A'!BP$106=1,1-FI38,0)+IF('計算A'!BQ$106=1,1-FK38,0))*150+183+'計算A'!BQ$5*100000+IF(AND($E38=1,OQ38=0),50000,0))),1000000))</f>
        <v/>
      </c>
      <c r="XY38">
        <f>IF($B38=0,1000000,IF(INDEX('計算A'!$D$60:$II$104,$B38,67)*FK38=1,IF(AND($E38=2,OR38=0),1000000,IF($F38&gt;0,INDEX('計算A'!BR$110:BR$114,$F38+1)+IF(AND($E38=1,OR38=0),1000,0),MIN(AET38,20)*400+(IF('計算A'!BQ$106=1,1-FJ38,0)+IF('計算A'!BR$106=1,1-FL38,0))*150+193+'計算A'!BR$5*100000+IF(AND($E38=1,OR38=0),50000,0))),1000000))</f>
        <v/>
      </c>
      <c r="XZ38">
        <f>IF($B38=0,1000000,IF(INDEX('計算A'!$D$60:$II$104,$B38,68)*FL38=1,IF(AND($E38=2,OS38=0),1000000,IF($F38&gt;0,INDEX('計算A'!BS$110:BS$114,$F38+1)+IF(AND($E38=1,OS38=0),1000,0),MIN(AET38,20)*400+(IF('計算A'!BR$106=1,1-FK38,0)+IF('計算A'!BS$106=1,1-FM38,0))*150+203+'計算A'!BS$5*100000+IF(AND($E38=1,OS38=0),50000,0))),1000000))</f>
        <v/>
      </c>
      <c r="YA38">
        <f>IF($B38=0,1000000,IF(INDEX('計算A'!$D$60:$II$104,$B38,69)*FM38=1,IF(AND($E38=2,OT38=0),1000000,IF($F38&gt;0,INDEX('計算A'!BT$110:BT$114,$F38+1)+IF(AND($E38=1,OT38=0),1000,0),MIN(AET38,20)*400+(IF('計算A'!BS$106=1,1-FL38,0)+IF('計算A'!BT$106=1,1-FN38,0))*150+213+'計算A'!BT$5*100000+IF(AND($E38=1,OT38=0),50000,0))),1000000))</f>
        <v/>
      </c>
      <c r="YB38">
        <f>IF($B38=0,1000000,IF(INDEX('計算A'!$D$60:$II$104,$B38,70)*FN38=1,IF(AND($E38=2,OU38=0),1000000,IF($F38&gt;0,INDEX('計算A'!BU$110:BU$114,$F38+1)+IF(AND($E38=1,OU38=0),1000,0),MIN(AET38,20)*400+(IF('計算A'!BT$106=1,1-FM38,0)+IF('計算A'!BU$106=1,1-FO38,0))*150+223+'計算A'!BU$5*100000+IF(AND($E38=1,OU38=0),50000,0))),1000000))</f>
        <v/>
      </c>
      <c r="YC38">
        <f>IF($B38=0,1000000,IF(INDEX('計算A'!$D$60:$II$104,$B38,71)*FO38=1,IF(AND($E38=2,OV38=0),1000000,IF($F38&gt;0,INDEX('計算A'!BV$110:BV$114,$F38+1)+IF(AND($E38=1,OV38=0),1000,0),MIN(AET38,20)*400+(IF('計算A'!BU$106=1,1-FN38,0)+IF('計算A'!BV$106=1,1-FP38,0))*150+233+'計算A'!BV$5*100000+IF(AND($E38=1,OV38=0),50000,0))),1000000))</f>
        <v/>
      </c>
      <c r="YD38">
        <f>IF($B38=0,1000000,IF(INDEX('計算A'!$D$60:$II$104,$B38,72)*FP38=1,IF(AND($E38=2,OW38=0),1000000,IF($F38&gt;0,INDEX('計算A'!BW$110:BW$114,$F38+1)+IF(AND($E38=1,OW38=0),1000,0),MIN(AET38,20)*400+(IF('計算A'!BV$106=1,1-FO38,0))*150+243+'計算A'!BW$5*100000+IF(AND($E38=1,OW38=0),50000,0))),1000000))</f>
        <v/>
      </c>
      <c r="YE38">
        <f>IF($B38=0,1000000,IF(INDEX('計算A'!$D$60:$II$104,$B38,73)*FQ38=1,IF(AND($E38=2,OX38=0),1000000,IF($F38&gt;0,INDEX('計算A'!BX$110:BX$114,$F38+1)+IF(AND($E38=1,OX38=0),1000,0),MIN(AEU38,20)*400+(IF('計算A'!BX$106=1,1-FR38,0))*150+14+'計算A'!BX$5*100000+IF(AND($E38=1,OX38=0),50000,0))),1000000))</f>
        <v/>
      </c>
      <c r="YF38">
        <f>IF($B38=0,1000000,IF(INDEX('計算A'!$D$60:$II$104,$B38,74)*FR38=1,IF(AND($E38=2,OY38=0),1000000,IF($F38&gt;0,INDEX('計算A'!BY$110:BY$114,$F38+1)+IF(AND($E38=1,OY38=0),1000,0),MIN(AEU38,20)*400+(IF('計算A'!BX$106=1,1-FQ38,0)+IF('計算A'!BY$106=1,1-FS38,0))*150+24+'計算A'!BY$5*100000+IF(AND($E38=1,OY38=0),50000,0))),1000000))</f>
        <v/>
      </c>
      <c r="YG38">
        <f>IF($B38=0,1000000,IF(INDEX('計算A'!$D$60:$II$104,$B38,75)*FS38=1,IF(AND($E38=2,OZ38=0),1000000,IF($F38&gt;0,INDEX('計算A'!BZ$110:BZ$114,$F38+1)+IF(AND($E38=1,OZ38=0),1000,0),MIN(AEU38,20)*400+(IF('計算A'!BY$106=1,1-FR38,0)+IF('計算A'!BZ$106=1,1-FT38,0))*150+34+'計算A'!BZ$5*100000+IF(AND($E38=1,OZ38=0),50000,0))),1000000))</f>
        <v/>
      </c>
      <c r="YH38">
        <f>IF($B38=0,1000000,IF(INDEX('計算A'!$D$60:$II$104,$B38,76)*FT38=1,IF(AND($E38=2,PA38=0),1000000,IF($F38&gt;0,INDEX('計算A'!CA$110:CA$114,$F38+1)+IF(AND($E38=1,PA38=0),1000,0),MIN(AEU38,20)*400+(IF('計算A'!BZ$106=1,1-FS38,0)+IF('計算A'!CA$106=1,1-FU38,0))*150+44+'計算A'!CA$5*100000+IF(AND($E38=1,PA38=0),50000,0))),1000000))</f>
        <v/>
      </c>
      <c r="YI38">
        <f>IF($B38=0,1000000,IF(INDEX('計算A'!$D$60:$II$104,$B38,77)*FU38=1,IF(AND($E38=2,PB38=0),1000000,IF($F38&gt;0,INDEX('計算A'!CB$110:CB$114,$F38+1)+IF(AND($E38=1,PB38=0),1000,0),MIN(AEU38,20)*400+(IF('計算A'!CA$106=1,1-FT38,0)+IF('計算A'!CB$106=1,1-FV38,0))*150+54+'計算A'!CB$5*100000+IF(AND($E38=1,PB38=0),50000,0))),1000000))</f>
        <v/>
      </c>
      <c r="YJ38">
        <f>IF($B38=0,1000000,IF(INDEX('計算A'!$D$60:$II$104,$B38,78)*FV38=1,IF(AND($E38=2,PC38=0),1000000,IF($F38&gt;0,INDEX('計算A'!CC$110:CC$114,$F38+1)+IF(AND($E38=1,PC38=0),1000,0),MIN(AEU38,20)*400+(IF('計算A'!CB$106=1,1-FU38,0)+IF('計算A'!CC$106=1,1-FW38,0))*150+64+'計算A'!CC$5*100000+IF(AND($E38=1,PC38=0),50000,0))),1000000))</f>
        <v/>
      </c>
      <c r="YK38">
        <f>IF($B38=0,1000000,IF(INDEX('計算A'!$D$60:$II$104,$B38,79)*FW38=1,IF(AND($E38=2,PD38=0),1000000,IF($F38&gt;0,INDEX('計算A'!CD$110:CD$114,$F38+1)+IF(AND($E38=1,PD38=0),1000,0),MIN(AEU38,20)*400+(IF('計算A'!CC$106=1,1-FV38,0)+IF('計算A'!CD$106=1,1-FX38,0))*150+74+'計算A'!CD$5*100000+IF(AND($E38=1,PD38=0),50000,0))),1000000))</f>
        <v/>
      </c>
      <c r="YL38">
        <f>IF($B38=0,1000000,IF(INDEX('計算A'!$D$60:$II$104,$B38,80)*FX38=1,IF(AND($E38=2,PE38=0),1000000,IF($F38&gt;0,INDEX('計算A'!CE$110:CE$114,$F38+1)+IF(AND($E38=1,PE38=0),1000,0),MIN(AEU38,20)*400+(IF('計算A'!CD$106=1,1-FW38,0)+IF('計算A'!CE$106=1,1-FY38,0))*150+84+'計算A'!CE$5*100000+IF(AND($E38=1,PE38=0),50000,0))),1000000))</f>
        <v/>
      </c>
      <c r="YM38">
        <f>IF($B38=0,1000000,IF(INDEX('計算A'!$D$60:$II$104,$B38,81)*FY38=1,IF(AND($E38=2,PF38=0),1000000,IF($F38&gt;0,INDEX('計算A'!CF$110:CF$114,$F38+1)+IF(AND($E38=1,PF38=0),1000,0),MIN(AEU38,20)*400+(IF('計算A'!CE$106=1,1-FX38,0)+IF('計算A'!CF$106=1,1-FZ38,0))*150+94+'計算A'!CF$5*100000+IF(AND($E38=1,PF38=0),50000,0))),1000000))</f>
        <v/>
      </c>
      <c r="YN38">
        <f>IF($B38=0,1000000,IF(INDEX('計算A'!$D$60:$II$104,$B38,82)*FZ38=1,IF(AND($E38=2,PG38=0),1000000,IF($F38&gt;0,INDEX('計算A'!CG$110:CG$114,$F38+1)+IF(AND($E38=1,PG38=0),1000,0),MIN(AEU38,20)*400+(IF('計算A'!CF$106=1,1-FY38,0)+IF('計算A'!CG$106=1,1-GA38,0))*150+104+'計算A'!CG$5*100000+IF(AND($E38=1,PG38=0),50000,0))),1000000))</f>
        <v/>
      </c>
      <c r="YO38">
        <f>IF($B38=0,1000000,IF(INDEX('計算A'!$D$60:$II$104,$B38,83)*GA38=1,IF(AND($E38=2,PH38=0),1000000,IF($F38&gt;0,INDEX('計算A'!CH$110:CH$114,$F38+1)+IF(AND($E38=1,PH38=0),1000,0),MIN(AEU38,20)*400+(IF('計算A'!CG$106=1,1-FZ38,0)+IF('計算A'!CH$106=1,1-GB38,0))*150+114+'計算A'!CH$5*100000+IF(AND($E38=1,PH38=0),50000,0))),1000000))</f>
        <v/>
      </c>
      <c r="YP38">
        <f>IF($B38=0,1000000,IF(INDEX('計算A'!$D$60:$II$104,$B38,84)*GB38=1,IF(AND($E38=2,PI38=0),1000000,IF($F38&gt;0,INDEX('計算A'!CI$110:CI$114,$F38+1)+IF(AND($E38=1,PI38=0),1000,0),MIN(AEU38,20)*400+(IF('計算A'!CH$106=1,1-GA38,0)+IF('計算A'!CI$106=1,1-GC38,0))*150+124+'計算A'!CI$5*100000+IF(AND($E38=1,PI38=0),50000,0))),1000000))</f>
        <v/>
      </c>
      <c r="YQ38">
        <f>IF($B38=0,1000000,IF(INDEX('計算A'!$D$60:$II$104,$B38,85)*GC38=1,IF(AND($E38=2,PJ38=0),1000000,IF($F38&gt;0,INDEX('計算A'!CJ$110:CJ$114,$F38+1)+IF(AND($E38=1,PJ38=0),1000,0),MIN(AEU38,20)*400+(IF('計算A'!CI$106=1,1-GB38,0)+IF('計算A'!CJ$106=1,1-GD38,0))*150+134+'計算A'!CJ$5*100000+IF(AND($E38=1,PJ38=0),50000,0))),1000000))</f>
        <v/>
      </c>
      <c r="YR38">
        <f>IF($B38=0,1000000,IF(INDEX('計算A'!$D$60:$II$104,$B38,86)*GD38=1,IF(AND($E38=2,PK38=0),1000000,IF($F38&gt;0,INDEX('計算A'!CK$110:CK$114,$F38+1)+IF(AND($E38=1,PK38=0),1000,0),MIN(AEU38,20)*400+(IF('計算A'!CJ$106=1,1-GC38,0)+IF('計算A'!CK$106=1,1-GE38,0))*150+144+'計算A'!CK$5*100000+IF(AND($E38=1,PK38=0),50000,0))),1000000))</f>
        <v/>
      </c>
      <c r="YS38">
        <f>IF($B38=0,1000000,IF(INDEX('計算A'!$D$60:$II$104,$B38,87)*GE38=1,IF(AND($E38=2,PL38=0),1000000,IF($F38&gt;0,INDEX('計算A'!CL$110:CL$114,$F38+1)+IF(AND($E38=1,PL38=0),1000,0),MIN(AEU38,20)*400+(IF('計算A'!CK$106=1,1-GD38,0)+IF('計算A'!CL$106=1,1-GF38,0))*150+154+'計算A'!CL$5*100000+IF(AND($E38=1,PL38=0),50000,0))),1000000))</f>
        <v/>
      </c>
      <c r="YT38">
        <f>IF($B38=0,1000000,IF(INDEX('計算A'!$D$60:$II$104,$B38,88)*GF38=1,IF(AND($E38=2,PM38=0),1000000,IF($F38&gt;0,INDEX('計算A'!CM$110:CM$114,$F38+1)+IF(AND($E38=1,PM38=0),1000,0),MIN(AEU38,20)*400+(IF('計算A'!CL$106=1,1-GE38,0)+IF('計算A'!CM$106=1,1-GG38,0))*150+164+'計算A'!CM$5*100000+IF(AND($E38=1,PM38=0),50000,0))),1000000))</f>
        <v/>
      </c>
      <c r="YU38">
        <f>IF($B38=0,1000000,IF(INDEX('計算A'!$D$60:$II$104,$B38,89)*GG38=1,IF(AND($E38=2,PN38=0),1000000,IF($F38&gt;0,INDEX('計算A'!CN$110:CN$114,$F38+1)+IF(AND($E38=1,PN38=0),1000,0),MIN(AEU38,20)*400+(IF('計算A'!CM$106=1,1-GF38,0)+IF('計算A'!CN$106=1,1-GH38,0))*150+174+'計算A'!CN$5*100000+IF(AND($E38=1,PN38=0),50000,0))),1000000))</f>
        <v/>
      </c>
      <c r="YV38">
        <f>IF($B38=0,1000000,IF(INDEX('計算A'!$D$60:$II$104,$B38,90)*GH38=1,IF(AND($E38=2,PO38=0),1000000,IF($F38&gt;0,INDEX('計算A'!CO$110:CO$114,$F38+1)+IF(AND($E38=1,PO38=0),1000,0),MIN(AEU38,20)*400+(IF('計算A'!CN$106=1,1-GG38,0)+IF('計算A'!CO$106=1,1-GI38,0))*150+184+'計算A'!CO$5*100000+IF(AND($E38=1,PO38=0),50000,0))),1000000))</f>
        <v/>
      </c>
      <c r="YW38">
        <f>IF($B38=0,1000000,IF(INDEX('計算A'!$D$60:$II$104,$B38,91)*GI38=1,IF(AND($E38=2,PP38=0),1000000,IF($F38&gt;0,INDEX('計算A'!CP$110:CP$114,$F38+1)+IF(AND($E38=1,PP38=0),1000,0),MIN(AEU38,20)*400+(IF('計算A'!CO$106=1,1-GH38,0)+IF('計算A'!CP$106=1,1-GJ38,0))*150+194+'計算A'!CP$5*100000+IF(AND($E38=1,PP38=0),50000,0))),1000000))</f>
        <v/>
      </c>
      <c r="YX38">
        <f>IF($B38=0,1000000,IF(INDEX('計算A'!$D$60:$II$104,$B38,92)*GJ38=1,IF(AND($E38=2,PQ38=0),1000000,IF($F38&gt;0,INDEX('計算A'!CQ$110:CQ$114,$F38+1)+IF(AND($E38=1,PQ38=0),1000,0),MIN(AEU38,20)*400+(IF('計算A'!CP$106=1,1-GI38,0)+IF('計算A'!CQ$106=1,1-GK38,0))*150+204+'計算A'!CQ$5*100000+IF(AND($E38=1,PQ38=0),50000,0))),1000000))</f>
        <v/>
      </c>
      <c r="YY38">
        <f>IF($B38=0,1000000,IF(INDEX('計算A'!$D$60:$II$104,$B38,93)*GK38=1,IF(AND($E38=2,PR38=0),1000000,IF($F38&gt;0,INDEX('計算A'!CR$110:CR$114,$F38+1)+IF(AND($E38=1,PR38=0),1000,0),MIN(AEU38,20)*400+(IF('計算A'!CQ$106=1,1-GJ38,0)+IF('計算A'!CR$106=1,1-GL38,0))*150+214+'計算A'!CR$5*100000+IF(AND($E38=1,PR38=0),50000,0))),1000000))</f>
        <v/>
      </c>
      <c r="YZ38">
        <f>IF($B38=0,1000000,IF(INDEX('計算A'!$D$60:$II$104,$B38,94)*GL38=1,IF(AND($E38=2,PS38=0),1000000,IF($F38&gt;0,INDEX('計算A'!CS$110:CS$114,$F38+1)+IF(AND($E38=1,PS38=0),1000,0),MIN(AEU38,20)*400+(IF('計算A'!CR$106=1,1-GK38,0)+IF('計算A'!CS$106=1,1-GM38,0))*150+224+'計算A'!CS$5*100000+IF(AND($E38=1,PS38=0),50000,0))),1000000))</f>
        <v/>
      </c>
      <c r="ZA38">
        <f>IF($B38=0,1000000,IF(INDEX('計算A'!$D$60:$II$104,$B38,95)*GM38=1,IF(AND($E38=2,PT38=0),1000000,IF($F38&gt;0,INDEX('計算A'!CT$110:CT$114,$F38+1)+IF(AND($E38=1,PT38=0),1000,0),MIN(AEU38,20)*400+(IF('計算A'!CS$106=1,1-GL38,0)+IF('計算A'!CT$106=1,1-GN38,0))*150+234+'計算A'!CT$5*100000+IF(AND($E38=1,PT38=0),50000,0))),1000000))</f>
        <v/>
      </c>
      <c r="ZB38">
        <f>IF($B38=0,1000000,IF(INDEX('計算A'!$D$60:$II$104,$B38,96)*GN38=1,IF(AND($E38=2,PU38=0),1000000,IF($F38&gt;0,INDEX('計算A'!CU$110:CU$114,$F38+1)+IF(AND($E38=1,PU38=0),1000,0),MIN(AEU38,20)*400+(IF('計算A'!CT$106=1,1-GM38,0))*150+244+'計算A'!CU$5*100000+IF(AND($E38=1,PU38=0),50000,0))),1000000))</f>
        <v/>
      </c>
      <c r="ZC38">
        <f>IF($B38=0,1000000,IF(INDEX('計算A'!$D$60:$II$104,$B38,97)*GO38=1,IF(AND($E38=2,PV38=0),1000000,IF($F38&gt;0,INDEX('計算A'!CV$110:CV$114,$F38+1)+IF(AND($E38=1,PV38=0),1000,0),MIN(AEV38,20)*400+(IF('計算A'!CV$106=1,1-GP38,0))*150+15+'計算A'!CV$5*100000+IF(AND($E38=1,PV38=0),50000,0))),1000000))</f>
        <v/>
      </c>
      <c r="ZD38">
        <f>IF($B38=0,1000000,IF(INDEX('計算A'!$D$60:$II$104,$B38,98)*GP38=1,IF(AND($E38=2,PW38=0),1000000,IF($F38&gt;0,INDEX('計算A'!CW$110:CW$114,$F38+1)+IF(AND($E38=1,PW38=0),1000,0),MIN(AEV38,20)*400+(IF('計算A'!CV$106=1,1-GO38,0)+IF('計算A'!CW$106=1,1-GQ38,0))*150+25+'計算A'!CW$5*100000+IF(AND($E38=1,PW38=0),50000,0))),1000000))</f>
        <v/>
      </c>
      <c r="ZE38">
        <f>IF($B38=0,1000000,IF(INDEX('計算A'!$D$60:$II$104,$B38,99)*GQ38=1,IF(AND($E38=2,PX38=0),1000000,IF($F38&gt;0,INDEX('計算A'!CX$110:CX$114,$F38+1)+IF(AND($E38=1,PX38=0),1000,0),MIN(AEV38,20)*400+(IF('計算A'!CW$106=1,1-GP38,0)+IF('計算A'!CX$106=1,1-GR38,0))*150+35+'計算A'!CX$5*100000+IF(AND($E38=1,PX38=0),50000,0))),1000000))</f>
        <v/>
      </c>
      <c r="ZF38">
        <f>IF($B38=0,1000000,IF(INDEX('計算A'!$D$60:$II$104,$B38,100)*GR38=1,IF(AND($E38=2,PY38=0),1000000,IF($F38&gt;0,INDEX('計算A'!CY$110:CY$114,$F38+1)+IF(AND($E38=1,PY38=0),1000,0),MIN(AEV38,20)*400+(IF('計算A'!CX$106=1,1-GQ38,0)+IF('計算A'!CY$106=1,1-GS38,0))*150+45+'計算A'!CY$5*100000+IF(AND($E38=1,PY38=0),50000,0))),1000000))</f>
        <v/>
      </c>
      <c r="ZG38">
        <f>IF($B38=0,1000000,IF(INDEX('計算A'!$D$60:$II$104,$B38,101)*GS38=1,IF(AND($E38=2,PZ38=0),1000000,IF($F38&gt;0,INDEX('計算A'!CZ$110:CZ$114,$F38+1)+IF(AND($E38=1,PZ38=0),1000,0),MIN(AEV38,20)*400+(IF('計算A'!CY$106=1,1-GR38,0)+IF('計算A'!CZ$106=1,1-GT38,0))*150+55+'計算A'!CZ$5*100000+IF(AND($E38=1,PZ38=0),50000,0))),1000000))</f>
        <v/>
      </c>
      <c r="ZH38">
        <f>IF($B38=0,1000000,IF(INDEX('計算A'!$D$60:$II$104,$B38,102)*GT38=1,IF(AND($E38=2,QA38=0),1000000,IF($F38&gt;0,INDEX('計算A'!DA$110:DA$114,$F38+1)+IF(AND($E38=1,QA38=0),1000,0),MIN(AEV38,20)*400+(IF('計算A'!CZ$106=1,1-GS38,0)+IF('計算A'!DA$106=1,1-GU38,0))*150+65+'計算A'!DA$5*100000+IF(AND($E38=1,QA38=0),50000,0))),1000000))</f>
        <v/>
      </c>
      <c r="ZI38">
        <f>IF($B38=0,1000000,IF(INDEX('計算A'!$D$60:$II$104,$B38,103)*GU38=1,IF(AND($E38=2,QB38=0),1000000,IF($F38&gt;0,INDEX('計算A'!DB$110:DB$114,$F38+1)+IF(AND($E38=1,QB38=0),1000,0),MIN(AEV38,20)*400+(IF('計算A'!DA$106=1,1-GT38,0)+IF('計算A'!DB$106=1,1-GV38,0))*150+75+'計算A'!DB$5*100000+IF(AND($E38=1,QB38=0),50000,0))),1000000))</f>
        <v/>
      </c>
      <c r="ZJ38">
        <f>IF($B38=0,1000000,IF(INDEX('計算A'!$D$60:$II$104,$B38,104)*GV38=1,IF(AND($E38=2,QC38=0),1000000,IF($F38&gt;0,INDEX('計算A'!DC$110:DC$114,$F38+1)+IF(AND($E38=1,QC38=0),1000,0),MIN(AEV38,20)*400+(IF('計算A'!DB$106=1,1-GU38,0)+IF('計算A'!DC$106=1,1-GW38,0))*150+85+'計算A'!DC$5*100000+IF(AND($E38=1,QC38=0),50000,0))),1000000))</f>
        <v/>
      </c>
      <c r="ZK38">
        <f>IF($B38=0,1000000,IF(INDEX('計算A'!$D$60:$II$104,$B38,105)*GW38=1,IF(AND($E38=2,QD38=0),1000000,IF($F38&gt;0,INDEX('計算A'!DD$110:DD$114,$F38+1)+IF(AND($E38=1,QD38=0),1000,0),MIN(AEV38,20)*400+(IF('計算A'!DC$106=1,1-GV38,0)+IF('計算A'!DD$106=1,1-GX38,0))*150+95+'計算A'!DD$5*100000+IF(AND($E38=1,QD38=0),50000,0))),1000000))</f>
        <v/>
      </c>
      <c r="ZL38">
        <f>IF($B38=0,1000000,IF(INDEX('計算A'!$D$60:$II$104,$B38,106)*GX38=1,IF(AND($E38=2,QE38=0),1000000,IF($F38&gt;0,INDEX('計算A'!DE$110:DE$114,$F38+1)+IF(AND($E38=1,QE38=0),1000,0),MIN(AEV38,20)*400+(IF('計算A'!DD$106=1,1-GW38,0)+IF('計算A'!DE$106=1,1-GY38,0))*150+105+'計算A'!DE$5*100000+IF(AND($E38=1,QE38=0),50000,0))),1000000))</f>
        <v/>
      </c>
      <c r="ZM38">
        <f>IF($B38=0,1000000,IF(INDEX('計算A'!$D$60:$II$104,$B38,107)*GY38=1,IF(AND($E38=2,QF38=0),1000000,IF($F38&gt;0,INDEX('計算A'!DF$110:DF$114,$F38+1)+IF(AND($E38=1,QF38=0),1000,0),MIN(AEV38,20)*400+(IF('計算A'!DE$106=1,1-GX38,0)+IF('計算A'!DF$106=1,1-GZ38,0))*150+115+'計算A'!DF$5*100000+IF(AND($E38=1,QF38=0),50000,0))),1000000))</f>
        <v/>
      </c>
      <c r="ZN38">
        <f>IF($B38=0,1000000,IF(INDEX('計算A'!$D$60:$II$104,$B38,108)*GZ38=1,IF(AND($E38=2,QG38=0),1000000,IF($F38&gt;0,INDEX('計算A'!DG$110:DG$114,$F38+1)+IF(AND($E38=1,QG38=0),1000,0),MIN(AEV38,20)*400+(IF('計算A'!DF$106=1,1-GY38,0)+IF('計算A'!DG$106=1,1-HA38,0))*150+125+'計算A'!DG$5*100000+IF(AND($E38=1,QG38=0),50000,0))),1000000))</f>
        <v/>
      </c>
      <c r="ZO38">
        <f>IF($B38=0,1000000,IF(INDEX('計算A'!$D$60:$II$104,$B38,109)*HA38=1,IF(AND($E38=2,QH38=0),1000000,IF($F38&gt;0,INDEX('計算A'!DH$110:DH$114,$F38+1)+IF(AND($E38=1,QH38=0),1000,0),MIN(AEV38,20)*400+(IF('計算A'!DG$106=1,1-GZ38,0)+IF('計算A'!DH$106=1,1-HB38,0))*150+135+'計算A'!DH$5*100000+IF(AND($E38=1,QH38=0),50000,0))),1000000))</f>
        <v/>
      </c>
      <c r="ZP38">
        <f>IF($B38=0,1000000,IF(INDEX('計算A'!$D$60:$II$104,$B38,110)*HB38=1,IF(AND($E38=2,QI38=0),1000000,IF($F38&gt;0,INDEX('計算A'!DI$110:DI$114,$F38+1)+IF(AND($E38=1,QI38=0),1000,0),MIN(AEV38,20)*400+(IF('計算A'!DH$106=1,1-HA38,0)+IF('計算A'!DI$106=1,1-HC38,0))*150+145+'計算A'!DI$5*100000+IF(AND($E38=1,QI38=0),50000,0))),1000000))</f>
        <v/>
      </c>
      <c r="ZQ38">
        <f>IF($B38=0,1000000,IF(INDEX('計算A'!$D$60:$II$104,$B38,111)*HC38=1,IF(AND($E38=2,QJ38=0),1000000,IF($F38&gt;0,INDEX('計算A'!DJ$110:DJ$114,$F38+1)+IF(AND($E38=1,QJ38=0),1000,0),MIN(AEV38,20)*400+(IF('計算A'!DI$106=1,1-HB38,0)+IF('計算A'!DJ$106=1,1-HD38,0))*150+155+'計算A'!DJ$5*100000+IF(AND($E38=1,QJ38=0),50000,0))),1000000))</f>
        <v/>
      </c>
      <c r="ZR38">
        <f>IF($B38=0,1000000,IF(INDEX('計算A'!$D$60:$II$104,$B38,112)*HD38=1,IF(AND($E38=2,QK38=0),1000000,IF($F38&gt;0,INDEX('計算A'!DK$110:DK$114,$F38+1)+IF(AND($E38=1,QK38=0),1000,0),MIN(AEV38,20)*400+(IF('計算A'!DJ$106=1,1-HC38,0)+IF('計算A'!DK$106=1,1-HE38,0))*150+165+'計算A'!DK$5*100000+IF(AND($E38=1,QK38=0),50000,0))),1000000))</f>
        <v/>
      </c>
      <c r="ZS38">
        <f>IF($B38=0,1000000,IF(INDEX('計算A'!$D$60:$II$104,$B38,113)*HE38=1,IF(AND($E38=2,QL38=0),1000000,IF($F38&gt;0,INDEX('計算A'!DL$110:DL$114,$F38+1)+IF(AND($E38=1,QL38=0),1000,0),MIN(AEV38,20)*400+(IF('計算A'!DK$106=1,1-HD38,0)+IF('計算A'!DL$106=1,1-HF38,0))*150+175+'計算A'!DL$5*100000+IF(AND($E38=1,QL38=0),50000,0))),1000000))</f>
        <v/>
      </c>
      <c r="ZT38">
        <f>IF($B38=0,1000000,IF(INDEX('計算A'!$D$60:$II$104,$B38,114)*HF38=1,IF(AND($E38=2,QM38=0),1000000,IF($F38&gt;0,INDEX('計算A'!DM$110:DM$114,$F38+1)+IF(AND($E38=1,QM38=0),1000,0),MIN(AEV38,20)*400+(IF('計算A'!DL$106=1,1-HE38,0)+IF('計算A'!DM$106=1,1-HG38,0))*150+185+'計算A'!DM$5*100000+IF(AND($E38=1,QM38=0),50000,0))),1000000))</f>
        <v/>
      </c>
      <c r="ZU38">
        <f>IF($B38=0,1000000,IF(INDEX('計算A'!$D$60:$II$104,$B38,115)*HG38=1,IF(AND($E38=2,QN38=0),1000000,IF($F38&gt;0,INDEX('計算A'!DN$110:DN$114,$F38+1)+IF(AND($E38=1,QN38=0),1000,0),MIN(AEV38,20)*400+(IF('計算A'!DM$106=1,1-HF38,0)+IF('計算A'!DN$106=1,1-HH38,0))*150+195+'計算A'!DN$5*100000+IF(AND($E38=1,QN38=0),50000,0))),1000000))</f>
        <v/>
      </c>
      <c r="ZV38">
        <f>IF($B38=0,1000000,IF(INDEX('計算A'!$D$60:$II$104,$B38,116)*HH38=1,IF(AND($E38=2,QO38=0),1000000,IF($F38&gt;0,INDEX('計算A'!DO$110:DO$114,$F38+1)+IF(AND($E38=1,QO38=0),1000,0),MIN(AEV38,20)*400+(IF('計算A'!DN$106=1,1-HG38,0)+IF('計算A'!DO$106=1,1-HI38,0))*150+205+'計算A'!DO$5*100000+IF(AND($E38=1,QO38=0),50000,0))),1000000))</f>
        <v/>
      </c>
      <c r="ZW38">
        <f>IF($B38=0,1000000,IF(INDEX('計算A'!$D$60:$II$104,$B38,117)*HI38=1,IF(AND($E38=2,QP38=0),1000000,IF($F38&gt;0,INDEX('計算A'!DP$110:DP$114,$F38+1)+IF(AND($E38=1,QP38=0),1000,0),MIN(AEV38,20)*400+(IF('計算A'!DO$106=1,1-HH38,0)+IF('計算A'!DP$106=1,1-HJ38,0))*150+215+'計算A'!DP$5*100000+IF(AND($E38=1,QP38=0),50000,0))),1000000))</f>
        <v/>
      </c>
      <c r="ZX38">
        <f>IF($B38=0,1000000,IF(INDEX('計算A'!$D$60:$II$104,$B38,118)*HJ38=1,IF(AND($E38=2,QQ38=0),1000000,IF($F38&gt;0,INDEX('計算A'!DQ$110:DQ$114,$F38+1)+IF(AND($E38=1,QQ38=0),1000,0),MIN(AEV38,20)*400+(IF('計算A'!DP$106=1,1-HI38,0)+IF('計算A'!DQ$106=1,1-HK38,0))*150+225+'計算A'!DQ$5*100000+IF(AND($E38=1,QQ38=0),50000,0))),1000000))</f>
        <v/>
      </c>
      <c r="ZY38">
        <f>IF($B38=0,1000000,IF(INDEX('計算A'!$D$60:$II$104,$B38,119)*HK38=1,IF(AND($E38=2,QR38=0),1000000,IF($F38&gt;0,INDEX('計算A'!DR$110:DR$114,$F38+1)+IF(AND($E38=1,QR38=0),1000,0),MIN(AEV38,20)*400+(IF('計算A'!DQ$106=1,1-HJ38,0)+IF('計算A'!DR$106=1,1-HL38,0))*150+235+'計算A'!DR$5*100000+IF(AND($E38=1,QR38=0),50000,0))),1000000))</f>
        <v/>
      </c>
      <c r="ZZ38">
        <f>IF($B38=0,1000000,IF(INDEX('計算A'!$D$60:$II$104,$B38,120)*HL38=1,IF(AND($E38=2,QS38=0),1000000,IF($F38&gt;0,INDEX('計算A'!DS$110:DS$114,$F38+1)+IF(AND($E38=1,QS38=0),1000,0),MIN(AEV38,20)*400+(IF('計算A'!DR$106=1,1-HK38,0))*150+245+'計算A'!DS$5*100000+IF(AND($E38=1,QS38=0),50000,0))),1000000))</f>
        <v/>
      </c>
      <c r="AAA38">
        <f>IF($B38=0,1000000,IF(INDEX('計算A'!$D$60:$II$104,$B38,121)*HM38=1,IF(AND($E38=2,QT38=0),1000000,IF($F38&gt;0,INDEX('計算A'!DT$110:DT$114,$F38+1)+IF(AND($E38=1,QT38=0),1000,0),MIN(AEW38,20)*400+(IF('計算A'!DT$106=1,1-HN38,0))*150+16+'計算A'!DT$5*100000+IF(AND($E38=1,QT38=0),50000,0))),1000000))</f>
        <v/>
      </c>
      <c r="AAB38">
        <f>IF($B38=0,1000000,IF(INDEX('計算A'!$D$60:$II$104,$B38,122)*HN38=1,IF(AND($E38=2,QU38=0),1000000,IF($F38&gt;0,INDEX('計算A'!DU$110:DU$114,$F38+1)+IF(AND($E38=1,QU38=0),1000,0),MIN(AEW38,20)*400+(IF('計算A'!DT$106=1,1-HM38,0)+IF('計算A'!DU$106=1,1-HO38,0))*150+26+'計算A'!DU$5*100000+IF(AND($E38=1,QU38=0),50000,0))),1000000))</f>
        <v/>
      </c>
      <c r="AAC38">
        <f>IF($B38=0,1000000,IF(INDEX('計算A'!$D$60:$II$104,$B38,123)*HO38=1,IF(AND($E38=2,QV38=0),1000000,IF($F38&gt;0,INDEX('計算A'!DV$110:DV$114,$F38+1)+IF(AND($E38=1,QV38=0),1000,0),MIN(AEW38,20)*400+(IF('計算A'!DU$106=1,1-HN38,0)+IF('計算A'!DV$106=1,1-HP38,0))*150+36+'計算A'!DV$5*100000+IF(AND($E38=1,QV38=0),50000,0))),1000000))</f>
        <v/>
      </c>
      <c r="AAD38">
        <f>IF($B38=0,1000000,IF(INDEX('計算A'!$D$60:$II$104,$B38,124)*HP38=1,IF(AND($E38=2,QW38=0),1000000,IF($F38&gt;0,INDEX('計算A'!DW$110:DW$114,$F38+1)+IF(AND($E38=1,QW38=0),1000,0),MIN(AEW38,20)*400+(IF('計算A'!DV$106=1,1-HO38,0)+IF('計算A'!DW$106=1,1-HQ38,0))*150+46+'計算A'!DW$5*100000+IF(AND($E38=1,QW38=0),50000,0))),1000000))</f>
        <v/>
      </c>
      <c r="AAE38">
        <f>IF($B38=0,1000000,IF(INDEX('計算A'!$D$60:$II$104,$B38,125)*HQ38=1,IF(AND($E38=2,QX38=0),1000000,IF($F38&gt;0,INDEX('計算A'!DX$110:DX$114,$F38+1)+IF(AND($E38=1,QX38=0),1000,0),MIN(AEW38,20)*400+(IF('計算A'!DW$106=1,1-HP38,0)+IF('計算A'!DX$106=1,1-HR38,0))*150+56+'計算A'!DX$5*100000+IF(AND($E38=1,QX38=0),50000,0))),1000000))</f>
        <v/>
      </c>
      <c r="AAF38">
        <f>IF($B38=0,1000000,IF(INDEX('計算A'!$D$60:$II$104,$B38,126)*HR38=1,IF(AND($E38=2,QY38=0),1000000,IF($F38&gt;0,INDEX('計算A'!DY$110:DY$114,$F38+1)+IF(AND($E38=1,QY38=0),1000,0),MIN(AEW38,20)*400+(IF('計算A'!DX$106=1,1-HQ38,0)+IF('計算A'!DY$106=1,1-HS38,0))*150+66+'計算A'!DY$5*100000+IF(AND($E38=1,QY38=0),50000,0))),1000000))</f>
        <v/>
      </c>
      <c r="AAG38">
        <f>IF($B38=0,1000000,IF(INDEX('計算A'!$D$60:$II$104,$B38,127)*HS38=1,IF(AND($E38=2,QZ38=0),1000000,IF($F38&gt;0,INDEX('計算A'!DZ$110:DZ$114,$F38+1)+IF(AND($E38=1,QZ38=0),1000,0),MIN(AEW38,20)*400+(IF('計算A'!DY$106=1,1-HR38,0)+IF('計算A'!DZ$106=1,1-HT38,0))*150+76+'計算A'!DZ$5*100000+IF(AND($E38=1,QZ38=0),50000,0))),1000000))</f>
        <v/>
      </c>
      <c r="AAH38">
        <f>IF($B38=0,1000000,IF(INDEX('計算A'!$D$60:$II$104,$B38,128)*HT38=1,IF(AND($E38=2,RA38=0),1000000,IF($F38&gt;0,INDEX('計算A'!EA$110:EA$114,$F38+1)+IF(AND($E38=1,RA38=0),1000,0),MIN(AEW38,20)*400+(IF('計算A'!DZ$106=1,1-HS38,0)+IF('計算A'!EA$106=1,1-HU38,0))*150+86+'計算A'!EA$5*100000+IF(AND($E38=1,RA38=0),50000,0))),1000000))</f>
        <v/>
      </c>
      <c r="AAI38">
        <f>IF($B38=0,1000000,IF(INDEX('計算A'!$D$60:$II$104,$B38,129)*HU38=1,IF(AND($E38=2,RB38=0),1000000,IF($F38&gt;0,INDEX('計算A'!EB$110:EB$114,$F38+1)+IF(AND($E38=1,RB38=0),1000,0),MIN(AEW38,20)*400+(IF('計算A'!EA$106=1,1-HT38,0)+IF('計算A'!EB$106=1,1-HV38,0))*150+96+'計算A'!EB$5*100000+IF(AND($E38=1,RB38=0),50000,0))),1000000))</f>
        <v/>
      </c>
      <c r="AAJ38">
        <f>IF($B38=0,1000000,IF(INDEX('計算A'!$D$60:$II$104,$B38,130)*HV38=1,IF(AND($E38=2,RC38=0),1000000,IF($F38&gt;0,INDEX('計算A'!EC$110:EC$114,$F38+1)+IF(AND($E38=1,RC38=0),1000,0),MIN(AEW38,20)*400+(IF('計算A'!EB$106=1,1-HU38,0)+IF('計算A'!EC$106=1,1-HW38,0))*150+106+'計算A'!EC$5*100000+IF(AND($E38=1,RC38=0),50000,0))),1000000))</f>
        <v/>
      </c>
      <c r="AAK38">
        <f>IF($B38=0,1000000,IF(INDEX('計算A'!$D$60:$II$104,$B38,131)*HW38=1,IF(AND($E38=2,RD38=0),1000000,IF($F38&gt;0,INDEX('計算A'!ED$110:ED$114,$F38+1)+IF(AND($E38=1,RD38=0),1000,0),MIN(AEW38,20)*400+(IF('計算A'!EC$106=1,1-HV38,0)+IF('計算A'!ED$106=1,1-HX38,0))*150+116+'計算A'!ED$5*100000+IF(AND($E38=1,RD38=0),50000,0))),1000000))</f>
        <v/>
      </c>
      <c r="AAL38">
        <f>IF($B38=0,1000000,IF(INDEX('計算A'!$D$60:$II$104,$B38,132)*HX38=1,IF(AND($E38=2,RE38=0),1000000,IF($F38&gt;0,INDEX('計算A'!EE$110:EE$114,$F38+1)+IF(AND($E38=1,RE38=0),1000,0),MIN(AEW38,20)*400+(IF('計算A'!ED$106=1,1-HW38,0)+IF('計算A'!EE$106=1,1-HY38,0))*150+126+'計算A'!EE$5*100000+IF(AND($E38=1,RE38=0),50000,0))),1000000))</f>
        <v/>
      </c>
      <c r="AAM38">
        <f>IF($B38=0,1000000,IF(INDEX('計算A'!$D$60:$II$104,$B38,133)*HY38=1,IF(AND($E38=2,RF38=0),1000000,IF($F38&gt;0,INDEX('計算A'!EF$110:EF$114,$F38+1)+IF(AND($E38=1,RF38=0),1000,0),MIN(AEW38,20)*400+(IF('計算A'!EE$106=1,1-HX38,0)+IF('計算A'!EF$106=1,1-HZ38,0))*150+136+'計算A'!EF$5*100000+IF(AND($E38=1,RF38=0),50000,0))),1000000))</f>
        <v/>
      </c>
      <c r="AAN38">
        <f>IF($B38=0,1000000,IF(INDEX('計算A'!$D$60:$II$104,$B38,134)*HZ38=1,IF(AND($E38=2,RG38=0),1000000,IF($F38&gt;0,INDEX('計算A'!EG$110:EG$114,$F38+1)+IF(AND($E38=1,RG38=0),1000,0),MIN(AEW38,20)*400+(IF('計算A'!EF$106=1,1-HY38,0)+IF('計算A'!EG$106=1,1-IA38,0))*150+146+'計算A'!EG$5*100000+IF(AND($E38=1,RG38=0),50000,0))),1000000))</f>
        <v/>
      </c>
      <c r="AAO38">
        <f>IF($B38=0,1000000,IF(INDEX('計算A'!$D$60:$II$104,$B38,135)*IA38=1,IF(AND($E38=2,RH38=0),1000000,IF($F38&gt;0,INDEX('計算A'!EH$110:EH$114,$F38+1)+IF(AND($E38=1,RH38=0),1000,0),MIN(AEW38,20)*400+(IF('計算A'!EG$106=1,1-HZ38,0)+IF('計算A'!EH$106=1,1-IB38,0))*150+156+'計算A'!EH$5*100000+IF(AND($E38=1,RH38=0),50000,0))),1000000))</f>
        <v/>
      </c>
      <c r="AAP38">
        <f>IF($B38=0,1000000,IF(INDEX('計算A'!$D$60:$II$104,$B38,136)*IB38=1,IF(AND($E38=2,RI38=0),1000000,IF($F38&gt;0,INDEX('計算A'!EI$110:EI$114,$F38+1)+IF(AND($E38=1,RI38=0),1000,0),MIN(AEW38,20)*400+(IF('計算A'!EH$106=1,1-IA38,0)+IF('計算A'!EI$106=1,1-IC38,0))*150+166+'計算A'!EI$5*100000+IF(AND($E38=1,RI38=0),50000,0))),1000000))</f>
        <v/>
      </c>
      <c r="AAQ38">
        <f>IF($B38=0,1000000,IF(INDEX('計算A'!$D$60:$II$104,$B38,137)*IC38=1,IF(AND($E38=2,RJ38=0),1000000,IF($F38&gt;0,INDEX('計算A'!EJ$110:EJ$114,$F38+1)+IF(AND($E38=1,RJ38=0),1000,0),MIN(AEW38,20)*400+(IF('計算A'!EI$106=1,1-IB38,0)+IF('計算A'!EJ$106=1,1-ID38,0))*150+176+'計算A'!EJ$5*100000+IF(AND($E38=1,RJ38=0),50000,0))),1000000))</f>
        <v/>
      </c>
      <c r="AAR38">
        <f>IF($B38=0,1000000,IF(INDEX('計算A'!$D$60:$II$104,$B38,138)*ID38=1,IF(AND($E38=2,RK38=0),1000000,IF($F38&gt;0,INDEX('計算A'!EK$110:EK$114,$F38+1)+IF(AND($E38=1,RK38=0),1000,0),MIN(AEW38,20)*400+(IF('計算A'!EJ$106=1,1-IC38,0)+IF('計算A'!EK$106=1,1-IE38,0))*150+186+'計算A'!EK$5*100000+IF(AND($E38=1,RK38=0),50000,0))),1000000))</f>
        <v/>
      </c>
      <c r="AAS38">
        <f>IF($B38=0,1000000,IF(INDEX('計算A'!$D$60:$II$104,$B38,139)*IE38=1,IF(AND($E38=2,RL38=0),1000000,IF($F38&gt;0,INDEX('計算A'!EL$110:EL$114,$F38+1)+IF(AND($E38=1,RL38=0),1000,0),MIN(AEW38,20)*400+(IF('計算A'!EK$106=1,1-ID38,0)+IF('計算A'!EL$106=1,1-IF38,0))*150+196+'計算A'!EL$5*100000+IF(AND($E38=1,RL38=0),50000,0))),1000000))</f>
        <v/>
      </c>
      <c r="AAT38">
        <f>IF($B38=0,1000000,IF(INDEX('計算A'!$D$60:$II$104,$B38,140)*IF38=1,IF(AND($E38=2,RM38=0),1000000,IF($F38&gt;0,INDEX('計算A'!EM$110:EM$114,$F38+1)+IF(AND($E38=1,RM38=0),1000,0),MIN(AEW38,20)*400+(IF('計算A'!EL$106=1,1-IE38,0)+IF('計算A'!EM$106=1,1-IG38,0))*150+206+'計算A'!EM$5*100000+IF(AND($E38=1,RM38=0),50000,0))),1000000))</f>
        <v/>
      </c>
      <c r="AAU38">
        <f>IF($B38=0,1000000,IF(INDEX('計算A'!$D$60:$II$104,$B38,141)*IG38=1,IF(AND($E38=2,RN38=0),1000000,IF($F38&gt;0,INDEX('計算A'!EN$110:EN$114,$F38+1)+IF(AND($E38=1,RN38=0),1000,0),MIN(AEW38,20)*400+(IF('計算A'!EM$106=1,1-IF38,0)+IF('計算A'!EN$106=1,1-IH38,0))*150+216+'計算A'!EN$5*100000+IF(AND($E38=1,RN38=0),50000,0))),1000000))</f>
        <v/>
      </c>
      <c r="AAV38">
        <f>IF($B38=0,1000000,IF(INDEX('計算A'!$D$60:$II$104,$B38,142)*IH38=1,IF(AND($E38=2,RO38=0),1000000,IF($F38&gt;0,INDEX('計算A'!EO$110:EO$114,$F38+1)+IF(AND($E38=1,RO38=0),1000,0),MIN(AEW38,20)*400+(IF('計算A'!EN$106=1,1-IG38,0)+IF('計算A'!EO$106=1,1-II38,0))*150+226+'計算A'!EO$5*100000+IF(AND($E38=1,RO38=0),50000,0))),1000000))</f>
        <v/>
      </c>
      <c r="AAW38">
        <f>IF($B38=0,1000000,IF(INDEX('計算A'!$D$60:$II$104,$B38,143)*II38=1,IF(AND($E38=2,RP38=0),1000000,IF($F38&gt;0,INDEX('計算A'!EP$110:EP$114,$F38+1)+IF(AND($E38=1,RP38=0),1000,0),MIN(AEW38,20)*400+(IF('計算A'!EO$106=1,1-IH38,0)+IF('計算A'!EP$106=1,1-IJ38,0))*150+236+'計算A'!EP$5*100000+IF(AND($E38=1,RP38=0),50000,0))),1000000))</f>
        <v/>
      </c>
      <c r="AAX38">
        <f>IF($B38=0,1000000,IF(INDEX('計算A'!$D$60:$II$104,$B38,144)*IJ38=1,IF(AND($E38=2,RQ38=0),1000000,IF($F38&gt;0,INDEX('計算A'!EQ$110:EQ$114,$F38+1)+IF(AND($E38=1,RQ38=0),1000,0),MIN(AEW38,20)*400+(IF('計算A'!EP$106=1,1-II38,0))*150+246+'計算A'!EQ$5*100000+IF(AND($E38=1,RQ38=0),50000,0))),1000000))</f>
        <v/>
      </c>
      <c r="AAY38">
        <f>IF($B38=0,1000000,IF(INDEX('計算A'!$D$60:$II$104,$B38,145)*IK38=1,IF(AND($E38=2,RR38=0),1000000,IF($F38&gt;0,INDEX('計算A'!ER$110:ER$114,$F38+1)+IF(AND($E38=1,RR38=0),1000,0),MIN(AEX38,20)*400+(IF('計算A'!ER$106=1,1-IL38,0))*150+17+'計算A'!ER$5*100000+IF(AND($E38=1,RR38=0),50000,0))),1000000))</f>
        <v/>
      </c>
      <c r="AAZ38">
        <f>IF($B38=0,1000000,IF(INDEX('計算A'!$D$60:$II$104,$B38,146)*IL38=1,IF(AND($E38=2,RS38=0),1000000,IF($F38&gt;0,INDEX('計算A'!ES$110:ES$114,$F38+1)+IF(AND($E38=1,RS38=0),1000,0),MIN(AEX38,20)*400+(IF('計算A'!ER$106=1,1-IK38,0)+IF('計算A'!ES$106=1,1-IM38,0))*150+27+'計算A'!ES$5*100000+IF(AND($E38=1,RS38=0),50000,0))),1000000))</f>
        <v/>
      </c>
      <c r="ABA38">
        <f>IF($B38=0,1000000,IF(INDEX('計算A'!$D$60:$II$104,$B38,147)*IM38=1,IF(AND($E38=2,RT38=0),1000000,IF($F38&gt;0,INDEX('計算A'!ET$110:ET$114,$F38+1)+IF(AND($E38=1,RT38=0),1000,0),MIN(AEX38,20)*400+(IF('計算A'!ES$106=1,1-IL38,0)+IF('計算A'!ET$106=1,1-IN38,0))*150+37+'計算A'!ET$5*100000+IF(AND($E38=1,RT38=0),50000,0))),1000000))</f>
        <v/>
      </c>
      <c r="ABB38">
        <f>IF($B38=0,1000000,IF(INDEX('計算A'!$D$60:$II$104,$B38,148)*IN38=1,IF(AND($E38=2,RU38=0),1000000,IF($F38&gt;0,INDEX('計算A'!EU$110:EU$114,$F38+1)+IF(AND($E38=1,RU38=0),1000,0),MIN(AEX38,20)*400+(IF('計算A'!ET$106=1,1-IM38,0)+IF('計算A'!EU$106=1,1-IO38,0))*150+47+'計算A'!EU$5*100000+IF(AND($E38=1,RU38=0),50000,0))),1000000))</f>
        <v/>
      </c>
      <c r="ABC38">
        <f>IF($B38=0,1000000,IF(INDEX('計算A'!$D$60:$II$104,$B38,149)*IO38=1,IF(AND($E38=2,RV38=0),1000000,IF($F38&gt;0,INDEX('計算A'!EV$110:EV$114,$F38+1)+IF(AND($E38=1,RV38=0),1000,0),MIN(AEX38,20)*400+(IF('計算A'!EU$106=1,1-IN38,0)+IF('計算A'!EV$106=1,1-IP38,0))*150+57+'計算A'!EV$5*100000+IF(AND($E38=1,RV38=0),50000,0))),1000000))</f>
        <v/>
      </c>
      <c r="ABD38">
        <f>IF($B38=0,1000000,IF(INDEX('計算A'!$D$60:$II$104,$B38,150)*IP38=1,IF(AND($E38=2,RW38=0),1000000,IF($F38&gt;0,INDEX('計算A'!EW$110:EW$114,$F38+1)+IF(AND($E38=1,RW38=0),1000,0),MIN(AEX38,20)*400+(IF('計算A'!EV$106=1,1-IO38,0)+IF('計算A'!EW$106=1,1-IQ38,0))*150+67+'計算A'!EW$5*100000+IF(AND($E38=1,RW38=0),50000,0))),1000000))</f>
        <v/>
      </c>
      <c r="ABE38">
        <f>IF($B38=0,1000000,IF(INDEX('計算A'!$D$60:$II$104,$B38,151)*IQ38=1,IF(AND($E38=2,RX38=0),1000000,IF($F38&gt;0,INDEX('計算A'!EX$110:EX$114,$F38+1)+IF(AND($E38=1,RX38=0),1000,0),MIN(AEX38,20)*400+(IF('計算A'!EW$106=1,1-IP38,0)+IF('計算A'!EX$106=1,1-IR38,0))*150+77+'計算A'!EX$5*100000+IF(AND($E38=1,RX38=0),50000,0))),1000000))</f>
        <v/>
      </c>
      <c r="ABF38">
        <f>IF($B38=0,1000000,IF(INDEX('計算A'!$D$60:$II$104,$B38,152)*IR38=1,IF(AND($E38=2,RY38=0),1000000,IF($F38&gt;0,INDEX('計算A'!EY$110:EY$114,$F38+1)+IF(AND($E38=1,RY38=0),1000,0),MIN(AEX38,20)*400+(IF('計算A'!EX$106=1,1-IQ38,0)+IF('計算A'!EY$106=1,1-IS38,0))*150+87+'計算A'!EY$5*100000+IF(AND($E38=1,RY38=0),50000,0))),1000000))</f>
        <v/>
      </c>
      <c r="ABG38">
        <f>IF($B38=0,1000000,IF(INDEX('計算A'!$D$60:$II$104,$B38,153)*IS38=1,IF(AND($E38=2,RZ38=0),1000000,IF($F38&gt;0,INDEX('計算A'!EZ$110:EZ$114,$F38+1)+IF(AND($E38=1,RZ38=0),1000,0),MIN(AEX38,20)*400+(IF('計算A'!EY$106=1,1-IR38,0)+IF('計算A'!EZ$106=1,1-IT38,0))*150+97+'計算A'!EZ$5*100000+IF(AND($E38=1,RZ38=0),50000,0))),1000000))</f>
        <v/>
      </c>
      <c r="ABH38">
        <f>IF($B38=0,1000000,IF(INDEX('計算A'!$D$60:$II$104,$B38,154)*IT38=1,IF(AND($E38=2,SA38=0),1000000,IF($F38&gt;0,INDEX('計算A'!FA$110:FA$114,$F38+1)+IF(AND($E38=1,SA38=0),1000,0),MIN(AEX38,20)*400+(IF('計算A'!EZ$106=1,1-IS38,0)+IF('計算A'!FA$106=1,1-IU38,0))*150+107+'計算A'!FA$5*100000+IF(AND($E38=1,SA38=0),50000,0))),1000000))</f>
        <v/>
      </c>
      <c r="ABI38">
        <f>IF($B38=0,1000000,IF(INDEX('計算A'!$D$60:$II$104,$B38,155)*IU38=1,IF(AND($E38=2,SB38=0),1000000,IF($F38&gt;0,INDEX('計算A'!FB$110:FB$114,$F38+1)+IF(AND($E38=1,SB38=0),1000,0),MIN(AEX38,20)*400+(IF('計算A'!FA$106=1,1-IT38,0)+IF('計算A'!FB$106=1,1-IV38,0))*150+117+'計算A'!FB$5*100000+IF(AND($E38=1,SB38=0),50000,0))),1000000))</f>
        <v/>
      </c>
      <c r="ABJ38">
        <f>IF($B38=0,1000000,IF(INDEX('計算A'!$D$60:$II$104,$B38,156)*IV38=1,IF(AND($E38=2,SC38=0),1000000,IF($F38&gt;0,INDEX('計算A'!FC$110:FC$114,$F38+1)+IF(AND($E38=1,SC38=0),1000,0),MIN(AEX38,20)*400+(IF('計算A'!FB$106=1,1-IU38,0)+IF('計算A'!FC$106=1,1-IW38,0))*150+127+'計算A'!FC$5*100000+IF(AND($E38=1,SC38=0),50000,0))),1000000))</f>
        <v/>
      </c>
      <c r="ABK38">
        <f>IF($B38=0,1000000,IF(INDEX('計算A'!$D$60:$II$104,$B38,157)*IW38=1,IF(AND($E38=2,SD38=0),1000000,IF($F38&gt;0,INDEX('計算A'!FD$110:FD$114,$F38+1)+IF(AND($E38=1,SD38=0),1000,0),MIN(AEX38,20)*400+(IF('計算A'!FC$106=1,1-IV38,0)+IF('計算A'!FD$106=1,1-IX38,0))*150+137+'計算A'!FD$5*100000+IF(AND($E38=1,SD38=0),50000,0))),1000000))</f>
        <v/>
      </c>
      <c r="ABL38">
        <f>IF($B38=0,1000000,IF(INDEX('計算A'!$D$60:$II$104,$B38,158)*IX38=1,IF(AND($E38=2,SE38=0),1000000,IF($F38&gt;0,INDEX('計算A'!FE$110:FE$114,$F38+1)+IF(AND($E38=1,SE38=0),1000,0),MIN(AEX38,20)*400+(IF('計算A'!FD$106=1,1-IW38,0)+IF('計算A'!FE$106=1,1-IY38,0))*150+147+'計算A'!FE$5*100000+IF(AND($E38=1,SE38=0),50000,0))),1000000))</f>
        <v/>
      </c>
      <c r="ABM38">
        <f>IF($B38=0,1000000,IF(INDEX('計算A'!$D$60:$II$104,$B38,159)*IY38=1,IF(AND($E38=2,SF38=0),1000000,IF($F38&gt;0,INDEX('計算A'!FF$110:FF$114,$F38+1)+IF(AND($E38=1,SF38=0),1000,0),MIN(AEX38,20)*400+(IF('計算A'!FE$106=1,1-IX38,0)+IF('計算A'!FF$106=1,1-IZ38,0))*150+157+'計算A'!FF$5*100000+IF(AND($E38=1,SF38=0),50000,0))),1000000))</f>
        <v/>
      </c>
      <c r="ABN38">
        <f>IF($B38=0,1000000,IF(INDEX('計算A'!$D$60:$II$104,$B38,160)*IZ38=1,IF(AND($E38=2,SG38=0),1000000,IF($F38&gt;0,INDEX('計算A'!FG$110:FG$114,$F38+1)+IF(AND($E38=1,SG38=0),1000,0),MIN(AEX38,20)*400+(IF('計算A'!FF$106=1,1-IY38,0)+IF('計算A'!FG$106=1,1-JA38,0))*150+167+'計算A'!FG$5*100000+IF(AND($E38=1,SG38=0),50000,0))),1000000))</f>
        <v/>
      </c>
      <c r="ABO38">
        <f>IF($B38=0,1000000,IF(INDEX('計算A'!$D$60:$II$104,$B38,161)*JA38=1,IF(AND($E38=2,SH38=0),1000000,IF($F38&gt;0,INDEX('計算A'!FH$110:FH$114,$F38+1)+IF(AND($E38=1,SH38=0),1000,0),MIN(AEX38,20)*400+(IF('計算A'!FG$106=1,1-IZ38,0)+IF('計算A'!FH$106=1,1-JB38,0))*150+177+'計算A'!FH$5*100000+IF(AND($E38=1,SH38=0),50000,0))),1000000))</f>
        <v/>
      </c>
      <c r="ABP38">
        <f>IF($B38=0,1000000,IF(INDEX('計算A'!$D$60:$II$104,$B38,162)*JB38=1,IF(AND($E38=2,SI38=0),1000000,IF($F38&gt;0,INDEX('計算A'!FI$110:FI$114,$F38+1)+IF(AND($E38=1,SI38=0),1000,0),MIN(AEX38,20)*400+(IF('計算A'!FH$106=1,1-JA38,0)+IF('計算A'!FI$106=1,1-JC38,0))*150+187+'計算A'!FI$5*100000+IF(AND($E38=1,SI38=0),50000,0))),1000000))</f>
        <v/>
      </c>
      <c r="ABQ38">
        <f>IF($B38=0,1000000,IF(INDEX('計算A'!$D$60:$II$104,$B38,163)*JC38=1,IF(AND($E38=2,SJ38=0),1000000,IF($F38&gt;0,INDEX('計算A'!FJ$110:FJ$114,$F38+1)+IF(AND($E38=1,SJ38=0),1000,0),MIN(AEX38,20)*400+(IF('計算A'!FI$106=1,1-JB38,0)+IF('計算A'!FJ$106=1,1-JD38,0))*150+197+'計算A'!FJ$5*100000+IF(AND($E38=1,SJ38=0),50000,0))),1000000))</f>
        <v/>
      </c>
      <c r="ABR38">
        <f>IF($B38=0,1000000,IF(INDEX('計算A'!$D$60:$II$104,$B38,164)*JD38=1,IF(AND($E38=2,SK38=0),1000000,IF($F38&gt;0,INDEX('計算A'!FK$110:FK$114,$F38+1)+IF(AND($E38=1,SK38=0),1000,0),MIN(AEX38,20)*400+(IF('計算A'!FJ$106=1,1-JC38,0)+IF('計算A'!FK$106=1,1-JE38,0))*150+207+'計算A'!FK$5*100000+IF(AND($E38=1,SK38=0),50000,0))),1000000))</f>
        <v/>
      </c>
      <c r="ABS38">
        <f>IF($B38=0,1000000,IF(INDEX('計算A'!$D$60:$II$104,$B38,165)*JE38=1,IF(AND($E38=2,SL38=0),1000000,IF($F38&gt;0,INDEX('計算A'!FL$110:FL$114,$F38+1)+IF(AND($E38=1,SL38=0),1000,0),MIN(AEX38,20)*400+(IF('計算A'!FK$106=1,1-JD38,0)+IF('計算A'!FL$106=1,1-JF38,0))*150+217+'計算A'!FL$5*100000+IF(AND($E38=1,SL38=0),50000,0))),1000000))</f>
        <v/>
      </c>
      <c r="ABT38">
        <f>IF($B38=0,1000000,IF(INDEX('計算A'!$D$60:$II$104,$B38,166)*JF38=1,IF(AND($E38=2,SM38=0),1000000,IF($F38&gt;0,INDEX('計算A'!FM$110:FM$114,$F38+1)+IF(AND($E38=1,SM38=0),1000,0),MIN(AEX38,20)*400+(IF('計算A'!FL$106=1,1-JE38,0)+IF('計算A'!FM$106=1,1-JG38,0))*150+227+'計算A'!FM$5*100000+IF(AND($E38=1,SM38=0),50000,0))),1000000))</f>
        <v/>
      </c>
      <c r="ABU38">
        <f>IF($B38=0,1000000,IF(INDEX('計算A'!$D$60:$II$104,$B38,167)*JG38=1,IF(AND($E38=2,SN38=0),1000000,IF($F38&gt;0,INDEX('計算A'!FN$110:FN$114,$F38+1)+IF(AND($E38=1,SN38=0),1000,0),MIN(AEX38,20)*400+(IF('計算A'!FM$106=1,1-JF38,0)+IF('計算A'!FN$106=1,1-JH38,0))*150+237+'計算A'!FN$5*100000+IF(AND($E38=1,SN38=0),50000,0))),1000000))</f>
        <v/>
      </c>
      <c r="ABV38">
        <f>IF($B38=0,1000000,IF(INDEX('計算A'!$D$60:$II$104,$B38,168)*JH38=1,IF(AND($E38=2,SO38=0),1000000,IF($F38&gt;0,INDEX('計算A'!FO$110:FO$114,$F38+1)+IF(AND($E38=1,SO38=0),1000,0),MIN(AEX38,20)*400+(IF('計算A'!FN$106=1,1-JG38,0))*150+247+'計算A'!FO$5*100000+IF(AND($E38=1,SO38=0),50000,0))),1000000))</f>
        <v/>
      </c>
      <c r="ABW38">
        <f>IF($B38=0,1000000,IF(INDEX('計算A'!$D$60:$II$104,$B38,169)*JI38=1,IF(AND($E38=2,SP38=0),1000000,IF($F38&gt;0,INDEX('計算A'!FP$110:FP$114,$F38+1)+IF(AND($E38=1,SP38=0),1000,0),MIN(AEY38,20)*400+(IF('計算A'!FP$106=1,1-JJ38,0))*150+18+'計算A'!FP$5*100000+IF(AND($E38=1,SP38=0),50000,0))),1000000))</f>
        <v/>
      </c>
      <c r="ABX38">
        <f>IF($B38=0,1000000,IF(INDEX('計算A'!$D$60:$II$104,$B38,170)*JJ38=1,IF(AND($E38=2,SQ38=0),1000000,IF($F38&gt;0,INDEX('計算A'!FQ$110:FQ$114,$F38+1)+IF(AND($E38=1,SQ38=0),1000,0),MIN(AEY38,20)*400+(IF('計算A'!FP$106=1,1-JI38,0)+IF('計算A'!FQ$106=1,1-JK38,0))*150+28+'計算A'!FQ$5*100000+IF(AND($E38=1,SQ38=0),50000,0))),1000000))</f>
        <v/>
      </c>
      <c r="ABY38">
        <f>IF($B38=0,1000000,IF(INDEX('計算A'!$D$60:$II$104,$B38,171)*JK38=1,IF(AND($E38=2,SR38=0),1000000,IF($F38&gt;0,INDEX('計算A'!FR$110:FR$114,$F38+1)+IF(AND($E38=1,SR38=0),1000,0),MIN(AEY38,20)*400+(IF('計算A'!FQ$106=1,1-JJ38,0)+IF('計算A'!FR$106=1,1-JL38,0))*150+38+'計算A'!FR$5*100000+IF(AND($E38=1,SR38=0),50000,0))),1000000))</f>
        <v/>
      </c>
      <c r="ABZ38">
        <f>IF($B38=0,1000000,IF(INDEX('計算A'!$D$60:$II$104,$B38,172)*JL38=1,IF(AND($E38=2,SS38=0),1000000,IF($F38&gt;0,INDEX('計算A'!FS$110:FS$114,$F38+1)+IF(AND($E38=1,SS38=0),1000,0),MIN(AEY38,20)*400+(IF('計算A'!FR$106=1,1-JK38,0)+IF('計算A'!FS$106=1,1-JM38,0))*150+48+'計算A'!FS$5*100000+IF(AND($E38=1,SS38=0),50000,0))),1000000))</f>
        <v/>
      </c>
      <c r="ACA38">
        <f>IF($B38=0,1000000,IF(INDEX('計算A'!$D$60:$II$104,$B38,173)*JM38=1,IF(AND($E38=2,ST38=0),1000000,IF($F38&gt;0,INDEX('計算A'!FT$110:FT$114,$F38+1)+IF(AND($E38=1,ST38=0),1000,0),MIN(AEY38,20)*400+(IF('計算A'!FS$106=1,1-JL38,0)+IF('計算A'!FT$106=1,1-JN38,0))*150+58+'計算A'!FT$5*100000+IF(AND($E38=1,ST38=0),50000,0))),1000000))</f>
        <v/>
      </c>
      <c r="ACB38">
        <f>IF($B38=0,1000000,IF(INDEX('計算A'!$D$60:$II$104,$B38,174)*JN38=1,IF(AND($E38=2,SU38=0),1000000,IF($F38&gt;0,INDEX('計算A'!FU$110:FU$114,$F38+1)+IF(AND($E38=1,SU38=0),1000,0),MIN(AEY38,20)*400+(IF('計算A'!FT$106=1,1-JM38,0)+IF('計算A'!FU$106=1,1-JO38,0))*150+68+'計算A'!FU$5*100000+IF(AND($E38=1,SU38=0),50000,0))),1000000))</f>
        <v/>
      </c>
      <c r="ACC38">
        <f>IF($B38=0,1000000,IF(INDEX('計算A'!$D$60:$II$104,$B38,175)*JO38=1,IF(AND($E38=2,SV38=0),1000000,IF($F38&gt;0,INDEX('計算A'!FV$110:FV$114,$F38+1)+IF(AND($E38=1,SV38=0),1000,0),MIN(AEY38,20)*400+(IF('計算A'!FU$106=1,1-JN38,0)+IF('計算A'!FV$106=1,1-JP38,0))*150+78+'計算A'!FV$5*100000+IF(AND($E38=1,SV38=0),50000,0))),1000000))</f>
        <v/>
      </c>
      <c r="ACD38">
        <f>IF($B38=0,1000000,IF(INDEX('計算A'!$D$60:$II$104,$B38,176)*JP38=1,IF(AND($E38=2,SW38=0),1000000,IF($F38&gt;0,INDEX('計算A'!FW$110:FW$114,$F38+1)+IF(AND($E38=1,SW38=0),1000,0),MIN(AEY38,20)*400+(IF('計算A'!FV$106=1,1-JO38,0)+IF('計算A'!FW$106=1,1-JQ38,0))*150+88+'計算A'!FW$5*100000+IF(AND($E38=1,SW38=0),50000,0))),1000000))</f>
        <v/>
      </c>
      <c r="ACE38">
        <f>IF($B38=0,1000000,IF(INDEX('計算A'!$D$60:$II$104,$B38,177)*JQ38=1,IF(AND($E38=2,SX38=0),1000000,IF($F38&gt;0,INDEX('計算A'!FX$110:FX$114,$F38+1)+IF(AND($E38=1,SX38=0),1000,0),MIN(AEY38,20)*400+(IF('計算A'!FW$106=1,1-JP38,0)+IF('計算A'!FX$106=1,1-JR38,0))*150+98+'計算A'!FX$5*100000+IF(AND($E38=1,SX38=0),50000,0))),1000000))</f>
        <v/>
      </c>
      <c r="ACF38">
        <f>IF($B38=0,1000000,IF(INDEX('計算A'!$D$60:$II$104,$B38,178)*JR38=1,IF(AND($E38=2,SY38=0),1000000,IF($F38&gt;0,INDEX('計算A'!FY$110:FY$114,$F38+1)+IF(AND($E38=1,SY38=0),1000,0),MIN(AEY38,20)*400+(IF('計算A'!FX$106=1,1-JQ38,0)+IF('計算A'!FY$106=1,1-JS38,0))*150+108+'計算A'!FY$5*100000+IF(AND($E38=1,SY38=0),50000,0))),1000000))</f>
        <v/>
      </c>
      <c r="ACG38">
        <f>IF($B38=0,1000000,IF(INDEX('計算A'!$D$60:$II$104,$B38,179)*JS38=1,IF(AND($E38=2,SZ38=0),1000000,IF($F38&gt;0,INDEX('計算A'!FZ$110:FZ$114,$F38+1)+IF(AND($E38=1,SZ38=0),1000,0),MIN(AEY38,20)*400+(IF('計算A'!FY$106=1,1-JR38,0)+IF('計算A'!FZ$106=1,1-JT38,0))*150+118+'計算A'!FZ$5*100000+IF(AND($E38=1,SZ38=0),50000,0))),1000000))</f>
        <v/>
      </c>
      <c r="ACH38">
        <f>IF($B38=0,1000000,IF(INDEX('計算A'!$D$60:$II$104,$B38,180)*JT38=1,IF(AND($E38=2,TA38=0),1000000,IF($F38&gt;0,INDEX('計算A'!GA$110:GA$114,$F38+1)+IF(AND($E38=1,TA38=0),1000,0),MIN(AEY38,20)*400+(IF('計算A'!FZ$106=1,1-JS38,0)+IF('計算A'!GA$106=1,1-JU38,0))*150+128+'計算A'!GA$5*100000+IF(AND($E38=1,TA38=0),50000,0))),1000000))</f>
        <v/>
      </c>
      <c r="ACI38">
        <f>IF($B38=0,1000000,IF(INDEX('計算A'!$D$60:$II$104,$B38,181)*JU38=1,IF(AND($E38=2,TB38=0),1000000,IF($F38&gt;0,INDEX('計算A'!GB$110:GB$114,$F38+1)+IF(AND($E38=1,TB38=0),1000,0),MIN(AEY38,20)*400+(IF('計算A'!GA$106=1,1-JT38,0)+IF('計算A'!GB$106=1,1-JV38,0))*150+138+'計算A'!GB$5*100000+IF(AND($E38=1,TB38=0),50000,0))),1000000))</f>
        <v/>
      </c>
      <c r="ACJ38">
        <f>IF($B38=0,1000000,IF(INDEX('計算A'!$D$60:$II$104,$B38,182)*JV38=1,IF(AND($E38=2,TC38=0),1000000,IF($F38&gt;0,INDEX('計算A'!GC$110:GC$114,$F38+1)+IF(AND($E38=1,TC38=0),1000,0),MIN(AEY38,20)*400+(IF('計算A'!GB$106=1,1-JU38,0)+IF('計算A'!GC$106=1,1-JW38,0))*150+148+'計算A'!GC$5*100000+IF(AND($E38=1,TC38=0),50000,0))),1000000))</f>
        <v/>
      </c>
      <c r="ACK38">
        <f>IF($B38=0,1000000,IF(INDEX('計算A'!$D$60:$II$104,$B38,183)*JW38=1,IF(AND($E38=2,TD38=0),1000000,IF($F38&gt;0,INDEX('計算A'!GD$110:GD$114,$F38+1)+IF(AND($E38=1,TD38=0),1000,0),MIN(AEY38,20)*400+(IF('計算A'!GC$106=1,1-JV38,0)+IF('計算A'!GD$106=1,1-JX38,0))*150+158+'計算A'!GD$5*100000+IF(AND($E38=1,TD38=0),50000,0))),1000000))</f>
        <v/>
      </c>
      <c r="ACL38">
        <f>IF($B38=0,1000000,IF(INDEX('計算A'!$D$60:$II$104,$B38,184)*JX38=1,IF(AND($E38=2,TE38=0),1000000,IF($F38&gt;0,INDEX('計算A'!GE$110:GE$114,$F38+1)+IF(AND($E38=1,TE38=0),1000,0),MIN(AEY38,20)*400+(IF('計算A'!GD$106=1,1-JW38,0)+IF('計算A'!GE$106=1,1-JY38,0))*150+168+'計算A'!GE$5*100000+IF(AND($E38=1,TE38=0),50000,0))),1000000))</f>
        <v/>
      </c>
      <c r="ACM38">
        <f>IF($B38=0,1000000,IF(INDEX('計算A'!$D$60:$II$104,$B38,185)*JY38=1,IF(AND($E38=2,TF38=0),1000000,IF($F38&gt;0,INDEX('計算A'!GF$110:GF$114,$F38+1)+IF(AND($E38=1,TF38=0),1000,0),MIN(AEY38,20)*400+(IF('計算A'!GE$106=1,1-JX38,0)+IF('計算A'!GF$106=1,1-JZ38,0))*150+178+'計算A'!GF$5*100000+IF(AND($E38=1,TF38=0),50000,0))),1000000))</f>
        <v/>
      </c>
      <c r="ACN38">
        <f>IF($B38=0,1000000,IF(INDEX('計算A'!$D$60:$II$104,$B38,186)*JZ38=1,IF(AND($E38=2,TG38=0),1000000,IF($F38&gt;0,INDEX('計算A'!GG$110:GG$114,$F38+1)+IF(AND($E38=1,TG38=0),1000,0),MIN(AEY38,20)*400+(IF('計算A'!GF$106=1,1-JY38,0)+IF('計算A'!GG$106=1,1-KA38,0))*150+188+'計算A'!GG$5*100000+IF(AND($E38=1,TG38=0),50000,0))),1000000))</f>
        <v/>
      </c>
      <c r="ACO38">
        <f>IF($B38=0,1000000,IF(INDEX('計算A'!$D$60:$II$104,$B38,187)*KA38=1,IF(AND($E38=2,TH38=0),1000000,IF($F38&gt;0,INDEX('計算A'!GH$110:GH$114,$F38+1)+IF(AND($E38=1,TH38=0),1000,0),MIN(AEY38,20)*400+(IF('計算A'!GG$106=1,1-JZ38,0)+IF('計算A'!GH$106=1,1-KB38,0))*150+198+'計算A'!GH$5*100000+IF(AND($E38=1,TH38=0),50000,0))),1000000))</f>
        <v/>
      </c>
      <c r="ACP38">
        <f>IF($B38=0,1000000,IF(INDEX('計算A'!$D$60:$II$104,$B38,188)*KB38=1,IF(AND($E38=2,TI38=0),1000000,IF($F38&gt;0,INDEX('計算A'!GI$110:GI$114,$F38+1)+IF(AND($E38=1,TI38=0),1000,0),MIN(AEY38,20)*400+(IF('計算A'!GH$106=1,1-KA38,0)+IF('計算A'!GI$106=1,1-KC38,0))*150+208+'計算A'!GI$5*100000+IF(AND($E38=1,TI38=0),50000,0))),1000000))</f>
        <v/>
      </c>
      <c r="ACQ38">
        <f>IF($B38=0,1000000,IF(INDEX('計算A'!$D$60:$II$104,$B38,189)*KC38=1,IF(AND($E38=2,TJ38=0),1000000,IF($F38&gt;0,INDEX('計算A'!GJ$110:GJ$114,$F38+1)+IF(AND($E38=1,TJ38=0),1000,0),MIN(AEY38,20)*400+(IF('計算A'!GI$106=1,1-KB38,0)+IF('計算A'!GJ$106=1,1-KD38,0))*150+218+'計算A'!GJ$5*100000+IF(AND($E38=1,TJ38=0),50000,0))),1000000))</f>
        <v/>
      </c>
      <c r="ACR38">
        <f>IF($B38=0,1000000,IF(INDEX('計算A'!$D$60:$II$104,$B38,190)*KD38=1,IF(AND($E38=2,TK38=0),1000000,IF($F38&gt;0,INDEX('計算A'!GK$110:GK$114,$F38+1)+IF(AND($E38=1,TK38=0),1000,0),MIN(AEY38,20)*400+(IF('計算A'!GJ$106=1,1-KC38,0)+IF('計算A'!GK$106=1,1-KE38,0))*150+228+'計算A'!GK$5*100000+IF(AND($E38=1,TK38=0),50000,0))),1000000))</f>
        <v/>
      </c>
      <c r="ACS38">
        <f>IF($B38=0,1000000,IF(INDEX('計算A'!$D$60:$II$104,$B38,191)*KE38=1,IF(AND($E38=2,TL38=0),1000000,IF($F38&gt;0,INDEX('計算A'!GL$110:GL$114,$F38+1)+IF(AND($E38=1,TL38=0),1000,0),MIN(AEY38,20)*400+(IF('計算A'!GK$106=1,1-KD38,0)+IF('計算A'!GL$106=1,1-KF38,0))*150+238+'計算A'!GL$5*100000+IF(AND($E38=1,TL38=0),50000,0))),1000000))</f>
        <v/>
      </c>
      <c r="ACT38">
        <f>IF($B38=0,1000000,IF(INDEX('計算A'!$D$60:$II$104,$B38,192)*KF38=1,IF(AND($E38=2,TM38=0),1000000,IF($F38&gt;0,INDEX('計算A'!GM$110:GM$114,$F38+1)+IF(AND($E38=1,TM38=0),1000,0),MIN(AEY38,20)*400+(IF('計算A'!GL$106=1,1-KE38,0))*150+248+'計算A'!GM$5*100000+IF(AND($E38=1,TM38=0),50000,0))),1000000))</f>
        <v/>
      </c>
      <c r="ACU38">
        <f>IF($B38=0,1000000,IF(INDEX('計算A'!$D$60:$II$104,$B38,193)*KG38=1,IF(AND($E38=2,TN38=0),1000000,IF($F38&gt;0,INDEX('計算A'!GN$110:GN$114,$F38+1)+IF(AND($E38=1,TN38=0),1000,0),MIN(AEZ38,20)*400+(IF('計算A'!GN$106=1,1-KH38,0))*150+19+'計算A'!GN$5*100000+IF(AND($E38=1,TN38=0),50000,0))),1000000))</f>
        <v/>
      </c>
      <c r="ACV38">
        <f>IF($B38=0,1000000,IF(INDEX('計算A'!$D$60:$II$104,$B38,194)*KH38=1,IF(AND($E38=2,TO38=0),1000000,IF($F38&gt;0,INDEX('計算A'!GO$110:GO$114,$F38+1)+IF(AND($E38=1,TO38=0),1000,0),MIN(AEZ38,20)*400+(IF('計算A'!GN$106=1,1-KG38,0)+IF('計算A'!GO$106=1,1-KI38,0))*150+29+'計算A'!GO$5*100000+IF(AND($E38=1,TO38=0),50000,0))),1000000))</f>
        <v/>
      </c>
      <c r="ACW38">
        <f>IF($B38=0,1000000,IF(INDEX('計算A'!$D$60:$II$104,$B38,195)*KI38=1,IF(AND($E38=2,TP38=0),1000000,IF($F38&gt;0,INDEX('計算A'!GP$110:GP$114,$F38+1)+IF(AND($E38=1,TP38=0),1000,0),MIN(AEZ38,20)*400+(IF('計算A'!GO$106=1,1-KH38,0)+IF('計算A'!GP$106=1,1-KJ38,0))*150+39+'計算A'!GP$5*100000+IF(AND($E38=1,TP38=0),50000,0))),1000000))</f>
        <v/>
      </c>
      <c r="ACX38">
        <f>IF($B38=0,1000000,IF(INDEX('計算A'!$D$60:$II$104,$B38,196)*KJ38=1,IF(AND($E38=2,TQ38=0),1000000,IF($F38&gt;0,INDEX('計算A'!GQ$110:GQ$114,$F38+1)+IF(AND($E38=1,TQ38=0),1000,0),MIN(AEZ38,20)*400+(IF('計算A'!GP$106=1,1-KI38,0)+IF('計算A'!GQ$106=1,1-KK38,0))*150+49+'計算A'!GQ$5*100000+IF(AND($E38=1,TQ38=0),50000,0))),1000000))</f>
        <v/>
      </c>
      <c r="ACY38">
        <f>IF($B38=0,1000000,IF(INDEX('計算A'!$D$60:$II$104,$B38,197)*KK38=1,IF(AND($E38=2,TR38=0),1000000,IF($F38&gt;0,INDEX('計算A'!GR$110:GR$114,$F38+1)+IF(AND($E38=1,TR38=0),1000,0),MIN(AEZ38,20)*400+(IF('計算A'!GQ$106=1,1-KJ38,0)+IF('計算A'!GR$106=1,1-KL38,0))*150+59+'計算A'!GR$5*100000+IF(AND($E38=1,TR38=0),50000,0))),1000000))</f>
        <v/>
      </c>
      <c r="ACZ38">
        <f>IF($B38=0,1000000,IF(INDEX('計算A'!$D$60:$II$104,$B38,198)*KL38=1,IF(AND($E38=2,TS38=0),1000000,IF($F38&gt;0,INDEX('計算A'!GS$110:GS$114,$F38+1)+IF(AND($E38=1,TS38=0),1000,0),MIN(AEZ38,20)*400+(IF('計算A'!GR$106=1,1-KK38,0)+IF('計算A'!GS$106=1,1-KM38,0))*150+69+'計算A'!GS$5*100000+IF(AND($E38=1,TS38=0),50000,0))),1000000))</f>
        <v/>
      </c>
      <c r="ADA38">
        <f>IF($B38=0,1000000,IF(INDEX('計算A'!$D$60:$II$104,$B38,199)*KM38=1,IF(AND($E38=2,TT38=0),1000000,IF($F38&gt;0,INDEX('計算A'!GT$110:GT$114,$F38+1)+IF(AND($E38=1,TT38=0),1000,0),MIN(AEZ38,20)*400+(IF('計算A'!GS$106=1,1-KL38,0)+IF('計算A'!GT$106=1,1-KN38,0))*150+79+'計算A'!GT$5*100000+IF(AND($E38=1,TT38=0),50000,0))),1000000))</f>
        <v/>
      </c>
      <c r="ADB38">
        <f>IF($B38=0,1000000,IF(INDEX('計算A'!$D$60:$II$104,$B38,200)*KN38=1,IF(AND($E38=2,TU38=0),1000000,IF($F38&gt;0,INDEX('計算A'!GU$110:GU$114,$F38+1)+IF(AND($E38=1,TU38=0),1000,0),MIN(AEZ38,20)*400+(IF('計算A'!GT$106=1,1-KM38,0)+IF('計算A'!GU$106=1,1-KO38,0))*150+89+'計算A'!GU$5*100000+IF(AND($E38=1,TU38=0),50000,0))),1000000))</f>
        <v/>
      </c>
      <c r="ADC38">
        <f>IF($B38=0,1000000,IF(INDEX('計算A'!$D$60:$II$104,$B38,201)*KO38=1,IF(AND($E38=2,TV38=0),1000000,IF($F38&gt;0,INDEX('計算A'!GV$110:GV$114,$F38+1)+IF(AND($E38=1,TV38=0),1000,0),MIN(AEZ38,20)*400+(IF('計算A'!GU$106=1,1-KN38,0)+IF('計算A'!GV$106=1,1-KP38,0))*150+99+'計算A'!GV$5*100000+IF(AND($E38=1,TV38=0),50000,0))),1000000))</f>
        <v/>
      </c>
      <c r="ADD38">
        <f>IF($B38=0,1000000,IF(INDEX('計算A'!$D$60:$II$104,$B38,202)*KP38=1,IF(AND($E38=2,TW38=0),1000000,IF($F38&gt;0,INDEX('計算A'!GW$110:GW$114,$F38+1)+IF(AND($E38=1,TW38=0),1000,0),MIN(AEZ38,20)*400+(IF('計算A'!GV$106=1,1-KO38,0)+IF('計算A'!GW$106=1,1-KQ38,0))*150+109+'計算A'!GW$5*100000+IF(AND($E38=1,TW38=0),50000,0))),1000000))</f>
        <v/>
      </c>
      <c r="ADE38">
        <f>IF($B38=0,1000000,IF(INDEX('計算A'!$D$60:$II$104,$B38,203)*KQ38=1,IF(AND($E38=2,TX38=0),1000000,IF($F38&gt;0,INDEX('計算A'!GX$110:GX$114,$F38+1)+IF(AND($E38=1,TX38=0),1000,0),MIN(AEZ38,20)*400+(IF('計算A'!GW$106=1,1-KP38,0)+IF('計算A'!GX$106=1,1-KR38,0))*150+119+'計算A'!GX$5*100000+IF(AND($E38=1,TX38=0),50000,0))),1000000))</f>
        <v/>
      </c>
      <c r="ADF38">
        <f>IF($B38=0,1000000,IF(INDEX('計算A'!$D$60:$II$104,$B38,204)*KR38=1,IF(AND($E38=2,TY38=0),1000000,IF($F38&gt;0,INDEX('計算A'!GY$110:GY$114,$F38+1)+IF(AND($E38=1,TY38=0),1000,0),MIN(AEZ38,20)*400+(IF('計算A'!GX$106=1,1-KQ38,0)+IF('計算A'!GY$106=1,1-KS38,0))*150+129+'計算A'!GY$5*100000+IF(AND($E38=1,TY38=0),50000,0))),1000000))</f>
        <v/>
      </c>
      <c r="ADG38">
        <f>IF($B38=0,1000000,IF(INDEX('計算A'!$D$60:$II$104,$B38,205)*KS38=1,IF(AND($E38=2,TZ38=0),1000000,IF($F38&gt;0,INDEX('計算A'!GZ$110:GZ$114,$F38+1)+IF(AND($E38=1,TZ38=0),1000,0),MIN(AEZ38,20)*400+(IF('計算A'!GY$106=1,1-KR38,0)+IF('計算A'!GZ$106=1,1-KT38,0))*150+139+'計算A'!GZ$5*100000+IF(AND($E38=1,TZ38=0),50000,0))),1000000))</f>
        <v/>
      </c>
      <c r="ADH38">
        <f>IF($B38=0,1000000,IF(INDEX('計算A'!$D$60:$II$104,$B38,206)*KT38=1,IF(AND($E38=2,UA38=0),1000000,IF($F38&gt;0,INDEX('計算A'!HA$110:HA$114,$F38+1)+IF(AND($E38=1,UA38=0),1000,0),MIN(AEZ38,20)*400+(IF('計算A'!GZ$106=1,1-KS38,0)+IF('計算A'!HA$106=1,1-KU38,0))*150+149+'計算A'!HA$5*100000+IF(AND($E38=1,UA38=0),50000,0))),1000000))</f>
        <v/>
      </c>
      <c r="ADI38">
        <f>IF($B38=0,1000000,IF(INDEX('計算A'!$D$60:$II$104,$B38,207)*KU38=1,IF(AND($E38=2,UB38=0),1000000,IF($F38&gt;0,INDEX('計算A'!HB$110:HB$114,$F38+1)+IF(AND($E38=1,UB38=0),1000,0),MIN(AEZ38,20)*400+(IF('計算A'!HA$106=1,1-KT38,0)+IF('計算A'!HB$106=1,1-KV38,0))*150+159+'計算A'!HB$5*100000+IF(AND($E38=1,UB38=0),50000,0))),1000000))</f>
        <v/>
      </c>
      <c r="ADJ38">
        <f>IF($B38=0,1000000,IF(INDEX('計算A'!$D$60:$II$104,$B38,208)*KV38=1,IF(AND($E38=2,UC38=0),1000000,IF($F38&gt;0,INDEX('計算A'!HC$110:HC$114,$F38+1)+IF(AND($E38=1,UC38=0),1000,0),MIN(AEZ38,20)*400+(IF('計算A'!HB$106=1,1-KU38,0)+IF('計算A'!HC$106=1,1-KW38,0))*150+169+'計算A'!HC$5*100000+IF(AND($E38=1,UC38=0),50000,0))),1000000))</f>
        <v/>
      </c>
      <c r="ADK38">
        <f>IF($B38=0,1000000,IF(INDEX('計算A'!$D$60:$II$104,$B38,209)*KW38=1,IF(AND($E38=2,UD38=0),1000000,IF($F38&gt;0,INDEX('計算A'!HD$110:HD$114,$F38+1)+IF(AND($E38=1,UD38=0),1000,0),MIN(AEZ38,20)*400+(IF('計算A'!HC$106=1,1-KV38,0)+IF('計算A'!HD$106=1,1-KX38,0))*150+179+'計算A'!HD$5*100000+IF(AND($E38=1,UD38=0),50000,0))),1000000))</f>
        <v/>
      </c>
      <c r="ADL38">
        <f>IF($B38=0,1000000,IF(INDEX('計算A'!$D$60:$II$104,$B38,210)*KX38=1,IF(AND($E38=2,UE38=0),1000000,IF($F38&gt;0,INDEX('計算A'!HE$110:HE$114,$F38+1)+IF(AND($E38=1,UE38=0),1000,0),MIN(AEZ38,20)*400+(IF('計算A'!HD$106=1,1-KW38,0)+IF('計算A'!HE$106=1,1-KY38,0))*150+189+'計算A'!HE$5*100000+IF(AND($E38=1,UE38=0),50000,0))),1000000))</f>
        <v/>
      </c>
      <c r="ADM38">
        <f>IF($B38=0,1000000,IF(INDEX('計算A'!$D$60:$II$104,$B38,211)*KY38=1,IF(AND($E38=2,UF38=0),1000000,IF($F38&gt;0,INDEX('計算A'!HF$110:HF$114,$F38+1)+IF(AND($E38=1,UF38=0),1000,0),MIN(AEZ38,20)*400+(IF('計算A'!HE$106=1,1-KX38,0)+IF('計算A'!HF$106=1,1-KZ38,0))*150+199+'計算A'!HF$5*100000+IF(AND($E38=1,UF38=0),50000,0))),1000000))</f>
        <v/>
      </c>
      <c r="ADN38">
        <f>IF($B38=0,1000000,IF(INDEX('計算A'!$D$60:$II$104,$B38,212)*KZ38=1,IF(AND($E38=2,UG38=0),1000000,IF($F38&gt;0,INDEX('計算A'!HG$110:HG$114,$F38+1)+IF(AND($E38=1,UG38=0),1000,0),MIN(AEZ38,20)*400+(IF('計算A'!HF$106=1,1-KY38,0)+IF('計算A'!HG$106=1,1-LA38,0))*150+209+'計算A'!HG$5*100000+IF(AND($E38=1,UG38=0),50000,0))),1000000))</f>
        <v/>
      </c>
      <c r="ADO38">
        <f>IF($B38=0,1000000,IF(INDEX('計算A'!$D$60:$II$104,$B38,213)*LA38=1,IF(AND($E38=2,UH38=0),1000000,IF($F38&gt;0,INDEX('計算A'!HH$110:HH$114,$F38+1)+IF(AND($E38=1,UH38=0),1000,0),MIN(AEZ38,20)*400+(IF('計算A'!HG$106=1,1-KZ38,0)+IF('計算A'!HH$106=1,1-LB38,0))*150+219+'計算A'!HH$5*100000+IF(AND($E38=1,UH38=0),50000,0))),1000000))</f>
        <v/>
      </c>
      <c r="ADP38">
        <f>IF($B38=0,1000000,IF(INDEX('計算A'!$D$60:$II$104,$B38,214)*LB38=1,IF(AND($E38=2,UI38=0),1000000,IF($F38&gt;0,INDEX('計算A'!HI$110:HI$114,$F38+1)+IF(AND($E38=1,UI38=0),1000,0),MIN(AEZ38,20)*400+(IF('計算A'!HH$106=1,1-LA38,0)+IF('計算A'!HI$106=1,1-LC38,0))*150+229+'計算A'!HI$5*100000+IF(AND($E38=1,UI38=0),50000,0))),1000000))</f>
        <v/>
      </c>
      <c r="ADQ38">
        <f>IF($B38=0,1000000,IF(INDEX('計算A'!$D$60:$II$104,$B38,215)*LC38=1,IF(AND($E38=2,UJ38=0),1000000,IF($F38&gt;0,INDEX('計算A'!HJ$110:HJ$114,$F38+1)+IF(AND($E38=1,UJ38=0),1000,0),MIN(AEZ38,20)*400+(IF('計算A'!HI$106=1,1-LB38,0)+IF('計算A'!HJ$106=1,1-LD38,0))*150+239+'計算A'!HJ$5*100000+IF(AND($E38=1,UJ38=0),50000,0))),1000000))</f>
        <v/>
      </c>
      <c r="ADR38">
        <f>IF($B38=0,1000000,IF(INDEX('計算A'!$D$60:$II$104,$B38,216)*LD38=1,IF(AND($E38=2,UK38=0),1000000,IF($F38&gt;0,INDEX('計算A'!HK$110:HK$114,$F38+1)+IF(AND($E38=1,UK38=0),1000,0),MIN(AEZ38,20)*400+(IF('計算A'!HJ$106=1,1-LC38,0))*150+249+'計算A'!HK$5*100000+IF(AND($E38=1,UK38=0),50000,0))),1000000))</f>
        <v/>
      </c>
      <c r="ADS38">
        <f>IF($B38=0,1000000,IF(INDEX('計算A'!$D$60:$II$104,$B38,217)*LE38=1,IF(AND($E38=2,UL38=0),1000000,IF($F38&gt;0,INDEX('計算A'!HL$110:HL$114,$F38+1)+IF(AND($E38=1,UL38=0),1000,0),MIN(AFA38,20)*400+(IF('計算A'!HL$106=1,1-LF38,0))*150+20+'計算A'!HL$5*100000+IF(AND($E38=1,UL38=0),50000,0))),1000000))</f>
        <v/>
      </c>
      <c r="ADT38">
        <f>IF($B38=0,1000000,IF(INDEX('計算A'!$D$60:$II$104,$B38,218)*LF38=1,IF(AND($E38=2,UM38=0),1000000,IF($F38&gt;0,INDEX('計算A'!HM$110:HM$114,$F38+1)+IF(AND($E38=1,UM38=0),1000,0),MIN(AFA38,20)*400+(IF('計算A'!HL$106=1,1-LE38,0)+IF('計算A'!HM$106=1,1-LG38,0))*150+30+'計算A'!HM$5*100000+IF(AND($E38=1,UM38=0),50000,0))),1000000))</f>
        <v/>
      </c>
      <c r="ADU38">
        <f>IF($B38=0,1000000,IF(INDEX('計算A'!$D$60:$II$104,$B38,219)*LG38=1,IF(AND($E38=2,UN38=0),1000000,IF($F38&gt;0,INDEX('計算A'!HN$110:HN$114,$F38+1)+IF(AND($E38=1,UN38=0),1000,0),MIN(AFA38,20)*400+(IF('計算A'!HM$106=1,1-LF38,0)+IF('計算A'!HN$106=1,1-LH38,0))*150+40+'計算A'!HN$5*100000+IF(AND($E38=1,UN38=0),50000,0))),1000000))</f>
        <v/>
      </c>
      <c r="ADV38">
        <f>IF($B38=0,1000000,IF(INDEX('計算A'!$D$60:$II$104,$B38,220)*LH38=1,IF(AND($E38=2,UO38=0),1000000,IF($F38&gt;0,INDEX('計算A'!HO$110:HO$114,$F38+1)+IF(AND($E38=1,UO38=0),1000,0),MIN(AFA38,20)*400+(IF('計算A'!HN$106=1,1-LG38,0)+IF('計算A'!HO$106=1,1-LI38,0))*150+50+'計算A'!HO$5*100000+IF(AND($E38=1,UO38=0),50000,0))),1000000))</f>
        <v/>
      </c>
      <c r="ADW38">
        <f>IF($B38=0,1000000,IF(INDEX('計算A'!$D$60:$II$104,$B38,221)*LI38=1,IF(AND($E38=2,UP38=0),1000000,IF($F38&gt;0,INDEX('計算A'!HP$110:HP$114,$F38+1)+IF(AND($E38=1,UP38=0),1000,0),MIN(AFA38,20)*400+(IF('計算A'!HO$106=1,1-LH38,0)+IF('計算A'!HP$106=1,1-LJ38,0))*150+60+'計算A'!HP$5*100000+IF(AND($E38=1,UP38=0),50000,0))),1000000))</f>
        <v/>
      </c>
      <c r="ADX38">
        <f>IF($B38=0,1000000,IF(INDEX('計算A'!$D$60:$II$104,$B38,222)*LJ38=1,IF(AND($E38=2,UQ38=0),1000000,IF($F38&gt;0,INDEX('計算A'!HQ$110:HQ$114,$F38+1)+IF(AND($E38=1,UQ38=0),1000,0),MIN(AFA38,20)*400+(IF('計算A'!HP$106=1,1-LI38,0)+IF('計算A'!HQ$106=1,1-LK38,0))*150+70+'計算A'!HQ$5*100000+IF(AND($E38=1,UQ38=0),50000,0))),1000000))</f>
        <v/>
      </c>
      <c r="ADY38">
        <f>IF($B38=0,1000000,IF(INDEX('計算A'!$D$60:$II$104,$B38,223)*LK38=1,IF(AND($E38=2,UR38=0),1000000,IF($F38&gt;0,INDEX('計算A'!HR$110:HR$114,$F38+1)+IF(AND($E38=1,UR38=0),1000,0),MIN(AFA38,20)*400+(IF('計算A'!HQ$106=1,1-LJ38,0)+IF('計算A'!HR$106=1,1-LL38,0))*150+80+'計算A'!HR$5*100000+IF(AND($E38=1,UR38=0),50000,0))),1000000))</f>
        <v/>
      </c>
      <c r="ADZ38">
        <f>IF($B38=0,1000000,IF(INDEX('計算A'!$D$60:$II$104,$B38,224)*LL38=1,IF(AND($E38=2,US38=0),1000000,IF($F38&gt;0,INDEX('計算A'!HS$110:HS$114,$F38+1)+IF(AND($E38=1,US38=0),1000,0),MIN(AFA38,20)*400+(IF('計算A'!HR$106=1,1-LK38,0)+IF('計算A'!HS$106=1,1-LM38,0))*150+90+'計算A'!HS$5*100000+IF(AND($E38=1,US38=0),50000,0))),1000000))</f>
        <v/>
      </c>
      <c r="AEA38">
        <f>IF($B38=0,1000000,IF(INDEX('計算A'!$D$60:$II$104,$B38,225)*LM38=1,IF(AND($E38=2,UT38=0),1000000,IF($F38&gt;0,INDEX('計算A'!HT$110:HT$114,$F38+1)+IF(AND($E38=1,UT38=0),1000,0),MIN(AFA38,20)*400+(IF('計算A'!HS$106=1,1-LL38,0)+IF('計算A'!HT$106=1,1-LN38,0))*150+100+'計算A'!HT$5*100000+IF(AND($E38=1,UT38=0),50000,0))),1000000))</f>
        <v/>
      </c>
      <c r="AEB38">
        <f>IF($B38=0,1000000,IF(INDEX('計算A'!$D$60:$II$104,$B38,226)*LN38=1,IF(AND($E38=2,UU38=0),1000000,IF($F38&gt;0,INDEX('計算A'!HU$110:HU$114,$F38+1)+IF(AND($E38=1,UU38=0),1000,0),MIN(AFA38,20)*400+(IF('計算A'!HT$106=1,1-LM38,0)+IF('計算A'!HU$106=1,1-LO38,0))*150+110+'計算A'!HU$5*100000+IF(AND($E38=1,UU38=0),50000,0))),1000000))</f>
        <v/>
      </c>
      <c r="AEC38">
        <f>IF($B38=0,1000000,IF(INDEX('計算A'!$D$60:$II$104,$B38,227)*LO38=1,IF(AND($E38=2,UV38=0),1000000,IF($F38&gt;0,INDEX('計算A'!HV$110:HV$114,$F38+1)+IF(AND($E38=1,UV38=0),1000,0),MIN(AFA38,20)*400+(IF('計算A'!HU$106=1,1-LN38,0)+IF('計算A'!HV$106=1,1-LP38,0))*150+120+'計算A'!HV$5*100000+IF(AND($E38=1,UV38=0),50000,0))),1000000))</f>
        <v/>
      </c>
      <c r="AED38">
        <f>IF($B38=0,1000000,IF(INDEX('計算A'!$D$60:$II$104,$B38,228)*LP38=1,IF(AND($E38=2,UW38=0),1000000,IF($F38&gt;0,INDEX('計算A'!HW$110:HW$114,$F38+1)+IF(AND($E38=1,UW38=0),1000,0),MIN(AFA38,20)*400+(IF('計算A'!HV$106=1,1-LO38,0)+IF('計算A'!HW$106=1,1-LQ38,0))*150+130+'計算A'!HW$5*100000+IF(AND($E38=1,UW38=0),50000,0))),1000000))</f>
        <v/>
      </c>
      <c r="AEE38">
        <f>IF($B38=0,1000000,IF(INDEX('計算A'!$D$60:$II$104,$B38,229)*LQ38=1,IF(AND($E38=2,UX38=0),1000000,IF($F38&gt;0,INDEX('計算A'!HX$110:HX$114,$F38+1)+IF(AND($E38=1,UX38=0),1000,0),MIN(AFA38,20)*400+(IF('計算A'!HW$106=1,1-LP38,0)+IF('計算A'!HX$106=1,1-LR38,0))*150+140+'計算A'!HX$5*100000+IF(AND($E38=1,UX38=0),50000,0))),1000000))</f>
        <v/>
      </c>
      <c r="AEF38">
        <f>IF($B38=0,1000000,IF(INDEX('計算A'!$D$60:$II$104,$B38,230)*LR38=1,IF(AND($E38=2,UY38=0),1000000,IF($F38&gt;0,INDEX('計算A'!HY$110:HY$114,$F38+1)+IF(AND($E38=1,UY38=0),1000,0),MIN(AFA38,20)*400+(IF('計算A'!HX$106=1,1-LQ38,0)+IF('計算A'!HY$106=1,1-LS38,0))*150+150+'計算A'!HY$5*100000+IF(AND($E38=1,UY38=0),50000,0))),1000000))</f>
        <v/>
      </c>
      <c r="AEG38">
        <f>IF($B38=0,1000000,IF(INDEX('計算A'!$D$60:$II$104,$B38,231)*LS38=1,IF(AND($E38=2,UZ38=0),1000000,IF($F38&gt;0,INDEX('計算A'!HZ$110:HZ$114,$F38+1)+IF(AND($E38=1,UZ38=0),1000,0),MIN(AFA38,20)*400+(IF('計算A'!HY$106=1,1-LR38,0)+IF('計算A'!HZ$106=1,1-LT38,0))*150+160+'計算A'!HZ$5*100000+IF(AND($E38=1,UZ38=0),50000,0))),1000000))</f>
        <v/>
      </c>
      <c r="AEH38">
        <f>IF($B38=0,1000000,IF(INDEX('計算A'!$D$60:$II$104,$B38,232)*LT38=1,IF(AND($E38=2,VA38=0),1000000,IF($F38&gt;0,INDEX('計算A'!IA$110:IA$114,$F38+1)+IF(AND($E38=1,VA38=0),1000,0),MIN(AFA38,20)*400+(IF('計算A'!HZ$106=1,1-LS38,0)+IF('計算A'!IA$106=1,1-LU38,0))*150+170+'計算A'!IA$5*100000+IF(AND($E38=1,VA38=0),50000,0))),1000000))</f>
        <v/>
      </c>
      <c r="AEI38">
        <f>IF($B38=0,1000000,IF(INDEX('計算A'!$D$60:$II$104,$B38,233)*LU38=1,IF(AND($E38=2,VB38=0),1000000,IF($F38&gt;0,INDEX('計算A'!IB$110:IB$114,$F38+1)+IF(AND($E38=1,VB38=0),1000,0),MIN(AFA38,20)*400+(IF('計算A'!IA$106=1,1-LT38,0)+IF('計算A'!IB$106=1,1-LV38,0))*150+180+'計算A'!IB$5*100000+IF(AND($E38=1,VB38=0),50000,0))),1000000))</f>
        <v/>
      </c>
      <c r="AEJ38">
        <f>IF($B38=0,1000000,IF(INDEX('計算A'!$D$60:$II$104,$B38,234)*LV38=1,IF(AND($E38=2,VC38=0),1000000,IF($F38&gt;0,INDEX('計算A'!IC$110:IC$114,$F38+1)+IF(AND($E38=1,VC38=0),1000,0),MIN(AFA38,20)*400+(IF('計算A'!IB$106=1,1-LU38,0)+IF('計算A'!IC$106=1,1-LW38,0))*150+190+'計算A'!IC$5*100000+IF(AND($E38=1,VC38=0),50000,0))),1000000))</f>
        <v/>
      </c>
      <c r="AEK38">
        <f>IF($B38=0,1000000,IF(INDEX('計算A'!$D$60:$II$104,$B38,235)*LW38=1,IF(AND($E38=2,VD38=0),1000000,IF($F38&gt;0,INDEX('計算A'!ID$110:ID$114,$F38+1)+IF(AND($E38=1,VD38=0),1000,0),MIN(AFA38,20)*400+(IF('計算A'!IC$106=1,1-LV38,0)+IF('計算A'!ID$106=1,1-LX38,0))*150+200+'計算A'!ID$5*100000+IF(AND($E38=1,VD38=0),50000,0))),1000000))</f>
        <v/>
      </c>
      <c r="AEL38">
        <f>IF($B38=0,1000000,IF(INDEX('計算A'!$D$60:$II$104,$B38,236)*LX38=1,IF(AND($E38=2,VE38=0),1000000,IF($F38&gt;0,INDEX('計算A'!IE$110:IE$114,$F38+1)+IF(AND($E38=1,VE38=0),1000,0),MIN(AFA38,20)*400+(IF('計算A'!ID$106=1,1-LW38,0)+IF('計算A'!IE$106=1,1-LY38,0))*150+210+'計算A'!IE$5*100000+IF(AND($E38=1,VE38=0),50000,0))),1000000))</f>
        <v/>
      </c>
      <c r="AEM38">
        <f>IF($B38=0,1000000,IF(INDEX('計算A'!$D$60:$II$104,$B38,237)*LY38=1,IF(AND($E38=2,VF38=0),1000000,IF($F38&gt;0,INDEX('計算A'!IF$110:IF$114,$F38+1)+IF(AND($E38=1,VF38=0),1000,0),MIN(AFA38,20)*400+(IF('計算A'!IE$106=1,1-LX38,0)+IF('計算A'!IF$106=1,1-LZ38,0))*150+220+'計算A'!IF$5*100000+IF(AND($E38=1,VF38=0),50000,0))),1000000))</f>
        <v/>
      </c>
      <c r="AEN38">
        <f>IF($B38=0,1000000,IF(INDEX('計算A'!$D$60:$II$104,$B38,238)*LZ38=1,IF(AND($E38=2,VG38=0),1000000,IF($F38&gt;0,INDEX('計算A'!IG$110:IG$114,$F38+1)+IF(AND($E38=1,VG38=0),1000,0),MIN(AFA38,20)*400+(IF('計算A'!IF$106=1,1-LY38,0)+IF('計算A'!IG$106=1,1-MA38,0))*150+230+'計算A'!IG$5*100000+IF(AND($E38=1,VG38=0),50000,0))),1000000))</f>
        <v/>
      </c>
      <c r="AEO38">
        <f>IF($B38=0,1000000,IF(INDEX('計算A'!$D$60:$II$104,$B38,239)*MA38=1,IF(AND($E38=2,VH38=0),1000000,IF($F38&gt;0,INDEX('計算A'!IH$110:IH$114,$F38+1)+IF(AND($E38=1,VH38=0),1000,0),MIN(AFA38,20)*400+(IF('計算A'!IG$106=1,1-LZ38,0)+IF('計算A'!IH$106=1,1-MB38,0))*150+240+'計算A'!IH$5*100000+IF(AND($E38=1,VH38=0),50000,0))),1000000))</f>
        <v/>
      </c>
      <c r="AEP38">
        <f>IF($B38=0,1000000,IF(INDEX('計算A'!$D$60:$II$104,$B38,240)*MB38=1,IF(AND($E38=2,VI38=0),1000000,IF($F38&gt;0,INDEX('計算A'!II$110:II$114,$F38+1)+IF(AND($E38=1,VI38=0),1000,0),MIN(AFA38,20)*400+(IF('計算A'!IH$106=1,1-MA38,0))*150+250+'計算A'!II$5*100000+IF(AND($E38=1,VI38=0),50000,0))),1000000))</f>
        <v/>
      </c>
      <c r="AER38">
        <f>AER37+IF($C37&gt;0,IF(INDEX('計算A'!$D$2:$II$2,$C37)=1,1,0),0)</f>
        <v/>
      </c>
      <c r="AES38">
        <f>AES37+IF($C37&gt;0,IF(INDEX('計算A'!$D$2:$II$2,$C37)=2,1,0),0)</f>
        <v/>
      </c>
      <c r="AET38">
        <f>AET37+IF($C37&gt;0,IF(INDEX('計算A'!$D$2:$II$2,$C37)=3,1,0),0)</f>
        <v/>
      </c>
      <c r="AEU38">
        <f>AEU37+IF($C37&gt;0,IF(INDEX('計算A'!$D$2:$II$2,$C37)=4,1,0),0)</f>
        <v/>
      </c>
      <c r="AEV38">
        <f>AEV37+IF($C37&gt;0,IF(INDEX('計算A'!$D$2:$II$2,$C37)=5,1,0),0)</f>
        <v/>
      </c>
      <c r="AEW38">
        <f>AEW37+IF($C37&gt;0,IF(INDEX('計算A'!$D$2:$II$2,$C37)=6,1,0),0)</f>
        <v/>
      </c>
      <c r="AEX38">
        <f>AEX37+IF($C37&gt;0,IF(INDEX('計算A'!$D$2:$II$2,$C37)=7,1,0),0)</f>
        <v/>
      </c>
      <c r="AEY38">
        <f>AEY37+IF($C37&gt;0,IF(INDEX('計算A'!$D$2:$II$2,$C37)=8,1,0),0)</f>
        <v/>
      </c>
      <c r="AEZ38">
        <f>AEZ37+IF($C37&gt;0,IF(INDEX('計算A'!$D$2:$II$2,$C37)=9,1,0),0)</f>
        <v/>
      </c>
      <c r="AFA38">
        <f>AFA37+IF($C37&gt;0,IF(INDEX('計算A'!$D$2:$II$2,$C37)=10,1,0),0)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F($F39&gt;0,INDEX('計算A'!D$110:D$114,$F39+1)+IF(AND($E39=1,MD39=0),1000,0),MIN(AER39,20)*400+(IF('計算A'!D$106=1,1-CX39,0))*150+11+'計算A'!D$5*100000+IF(AND($E39=1,MD39=0),50000,0))),1000000))</f>
        <v/>
      </c>
      <c r="VL39">
        <f>IF($B39=0,1000000,IF(INDEX('計算A'!$D$60:$II$104,$B39,2)*CX39=1,IF(AND($E39=2,ME39=0),1000000,IF($F39&gt;0,INDEX('計算A'!E$110:E$114,$F39+1)+IF(AND($E39=1,ME39=0),1000,0),MIN(AER39,20)*400+(IF('計算A'!D$106=1,1-CW39,0)+IF('計算A'!E$106=1,1-CY39,0))*150+21+'計算A'!E$5*100000+IF(AND($E39=1,ME39=0),50000,0))),1000000))</f>
        <v/>
      </c>
      <c r="VM39">
        <f>IF($B39=0,1000000,IF(INDEX('計算A'!$D$60:$II$104,$B39,3)*CY39=1,IF(AND($E39=2,MF39=0),1000000,IF($F39&gt;0,INDEX('計算A'!F$110:F$114,$F39+1)+IF(AND($E39=1,MF39=0),1000,0),MIN(AER39,20)*400+(IF('計算A'!E$106=1,1-CX39,0)+IF('計算A'!F$106=1,1-CZ39,0))*150+31+'計算A'!F$5*100000+IF(AND($E39=1,MF39=0),50000,0))),1000000))</f>
        <v/>
      </c>
      <c r="VN39">
        <f>IF($B39=0,1000000,IF(INDEX('計算A'!$D$60:$II$104,$B39,4)*CZ39=1,IF(AND($E39=2,MG39=0),1000000,IF($F39&gt;0,INDEX('計算A'!G$110:G$114,$F39+1)+IF(AND($E39=1,MG39=0),1000,0),MIN(AER39,20)*400+(IF('計算A'!F$106=1,1-CY39,0)+IF('計算A'!G$106=1,1-DA39,0))*150+41+'計算A'!G$5*100000+IF(AND($E39=1,MG39=0),50000,0))),1000000))</f>
        <v/>
      </c>
      <c r="VO39">
        <f>IF($B39=0,1000000,IF(INDEX('計算A'!$D$60:$II$104,$B39,5)*DA39=1,IF(AND($E39=2,MH39=0),1000000,IF($F39&gt;0,INDEX('計算A'!H$110:H$114,$F39+1)+IF(AND($E39=1,MH39=0),1000,0),MIN(AER39,20)*400+(IF('計算A'!G$106=1,1-CZ39,0)+IF('計算A'!H$106=1,1-DB39,0))*150+51+'計算A'!H$5*100000+IF(AND($E39=1,MH39=0),50000,0))),1000000))</f>
        <v/>
      </c>
      <c r="VP39">
        <f>IF($B39=0,1000000,IF(INDEX('計算A'!$D$60:$II$104,$B39,6)*DB39=1,IF(AND($E39=2,MI39=0),1000000,IF($F39&gt;0,INDEX('計算A'!I$110:I$114,$F39+1)+IF(AND($E39=1,MI39=0),1000,0),MIN(AER39,20)*400+(IF('計算A'!H$106=1,1-DA39,0)+IF('計算A'!I$106=1,1-DC39,0))*150+61+'計算A'!I$5*100000+IF(AND($E39=1,MI39=0),50000,0))),1000000))</f>
        <v/>
      </c>
      <c r="VQ39">
        <f>IF($B39=0,1000000,IF(INDEX('計算A'!$D$60:$II$104,$B39,7)*DC39=1,IF(AND($E39=2,MJ39=0),1000000,IF($F39&gt;0,INDEX('計算A'!J$110:J$114,$F39+1)+IF(AND($E39=1,MJ39=0),1000,0),MIN(AER39,20)*400+(IF('計算A'!I$106=1,1-DB39,0)+IF('計算A'!J$106=1,1-DD39,0))*150+71+'計算A'!J$5*100000+IF(AND($E39=1,MJ39=0),50000,0))),1000000))</f>
        <v/>
      </c>
      <c r="VR39">
        <f>IF($B39=0,1000000,IF(INDEX('計算A'!$D$60:$II$104,$B39,8)*DD39=1,IF(AND($E39=2,MK39=0),1000000,IF($F39&gt;0,INDEX('計算A'!K$110:K$114,$F39+1)+IF(AND($E39=1,MK39=0),1000,0),MIN(AER39,20)*400+(IF('計算A'!J$106=1,1-DC39,0)+IF('計算A'!K$106=1,1-DE39,0))*150+81+'計算A'!K$5*100000+IF(AND($E39=1,MK39=0),50000,0))),1000000))</f>
        <v/>
      </c>
      <c r="VS39">
        <f>IF($B39=0,1000000,IF(INDEX('計算A'!$D$60:$II$104,$B39,9)*DE39=1,IF(AND($E39=2,ML39=0),1000000,IF($F39&gt;0,INDEX('計算A'!L$110:L$114,$F39+1)+IF(AND($E39=1,ML39=0),1000,0),MIN(AER39,20)*400+(IF('計算A'!K$106=1,1-DD39,0)+IF('計算A'!L$106=1,1-DF39,0))*150+91+'計算A'!L$5*100000+IF(AND($E39=1,ML39=0),50000,0))),1000000))</f>
        <v/>
      </c>
      <c r="VT39">
        <f>IF($B39=0,1000000,IF(INDEX('計算A'!$D$60:$II$104,$B39,10)*DF39=1,IF(AND($E39=2,MM39=0),1000000,IF($F39&gt;0,INDEX('計算A'!M$110:M$114,$F39+1)+IF(AND($E39=1,MM39=0),1000,0),MIN(AER39,20)*400+(IF('計算A'!L$106=1,1-DE39,0)+IF('計算A'!M$106=1,1-DG39,0))*150+101+'計算A'!M$5*100000+IF(AND($E39=1,MM39=0),50000,0))),1000000))</f>
        <v/>
      </c>
      <c r="VU39">
        <f>IF($B39=0,1000000,IF(INDEX('計算A'!$D$60:$II$104,$B39,11)*DG39=1,IF(AND($E39=2,MN39=0),1000000,IF($F39&gt;0,INDEX('計算A'!N$110:N$114,$F39+1)+IF(AND($E39=1,MN39=0),1000,0),MIN(AER39,20)*400+(IF('計算A'!M$106=1,1-DF39,0)+IF('計算A'!N$106=1,1-DH39,0))*150+111+'計算A'!N$5*100000+IF(AND($E39=1,MN39=0),50000,0))),1000000))</f>
        <v/>
      </c>
      <c r="VV39">
        <f>IF($B39=0,1000000,IF(INDEX('計算A'!$D$60:$II$104,$B39,12)*DH39=1,IF(AND($E39=2,MO39=0),1000000,IF($F39&gt;0,INDEX('計算A'!O$110:O$114,$F39+1)+IF(AND($E39=1,MO39=0),1000,0),MIN(AER39,20)*400+(IF('計算A'!N$106=1,1-DG39,0)+IF('計算A'!O$106=1,1-DI39,0))*150+121+'計算A'!O$5*100000+IF(AND($E39=1,MO39=0),50000,0))),1000000))</f>
        <v/>
      </c>
      <c r="VW39">
        <f>IF($B39=0,1000000,IF(INDEX('計算A'!$D$60:$II$104,$B39,13)*DI39=1,IF(AND($E39=2,MP39=0),1000000,IF($F39&gt;0,INDEX('計算A'!P$110:P$114,$F39+1)+IF(AND($E39=1,MP39=0),1000,0),MIN(AER39,20)*400+(IF('計算A'!O$106=1,1-DH39,0)+IF('計算A'!P$106=1,1-DJ39,0))*150+131+'計算A'!P$5*100000+IF(AND($E39=1,MP39=0),50000,0))),1000000))</f>
        <v/>
      </c>
      <c r="VX39">
        <f>IF($B39=0,1000000,IF(INDEX('計算A'!$D$60:$II$104,$B39,14)*DJ39=1,IF(AND($E39=2,MQ39=0),1000000,IF($F39&gt;0,INDEX('計算A'!Q$110:Q$114,$F39+1)+IF(AND($E39=1,MQ39=0),1000,0),MIN(AER39,20)*400+(IF('計算A'!P$106=1,1-DI39,0)+IF('計算A'!Q$106=1,1-DK39,0))*150+141+'計算A'!Q$5*100000+IF(AND($E39=1,MQ39=0),50000,0))),1000000))</f>
        <v/>
      </c>
      <c r="VY39">
        <f>IF($B39=0,1000000,IF(INDEX('計算A'!$D$60:$II$104,$B39,15)*DK39=1,IF(AND($E39=2,MR39=0),1000000,IF($F39&gt;0,INDEX('計算A'!R$110:R$114,$F39+1)+IF(AND($E39=1,MR39=0),1000,0),MIN(AER39,20)*400+(IF('計算A'!Q$106=1,1-DJ39,0)+IF('計算A'!R$106=1,1-DL39,0))*150+151+'計算A'!R$5*100000+IF(AND($E39=1,MR39=0),50000,0))),1000000))</f>
        <v/>
      </c>
      <c r="VZ39">
        <f>IF($B39=0,1000000,IF(INDEX('計算A'!$D$60:$II$104,$B39,16)*DL39=1,IF(AND($E39=2,MS39=0),1000000,IF($F39&gt;0,INDEX('計算A'!S$110:S$114,$F39+1)+IF(AND($E39=1,MS39=0),1000,0),MIN(AER39,20)*400+(IF('計算A'!R$106=1,1-DK39,0)+IF('計算A'!S$106=1,1-DM39,0))*150+161+'計算A'!S$5*100000+IF(AND($E39=1,MS39=0),50000,0))),1000000))</f>
        <v/>
      </c>
      <c r="WA39">
        <f>IF($B39=0,1000000,IF(INDEX('計算A'!$D$60:$II$104,$B39,17)*DM39=1,IF(AND($E39=2,MT39=0),1000000,IF($F39&gt;0,INDEX('計算A'!T$110:T$114,$F39+1)+IF(AND($E39=1,MT39=0),1000,0),MIN(AER39,20)*400+(IF('計算A'!S$106=1,1-DL39,0)+IF('計算A'!T$106=1,1-DN39,0))*150+171+'計算A'!T$5*100000+IF(AND($E39=1,MT39=0),50000,0))),1000000))</f>
        <v/>
      </c>
      <c r="WB39">
        <f>IF($B39=0,1000000,IF(INDEX('計算A'!$D$60:$II$104,$B39,18)*DN39=1,IF(AND($E39=2,MU39=0),1000000,IF($F39&gt;0,INDEX('計算A'!U$110:U$114,$F39+1)+IF(AND($E39=1,MU39=0),1000,0),MIN(AER39,20)*400+(IF('計算A'!T$106=1,1-DM39,0)+IF('計算A'!U$106=1,1-DO39,0))*150+181+'計算A'!U$5*100000+IF(AND($E39=1,MU39=0),50000,0))),1000000))</f>
        <v/>
      </c>
      <c r="WC39">
        <f>IF($B39=0,1000000,IF(INDEX('計算A'!$D$60:$II$104,$B39,19)*DO39=1,IF(AND($E39=2,MV39=0),1000000,IF($F39&gt;0,INDEX('計算A'!V$110:V$114,$F39+1)+IF(AND($E39=1,MV39=0),1000,0),MIN(AER39,20)*400+(IF('計算A'!U$106=1,1-DN39,0)+IF('計算A'!V$106=1,1-DP39,0))*150+191+'計算A'!V$5*100000+IF(AND($E39=1,MV39=0),50000,0))),1000000))</f>
        <v/>
      </c>
      <c r="WD39">
        <f>IF($B39=0,1000000,IF(INDEX('計算A'!$D$60:$II$104,$B39,20)*DP39=1,IF(AND($E39=2,MW39=0),1000000,IF($F39&gt;0,INDEX('計算A'!W$110:W$114,$F39+1)+IF(AND($E39=1,MW39=0),1000,0),MIN(AER39,20)*400+(IF('計算A'!V$106=1,1-DO39,0)+IF('計算A'!W$106=1,1-DQ39,0))*150+201+'計算A'!W$5*100000+IF(AND($E39=1,MW39=0),50000,0))),1000000))</f>
        <v/>
      </c>
      <c r="WE39">
        <f>IF($B39=0,1000000,IF(INDEX('計算A'!$D$60:$II$104,$B39,21)*DQ39=1,IF(AND($E39=2,MX39=0),1000000,IF($F39&gt;0,INDEX('計算A'!X$110:X$114,$F39+1)+IF(AND($E39=1,MX39=0),1000,0),MIN(AER39,20)*400+(IF('計算A'!W$106=1,1-DP39,0)+IF('計算A'!X$106=1,1-DR39,0))*150+211+'計算A'!X$5*100000+IF(AND($E39=1,MX39=0),50000,0))),1000000))</f>
        <v/>
      </c>
      <c r="WF39">
        <f>IF($B39=0,1000000,IF(INDEX('計算A'!$D$60:$II$104,$B39,22)*DR39=1,IF(AND($E39=2,MY39=0),1000000,IF($F39&gt;0,INDEX('計算A'!Y$110:Y$114,$F39+1)+IF(AND($E39=1,MY39=0),1000,0),MIN(AER39,20)*400+(IF('計算A'!X$106=1,1-DQ39,0)+IF('計算A'!Y$106=1,1-DS39,0))*150+221+'計算A'!Y$5*100000+IF(AND($E39=1,MY39=0),50000,0))),1000000))</f>
        <v/>
      </c>
      <c r="WG39">
        <f>IF($B39=0,1000000,IF(INDEX('計算A'!$D$60:$II$104,$B39,23)*DS39=1,IF(AND($E39=2,MZ39=0),1000000,IF($F39&gt;0,INDEX('計算A'!Z$110:Z$114,$F39+1)+IF(AND($E39=1,MZ39=0),1000,0),MIN(AER39,20)*400+(IF('計算A'!Y$106=1,1-DR39,0)+IF('計算A'!Z$106=1,1-DT39,0))*150+231+'計算A'!Z$5*100000+IF(AND($E39=1,MZ39=0),50000,0))),1000000))</f>
        <v/>
      </c>
      <c r="WH39">
        <f>IF($B39=0,1000000,IF(INDEX('計算A'!$D$60:$II$104,$B39,24)*DT39=1,IF(AND($E39=2,NA39=0),1000000,IF($F39&gt;0,INDEX('計算A'!AA$110:AA$114,$F39+1)+IF(AND($E39=1,NA39=0),1000,0),MIN(AER39,20)*400+(IF('計算A'!Z$106=1,1-DS39,0))*150+241+'計算A'!AA$5*100000+IF(AND($E39=1,NA39=0),50000,0))),1000000))</f>
        <v/>
      </c>
      <c r="WI39">
        <f>IF($B39=0,1000000,IF(INDEX('計算A'!$D$60:$II$104,$B39,25)*DU39=1,IF(AND($E39=2,NB39=0),1000000,IF($F39&gt;0,INDEX('計算A'!AB$110:AB$114,$F39+1)+IF(AND($E39=1,NB39=0),1000,0),MIN(AES39,20)*400+(IF('計算A'!AB$106=1,1-DV39,0))*150+12+'計算A'!AB$5*100000+IF(AND($E39=1,NB39=0),50000,0))),1000000))</f>
        <v/>
      </c>
      <c r="WJ39">
        <f>IF($B39=0,1000000,IF(INDEX('計算A'!$D$60:$II$104,$B39,26)*DV39=1,IF(AND($E39=2,NC39=0),1000000,IF($F39&gt;0,INDEX('計算A'!AC$110:AC$114,$F39+1)+IF(AND($E39=1,NC39=0),1000,0),MIN(AES39,20)*400+(IF('計算A'!AB$106=1,1-DU39,0)+IF('計算A'!AC$106=1,1-DW39,0))*150+22+'計算A'!AC$5*100000+IF(AND($E39=1,NC39=0),50000,0))),1000000))</f>
        <v/>
      </c>
      <c r="WK39">
        <f>IF($B39=0,1000000,IF(INDEX('計算A'!$D$60:$II$104,$B39,27)*DW39=1,IF(AND($E39=2,ND39=0),1000000,IF($F39&gt;0,INDEX('計算A'!AD$110:AD$114,$F39+1)+IF(AND($E39=1,ND39=0),1000,0),MIN(AES39,20)*400+(IF('計算A'!AC$106=1,1-DV39,0)+IF('計算A'!AD$106=1,1-DX39,0))*150+32+'計算A'!AD$5*100000+IF(AND($E39=1,ND39=0),50000,0))),1000000))</f>
        <v/>
      </c>
      <c r="WL39">
        <f>IF($B39=0,1000000,IF(INDEX('計算A'!$D$60:$II$104,$B39,28)*DX39=1,IF(AND($E39=2,NE39=0),1000000,IF($F39&gt;0,INDEX('計算A'!AE$110:AE$114,$F39+1)+IF(AND($E39=1,NE39=0),1000,0),MIN(AES39,20)*400+(IF('計算A'!AD$106=1,1-DW39,0)+IF('計算A'!AE$106=1,1-DY39,0))*150+42+'計算A'!AE$5*100000+IF(AND($E39=1,NE39=0),50000,0))),1000000))</f>
        <v/>
      </c>
      <c r="WM39">
        <f>IF($B39=0,1000000,IF(INDEX('計算A'!$D$60:$II$104,$B39,29)*DY39=1,IF(AND($E39=2,NF39=0),1000000,IF($F39&gt;0,INDEX('計算A'!AF$110:AF$114,$F39+1)+IF(AND($E39=1,NF39=0),1000,0),MIN(AES39,20)*400+(IF('計算A'!AE$106=1,1-DX39,0)+IF('計算A'!AF$106=1,1-DZ39,0))*150+52+'計算A'!AF$5*100000+IF(AND($E39=1,NF39=0),50000,0))),1000000))</f>
        <v/>
      </c>
      <c r="WN39">
        <f>IF($B39=0,1000000,IF(INDEX('計算A'!$D$60:$II$104,$B39,30)*DZ39=1,IF(AND($E39=2,NG39=0),1000000,IF($F39&gt;0,INDEX('計算A'!AG$110:AG$114,$F39+1)+IF(AND($E39=1,NG39=0),1000,0),MIN(AES39,20)*400+(IF('計算A'!AF$106=1,1-DY39,0)+IF('計算A'!AG$106=1,1-EA39,0))*150+62+'計算A'!AG$5*100000+IF(AND($E39=1,NG39=0),50000,0))),1000000))</f>
        <v/>
      </c>
      <c r="WO39">
        <f>IF($B39=0,1000000,IF(INDEX('計算A'!$D$60:$II$104,$B39,31)*EA39=1,IF(AND($E39=2,NH39=0),1000000,IF($F39&gt;0,INDEX('計算A'!AH$110:AH$114,$F39+1)+IF(AND($E39=1,NH39=0),1000,0),MIN(AES39,20)*400+(IF('計算A'!AG$106=1,1-DZ39,0)+IF('計算A'!AH$106=1,1-EB39,0))*150+72+'計算A'!AH$5*100000+IF(AND($E39=1,NH39=0),50000,0))),1000000))</f>
        <v/>
      </c>
      <c r="WP39">
        <f>IF($B39=0,1000000,IF(INDEX('計算A'!$D$60:$II$104,$B39,32)*EB39=1,IF(AND($E39=2,NI39=0),1000000,IF($F39&gt;0,INDEX('計算A'!AI$110:AI$114,$F39+1)+IF(AND($E39=1,NI39=0),1000,0),MIN(AES39,20)*400+(IF('計算A'!AH$106=1,1-EA39,0)+IF('計算A'!AI$106=1,1-EC39,0))*150+82+'計算A'!AI$5*100000+IF(AND($E39=1,NI39=0),50000,0))),1000000))</f>
        <v/>
      </c>
      <c r="WQ39">
        <f>IF($B39=0,1000000,IF(INDEX('計算A'!$D$60:$II$104,$B39,33)*EC39=1,IF(AND($E39=2,NJ39=0),1000000,IF($F39&gt;0,INDEX('計算A'!AJ$110:AJ$114,$F39+1)+IF(AND($E39=1,NJ39=0),1000,0),MIN(AES39,20)*400+(IF('計算A'!AI$106=1,1-EB39,0)+IF('計算A'!AJ$106=1,1-ED39,0))*150+92+'計算A'!AJ$5*100000+IF(AND($E39=1,NJ39=0),50000,0))),1000000))</f>
        <v/>
      </c>
      <c r="WR39">
        <f>IF($B39=0,1000000,IF(INDEX('計算A'!$D$60:$II$104,$B39,34)*ED39=1,IF(AND($E39=2,NK39=0),1000000,IF($F39&gt;0,INDEX('計算A'!AK$110:AK$114,$F39+1)+IF(AND($E39=1,NK39=0),1000,0),MIN(AES39,20)*400+(IF('計算A'!AJ$106=1,1-EC39,0)+IF('計算A'!AK$106=1,1-EE39,0))*150+102+'計算A'!AK$5*100000+IF(AND($E39=1,NK39=0),50000,0))),1000000))</f>
        <v/>
      </c>
      <c r="WS39">
        <f>IF($B39=0,1000000,IF(INDEX('計算A'!$D$60:$II$104,$B39,35)*EE39=1,IF(AND($E39=2,NL39=0),1000000,IF($F39&gt;0,INDEX('計算A'!AL$110:AL$114,$F39+1)+IF(AND($E39=1,NL39=0),1000,0),MIN(AES39,20)*400+(IF('計算A'!AK$106=1,1-ED39,0)+IF('計算A'!AL$106=1,1-EF39,0))*150+112+'計算A'!AL$5*100000+IF(AND($E39=1,NL39=0),50000,0))),1000000))</f>
        <v/>
      </c>
      <c r="WT39">
        <f>IF($B39=0,1000000,IF(INDEX('計算A'!$D$60:$II$104,$B39,36)*EF39=1,IF(AND($E39=2,NM39=0),1000000,IF($F39&gt;0,INDEX('計算A'!AM$110:AM$114,$F39+1)+IF(AND($E39=1,NM39=0),1000,0),MIN(AES39,20)*400+(IF('計算A'!AL$106=1,1-EE39,0)+IF('計算A'!AM$106=1,1-EG39,0))*150+122+'計算A'!AM$5*100000+IF(AND($E39=1,NM39=0),50000,0))),1000000))</f>
        <v/>
      </c>
      <c r="WU39">
        <f>IF($B39=0,1000000,IF(INDEX('計算A'!$D$60:$II$104,$B39,37)*EG39=1,IF(AND($E39=2,NN39=0),1000000,IF($F39&gt;0,INDEX('計算A'!AN$110:AN$114,$F39+1)+IF(AND($E39=1,NN39=0),1000,0),MIN(AES39,20)*400+(IF('計算A'!AM$106=1,1-EF39,0)+IF('計算A'!AN$106=1,1-EH39,0))*150+132+'計算A'!AN$5*100000+IF(AND($E39=1,NN39=0),50000,0))),1000000))</f>
        <v/>
      </c>
      <c r="WV39">
        <f>IF($B39=0,1000000,IF(INDEX('計算A'!$D$60:$II$104,$B39,38)*EH39=1,IF(AND($E39=2,NO39=0),1000000,IF($F39&gt;0,INDEX('計算A'!AO$110:AO$114,$F39+1)+IF(AND($E39=1,NO39=0),1000,0),MIN(AES39,20)*400+(IF('計算A'!AN$106=1,1-EG39,0)+IF('計算A'!AO$106=1,1-EI39,0))*150+142+'計算A'!AO$5*100000+IF(AND($E39=1,NO39=0),50000,0))),1000000))</f>
        <v/>
      </c>
      <c r="WW39">
        <f>IF($B39=0,1000000,IF(INDEX('計算A'!$D$60:$II$104,$B39,39)*EI39=1,IF(AND($E39=2,NP39=0),1000000,IF($F39&gt;0,INDEX('計算A'!AP$110:AP$114,$F39+1)+IF(AND($E39=1,NP39=0),1000,0),MIN(AES39,20)*400+(IF('計算A'!AO$106=1,1-EH39,0)+IF('計算A'!AP$106=1,1-EJ39,0))*150+152+'計算A'!AP$5*100000+IF(AND($E39=1,NP39=0),50000,0))),1000000))</f>
        <v/>
      </c>
      <c r="WX39">
        <f>IF($B39=0,1000000,IF(INDEX('計算A'!$D$60:$II$104,$B39,40)*EJ39=1,IF(AND($E39=2,NQ39=0),1000000,IF($F39&gt;0,INDEX('計算A'!AQ$110:AQ$114,$F39+1)+IF(AND($E39=1,NQ39=0),1000,0),MIN(AES39,20)*400+(IF('計算A'!AP$106=1,1-EI39,0)+IF('計算A'!AQ$106=1,1-EK39,0))*150+162+'計算A'!AQ$5*100000+IF(AND($E39=1,NQ39=0),50000,0))),1000000))</f>
        <v/>
      </c>
      <c r="WY39">
        <f>IF($B39=0,1000000,IF(INDEX('計算A'!$D$60:$II$104,$B39,41)*EK39=1,IF(AND($E39=2,NR39=0),1000000,IF($F39&gt;0,INDEX('計算A'!AR$110:AR$114,$F39+1)+IF(AND($E39=1,NR39=0),1000,0),MIN(AES39,20)*400+(IF('計算A'!AQ$106=1,1-EJ39,0)+IF('計算A'!AR$106=1,1-EL39,0))*150+172+'計算A'!AR$5*100000+IF(AND($E39=1,NR39=0),50000,0))),1000000))</f>
        <v/>
      </c>
      <c r="WZ39">
        <f>IF($B39=0,1000000,IF(INDEX('計算A'!$D$60:$II$104,$B39,42)*EL39=1,IF(AND($E39=2,NS39=0),1000000,IF($F39&gt;0,INDEX('計算A'!AS$110:AS$114,$F39+1)+IF(AND($E39=1,NS39=0),1000,0),MIN(AES39,20)*400+(IF('計算A'!AR$106=1,1-EK39,0)+IF('計算A'!AS$106=1,1-EM39,0))*150+182+'計算A'!AS$5*100000+IF(AND($E39=1,NS39=0),50000,0))),1000000))</f>
        <v/>
      </c>
      <c r="XA39">
        <f>IF($B39=0,1000000,IF(INDEX('計算A'!$D$60:$II$104,$B39,43)*EM39=1,IF(AND($E39=2,NT39=0),1000000,IF($F39&gt;0,INDEX('計算A'!AT$110:AT$114,$F39+1)+IF(AND($E39=1,NT39=0),1000,0),MIN(AES39,20)*400+(IF('計算A'!AS$106=1,1-EL39,0)+IF('計算A'!AT$106=1,1-EN39,0))*150+192+'計算A'!AT$5*100000+IF(AND($E39=1,NT39=0),50000,0))),1000000))</f>
        <v/>
      </c>
      <c r="XB39">
        <f>IF($B39=0,1000000,IF(INDEX('計算A'!$D$60:$II$104,$B39,44)*EN39=1,IF(AND($E39=2,NU39=0),1000000,IF($F39&gt;0,INDEX('計算A'!AU$110:AU$114,$F39+1)+IF(AND($E39=1,NU39=0),1000,0),MIN(AES39,20)*400+(IF('計算A'!AT$106=1,1-EM39,0)+IF('計算A'!AU$106=1,1-EO39,0))*150+202+'計算A'!AU$5*100000+IF(AND($E39=1,NU39=0),50000,0))),1000000))</f>
        <v/>
      </c>
      <c r="XC39">
        <f>IF($B39=0,1000000,IF(INDEX('計算A'!$D$60:$II$104,$B39,45)*EO39=1,IF(AND($E39=2,NV39=0),1000000,IF($F39&gt;0,INDEX('計算A'!AV$110:AV$114,$F39+1)+IF(AND($E39=1,NV39=0),1000,0),MIN(AES39,20)*400+(IF('計算A'!AU$106=1,1-EN39,0)+IF('計算A'!AV$106=1,1-EP39,0))*150+212+'計算A'!AV$5*100000+IF(AND($E39=1,NV39=0),50000,0))),1000000))</f>
        <v/>
      </c>
      <c r="XD39">
        <f>IF($B39=0,1000000,IF(INDEX('計算A'!$D$60:$II$104,$B39,46)*EP39=1,IF(AND($E39=2,NW39=0),1000000,IF($F39&gt;0,INDEX('計算A'!AW$110:AW$114,$F39+1)+IF(AND($E39=1,NW39=0),1000,0),MIN(AES39,20)*400+(IF('計算A'!AV$106=1,1-EO39,0)+IF('計算A'!AW$106=1,1-EQ39,0))*150+222+'計算A'!AW$5*100000+IF(AND($E39=1,NW39=0),50000,0))),1000000))</f>
        <v/>
      </c>
      <c r="XE39">
        <f>IF($B39=0,1000000,IF(INDEX('計算A'!$D$60:$II$104,$B39,47)*EQ39=1,IF(AND($E39=2,NX39=0),1000000,IF($F39&gt;0,INDEX('計算A'!AX$110:AX$114,$F39+1)+IF(AND($E39=1,NX39=0),1000,0),MIN(AES39,20)*400+(IF('計算A'!AW$106=1,1-EP39,0)+IF('計算A'!AX$106=1,1-ER39,0))*150+232+'計算A'!AX$5*100000+IF(AND($E39=1,NX39=0),50000,0))),1000000))</f>
        <v/>
      </c>
      <c r="XF39">
        <f>IF($B39=0,1000000,IF(INDEX('計算A'!$D$60:$II$104,$B39,48)*ER39=1,IF(AND($E39=2,NY39=0),1000000,IF($F39&gt;0,INDEX('計算A'!AY$110:AY$114,$F39+1)+IF(AND($E39=1,NY39=0),1000,0),MIN(AES39,20)*400+(IF('計算A'!AX$106=1,1-EQ39,0))*150+242+'計算A'!AY$5*100000+IF(AND($E39=1,NY39=0),50000,0))),1000000))</f>
        <v/>
      </c>
      <c r="XG39">
        <f>IF($B39=0,1000000,IF(INDEX('計算A'!$D$60:$II$104,$B39,49)*ES39=1,IF(AND($E39=2,NZ39=0),1000000,IF($F39&gt;0,INDEX('計算A'!AZ$110:AZ$114,$F39+1)+IF(AND($E39=1,NZ39=0),1000,0),MIN(AET39,20)*400+(IF('計算A'!AZ$106=1,1-ET39,0))*150+13+'計算A'!AZ$5*100000+IF(AND($E39=1,NZ39=0),50000,0))),1000000))</f>
        <v/>
      </c>
      <c r="XH39">
        <f>IF($B39=0,1000000,IF(INDEX('計算A'!$D$60:$II$104,$B39,50)*ET39=1,IF(AND($E39=2,OA39=0),1000000,IF($F39&gt;0,INDEX('計算A'!BA$110:BA$114,$F39+1)+IF(AND($E39=1,OA39=0),1000,0),MIN(AET39,20)*400+(IF('計算A'!AZ$106=1,1-ES39,0)+IF('計算A'!BA$106=1,1-EU39,0))*150+23+'計算A'!BA$5*100000+IF(AND($E39=1,OA39=0),50000,0))),1000000))</f>
        <v/>
      </c>
      <c r="XI39">
        <f>IF($B39=0,1000000,IF(INDEX('計算A'!$D$60:$II$104,$B39,51)*EU39=1,IF(AND($E39=2,OB39=0),1000000,IF($F39&gt;0,INDEX('計算A'!BB$110:BB$114,$F39+1)+IF(AND($E39=1,OB39=0),1000,0),MIN(AET39,20)*400+(IF('計算A'!BA$106=1,1-ET39,0)+IF('計算A'!BB$106=1,1-EV39,0))*150+33+'計算A'!BB$5*100000+IF(AND($E39=1,OB39=0),50000,0))),1000000))</f>
        <v/>
      </c>
      <c r="XJ39">
        <f>IF($B39=0,1000000,IF(INDEX('計算A'!$D$60:$II$104,$B39,52)*EV39=1,IF(AND($E39=2,OC39=0),1000000,IF($F39&gt;0,INDEX('計算A'!BC$110:BC$114,$F39+1)+IF(AND($E39=1,OC39=0),1000,0),MIN(AET39,20)*400+(IF('計算A'!BB$106=1,1-EU39,0)+IF('計算A'!BC$106=1,1-EW39,0))*150+43+'計算A'!BC$5*100000+IF(AND($E39=1,OC39=0),50000,0))),1000000))</f>
        <v/>
      </c>
      <c r="XK39">
        <f>IF($B39=0,1000000,IF(INDEX('計算A'!$D$60:$II$104,$B39,53)*EW39=1,IF(AND($E39=2,OD39=0),1000000,IF($F39&gt;0,INDEX('計算A'!BD$110:BD$114,$F39+1)+IF(AND($E39=1,OD39=0),1000,0),MIN(AET39,20)*400+(IF('計算A'!BC$106=1,1-EV39,0)+IF('計算A'!BD$106=1,1-EX39,0))*150+53+'計算A'!BD$5*100000+IF(AND($E39=1,OD39=0),50000,0))),1000000))</f>
        <v/>
      </c>
      <c r="XL39">
        <f>IF($B39=0,1000000,IF(INDEX('計算A'!$D$60:$II$104,$B39,54)*EX39=1,IF(AND($E39=2,OE39=0),1000000,IF($F39&gt;0,INDEX('計算A'!BE$110:BE$114,$F39+1)+IF(AND($E39=1,OE39=0),1000,0),MIN(AET39,20)*400+(IF('計算A'!BD$106=1,1-EW39,0)+IF('計算A'!BE$106=1,1-EY39,0))*150+63+'計算A'!BE$5*100000+IF(AND($E39=1,OE39=0),50000,0))),1000000))</f>
        <v/>
      </c>
      <c r="XM39">
        <f>IF($B39=0,1000000,IF(INDEX('計算A'!$D$60:$II$104,$B39,55)*EY39=1,IF(AND($E39=2,OF39=0),1000000,IF($F39&gt;0,INDEX('計算A'!BF$110:BF$114,$F39+1)+IF(AND($E39=1,OF39=0),1000,0),MIN(AET39,20)*400+(IF('計算A'!BE$106=1,1-EX39,0)+IF('計算A'!BF$106=1,1-EZ39,0))*150+73+'計算A'!BF$5*100000+IF(AND($E39=1,OF39=0),50000,0))),1000000))</f>
        <v/>
      </c>
      <c r="XN39">
        <f>IF($B39=0,1000000,IF(INDEX('計算A'!$D$60:$II$104,$B39,56)*EZ39=1,IF(AND($E39=2,OG39=0),1000000,IF($F39&gt;0,INDEX('計算A'!BG$110:BG$114,$F39+1)+IF(AND($E39=1,OG39=0),1000,0),MIN(AET39,20)*400+(IF('計算A'!BF$106=1,1-EY39,0)+IF('計算A'!BG$106=1,1-FA39,0))*150+83+'計算A'!BG$5*100000+IF(AND($E39=1,OG39=0),50000,0))),1000000))</f>
        <v/>
      </c>
      <c r="XO39">
        <f>IF($B39=0,1000000,IF(INDEX('計算A'!$D$60:$II$104,$B39,57)*FA39=1,IF(AND($E39=2,OH39=0),1000000,IF($F39&gt;0,INDEX('計算A'!BH$110:BH$114,$F39+1)+IF(AND($E39=1,OH39=0),1000,0),MIN(AET39,20)*400+(IF('計算A'!BG$106=1,1-EZ39,0)+IF('計算A'!BH$106=1,1-FB39,0))*150+93+'計算A'!BH$5*100000+IF(AND($E39=1,OH39=0),50000,0))),1000000))</f>
        <v/>
      </c>
      <c r="XP39">
        <f>IF($B39=0,1000000,IF(INDEX('計算A'!$D$60:$II$104,$B39,58)*FB39=1,IF(AND($E39=2,OI39=0),1000000,IF($F39&gt;0,INDEX('計算A'!BI$110:BI$114,$F39+1)+IF(AND($E39=1,OI39=0),1000,0),MIN(AET39,20)*400+(IF('計算A'!BH$106=1,1-FA39,0)+IF('計算A'!BI$106=1,1-FC39,0))*150+103+'計算A'!BI$5*100000+IF(AND($E39=1,OI39=0),50000,0))),1000000))</f>
        <v/>
      </c>
      <c r="XQ39">
        <f>IF($B39=0,1000000,IF(INDEX('計算A'!$D$60:$II$104,$B39,59)*FC39=1,IF(AND($E39=2,OJ39=0),1000000,IF($F39&gt;0,INDEX('計算A'!BJ$110:BJ$114,$F39+1)+IF(AND($E39=1,OJ39=0),1000,0),MIN(AET39,20)*400+(IF('計算A'!BI$106=1,1-FB39,0)+IF('計算A'!BJ$106=1,1-FD39,0))*150+113+'計算A'!BJ$5*100000+IF(AND($E39=1,OJ39=0),50000,0))),1000000))</f>
        <v/>
      </c>
      <c r="XR39">
        <f>IF($B39=0,1000000,IF(INDEX('計算A'!$D$60:$II$104,$B39,60)*FD39=1,IF(AND($E39=2,OK39=0),1000000,IF($F39&gt;0,INDEX('計算A'!BK$110:BK$114,$F39+1)+IF(AND($E39=1,OK39=0),1000,0),MIN(AET39,20)*400+(IF('計算A'!BJ$106=1,1-FC39,0)+IF('計算A'!BK$106=1,1-FE39,0))*150+123+'計算A'!BK$5*100000+IF(AND($E39=1,OK39=0),50000,0))),1000000))</f>
        <v/>
      </c>
      <c r="XS39">
        <f>IF($B39=0,1000000,IF(INDEX('計算A'!$D$60:$II$104,$B39,61)*FE39=1,IF(AND($E39=2,OL39=0),1000000,IF($F39&gt;0,INDEX('計算A'!BL$110:BL$114,$F39+1)+IF(AND($E39=1,OL39=0),1000,0),MIN(AET39,20)*400+(IF('計算A'!BK$106=1,1-FD39,0)+IF('計算A'!BL$106=1,1-FF39,0))*150+133+'計算A'!BL$5*100000+IF(AND($E39=1,OL39=0),50000,0))),1000000))</f>
        <v/>
      </c>
      <c r="XT39">
        <f>IF($B39=0,1000000,IF(INDEX('計算A'!$D$60:$II$104,$B39,62)*FF39=1,IF(AND($E39=2,OM39=0),1000000,IF($F39&gt;0,INDEX('計算A'!BM$110:BM$114,$F39+1)+IF(AND($E39=1,OM39=0),1000,0),MIN(AET39,20)*400+(IF('計算A'!BL$106=1,1-FE39,0)+IF('計算A'!BM$106=1,1-FG39,0))*150+143+'計算A'!BM$5*100000+IF(AND($E39=1,OM39=0),50000,0))),1000000))</f>
        <v/>
      </c>
      <c r="XU39">
        <f>IF($B39=0,1000000,IF(INDEX('計算A'!$D$60:$II$104,$B39,63)*FG39=1,IF(AND($E39=2,ON39=0),1000000,IF($F39&gt;0,INDEX('計算A'!BN$110:BN$114,$F39+1)+IF(AND($E39=1,ON39=0),1000,0),MIN(AET39,20)*400+(IF('計算A'!BM$106=1,1-FF39,0)+IF('計算A'!BN$106=1,1-FH39,0))*150+153+'計算A'!BN$5*100000+IF(AND($E39=1,ON39=0),50000,0))),1000000))</f>
        <v/>
      </c>
      <c r="XV39">
        <f>IF($B39=0,1000000,IF(INDEX('計算A'!$D$60:$II$104,$B39,64)*FH39=1,IF(AND($E39=2,OO39=0),1000000,IF($F39&gt;0,INDEX('計算A'!BO$110:BO$114,$F39+1)+IF(AND($E39=1,OO39=0),1000,0),MIN(AET39,20)*400+(IF('計算A'!BN$106=1,1-FG39,0)+IF('計算A'!BO$106=1,1-FI39,0))*150+163+'計算A'!BO$5*100000+IF(AND($E39=1,OO39=0),50000,0))),1000000))</f>
        <v/>
      </c>
      <c r="XW39">
        <f>IF($B39=0,1000000,IF(INDEX('計算A'!$D$60:$II$104,$B39,65)*FI39=1,IF(AND($E39=2,OP39=0),1000000,IF($F39&gt;0,INDEX('計算A'!BP$110:BP$114,$F39+1)+IF(AND($E39=1,OP39=0),1000,0),MIN(AET39,20)*400+(IF('計算A'!BO$106=1,1-FH39,0)+IF('計算A'!BP$106=1,1-FJ39,0))*150+173+'計算A'!BP$5*100000+IF(AND($E39=1,OP39=0),50000,0))),1000000))</f>
        <v/>
      </c>
      <c r="XX39">
        <f>IF($B39=0,1000000,IF(INDEX('計算A'!$D$60:$II$104,$B39,66)*FJ39=1,IF(AND($E39=2,OQ39=0),1000000,IF($F39&gt;0,INDEX('計算A'!BQ$110:BQ$114,$F39+1)+IF(AND($E39=1,OQ39=0),1000,0),MIN(AET39,20)*400+(IF('計算A'!BP$106=1,1-FI39,0)+IF('計算A'!BQ$106=1,1-FK39,0))*150+183+'計算A'!BQ$5*100000+IF(AND($E39=1,OQ39=0),50000,0))),1000000))</f>
        <v/>
      </c>
      <c r="XY39">
        <f>IF($B39=0,1000000,IF(INDEX('計算A'!$D$60:$II$104,$B39,67)*FK39=1,IF(AND($E39=2,OR39=0),1000000,IF($F39&gt;0,INDEX('計算A'!BR$110:BR$114,$F39+1)+IF(AND($E39=1,OR39=0),1000,0),MIN(AET39,20)*400+(IF('計算A'!BQ$106=1,1-FJ39,0)+IF('計算A'!BR$106=1,1-FL39,0))*150+193+'計算A'!BR$5*100000+IF(AND($E39=1,OR39=0),50000,0))),1000000))</f>
        <v/>
      </c>
      <c r="XZ39">
        <f>IF($B39=0,1000000,IF(INDEX('計算A'!$D$60:$II$104,$B39,68)*FL39=1,IF(AND($E39=2,OS39=0),1000000,IF($F39&gt;0,INDEX('計算A'!BS$110:BS$114,$F39+1)+IF(AND($E39=1,OS39=0),1000,0),MIN(AET39,20)*400+(IF('計算A'!BR$106=1,1-FK39,0)+IF('計算A'!BS$106=1,1-FM39,0))*150+203+'計算A'!BS$5*100000+IF(AND($E39=1,OS39=0),50000,0))),1000000))</f>
        <v/>
      </c>
      <c r="YA39">
        <f>IF($B39=0,1000000,IF(INDEX('計算A'!$D$60:$II$104,$B39,69)*FM39=1,IF(AND($E39=2,OT39=0),1000000,IF($F39&gt;0,INDEX('計算A'!BT$110:BT$114,$F39+1)+IF(AND($E39=1,OT39=0),1000,0),MIN(AET39,20)*400+(IF('計算A'!BS$106=1,1-FL39,0)+IF('計算A'!BT$106=1,1-FN39,0))*150+213+'計算A'!BT$5*100000+IF(AND($E39=1,OT39=0),50000,0))),1000000))</f>
        <v/>
      </c>
      <c r="YB39">
        <f>IF($B39=0,1000000,IF(INDEX('計算A'!$D$60:$II$104,$B39,70)*FN39=1,IF(AND($E39=2,OU39=0),1000000,IF($F39&gt;0,INDEX('計算A'!BU$110:BU$114,$F39+1)+IF(AND($E39=1,OU39=0),1000,0),MIN(AET39,20)*400+(IF('計算A'!BT$106=1,1-FM39,0)+IF('計算A'!BU$106=1,1-FO39,0))*150+223+'計算A'!BU$5*100000+IF(AND($E39=1,OU39=0),50000,0))),1000000))</f>
        <v/>
      </c>
      <c r="YC39">
        <f>IF($B39=0,1000000,IF(INDEX('計算A'!$D$60:$II$104,$B39,71)*FO39=1,IF(AND($E39=2,OV39=0),1000000,IF($F39&gt;0,INDEX('計算A'!BV$110:BV$114,$F39+1)+IF(AND($E39=1,OV39=0),1000,0),MIN(AET39,20)*400+(IF('計算A'!BU$106=1,1-FN39,0)+IF('計算A'!BV$106=1,1-FP39,0))*150+233+'計算A'!BV$5*100000+IF(AND($E39=1,OV39=0),50000,0))),1000000))</f>
        <v/>
      </c>
      <c r="YD39">
        <f>IF($B39=0,1000000,IF(INDEX('計算A'!$D$60:$II$104,$B39,72)*FP39=1,IF(AND($E39=2,OW39=0),1000000,IF($F39&gt;0,INDEX('計算A'!BW$110:BW$114,$F39+1)+IF(AND($E39=1,OW39=0),1000,0),MIN(AET39,20)*400+(IF('計算A'!BV$106=1,1-FO39,0))*150+243+'計算A'!BW$5*100000+IF(AND($E39=1,OW39=0),50000,0))),1000000))</f>
        <v/>
      </c>
      <c r="YE39">
        <f>IF($B39=0,1000000,IF(INDEX('計算A'!$D$60:$II$104,$B39,73)*FQ39=1,IF(AND($E39=2,OX39=0),1000000,IF($F39&gt;0,INDEX('計算A'!BX$110:BX$114,$F39+1)+IF(AND($E39=1,OX39=0),1000,0),MIN(AEU39,20)*400+(IF('計算A'!BX$106=1,1-FR39,0))*150+14+'計算A'!BX$5*100000+IF(AND($E39=1,OX39=0),50000,0))),1000000))</f>
        <v/>
      </c>
      <c r="YF39">
        <f>IF($B39=0,1000000,IF(INDEX('計算A'!$D$60:$II$104,$B39,74)*FR39=1,IF(AND($E39=2,OY39=0),1000000,IF($F39&gt;0,INDEX('計算A'!BY$110:BY$114,$F39+1)+IF(AND($E39=1,OY39=0),1000,0),MIN(AEU39,20)*400+(IF('計算A'!BX$106=1,1-FQ39,0)+IF('計算A'!BY$106=1,1-FS39,0))*150+24+'計算A'!BY$5*100000+IF(AND($E39=1,OY39=0),50000,0))),1000000))</f>
        <v/>
      </c>
      <c r="YG39">
        <f>IF($B39=0,1000000,IF(INDEX('計算A'!$D$60:$II$104,$B39,75)*FS39=1,IF(AND($E39=2,OZ39=0),1000000,IF($F39&gt;0,INDEX('計算A'!BZ$110:BZ$114,$F39+1)+IF(AND($E39=1,OZ39=0),1000,0),MIN(AEU39,20)*400+(IF('計算A'!BY$106=1,1-FR39,0)+IF('計算A'!BZ$106=1,1-FT39,0))*150+34+'計算A'!BZ$5*100000+IF(AND($E39=1,OZ39=0),50000,0))),1000000))</f>
        <v/>
      </c>
      <c r="YH39">
        <f>IF($B39=0,1000000,IF(INDEX('計算A'!$D$60:$II$104,$B39,76)*FT39=1,IF(AND($E39=2,PA39=0),1000000,IF($F39&gt;0,INDEX('計算A'!CA$110:CA$114,$F39+1)+IF(AND($E39=1,PA39=0),1000,0),MIN(AEU39,20)*400+(IF('計算A'!BZ$106=1,1-FS39,0)+IF('計算A'!CA$106=1,1-FU39,0))*150+44+'計算A'!CA$5*100000+IF(AND($E39=1,PA39=0),50000,0))),1000000))</f>
        <v/>
      </c>
      <c r="YI39">
        <f>IF($B39=0,1000000,IF(INDEX('計算A'!$D$60:$II$104,$B39,77)*FU39=1,IF(AND($E39=2,PB39=0),1000000,IF($F39&gt;0,INDEX('計算A'!CB$110:CB$114,$F39+1)+IF(AND($E39=1,PB39=0),1000,0),MIN(AEU39,20)*400+(IF('計算A'!CA$106=1,1-FT39,0)+IF('計算A'!CB$106=1,1-FV39,0))*150+54+'計算A'!CB$5*100000+IF(AND($E39=1,PB39=0),50000,0))),1000000))</f>
        <v/>
      </c>
      <c r="YJ39">
        <f>IF($B39=0,1000000,IF(INDEX('計算A'!$D$60:$II$104,$B39,78)*FV39=1,IF(AND($E39=2,PC39=0),1000000,IF($F39&gt;0,INDEX('計算A'!CC$110:CC$114,$F39+1)+IF(AND($E39=1,PC39=0),1000,0),MIN(AEU39,20)*400+(IF('計算A'!CB$106=1,1-FU39,0)+IF('計算A'!CC$106=1,1-FW39,0))*150+64+'計算A'!CC$5*100000+IF(AND($E39=1,PC39=0),50000,0))),1000000))</f>
        <v/>
      </c>
      <c r="YK39">
        <f>IF($B39=0,1000000,IF(INDEX('計算A'!$D$60:$II$104,$B39,79)*FW39=1,IF(AND($E39=2,PD39=0),1000000,IF($F39&gt;0,INDEX('計算A'!CD$110:CD$114,$F39+1)+IF(AND($E39=1,PD39=0),1000,0),MIN(AEU39,20)*400+(IF('計算A'!CC$106=1,1-FV39,0)+IF('計算A'!CD$106=1,1-FX39,0))*150+74+'計算A'!CD$5*100000+IF(AND($E39=1,PD39=0),50000,0))),1000000))</f>
        <v/>
      </c>
      <c r="YL39">
        <f>IF($B39=0,1000000,IF(INDEX('計算A'!$D$60:$II$104,$B39,80)*FX39=1,IF(AND($E39=2,PE39=0),1000000,IF($F39&gt;0,INDEX('計算A'!CE$110:CE$114,$F39+1)+IF(AND($E39=1,PE39=0),1000,0),MIN(AEU39,20)*400+(IF('計算A'!CD$106=1,1-FW39,0)+IF('計算A'!CE$106=1,1-FY39,0))*150+84+'計算A'!CE$5*100000+IF(AND($E39=1,PE39=0),50000,0))),1000000))</f>
        <v/>
      </c>
      <c r="YM39">
        <f>IF($B39=0,1000000,IF(INDEX('計算A'!$D$60:$II$104,$B39,81)*FY39=1,IF(AND($E39=2,PF39=0),1000000,IF($F39&gt;0,INDEX('計算A'!CF$110:CF$114,$F39+1)+IF(AND($E39=1,PF39=0),1000,0),MIN(AEU39,20)*400+(IF('計算A'!CE$106=1,1-FX39,0)+IF('計算A'!CF$106=1,1-FZ39,0))*150+94+'計算A'!CF$5*100000+IF(AND($E39=1,PF39=0),50000,0))),1000000))</f>
        <v/>
      </c>
      <c r="YN39">
        <f>IF($B39=0,1000000,IF(INDEX('計算A'!$D$60:$II$104,$B39,82)*FZ39=1,IF(AND($E39=2,PG39=0),1000000,IF($F39&gt;0,INDEX('計算A'!CG$110:CG$114,$F39+1)+IF(AND($E39=1,PG39=0),1000,0),MIN(AEU39,20)*400+(IF('計算A'!CF$106=1,1-FY39,0)+IF('計算A'!CG$106=1,1-GA39,0))*150+104+'計算A'!CG$5*100000+IF(AND($E39=1,PG39=0),50000,0))),1000000))</f>
        <v/>
      </c>
      <c r="YO39">
        <f>IF($B39=0,1000000,IF(INDEX('計算A'!$D$60:$II$104,$B39,83)*GA39=1,IF(AND($E39=2,PH39=0),1000000,IF($F39&gt;0,INDEX('計算A'!CH$110:CH$114,$F39+1)+IF(AND($E39=1,PH39=0),1000,0),MIN(AEU39,20)*400+(IF('計算A'!CG$106=1,1-FZ39,0)+IF('計算A'!CH$106=1,1-GB39,0))*150+114+'計算A'!CH$5*100000+IF(AND($E39=1,PH39=0),50000,0))),1000000))</f>
        <v/>
      </c>
      <c r="YP39">
        <f>IF($B39=0,1000000,IF(INDEX('計算A'!$D$60:$II$104,$B39,84)*GB39=1,IF(AND($E39=2,PI39=0),1000000,IF($F39&gt;0,INDEX('計算A'!CI$110:CI$114,$F39+1)+IF(AND($E39=1,PI39=0),1000,0),MIN(AEU39,20)*400+(IF('計算A'!CH$106=1,1-GA39,0)+IF('計算A'!CI$106=1,1-GC39,0))*150+124+'計算A'!CI$5*100000+IF(AND($E39=1,PI39=0),50000,0))),1000000))</f>
        <v/>
      </c>
      <c r="YQ39">
        <f>IF($B39=0,1000000,IF(INDEX('計算A'!$D$60:$II$104,$B39,85)*GC39=1,IF(AND($E39=2,PJ39=0),1000000,IF($F39&gt;0,INDEX('計算A'!CJ$110:CJ$114,$F39+1)+IF(AND($E39=1,PJ39=0),1000,0),MIN(AEU39,20)*400+(IF('計算A'!CI$106=1,1-GB39,0)+IF('計算A'!CJ$106=1,1-GD39,0))*150+134+'計算A'!CJ$5*100000+IF(AND($E39=1,PJ39=0),50000,0))),1000000))</f>
        <v/>
      </c>
      <c r="YR39">
        <f>IF($B39=0,1000000,IF(INDEX('計算A'!$D$60:$II$104,$B39,86)*GD39=1,IF(AND($E39=2,PK39=0),1000000,IF($F39&gt;0,INDEX('計算A'!CK$110:CK$114,$F39+1)+IF(AND($E39=1,PK39=0),1000,0),MIN(AEU39,20)*400+(IF('計算A'!CJ$106=1,1-GC39,0)+IF('計算A'!CK$106=1,1-GE39,0))*150+144+'計算A'!CK$5*100000+IF(AND($E39=1,PK39=0),50000,0))),1000000))</f>
        <v/>
      </c>
      <c r="YS39">
        <f>IF($B39=0,1000000,IF(INDEX('計算A'!$D$60:$II$104,$B39,87)*GE39=1,IF(AND($E39=2,PL39=0),1000000,IF($F39&gt;0,INDEX('計算A'!CL$110:CL$114,$F39+1)+IF(AND($E39=1,PL39=0),1000,0),MIN(AEU39,20)*400+(IF('計算A'!CK$106=1,1-GD39,0)+IF('計算A'!CL$106=1,1-GF39,0))*150+154+'計算A'!CL$5*100000+IF(AND($E39=1,PL39=0),50000,0))),1000000))</f>
        <v/>
      </c>
      <c r="YT39">
        <f>IF($B39=0,1000000,IF(INDEX('計算A'!$D$60:$II$104,$B39,88)*GF39=1,IF(AND($E39=2,PM39=0),1000000,IF($F39&gt;0,INDEX('計算A'!CM$110:CM$114,$F39+1)+IF(AND($E39=1,PM39=0),1000,0),MIN(AEU39,20)*400+(IF('計算A'!CL$106=1,1-GE39,0)+IF('計算A'!CM$106=1,1-GG39,0))*150+164+'計算A'!CM$5*100000+IF(AND($E39=1,PM39=0),50000,0))),1000000))</f>
        <v/>
      </c>
      <c r="YU39">
        <f>IF($B39=0,1000000,IF(INDEX('計算A'!$D$60:$II$104,$B39,89)*GG39=1,IF(AND($E39=2,PN39=0),1000000,IF($F39&gt;0,INDEX('計算A'!CN$110:CN$114,$F39+1)+IF(AND($E39=1,PN39=0),1000,0),MIN(AEU39,20)*400+(IF('計算A'!CM$106=1,1-GF39,0)+IF('計算A'!CN$106=1,1-GH39,0))*150+174+'計算A'!CN$5*100000+IF(AND($E39=1,PN39=0),50000,0))),1000000))</f>
        <v/>
      </c>
      <c r="YV39">
        <f>IF($B39=0,1000000,IF(INDEX('計算A'!$D$60:$II$104,$B39,90)*GH39=1,IF(AND($E39=2,PO39=0),1000000,IF($F39&gt;0,INDEX('計算A'!CO$110:CO$114,$F39+1)+IF(AND($E39=1,PO39=0),1000,0),MIN(AEU39,20)*400+(IF('計算A'!CN$106=1,1-GG39,0)+IF('計算A'!CO$106=1,1-GI39,0))*150+184+'計算A'!CO$5*100000+IF(AND($E39=1,PO39=0),50000,0))),1000000))</f>
        <v/>
      </c>
      <c r="YW39">
        <f>IF($B39=0,1000000,IF(INDEX('計算A'!$D$60:$II$104,$B39,91)*GI39=1,IF(AND($E39=2,PP39=0),1000000,IF($F39&gt;0,INDEX('計算A'!CP$110:CP$114,$F39+1)+IF(AND($E39=1,PP39=0),1000,0),MIN(AEU39,20)*400+(IF('計算A'!CO$106=1,1-GH39,0)+IF('計算A'!CP$106=1,1-GJ39,0))*150+194+'計算A'!CP$5*100000+IF(AND($E39=1,PP39=0),50000,0))),1000000))</f>
        <v/>
      </c>
      <c r="YX39">
        <f>IF($B39=0,1000000,IF(INDEX('計算A'!$D$60:$II$104,$B39,92)*GJ39=1,IF(AND($E39=2,PQ39=0),1000000,IF($F39&gt;0,INDEX('計算A'!CQ$110:CQ$114,$F39+1)+IF(AND($E39=1,PQ39=0),1000,0),MIN(AEU39,20)*400+(IF('計算A'!CP$106=1,1-GI39,0)+IF('計算A'!CQ$106=1,1-GK39,0))*150+204+'計算A'!CQ$5*100000+IF(AND($E39=1,PQ39=0),50000,0))),1000000))</f>
        <v/>
      </c>
      <c r="YY39">
        <f>IF($B39=0,1000000,IF(INDEX('計算A'!$D$60:$II$104,$B39,93)*GK39=1,IF(AND($E39=2,PR39=0),1000000,IF($F39&gt;0,INDEX('計算A'!CR$110:CR$114,$F39+1)+IF(AND($E39=1,PR39=0),1000,0),MIN(AEU39,20)*400+(IF('計算A'!CQ$106=1,1-GJ39,0)+IF('計算A'!CR$106=1,1-GL39,0))*150+214+'計算A'!CR$5*100000+IF(AND($E39=1,PR39=0),50000,0))),1000000))</f>
        <v/>
      </c>
      <c r="YZ39">
        <f>IF($B39=0,1000000,IF(INDEX('計算A'!$D$60:$II$104,$B39,94)*GL39=1,IF(AND($E39=2,PS39=0),1000000,IF($F39&gt;0,INDEX('計算A'!CS$110:CS$114,$F39+1)+IF(AND($E39=1,PS39=0),1000,0),MIN(AEU39,20)*400+(IF('計算A'!CR$106=1,1-GK39,0)+IF('計算A'!CS$106=1,1-GM39,0))*150+224+'計算A'!CS$5*100000+IF(AND($E39=1,PS39=0),50000,0))),1000000))</f>
        <v/>
      </c>
      <c r="ZA39">
        <f>IF($B39=0,1000000,IF(INDEX('計算A'!$D$60:$II$104,$B39,95)*GM39=1,IF(AND($E39=2,PT39=0),1000000,IF($F39&gt;0,INDEX('計算A'!CT$110:CT$114,$F39+1)+IF(AND($E39=1,PT39=0),1000,0),MIN(AEU39,20)*400+(IF('計算A'!CS$106=1,1-GL39,0)+IF('計算A'!CT$106=1,1-GN39,0))*150+234+'計算A'!CT$5*100000+IF(AND($E39=1,PT39=0),50000,0))),1000000))</f>
        <v/>
      </c>
      <c r="ZB39">
        <f>IF($B39=0,1000000,IF(INDEX('計算A'!$D$60:$II$104,$B39,96)*GN39=1,IF(AND($E39=2,PU39=0),1000000,IF($F39&gt;0,INDEX('計算A'!CU$110:CU$114,$F39+1)+IF(AND($E39=1,PU39=0),1000,0),MIN(AEU39,20)*400+(IF('計算A'!CT$106=1,1-GM39,0))*150+244+'計算A'!CU$5*100000+IF(AND($E39=1,PU39=0),50000,0))),1000000))</f>
        <v/>
      </c>
      <c r="ZC39">
        <f>IF($B39=0,1000000,IF(INDEX('計算A'!$D$60:$II$104,$B39,97)*GO39=1,IF(AND($E39=2,PV39=0),1000000,IF($F39&gt;0,INDEX('計算A'!CV$110:CV$114,$F39+1)+IF(AND($E39=1,PV39=0),1000,0),MIN(AEV39,20)*400+(IF('計算A'!CV$106=1,1-GP39,0))*150+15+'計算A'!CV$5*100000+IF(AND($E39=1,PV39=0),50000,0))),1000000))</f>
        <v/>
      </c>
      <c r="ZD39">
        <f>IF($B39=0,1000000,IF(INDEX('計算A'!$D$60:$II$104,$B39,98)*GP39=1,IF(AND($E39=2,PW39=0),1000000,IF($F39&gt;0,INDEX('計算A'!CW$110:CW$114,$F39+1)+IF(AND($E39=1,PW39=0),1000,0),MIN(AEV39,20)*400+(IF('計算A'!CV$106=1,1-GO39,0)+IF('計算A'!CW$106=1,1-GQ39,0))*150+25+'計算A'!CW$5*100000+IF(AND($E39=1,PW39=0),50000,0))),1000000))</f>
        <v/>
      </c>
      <c r="ZE39">
        <f>IF($B39=0,1000000,IF(INDEX('計算A'!$D$60:$II$104,$B39,99)*GQ39=1,IF(AND($E39=2,PX39=0),1000000,IF($F39&gt;0,INDEX('計算A'!CX$110:CX$114,$F39+1)+IF(AND($E39=1,PX39=0),1000,0),MIN(AEV39,20)*400+(IF('計算A'!CW$106=1,1-GP39,0)+IF('計算A'!CX$106=1,1-GR39,0))*150+35+'計算A'!CX$5*100000+IF(AND($E39=1,PX39=0),50000,0))),1000000))</f>
        <v/>
      </c>
      <c r="ZF39">
        <f>IF($B39=0,1000000,IF(INDEX('計算A'!$D$60:$II$104,$B39,100)*GR39=1,IF(AND($E39=2,PY39=0),1000000,IF($F39&gt;0,INDEX('計算A'!CY$110:CY$114,$F39+1)+IF(AND($E39=1,PY39=0),1000,0),MIN(AEV39,20)*400+(IF('計算A'!CX$106=1,1-GQ39,0)+IF('計算A'!CY$106=1,1-GS39,0))*150+45+'計算A'!CY$5*100000+IF(AND($E39=1,PY39=0),50000,0))),1000000))</f>
        <v/>
      </c>
      <c r="ZG39">
        <f>IF($B39=0,1000000,IF(INDEX('計算A'!$D$60:$II$104,$B39,101)*GS39=1,IF(AND($E39=2,PZ39=0),1000000,IF($F39&gt;0,INDEX('計算A'!CZ$110:CZ$114,$F39+1)+IF(AND($E39=1,PZ39=0),1000,0),MIN(AEV39,20)*400+(IF('計算A'!CY$106=1,1-GR39,0)+IF('計算A'!CZ$106=1,1-GT39,0))*150+55+'計算A'!CZ$5*100000+IF(AND($E39=1,PZ39=0),50000,0))),1000000))</f>
        <v/>
      </c>
      <c r="ZH39">
        <f>IF($B39=0,1000000,IF(INDEX('計算A'!$D$60:$II$104,$B39,102)*GT39=1,IF(AND($E39=2,QA39=0),1000000,IF($F39&gt;0,INDEX('計算A'!DA$110:DA$114,$F39+1)+IF(AND($E39=1,QA39=0),1000,0),MIN(AEV39,20)*400+(IF('計算A'!CZ$106=1,1-GS39,0)+IF('計算A'!DA$106=1,1-GU39,0))*150+65+'計算A'!DA$5*100000+IF(AND($E39=1,QA39=0),50000,0))),1000000))</f>
        <v/>
      </c>
      <c r="ZI39">
        <f>IF($B39=0,1000000,IF(INDEX('計算A'!$D$60:$II$104,$B39,103)*GU39=1,IF(AND($E39=2,QB39=0),1000000,IF($F39&gt;0,INDEX('計算A'!DB$110:DB$114,$F39+1)+IF(AND($E39=1,QB39=0),1000,0),MIN(AEV39,20)*400+(IF('計算A'!DA$106=1,1-GT39,0)+IF('計算A'!DB$106=1,1-GV39,0))*150+75+'計算A'!DB$5*100000+IF(AND($E39=1,QB39=0),50000,0))),1000000))</f>
        <v/>
      </c>
      <c r="ZJ39">
        <f>IF($B39=0,1000000,IF(INDEX('計算A'!$D$60:$II$104,$B39,104)*GV39=1,IF(AND($E39=2,QC39=0),1000000,IF($F39&gt;0,INDEX('計算A'!DC$110:DC$114,$F39+1)+IF(AND($E39=1,QC39=0),1000,0),MIN(AEV39,20)*400+(IF('計算A'!DB$106=1,1-GU39,0)+IF('計算A'!DC$106=1,1-GW39,0))*150+85+'計算A'!DC$5*100000+IF(AND($E39=1,QC39=0),50000,0))),1000000))</f>
        <v/>
      </c>
      <c r="ZK39">
        <f>IF($B39=0,1000000,IF(INDEX('計算A'!$D$60:$II$104,$B39,105)*GW39=1,IF(AND($E39=2,QD39=0),1000000,IF($F39&gt;0,INDEX('計算A'!DD$110:DD$114,$F39+1)+IF(AND($E39=1,QD39=0),1000,0),MIN(AEV39,20)*400+(IF('計算A'!DC$106=1,1-GV39,0)+IF('計算A'!DD$106=1,1-GX39,0))*150+95+'計算A'!DD$5*100000+IF(AND($E39=1,QD39=0),50000,0))),1000000))</f>
        <v/>
      </c>
      <c r="ZL39">
        <f>IF($B39=0,1000000,IF(INDEX('計算A'!$D$60:$II$104,$B39,106)*GX39=1,IF(AND($E39=2,QE39=0),1000000,IF($F39&gt;0,INDEX('計算A'!DE$110:DE$114,$F39+1)+IF(AND($E39=1,QE39=0),1000,0),MIN(AEV39,20)*400+(IF('計算A'!DD$106=1,1-GW39,0)+IF('計算A'!DE$106=1,1-GY39,0))*150+105+'計算A'!DE$5*100000+IF(AND($E39=1,QE39=0),50000,0))),1000000))</f>
        <v/>
      </c>
      <c r="ZM39">
        <f>IF($B39=0,1000000,IF(INDEX('計算A'!$D$60:$II$104,$B39,107)*GY39=1,IF(AND($E39=2,QF39=0),1000000,IF($F39&gt;0,INDEX('計算A'!DF$110:DF$114,$F39+1)+IF(AND($E39=1,QF39=0),1000,0),MIN(AEV39,20)*400+(IF('計算A'!DE$106=1,1-GX39,0)+IF('計算A'!DF$106=1,1-GZ39,0))*150+115+'計算A'!DF$5*100000+IF(AND($E39=1,QF39=0),50000,0))),1000000))</f>
        <v/>
      </c>
      <c r="ZN39">
        <f>IF($B39=0,1000000,IF(INDEX('計算A'!$D$60:$II$104,$B39,108)*GZ39=1,IF(AND($E39=2,QG39=0),1000000,IF($F39&gt;0,INDEX('計算A'!DG$110:DG$114,$F39+1)+IF(AND($E39=1,QG39=0),1000,0),MIN(AEV39,20)*400+(IF('計算A'!DF$106=1,1-GY39,0)+IF('計算A'!DG$106=1,1-HA39,0))*150+125+'計算A'!DG$5*100000+IF(AND($E39=1,QG39=0),50000,0))),1000000))</f>
        <v/>
      </c>
      <c r="ZO39">
        <f>IF($B39=0,1000000,IF(INDEX('計算A'!$D$60:$II$104,$B39,109)*HA39=1,IF(AND($E39=2,QH39=0),1000000,IF($F39&gt;0,INDEX('計算A'!DH$110:DH$114,$F39+1)+IF(AND($E39=1,QH39=0),1000,0),MIN(AEV39,20)*400+(IF('計算A'!DG$106=1,1-GZ39,0)+IF('計算A'!DH$106=1,1-HB39,0))*150+135+'計算A'!DH$5*100000+IF(AND($E39=1,QH39=0),50000,0))),1000000))</f>
        <v/>
      </c>
      <c r="ZP39">
        <f>IF($B39=0,1000000,IF(INDEX('計算A'!$D$60:$II$104,$B39,110)*HB39=1,IF(AND($E39=2,QI39=0),1000000,IF($F39&gt;0,INDEX('計算A'!DI$110:DI$114,$F39+1)+IF(AND($E39=1,QI39=0),1000,0),MIN(AEV39,20)*400+(IF('計算A'!DH$106=1,1-HA39,0)+IF('計算A'!DI$106=1,1-HC39,0))*150+145+'計算A'!DI$5*100000+IF(AND($E39=1,QI39=0),50000,0))),1000000))</f>
        <v/>
      </c>
      <c r="ZQ39">
        <f>IF($B39=0,1000000,IF(INDEX('計算A'!$D$60:$II$104,$B39,111)*HC39=1,IF(AND($E39=2,QJ39=0),1000000,IF($F39&gt;0,INDEX('計算A'!DJ$110:DJ$114,$F39+1)+IF(AND($E39=1,QJ39=0),1000,0),MIN(AEV39,20)*400+(IF('計算A'!DI$106=1,1-HB39,0)+IF('計算A'!DJ$106=1,1-HD39,0))*150+155+'計算A'!DJ$5*100000+IF(AND($E39=1,QJ39=0),50000,0))),1000000))</f>
        <v/>
      </c>
      <c r="ZR39">
        <f>IF($B39=0,1000000,IF(INDEX('計算A'!$D$60:$II$104,$B39,112)*HD39=1,IF(AND($E39=2,QK39=0),1000000,IF($F39&gt;0,INDEX('計算A'!DK$110:DK$114,$F39+1)+IF(AND($E39=1,QK39=0),1000,0),MIN(AEV39,20)*400+(IF('計算A'!DJ$106=1,1-HC39,0)+IF('計算A'!DK$106=1,1-HE39,0))*150+165+'計算A'!DK$5*100000+IF(AND($E39=1,QK39=0),50000,0))),1000000))</f>
        <v/>
      </c>
      <c r="ZS39">
        <f>IF($B39=0,1000000,IF(INDEX('計算A'!$D$60:$II$104,$B39,113)*HE39=1,IF(AND($E39=2,QL39=0),1000000,IF($F39&gt;0,INDEX('計算A'!DL$110:DL$114,$F39+1)+IF(AND($E39=1,QL39=0),1000,0),MIN(AEV39,20)*400+(IF('計算A'!DK$106=1,1-HD39,0)+IF('計算A'!DL$106=1,1-HF39,0))*150+175+'計算A'!DL$5*100000+IF(AND($E39=1,QL39=0),50000,0))),1000000))</f>
        <v/>
      </c>
      <c r="ZT39">
        <f>IF($B39=0,1000000,IF(INDEX('計算A'!$D$60:$II$104,$B39,114)*HF39=1,IF(AND($E39=2,QM39=0),1000000,IF($F39&gt;0,INDEX('計算A'!DM$110:DM$114,$F39+1)+IF(AND($E39=1,QM39=0),1000,0),MIN(AEV39,20)*400+(IF('計算A'!DL$106=1,1-HE39,0)+IF('計算A'!DM$106=1,1-HG39,0))*150+185+'計算A'!DM$5*100000+IF(AND($E39=1,QM39=0),50000,0))),1000000))</f>
        <v/>
      </c>
      <c r="ZU39">
        <f>IF($B39=0,1000000,IF(INDEX('計算A'!$D$60:$II$104,$B39,115)*HG39=1,IF(AND($E39=2,QN39=0),1000000,IF($F39&gt;0,INDEX('計算A'!DN$110:DN$114,$F39+1)+IF(AND($E39=1,QN39=0),1000,0),MIN(AEV39,20)*400+(IF('計算A'!DM$106=1,1-HF39,0)+IF('計算A'!DN$106=1,1-HH39,0))*150+195+'計算A'!DN$5*100000+IF(AND($E39=1,QN39=0),50000,0))),1000000))</f>
        <v/>
      </c>
      <c r="ZV39">
        <f>IF($B39=0,1000000,IF(INDEX('計算A'!$D$60:$II$104,$B39,116)*HH39=1,IF(AND($E39=2,QO39=0),1000000,IF($F39&gt;0,INDEX('計算A'!DO$110:DO$114,$F39+1)+IF(AND($E39=1,QO39=0),1000,0),MIN(AEV39,20)*400+(IF('計算A'!DN$106=1,1-HG39,0)+IF('計算A'!DO$106=1,1-HI39,0))*150+205+'計算A'!DO$5*100000+IF(AND($E39=1,QO39=0),50000,0))),1000000))</f>
        <v/>
      </c>
      <c r="ZW39">
        <f>IF($B39=0,1000000,IF(INDEX('計算A'!$D$60:$II$104,$B39,117)*HI39=1,IF(AND($E39=2,QP39=0),1000000,IF($F39&gt;0,INDEX('計算A'!DP$110:DP$114,$F39+1)+IF(AND($E39=1,QP39=0),1000,0),MIN(AEV39,20)*400+(IF('計算A'!DO$106=1,1-HH39,0)+IF('計算A'!DP$106=1,1-HJ39,0))*150+215+'計算A'!DP$5*100000+IF(AND($E39=1,QP39=0),50000,0))),1000000))</f>
        <v/>
      </c>
      <c r="ZX39">
        <f>IF($B39=0,1000000,IF(INDEX('計算A'!$D$60:$II$104,$B39,118)*HJ39=1,IF(AND($E39=2,QQ39=0),1000000,IF($F39&gt;0,INDEX('計算A'!DQ$110:DQ$114,$F39+1)+IF(AND($E39=1,QQ39=0),1000,0),MIN(AEV39,20)*400+(IF('計算A'!DP$106=1,1-HI39,0)+IF('計算A'!DQ$106=1,1-HK39,0))*150+225+'計算A'!DQ$5*100000+IF(AND($E39=1,QQ39=0),50000,0))),1000000))</f>
        <v/>
      </c>
      <c r="ZY39">
        <f>IF($B39=0,1000000,IF(INDEX('計算A'!$D$60:$II$104,$B39,119)*HK39=1,IF(AND($E39=2,QR39=0),1000000,IF($F39&gt;0,INDEX('計算A'!DR$110:DR$114,$F39+1)+IF(AND($E39=1,QR39=0),1000,0),MIN(AEV39,20)*400+(IF('計算A'!DQ$106=1,1-HJ39,0)+IF('計算A'!DR$106=1,1-HL39,0))*150+235+'計算A'!DR$5*100000+IF(AND($E39=1,QR39=0),50000,0))),1000000))</f>
        <v/>
      </c>
      <c r="ZZ39">
        <f>IF($B39=0,1000000,IF(INDEX('計算A'!$D$60:$II$104,$B39,120)*HL39=1,IF(AND($E39=2,QS39=0),1000000,IF($F39&gt;0,INDEX('計算A'!DS$110:DS$114,$F39+1)+IF(AND($E39=1,QS39=0),1000,0),MIN(AEV39,20)*400+(IF('計算A'!DR$106=1,1-HK39,0))*150+245+'計算A'!DS$5*100000+IF(AND($E39=1,QS39=0),50000,0))),1000000))</f>
        <v/>
      </c>
      <c r="AAA39">
        <f>IF($B39=0,1000000,IF(INDEX('計算A'!$D$60:$II$104,$B39,121)*HM39=1,IF(AND($E39=2,QT39=0),1000000,IF($F39&gt;0,INDEX('計算A'!DT$110:DT$114,$F39+1)+IF(AND($E39=1,QT39=0),1000,0),MIN(AEW39,20)*400+(IF('計算A'!DT$106=1,1-HN39,0))*150+16+'計算A'!DT$5*100000+IF(AND($E39=1,QT39=0),50000,0))),1000000))</f>
        <v/>
      </c>
      <c r="AAB39">
        <f>IF($B39=0,1000000,IF(INDEX('計算A'!$D$60:$II$104,$B39,122)*HN39=1,IF(AND($E39=2,QU39=0),1000000,IF($F39&gt;0,INDEX('計算A'!DU$110:DU$114,$F39+1)+IF(AND($E39=1,QU39=0),1000,0),MIN(AEW39,20)*400+(IF('計算A'!DT$106=1,1-HM39,0)+IF('計算A'!DU$106=1,1-HO39,0))*150+26+'計算A'!DU$5*100000+IF(AND($E39=1,QU39=0),50000,0))),1000000))</f>
        <v/>
      </c>
      <c r="AAC39">
        <f>IF($B39=0,1000000,IF(INDEX('計算A'!$D$60:$II$104,$B39,123)*HO39=1,IF(AND($E39=2,QV39=0),1000000,IF($F39&gt;0,INDEX('計算A'!DV$110:DV$114,$F39+1)+IF(AND($E39=1,QV39=0),1000,0),MIN(AEW39,20)*400+(IF('計算A'!DU$106=1,1-HN39,0)+IF('計算A'!DV$106=1,1-HP39,0))*150+36+'計算A'!DV$5*100000+IF(AND($E39=1,QV39=0),50000,0))),1000000))</f>
        <v/>
      </c>
      <c r="AAD39">
        <f>IF($B39=0,1000000,IF(INDEX('計算A'!$D$60:$II$104,$B39,124)*HP39=1,IF(AND($E39=2,QW39=0),1000000,IF($F39&gt;0,INDEX('計算A'!DW$110:DW$114,$F39+1)+IF(AND($E39=1,QW39=0),1000,0),MIN(AEW39,20)*400+(IF('計算A'!DV$106=1,1-HO39,0)+IF('計算A'!DW$106=1,1-HQ39,0))*150+46+'計算A'!DW$5*100000+IF(AND($E39=1,QW39=0),50000,0))),1000000))</f>
        <v/>
      </c>
      <c r="AAE39">
        <f>IF($B39=0,1000000,IF(INDEX('計算A'!$D$60:$II$104,$B39,125)*HQ39=1,IF(AND($E39=2,QX39=0),1000000,IF($F39&gt;0,INDEX('計算A'!DX$110:DX$114,$F39+1)+IF(AND($E39=1,QX39=0),1000,0),MIN(AEW39,20)*400+(IF('計算A'!DW$106=1,1-HP39,0)+IF('計算A'!DX$106=1,1-HR39,0))*150+56+'計算A'!DX$5*100000+IF(AND($E39=1,QX39=0),50000,0))),1000000))</f>
        <v/>
      </c>
      <c r="AAF39">
        <f>IF($B39=0,1000000,IF(INDEX('計算A'!$D$60:$II$104,$B39,126)*HR39=1,IF(AND($E39=2,QY39=0),1000000,IF($F39&gt;0,INDEX('計算A'!DY$110:DY$114,$F39+1)+IF(AND($E39=1,QY39=0),1000,0),MIN(AEW39,20)*400+(IF('計算A'!DX$106=1,1-HQ39,0)+IF('計算A'!DY$106=1,1-HS39,0))*150+66+'計算A'!DY$5*100000+IF(AND($E39=1,QY39=0),50000,0))),1000000))</f>
        <v/>
      </c>
      <c r="AAG39">
        <f>IF($B39=0,1000000,IF(INDEX('計算A'!$D$60:$II$104,$B39,127)*HS39=1,IF(AND($E39=2,QZ39=0),1000000,IF($F39&gt;0,INDEX('計算A'!DZ$110:DZ$114,$F39+1)+IF(AND($E39=1,QZ39=0),1000,0),MIN(AEW39,20)*400+(IF('計算A'!DY$106=1,1-HR39,0)+IF('計算A'!DZ$106=1,1-HT39,0))*150+76+'計算A'!DZ$5*100000+IF(AND($E39=1,QZ39=0),50000,0))),1000000))</f>
        <v/>
      </c>
      <c r="AAH39">
        <f>IF($B39=0,1000000,IF(INDEX('計算A'!$D$60:$II$104,$B39,128)*HT39=1,IF(AND($E39=2,RA39=0),1000000,IF($F39&gt;0,INDEX('計算A'!EA$110:EA$114,$F39+1)+IF(AND($E39=1,RA39=0),1000,0),MIN(AEW39,20)*400+(IF('計算A'!DZ$106=1,1-HS39,0)+IF('計算A'!EA$106=1,1-HU39,0))*150+86+'計算A'!EA$5*100000+IF(AND($E39=1,RA39=0),50000,0))),1000000))</f>
        <v/>
      </c>
      <c r="AAI39">
        <f>IF($B39=0,1000000,IF(INDEX('計算A'!$D$60:$II$104,$B39,129)*HU39=1,IF(AND($E39=2,RB39=0),1000000,IF($F39&gt;0,INDEX('計算A'!EB$110:EB$114,$F39+1)+IF(AND($E39=1,RB39=0),1000,0),MIN(AEW39,20)*400+(IF('計算A'!EA$106=1,1-HT39,0)+IF('計算A'!EB$106=1,1-HV39,0))*150+96+'計算A'!EB$5*100000+IF(AND($E39=1,RB39=0),50000,0))),1000000))</f>
        <v/>
      </c>
      <c r="AAJ39">
        <f>IF($B39=0,1000000,IF(INDEX('計算A'!$D$60:$II$104,$B39,130)*HV39=1,IF(AND($E39=2,RC39=0),1000000,IF($F39&gt;0,INDEX('計算A'!EC$110:EC$114,$F39+1)+IF(AND($E39=1,RC39=0),1000,0),MIN(AEW39,20)*400+(IF('計算A'!EB$106=1,1-HU39,0)+IF('計算A'!EC$106=1,1-HW39,0))*150+106+'計算A'!EC$5*100000+IF(AND($E39=1,RC39=0),50000,0))),1000000))</f>
        <v/>
      </c>
      <c r="AAK39">
        <f>IF($B39=0,1000000,IF(INDEX('計算A'!$D$60:$II$104,$B39,131)*HW39=1,IF(AND($E39=2,RD39=0),1000000,IF($F39&gt;0,INDEX('計算A'!ED$110:ED$114,$F39+1)+IF(AND($E39=1,RD39=0),1000,0),MIN(AEW39,20)*400+(IF('計算A'!EC$106=1,1-HV39,0)+IF('計算A'!ED$106=1,1-HX39,0))*150+116+'計算A'!ED$5*100000+IF(AND($E39=1,RD39=0),50000,0))),1000000))</f>
        <v/>
      </c>
      <c r="AAL39">
        <f>IF($B39=0,1000000,IF(INDEX('計算A'!$D$60:$II$104,$B39,132)*HX39=1,IF(AND($E39=2,RE39=0),1000000,IF($F39&gt;0,INDEX('計算A'!EE$110:EE$114,$F39+1)+IF(AND($E39=1,RE39=0),1000,0),MIN(AEW39,20)*400+(IF('計算A'!ED$106=1,1-HW39,0)+IF('計算A'!EE$106=1,1-HY39,0))*150+126+'計算A'!EE$5*100000+IF(AND($E39=1,RE39=0),50000,0))),1000000))</f>
        <v/>
      </c>
      <c r="AAM39">
        <f>IF($B39=0,1000000,IF(INDEX('計算A'!$D$60:$II$104,$B39,133)*HY39=1,IF(AND($E39=2,RF39=0),1000000,IF($F39&gt;0,INDEX('計算A'!EF$110:EF$114,$F39+1)+IF(AND($E39=1,RF39=0),1000,0),MIN(AEW39,20)*400+(IF('計算A'!EE$106=1,1-HX39,0)+IF('計算A'!EF$106=1,1-HZ39,0))*150+136+'計算A'!EF$5*100000+IF(AND($E39=1,RF39=0),50000,0))),1000000))</f>
        <v/>
      </c>
      <c r="AAN39">
        <f>IF($B39=0,1000000,IF(INDEX('計算A'!$D$60:$II$104,$B39,134)*HZ39=1,IF(AND($E39=2,RG39=0),1000000,IF($F39&gt;0,INDEX('計算A'!EG$110:EG$114,$F39+1)+IF(AND($E39=1,RG39=0),1000,0),MIN(AEW39,20)*400+(IF('計算A'!EF$106=1,1-HY39,0)+IF('計算A'!EG$106=1,1-IA39,0))*150+146+'計算A'!EG$5*100000+IF(AND($E39=1,RG39=0),50000,0))),1000000))</f>
        <v/>
      </c>
      <c r="AAO39">
        <f>IF($B39=0,1000000,IF(INDEX('計算A'!$D$60:$II$104,$B39,135)*IA39=1,IF(AND($E39=2,RH39=0),1000000,IF($F39&gt;0,INDEX('計算A'!EH$110:EH$114,$F39+1)+IF(AND($E39=1,RH39=0),1000,0),MIN(AEW39,20)*400+(IF('計算A'!EG$106=1,1-HZ39,0)+IF('計算A'!EH$106=1,1-IB39,0))*150+156+'計算A'!EH$5*100000+IF(AND($E39=1,RH39=0),50000,0))),1000000))</f>
        <v/>
      </c>
      <c r="AAP39">
        <f>IF($B39=0,1000000,IF(INDEX('計算A'!$D$60:$II$104,$B39,136)*IB39=1,IF(AND($E39=2,RI39=0),1000000,IF($F39&gt;0,INDEX('計算A'!EI$110:EI$114,$F39+1)+IF(AND($E39=1,RI39=0),1000,0),MIN(AEW39,20)*400+(IF('計算A'!EH$106=1,1-IA39,0)+IF('計算A'!EI$106=1,1-IC39,0))*150+166+'計算A'!EI$5*100000+IF(AND($E39=1,RI39=0),50000,0))),1000000))</f>
        <v/>
      </c>
      <c r="AAQ39">
        <f>IF($B39=0,1000000,IF(INDEX('計算A'!$D$60:$II$104,$B39,137)*IC39=1,IF(AND($E39=2,RJ39=0),1000000,IF($F39&gt;0,INDEX('計算A'!EJ$110:EJ$114,$F39+1)+IF(AND($E39=1,RJ39=0),1000,0),MIN(AEW39,20)*400+(IF('計算A'!EI$106=1,1-IB39,0)+IF('計算A'!EJ$106=1,1-ID39,0))*150+176+'計算A'!EJ$5*100000+IF(AND($E39=1,RJ39=0),50000,0))),1000000))</f>
        <v/>
      </c>
      <c r="AAR39">
        <f>IF($B39=0,1000000,IF(INDEX('計算A'!$D$60:$II$104,$B39,138)*ID39=1,IF(AND($E39=2,RK39=0),1000000,IF($F39&gt;0,INDEX('計算A'!EK$110:EK$114,$F39+1)+IF(AND($E39=1,RK39=0),1000,0),MIN(AEW39,20)*400+(IF('計算A'!EJ$106=1,1-IC39,0)+IF('計算A'!EK$106=1,1-IE39,0))*150+186+'計算A'!EK$5*100000+IF(AND($E39=1,RK39=0),50000,0))),1000000))</f>
        <v/>
      </c>
      <c r="AAS39">
        <f>IF($B39=0,1000000,IF(INDEX('計算A'!$D$60:$II$104,$B39,139)*IE39=1,IF(AND($E39=2,RL39=0),1000000,IF($F39&gt;0,INDEX('計算A'!EL$110:EL$114,$F39+1)+IF(AND($E39=1,RL39=0),1000,0),MIN(AEW39,20)*400+(IF('計算A'!EK$106=1,1-ID39,0)+IF('計算A'!EL$106=1,1-IF39,0))*150+196+'計算A'!EL$5*100000+IF(AND($E39=1,RL39=0),50000,0))),1000000))</f>
        <v/>
      </c>
      <c r="AAT39">
        <f>IF($B39=0,1000000,IF(INDEX('計算A'!$D$60:$II$104,$B39,140)*IF39=1,IF(AND($E39=2,RM39=0),1000000,IF($F39&gt;0,INDEX('計算A'!EM$110:EM$114,$F39+1)+IF(AND($E39=1,RM39=0),1000,0),MIN(AEW39,20)*400+(IF('計算A'!EL$106=1,1-IE39,0)+IF('計算A'!EM$106=1,1-IG39,0))*150+206+'計算A'!EM$5*100000+IF(AND($E39=1,RM39=0),50000,0))),1000000))</f>
        <v/>
      </c>
      <c r="AAU39">
        <f>IF($B39=0,1000000,IF(INDEX('計算A'!$D$60:$II$104,$B39,141)*IG39=1,IF(AND($E39=2,RN39=0),1000000,IF($F39&gt;0,INDEX('計算A'!EN$110:EN$114,$F39+1)+IF(AND($E39=1,RN39=0),1000,0),MIN(AEW39,20)*400+(IF('計算A'!EM$106=1,1-IF39,0)+IF('計算A'!EN$106=1,1-IH39,0))*150+216+'計算A'!EN$5*100000+IF(AND($E39=1,RN39=0),50000,0))),1000000))</f>
        <v/>
      </c>
      <c r="AAV39">
        <f>IF($B39=0,1000000,IF(INDEX('計算A'!$D$60:$II$104,$B39,142)*IH39=1,IF(AND($E39=2,RO39=0),1000000,IF($F39&gt;0,INDEX('計算A'!EO$110:EO$114,$F39+1)+IF(AND($E39=1,RO39=0),1000,0),MIN(AEW39,20)*400+(IF('計算A'!EN$106=1,1-IG39,0)+IF('計算A'!EO$106=1,1-II39,0))*150+226+'計算A'!EO$5*100000+IF(AND($E39=1,RO39=0),50000,0))),1000000))</f>
        <v/>
      </c>
      <c r="AAW39">
        <f>IF($B39=0,1000000,IF(INDEX('計算A'!$D$60:$II$104,$B39,143)*II39=1,IF(AND($E39=2,RP39=0),1000000,IF($F39&gt;0,INDEX('計算A'!EP$110:EP$114,$F39+1)+IF(AND($E39=1,RP39=0),1000,0),MIN(AEW39,20)*400+(IF('計算A'!EO$106=1,1-IH39,0)+IF('計算A'!EP$106=1,1-IJ39,0))*150+236+'計算A'!EP$5*100000+IF(AND($E39=1,RP39=0),50000,0))),1000000))</f>
        <v/>
      </c>
      <c r="AAX39">
        <f>IF($B39=0,1000000,IF(INDEX('計算A'!$D$60:$II$104,$B39,144)*IJ39=1,IF(AND($E39=2,RQ39=0),1000000,IF($F39&gt;0,INDEX('計算A'!EQ$110:EQ$114,$F39+1)+IF(AND($E39=1,RQ39=0),1000,0),MIN(AEW39,20)*400+(IF('計算A'!EP$106=1,1-II39,0))*150+246+'計算A'!EQ$5*100000+IF(AND($E39=1,RQ39=0),50000,0))),1000000))</f>
        <v/>
      </c>
      <c r="AAY39">
        <f>IF($B39=0,1000000,IF(INDEX('計算A'!$D$60:$II$104,$B39,145)*IK39=1,IF(AND($E39=2,RR39=0),1000000,IF($F39&gt;0,INDEX('計算A'!ER$110:ER$114,$F39+1)+IF(AND($E39=1,RR39=0),1000,0),MIN(AEX39,20)*400+(IF('計算A'!ER$106=1,1-IL39,0))*150+17+'計算A'!ER$5*100000+IF(AND($E39=1,RR39=0),50000,0))),1000000))</f>
        <v/>
      </c>
      <c r="AAZ39">
        <f>IF($B39=0,1000000,IF(INDEX('計算A'!$D$60:$II$104,$B39,146)*IL39=1,IF(AND($E39=2,RS39=0),1000000,IF($F39&gt;0,INDEX('計算A'!ES$110:ES$114,$F39+1)+IF(AND($E39=1,RS39=0),1000,0),MIN(AEX39,20)*400+(IF('計算A'!ER$106=1,1-IK39,0)+IF('計算A'!ES$106=1,1-IM39,0))*150+27+'計算A'!ES$5*100000+IF(AND($E39=1,RS39=0),50000,0))),1000000))</f>
        <v/>
      </c>
      <c r="ABA39">
        <f>IF($B39=0,1000000,IF(INDEX('計算A'!$D$60:$II$104,$B39,147)*IM39=1,IF(AND($E39=2,RT39=0),1000000,IF($F39&gt;0,INDEX('計算A'!ET$110:ET$114,$F39+1)+IF(AND($E39=1,RT39=0),1000,0),MIN(AEX39,20)*400+(IF('計算A'!ES$106=1,1-IL39,0)+IF('計算A'!ET$106=1,1-IN39,0))*150+37+'計算A'!ET$5*100000+IF(AND($E39=1,RT39=0),50000,0))),1000000))</f>
        <v/>
      </c>
      <c r="ABB39">
        <f>IF($B39=0,1000000,IF(INDEX('計算A'!$D$60:$II$104,$B39,148)*IN39=1,IF(AND($E39=2,RU39=0),1000000,IF($F39&gt;0,INDEX('計算A'!EU$110:EU$114,$F39+1)+IF(AND($E39=1,RU39=0),1000,0),MIN(AEX39,20)*400+(IF('計算A'!ET$106=1,1-IM39,0)+IF('計算A'!EU$106=1,1-IO39,0))*150+47+'計算A'!EU$5*100000+IF(AND($E39=1,RU39=0),50000,0))),1000000))</f>
        <v/>
      </c>
      <c r="ABC39">
        <f>IF($B39=0,1000000,IF(INDEX('計算A'!$D$60:$II$104,$B39,149)*IO39=1,IF(AND($E39=2,RV39=0),1000000,IF($F39&gt;0,INDEX('計算A'!EV$110:EV$114,$F39+1)+IF(AND($E39=1,RV39=0),1000,0),MIN(AEX39,20)*400+(IF('計算A'!EU$106=1,1-IN39,0)+IF('計算A'!EV$106=1,1-IP39,0))*150+57+'計算A'!EV$5*100000+IF(AND($E39=1,RV39=0),50000,0))),1000000))</f>
        <v/>
      </c>
      <c r="ABD39">
        <f>IF($B39=0,1000000,IF(INDEX('計算A'!$D$60:$II$104,$B39,150)*IP39=1,IF(AND($E39=2,RW39=0),1000000,IF($F39&gt;0,INDEX('計算A'!EW$110:EW$114,$F39+1)+IF(AND($E39=1,RW39=0),1000,0),MIN(AEX39,20)*400+(IF('計算A'!EV$106=1,1-IO39,0)+IF('計算A'!EW$106=1,1-IQ39,0))*150+67+'計算A'!EW$5*100000+IF(AND($E39=1,RW39=0),50000,0))),1000000))</f>
        <v/>
      </c>
      <c r="ABE39">
        <f>IF($B39=0,1000000,IF(INDEX('計算A'!$D$60:$II$104,$B39,151)*IQ39=1,IF(AND($E39=2,RX39=0),1000000,IF($F39&gt;0,INDEX('計算A'!EX$110:EX$114,$F39+1)+IF(AND($E39=1,RX39=0),1000,0),MIN(AEX39,20)*400+(IF('計算A'!EW$106=1,1-IP39,0)+IF('計算A'!EX$106=1,1-IR39,0))*150+77+'計算A'!EX$5*100000+IF(AND($E39=1,RX39=0),50000,0))),1000000))</f>
        <v/>
      </c>
      <c r="ABF39">
        <f>IF($B39=0,1000000,IF(INDEX('計算A'!$D$60:$II$104,$B39,152)*IR39=1,IF(AND($E39=2,RY39=0),1000000,IF($F39&gt;0,INDEX('計算A'!EY$110:EY$114,$F39+1)+IF(AND($E39=1,RY39=0),1000,0),MIN(AEX39,20)*400+(IF('計算A'!EX$106=1,1-IQ39,0)+IF('計算A'!EY$106=1,1-IS39,0))*150+87+'計算A'!EY$5*100000+IF(AND($E39=1,RY39=0),50000,0))),1000000))</f>
        <v/>
      </c>
      <c r="ABG39">
        <f>IF($B39=0,1000000,IF(INDEX('計算A'!$D$60:$II$104,$B39,153)*IS39=1,IF(AND($E39=2,RZ39=0),1000000,IF($F39&gt;0,INDEX('計算A'!EZ$110:EZ$114,$F39+1)+IF(AND($E39=1,RZ39=0),1000,0),MIN(AEX39,20)*400+(IF('計算A'!EY$106=1,1-IR39,0)+IF('計算A'!EZ$106=1,1-IT39,0))*150+97+'計算A'!EZ$5*100000+IF(AND($E39=1,RZ39=0),50000,0))),1000000))</f>
        <v/>
      </c>
      <c r="ABH39">
        <f>IF($B39=0,1000000,IF(INDEX('計算A'!$D$60:$II$104,$B39,154)*IT39=1,IF(AND($E39=2,SA39=0),1000000,IF($F39&gt;0,INDEX('計算A'!FA$110:FA$114,$F39+1)+IF(AND($E39=1,SA39=0),1000,0),MIN(AEX39,20)*400+(IF('計算A'!EZ$106=1,1-IS39,0)+IF('計算A'!FA$106=1,1-IU39,0))*150+107+'計算A'!FA$5*100000+IF(AND($E39=1,SA39=0),50000,0))),1000000))</f>
        <v/>
      </c>
      <c r="ABI39">
        <f>IF($B39=0,1000000,IF(INDEX('計算A'!$D$60:$II$104,$B39,155)*IU39=1,IF(AND($E39=2,SB39=0),1000000,IF($F39&gt;0,INDEX('計算A'!FB$110:FB$114,$F39+1)+IF(AND($E39=1,SB39=0),1000,0),MIN(AEX39,20)*400+(IF('計算A'!FA$106=1,1-IT39,0)+IF('計算A'!FB$106=1,1-IV39,0))*150+117+'計算A'!FB$5*100000+IF(AND($E39=1,SB39=0),50000,0))),1000000))</f>
        <v/>
      </c>
      <c r="ABJ39">
        <f>IF($B39=0,1000000,IF(INDEX('計算A'!$D$60:$II$104,$B39,156)*IV39=1,IF(AND($E39=2,SC39=0),1000000,IF($F39&gt;0,INDEX('計算A'!FC$110:FC$114,$F39+1)+IF(AND($E39=1,SC39=0),1000,0),MIN(AEX39,20)*400+(IF('計算A'!FB$106=1,1-IU39,0)+IF('計算A'!FC$106=1,1-IW39,0))*150+127+'計算A'!FC$5*100000+IF(AND($E39=1,SC39=0),50000,0))),1000000))</f>
        <v/>
      </c>
      <c r="ABK39">
        <f>IF($B39=0,1000000,IF(INDEX('計算A'!$D$60:$II$104,$B39,157)*IW39=1,IF(AND($E39=2,SD39=0),1000000,IF($F39&gt;0,INDEX('計算A'!FD$110:FD$114,$F39+1)+IF(AND($E39=1,SD39=0),1000,0),MIN(AEX39,20)*400+(IF('計算A'!FC$106=1,1-IV39,0)+IF('計算A'!FD$106=1,1-IX39,0))*150+137+'計算A'!FD$5*100000+IF(AND($E39=1,SD39=0),50000,0))),1000000))</f>
        <v/>
      </c>
      <c r="ABL39">
        <f>IF($B39=0,1000000,IF(INDEX('計算A'!$D$60:$II$104,$B39,158)*IX39=1,IF(AND($E39=2,SE39=0),1000000,IF($F39&gt;0,INDEX('計算A'!FE$110:FE$114,$F39+1)+IF(AND($E39=1,SE39=0),1000,0),MIN(AEX39,20)*400+(IF('計算A'!FD$106=1,1-IW39,0)+IF('計算A'!FE$106=1,1-IY39,0))*150+147+'計算A'!FE$5*100000+IF(AND($E39=1,SE39=0),50000,0))),1000000))</f>
        <v/>
      </c>
      <c r="ABM39">
        <f>IF($B39=0,1000000,IF(INDEX('計算A'!$D$60:$II$104,$B39,159)*IY39=1,IF(AND($E39=2,SF39=0),1000000,IF($F39&gt;0,INDEX('計算A'!FF$110:FF$114,$F39+1)+IF(AND($E39=1,SF39=0),1000,0),MIN(AEX39,20)*400+(IF('計算A'!FE$106=1,1-IX39,0)+IF('計算A'!FF$106=1,1-IZ39,0))*150+157+'計算A'!FF$5*100000+IF(AND($E39=1,SF39=0),50000,0))),1000000))</f>
        <v/>
      </c>
      <c r="ABN39">
        <f>IF($B39=0,1000000,IF(INDEX('計算A'!$D$60:$II$104,$B39,160)*IZ39=1,IF(AND($E39=2,SG39=0),1000000,IF($F39&gt;0,INDEX('計算A'!FG$110:FG$114,$F39+1)+IF(AND($E39=1,SG39=0),1000,0),MIN(AEX39,20)*400+(IF('計算A'!FF$106=1,1-IY39,0)+IF('計算A'!FG$106=1,1-JA39,0))*150+167+'計算A'!FG$5*100000+IF(AND($E39=1,SG39=0),50000,0))),1000000))</f>
        <v/>
      </c>
      <c r="ABO39">
        <f>IF($B39=0,1000000,IF(INDEX('計算A'!$D$60:$II$104,$B39,161)*JA39=1,IF(AND($E39=2,SH39=0),1000000,IF($F39&gt;0,INDEX('計算A'!FH$110:FH$114,$F39+1)+IF(AND($E39=1,SH39=0),1000,0),MIN(AEX39,20)*400+(IF('計算A'!FG$106=1,1-IZ39,0)+IF('計算A'!FH$106=1,1-JB39,0))*150+177+'計算A'!FH$5*100000+IF(AND($E39=1,SH39=0),50000,0))),1000000))</f>
        <v/>
      </c>
      <c r="ABP39">
        <f>IF($B39=0,1000000,IF(INDEX('計算A'!$D$60:$II$104,$B39,162)*JB39=1,IF(AND($E39=2,SI39=0),1000000,IF($F39&gt;0,INDEX('計算A'!FI$110:FI$114,$F39+1)+IF(AND($E39=1,SI39=0),1000,0),MIN(AEX39,20)*400+(IF('計算A'!FH$106=1,1-JA39,0)+IF('計算A'!FI$106=1,1-JC39,0))*150+187+'計算A'!FI$5*100000+IF(AND($E39=1,SI39=0),50000,0))),1000000))</f>
        <v/>
      </c>
      <c r="ABQ39">
        <f>IF($B39=0,1000000,IF(INDEX('計算A'!$D$60:$II$104,$B39,163)*JC39=1,IF(AND($E39=2,SJ39=0),1000000,IF($F39&gt;0,INDEX('計算A'!FJ$110:FJ$114,$F39+1)+IF(AND($E39=1,SJ39=0),1000,0),MIN(AEX39,20)*400+(IF('計算A'!FI$106=1,1-JB39,0)+IF('計算A'!FJ$106=1,1-JD39,0))*150+197+'計算A'!FJ$5*100000+IF(AND($E39=1,SJ39=0),50000,0))),1000000))</f>
        <v/>
      </c>
      <c r="ABR39">
        <f>IF($B39=0,1000000,IF(INDEX('計算A'!$D$60:$II$104,$B39,164)*JD39=1,IF(AND($E39=2,SK39=0),1000000,IF($F39&gt;0,INDEX('計算A'!FK$110:FK$114,$F39+1)+IF(AND($E39=1,SK39=0),1000,0),MIN(AEX39,20)*400+(IF('計算A'!FJ$106=1,1-JC39,0)+IF('計算A'!FK$106=1,1-JE39,0))*150+207+'計算A'!FK$5*100000+IF(AND($E39=1,SK39=0),50000,0))),1000000))</f>
        <v/>
      </c>
      <c r="ABS39">
        <f>IF($B39=0,1000000,IF(INDEX('計算A'!$D$60:$II$104,$B39,165)*JE39=1,IF(AND($E39=2,SL39=0),1000000,IF($F39&gt;0,INDEX('計算A'!FL$110:FL$114,$F39+1)+IF(AND($E39=1,SL39=0),1000,0),MIN(AEX39,20)*400+(IF('計算A'!FK$106=1,1-JD39,0)+IF('計算A'!FL$106=1,1-JF39,0))*150+217+'計算A'!FL$5*100000+IF(AND($E39=1,SL39=0),50000,0))),1000000))</f>
        <v/>
      </c>
      <c r="ABT39">
        <f>IF($B39=0,1000000,IF(INDEX('計算A'!$D$60:$II$104,$B39,166)*JF39=1,IF(AND($E39=2,SM39=0),1000000,IF($F39&gt;0,INDEX('計算A'!FM$110:FM$114,$F39+1)+IF(AND($E39=1,SM39=0),1000,0),MIN(AEX39,20)*400+(IF('計算A'!FL$106=1,1-JE39,0)+IF('計算A'!FM$106=1,1-JG39,0))*150+227+'計算A'!FM$5*100000+IF(AND($E39=1,SM39=0),50000,0))),1000000))</f>
        <v/>
      </c>
      <c r="ABU39">
        <f>IF($B39=0,1000000,IF(INDEX('計算A'!$D$60:$II$104,$B39,167)*JG39=1,IF(AND($E39=2,SN39=0),1000000,IF($F39&gt;0,INDEX('計算A'!FN$110:FN$114,$F39+1)+IF(AND($E39=1,SN39=0),1000,0),MIN(AEX39,20)*400+(IF('計算A'!FM$106=1,1-JF39,0)+IF('計算A'!FN$106=1,1-JH39,0))*150+237+'計算A'!FN$5*100000+IF(AND($E39=1,SN39=0),50000,0))),1000000))</f>
        <v/>
      </c>
      <c r="ABV39">
        <f>IF($B39=0,1000000,IF(INDEX('計算A'!$D$60:$II$104,$B39,168)*JH39=1,IF(AND($E39=2,SO39=0),1000000,IF($F39&gt;0,INDEX('計算A'!FO$110:FO$114,$F39+1)+IF(AND($E39=1,SO39=0),1000,0),MIN(AEX39,20)*400+(IF('計算A'!FN$106=1,1-JG39,0))*150+247+'計算A'!FO$5*100000+IF(AND($E39=1,SO39=0),50000,0))),1000000))</f>
        <v/>
      </c>
      <c r="ABW39">
        <f>IF($B39=0,1000000,IF(INDEX('計算A'!$D$60:$II$104,$B39,169)*JI39=1,IF(AND($E39=2,SP39=0),1000000,IF($F39&gt;0,INDEX('計算A'!FP$110:FP$114,$F39+1)+IF(AND($E39=1,SP39=0),1000,0),MIN(AEY39,20)*400+(IF('計算A'!FP$106=1,1-JJ39,0))*150+18+'計算A'!FP$5*100000+IF(AND($E39=1,SP39=0),50000,0))),1000000))</f>
        <v/>
      </c>
      <c r="ABX39">
        <f>IF($B39=0,1000000,IF(INDEX('計算A'!$D$60:$II$104,$B39,170)*JJ39=1,IF(AND($E39=2,SQ39=0),1000000,IF($F39&gt;0,INDEX('計算A'!FQ$110:FQ$114,$F39+1)+IF(AND($E39=1,SQ39=0),1000,0),MIN(AEY39,20)*400+(IF('計算A'!FP$106=1,1-JI39,0)+IF('計算A'!FQ$106=1,1-JK39,0))*150+28+'計算A'!FQ$5*100000+IF(AND($E39=1,SQ39=0),50000,0))),1000000))</f>
        <v/>
      </c>
      <c r="ABY39">
        <f>IF($B39=0,1000000,IF(INDEX('計算A'!$D$60:$II$104,$B39,171)*JK39=1,IF(AND($E39=2,SR39=0),1000000,IF($F39&gt;0,INDEX('計算A'!FR$110:FR$114,$F39+1)+IF(AND($E39=1,SR39=0),1000,0),MIN(AEY39,20)*400+(IF('計算A'!FQ$106=1,1-JJ39,0)+IF('計算A'!FR$106=1,1-JL39,0))*150+38+'計算A'!FR$5*100000+IF(AND($E39=1,SR39=0),50000,0))),1000000))</f>
        <v/>
      </c>
      <c r="ABZ39">
        <f>IF($B39=0,1000000,IF(INDEX('計算A'!$D$60:$II$104,$B39,172)*JL39=1,IF(AND($E39=2,SS39=0),1000000,IF($F39&gt;0,INDEX('計算A'!FS$110:FS$114,$F39+1)+IF(AND($E39=1,SS39=0),1000,0),MIN(AEY39,20)*400+(IF('計算A'!FR$106=1,1-JK39,0)+IF('計算A'!FS$106=1,1-JM39,0))*150+48+'計算A'!FS$5*100000+IF(AND($E39=1,SS39=0),50000,0))),1000000))</f>
        <v/>
      </c>
      <c r="ACA39">
        <f>IF($B39=0,1000000,IF(INDEX('計算A'!$D$60:$II$104,$B39,173)*JM39=1,IF(AND($E39=2,ST39=0),1000000,IF($F39&gt;0,INDEX('計算A'!FT$110:FT$114,$F39+1)+IF(AND($E39=1,ST39=0),1000,0),MIN(AEY39,20)*400+(IF('計算A'!FS$106=1,1-JL39,0)+IF('計算A'!FT$106=1,1-JN39,0))*150+58+'計算A'!FT$5*100000+IF(AND($E39=1,ST39=0),50000,0))),1000000))</f>
        <v/>
      </c>
      <c r="ACB39">
        <f>IF($B39=0,1000000,IF(INDEX('計算A'!$D$60:$II$104,$B39,174)*JN39=1,IF(AND($E39=2,SU39=0),1000000,IF($F39&gt;0,INDEX('計算A'!FU$110:FU$114,$F39+1)+IF(AND($E39=1,SU39=0),1000,0),MIN(AEY39,20)*400+(IF('計算A'!FT$106=1,1-JM39,0)+IF('計算A'!FU$106=1,1-JO39,0))*150+68+'計算A'!FU$5*100000+IF(AND($E39=1,SU39=0),50000,0))),1000000))</f>
        <v/>
      </c>
      <c r="ACC39">
        <f>IF($B39=0,1000000,IF(INDEX('計算A'!$D$60:$II$104,$B39,175)*JO39=1,IF(AND($E39=2,SV39=0),1000000,IF($F39&gt;0,INDEX('計算A'!FV$110:FV$114,$F39+1)+IF(AND($E39=1,SV39=0),1000,0),MIN(AEY39,20)*400+(IF('計算A'!FU$106=1,1-JN39,0)+IF('計算A'!FV$106=1,1-JP39,0))*150+78+'計算A'!FV$5*100000+IF(AND($E39=1,SV39=0),50000,0))),1000000))</f>
        <v/>
      </c>
      <c r="ACD39">
        <f>IF($B39=0,1000000,IF(INDEX('計算A'!$D$60:$II$104,$B39,176)*JP39=1,IF(AND($E39=2,SW39=0),1000000,IF($F39&gt;0,INDEX('計算A'!FW$110:FW$114,$F39+1)+IF(AND($E39=1,SW39=0),1000,0),MIN(AEY39,20)*400+(IF('計算A'!FV$106=1,1-JO39,0)+IF('計算A'!FW$106=1,1-JQ39,0))*150+88+'計算A'!FW$5*100000+IF(AND($E39=1,SW39=0),50000,0))),1000000))</f>
        <v/>
      </c>
      <c r="ACE39">
        <f>IF($B39=0,1000000,IF(INDEX('計算A'!$D$60:$II$104,$B39,177)*JQ39=1,IF(AND($E39=2,SX39=0),1000000,IF($F39&gt;0,INDEX('計算A'!FX$110:FX$114,$F39+1)+IF(AND($E39=1,SX39=0),1000,0),MIN(AEY39,20)*400+(IF('計算A'!FW$106=1,1-JP39,0)+IF('計算A'!FX$106=1,1-JR39,0))*150+98+'計算A'!FX$5*100000+IF(AND($E39=1,SX39=0),50000,0))),1000000))</f>
        <v/>
      </c>
      <c r="ACF39">
        <f>IF($B39=0,1000000,IF(INDEX('計算A'!$D$60:$II$104,$B39,178)*JR39=1,IF(AND($E39=2,SY39=0),1000000,IF($F39&gt;0,INDEX('計算A'!FY$110:FY$114,$F39+1)+IF(AND($E39=1,SY39=0),1000,0),MIN(AEY39,20)*400+(IF('計算A'!FX$106=1,1-JQ39,0)+IF('計算A'!FY$106=1,1-JS39,0))*150+108+'計算A'!FY$5*100000+IF(AND($E39=1,SY39=0),50000,0))),1000000))</f>
        <v/>
      </c>
      <c r="ACG39">
        <f>IF($B39=0,1000000,IF(INDEX('計算A'!$D$60:$II$104,$B39,179)*JS39=1,IF(AND($E39=2,SZ39=0),1000000,IF($F39&gt;0,INDEX('計算A'!FZ$110:FZ$114,$F39+1)+IF(AND($E39=1,SZ39=0),1000,0),MIN(AEY39,20)*400+(IF('計算A'!FY$106=1,1-JR39,0)+IF('計算A'!FZ$106=1,1-JT39,0))*150+118+'計算A'!FZ$5*100000+IF(AND($E39=1,SZ39=0),50000,0))),1000000))</f>
        <v/>
      </c>
      <c r="ACH39">
        <f>IF($B39=0,1000000,IF(INDEX('計算A'!$D$60:$II$104,$B39,180)*JT39=1,IF(AND($E39=2,TA39=0),1000000,IF($F39&gt;0,INDEX('計算A'!GA$110:GA$114,$F39+1)+IF(AND($E39=1,TA39=0),1000,0),MIN(AEY39,20)*400+(IF('計算A'!FZ$106=1,1-JS39,0)+IF('計算A'!GA$106=1,1-JU39,0))*150+128+'計算A'!GA$5*100000+IF(AND($E39=1,TA39=0),50000,0))),1000000))</f>
        <v/>
      </c>
      <c r="ACI39">
        <f>IF($B39=0,1000000,IF(INDEX('計算A'!$D$60:$II$104,$B39,181)*JU39=1,IF(AND($E39=2,TB39=0),1000000,IF($F39&gt;0,INDEX('計算A'!GB$110:GB$114,$F39+1)+IF(AND($E39=1,TB39=0),1000,0),MIN(AEY39,20)*400+(IF('計算A'!GA$106=1,1-JT39,0)+IF('計算A'!GB$106=1,1-JV39,0))*150+138+'計算A'!GB$5*100000+IF(AND($E39=1,TB39=0),50000,0))),1000000))</f>
        <v/>
      </c>
      <c r="ACJ39">
        <f>IF($B39=0,1000000,IF(INDEX('計算A'!$D$60:$II$104,$B39,182)*JV39=1,IF(AND($E39=2,TC39=0),1000000,IF($F39&gt;0,INDEX('計算A'!GC$110:GC$114,$F39+1)+IF(AND($E39=1,TC39=0),1000,0),MIN(AEY39,20)*400+(IF('計算A'!GB$106=1,1-JU39,0)+IF('計算A'!GC$106=1,1-JW39,0))*150+148+'計算A'!GC$5*100000+IF(AND($E39=1,TC39=0),50000,0))),1000000))</f>
        <v/>
      </c>
      <c r="ACK39">
        <f>IF($B39=0,1000000,IF(INDEX('計算A'!$D$60:$II$104,$B39,183)*JW39=1,IF(AND($E39=2,TD39=0),1000000,IF($F39&gt;0,INDEX('計算A'!GD$110:GD$114,$F39+1)+IF(AND($E39=1,TD39=0),1000,0),MIN(AEY39,20)*400+(IF('計算A'!GC$106=1,1-JV39,0)+IF('計算A'!GD$106=1,1-JX39,0))*150+158+'計算A'!GD$5*100000+IF(AND($E39=1,TD39=0),50000,0))),1000000))</f>
        <v/>
      </c>
      <c r="ACL39">
        <f>IF($B39=0,1000000,IF(INDEX('計算A'!$D$60:$II$104,$B39,184)*JX39=1,IF(AND($E39=2,TE39=0),1000000,IF($F39&gt;0,INDEX('計算A'!GE$110:GE$114,$F39+1)+IF(AND($E39=1,TE39=0),1000,0),MIN(AEY39,20)*400+(IF('計算A'!GD$106=1,1-JW39,0)+IF('計算A'!GE$106=1,1-JY39,0))*150+168+'計算A'!GE$5*100000+IF(AND($E39=1,TE39=0),50000,0))),1000000))</f>
        <v/>
      </c>
      <c r="ACM39">
        <f>IF($B39=0,1000000,IF(INDEX('計算A'!$D$60:$II$104,$B39,185)*JY39=1,IF(AND($E39=2,TF39=0),1000000,IF($F39&gt;0,INDEX('計算A'!GF$110:GF$114,$F39+1)+IF(AND($E39=1,TF39=0),1000,0),MIN(AEY39,20)*400+(IF('計算A'!GE$106=1,1-JX39,0)+IF('計算A'!GF$106=1,1-JZ39,0))*150+178+'計算A'!GF$5*100000+IF(AND($E39=1,TF39=0),50000,0))),1000000))</f>
        <v/>
      </c>
      <c r="ACN39">
        <f>IF($B39=0,1000000,IF(INDEX('計算A'!$D$60:$II$104,$B39,186)*JZ39=1,IF(AND($E39=2,TG39=0),1000000,IF($F39&gt;0,INDEX('計算A'!GG$110:GG$114,$F39+1)+IF(AND($E39=1,TG39=0),1000,0),MIN(AEY39,20)*400+(IF('計算A'!GF$106=1,1-JY39,0)+IF('計算A'!GG$106=1,1-KA39,0))*150+188+'計算A'!GG$5*100000+IF(AND($E39=1,TG39=0),50000,0))),1000000))</f>
        <v/>
      </c>
      <c r="ACO39">
        <f>IF($B39=0,1000000,IF(INDEX('計算A'!$D$60:$II$104,$B39,187)*KA39=1,IF(AND($E39=2,TH39=0),1000000,IF($F39&gt;0,INDEX('計算A'!GH$110:GH$114,$F39+1)+IF(AND($E39=1,TH39=0),1000,0),MIN(AEY39,20)*400+(IF('計算A'!GG$106=1,1-JZ39,0)+IF('計算A'!GH$106=1,1-KB39,0))*150+198+'計算A'!GH$5*100000+IF(AND($E39=1,TH39=0),50000,0))),1000000))</f>
        <v/>
      </c>
      <c r="ACP39">
        <f>IF($B39=0,1000000,IF(INDEX('計算A'!$D$60:$II$104,$B39,188)*KB39=1,IF(AND($E39=2,TI39=0),1000000,IF($F39&gt;0,INDEX('計算A'!GI$110:GI$114,$F39+1)+IF(AND($E39=1,TI39=0),1000,0),MIN(AEY39,20)*400+(IF('計算A'!GH$106=1,1-KA39,0)+IF('計算A'!GI$106=1,1-KC39,0))*150+208+'計算A'!GI$5*100000+IF(AND($E39=1,TI39=0),50000,0))),1000000))</f>
        <v/>
      </c>
      <c r="ACQ39">
        <f>IF($B39=0,1000000,IF(INDEX('計算A'!$D$60:$II$104,$B39,189)*KC39=1,IF(AND($E39=2,TJ39=0),1000000,IF($F39&gt;0,INDEX('計算A'!GJ$110:GJ$114,$F39+1)+IF(AND($E39=1,TJ39=0),1000,0),MIN(AEY39,20)*400+(IF('計算A'!GI$106=1,1-KB39,0)+IF('計算A'!GJ$106=1,1-KD39,0))*150+218+'計算A'!GJ$5*100000+IF(AND($E39=1,TJ39=0),50000,0))),1000000))</f>
        <v/>
      </c>
      <c r="ACR39">
        <f>IF($B39=0,1000000,IF(INDEX('計算A'!$D$60:$II$104,$B39,190)*KD39=1,IF(AND($E39=2,TK39=0),1000000,IF($F39&gt;0,INDEX('計算A'!GK$110:GK$114,$F39+1)+IF(AND($E39=1,TK39=0),1000,0),MIN(AEY39,20)*400+(IF('計算A'!GJ$106=1,1-KC39,0)+IF('計算A'!GK$106=1,1-KE39,0))*150+228+'計算A'!GK$5*100000+IF(AND($E39=1,TK39=0),50000,0))),1000000))</f>
        <v/>
      </c>
      <c r="ACS39">
        <f>IF($B39=0,1000000,IF(INDEX('計算A'!$D$60:$II$104,$B39,191)*KE39=1,IF(AND($E39=2,TL39=0),1000000,IF($F39&gt;0,INDEX('計算A'!GL$110:GL$114,$F39+1)+IF(AND($E39=1,TL39=0),1000,0),MIN(AEY39,20)*400+(IF('計算A'!GK$106=1,1-KD39,0)+IF('計算A'!GL$106=1,1-KF39,0))*150+238+'計算A'!GL$5*100000+IF(AND($E39=1,TL39=0),50000,0))),1000000))</f>
        <v/>
      </c>
      <c r="ACT39">
        <f>IF($B39=0,1000000,IF(INDEX('計算A'!$D$60:$II$104,$B39,192)*KF39=1,IF(AND($E39=2,TM39=0),1000000,IF($F39&gt;0,INDEX('計算A'!GM$110:GM$114,$F39+1)+IF(AND($E39=1,TM39=0),1000,0),MIN(AEY39,20)*400+(IF('計算A'!GL$106=1,1-KE39,0))*150+248+'計算A'!GM$5*100000+IF(AND($E39=1,TM39=0),50000,0))),1000000))</f>
        <v/>
      </c>
      <c r="ACU39">
        <f>IF($B39=0,1000000,IF(INDEX('計算A'!$D$60:$II$104,$B39,193)*KG39=1,IF(AND($E39=2,TN39=0),1000000,IF($F39&gt;0,INDEX('計算A'!GN$110:GN$114,$F39+1)+IF(AND($E39=1,TN39=0),1000,0),MIN(AEZ39,20)*400+(IF('計算A'!GN$106=1,1-KH39,0))*150+19+'計算A'!GN$5*100000+IF(AND($E39=1,TN39=0),50000,0))),1000000))</f>
        <v/>
      </c>
      <c r="ACV39">
        <f>IF($B39=0,1000000,IF(INDEX('計算A'!$D$60:$II$104,$B39,194)*KH39=1,IF(AND($E39=2,TO39=0),1000000,IF($F39&gt;0,INDEX('計算A'!GO$110:GO$114,$F39+1)+IF(AND($E39=1,TO39=0),1000,0),MIN(AEZ39,20)*400+(IF('計算A'!GN$106=1,1-KG39,0)+IF('計算A'!GO$106=1,1-KI39,0))*150+29+'計算A'!GO$5*100000+IF(AND($E39=1,TO39=0),50000,0))),1000000))</f>
        <v/>
      </c>
      <c r="ACW39">
        <f>IF($B39=0,1000000,IF(INDEX('計算A'!$D$60:$II$104,$B39,195)*KI39=1,IF(AND($E39=2,TP39=0),1000000,IF($F39&gt;0,INDEX('計算A'!GP$110:GP$114,$F39+1)+IF(AND($E39=1,TP39=0),1000,0),MIN(AEZ39,20)*400+(IF('計算A'!GO$106=1,1-KH39,0)+IF('計算A'!GP$106=1,1-KJ39,0))*150+39+'計算A'!GP$5*100000+IF(AND($E39=1,TP39=0),50000,0))),1000000))</f>
        <v/>
      </c>
      <c r="ACX39">
        <f>IF($B39=0,1000000,IF(INDEX('計算A'!$D$60:$II$104,$B39,196)*KJ39=1,IF(AND($E39=2,TQ39=0),1000000,IF($F39&gt;0,INDEX('計算A'!GQ$110:GQ$114,$F39+1)+IF(AND($E39=1,TQ39=0),1000,0),MIN(AEZ39,20)*400+(IF('計算A'!GP$106=1,1-KI39,0)+IF('計算A'!GQ$106=1,1-KK39,0))*150+49+'計算A'!GQ$5*100000+IF(AND($E39=1,TQ39=0),50000,0))),1000000))</f>
        <v/>
      </c>
      <c r="ACY39">
        <f>IF($B39=0,1000000,IF(INDEX('計算A'!$D$60:$II$104,$B39,197)*KK39=1,IF(AND($E39=2,TR39=0),1000000,IF($F39&gt;0,INDEX('計算A'!GR$110:GR$114,$F39+1)+IF(AND($E39=1,TR39=0),1000,0),MIN(AEZ39,20)*400+(IF('計算A'!GQ$106=1,1-KJ39,0)+IF('計算A'!GR$106=1,1-KL39,0))*150+59+'計算A'!GR$5*100000+IF(AND($E39=1,TR39=0),50000,0))),1000000))</f>
        <v/>
      </c>
      <c r="ACZ39">
        <f>IF($B39=0,1000000,IF(INDEX('計算A'!$D$60:$II$104,$B39,198)*KL39=1,IF(AND($E39=2,TS39=0),1000000,IF($F39&gt;0,INDEX('計算A'!GS$110:GS$114,$F39+1)+IF(AND($E39=1,TS39=0),1000,0),MIN(AEZ39,20)*400+(IF('計算A'!GR$106=1,1-KK39,0)+IF('計算A'!GS$106=1,1-KM39,0))*150+69+'計算A'!GS$5*100000+IF(AND($E39=1,TS39=0),50000,0))),1000000))</f>
        <v/>
      </c>
      <c r="ADA39">
        <f>IF($B39=0,1000000,IF(INDEX('計算A'!$D$60:$II$104,$B39,199)*KM39=1,IF(AND($E39=2,TT39=0),1000000,IF($F39&gt;0,INDEX('計算A'!GT$110:GT$114,$F39+1)+IF(AND($E39=1,TT39=0),1000,0),MIN(AEZ39,20)*400+(IF('計算A'!GS$106=1,1-KL39,0)+IF('計算A'!GT$106=1,1-KN39,0))*150+79+'計算A'!GT$5*100000+IF(AND($E39=1,TT39=0),50000,0))),1000000))</f>
        <v/>
      </c>
      <c r="ADB39">
        <f>IF($B39=0,1000000,IF(INDEX('計算A'!$D$60:$II$104,$B39,200)*KN39=1,IF(AND($E39=2,TU39=0),1000000,IF($F39&gt;0,INDEX('計算A'!GU$110:GU$114,$F39+1)+IF(AND($E39=1,TU39=0),1000,0),MIN(AEZ39,20)*400+(IF('計算A'!GT$106=1,1-KM39,0)+IF('計算A'!GU$106=1,1-KO39,0))*150+89+'計算A'!GU$5*100000+IF(AND($E39=1,TU39=0),50000,0))),1000000))</f>
        <v/>
      </c>
      <c r="ADC39">
        <f>IF($B39=0,1000000,IF(INDEX('計算A'!$D$60:$II$104,$B39,201)*KO39=1,IF(AND($E39=2,TV39=0),1000000,IF($F39&gt;0,INDEX('計算A'!GV$110:GV$114,$F39+1)+IF(AND($E39=1,TV39=0),1000,0),MIN(AEZ39,20)*400+(IF('計算A'!GU$106=1,1-KN39,0)+IF('計算A'!GV$106=1,1-KP39,0))*150+99+'計算A'!GV$5*100000+IF(AND($E39=1,TV39=0),50000,0))),1000000))</f>
        <v/>
      </c>
      <c r="ADD39">
        <f>IF($B39=0,1000000,IF(INDEX('計算A'!$D$60:$II$104,$B39,202)*KP39=1,IF(AND($E39=2,TW39=0),1000000,IF($F39&gt;0,INDEX('計算A'!GW$110:GW$114,$F39+1)+IF(AND($E39=1,TW39=0),1000,0),MIN(AEZ39,20)*400+(IF('計算A'!GV$106=1,1-KO39,0)+IF('計算A'!GW$106=1,1-KQ39,0))*150+109+'計算A'!GW$5*100000+IF(AND($E39=1,TW39=0),50000,0))),1000000))</f>
        <v/>
      </c>
      <c r="ADE39">
        <f>IF($B39=0,1000000,IF(INDEX('計算A'!$D$60:$II$104,$B39,203)*KQ39=1,IF(AND($E39=2,TX39=0),1000000,IF($F39&gt;0,INDEX('計算A'!GX$110:GX$114,$F39+1)+IF(AND($E39=1,TX39=0),1000,0),MIN(AEZ39,20)*400+(IF('計算A'!GW$106=1,1-KP39,0)+IF('計算A'!GX$106=1,1-KR39,0))*150+119+'計算A'!GX$5*100000+IF(AND($E39=1,TX39=0),50000,0))),1000000))</f>
        <v/>
      </c>
      <c r="ADF39">
        <f>IF($B39=0,1000000,IF(INDEX('計算A'!$D$60:$II$104,$B39,204)*KR39=1,IF(AND($E39=2,TY39=0),1000000,IF($F39&gt;0,INDEX('計算A'!GY$110:GY$114,$F39+1)+IF(AND($E39=1,TY39=0),1000,0),MIN(AEZ39,20)*400+(IF('計算A'!GX$106=1,1-KQ39,0)+IF('計算A'!GY$106=1,1-KS39,0))*150+129+'計算A'!GY$5*100000+IF(AND($E39=1,TY39=0),50000,0))),1000000))</f>
        <v/>
      </c>
      <c r="ADG39">
        <f>IF($B39=0,1000000,IF(INDEX('計算A'!$D$60:$II$104,$B39,205)*KS39=1,IF(AND($E39=2,TZ39=0),1000000,IF($F39&gt;0,INDEX('計算A'!GZ$110:GZ$114,$F39+1)+IF(AND($E39=1,TZ39=0),1000,0),MIN(AEZ39,20)*400+(IF('計算A'!GY$106=1,1-KR39,0)+IF('計算A'!GZ$106=1,1-KT39,0))*150+139+'計算A'!GZ$5*100000+IF(AND($E39=1,TZ39=0),50000,0))),1000000))</f>
        <v/>
      </c>
      <c r="ADH39">
        <f>IF($B39=0,1000000,IF(INDEX('計算A'!$D$60:$II$104,$B39,206)*KT39=1,IF(AND($E39=2,UA39=0),1000000,IF($F39&gt;0,INDEX('計算A'!HA$110:HA$114,$F39+1)+IF(AND($E39=1,UA39=0),1000,0),MIN(AEZ39,20)*400+(IF('計算A'!GZ$106=1,1-KS39,0)+IF('計算A'!HA$106=1,1-KU39,0))*150+149+'計算A'!HA$5*100000+IF(AND($E39=1,UA39=0),50000,0))),1000000))</f>
        <v/>
      </c>
      <c r="ADI39">
        <f>IF($B39=0,1000000,IF(INDEX('計算A'!$D$60:$II$104,$B39,207)*KU39=1,IF(AND($E39=2,UB39=0),1000000,IF($F39&gt;0,INDEX('計算A'!HB$110:HB$114,$F39+1)+IF(AND($E39=1,UB39=0),1000,0),MIN(AEZ39,20)*400+(IF('計算A'!HA$106=1,1-KT39,0)+IF('計算A'!HB$106=1,1-KV39,0))*150+159+'計算A'!HB$5*100000+IF(AND($E39=1,UB39=0),50000,0))),1000000))</f>
        <v/>
      </c>
      <c r="ADJ39">
        <f>IF($B39=0,1000000,IF(INDEX('計算A'!$D$60:$II$104,$B39,208)*KV39=1,IF(AND($E39=2,UC39=0),1000000,IF($F39&gt;0,INDEX('計算A'!HC$110:HC$114,$F39+1)+IF(AND($E39=1,UC39=0),1000,0),MIN(AEZ39,20)*400+(IF('計算A'!HB$106=1,1-KU39,0)+IF('計算A'!HC$106=1,1-KW39,0))*150+169+'計算A'!HC$5*100000+IF(AND($E39=1,UC39=0),50000,0))),1000000))</f>
        <v/>
      </c>
      <c r="ADK39">
        <f>IF($B39=0,1000000,IF(INDEX('計算A'!$D$60:$II$104,$B39,209)*KW39=1,IF(AND($E39=2,UD39=0),1000000,IF($F39&gt;0,INDEX('計算A'!HD$110:HD$114,$F39+1)+IF(AND($E39=1,UD39=0),1000,0),MIN(AEZ39,20)*400+(IF('計算A'!HC$106=1,1-KV39,0)+IF('計算A'!HD$106=1,1-KX39,0))*150+179+'計算A'!HD$5*100000+IF(AND($E39=1,UD39=0),50000,0))),1000000))</f>
        <v/>
      </c>
      <c r="ADL39">
        <f>IF($B39=0,1000000,IF(INDEX('計算A'!$D$60:$II$104,$B39,210)*KX39=1,IF(AND($E39=2,UE39=0),1000000,IF($F39&gt;0,INDEX('計算A'!HE$110:HE$114,$F39+1)+IF(AND($E39=1,UE39=0),1000,0),MIN(AEZ39,20)*400+(IF('計算A'!HD$106=1,1-KW39,0)+IF('計算A'!HE$106=1,1-KY39,0))*150+189+'計算A'!HE$5*100000+IF(AND($E39=1,UE39=0),50000,0))),1000000))</f>
        <v/>
      </c>
      <c r="ADM39">
        <f>IF($B39=0,1000000,IF(INDEX('計算A'!$D$60:$II$104,$B39,211)*KY39=1,IF(AND($E39=2,UF39=0),1000000,IF($F39&gt;0,INDEX('計算A'!HF$110:HF$114,$F39+1)+IF(AND($E39=1,UF39=0),1000,0),MIN(AEZ39,20)*400+(IF('計算A'!HE$106=1,1-KX39,0)+IF('計算A'!HF$106=1,1-KZ39,0))*150+199+'計算A'!HF$5*100000+IF(AND($E39=1,UF39=0),50000,0))),1000000))</f>
        <v/>
      </c>
      <c r="ADN39">
        <f>IF($B39=0,1000000,IF(INDEX('計算A'!$D$60:$II$104,$B39,212)*KZ39=1,IF(AND($E39=2,UG39=0),1000000,IF($F39&gt;0,INDEX('計算A'!HG$110:HG$114,$F39+1)+IF(AND($E39=1,UG39=0),1000,0),MIN(AEZ39,20)*400+(IF('計算A'!HF$106=1,1-KY39,0)+IF('計算A'!HG$106=1,1-LA39,0))*150+209+'計算A'!HG$5*100000+IF(AND($E39=1,UG39=0),50000,0))),1000000))</f>
        <v/>
      </c>
      <c r="ADO39">
        <f>IF($B39=0,1000000,IF(INDEX('計算A'!$D$60:$II$104,$B39,213)*LA39=1,IF(AND($E39=2,UH39=0),1000000,IF($F39&gt;0,INDEX('計算A'!HH$110:HH$114,$F39+1)+IF(AND($E39=1,UH39=0),1000,0),MIN(AEZ39,20)*400+(IF('計算A'!HG$106=1,1-KZ39,0)+IF('計算A'!HH$106=1,1-LB39,0))*150+219+'計算A'!HH$5*100000+IF(AND($E39=1,UH39=0),50000,0))),1000000))</f>
        <v/>
      </c>
      <c r="ADP39">
        <f>IF($B39=0,1000000,IF(INDEX('計算A'!$D$60:$II$104,$B39,214)*LB39=1,IF(AND($E39=2,UI39=0),1000000,IF($F39&gt;0,INDEX('計算A'!HI$110:HI$114,$F39+1)+IF(AND($E39=1,UI39=0),1000,0),MIN(AEZ39,20)*400+(IF('計算A'!HH$106=1,1-LA39,0)+IF('計算A'!HI$106=1,1-LC39,0))*150+229+'計算A'!HI$5*100000+IF(AND($E39=1,UI39=0),50000,0))),1000000))</f>
        <v/>
      </c>
      <c r="ADQ39">
        <f>IF($B39=0,1000000,IF(INDEX('計算A'!$D$60:$II$104,$B39,215)*LC39=1,IF(AND($E39=2,UJ39=0),1000000,IF($F39&gt;0,INDEX('計算A'!HJ$110:HJ$114,$F39+1)+IF(AND($E39=1,UJ39=0),1000,0),MIN(AEZ39,20)*400+(IF('計算A'!HI$106=1,1-LB39,0)+IF('計算A'!HJ$106=1,1-LD39,0))*150+239+'計算A'!HJ$5*100000+IF(AND($E39=1,UJ39=0),50000,0))),1000000))</f>
        <v/>
      </c>
      <c r="ADR39">
        <f>IF($B39=0,1000000,IF(INDEX('計算A'!$D$60:$II$104,$B39,216)*LD39=1,IF(AND($E39=2,UK39=0),1000000,IF($F39&gt;0,INDEX('計算A'!HK$110:HK$114,$F39+1)+IF(AND($E39=1,UK39=0),1000,0),MIN(AEZ39,20)*400+(IF('計算A'!HJ$106=1,1-LC39,0))*150+249+'計算A'!HK$5*100000+IF(AND($E39=1,UK39=0),50000,0))),1000000))</f>
        <v/>
      </c>
      <c r="ADS39">
        <f>IF($B39=0,1000000,IF(INDEX('計算A'!$D$60:$II$104,$B39,217)*LE39=1,IF(AND($E39=2,UL39=0),1000000,IF($F39&gt;0,INDEX('計算A'!HL$110:HL$114,$F39+1)+IF(AND($E39=1,UL39=0),1000,0),MIN(AFA39,20)*400+(IF('計算A'!HL$106=1,1-LF39,0))*150+20+'計算A'!HL$5*100000+IF(AND($E39=1,UL39=0),50000,0))),1000000))</f>
        <v/>
      </c>
      <c r="ADT39">
        <f>IF($B39=0,1000000,IF(INDEX('計算A'!$D$60:$II$104,$B39,218)*LF39=1,IF(AND($E39=2,UM39=0),1000000,IF($F39&gt;0,INDEX('計算A'!HM$110:HM$114,$F39+1)+IF(AND($E39=1,UM39=0),1000,0),MIN(AFA39,20)*400+(IF('計算A'!HL$106=1,1-LE39,0)+IF('計算A'!HM$106=1,1-LG39,0))*150+30+'計算A'!HM$5*100000+IF(AND($E39=1,UM39=0),50000,0))),1000000))</f>
        <v/>
      </c>
      <c r="ADU39">
        <f>IF($B39=0,1000000,IF(INDEX('計算A'!$D$60:$II$104,$B39,219)*LG39=1,IF(AND($E39=2,UN39=0),1000000,IF($F39&gt;0,INDEX('計算A'!HN$110:HN$114,$F39+1)+IF(AND($E39=1,UN39=0),1000,0),MIN(AFA39,20)*400+(IF('計算A'!HM$106=1,1-LF39,0)+IF('計算A'!HN$106=1,1-LH39,0))*150+40+'計算A'!HN$5*100000+IF(AND($E39=1,UN39=0),50000,0))),1000000))</f>
        <v/>
      </c>
      <c r="ADV39">
        <f>IF($B39=0,1000000,IF(INDEX('計算A'!$D$60:$II$104,$B39,220)*LH39=1,IF(AND($E39=2,UO39=0),1000000,IF($F39&gt;0,INDEX('計算A'!HO$110:HO$114,$F39+1)+IF(AND($E39=1,UO39=0),1000,0),MIN(AFA39,20)*400+(IF('計算A'!HN$106=1,1-LG39,0)+IF('計算A'!HO$106=1,1-LI39,0))*150+50+'計算A'!HO$5*100000+IF(AND($E39=1,UO39=0),50000,0))),1000000))</f>
        <v/>
      </c>
      <c r="ADW39">
        <f>IF($B39=0,1000000,IF(INDEX('計算A'!$D$60:$II$104,$B39,221)*LI39=1,IF(AND($E39=2,UP39=0),1000000,IF($F39&gt;0,INDEX('計算A'!HP$110:HP$114,$F39+1)+IF(AND($E39=1,UP39=0),1000,0),MIN(AFA39,20)*400+(IF('計算A'!HO$106=1,1-LH39,0)+IF('計算A'!HP$106=1,1-LJ39,0))*150+60+'計算A'!HP$5*100000+IF(AND($E39=1,UP39=0),50000,0))),1000000))</f>
        <v/>
      </c>
      <c r="ADX39">
        <f>IF($B39=0,1000000,IF(INDEX('計算A'!$D$60:$II$104,$B39,222)*LJ39=1,IF(AND($E39=2,UQ39=0),1000000,IF($F39&gt;0,INDEX('計算A'!HQ$110:HQ$114,$F39+1)+IF(AND($E39=1,UQ39=0),1000,0),MIN(AFA39,20)*400+(IF('計算A'!HP$106=1,1-LI39,0)+IF('計算A'!HQ$106=1,1-LK39,0))*150+70+'計算A'!HQ$5*100000+IF(AND($E39=1,UQ39=0),50000,0))),1000000))</f>
        <v/>
      </c>
      <c r="ADY39">
        <f>IF($B39=0,1000000,IF(INDEX('計算A'!$D$60:$II$104,$B39,223)*LK39=1,IF(AND($E39=2,UR39=0),1000000,IF($F39&gt;0,INDEX('計算A'!HR$110:HR$114,$F39+1)+IF(AND($E39=1,UR39=0),1000,0),MIN(AFA39,20)*400+(IF('計算A'!HQ$106=1,1-LJ39,0)+IF('計算A'!HR$106=1,1-LL39,0))*150+80+'計算A'!HR$5*100000+IF(AND($E39=1,UR39=0),50000,0))),1000000))</f>
        <v/>
      </c>
      <c r="ADZ39">
        <f>IF($B39=0,1000000,IF(INDEX('計算A'!$D$60:$II$104,$B39,224)*LL39=1,IF(AND($E39=2,US39=0),1000000,IF($F39&gt;0,INDEX('計算A'!HS$110:HS$114,$F39+1)+IF(AND($E39=1,US39=0),1000,0),MIN(AFA39,20)*400+(IF('計算A'!HR$106=1,1-LK39,0)+IF('計算A'!HS$106=1,1-LM39,0))*150+90+'計算A'!HS$5*100000+IF(AND($E39=1,US39=0),50000,0))),1000000))</f>
        <v/>
      </c>
      <c r="AEA39">
        <f>IF($B39=0,1000000,IF(INDEX('計算A'!$D$60:$II$104,$B39,225)*LM39=1,IF(AND($E39=2,UT39=0),1000000,IF($F39&gt;0,INDEX('計算A'!HT$110:HT$114,$F39+1)+IF(AND($E39=1,UT39=0),1000,0),MIN(AFA39,20)*400+(IF('計算A'!HS$106=1,1-LL39,0)+IF('計算A'!HT$106=1,1-LN39,0))*150+100+'計算A'!HT$5*100000+IF(AND($E39=1,UT39=0),50000,0))),1000000))</f>
        <v/>
      </c>
      <c r="AEB39">
        <f>IF($B39=0,1000000,IF(INDEX('計算A'!$D$60:$II$104,$B39,226)*LN39=1,IF(AND($E39=2,UU39=0),1000000,IF($F39&gt;0,INDEX('計算A'!HU$110:HU$114,$F39+1)+IF(AND($E39=1,UU39=0),1000,0),MIN(AFA39,20)*400+(IF('計算A'!HT$106=1,1-LM39,0)+IF('計算A'!HU$106=1,1-LO39,0))*150+110+'計算A'!HU$5*100000+IF(AND($E39=1,UU39=0),50000,0))),1000000))</f>
        <v/>
      </c>
      <c r="AEC39">
        <f>IF($B39=0,1000000,IF(INDEX('計算A'!$D$60:$II$104,$B39,227)*LO39=1,IF(AND($E39=2,UV39=0),1000000,IF($F39&gt;0,INDEX('計算A'!HV$110:HV$114,$F39+1)+IF(AND($E39=1,UV39=0),1000,0),MIN(AFA39,20)*400+(IF('計算A'!HU$106=1,1-LN39,0)+IF('計算A'!HV$106=1,1-LP39,0))*150+120+'計算A'!HV$5*100000+IF(AND($E39=1,UV39=0),50000,0))),1000000))</f>
        <v/>
      </c>
      <c r="AED39">
        <f>IF($B39=0,1000000,IF(INDEX('計算A'!$D$60:$II$104,$B39,228)*LP39=1,IF(AND($E39=2,UW39=0),1000000,IF($F39&gt;0,INDEX('計算A'!HW$110:HW$114,$F39+1)+IF(AND($E39=1,UW39=0),1000,0),MIN(AFA39,20)*400+(IF('計算A'!HV$106=1,1-LO39,0)+IF('計算A'!HW$106=1,1-LQ39,0))*150+130+'計算A'!HW$5*100000+IF(AND($E39=1,UW39=0),50000,0))),1000000))</f>
        <v/>
      </c>
      <c r="AEE39">
        <f>IF($B39=0,1000000,IF(INDEX('計算A'!$D$60:$II$104,$B39,229)*LQ39=1,IF(AND($E39=2,UX39=0),1000000,IF($F39&gt;0,INDEX('計算A'!HX$110:HX$114,$F39+1)+IF(AND($E39=1,UX39=0),1000,0),MIN(AFA39,20)*400+(IF('計算A'!HW$106=1,1-LP39,0)+IF('計算A'!HX$106=1,1-LR39,0))*150+140+'計算A'!HX$5*100000+IF(AND($E39=1,UX39=0),50000,0))),1000000))</f>
        <v/>
      </c>
      <c r="AEF39">
        <f>IF($B39=0,1000000,IF(INDEX('計算A'!$D$60:$II$104,$B39,230)*LR39=1,IF(AND($E39=2,UY39=0),1000000,IF($F39&gt;0,INDEX('計算A'!HY$110:HY$114,$F39+1)+IF(AND($E39=1,UY39=0),1000,0),MIN(AFA39,20)*400+(IF('計算A'!HX$106=1,1-LQ39,0)+IF('計算A'!HY$106=1,1-LS39,0))*150+150+'計算A'!HY$5*100000+IF(AND($E39=1,UY39=0),50000,0))),1000000))</f>
        <v/>
      </c>
      <c r="AEG39">
        <f>IF($B39=0,1000000,IF(INDEX('計算A'!$D$60:$II$104,$B39,231)*LS39=1,IF(AND($E39=2,UZ39=0),1000000,IF($F39&gt;0,INDEX('計算A'!HZ$110:HZ$114,$F39+1)+IF(AND($E39=1,UZ39=0),1000,0),MIN(AFA39,20)*400+(IF('計算A'!HY$106=1,1-LR39,0)+IF('計算A'!HZ$106=1,1-LT39,0))*150+160+'計算A'!HZ$5*100000+IF(AND($E39=1,UZ39=0),50000,0))),1000000))</f>
        <v/>
      </c>
      <c r="AEH39">
        <f>IF($B39=0,1000000,IF(INDEX('計算A'!$D$60:$II$104,$B39,232)*LT39=1,IF(AND($E39=2,VA39=0),1000000,IF($F39&gt;0,INDEX('計算A'!IA$110:IA$114,$F39+1)+IF(AND($E39=1,VA39=0),1000,0),MIN(AFA39,20)*400+(IF('計算A'!HZ$106=1,1-LS39,0)+IF('計算A'!IA$106=1,1-LU39,0))*150+170+'計算A'!IA$5*100000+IF(AND($E39=1,VA39=0),50000,0))),1000000))</f>
        <v/>
      </c>
      <c r="AEI39">
        <f>IF($B39=0,1000000,IF(INDEX('計算A'!$D$60:$II$104,$B39,233)*LU39=1,IF(AND($E39=2,VB39=0),1000000,IF($F39&gt;0,INDEX('計算A'!IB$110:IB$114,$F39+1)+IF(AND($E39=1,VB39=0),1000,0),MIN(AFA39,20)*400+(IF('計算A'!IA$106=1,1-LT39,0)+IF('計算A'!IB$106=1,1-LV39,0))*150+180+'計算A'!IB$5*100000+IF(AND($E39=1,VB39=0),50000,0))),1000000))</f>
        <v/>
      </c>
      <c r="AEJ39">
        <f>IF($B39=0,1000000,IF(INDEX('計算A'!$D$60:$II$104,$B39,234)*LV39=1,IF(AND($E39=2,VC39=0),1000000,IF($F39&gt;0,INDEX('計算A'!IC$110:IC$114,$F39+1)+IF(AND($E39=1,VC39=0),1000,0),MIN(AFA39,20)*400+(IF('計算A'!IB$106=1,1-LU39,0)+IF('計算A'!IC$106=1,1-LW39,0))*150+190+'計算A'!IC$5*100000+IF(AND($E39=1,VC39=0),50000,0))),1000000))</f>
        <v/>
      </c>
      <c r="AEK39">
        <f>IF($B39=0,1000000,IF(INDEX('計算A'!$D$60:$II$104,$B39,235)*LW39=1,IF(AND($E39=2,VD39=0),1000000,IF($F39&gt;0,INDEX('計算A'!ID$110:ID$114,$F39+1)+IF(AND($E39=1,VD39=0),1000,0),MIN(AFA39,20)*400+(IF('計算A'!IC$106=1,1-LV39,0)+IF('計算A'!ID$106=1,1-LX39,0))*150+200+'計算A'!ID$5*100000+IF(AND($E39=1,VD39=0),50000,0))),1000000))</f>
        <v/>
      </c>
      <c r="AEL39">
        <f>IF($B39=0,1000000,IF(INDEX('計算A'!$D$60:$II$104,$B39,236)*LX39=1,IF(AND($E39=2,VE39=0),1000000,IF($F39&gt;0,INDEX('計算A'!IE$110:IE$114,$F39+1)+IF(AND($E39=1,VE39=0),1000,0),MIN(AFA39,20)*400+(IF('計算A'!ID$106=1,1-LW39,0)+IF('計算A'!IE$106=1,1-LY39,0))*150+210+'計算A'!IE$5*100000+IF(AND($E39=1,VE39=0),50000,0))),1000000))</f>
        <v/>
      </c>
      <c r="AEM39">
        <f>IF($B39=0,1000000,IF(INDEX('計算A'!$D$60:$II$104,$B39,237)*LY39=1,IF(AND($E39=2,VF39=0),1000000,IF($F39&gt;0,INDEX('計算A'!IF$110:IF$114,$F39+1)+IF(AND($E39=1,VF39=0),1000,0),MIN(AFA39,20)*400+(IF('計算A'!IE$106=1,1-LX39,0)+IF('計算A'!IF$106=1,1-LZ39,0))*150+220+'計算A'!IF$5*100000+IF(AND($E39=1,VF39=0),50000,0))),1000000))</f>
        <v/>
      </c>
      <c r="AEN39">
        <f>IF($B39=0,1000000,IF(INDEX('計算A'!$D$60:$II$104,$B39,238)*LZ39=1,IF(AND($E39=2,VG39=0),1000000,IF($F39&gt;0,INDEX('計算A'!IG$110:IG$114,$F39+1)+IF(AND($E39=1,VG39=0),1000,0),MIN(AFA39,20)*400+(IF('計算A'!IF$106=1,1-LY39,0)+IF('計算A'!IG$106=1,1-MA39,0))*150+230+'計算A'!IG$5*100000+IF(AND($E39=1,VG39=0),50000,0))),1000000))</f>
        <v/>
      </c>
      <c r="AEO39">
        <f>IF($B39=0,1000000,IF(INDEX('計算A'!$D$60:$II$104,$B39,239)*MA39=1,IF(AND($E39=2,VH39=0),1000000,IF($F39&gt;0,INDEX('計算A'!IH$110:IH$114,$F39+1)+IF(AND($E39=1,VH39=0),1000,0),MIN(AFA39,20)*400+(IF('計算A'!IG$106=1,1-LZ39,0)+IF('計算A'!IH$106=1,1-MB39,0))*150+240+'計算A'!IH$5*100000+IF(AND($E39=1,VH39=0),50000,0))),1000000))</f>
        <v/>
      </c>
      <c r="AEP39">
        <f>IF($B39=0,1000000,IF(INDEX('計算A'!$D$60:$II$104,$B39,240)*MB39=1,IF(AND($E39=2,VI39=0),1000000,IF($F39&gt;0,INDEX('計算A'!II$110:II$114,$F39+1)+IF(AND($E39=1,VI39=0),1000,0),MIN(AFA39,20)*400+(IF('計算A'!IH$106=1,1-MA39,0))*150+250+'計算A'!II$5*100000+IF(AND($E39=1,VI39=0),50000,0))),1000000))</f>
        <v/>
      </c>
      <c r="AER39">
        <f>AER38+IF($C38&gt;0,IF(INDEX('計算A'!$D$2:$II$2,$C38)=1,1,0),0)</f>
        <v/>
      </c>
      <c r="AES39">
        <f>AES38+IF($C38&gt;0,IF(INDEX('計算A'!$D$2:$II$2,$C38)=2,1,0),0)</f>
        <v/>
      </c>
      <c r="AET39">
        <f>AET38+IF($C38&gt;0,IF(INDEX('計算A'!$D$2:$II$2,$C38)=3,1,0),0)</f>
        <v/>
      </c>
      <c r="AEU39">
        <f>AEU38+IF($C38&gt;0,IF(INDEX('計算A'!$D$2:$II$2,$C38)=4,1,0),0)</f>
        <v/>
      </c>
      <c r="AEV39">
        <f>AEV38+IF($C38&gt;0,IF(INDEX('計算A'!$D$2:$II$2,$C38)=5,1,0),0)</f>
        <v/>
      </c>
      <c r="AEW39">
        <f>AEW38+IF($C38&gt;0,IF(INDEX('計算A'!$D$2:$II$2,$C38)=6,1,0),0)</f>
        <v/>
      </c>
      <c r="AEX39">
        <f>AEX38+IF($C38&gt;0,IF(INDEX('計算A'!$D$2:$II$2,$C38)=7,1,0),0)</f>
        <v/>
      </c>
      <c r="AEY39">
        <f>AEY38+IF($C38&gt;0,IF(INDEX('計算A'!$D$2:$II$2,$C38)=8,1,0),0)</f>
        <v/>
      </c>
      <c r="AEZ39">
        <f>AEZ38+IF($C38&gt;0,IF(INDEX('計算A'!$D$2:$II$2,$C38)=9,1,0),0)</f>
        <v/>
      </c>
      <c r="AFA39">
        <f>AFA38+IF($C38&gt;0,IF(INDEX('計算A'!$D$2:$II$2,$C38)=10,1,0),0)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F($F40&gt;0,INDEX('計算A'!D$110:D$114,$F40+1)+IF(AND($E40=1,MD40=0),1000,0),MIN(AER40,20)*400+(IF('計算A'!D$106=1,1-CX40,0))*150+11+'計算A'!D$5*100000+IF(AND($E40=1,MD40=0),50000,0))),1000000))</f>
        <v/>
      </c>
      <c r="VL40">
        <f>IF($B40=0,1000000,IF(INDEX('計算A'!$D$60:$II$104,$B40,2)*CX40=1,IF(AND($E40=2,ME40=0),1000000,IF($F40&gt;0,INDEX('計算A'!E$110:E$114,$F40+1)+IF(AND($E40=1,ME40=0),1000,0),MIN(AER40,20)*400+(IF('計算A'!D$106=1,1-CW40,0)+IF('計算A'!E$106=1,1-CY40,0))*150+21+'計算A'!E$5*100000+IF(AND($E40=1,ME40=0),50000,0))),1000000))</f>
        <v/>
      </c>
      <c r="VM40">
        <f>IF($B40=0,1000000,IF(INDEX('計算A'!$D$60:$II$104,$B40,3)*CY40=1,IF(AND($E40=2,MF40=0),1000000,IF($F40&gt;0,INDEX('計算A'!F$110:F$114,$F40+1)+IF(AND($E40=1,MF40=0),1000,0),MIN(AER40,20)*400+(IF('計算A'!E$106=1,1-CX40,0)+IF('計算A'!F$106=1,1-CZ40,0))*150+31+'計算A'!F$5*100000+IF(AND($E40=1,MF40=0),50000,0))),1000000))</f>
        <v/>
      </c>
      <c r="VN40">
        <f>IF($B40=0,1000000,IF(INDEX('計算A'!$D$60:$II$104,$B40,4)*CZ40=1,IF(AND($E40=2,MG40=0),1000000,IF($F40&gt;0,INDEX('計算A'!G$110:G$114,$F40+1)+IF(AND($E40=1,MG40=0),1000,0),MIN(AER40,20)*400+(IF('計算A'!F$106=1,1-CY40,0)+IF('計算A'!G$106=1,1-DA40,0))*150+41+'計算A'!G$5*100000+IF(AND($E40=1,MG40=0),50000,0))),1000000))</f>
        <v/>
      </c>
      <c r="VO40">
        <f>IF($B40=0,1000000,IF(INDEX('計算A'!$D$60:$II$104,$B40,5)*DA40=1,IF(AND($E40=2,MH40=0),1000000,IF($F40&gt;0,INDEX('計算A'!H$110:H$114,$F40+1)+IF(AND($E40=1,MH40=0),1000,0),MIN(AER40,20)*400+(IF('計算A'!G$106=1,1-CZ40,0)+IF('計算A'!H$106=1,1-DB40,0))*150+51+'計算A'!H$5*100000+IF(AND($E40=1,MH40=0),50000,0))),1000000))</f>
        <v/>
      </c>
      <c r="VP40">
        <f>IF($B40=0,1000000,IF(INDEX('計算A'!$D$60:$II$104,$B40,6)*DB40=1,IF(AND($E40=2,MI40=0),1000000,IF($F40&gt;0,INDEX('計算A'!I$110:I$114,$F40+1)+IF(AND($E40=1,MI40=0),1000,0),MIN(AER40,20)*400+(IF('計算A'!H$106=1,1-DA40,0)+IF('計算A'!I$106=1,1-DC40,0))*150+61+'計算A'!I$5*100000+IF(AND($E40=1,MI40=0),50000,0))),1000000))</f>
        <v/>
      </c>
      <c r="VQ40">
        <f>IF($B40=0,1000000,IF(INDEX('計算A'!$D$60:$II$104,$B40,7)*DC40=1,IF(AND($E40=2,MJ40=0),1000000,IF($F40&gt;0,INDEX('計算A'!J$110:J$114,$F40+1)+IF(AND($E40=1,MJ40=0),1000,0),MIN(AER40,20)*400+(IF('計算A'!I$106=1,1-DB40,0)+IF('計算A'!J$106=1,1-DD40,0))*150+71+'計算A'!J$5*100000+IF(AND($E40=1,MJ40=0),50000,0))),1000000))</f>
        <v/>
      </c>
      <c r="VR40">
        <f>IF($B40=0,1000000,IF(INDEX('計算A'!$D$60:$II$104,$B40,8)*DD40=1,IF(AND($E40=2,MK40=0),1000000,IF($F40&gt;0,INDEX('計算A'!K$110:K$114,$F40+1)+IF(AND($E40=1,MK40=0),1000,0),MIN(AER40,20)*400+(IF('計算A'!J$106=1,1-DC40,0)+IF('計算A'!K$106=1,1-DE40,0))*150+81+'計算A'!K$5*100000+IF(AND($E40=1,MK40=0),50000,0))),1000000))</f>
        <v/>
      </c>
      <c r="VS40">
        <f>IF($B40=0,1000000,IF(INDEX('計算A'!$D$60:$II$104,$B40,9)*DE40=1,IF(AND($E40=2,ML40=0),1000000,IF($F40&gt;0,INDEX('計算A'!L$110:L$114,$F40+1)+IF(AND($E40=1,ML40=0),1000,0),MIN(AER40,20)*400+(IF('計算A'!K$106=1,1-DD40,0)+IF('計算A'!L$106=1,1-DF40,0))*150+91+'計算A'!L$5*100000+IF(AND($E40=1,ML40=0),50000,0))),1000000))</f>
        <v/>
      </c>
      <c r="VT40">
        <f>IF($B40=0,1000000,IF(INDEX('計算A'!$D$60:$II$104,$B40,10)*DF40=1,IF(AND($E40=2,MM40=0),1000000,IF($F40&gt;0,INDEX('計算A'!M$110:M$114,$F40+1)+IF(AND($E40=1,MM40=0),1000,0),MIN(AER40,20)*400+(IF('計算A'!L$106=1,1-DE40,0)+IF('計算A'!M$106=1,1-DG40,0))*150+101+'計算A'!M$5*100000+IF(AND($E40=1,MM40=0),50000,0))),1000000))</f>
        <v/>
      </c>
      <c r="VU40">
        <f>IF($B40=0,1000000,IF(INDEX('計算A'!$D$60:$II$104,$B40,11)*DG40=1,IF(AND($E40=2,MN40=0),1000000,IF($F40&gt;0,INDEX('計算A'!N$110:N$114,$F40+1)+IF(AND($E40=1,MN40=0),1000,0),MIN(AER40,20)*400+(IF('計算A'!M$106=1,1-DF40,0)+IF('計算A'!N$106=1,1-DH40,0))*150+111+'計算A'!N$5*100000+IF(AND($E40=1,MN40=0),50000,0))),1000000))</f>
        <v/>
      </c>
      <c r="VV40">
        <f>IF($B40=0,1000000,IF(INDEX('計算A'!$D$60:$II$104,$B40,12)*DH40=1,IF(AND($E40=2,MO40=0),1000000,IF($F40&gt;0,INDEX('計算A'!O$110:O$114,$F40+1)+IF(AND($E40=1,MO40=0),1000,0),MIN(AER40,20)*400+(IF('計算A'!N$106=1,1-DG40,0)+IF('計算A'!O$106=1,1-DI40,0))*150+121+'計算A'!O$5*100000+IF(AND($E40=1,MO40=0),50000,0))),1000000))</f>
        <v/>
      </c>
      <c r="VW40">
        <f>IF($B40=0,1000000,IF(INDEX('計算A'!$D$60:$II$104,$B40,13)*DI40=1,IF(AND($E40=2,MP40=0),1000000,IF($F40&gt;0,INDEX('計算A'!P$110:P$114,$F40+1)+IF(AND($E40=1,MP40=0),1000,0),MIN(AER40,20)*400+(IF('計算A'!O$106=1,1-DH40,0)+IF('計算A'!P$106=1,1-DJ40,0))*150+131+'計算A'!P$5*100000+IF(AND($E40=1,MP40=0),50000,0))),1000000))</f>
        <v/>
      </c>
      <c r="VX40">
        <f>IF($B40=0,1000000,IF(INDEX('計算A'!$D$60:$II$104,$B40,14)*DJ40=1,IF(AND($E40=2,MQ40=0),1000000,IF($F40&gt;0,INDEX('計算A'!Q$110:Q$114,$F40+1)+IF(AND($E40=1,MQ40=0),1000,0),MIN(AER40,20)*400+(IF('計算A'!P$106=1,1-DI40,0)+IF('計算A'!Q$106=1,1-DK40,0))*150+141+'計算A'!Q$5*100000+IF(AND($E40=1,MQ40=0),50000,0))),1000000))</f>
        <v/>
      </c>
      <c r="VY40">
        <f>IF($B40=0,1000000,IF(INDEX('計算A'!$D$60:$II$104,$B40,15)*DK40=1,IF(AND($E40=2,MR40=0),1000000,IF($F40&gt;0,INDEX('計算A'!R$110:R$114,$F40+1)+IF(AND($E40=1,MR40=0),1000,0),MIN(AER40,20)*400+(IF('計算A'!Q$106=1,1-DJ40,0)+IF('計算A'!R$106=1,1-DL40,0))*150+151+'計算A'!R$5*100000+IF(AND($E40=1,MR40=0),50000,0))),1000000))</f>
        <v/>
      </c>
      <c r="VZ40">
        <f>IF($B40=0,1000000,IF(INDEX('計算A'!$D$60:$II$104,$B40,16)*DL40=1,IF(AND($E40=2,MS40=0),1000000,IF($F40&gt;0,INDEX('計算A'!S$110:S$114,$F40+1)+IF(AND($E40=1,MS40=0),1000,0),MIN(AER40,20)*400+(IF('計算A'!R$106=1,1-DK40,0)+IF('計算A'!S$106=1,1-DM40,0))*150+161+'計算A'!S$5*100000+IF(AND($E40=1,MS40=0),50000,0))),1000000))</f>
        <v/>
      </c>
      <c r="WA40">
        <f>IF($B40=0,1000000,IF(INDEX('計算A'!$D$60:$II$104,$B40,17)*DM40=1,IF(AND($E40=2,MT40=0),1000000,IF($F40&gt;0,INDEX('計算A'!T$110:T$114,$F40+1)+IF(AND($E40=1,MT40=0),1000,0),MIN(AER40,20)*400+(IF('計算A'!S$106=1,1-DL40,0)+IF('計算A'!T$106=1,1-DN40,0))*150+171+'計算A'!T$5*100000+IF(AND($E40=1,MT40=0),50000,0))),1000000))</f>
        <v/>
      </c>
      <c r="WB40">
        <f>IF($B40=0,1000000,IF(INDEX('計算A'!$D$60:$II$104,$B40,18)*DN40=1,IF(AND($E40=2,MU40=0),1000000,IF($F40&gt;0,INDEX('計算A'!U$110:U$114,$F40+1)+IF(AND($E40=1,MU40=0),1000,0),MIN(AER40,20)*400+(IF('計算A'!T$106=1,1-DM40,0)+IF('計算A'!U$106=1,1-DO40,0))*150+181+'計算A'!U$5*100000+IF(AND($E40=1,MU40=0),50000,0))),1000000))</f>
        <v/>
      </c>
      <c r="WC40">
        <f>IF($B40=0,1000000,IF(INDEX('計算A'!$D$60:$II$104,$B40,19)*DO40=1,IF(AND($E40=2,MV40=0),1000000,IF($F40&gt;0,INDEX('計算A'!V$110:V$114,$F40+1)+IF(AND($E40=1,MV40=0),1000,0),MIN(AER40,20)*400+(IF('計算A'!U$106=1,1-DN40,0)+IF('計算A'!V$106=1,1-DP40,0))*150+191+'計算A'!V$5*100000+IF(AND($E40=1,MV40=0),50000,0))),1000000))</f>
        <v/>
      </c>
      <c r="WD40">
        <f>IF($B40=0,1000000,IF(INDEX('計算A'!$D$60:$II$104,$B40,20)*DP40=1,IF(AND($E40=2,MW40=0),1000000,IF($F40&gt;0,INDEX('計算A'!W$110:W$114,$F40+1)+IF(AND($E40=1,MW40=0),1000,0),MIN(AER40,20)*400+(IF('計算A'!V$106=1,1-DO40,0)+IF('計算A'!W$106=1,1-DQ40,0))*150+201+'計算A'!W$5*100000+IF(AND($E40=1,MW40=0),50000,0))),1000000))</f>
        <v/>
      </c>
      <c r="WE40">
        <f>IF($B40=0,1000000,IF(INDEX('計算A'!$D$60:$II$104,$B40,21)*DQ40=1,IF(AND($E40=2,MX40=0),1000000,IF($F40&gt;0,INDEX('計算A'!X$110:X$114,$F40+1)+IF(AND($E40=1,MX40=0),1000,0),MIN(AER40,20)*400+(IF('計算A'!W$106=1,1-DP40,0)+IF('計算A'!X$106=1,1-DR40,0))*150+211+'計算A'!X$5*100000+IF(AND($E40=1,MX40=0),50000,0))),1000000))</f>
        <v/>
      </c>
      <c r="WF40">
        <f>IF($B40=0,1000000,IF(INDEX('計算A'!$D$60:$II$104,$B40,22)*DR40=1,IF(AND($E40=2,MY40=0),1000000,IF($F40&gt;0,INDEX('計算A'!Y$110:Y$114,$F40+1)+IF(AND($E40=1,MY40=0),1000,0),MIN(AER40,20)*400+(IF('計算A'!X$106=1,1-DQ40,0)+IF('計算A'!Y$106=1,1-DS40,0))*150+221+'計算A'!Y$5*100000+IF(AND($E40=1,MY40=0),50000,0))),1000000))</f>
        <v/>
      </c>
      <c r="WG40">
        <f>IF($B40=0,1000000,IF(INDEX('計算A'!$D$60:$II$104,$B40,23)*DS40=1,IF(AND($E40=2,MZ40=0),1000000,IF($F40&gt;0,INDEX('計算A'!Z$110:Z$114,$F40+1)+IF(AND($E40=1,MZ40=0),1000,0),MIN(AER40,20)*400+(IF('計算A'!Y$106=1,1-DR40,0)+IF('計算A'!Z$106=1,1-DT40,0))*150+231+'計算A'!Z$5*100000+IF(AND($E40=1,MZ40=0),50000,0))),1000000))</f>
        <v/>
      </c>
      <c r="WH40">
        <f>IF($B40=0,1000000,IF(INDEX('計算A'!$D$60:$II$104,$B40,24)*DT40=1,IF(AND($E40=2,NA40=0),1000000,IF($F40&gt;0,INDEX('計算A'!AA$110:AA$114,$F40+1)+IF(AND($E40=1,NA40=0),1000,0),MIN(AER40,20)*400+(IF('計算A'!Z$106=1,1-DS40,0))*150+241+'計算A'!AA$5*100000+IF(AND($E40=1,NA40=0),50000,0))),1000000))</f>
        <v/>
      </c>
      <c r="WI40">
        <f>IF($B40=0,1000000,IF(INDEX('計算A'!$D$60:$II$104,$B40,25)*DU40=1,IF(AND($E40=2,NB40=0),1000000,IF($F40&gt;0,INDEX('計算A'!AB$110:AB$114,$F40+1)+IF(AND($E40=1,NB40=0),1000,0),MIN(AES40,20)*400+(IF('計算A'!AB$106=1,1-DV40,0))*150+12+'計算A'!AB$5*100000+IF(AND($E40=1,NB40=0),50000,0))),1000000))</f>
        <v/>
      </c>
      <c r="WJ40">
        <f>IF($B40=0,1000000,IF(INDEX('計算A'!$D$60:$II$104,$B40,26)*DV40=1,IF(AND($E40=2,NC40=0),1000000,IF($F40&gt;0,INDEX('計算A'!AC$110:AC$114,$F40+1)+IF(AND($E40=1,NC40=0),1000,0),MIN(AES40,20)*400+(IF('計算A'!AB$106=1,1-DU40,0)+IF('計算A'!AC$106=1,1-DW40,0))*150+22+'計算A'!AC$5*100000+IF(AND($E40=1,NC40=0),50000,0))),1000000))</f>
        <v/>
      </c>
      <c r="WK40">
        <f>IF($B40=0,1000000,IF(INDEX('計算A'!$D$60:$II$104,$B40,27)*DW40=1,IF(AND($E40=2,ND40=0),1000000,IF($F40&gt;0,INDEX('計算A'!AD$110:AD$114,$F40+1)+IF(AND($E40=1,ND40=0),1000,0),MIN(AES40,20)*400+(IF('計算A'!AC$106=1,1-DV40,0)+IF('計算A'!AD$106=1,1-DX40,0))*150+32+'計算A'!AD$5*100000+IF(AND($E40=1,ND40=0),50000,0))),1000000))</f>
        <v/>
      </c>
      <c r="WL40">
        <f>IF($B40=0,1000000,IF(INDEX('計算A'!$D$60:$II$104,$B40,28)*DX40=1,IF(AND($E40=2,NE40=0),1000000,IF($F40&gt;0,INDEX('計算A'!AE$110:AE$114,$F40+1)+IF(AND($E40=1,NE40=0),1000,0),MIN(AES40,20)*400+(IF('計算A'!AD$106=1,1-DW40,0)+IF('計算A'!AE$106=1,1-DY40,0))*150+42+'計算A'!AE$5*100000+IF(AND($E40=1,NE40=0),50000,0))),1000000))</f>
        <v/>
      </c>
      <c r="WM40">
        <f>IF($B40=0,1000000,IF(INDEX('計算A'!$D$60:$II$104,$B40,29)*DY40=1,IF(AND($E40=2,NF40=0),1000000,IF($F40&gt;0,INDEX('計算A'!AF$110:AF$114,$F40+1)+IF(AND($E40=1,NF40=0),1000,0),MIN(AES40,20)*400+(IF('計算A'!AE$106=1,1-DX40,0)+IF('計算A'!AF$106=1,1-DZ40,0))*150+52+'計算A'!AF$5*100000+IF(AND($E40=1,NF40=0),50000,0))),1000000))</f>
        <v/>
      </c>
      <c r="WN40">
        <f>IF($B40=0,1000000,IF(INDEX('計算A'!$D$60:$II$104,$B40,30)*DZ40=1,IF(AND($E40=2,NG40=0),1000000,IF($F40&gt;0,INDEX('計算A'!AG$110:AG$114,$F40+1)+IF(AND($E40=1,NG40=0),1000,0),MIN(AES40,20)*400+(IF('計算A'!AF$106=1,1-DY40,0)+IF('計算A'!AG$106=1,1-EA40,0))*150+62+'計算A'!AG$5*100000+IF(AND($E40=1,NG40=0),50000,0))),1000000))</f>
        <v/>
      </c>
      <c r="WO40">
        <f>IF($B40=0,1000000,IF(INDEX('計算A'!$D$60:$II$104,$B40,31)*EA40=1,IF(AND($E40=2,NH40=0),1000000,IF($F40&gt;0,INDEX('計算A'!AH$110:AH$114,$F40+1)+IF(AND($E40=1,NH40=0),1000,0),MIN(AES40,20)*400+(IF('計算A'!AG$106=1,1-DZ40,0)+IF('計算A'!AH$106=1,1-EB40,0))*150+72+'計算A'!AH$5*100000+IF(AND($E40=1,NH40=0),50000,0))),1000000))</f>
        <v/>
      </c>
      <c r="WP40">
        <f>IF($B40=0,1000000,IF(INDEX('計算A'!$D$60:$II$104,$B40,32)*EB40=1,IF(AND($E40=2,NI40=0),1000000,IF($F40&gt;0,INDEX('計算A'!AI$110:AI$114,$F40+1)+IF(AND($E40=1,NI40=0),1000,0),MIN(AES40,20)*400+(IF('計算A'!AH$106=1,1-EA40,0)+IF('計算A'!AI$106=1,1-EC40,0))*150+82+'計算A'!AI$5*100000+IF(AND($E40=1,NI40=0),50000,0))),1000000))</f>
        <v/>
      </c>
      <c r="WQ40">
        <f>IF($B40=0,1000000,IF(INDEX('計算A'!$D$60:$II$104,$B40,33)*EC40=1,IF(AND($E40=2,NJ40=0),1000000,IF($F40&gt;0,INDEX('計算A'!AJ$110:AJ$114,$F40+1)+IF(AND($E40=1,NJ40=0),1000,0),MIN(AES40,20)*400+(IF('計算A'!AI$106=1,1-EB40,0)+IF('計算A'!AJ$106=1,1-ED40,0))*150+92+'計算A'!AJ$5*100000+IF(AND($E40=1,NJ40=0),50000,0))),1000000))</f>
        <v/>
      </c>
      <c r="WR40">
        <f>IF($B40=0,1000000,IF(INDEX('計算A'!$D$60:$II$104,$B40,34)*ED40=1,IF(AND($E40=2,NK40=0),1000000,IF($F40&gt;0,INDEX('計算A'!AK$110:AK$114,$F40+1)+IF(AND($E40=1,NK40=0),1000,0),MIN(AES40,20)*400+(IF('計算A'!AJ$106=1,1-EC40,0)+IF('計算A'!AK$106=1,1-EE40,0))*150+102+'計算A'!AK$5*100000+IF(AND($E40=1,NK40=0),50000,0))),1000000))</f>
        <v/>
      </c>
      <c r="WS40">
        <f>IF($B40=0,1000000,IF(INDEX('計算A'!$D$60:$II$104,$B40,35)*EE40=1,IF(AND($E40=2,NL40=0),1000000,IF($F40&gt;0,INDEX('計算A'!AL$110:AL$114,$F40+1)+IF(AND($E40=1,NL40=0),1000,0),MIN(AES40,20)*400+(IF('計算A'!AK$106=1,1-ED40,0)+IF('計算A'!AL$106=1,1-EF40,0))*150+112+'計算A'!AL$5*100000+IF(AND($E40=1,NL40=0),50000,0))),1000000))</f>
        <v/>
      </c>
      <c r="WT40">
        <f>IF($B40=0,1000000,IF(INDEX('計算A'!$D$60:$II$104,$B40,36)*EF40=1,IF(AND($E40=2,NM40=0),1000000,IF($F40&gt;0,INDEX('計算A'!AM$110:AM$114,$F40+1)+IF(AND($E40=1,NM40=0),1000,0),MIN(AES40,20)*400+(IF('計算A'!AL$106=1,1-EE40,0)+IF('計算A'!AM$106=1,1-EG40,0))*150+122+'計算A'!AM$5*100000+IF(AND($E40=1,NM40=0),50000,0))),1000000))</f>
        <v/>
      </c>
      <c r="WU40">
        <f>IF($B40=0,1000000,IF(INDEX('計算A'!$D$60:$II$104,$B40,37)*EG40=1,IF(AND($E40=2,NN40=0),1000000,IF($F40&gt;0,INDEX('計算A'!AN$110:AN$114,$F40+1)+IF(AND($E40=1,NN40=0),1000,0),MIN(AES40,20)*400+(IF('計算A'!AM$106=1,1-EF40,0)+IF('計算A'!AN$106=1,1-EH40,0))*150+132+'計算A'!AN$5*100000+IF(AND($E40=1,NN40=0),50000,0))),1000000))</f>
        <v/>
      </c>
      <c r="WV40">
        <f>IF($B40=0,1000000,IF(INDEX('計算A'!$D$60:$II$104,$B40,38)*EH40=1,IF(AND($E40=2,NO40=0),1000000,IF($F40&gt;0,INDEX('計算A'!AO$110:AO$114,$F40+1)+IF(AND($E40=1,NO40=0),1000,0),MIN(AES40,20)*400+(IF('計算A'!AN$106=1,1-EG40,0)+IF('計算A'!AO$106=1,1-EI40,0))*150+142+'計算A'!AO$5*100000+IF(AND($E40=1,NO40=0),50000,0))),1000000))</f>
        <v/>
      </c>
      <c r="WW40">
        <f>IF($B40=0,1000000,IF(INDEX('計算A'!$D$60:$II$104,$B40,39)*EI40=1,IF(AND($E40=2,NP40=0),1000000,IF($F40&gt;0,INDEX('計算A'!AP$110:AP$114,$F40+1)+IF(AND($E40=1,NP40=0),1000,0),MIN(AES40,20)*400+(IF('計算A'!AO$106=1,1-EH40,0)+IF('計算A'!AP$106=1,1-EJ40,0))*150+152+'計算A'!AP$5*100000+IF(AND($E40=1,NP40=0),50000,0))),1000000))</f>
        <v/>
      </c>
      <c r="WX40">
        <f>IF($B40=0,1000000,IF(INDEX('計算A'!$D$60:$II$104,$B40,40)*EJ40=1,IF(AND($E40=2,NQ40=0),1000000,IF($F40&gt;0,INDEX('計算A'!AQ$110:AQ$114,$F40+1)+IF(AND($E40=1,NQ40=0),1000,0),MIN(AES40,20)*400+(IF('計算A'!AP$106=1,1-EI40,0)+IF('計算A'!AQ$106=1,1-EK40,0))*150+162+'計算A'!AQ$5*100000+IF(AND($E40=1,NQ40=0),50000,0))),1000000))</f>
        <v/>
      </c>
      <c r="WY40">
        <f>IF($B40=0,1000000,IF(INDEX('計算A'!$D$60:$II$104,$B40,41)*EK40=1,IF(AND($E40=2,NR40=0),1000000,IF($F40&gt;0,INDEX('計算A'!AR$110:AR$114,$F40+1)+IF(AND($E40=1,NR40=0),1000,0),MIN(AES40,20)*400+(IF('計算A'!AQ$106=1,1-EJ40,0)+IF('計算A'!AR$106=1,1-EL40,0))*150+172+'計算A'!AR$5*100000+IF(AND($E40=1,NR40=0),50000,0))),1000000))</f>
        <v/>
      </c>
      <c r="WZ40">
        <f>IF($B40=0,1000000,IF(INDEX('計算A'!$D$60:$II$104,$B40,42)*EL40=1,IF(AND($E40=2,NS40=0),1000000,IF($F40&gt;0,INDEX('計算A'!AS$110:AS$114,$F40+1)+IF(AND($E40=1,NS40=0),1000,0),MIN(AES40,20)*400+(IF('計算A'!AR$106=1,1-EK40,0)+IF('計算A'!AS$106=1,1-EM40,0))*150+182+'計算A'!AS$5*100000+IF(AND($E40=1,NS40=0),50000,0))),1000000))</f>
        <v/>
      </c>
      <c r="XA40">
        <f>IF($B40=0,1000000,IF(INDEX('計算A'!$D$60:$II$104,$B40,43)*EM40=1,IF(AND($E40=2,NT40=0),1000000,IF($F40&gt;0,INDEX('計算A'!AT$110:AT$114,$F40+1)+IF(AND($E40=1,NT40=0),1000,0),MIN(AES40,20)*400+(IF('計算A'!AS$106=1,1-EL40,0)+IF('計算A'!AT$106=1,1-EN40,0))*150+192+'計算A'!AT$5*100000+IF(AND($E40=1,NT40=0),50000,0))),1000000))</f>
        <v/>
      </c>
      <c r="XB40">
        <f>IF($B40=0,1000000,IF(INDEX('計算A'!$D$60:$II$104,$B40,44)*EN40=1,IF(AND($E40=2,NU40=0),1000000,IF($F40&gt;0,INDEX('計算A'!AU$110:AU$114,$F40+1)+IF(AND($E40=1,NU40=0),1000,0),MIN(AES40,20)*400+(IF('計算A'!AT$106=1,1-EM40,0)+IF('計算A'!AU$106=1,1-EO40,0))*150+202+'計算A'!AU$5*100000+IF(AND($E40=1,NU40=0),50000,0))),1000000))</f>
        <v/>
      </c>
      <c r="XC40">
        <f>IF($B40=0,1000000,IF(INDEX('計算A'!$D$60:$II$104,$B40,45)*EO40=1,IF(AND($E40=2,NV40=0),1000000,IF($F40&gt;0,INDEX('計算A'!AV$110:AV$114,$F40+1)+IF(AND($E40=1,NV40=0),1000,0),MIN(AES40,20)*400+(IF('計算A'!AU$106=1,1-EN40,0)+IF('計算A'!AV$106=1,1-EP40,0))*150+212+'計算A'!AV$5*100000+IF(AND($E40=1,NV40=0),50000,0))),1000000))</f>
        <v/>
      </c>
      <c r="XD40">
        <f>IF($B40=0,1000000,IF(INDEX('計算A'!$D$60:$II$104,$B40,46)*EP40=1,IF(AND($E40=2,NW40=0),1000000,IF($F40&gt;0,INDEX('計算A'!AW$110:AW$114,$F40+1)+IF(AND($E40=1,NW40=0),1000,0),MIN(AES40,20)*400+(IF('計算A'!AV$106=1,1-EO40,0)+IF('計算A'!AW$106=1,1-EQ40,0))*150+222+'計算A'!AW$5*100000+IF(AND($E40=1,NW40=0),50000,0))),1000000))</f>
        <v/>
      </c>
      <c r="XE40">
        <f>IF($B40=0,1000000,IF(INDEX('計算A'!$D$60:$II$104,$B40,47)*EQ40=1,IF(AND($E40=2,NX40=0),1000000,IF($F40&gt;0,INDEX('計算A'!AX$110:AX$114,$F40+1)+IF(AND($E40=1,NX40=0),1000,0),MIN(AES40,20)*400+(IF('計算A'!AW$106=1,1-EP40,0)+IF('計算A'!AX$106=1,1-ER40,0))*150+232+'計算A'!AX$5*100000+IF(AND($E40=1,NX40=0),50000,0))),1000000))</f>
        <v/>
      </c>
      <c r="XF40">
        <f>IF($B40=0,1000000,IF(INDEX('計算A'!$D$60:$II$104,$B40,48)*ER40=1,IF(AND($E40=2,NY40=0),1000000,IF($F40&gt;0,INDEX('計算A'!AY$110:AY$114,$F40+1)+IF(AND($E40=1,NY40=0),1000,0),MIN(AES40,20)*400+(IF('計算A'!AX$106=1,1-EQ40,0))*150+242+'計算A'!AY$5*100000+IF(AND($E40=1,NY40=0),50000,0))),1000000))</f>
        <v/>
      </c>
      <c r="XG40">
        <f>IF($B40=0,1000000,IF(INDEX('計算A'!$D$60:$II$104,$B40,49)*ES40=1,IF(AND($E40=2,NZ40=0),1000000,IF($F40&gt;0,INDEX('計算A'!AZ$110:AZ$114,$F40+1)+IF(AND($E40=1,NZ40=0),1000,0),MIN(AET40,20)*400+(IF('計算A'!AZ$106=1,1-ET40,0))*150+13+'計算A'!AZ$5*100000+IF(AND($E40=1,NZ40=0),50000,0))),1000000))</f>
        <v/>
      </c>
      <c r="XH40">
        <f>IF($B40=0,1000000,IF(INDEX('計算A'!$D$60:$II$104,$B40,50)*ET40=1,IF(AND($E40=2,OA40=0),1000000,IF($F40&gt;0,INDEX('計算A'!BA$110:BA$114,$F40+1)+IF(AND($E40=1,OA40=0),1000,0),MIN(AET40,20)*400+(IF('計算A'!AZ$106=1,1-ES40,0)+IF('計算A'!BA$106=1,1-EU40,0))*150+23+'計算A'!BA$5*100000+IF(AND($E40=1,OA40=0),50000,0))),1000000))</f>
        <v/>
      </c>
      <c r="XI40">
        <f>IF($B40=0,1000000,IF(INDEX('計算A'!$D$60:$II$104,$B40,51)*EU40=1,IF(AND($E40=2,OB40=0),1000000,IF($F40&gt;0,INDEX('計算A'!BB$110:BB$114,$F40+1)+IF(AND($E40=1,OB40=0),1000,0),MIN(AET40,20)*400+(IF('計算A'!BA$106=1,1-ET40,0)+IF('計算A'!BB$106=1,1-EV40,0))*150+33+'計算A'!BB$5*100000+IF(AND($E40=1,OB40=0),50000,0))),1000000))</f>
        <v/>
      </c>
      <c r="XJ40">
        <f>IF($B40=0,1000000,IF(INDEX('計算A'!$D$60:$II$104,$B40,52)*EV40=1,IF(AND($E40=2,OC40=0),1000000,IF($F40&gt;0,INDEX('計算A'!BC$110:BC$114,$F40+1)+IF(AND($E40=1,OC40=0),1000,0),MIN(AET40,20)*400+(IF('計算A'!BB$106=1,1-EU40,0)+IF('計算A'!BC$106=1,1-EW40,0))*150+43+'計算A'!BC$5*100000+IF(AND($E40=1,OC40=0),50000,0))),1000000))</f>
        <v/>
      </c>
      <c r="XK40">
        <f>IF($B40=0,1000000,IF(INDEX('計算A'!$D$60:$II$104,$B40,53)*EW40=1,IF(AND($E40=2,OD40=0),1000000,IF($F40&gt;0,INDEX('計算A'!BD$110:BD$114,$F40+1)+IF(AND($E40=1,OD40=0),1000,0),MIN(AET40,20)*400+(IF('計算A'!BC$106=1,1-EV40,0)+IF('計算A'!BD$106=1,1-EX40,0))*150+53+'計算A'!BD$5*100000+IF(AND($E40=1,OD40=0),50000,0))),1000000))</f>
        <v/>
      </c>
      <c r="XL40">
        <f>IF($B40=0,1000000,IF(INDEX('計算A'!$D$60:$II$104,$B40,54)*EX40=1,IF(AND($E40=2,OE40=0),1000000,IF($F40&gt;0,INDEX('計算A'!BE$110:BE$114,$F40+1)+IF(AND($E40=1,OE40=0),1000,0),MIN(AET40,20)*400+(IF('計算A'!BD$106=1,1-EW40,0)+IF('計算A'!BE$106=1,1-EY40,0))*150+63+'計算A'!BE$5*100000+IF(AND($E40=1,OE40=0),50000,0))),1000000))</f>
        <v/>
      </c>
      <c r="XM40">
        <f>IF($B40=0,1000000,IF(INDEX('計算A'!$D$60:$II$104,$B40,55)*EY40=1,IF(AND($E40=2,OF40=0),1000000,IF($F40&gt;0,INDEX('計算A'!BF$110:BF$114,$F40+1)+IF(AND($E40=1,OF40=0),1000,0),MIN(AET40,20)*400+(IF('計算A'!BE$106=1,1-EX40,0)+IF('計算A'!BF$106=1,1-EZ40,0))*150+73+'計算A'!BF$5*100000+IF(AND($E40=1,OF40=0),50000,0))),1000000))</f>
        <v/>
      </c>
      <c r="XN40">
        <f>IF($B40=0,1000000,IF(INDEX('計算A'!$D$60:$II$104,$B40,56)*EZ40=1,IF(AND($E40=2,OG40=0),1000000,IF($F40&gt;0,INDEX('計算A'!BG$110:BG$114,$F40+1)+IF(AND($E40=1,OG40=0),1000,0),MIN(AET40,20)*400+(IF('計算A'!BF$106=1,1-EY40,0)+IF('計算A'!BG$106=1,1-FA40,0))*150+83+'計算A'!BG$5*100000+IF(AND($E40=1,OG40=0),50000,0))),1000000))</f>
        <v/>
      </c>
      <c r="XO40">
        <f>IF($B40=0,1000000,IF(INDEX('計算A'!$D$60:$II$104,$B40,57)*FA40=1,IF(AND($E40=2,OH40=0),1000000,IF($F40&gt;0,INDEX('計算A'!BH$110:BH$114,$F40+1)+IF(AND($E40=1,OH40=0),1000,0),MIN(AET40,20)*400+(IF('計算A'!BG$106=1,1-EZ40,0)+IF('計算A'!BH$106=1,1-FB40,0))*150+93+'計算A'!BH$5*100000+IF(AND($E40=1,OH40=0),50000,0))),1000000))</f>
        <v/>
      </c>
      <c r="XP40">
        <f>IF($B40=0,1000000,IF(INDEX('計算A'!$D$60:$II$104,$B40,58)*FB40=1,IF(AND($E40=2,OI40=0),1000000,IF($F40&gt;0,INDEX('計算A'!BI$110:BI$114,$F40+1)+IF(AND($E40=1,OI40=0),1000,0),MIN(AET40,20)*400+(IF('計算A'!BH$106=1,1-FA40,0)+IF('計算A'!BI$106=1,1-FC40,0))*150+103+'計算A'!BI$5*100000+IF(AND($E40=1,OI40=0),50000,0))),1000000))</f>
        <v/>
      </c>
      <c r="XQ40">
        <f>IF($B40=0,1000000,IF(INDEX('計算A'!$D$60:$II$104,$B40,59)*FC40=1,IF(AND($E40=2,OJ40=0),1000000,IF($F40&gt;0,INDEX('計算A'!BJ$110:BJ$114,$F40+1)+IF(AND($E40=1,OJ40=0),1000,0),MIN(AET40,20)*400+(IF('計算A'!BI$106=1,1-FB40,0)+IF('計算A'!BJ$106=1,1-FD40,0))*150+113+'計算A'!BJ$5*100000+IF(AND($E40=1,OJ40=0),50000,0))),1000000))</f>
        <v/>
      </c>
      <c r="XR40">
        <f>IF($B40=0,1000000,IF(INDEX('計算A'!$D$60:$II$104,$B40,60)*FD40=1,IF(AND($E40=2,OK40=0),1000000,IF($F40&gt;0,INDEX('計算A'!BK$110:BK$114,$F40+1)+IF(AND($E40=1,OK40=0),1000,0),MIN(AET40,20)*400+(IF('計算A'!BJ$106=1,1-FC40,0)+IF('計算A'!BK$106=1,1-FE40,0))*150+123+'計算A'!BK$5*100000+IF(AND($E40=1,OK40=0),50000,0))),1000000))</f>
        <v/>
      </c>
      <c r="XS40">
        <f>IF($B40=0,1000000,IF(INDEX('計算A'!$D$60:$II$104,$B40,61)*FE40=1,IF(AND($E40=2,OL40=0),1000000,IF($F40&gt;0,INDEX('計算A'!BL$110:BL$114,$F40+1)+IF(AND($E40=1,OL40=0),1000,0),MIN(AET40,20)*400+(IF('計算A'!BK$106=1,1-FD40,0)+IF('計算A'!BL$106=1,1-FF40,0))*150+133+'計算A'!BL$5*100000+IF(AND($E40=1,OL40=0),50000,0))),1000000))</f>
        <v/>
      </c>
      <c r="XT40">
        <f>IF($B40=0,1000000,IF(INDEX('計算A'!$D$60:$II$104,$B40,62)*FF40=1,IF(AND($E40=2,OM40=0),1000000,IF($F40&gt;0,INDEX('計算A'!BM$110:BM$114,$F40+1)+IF(AND($E40=1,OM40=0),1000,0),MIN(AET40,20)*400+(IF('計算A'!BL$106=1,1-FE40,0)+IF('計算A'!BM$106=1,1-FG40,0))*150+143+'計算A'!BM$5*100000+IF(AND($E40=1,OM40=0),50000,0))),1000000))</f>
        <v/>
      </c>
      <c r="XU40">
        <f>IF($B40=0,1000000,IF(INDEX('計算A'!$D$60:$II$104,$B40,63)*FG40=1,IF(AND($E40=2,ON40=0),1000000,IF($F40&gt;0,INDEX('計算A'!BN$110:BN$114,$F40+1)+IF(AND($E40=1,ON40=0),1000,0),MIN(AET40,20)*400+(IF('計算A'!BM$106=1,1-FF40,0)+IF('計算A'!BN$106=1,1-FH40,0))*150+153+'計算A'!BN$5*100000+IF(AND($E40=1,ON40=0),50000,0))),1000000))</f>
        <v/>
      </c>
      <c r="XV40">
        <f>IF($B40=0,1000000,IF(INDEX('計算A'!$D$60:$II$104,$B40,64)*FH40=1,IF(AND($E40=2,OO40=0),1000000,IF($F40&gt;0,INDEX('計算A'!BO$110:BO$114,$F40+1)+IF(AND($E40=1,OO40=0),1000,0),MIN(AET40,20)*400+(IF('計算A'!BN$106=1,1-FG40,0)+IF('計算A'!BO$106=1,1-FI40,0))*150+163+'計算A'!BO$5*100000+IF(AND($E40=1,OO40=0),50000,0))),1000000))</f>
        <v/>
      </c>
      <c r="XW40">
        <f>IF($B40=0,1000000,IF(INDEX('計算A'!$D$60:$II$104,$B40,65)*FI40=1,IF(AND($E40=2,OP40=0),1000000,IF($F40&gt;0,INDEX('計算A'!BP$110:BP$114,$F40+1)+IF(AND($E40=1,OP40=0),1000,0),MIN(AET40,20)*400+(IF('計算A'!BO$106=1,1-FH40,0)+IF('計算A'!BP$106=1,1-FJ40,0))*150+173+'計算A'!BP$5*100000+IF(AND($E40=1,OP40=0),50000,0))),1000000))</f>
        <v/>
      </c>
      <c r="XX40">
        <f>IF($B40=0,1000000,IF(INDEX('計算A'!$D$60:$II$104,$B40,66)*FJ40=1,IF(AND($E40=2,OQ40=0),1000000,IF($F40&gt;0,INDEX('計算A'!BQ$110:BQ$114,$F40+1)+IF(AND($E40=1,OQ40=0),1000,0),MIN(AET40,20)*400+(IF('計算A'!BP$106=1,1-FI40,0)+IF('計算A'!BQ$106=1,1-FK40,0))*150+183+'計算A'!BQ$5*100000+IF(AND($E40=1,OQ40=0),50000,0))),1000000))</f>
        <v/>
      </c>
      <c r="XY40">
        <f>IF($B40=0,1000000,IF(INDEX('計算A'!$D$60:$II$104,$B40,67)*FK40=1,IF(AND($E40=2,OR40=0),1000000,IF($F40&gt;0,INDEX('計算A'!BR$110:BR$114,$F40+1)+IF(AND($E40=1,OR40=0),1000,0),MIN(AET40,20)*400+(IF('計算A'!BQ$106=1,1-FJ40,0)+IF('計算A'!BR$106=1,1-FL40,0))*150+193+'計算A'!BR$5*100000+IF(AND($E40=1,OR40=0),50000,0))),1000000))</f>
        <v/>
      </c>
      <c r="XZ40">
        <f>IF($B40=0,1000000,IF(INDEX('計算A'!$D$60:$II$104,$B40,68)*FL40=1,IF(AND($E40=2,OS40=0),1000000,IF($F40&gt;0,INDEX('計算A'!BS$110:BS$114,$F40+1)+IF(AND($E40=1,OS40=0),1000,0),MIN(AET40,20)*400+(IF('計算A'!BR$106=1,1-FK40,0)+IF('計算A'!BS$106=1,1-FM40,0))*150+203+'計算A'!BS$5*100000+IF(AND($E40=1,OS40=0),50000,0))),1000000))</f>
        <v/>
      </c>
      <c r="YA40">
        <f>IF($B40=0,1000000,IF(INDEX('計算A'!$D$60:$II$104,$B40,69)*FM40=1,IF(AND($E40=2,OT40=0),1000000,IF($F40&gt;0,INDEX('計算A'!BT$110:BT$114,$F40+1)+IF(AND($E40=1,OT40=0),1000,0),MIN(AET40,20)*400+(IF('計算A'!BS$106=1,1-FL40,0)+IF('計算A'!BT$106=1,1-FN40,0))*150+213+'計算A'!BT$5*100000+IF(AND($E40=1,OT40=0),50000,0))),1000000))</f>
        <v/>
      </c>
      <c r="YB40">
        <f>IF($B40=0,1000000,IF(INDEX('計算A'!$D$60:$II$104,$B40,70)*FN40=1,IF(AND($E40=2,OU40=0),1000000,IF($F40&gt;0,INDEX('計算A'!BU$110:BU$114,$F40+1)+IF(AND($E40=1,OU40=0),1000,0),MIN(AET40,20)*400+(IF('計算A'!BT$106=1,1-FM40,0)+IF('計算A'!BU$106=1,1-FO40,0))*150+223+'計算A'!BU$5*100000+IF(AND($E40=1,OU40=0),50000,0))),1000000))</f>
        <v/>
      </c>
      <c r="YC40">
        <f>IF($B40=0,1000000,IF(INDEX('計算A'!$D$60:$II$104,$B40,71)*FO40=1,IF(AND($E40=2,OV40=0),1000000,IF($F40&gt;0,INDEX('計算A'!BV$110:BV$114,$F40+1)+IF(AND($E40=1,OV40=0),1000,0),MIN(AET40,20)*400+(IF('計算A'!BU$106=1,1-FN40,0)+IF('計算A'!BV$106=1,1-FP40,0))*150+233+'計算A'!BV$5*100000+IF(AND($E40=1,OV40=0),50000,0))),1000000))</f>
        <v/>
      </c>
      <c r="YD40">
        <f>IF($B40=0,1000000,IF(INDEX('計算A'!$D$60:$II$104,$B40,72)*FP40=1,IF(AND($E40=2,OW40=0),1000000,IF($F40&gt;0,INDEX('計算A'!BW$110:BW$114,$F40+1)+IF(AND($E40=1,OW40=0),1000,0),MIN(AET40,20)*400+(IF('計算A'!BV$106=1,1-FO40,0))*150+243+'計算A'!BW$5*100000+IF(AND($E40=1,OW40=0),50000,0))),1000000))</f>
        <v/>
      </c>
      <c r="YE40">
        <f>IF($B40=0,1000000,IF(INDEX('計算A'!$D$60:$II$104,$B40,73)*FQ40=1,IF(AND($E40=2,OX40=0),1000000,IF($F40&gt;0,INDEX('計算A'!BX$110:BX$114,$F40+1)+IF(AND($E40=1,OX40=0),1000,0),MIN(AEU40,20)*400+(IF('計算A'!BX$106=1,1-FR40,0))*150+14+'計算A'!BX$5*100000+IF(AND($E40=1,OX40=0),50000,0))),1000000))</f>
        <v/>
      </c>
      <c r="YF40">
        <f>IF($B40=0,1000000,IF(INDEX('計算A'!$D$60:$II$104,$B40,74)*FR40=1,IF(AND($E40=2,OY40=0),1000000,IF($F40&gt;0,INDEX('計算A'!BY$110:BY$114,$F40+1)+IF(AND($E40=1,OY40=0),1000,0),MIN(AEU40,20)*400+(IF('計算A'!BX$106=1,1-FQ40,0)+IF('計算A'!BY$106=1,1-FS40,0))*150+24+'計算A'!BY$5*100000+IF(AND($E40=1,OY40=0),50000,0))),1000000))</f>
        <v/>
      </c>
      <c r="YG40">
        <f>IF($B40=0,1000000,IF(INDEX('計算A'!$D$60:$II$104,$B40,75)*FS40=1,IF(AND($E40=2,OZ40=0),1000000,IF($F40&gt;0,INDEX('計算A'!BZ$110:BZ$114,$F40+1)+IF(AND($E40=1,OZ40=0),1000,0),MIN(AEU40,20)*400+(IF('計算A'!BY$106=1,1-FR40,0)+IF('計算A'!BZ$106=1,1-FT40,0))*150+34+'計算A'!BZ$5*100000+IF(AND($E40=1,OZ40=0),50000,0))),1000000))</f>
        <v/>
      </c>
      <c r="YH40">
        <f>IF($B40=0,1000000,IF(INDEX('計算A'!$D$60:$II$104,$B40,76)*FT40=1,IF(AND($E40=2,PA40=0),1000000,IF($F40&gt;0,INDEX('計算A'!CA$110:CA$114,$F40+1)+IF(AND($E40=1,PA40=0),1000,0),MIN(AEU40,20)*400+(IF('計算A'!BZ$106=1,1-FS40,0)+IF('計算A'!CA$106=1,1-FU40,0))*150+44+'計算A'!CA$5*100000+IF(AND($E40=1,PA40=0),50000,0))),1000000))</f>
        <v/>
      </c>
      <c r="YI40">
        <f>IF($B40=0,1000000,IF(INDEX('計算A'!$D$60:$II$104,$B40,77)*FU40=1,IF(AND($E40=2,PB40=0),1000000,IF($F40&gt;0,INDEX('計算A'!CB$110:CB$114,$F40+1)+IF(AND($E40=1,PB40=0),1000,0),MIN(AEU40,20)*400+(IF('計算A'!CA$106=1,1-FT40,0)+IF('計算A'!CB$106=1,1-FV40,0))*150+54+'計算A'!CB$5*100000+IF(AND($E40=1,PB40=0),50000,0))),1000000))</f>
        <v/>
      </c>
      <c r="YJ40">
        <f>IF($B40=0,1000000,IF(INDEX('計算A'!$D$60:$II$104,$B40,78)*FV40=1,IF(AND($E40=2,PC40=0),1000000,IF($F40&gt;0,INDEX('計算A'!CC$110:CC$114,$F40+1)+IF(AND($E40=1,PC40=0),1000,0),MIN(AEU40,20)*400+(IF('計算A'!CB$106=1,1-FU40,0)+IF('計算A'!CC$106=1,1-FW40,0))*150+64+'計算A'!CC$5*100000+IF(AND($E40=1,PC40=0),50000,0))),1000000))</f>
        <v/>
      </c>
      <c r="YK40">
        <f>IF($B40=0,1000000,IF(INDEX('計算A'!$D$60:$II$104,$B40,79)*FW40=1,IF(AND($E40=2,PD40=0),1000000,IF($F40&gt;0,INDEX('計算A'!CD$110:CD$114,$F40+1)+IF(AND($E40=1,PD40=0),1000,0),MIN(AEU40,20)*400+(IF('計算A'!CC$106=1,1-FV40,0)+IF('計算A'!CD$106=1,1-FX40,0))*150+74+'計算A'!CD$5*100000+IF(AND($E40=1,PD40=0),50000,0))),1000000))</f>
        <v/>
      </c>
      <c r="YL40">
        <f>IF($B40=0,1000000,IF(INDEX('計算A'!$D$60:$II$104,$B40,80)*FX40=1,IF(AND($E40=2,PE40=0),1000000,IF($F40&gt;0,INDEX('計算A'!CE$110:CE$114,$F40+1)+IF(AND($E40=1,PE40=0),1000,0),MIN(AEU40,20)*400+(IF('計算A'!CD$106=1,1-FW40,0)+IF('計算A'!CE$106=1,1-FY40,0))*150+84+'計算A'!CE$5*100000+IF(AND($E40=1,PE40=0),50000,0))),1000000))</f>
        <v/>
      </c>
      <c r="YM40">
        <f>IF($B40=0,1000000,IF(INDEX('計算A'!$D$60:$II$104,$B40,81)*FY40=1,IF(AND($E40=2,PF40=0),1000000,IF($F40&gt;0,INDEX('計算A'!CF$110:CF$114,$F40+1)+IF(AND($E40=1,PF40=0),1000,0),MIN(AEU40,20)*400+(IF('計算A'!CE$106=1,1-FX40,0)+IF('計算A'!CF$106=1,1-FZ40,0))*150+94+'計算A'!CF$5*100000+IF(AND($E40=1,PF40=0),50000,0))),1000000))</f>
        <v/>
      </c>
      <c r="YN40">
        <f>IF($B40=0,1000000,IF(INDEX('計算A'!$D$60:$II$104,$B40,82)*FZ40=1,IF(AND($E40=2,PG40=0),1000000,IF($F40&gt;0,INDEX('計算A'!CG$110:CG$114,$F40+1)+IF(AND($E40=1,PG40=0),1000,0),MIN(AEU40,20)*400+(IF('計算A'!CF$106=1,1-FY40,0)+IF('計算A'!CG$106=1,1-GA40,0))*150+104+'計算A'!CG$5*100000+IF(AND($E40=1,PG40=0),50000,0))),1000000))</f>
        <v/>
      </c>
      <c r="YO40">
        <f>IF($B40=0,1000000,IF(INDEX('計算A'!$D$60:$II$104,$B40,83)*GA40=1,IF(AND($E40=2,PH40=0),1000000,IF($F40&gt;0,INDEX('計算A'!CH$110:CH$114,$F40+1)+IF(AND($E40=1,PH40=0),1000,0),MIN(AEU40,20)*400+(IF('計算A'!CG$106=1,1-FZ40,0)+IF('計算A'!CH$106=1,1-GB40,0))*150+114+'計算A'!CH$5*100000+IF(AND($E40=1,PH40=0),50000,0))),1000000))</f>
        <v/>
      </c>
      <c r="YP40">
        <f>IF($B40=0,1000000,IF(INDEX('計算A'!$D$60:$II$104,$B40,84)*GB40=1,IF(AND($E40=2,PI40=0),1000000,IF($F40&gt;0,INDEX('計算A'!CI$110:CI$114,$F40+1)+IF(AND($E40=1,PI40=0),1000,0),MIN(AEU40,20)*400+(IF('計算A'!CH$106=1,1-GA40,0)+IF('計算A'!CI$106=1,1-GC40,0))*150+124+'計算A'!CI$5*100000+IF(AND($E40=1,PI40=0),50000,0))),1000000))</f>
        <v/>
      </c>
      <c r="YQ40">
        <f>IF($B40=0,1000000,IF(INDEX('計算A'!$D$60:$II$104,$B40,85)*GC40=1,IF(AND($E40=2,PJ40=0),1000000,IF($F40&gt;0,INDEX('計算A'!CJ$110:CJ$114,$F40+1)+IF(AND($E40=1,PJ40=0),1000,0),MIN(AEU40,20)*400+(IF('計算A'!CI$106=1,1-GB40,0)+IF('計算A'!CJ$106=1,1-GD40,0))*150+134+'計算A'!CJ$5*100000+IF(AND($E40=1,PJ40=0),50000,0))),1000000))</f>
        <v/>
      </c>
      <c r="YR40">
        <f>IF($B40=0,1000000,IF(INDEX('計算A'!$D$60:$II$104,$B40,86)*GD40=1,IF(AND($E40=2,PK40=0),1000000,IF($F40&gt;0,INDEX('計算A'!CK$110:CK$114,$F40+1)+IF(AND($E40=1,PK40=0),1000,0),MIN(AEU40,20)*400+(IF('計算A'!CJ$106=1,1-GC40,0)+IF('計算A'!CK$106=1,1-GE40,0))*150+144+'計算A'!CK$5*100000+IF(AND($E40=1,PK40=0),50000,0))),1000000))</f>
        <v/>
      </c>
      <c r="YS40">
        <f>IF($B40=0,1000000,IF(INDEX('計算A'!$D$60:$II$104,$B40,87)*GE40=1,IF(AND($E40=2,PL40=0),1000000,IF($F40&gt;0,INDEX('計算A'!CL$110:CL$114,$F40+1)+IF(AND($E40=1,PL40=0),1000,0),MIN(AEU40,20)*400+(IF('計算A'!CK$106=1,1-GD40,0)+IF('計算A'!CL$106=1,1-GF40,0))*150+154+'計算A'!CL$5*100000+IF(AND($E40=1,PL40=0),50000,0))),1000000))</f>
        <v/>
      </c>
      <c r="YT40">
        <f>IF($B40=0,1000000,IF(INDEX('計算A'!$D$60:$II$104,$B40,88)*GF40=1,IF(AND($E40=2,PM40=0),1000000,IF($F40&gt;0,INDEX('計算A'!CM$110:CM$114,$F40+1)+IF(AND($E40=1,PM40=0),1000,0),MIN(AEU40,20)*400+(IF('計算A'!CL$106=1,1-GE40,0)+IF('計算A'!CM$106=1,1-GG40,0))*150+164+'計算A'!CM$5*100000+IF(AND($E40=1,PM40=0),50000,0))),1000000))</f>
        <v/>
      </c>
      <c r="YU40">
        <f>IF($B40=0,1000000,IF(INDEX('計算A'!$D$60:$II$104,$B40,89)*GG40=1,IF(AND($E40=2,PN40=0),1000000,IF($F40&gt;0,INDEX('計算A'!CN$110:CN$114,$F40+1)+IF(AND($E40=1,PN40=0),1000,0),MIN(AEU40,20)*400+(IF('計算A'!CM$106=1,1-GF40,0)+IF('計算A'!CN$106=1,1-GH40,0))*150+174+'計算A'!CN$5*100000+IF(AND($E40=1,PN40=0),50000,0))),1000000))</f>
        <v/>
      </c>
      <c r="YV40">
        <f>IF($B40=0,1000000,IF(INDEX('計算A'!$D$60:$II$104,$B40,90)*GH40=1,IF(AND($E40=2,PO40=0),1000000,IF($F40&gt;0,INDEX('計算A'!CO$110:CO$114,$F40+1)+IF(AND($E40=1,PO40=0),1000,0),MIN(AEU40,20)*400+(IF('計算A'!CN$106=1,1-GG40,0)+IF('計算A'!CO$106=1,1-GI40,0))*150+184+'計算A'!CO$5*100000+IF(AND($E40=1,PO40=0),50000,0))),1000000))</f>
        <v/>
      </c>
      <c r="YW40">
        <f>IF($B40=0,1000000,IF(INDEX('計算A'!$D$60:$II$104,$B40,91)*GI40=1,IF(AND($E40=2,PP40=0),1000000,IF($F40&gt;0,INDEX('計算A'!CP$110:CP$114,$F40+1)+IF(AND($E40=1,PP40=0),1000,0),MIN(AEU40,20)*400+(IF('計算A'!CO$106=1,1-GH40,0)+IF('計算A'!CP$106=1,1-GJ40,0))*150+194+'計算A'!CP$5*100000+IF(AND($E40=1,PP40=0),50000,0))),1000000))</f>
        <v/>
      </c>
      <c r="YX40">
        <f>IF($B40=0,1000000,IF(INDEX('計算A'!$D$60:$II$104,$B40,92)*GJ40=1,IF(AND($E40=2,PQ40=0),1000000,IF($F40&gt;0,INDEX('計算A'!CQ$110:CQ$114,$F40+1)+IF(AND($E40=1,PQ40=0),1000,0),MIN(AEU40,20)*400+(IF('計算A'!CP$106=1,1-GI40,0)+IF('計算A'!CQ$106=1,1-GK40,0))*150+204+'計算A'!CQ$5*100000+IF(AND($E40=1,PQ40=0),50000,0))),1000000))</f>
        <v/>
      </c>
      <c r="YY40">
        <f>IF($B40=0,1000000,IF(INDEX('計算A'!$D$60:$II$104,$B40,93)*GK40=1,IF(AND($E40=2,PR40=0),1000000,IF($F40&gt;0,INDEX('計算A'!CR$110:CR$114,$F40+1)+IF(AND($E40=1,PR40=0),1000,0),MIN(AEU40,20)*400+(IF('計算A'!CQ$106=1,1-GJ40,0)+IF('計算A'!CR$106=1,1-GL40,0))*150+214+'計算A'!CR$5*100000+IF(AND($E40=1,PR40=0),50000,0))),1000000))</f>
        <v/>
      </c>
      <c r="YZ40">
        <f>IF($B40=0,1000000,IF(INDEX('計算A'!$D$60:$II$104,$B40,94)*GL40=1,IF(AND($E40=2,PS40=0),1000000,IF($F40&gt;0,INDEX('計算A'!CS$110:CS$114,$F40+1)+IF(AND($E40=1,PS40=0),1000,0),MIN(AEU40,20)*400+(IF('計算A'!CR$106=1,1-GK40,0)+IF('計算A'!CS$106=1,1-GM40,0))*150+224+'計算A'!CS$5*100000+IF(AND($E40=1,PS40=0),50000,0))),1000000))</f>
        <v/>
      </c>
      <c r="ZA40">
        <f>IF($B40=0,1000000,IF(INDEX('計算A'!$D$60:$II$104,$B40,95)*GM40=1,IF(AND($E40=2,PT40=0),1000000,IF($F40&gt;0,INDEX('計算A'!CT$110:CT$114,$F40+1)+IF(AND($E40=1,PT40=0),1000,0),MIN(AEU40,20)*400+(IF('計算A'!CS$106=1,1-GL40,0)+IF('計算A'!CT$106=1,1-GN40,0))*150+234+'計算A'!CT$5*100000+IF(AND($E40=1,PT40=0),50000,0))),1000000))</f>
        <v/>
      </c>
      <c r="ZB40">
        <f>IF($B40=0,1000000,IF(INDEX('計算A'!$D$60:$II$104,$B40,96)*GN40=1,IF(AND($E40=2,PU40=0),1000000,IF($F40&gt;0,INDEX('計算A'!CU$110:CU$114,$F40+1)+IF(AND($E40=1,PU40=0),1000,0),MIN(AEU40,20)*400+(IF('計算A'!CT$106=1,1-GM40,0))*150+244+'計算A'!CU$5*100000+IF(AND($E40=1,PU40=0),50000,0))),1000000))</f>
        <v/>
      </c>
      <c r="ZC40">
        <f>IF($B40=0,1000000,IF(INDEX('計算A'!$D$60:$II$104,$B40,97)*GO40=1,IF(AND($E40=2,PV40=0),1000000,IF($F40&gt;0,INDEX('計算A'!CV$110:CV$114,$F40+1)+IF(AND($E40=1,PV40=0),1000,0),MIN(AEV40,20)*400+(IF('計算A'!CV$106=1,1-GP40,0))*150+15+'計算A'!CV$5*100000+IF(AND($E40=1,PV40=0),50000,0))),1000000))</f>
        <v/>
      </c>
      <c r="ZD40">
        <f>IF($B40=0,1000000,IF(INDEX('計算A'!$D$60:$II$104,$B40,98)*GP40=1,IF(AND($E40=2,PW40=0),1000000,IF($F40&gt;0,INDEX('計算A'!CW$110:CW$114,$F40+1)+IF(AND($E40=1,PW40=0),1000,0),MIN(AEV40,20)*400+(IF('計算A'!CV$106=1,1-GO40,0)+IF('計算A'!CW$106=1,1-GQ40,0))*150+25+'計算A'!CW$5*100000+IF(AND($E40=1,PW40=0),50000,0))),1000000))</f>
        <v/>
      </c>
      <c r="ZE40">
        <f>IF($B40=0,1000000,IF(INDEX('計算A'!$D$60:$II$104,$B40,99)*GQ40=1,IF(AND($E40=2,PX40=0),1000000,IF($F40&gt;0,INDEX('計算A'!CX$110:CX$114,$F40+1)+IF(AND($E40=1,PX40=0),1000,0),MIN(AEV40,20)*400+(IF('計算A'!CW$106=1,1-GP40,0)+IF('計算A'!CX$106=1,1-GR40,0))*150+35+'計算A'!CX$5*100000+IF(AND($E40=1,PX40=0),50000,0))),1000000))</f>
        <v/>
      </c>
      <c r="ZF40">
        <f>IF($B40=0,1000000,IF(INDEX('計算A'!$D$60:$II$104,$B40,100)*GR40=1,IF(AND($E40=2,PY40=0),1000000,IF($F40&gt;0,INDEX('計算A'!CY$110:CY$114,$F40+1)+IF(AND($E40=1,PY40=0),1000,0),MIN(AEV40,20)*400+(IF('計算A'!CX$106=1,1-GQ40,0)+IF('計算A'!CY$106=1,1-GS40,0))*150+45+'計算A'!CY$5*100000+IF(AND($E40=1,PY40=0),50000,0))),1000000))</f>
        <v/>
      </c>
      <c r="ZG40">
        <f>IF($B40=0,1000000,IF(INDEX('計算A'!$D$60:$II$104,$B40,101)*GS40=1,IF(AND($E40=2,PZ40=0),1000000,IF($F40&gt;0,INDEX('計算A'!CZ$110:CZ$114,$F40+1)+IF(AND($E40=1,PZ40=0),1000,0),MIN(AEV40,20)*400+(IF('計算A'!CY$106=1,1-GR40,0)+IF('計算A'!CZ$106=1,1-GT40,0))*150+55+'計算A'!CZ$5*100000+IF(AND($E40=1,PZ40=0),50000,0))),1000000))</f>
        <v/>
      </c>
      <c r="ZH40">
        <f>IF($B40=0,1000000,IF(INDEX('計算A'!$D$60:$II$104,$B40,102)*GT40=1,IF(AND($E40=2,QA40=0),1000000,IF($F40&gt;0,INDEX('計算A'!DA$110:DA$114,$F40+1)+IF(AND($E40=1,QA40=0),1000,0),MIN(AEV40,20)*400+(IF('計算A'!CZ$106=1,1-GS40,0)+IF('計算A'!DA$106=1,1-GU40,0))*150+65+'計算A'!DA$5*100000+IF(AND($E40=1,QA40=0),50000,0))),1000000))</f>
        <v/>
      </c>
      <c r="ZI40">
        <f>IF($B40=0,1000000,IF(INDEX('計算A'!$D$60:$II$104,$B40,103)*GU40=1,IF(AND($E40=2,QB40=0),1000000,IF($F40&gt;0,INDEX('計算A'!DB$110:DB$114,$F40+1)+IF(AND($E40=1,QB40=0),1000,0),MIN(AEV40,20)*400+(IF('計算A'!DA$106=1,1-GT40,0)+IF('計算A'!DB$106=1,1-GV40,0))*150+75+'計算A'!DB$5*100000+IF(AND($E40=1,QB40=0),50000,0))),1000000))</f>
        <v/>
      </c>
      <c r="ZJ40">
        <f>IF($B40=0,1000000,IF(INDEX('計算A'!$D$60:$II$104,$B40,104)*GV40=1,IF(AND($E40=2,QC40=0),1000000,IF($F40&gt;0,INDEX('計算A'!DC$110:DC$114,$F40+1)+IF(AND($E40=1,QC40=0),1000,0),MIN(AEV40,20)*400+(IF('計算A'!DB$106=1,1-GU40,0)+IF('計算A'!DC$106=1,1-GW40,0))*150+85+'計算A'!DC$5*100000+IF(AND($E40=1,QC40=0),50000,0))),1000000))</f>
        <v/>
      </c>
      <c r="ZK40">
        <f>IF($B40=0,1000000,IF(INDEX('計算A'!$D$60:$II$104,$B40,105)*GW40=1,IF(AND($E40=2,QD40=0),1000000,IF($F40&gt;0,INDEX('計算A'!DD$110:DD$114,$F40+1)+IF(AND($E40=1,QD40=0),1000,0),MIN(AEV40,20)*400+(IF('計算A'!DC$106=1,1-GV40,0)+IF('計算A'!DD$106=1,1-GX40,0))*150+95+'計算A'!DD$5*100000+IF(AND($E40=1,QD40=0),50000,0))),1000000))</f>
        <v/>
      </c>
      <c r="ZL40">
        <f>IF($B40=0,1000000,IF(INDEX('計算A'!$D$60:$II$104,$B40,106)*GX40=1,IF(AND($E40=2,QE40=0),1000000,IF($F40&gt;0,INDEX('計算A'!DE$110:DE$114,$F40+1)+IF(AND($E40=1,QE40=0),1000,0),MIN(AEV40,20)*400+(IF('計算A'!DD$106=1,1-GW40,0)+IF('計算A'!DE$106=1,1-GY40,0))*150+105+'計算A'!DE$5*100000+IF(AND($E40=1,QE40=0),50000,0))),1000000))</f>
        <v/>
      </c>
      <c r="ZM40">
        <f>IF($B40=0,1000000,IF(INDEX('計算A'!$D$60:$II$104,$B40,107)*GY40=1,IF(AND($E40=2,QF40=0),1000000,IF($F40&gt;0,INDEX('計算A'!DF$110:DF$114,$F40+1)+IF(AND($E40=1,QF40=0),1000,0),MIN(AEV40,20)*400+(IF('計算A'!DE$106=1,1-GX40,0)+IF('計算A'!DF$106=1,1-GZ40,0))*150+115+'計算A'!DF$5*100000+IF(AND($E40=1,QF40=0),50000,0))),1000000))</f>
        <v/>
      </c>
      <c r="ZN40">
        <f>IF($B40=0,1000000,IF(INDEX('計算A'!$D$60:$II$104,$B40,108)*GZ40=1,IF(AND($E40=2,QG40=0),1000000,IF($F40&gt;0,INDEX('計算A'!DG$110:DG$114,$F40+1)+IF(AND($E40=1,QG40=0),1000,0),MIN(AEV40,20)*400+(IF('計算A'!DF$106=1,1-GY40,0)+IF('計算A'!DG$106=1,1-HA40,0))*150+125+'計算A'!DG$5*100000+IF(AND($E40=1,QG40=0),50000,0))),1000000))</f>
        <v/>
      </c>
      <c r="ZO40">
        <f>IF($B40=0,1000000,IF(INDEX('計算A'!$D$60:$II$104,$B40,109)*HA40=1,IF(AND($E40=2,QH40=0),1000000,IF($F40&gt;0,INDEX('計算A'!DH$110:DH$114,$F40+1)+IF(AND($E40=1,QH40=0),1000,0),MIN(AEV40,20)*400+(IF('計算A'!DG$106=1,1-GZ40,0)+IF('計算A'!DH$106=1,1-HB40,0))*150+135+'計算A'!DH$5*100000+IF(AND($E40=1,QH40=0),50000,0))),1000000))</f>
        <v/>
      </c>
      <c r="ZP40">
        <f>IF($B40=0,1000000,IF(INDEX('計算A'!$D$60:$II$104,$B40,110)*HB40=1,IF(AND($E40=2,QI40=0),1000000,IF($F40&gt;0,INDEX('計算A'!DI$110:DI$114,$F40+1)+IF(AND($E40=1,QI40=0),1000,0),MIN(AEV40,20)*400+(IF('計算A'!DH$106=1,1-HA40,0)+IF('計算A'!DI$106=1,1-HC40,0))*150+145+'計算A'!DI$5*100000+IF(AND($E40=1,QI40=0),50000,0))),1000000))</f>
        <v/>
      </c>
      <c r="ZQ40">
        <f>IF($B40=0,1000000,IF(INDEX('計算A'!$D$60:$II$104,$B40,111)*HC40=1,IF(AND($E40=2,QJ40=0),1000000,IF($F40&gt;0,INDEX('計算A'!DJ$110:DJ$114,$F40+1)+IF(AND($E40=1,QJ40=0),1000,0),MIN(AEV40,20)*400+(IF('計算A'!DI$106=1,1-HB40,0)+IF('計算A'!DJ$106=1,1-HD40,0))*150+155+'計算A'!DJ$5*100000+IF(AND($E40=1,QJ40=0),50000,0))),1000000))</f>
        <v/>
      </c>
      <c r="ZR40">
        <f>IF($B40=0,1000000,IF(INDEX('計算A'!$D$60:$II$104,$B40,112)*HD40=1,IF(AND($E40=2,QK40=0),1000000,IF($F40&gt;0,INDEX('計算A'!DK$110:DK$114,$F40+1)+IF(AND($E40=1,QK40=0),1000,0),MIN(AEV40,20)*400+(IF('計算A'!DJ$106=1,1-HC40,0)+IF('計算A'!DK$106=1,1-HE40,0))*150+165+'計算A'!DK$5*100000+IF(AND($E40=1,QK40=0),50000,0))),1000000))</f>
        <v/>
      </c>
      <c r="ZS40">
        <f>IF($B40=0,1000000,IF(INDEX('計算A'!$D$60:$II$104,$B40,113)*HE40=1,IF(AND($E40=2,QL40=0),1000000,IF($F40&gt;0,INDEX('計算A'!DL$110:DL$114,$F40+1)+IF(AND($E40=1,QL40=0),1000,0),MIN(AEV40,20)*400+(IF('計算A'!DK$106=1,1-HD40,0)+IF('計算A'!DL$106=1,1-HF40,0))*150+175+'計算A'!DL$5*100000+IF(AND($E40=1,QL40=0),50000,0))),1000000))</f>
        <v/>
      </c>
      <c r="ZT40">
        <f>IF($B40=0,1000000,IF(INDEX('計算A'!$D$60:$II$104,$B40,114)*HF40=1,IF(AND($E40=2,QM40=0),1000000,IF($F40&gt;0,INDEX('計算A'!DM$110:DM$114,$F40+1)+IF(AND($E40=1,QM40=0),1000,0),MIN(AEV40,20)*400+(IF('計算A'!DL$106=1,1-HE40,0)+IF('計算A'!DM$106=1,1-HG40,0))*150+185+'計算A'!DM$5*100000+IF(AND($E40=1,QM40=0),50000,0))),1000000))</f>
        <v/>
      </c>
      <c r="ZU40">
        <f>IF($B40=0,1000000,IF(INDEX('計算A'!$D$60:$II$104,$B40,115)*HG40=1,IF(AND($E40=2,QN40=0),1000000,IF($F40&gt;0,INDEX('計算A'!DN$110:DN$114,$F40+1)+IF(AND($E40=1,QN40=0),1000,0),MIN(AEV40,20)*400+(IF('計算A'!DM$106=1,1-HF40,0)+IF('計算A'!DN$106=1,1-HH40,0))*150+195+'計算A'!DN$5*100000+IF(AND($E40=1,QN40=0),50000,0))),1000000))</f>
        <v/>
      </c>
      <c r="ZV40">
        <f>IF($B40=0,1000000,IF(INDEX('計算A'!$D$60:$II$104,$B40,116)*HH40=1,IF(AND($E40=2,QO40=0),1000000,IF($F40&gt;0,INDEX('計算A'!DO$110:DO$114,$F40+1)+IF(AND($E40=1,QO40=0),1000,0),MIN(AEV40,20)*400+(IF('計算A'!DN$106=1,1-HG40,0)+IF('計算A'!DO$106=1,1-HI40,0))*150+205+'計算A'!DO$5*100000+IF(AND($E40=1,QO40=0),50000,0))),1000000))</f>
        <v/>
      </c>
      <c r="ZW40">
        <f>IF($B40=0,1000000,IF(INDEX('計算A'!$D$60:$II$104,$B40,117)*HI40=1,IF(AND($E40=2,QP40=0),1000000,IF($F40&gt;0,INDEX('計算A'!DP$110:DP$114,$F40+1)+IF(AND($E40=1,QP40=0),1000,0),MIN(AEV40,20)*400+(IF('計算A'!DO$106=1,1-HH40,0)+IF('計算A'!DP$106=1,1-HJ40,0))*150+215+'計算A'!DP$5*100000+IF(AND($E40=1,QP40=0),50000,0))),1000000))</f>
        <v/>
      </c>
      <c r="ZX40">
        <f>IF($B40=0,1000000,IF(INDEX('計算A'!$D$60:$II$104,$B40,118)*HJ40=1,IF(AND($E40=2,QQ40=0),1000000,IF($F40&gt;0,INDEX('計算A'!DQ$110:DQ$114,$F40+1)+IF(AND($E40=1,QQ40=0),1000,0),MIN(AEV40,20)*400+(IF('計算A'!DP$106=1,1-HI40,0)+IF('計算A'!DQ$106=1,1-HK40,0))*150+225+'計算A'!DQ$5*100000+IF(AND($E40=1,QQ40=0),50000,0))),1000000))</f>
        <v/>
      </c>
      <c r="ZY40">
        <f>IF($B40=0,1000000,IF(INDEX('計算A'!$D$60:$II$104,$B40,119)*HK40=1,IF(AND($E40=2,QR40=0),1000000,IF($F40&gt;0,INDEX('計算A'!DR$110:DR$114,$F40+1)+IF(AND($E40=1,QR40=0),1000,0),MIN(AEV40,20)*400+(IF('計算A'!DQ$106=1,1-HJ40,0)+IF('計算A'!DR$106=1,1-HL40,0))*150+235+'計算A'!DR$5*100000+IF(AND($E40=1,QR40=0),50000,0))),1000000))</f>
        <v/>
      </c>
      <c r="ZZ40">
        <f>IF($B40=0,1000000,IF(INDEX('計算A'!$D$60:$II$104,$B40,120)*HL40=1,IF(AND($E40=2,QS40=0),1000000,IF($F40&gt;0,INDEX('計算A'!DS$110:DS$114,$F40+1)+IF(AND($E40=1,QS40=0),1000,0),MIN(AEV40,20)*400+(IF('計算A'!DR$106=1,1-HK40,0))*150+245+'計算A'!DS$5*100000+IF(AND($E40=1,QS40=0),50000,0))),1000000))</f>
        <v/>
      </c>
      <c r="AAA40">
        <f>IF($B40=0,1000000,IF(INDEX('計算A'!$D$60:$II$104,$B40,121)*HM40=1,IF(AND($E40=2,QT40=0),1000000,IF($F40&gt;0,INDEX('計算A'!DT$110:DT$114,$F40+1)+IF(AND($E40=1,QT40=0),1000,0),MIN(AEW40,20)*400+(IF('計算A'!DT$106=1,1-HN40,0))*150+16+'計算A'!DT$5*100000+IF(AND($E40=1,QT40=0),50000,0))),1000000))</f>
        <v/>
      </c>
      <c r="AAB40">
        <f>IF($B40=0,1000000,IF(INDEX('計算A'!$D$60:$II$104,$B40,122)*HN40=1,IF(AND($E40=2,QU40=0),1000000,IF($F40&gt;0,INDEX('計算A'!DU$110:DU$114,$F40+1)+IF(AND($E40=1,QU40=0),1000,0),MIN(AEW40,20)*400+(IF('計算A'!DT$106=1,1-HM40,0)+IF('計算A'!DU$106=1,1-HO40,0))*150+26+'計算A'!DU$5*100000+IF(AND($E40=1,QU40=0),50000,0))),1000000))</f>
        <v/>
      </c>
      <c r="AAC40">
        <f>IF($B40=0,1000000,IF(INDEX('計算A'!$D$60:$II$104,$B40,123)*HO40=1,IF(AND($E40=2,QV40=0),1000000,IF($F40&gt;0,INDEX('計算A'!DV$110:DV$114,$F40+1)+IF(AND($E40=1,QV40=0),1000,0),MIN(AEW40,20)*400+(IF('計算A'!DU$106=1,1-HN40,0)+IF('計算A'!DV$106=1,1-HP40,0))*150+36+'計算A'!DV$5*100000+IF(AND($E40=1,QV40=0),50000,0))),1000000))</f>
        <v/>
      </c>
      <c r="AAD40">
        <f>IF($B40=0,1000000,IF(INDEX('計算A'!$D$60:$II$104,$B40,124)*HP40=1,IF(AND($E40=2,QW40=0),1000000,IF($F40&gt;0,INDEX('計算A'!DW$110:DW$114,$F40+1)+IF(AND($E40=1,QW40=0),1000,0),MIN(AEW40,20)*400+(IF('計算A'!DV$106=1,1-HO40,0)+IF('計算A'!DW$106=1,1-HQ40,0))*150+46+'計算A'!DW$5*100000+IF(AND($E40=1,QW40=0),50000,0))),1000000))</f>
        <v/>
      </c>
      <c r="AAE40">
        <f>IF($B40=0,1000000,IF(INDEX('計算A'!$D$60:$II$104,$B40,125)*HQ40=1,IF(AND($E40=2,QX40=0),1000000,IF($F40&gt;0,INDEX('計算A'!DX$110:DX$114,$F40+1)+IF(AND($E40=1,QX40=0),1000,0),MIN(AEW40,20)*400+(IF('計算A'!DW$106=1,1-HP40,0)+IF('計算A'!DX$106=1,1-HR40,0))*150+56+'計算A'!DX$5*100000+IF(AND($E40=1,QX40=0),50000,0))),1000000))</f>
        <v/>
      </c>
      <c r="AAF40">
        <f>IF($B40=0,1000000,IF(INDEX('計算A'!$D$60:$II$104,$B40,126)*HR40=1,IF(AND($E40=2,QY40=0),1000000,IF($F40&gt;0,INDEX('計算A'!DY$110:DY$114,$F40+1)+IF(AND($E40=1,QY40=0),1000,0),MIN(AEW40,20)*400+(IF('計算A'!DX$106=1,1-HQ40,0)+IF('計算A'!DY$106=1,1-HS40,0))*150+66+'計算A'!DY$5*100000+IF(AND($E40=1,QY40=0),50000,0))),1000000))</f>
        <v/>
      </c>
      <c r="AAG40">
        <f>IF($B40=0,1000000,IF(INDEX('計算A'!$D$60:$II$104,$B40,127)*HS40=1,IF(AND($E40=2,QZ40=0),1000000,IF($F40&gt;0,INDEX('計算A'!DZ$110:DZ$114,$F40+1)+IF(AND($E40=1,QZ40=0),1000,0),MIN(AEW40,20)*400+(IF('計算A'!DY$106=1,1-HR40,0)+IF('計算A'!DZ$106=1,1-HT40,0))*150+76+'計算A'!DZ$5*100000+IF(AND($E40=1,QZ40=0),50000,0))),1000000))</f>
        <v/>
      </c>
      <c r="AAH40">
        <f>IF($B40=0,1000000,IF(INDEX('計算A'!$D$60:$II$104,$B40,128)*HT40=1,IF(AND($E40=2,RA40=0),1000000,IF($F40&gt;0,INDEX('計算A'!EA$110:EA$114,$F40+1)+IF(AND($E40=1,RA40=0),1000,0),MIN(AEW40,20)*400+(IF('計算A'!DZ$106=1,1-HS40,0)+IF('計算A'!EA$106=1,1-HU40,0))*150+86+'計算A'!EA$5*100000+IF(AND($E40=1,RA40=0),50000,0))),1000000))</f>
        <v/>
      </c>
      <c r="AAI40">
        <f>IF($B40=0,1000000,IF(INDEX('計算A'!$D$60:$II$104,$B40,129)*HU40=1,IF(AND($E40=2,RB40=0),1000000,IF($F40&gt;0,INDEX('計算A'!EB$110:EB$114,$F40+1)+IF(AND($E40=1,RB40=0),1000,0),MIN(AEW40,20)*400+(IF('計算A'!EA$106=1,1-HT40,0)+IF('計算A'!EB$106=1,1-HV40,0))*150+96+'計算A'!EB$5*100000+IF(AND($E40=1,RB40=0),50000,0))),1000000))</f>
        <v/>
      </c>
      <c r="AAJ40">
        <f>IF($B40=0,1000000,IF(INDEX('計算A'!$D$60:$II$104,$B40,130)*HV40=1,IF(AND($E40=2,RC40=0),1000000,IF($F40&gt;0,INDEX('計算A'!EC$110:EC$114,$F40+1)+IF(AND($E40=1,RC40=0),1000,0),MIN(AEW40,20)*400+(IF('計算A'!EB$106=1,1-HU40,0)+IF('計算A'!EC$106=1,1-HW40,0))*150+106+'計算A'!EC$5*100000+IF(AND($E40=1,RC40=0),50000,0))),1000000))</f>
        <v/>
      </c>
      <c r="AAK40">
        <f>IF($B40=0,1000000,IF(INDEX('計算A'!$D$60:$II$104,$B40,131)*HW40=1,IF(AND($E40=2,RD40=0),1000000,IF($F40&gt;0,INDEX('計算A'!ED$110:ED$114,$F40+1)+IF(AND($E40=1,RD40=0),1000,0),MIN(AEW40,20)*400+(IF('計算A'!EC$106=1,1-HV40,0)+IF('計算A'!ED$106=1,1-HX40,0))*150+116+'計算A'!ED$5*100000+IF(AND($E40=1,RD40=0),50000,0))),1000000))</f>
        <v/>
      </c>
      <c r="AAL40">
        <f>IF($B40=0,1000000,IF(INDEX('計算A'!$D$60:$II$104,$B40,132)*HX40=1,IF(AND($E40=2,RE40=0),1000000,IF($F40&gt;0,INDEX('計算A'!EE$110:EE$114,$F40+1)+IF(AND($E40=1,RE40=0),1000,0),MIN(AEW40,20)*400+(IF('計算A'!ED$106=1,1-HW40,0)+IF('計算A'!EE$106=1,1-HY40,0))*150+126+'計算A'!EE$5*100000+IF(AND($E40=1,RE40=0),50000,0))),1000000))</f>
        <v/>
      </c>
      <c r="AAM40">
        <f>IF($B40=0,1000000,IF(INDEX('計算A'!$D$60:$II$104,$B40,133)*HY40=1,IF(AND($E40=2,RF40=0),1000000,IF($F40&gt;0,INDEX('計算A'!EF$110:EF$114,$F40+1)+IF(AND($E40=1,RF40=0),1000,0),MIN(AEW40,20)*400+(IF('計算A'!EE$106=1,1-HX40,0)+IF('計算A'!EF$106=1,1-HZ40,0))*150+136+'計算A'!EF$5*100000+IF(AND($E40=1,RF40=0),50000,0))),1000000))</f>
        <v/>
      </c>
      <c r="AAN40">
        <f>IF($B40=0,1000000,IF(INDEX('計算A'!$D$60:$II$104,$B40,134)*HZ40=1,IF(AND($E40=2,RG40=0),1000000,IF($F40&gt;0,INDEX('計算A'!EG$110:EG$114,$F40+1)+IF(AND($E40=1,RG40=0),1000,0),MIN(AEW40,20)*400+(IF('計算A'!EF$106=1,1-HY40,0)+IF('計算A'!EG$106=1,1-IA40,0))*150+146+'計算A'!EG$5*100000+IF(AND($E40=1,RG40=0),50000,0))),1000000))</f>
        <v/>
      </c>
      <c r="AAO40">
        <f>IF($B40=0,1000000,IF(INDEX('計算A'!$D$60:$II$104,$B40,135)*IA40=1,IF(AND($E40=2,RH40=0),1000000,IF($F40&gt;0,INDEX('計算A'!EH$110:EH$114,$F40+1)+IF(AND($E40=1,RH40=0),1000,0),MIN(AEW40,20)*400+(IF('計算A'!EG$106=1,1-HZ40,0)+IF('計算A'!EH$106=1,1-IB40,0))*150+156+'計算A'!EH$5*100000+IF(AND($E40=1,RH40=0),50000,0))),1000000))</f>
        <v/>
      </c>
      <c r="AAP40">
        <f>IF($B40=0,1000000,IF(INDEX('計算A'!$D$60:$II$104,$B40,136)*IB40=1,IF(AND($E40=2,RI40=0),1000000,IF($F40&gt;0,INDEX('計算A'!EI$110:EI$114,$F40+1)+IF(AND($E40=1,RI40=0),1000,0),MIN(AEW40,20)*400+(IF('計算A'!EH$106=1,1-IA40,0)+IF('計算A'!EI$106=1,1-IC40,0))*150+166+'計算A'!EI$5*100000+IF(AND($E40=1,RI40=0),50000,0))),1000000))</f>
        <v/>
      </c>
      <c r="AAQ40">
        <f>IF($B40=0,1000000,IF(INDEX('計算A'!$D$60:$II$104,$B40,137)*IC40=1,IF(AND($E40=2,RJ40=0),1000000,IF($F40&gt;0,INDEX('計算A'!EJ$110:EJ$114,$F40+1)+IF(AND($E40=1,RJ40=0),1000,0),MIN(AEW40,20)*400+(IF('計算A'!EI$106=1,1-IB40,0)+IF('計算A'!EJ$106=1,1-ID40,0))*150+176+'計算A'!EJ$5*100000+IF(AND($E40=1,RJ40=0),50000,0))),1000000))</f>
        <v/>
      </c>
      <c r="AAR40">
        <f>IF($B40=0,1000000,IF(INDEX('計算A'!$D$60:$II$104,$B40,138)*ID40=1,IF(AND($E40=2,RK40=0),1000000,IF($F40&gt;0,INDEX('計算A'!EK$110:EK$114,$F40+1)+IF(AND($E40=1,RK40=0),1000,0),MIN(AEW40,20)*400+(IF('計算A'!EJ$106=1,1-IC40,0)+IF('計算A'!EK$106=1,1-IE40,0))*150+186+'計算A'!EK$5*100000+IF(AND($E40=1,RK40=0),50000,0))),1000000))</f>
        <v/>
      </c>
      <c r="AAS40">
        <f>IF($B40=0,1000000,IF(INDEX('計算A'!$D$60:$II$104,$B40,139)*IE40=1,IF(AND($E40=2,RL40=0),1000000,IF($F40&gt;0,INDEX('計算A'!EL$110:EL$114,$F40+1)+IF(AND($E40=1,RL40=0),1000,0),MIN(AEW40,20)*400+(IF('計算A'!EK$106=1,1-ID40,0)+IF('計算A'!EL$106=1,1-IF40,0))*150+196+'計算A'!EL$5*100000+IF(AND($E40=1,RL40=0),50000,0))),1000000))</f>
        <v/>
      </c>
      <c r="AAT40">
        <f>IF($B40=0,1000000,IF(INDEX('計算A'!$D$60:$II$104,$B40,140)*IF40=1,IF(AND($E40=2,RM40=0),1000000,IF($F40&gt;0,INDEX('計算A'!EM$110:EM$114,$F40+1)+IF(AND($E40=1,RM40=0),1000,0),MIN(AEW40,20)*400+(IF('計算A'!EL$106=1,1-IE40,0)+IF('計算A'!EM$106=1,1-IG40,0))*150+206+'計算A'!EM$5*100000+IF(AND($E40=1,RM40=0),50000,0))),1000000))</f>
        <v/>
      </c>
      <c r="AAU40">
        <f>IF($B40=0,1000000,IF(INDEX('計算A'!$D$60:$II$104,$B40,141)*IG40=1,IF(AND($E40=2,RN40=0),1000000,IF($F40&gt;0,INDEX('計算A'!EN$110:EN$114,$F40+1)+IF(AND($E40=1,RN40=0),1000,0),MIN(AEW40,20)*400+(IF('計算A'!EM$106=1,1-IF40,0)+IF('計算A'!EN$106=1,1-IH40,0))*150+216+'計算A'!EN$5*100000+IF(AND($E40=1,RN40=0),50000,0))),1000000))</f>
        <v/>
      </c>
      <c r="AAV40">
        <f>IF($B40=0,1000000,IF(INDEX('計算A'!$D$60:$II$104,$B40,142)*IH40=1,IF(AND($E40=2,RO40=0),1000000,IF($F40&gt;0,INDEX('計算A'!EO$110:EO$114,$F40+1)+IF(AND($E40=1,RO40=0),1000,0),MIN(AEW40,20)*400+(IF('計算A'!EN$106=1,1-IG40,0)+IF('計算A'!EO$106=1,1-II40,0))*150+226+'計算A'!EO$5*100000+IF(AND($E40=1,RO40=0),50000,0))),1000000))</f>
        <v/>
      </c>
      <c r="AAW40">
        <f>IF($B40=0,1000000,IF(INDEX('計算A'!$D$60:$II$104,$B40,143)*II40=1,IF(AND($E40=2,RP40=0),1000000,IF($F40&gt;0,INDEX('計算A'!EP$110:EP$114,$F40+1)+IF(AND($E40=1,RP40=0),1000,0),MIN(AEW40,20)*400+(IF('計算A'!EO$106=1,1-IH40,0)+IF('計算A'!EP$106=1,1-IJ40,0))*150+236+'計算A'!EP$5*100000+IF(AND($E40=1,RP40=0),50000,0))),1000000))</f>
        <v/>
      </c>
      <c r="AAX40">
        <f>IF($B40=0,1000000,IF(INDEX('計算A'!$D$60:$II$104,$B40,144)*IJ40=1,IF(AND($E40=2,RQ40=0),1000000,IF($F40&gt;0,INDEX('計算A'!EQ$110:EQ$114,$F40+1)+IF(AND($E40=1,RQ40=0),1000,0),MIN(AEW40,20)*400+(IF('計算A'!EP$106=1,1-II40,0))*150+246+'計算A'!EQ$5*100000+IF(AND($E40=1,RQ40=0),50000,0))),1000000))</f>
        <v/>
      </c>
      <c r="AAY40">
        <f>IF($B40=0,1000000,IF(INDEX('計算A'!$D$60:$II$104,$B40,145)*IK40=1,IF(AND($E40=2,RR40=0),1000000,IF($F40&gt;0,INDEX('計算A'!ER$110:ER$114,$F40+1)+IF(AND($E40=1,RR40=0),1000,0),MIN(AEX40,20)*400+(IF('計算A'!ER$106=1,1-IL40,0))*150+17+'計算A'!ER$5*100000+IF(AND($E40=1,RR40=0),50000,0))),1000000))</f>
        <v/>
      </c>
      <c r="AAZ40">
        <f>IF($B40=0,1000000,IF(INDEX('計算A'!$D$60:$II$104,$B40,146)*IL40=1,IF(AND($E40=2,RS40=0),1000000,IF($F40&gt;0,INDEX('計算A'!ES$110:ES$114,$F40+1)+IF(AND($E40=1,RS40=0),1000,0),MIN(AEX40,20)*400+(IF('計算A'!ER$106=1,1-IK40,0)+IF('計算A'!ES$106=1,1-IM40,0))*150+27+'計算A'!ES$5*100000+IF(AND($E40=1,RS40=0),50000,0))),1000000))</f>
        <v/>
      </c>
      <c r="ABA40">
        <f>IF($B40=0,1000000,IF(INDEX('計算A'!$D$60:$II$104,$B40,147)*IM40=1,IF(AND($E40=2,RT40=0),1000000,IF($F40&gt;0,INDEX('計算A'!ET$110:ET$114,$F40+1)+IF(AND($E40=1,RT40=0),1000,0),MIN(AEX40,20)*400+(IF('計算A'!ES$106=1,1-IL40,0)+IF('計算A'!ET$106=1,1-IN40,0))*150+37+'計算A'!ET$5*100000+IF(AND($E40=1,RT40=0),50000,0))),1000000))</f>
        <v/>
      </c>
      <c r="ABB40">
        <f>IF($B40=0,1000000,IF(INDEX('計算A'!$D$60:$II$104,$B40,148)*IN40=1,IF(AND($E40=2,RU40=0),1000000,IF($F40&gt;0,INDEX('計算A'!EU$110:EU$114,$F40+1)+IF(AND($E40=1,RU40=0),1000,0),MIN(AEX40,20)*400+(IF('計算A'!ET$106=1,1-IM40,0)+IF('計算A'!EU$106=1,1-IO40,0))*150+47+'計算A'!EU$5*100000+IF(AND($E40=1,RU40=0),50000,0))),1000000))</f>
        <v/>
      </c>
      <c r="ABC40">
        <f>IF($B40=0,1000000,IF(INDEX('計算A'!$D$60:$II$104,$B40,149)*IO40=1,IF(AND($E40=2,RV40=0),1000000,IF($F40&gt;0,INDEX('計算A'!EV$110:EV$114,$F40+1)+IF(AND($E40=1,RV40=0),1000,0),MIN(AEX40,20)*400+(IF('計算A'!EU$106=1,1-IN40,0)+IF('計算A'!EV$106=1,1-IP40,0))*150+57+'計算A'!EV$5*100000+IF(AND($E40=1,RV40=0),50000,0))),1000000))</f>
        <v/>
      </c>
      <c r="ABD40">
        <f>IF($B40=0,1000000,IF(INDEX('計算A'!$D$60:$II$104,$B40,150)*IP40=1,IF(AND($E40=2,RW40=0),1000000,IF($F40&gt;0,INDEX('計算A'!EW$110:EW$114,$F40+1)+IF(AND($E40=1,RW40=0),1000,0),MIN(AEX40,20)*400+(IF('計算A'!EV$106=1,1-IO40,0)+IF('計算A'!EW$106=1,1-IQ40,0))*150+67+'計算A'!EW$5*100000+IF(AND($E40=1,RW40=0),50000,0))),1000000))</f>
        <v/>
      </c>
      <c r="ABE40">
        <f>IF($B40=0,1000000,IF(INDEX('計算A'!$D$60:$II$104,$B40,151)*IQ40=1,IF(AND($E40=2,RX40=0),1000000,IF($F40&gt;0,INDEX('計算A'!EX$110:EX$114,$F40+1)+IF(AND($E40=1,RX40=0),1000,0),MIN(AEX40,20)*400+(IF('計算A'!EW$106=1,1-IP40,0)+IF('計算A'!EX$106=1,1-IR40,0))*150+77+'計算A'!EX$5*100000+IF(AND($E40=1,RX40=0),50000,0))),1000000))</f>
        <v/>
      </c>
      <c r="ABF40">
        <f>IF($B40=0,1000000,IF(INDEX('計算A'!$D$60:$II$104,$B40,152)*IR40=1,IF(AND($E40=2,RY40=0),1000000,IF($F40&gt;0,INDEX('計算A'!EY$110:EY$114,$F40+1)+IF(AND($E40=1,RY40=0),1000,0),MIN(AEX40,20)*400+(IF('計算A'!EX$106=1,1-IQ40,0)+IF('計算A'!EY$106=1,1-IS40,0))*150+87+'計算A'!EY$5*100000+IF(AND($E40=1,RY40=0),50000,0))),1000000))</f>
        <v/>
      </c>
      <c r="ABG40">
        <f>IF($B40=0,1000000,IF(INDEX('計算A'!$D$60:$II$104,$B40,153)*IS40=1,IF(AND($E40=2,RZ40=0),1000000,IF($F40&gt;0,INDEX('計算A'!EZ$110:EZ$114,$F40+1)+IF(AND($E40=1,RZ40=0),1000,0),MIN(AEX40,20)*400+(IF('計算A'!EY$106=1,1-IR40,0)+IF('計算A'!EZ$106=1,1-IT40,0))*150+97+'計算A'!EZ$5*100000+IF(AND($E40=1,RZ40=0),50000,0))),1000000))</f>
        <v/>
      </c>
      <c r="ABH40">
        <f>IF($B40=0,1000000,IF(INDEX('計算A'!$D$60:$II$104,$B40,154)*IT40=1,IF(AND($E40=2,SA40=0),1000000,IF($F40&gt;0,INDEX('計算A'!FA$110:FA$114,$F40+1)+IF(AND($E40=1,SA40=0),1000,0),MIN(AEX40,20)*400+(IF('計算A'!EZ$106=1,1-IS40,0)+IF('計算A'!FA$106=1,1-IU40,0))*150+107+'計算A'!FA$5*100000+IF(AND($E40=1,SA40=0),50000,0))),1000000))</f>
        <v/>
      </c>
      <c r="ABI40">
        <f>IF($B40=0,1000000,IF(INDEX('計算A'!$D$60:$II$104,$B40,155)*IU40=1,IF(AND($E40=2,SB40=0),1000000,IF($F40&gt;0,INDEX('計算A'!FB$110:FB$114,$F40+1)+IF(AND($E40=1,SB40=0),1000,0),MIN(AEX40,20)*400+(IF('計算A'!FA$106=1,1-IT40,0)+IF('計算A'!FB$106=1,1-IV40,0))*150+117+'計算A'!FB$5*100000+IF(AND($E40=1,SB40=0),50000,0))),1000000))</f>
        <v/>
      </c>
      <c r="ABJ40">
        <f>IF($B40=0,1000000,IF(INDEX('計算A'!$D$60:$II$104,$B40,156)*IV40=1,IF(AND($E40=2,SC40=0),1000000,IF($F40&gt;0,INDEX('計算A'!FC$110:FC$114,$F40+1)+IF(AND($E40=1,SC40=0),1000,0),MIN(AEX40,20)*400+(IF('計算A'!FB$106=1,1-IU40,0)+IF('計算A'!FC$106=1,1-IW40,0))*150+127+'計算A'!FC$5*100000+IF(AND($E40=1,SC40=0),50000,0))),1000000))</f>
        <v/>
      </c>
      <c r="ABK40">
        <f>IF($B40=0,1000000,IF(INDEX('計算A'!$D$60:$II$104,$B40,157)*IW40=1,IF(AND($E40=2,SD40=0),1000000,IF($F40&gt;0,INDEX('計算A'!FD$110:FD$114,$F40+1)+IF(AND($E40=1,SD40=0),1000,0),MIN(AEX40,20)*400+(IF('計算A'!FC$106=1,1-IV40,0)+IF('計算A'!FD$106=1,1-IX40,0))*150+137+'計算A'!FD$5*100000+IF(AND($E40=1,SD40=0),50000,0))),1000000))</f>
        <v/>
      </c>
      <c r="ABL40">
        <f>IF($B40=0,1000000,IF(INDEX('計算A'!$D$60:$II$104,$B40,158)*IX40=1,IF(AND($E40=2,SE40=0),1000000,IF($F40&gt;0,INDEX('計算A'!FE$110:FE$114,$F40+1)+IF(AND($E40=1,SE40=0),1000,0),MIN(AEX40,20)*400+(IF('計算A'!FD$106=1,1-IW40,0)+IF('計算A'!FE$106=1,1-IY40,0))*150+147+'計算A'!FE$5*100000+IF(AND($E40=1,SE40=0),50000,0))),1000000))</f>
        <v/>
      </c>
      <c r="ABM40">
        <f>IF($B40=0,1000000,IF(INDEX('計算A'!$D$60:$II$104,$B40,159)*IY40=1,IF(AND($E40=2,SF40=0),1000000,IF($F40&gt;0,INDEX('計算A'!FF$110:FF$114,$F40+1)+IF(AND($E40=1,SF40=0),1000,0),MIN(AEX40,20)*400+(IF('計算A'!FE$106=1,1-IX40,0)+IF('計算A'!FF$106=1,1-IZ40,0))*150+157+'計算A'!FF$5*100000+IF(AND($E40=1,SF40=0),50000,0))),1000000))</f>
        <v/>
      </c>
      <c r="ABN40">
        <f>IF($B40=0,1000000,IF(INDEX('計算A'!$D$60:$II$104,$B40,160)*IZ40=1,IF(AND($E40=2,SG40=0),1000000,IF($F40&gt;0,INDEX('計算A'!FG$110:FG$114,$F40+1)+IF(AND($E40=1,SG40=0),1000,0),MIN(AEX40,20)*400+(IF('計算A'!FF$106=1,1-IY40,0)+IF('計算A'!FG$106=1,1-JA40,0))*150+167+'計算A'!FG$5*100000+IF(AND($E40=1,SG40=0),50000,0))),1000000))</f>
        <v/>
      </c>
      <c r="ABO40">
        <f>IF($B40=0,1000000,IF(INDEX('計算A'!$D$60:$II$104,$B40,161)*JA40=1,IF(AND($E40=2,SH40=0),1000000,IF($F40&gt;0,INDEX('計算A'!FH$110:FH$114,$F40+1)+IF(AND($E40=1,SH40=0),1000,0),MIN(AEX40,20)*400+(IF('計算A'!FG$106=1,1-IZ40,0)+IF('計算A'!FH$106=1,1-JB40,0))*150+177+'計算A'!FH$5*100000+IF(AND($E40=1,SH40=0),50000,0))),1000000))</f>
        <v/>
      </c>
      <c r="ABP40">
        <f>IF($B40=0,1000000,IF(INDEX('計算A'!$D$60:$II$104,$B40,162)*JB40=1,IF(AND($E40=2,SI40=0),1000000,IF($F40&gt;0,INDEX('計算A'!FI$110:FI$114,$F40+1)+IF(AND($E40=1,SI40=0),1000,0),MIN(AEX40,20)*400+(IF('計算A'!FH$106=1,1-JA40,0)+IF('計算A'!FI$106=1,1-JC40,0))*150+187+'計算A'!FI$5*100000+IF(AND($E40=1,SI40=0),50000,0))),1000000))</f>
        <v/>
      </c>
      <c r="ABQ40">
        <f>IF($B40=0,1000000,IF(INDEX('計算A'!$D$60:$II$104,$B40,163)*JC40=1,IF(AND($E40=2,SJ40=0),1000000,IF($F40&gt;0,INDEX('計算A'!FJ$110:FJ$114,$F40+1)+IF(AND($E40=1,SJ40=0),1000,0),MIN(AEX40,20)*400+(IF('計算A'!FI$106=1,1-JB40,0)+IF('計算A'!FJ$106=1,1-JD40,0))*150+197+'計算A'!FJ$5*100000+IF(AND($E40=1,SJ40=0),50000,0))),1000000))</f>
        <v/>
      </c>
      <c r="ABR40">
        <f>IF($B40=0,1000000,IF(INDEX('計算A'!$D$60:$II$104,$B40,164)*JD40=1,IF(AND($E40=2,SK40=0),1000000,IF($F40&gt;0,INDEX('計算A'!FK$110:FK$114,$F40+1)+IF(AND($E40=1,SK40=0),1000,0),MIN(AEX40,20)*400+(IF('計算A'!FJ$106=1,1-JC40,0)+IF('計算A'!FK$106=1,1-JE40,0))*150+207+'計算A'!FK$5*100000+IF(AND($E40=1,SK40=0),50000,0))),1000000))</f>
        <v/>
      </c>
      <c r="ABS40">
        <f>IF($B40=0,1000000,IF(INDEX('計算A'!$D$60:$II$104,$B40,165)*JE40=1,IF(AND($E40=2,SL40=0),1000000,IF($F40&gt;0,INDEX('計算A'!FL$110:FL$114,$F40+1)+IF(AND($E40=1,SL40=0),1000,0),MIN(AEX40,20)*400+(IF('計算A'!FK$106=1,1-JD40,0)+IF('計算A'!FL$106=1,1-JF40,0))*150+217+'計算A'!FL$5*100000+IF(AND($E40=1,SL40=0),50000,0))),1000000))</f>
        <v/>
      </c>
      <c r="ABT40">
        <f>IF($B40=0,1000000,IF(INDEX('計算A'!$D$60:$II$104,$B40,166)*JF40=1,IF(AND($E40=2,SM40=0),1000000,IF($F40&gt;0,INDEX('計算A'!FM$110:FM$114,$F40+1)+IF(AND($E40=1,SM40=0),1000,0),MIN(AEX40,20)*400+(IF('計算A'!FL$106=1,1-JE40,0)+IF('計算A'!FM$106=1,1-JG40,0))*150+227+'計算A'!FM$5*100000+IF(AND($E40=1,SM40=0),50000,0))),1000000))</f>
        <v/>
      </c>
      <c r="ABU40">
        <f>IF($B40=0,1000000,IF(INDEX('計算A'!$D$60:$II$104,$B40,167)*JG40=1,IF(AND($E40=2,SN40=0),1000000,IF($F40&gt;0,INDEX('計算A'!FN$110:FN$114,$F40+1)+IF(AND($E40=1,SN40=0),1000,0),MIN(AEX40,20)*400+(IF('計算A'!FM$106=1,1-JF40,0)+IF('計算A'!FN$106=1,1-JH40,0))*150+237+'計算A'!FN$5*100000+IF(AND($E40=1,SN40=0),50000,0))),1000000))</f>
        <v/>
      </c>
      <c r="ABV40">
        <f>IF($B40=0,1000000,IF(INDEX('計算A'!$D$60:$II$104,$B40,168)*JH40=1,IF(AND($E40=2,SO40=0),1000000,IF($F40&gt;0,INDEX('計算A'!FO$110:FO$114,$F40+1)+IF(AND($E40=1,SO40=0),1000,0),MIN(AEX40,20)*400+(IF('計算A'!FN$106=1,1-JG40,0))*150+247+'計算A'!FO$5*100000+IF(AND($E40=1,SO40=0),50000,0))),1000000))</f>
        <v/>
      </c>
      <c r="ABW40">
        <f>IF($B40=0,1000000,IF(INDEX('計算A'!$D$60:$II$104,$B40,169)*JI40=1,IF(AND($E40=2,SP40=0),1000000,IF($F40&gt;0,INDEX('計算A'!FP$110:FP$114,$F40+1)+IF(AND($E40=1,SP40=0),1000,0),MIN(AEY40,20)*400+(IF('計算A'!FP$106=1,1-JJ40,0))*150+18+'計算A'!FP$5*100000+IF(AND($E40=1,SP40=0),50000,0))),1000000))</f>
        <v/>
      </c>
      <c r="ABX40">
        <f>IF($B40=0,1000000,IF(INDEX('計算A'!$D$60:$II$104,$B40,170)*JJ40=1,IF(AND($E40=2,SQ40=0),1000000,IF($F40&gt;0,INDEX('計算A'!FQ$110:FQ$114,$F40+1)+IF(AND($E40=1,SQ40=0),1000,0),MIN(AEY40,20)*400+(IF('計算A'!FP$106=1,1-JI40,0)+IF('計算A'!FQ$106=1,1-JK40,0))*150+28+'計算A'!FQ$5*100000+IF(AND($E40=1,SQ40=0),50000,0))),1000000))</f>
        <v/>
      </c>
      <c r="ABY40">
        <f>IF($B40=0,1000000,IF(INDEX('計算A'!$D$60:$II$104,$B40,171)*JK40=1,IF(AND($E40=2,SR40=0),1000000,IF($F40&gt;0,INDEX('計算A'!FR$110:FR$114,$F40+1)+IF(AND($E40=1,SR40=0),1000,0),MIN(AEY40,20)*400+(IF('計算A'!FQ$106=1,1-JJ40,0)+IF('計算A'!FR$106=1,1-JL40,0))*150+38+'計算A'!FR$5*100000+IF(AND($E40=1,SR40=0),50000,0))),1000000))</f>
        <v/>
      </c>
      <c r="ABZ40">
        <f>IF($B40=0,1000000,IF(INDEX('計算A'!$D$60:$II$104,$B40,172)*JL40=1,IF(AND($E40=2,SS40=0),1000000,IF($F40&gt;0,INDEX('計算A'!FS$110:FS$114,$F40+1)+IF(AND($E40=1,SS40=0),1000,0),MIN(AEY40,20)*400+(IF('計算A'!FR$106=1,1-JK40,0)+IF('計算A'!FS$106=1,1-JM40,0))*150+48+'計算A'!FS$5*100000+IF(AND($E40=1,SS40=0),50000,0))),1000000))</f>
        <v/>
      </c>
      <c r="ACA40">
        <f>IF($B40=0,1000000,IF(INDEX('計算A'!$D$60:$II$104,$B40,173)*JM40=1,IF(AND($E40=2,ST40=0),1000000,IF($F40&gt;0,INDEX('計算A'!FT$110:FT$114,$F40+1)+IF(AND($E40=1,ST40=0),1000,0),MIN(AEY40,20)*400+(IF('計算A'!FS$106=1,1-JL40,0)+IF('計算A'!FT$106=1,1-JN40,0))*150+58+'計算A'!FT$5*100000+IF(AND($E40=1,ST40=0),50000,0))),1000000))</f>
        <v/>
      </c>
      <c r="ACB40">
        <f>IF($B40=0,1000000,IF(INDEX('計算A'!$D$60:$II$104,$B40,174)*JN40=1,IF(AND($E40=2,SU40=0),1000000,IF($F40&gt;0,INDEX('計算A'!FU$110:FU$114,$F40+1)+IF(AND($E40=1,SU40=0),1000,0),MIN(AEY40,20)*400+(IF('計算A'!FT$106=1,1-JM40,0)+IF('計算A'!FU$106=1,1-JO40,0))*150+68+'計算A'!FU$5*100000+IF(AND($E40=1,SU40=0),50000,0))),1000000))</f>
        <v/>
      </c>
      <c r="ACC40">
        <f>IF($B40=0,1000000,IF(INDEX('計算A'!$D$60:$II$104,$B40,175)*JO40=1,IF(AND($E40=2,SV40=0),1000000,IF($F40&gt;0,INDEX('計算A'!FV$110:FV$114,$F40+1)+IF(AND($E40=1,SV40=0),1000,0),MIN(AEY40,20)*400+(IF('計算A'!FU$106=1,1-JN40,0)+IF('計算A'!FV$106=1,1-JP40,0))*150+78+'計算A'!FV$5*100000+IF(AND($E40=1,SV40=0),50000,0))),1000000))</f>
        <v/>
      </c>
      <c r="ACD40">
        <f>IF($B40=0,1000000,IF(INDEX('計算A'!$D$60:$II$104,$B40,176)*JP40=1,IF(AND($E40=2,SW40=0),1000000,IF($F40&gt;0,INDEX('計算A'!FW$110:FW$114,$F40+1)+IF(AND($E40=1,SW40=0),1000,0),MIN(AEY40,20)*400+(IF('計算A'!FV$106=1,1-JO40,0)+IF('計算A'!FW$106=1,1-JQ40,0))*150+88+'計算A'!FW$5*100000+IF(AND($E40=1,SW40=0),50000,0))),1000000))</f>
        <v/>
      </c>
      <c r="ACE40">
        <f>IF($B40=0,1000000,IF(INDEX('計算A'!$D$60:$II$104,$B40,177)*JQ40=1,IF(AND($E40=2,SX40=0),1000000,IF($F40&gt;0,INDEX('計算A'!FX$110:FX$114,$F40+1)+IF(AND($E40=1,SX40=0),1000,0),MIN(AEY40,20)*400+(IF('計算A'!FW$106=1,1-JP40,0)+IF('計算A'!FX$106=1,1-JR40,0))*150+98+'計算A'!FX$5*100000+IF(AND($E40=1,SX40=0),50000,0))),1000000))</f>
        <v/>
      </c>
      <c r="ACF40">
        <f>IF($B40=0,1000000,IF(INDEX('計算A'!$D$60:$II$104,$B40,178)*JR40=1,IF(AND($E40=2,SY40=0),1000000,IF($F40&gt;0,INDEX('計算A'!FY$110:FY$114,$F40+1)+IF(AND($E40=1,SY40=0),1000,0),MIN(AEY40,20)*400+(IF('計算A'!FX$106=1,1-JQ40,0)+IF('計算A'!FY$106=1,1-JS40,0))*150+108+'計算A'!FY$5*100000+IF(AND($E40=1,SY40=0),50000,0))),1000000))</f>
        <v/>
      </c>
      <c r="ACG40">
        <f>IF($B40=0,1000000,IF(INDEX('計算A'!$D$60:$II$104,$B40,179)*JS40=1,IF(AND($E40=2,SZ40=0),1000000,IF($F40&gt;0,INDEX('計算A'!FZ$110:FZ$114,$F40+1)+IF(AND($E40=1,SZ40=0),1000,0),MIN(AEY40,20)*400+(IF('計算A'!FY$106=1,1-JR40,0)+IF('計算A'!FZ$106=1,1-JT40,0))*150+118+'計算A'!FZ$5*100000+IF(AND($E40=1,SZ40=0),50000,0))),1000000))</f>
        <v/>
      </c>
      <c r="ACH40">
        <f>IF($B40=0,1000000,IF(INDEX('計算A'!$D$60:$II$104,$B40,180)*JT40=1,IF(AND($E40=2,TA40=0),1000000,IF($F40&gt;0,INDEX('計算A'!GA$110:GA$114,$F40+1)+IF(AND($E40=1,TA40=0),1000,0),MIN(AEY40,20)*400+(IF('計算A'!FZ$106=1,1-JS40,0)+IF('計算A'!GA$106=1,1-JU40,0))*150+128+'計算A'!GA$5*100000+IF(AND($E40=1,TA40=0),50000,0))),1000000))</f>
        <v/>
      </c>
      <c r="ACI40">
        <f>IF($B40=0,1000000,IF(INDEX('計算A'!$D$60:$II$104,$B40,181)*JU40=1,IF(AND($E40=2,TB40=0),1000000,IF($F40&gt;0,INDEX('計算A'!GB$110:GB$114,$F40+1)+IF(AND($E40=1,TB40=0),1000,0),MIN(AEY40,20)*400+(IF('計算A'!GA$106=1,1-JT40,0)+IF('計算A'!GB$106=1,1-JV40,0))*150+138+'計算A'!GB$5*100000+IF(AND($E40=1,TB40=0),50000,0))),1000000))</f>
        <v/>
      </c>
      <c r="ACJ40">
        <f>IF($B40=0,1000000,IF(INDEX('計算A'!$D$60:$II$104,$B40,182)*JV40=1,IF(AND($E40=2,TC40=0),1000000,IF($F40&gt;0,INDEX('計算A'!GC$110:GC$114,$F40+1)+IF(AND($E40=1,TC40=0),1000,0),MIN(AEY40,20)*400+(IF('計算A'!GB$106=1,1-JU40,0)+IF('計算A'!GC$106=1,1-JW40,0))*150+148+'計算A'!GC$5*100000+IF(AND($E40=1,TC40=0),50000,0))),1000000))</f>
        <v/>
      </c>
      <c r="ACK40">
        <f>IF($B40=0,1000000,IF(INDEX('計算A'!$D$60:$II$104,$B40,183)*JW40=1,IF(AND($E40=2,TD40=0),1000000,IF($F40&gt;0,INDEX('計算A'!GD$110:GD$114,$F40+1)+IF(AND($E40=1,TD40=0),1000,0),MIN(AEY40,20)*400+(IF('計算A'!GC$106=1,1-JV40,0)+IF('計算A'!GD$106=1,1-JX40,0))*150+158+'計算A'!GD$5*100000+IF(AND($E40=1,TD40=0),50000,0))),1000000))</f>
        <v/>
      </c>
      <c r="ACL40">
        <f>IF($B40=0,1000000,IF(INDEX('計算A'!$D$60:$II$104,$B40,184)*JX40=1,IF(AND($E40=2,TE40=0),1000000,IF($F40&gt;0,INDEX('計算A'!GE$110:GE$114,$F40+1)+IF(AND($E40=1,TE40=0),1000,0),MIN(AEY40,20)*400+(IF('計算A'!GD$106=1,1-JW40,0)+IF('計算A'!GE$106=1,1-JY40,0))*150+168+'計算A'!GE$5*100000+IF(AND($E40=1,TE40=0),50000,0))),1000000))</f>
        <v/>
      </c>
      <c r="ACM40">
        <f>IF($B40=0,1000000,IF(INDEX('計算A'!$D$60:$II$104,$B40,185)*JY40=1,IF(AND($E40=2,TF40=0),1000000,IF($F40&gt;0,INDEX('計算A'!GF$110:GF$114,$F40+1)+IF(AND($E40=1,TF40=0),1000,0),MIN(AEY40,20)*400+(IF('計算A'!GE$106=1,1-JX40,0)+IF('計算A'!GF$106=1,1-JZ40,0))*150+178+'計算A'!GF$5*100000+IF(AND($E40=1,TF40=0),50000,0))),1000000))</f>
        <v/>
      </c>
      <c r="ACN40">
        <f>IF($B40=0,1000000,IF(INDEX('計算A'!$D$60:$II$104,$B40,186)*JZ40=1,IF(AND($E40=2,TG40=0),1000000,IF($F40&gt;0,INDEX('計算A'!GG$110:GG$114,$F40+1)+IF(AND($E40=1,TG40=0),1000,0),MIN(AEY40,20)*400+(IF('計算A'!GF$106=1,1-JY40,0)+IF('計算A'!GG$106=1,1-KA40,0))*150+188+'計算A'!GG$5*100000+IF(AND($E40=1,TG40=0),50000,0))),1000000))</f>
        <v/>
      </c>
      <c r="ACO40">
        <f>IF($B40=0,1000000,IF(INDEX('計算A'!$D$60:$II$104,$B40,187)*KA40=1,IF(AND($E40=2,TH40=0),1000000,IF($F40&gt;0,INDEX('計算A'!GH$110:GH$114,$F40+1)+IF(AND($E40=1,TH40=0),1000,0),MIN(AEY40,20)*400+(IF('計算A'!GG$106=1,1-JZ40,0)+IF('計算A'!GH$106=1,1-KB40,0))*150+198+'計算A'!GH$5*100000+IF(AND($E40=1,TH40=0),50000,0))),1000000))</f>
        <v/>
      </c>
      <c r="ACP40">
        <f>IF($B40=0,1000000,IF(INDEX('計算A'!$D$60:$II$104,$B40,188)*KB40=1,IF(AND($E40=2,TI40=0),1000000,IF($F40&gt;0,INDEX('計算A'!GI$110:GI$114,$F40+1)+IF(AND($E40=1,TI40=0),1000,0),MIN(AEY40,20)*400+(IF('計算A'!GH$106=1,1-KA40,0)+IF('計算A'!GI$106=1,1-KC40,0))*150+208+'計算A'!GI$5*100000+IF(AND($E40=1,TI40=0),50000,0))),1000000))</f>
        <v/>
      </c>
      <c r="ACQ40">
        <f>IF($B40=0,1000000,IF(INDEX('計算A'!$D$60:$II$104,$B40,189)*KC40=1,IF(AND($E40=2,TJ40=0),1000000,IF($F40&gt;0,INDEX('計算A'!GJ$110:GJ$114,$F40+1)+IF(AND($E40=1,TJ40=0),1000,0),MIN(AEY40,20)*400+(IF('計算A'!GI$106=1,1-KB40,0)+IF('計算A'!GJ$106=1,1-KD40,0))*150+218+'計算A'!GJ$5*100000+IF(AND($E40=1,TJ40=0),50000,0))),1000000))</f>
        <v/>
      </c>
      <c r="ACR40">
        <f>IF($B40=0,1000000,IF(INDEX('計算A'!$D$60:$II$104,$B40,190)*KD40=1,IF(AND($E40=2,TK40=0),1000000,IF($F40&gt;0,INDEX('計算A'!GK$110:GK$114,$F40+1)+IF(AND($E40=1,TK40=0),1000,0),MIN(AEY40,20)*400+(IF('計算A'!GJ$106=1,1-KC40,0)+IF('計算A'!GK$106=1,1-KE40,0))*150+228+'計算A'!GK$5*100000+IF(AND($E40=1,TK40=0),50000,0))),1000000))</f>
        <v/>
      </c>
      <c r="ACS40">
        <f>IF($B40=0,1000000,IF(INDEX('計算A'!$D$60:$II$104,$B40,191)*KE40=1,IF(AND($E40=2,TL40=0),1000000,IF($F40&gt;0,INDEX('計算A'!GL$110:GL$114,$F40+1)+IF(AND($E40=1,TL40=0),1000,0),MIN(AEY40,20)*400+(IF('計算A'!GK$106=1,1-KD40,0)+IF('計算A'!GL$106=1,1-KF40,0))*150+238+'計算A'!GL$5*100000+IF(AND($E40=1,TL40=0),50000,0))),1000000))</f>
        <v/>
      </c>
      <c r="ACT40">
        <f>IF($B40=0,1000000,IF(INDEX('計算A'!$D$60:$II$104,$B40,192)*KF40=1,IF(AND($E40=2,TM40=0),1000000,IF($F40&gt;0,INDEX('計算A'!GM$110:GM$114,$F40+1)+IF(AND($E40=1,TM40=0),1000,0),MIN(AEY40,20)*400+(IF('計算A'!GL$106=1,1-KE40,0))*150+248+'計算A'!GM$5*100000+IF(AND($E40=1,TM40=0),50000,0))),1000000))</f>
        <v/>
      </c>
      <c r="ACU40">
        <f>IF($B40=0,1000000,IF(INDEX('計算A'!$D$60:$II$104,$B40,193)*KG40=1,IF(AND($E40=2,TN40=0),1000000,IF($F40&gt;0,INDEX('計算A'!GN$110:GN$114,$F40+1)+IF(AND($E40=1,TN40=0),1000,0),MIN(AEZ40,20)*400+(IF('計算A'!GN$106=1,1-KH40,0))*150+19+'計算A'!GN$5*100000+IF(AND($E40=1,TN40=0),50000,0))),1000000))</f>
        <v/>
      </c>
      <c r="ACV40">
        <f>IF($B40=0,1000000,IF(INDEX('計算A'!$D$60:$II$104,$B40,194)*KH40=1,IF(AND($E40=2,TO40=0),1000000,IF($F40&gt;0,INDEX('計算A'!GO$110:GO$114,$F40+1)+IF(AND($E40=1,TO40=0),1000,0),MIN(AEZ40,20)*400+(IF('計算A'!GN$106=1,1-KG40,0)+IF('計算A'!GO$106=1,1-KI40,0))*150+29+'計算A'!GO$5*100000+IF(AND($E40=1,TO40=0),50000,0))),1000000))</f>
        <v/>
      </c>
      <c r="ACW40">
        <f>IF($B40=0,1000000,IF(INDEX('計算A'!$D$60:$II$104,$B40,195)*KI40=1,IF(AND($E40=2,TP40=0),1000000,IF($F40&gt;0,INDEX('計算A'!GP$110:GP$114,$F40+1)+IF(AND($E40=1,TP40=0),1000,0),MIN(AEZ40,20)*400+(IF('計算A'!GO$106=1,1-KH40,0)+IF('計算A'!GP$106=1,1-KJ40,0))*150+39+'計算A'!GP$5*100000+IF(AND($E40=1,TP40=0),50000,0))),1000000))</f>
        <v/>
      </c>
      <c r="ACX40">
        <f>IF($B40=0,1000000,IF(INDEX('計算A'!$D$60:$II$104,$B40,196)*KJ40=1,IF(AND($E40=2,TQ40=0),1000000,IF($F40&gt;0,INDEX('計算A'!GQ$110:GQ$114,$F40+1)+IF(AND($E40=1,TQ40=0),1000,0),MIN(AEZ40,20)*400+(IF('計算A'!GP$106=1,1-KI40,0)+IF('計算A'!GQ$106=1,1-KK40,0))*150+49+'計算A'!GQ$5*100000+IF(AND($E40=1,TQ40=0),50000,0))),1000000))</f>
        <v/>
      </c>
      <c r="ACY40">
        <f>IF($B40=0,1000000,IF(INDEX('計算A'!$D$60:$II$104,$B40,197)*KK40=1,IF(AND($E40=2,TR40=0),1000000,IF($F40&gt;0,INDEX('計算A'!GR$110:GR$114,$F40+1)+IF(AND($E40=1,TR40=0),1000,0),MIN(AEZ40,20)*400+(IF('計算A'!GQ$106=1,1-KJ40,0)+IF('計算A'!GR$106=1,1-KL40,0))*150+59+'計算A'!GR$5*100000+IF(AND($E40=1,TR40=0),50000,0))),1000000))</f>
        <v/>
      </c>
      <c r="ACZ40">
        <f>IF($B40=0,1000000,IF(INDEX('計算A'!$D$60:$II$104,$B40,198)*KL40=1,IF(AND($E40=2,TS40=0),1000000,IF($F40&gt;0,INDEX('計算A'!GS$110:GS$114,$F40+1)+IF(AND($E40=1,TS40=0),1000,0),MIN(AEZ40,20)*400+(IF('計算A'!GR$106=1,1-KK40,0)+IF('計算A'!GS$106=1,1-KM40,0))*150+69+'計算A'!GS$5*100000+IF(AND($E40=1,TS40=0),50000,0))),1000000))</f>
        <v/>
      </c>
      <c r="ADA40">
        <f>IF($B40=0,1000000,IF(INDEX('計算A'!$D$60:$II$104,$B40,199)*KM40=1,IF(AND($E40=2,TT40=0),1000000,IF($F40&gt;0,INDEX('計算A'!GT$110:GT$114,$F40+1)+IF(AND($E40=1,TT40=0),1000,0),MIN(AEZ40,20)*400+(IF('計算A'!GS$106=1,1-KL40,0)+IF('計算A'!GT$106=1,1-KN40,0))*150+79+'計算A'!GT$5*100000+IF(AND($E40=1,TT40=0),50000,0))),1000000))</f>
        <v/>
      </c>
      <c r="ADB40">
        <f>IF($B40=0,1000000,IF(INDEX('計算A'!$D$60:$II$104,$B40,200)*KN40=1,IF(AND($E40=2,TU40=0),1000000,IF($F40&gt;0,INDEX('計算A'!GU$110:GU$114,$F40+1)+IF(AND($E40=1,TU40=0),1000,0),MIN(AEZ40,20)*400+(IF('計算A'!GT$106=1,1-KM40,0)+IF('計算A'!GU$106=1,1-KO40,0))*150+89+'計算A'!GU$5*100000+IF(AND($E40=1,TU40=0),50000,0))),1000000))</f>
        <v/>
      </c>
      <c r="ADC40">
        <f>IF($B40=0,1000000,IF(INDEX('計算A'!$D$60:$II$104,$B40,201)*KO40=1,IF(AND($E40=2,TV40=0),1000000,IF($F40&gt;0,INDEX('計算A'!GV$110:GV$114,$F40+1)+IF(AND($E40=1,TV40=0),1000,0),MIN(AEZ40,20)*400+(IF('計算A'!GU$106=1,1-KN40,0)+IF('計算A'!GV$106=1,1-KP40,0))*150+99+'計算A'!GV$5*100000+IF(AND($E40=1,TV40=0),50000,0))),1000000))</f>
        <v/>
      </c>
      <c r="ADD40">
        <f>IF($B40=0,1000000,IF(INDEX('計算A'!$D$60:$II$104,$B40,202)*KP40=1,IF(AND($E40=2,TW40=0),1000000,IF($F40&gt;0,INDEX('計算A'!GW$110:GW$114,$F40+1)+IF(AND($E40=1,TW40=0),1000,0),MIN(AEZ40,20)*400+(IF('計算A'!GV$106=1,1-KO40,0)+IF('計算A'!GW$106=1,1-KQ40,0))*150+109+'計算A'!GW$5*100000+IF(AND($E40=1,TW40=0),50000,0))),1000000))</f>
        <v/>
      </c>
      <c r="ADE40">
        <f>IF($B40=0,1000000,IF(INDEX('計算A'!$D$60:$II$104,$B40,203)*KQ40=1,IF(AND($E40=2,TX40=0),1000000,IF($F40&gt;0,INDEX('計算A'!GX$110:GX$114,$F40+1)+IF(AND($E40=1,TX40=0),1000,0),MIN(AEZ40,20)*400+(IF('計算A'!GW$106=1,1-KP40,0)+IF('計算A'!GX$106=1,1-KR40,0))*150+119+'計算A'!GX$5*100000+IF(AND($E40=1,TX40=0),50000,0))),1000000))</f>
        <v/>
      </c>
      <c r="ADF40">
        <f>IF($B40=0,1000000,IF(INDEX('計算A'!$D$60:$II$104,$B40,204)*KR40=1,IF(AND($E40=2,TY40=0),1000000,IF($F40&gt;0,INDEX('計算A'!GY$110:GY$114,$F40+1)+IF(AND($E40=1,TY40=0),1000,0),MIN(AEZ40,20)*400+(IF('計算A'!GX$106=1,1-KQ40,0)+IF('計算A'!GY$106=1,1-KS40,0))*150+129+'計算A'!GY$5*100000+IF(AND($E40=1,TY40=0),50000,0))),1000000))</f>
        <v/>
      </c>
      <c r="ADG40">
        <f>IF($B40=0,1000000,IF(INDEX('計算A'!$D$60:$II$104,$B40,205)*KS40=1,IF(AND($E40=2,TZ40=0),1000000,IF($F40&gt;0,INDEX('計算A'!GZ$110:GZ$114,$F40+1)+IF(AND($E40=1,TZ40=0),1000,0),MIN(AEZ40,20)*400+(IF('計算A'!GY$106=1,1-KR40,0)+IF('計算A'!GZ$106=1,1-KT40,0))*150+139+'計算A'!GZ$5*100000+IF(AND($E40=1,TZ40=0),50000,0))),1000000))</f>
        <v/>
      </c>
      <c r="ADH40">
        <f>IF($B40=0,1000000,IF(INDEX('計算A'!$D$60:$II$104,$B40,206)*KT40=1,IF(AND($E40=2,UA40=0),1000000,IF($F40&gt;0,INDEX('計算A'!HA$110:HA$114,$F40+1)+IF(AND($E40=1,UA40=0),1000,0),MIN(AEZ40,20)*400+(IF('計算A'!GZ$106=1,1-KS40,0)+IF('計算A'!HA$106=1,1-KU40,0))*150+149+'計算A'!HA$5*100000+IF(AND($E40=1,UA40=0),50000,0))),1000000))</f>
        <v/>
      </c>
      <c r="ADI40">
        <f>IF($B40=0,1000000,IF(INDEX('計算A'!$D$60:$II$104,$B40,207)*KU40=1,IF(AND($E40=2,UB40=0),1000000,IF($F40&gt;0,INDEX('計算A'!HB$110:HB$114,$F40+1)+IF(AND($E40=1,UB40=0),1000,0),MIN(AEZ40,20)*400+(IF('計算A'!HA$106=1,1-KT40,0)+IF('計算A'!HB$106=1,1-KV40,0))*150+159+'計算A'!HB$5*100000+IF(AND($E40=1,UB40=0),50000,0))),1000000))</f>
        <v/>
      </c>
      <c r="ADJ40">
        <f>IF($B40=0,1000000,IF(INDEX('計算A'!$D$60:$II$104,$B40,208)*KV40=1,IF(AND($E40=2,UC40=0),1000000,IF($F40&gt;0,INDEX('計算A'!HC$110:HC$114,$F40+1)+IF(AND($E40=1,UC40=0),1000,0),MIN(AEZ40,20)*400+(IF('計算A'!HB$106=1,1-KU40,0)+IF('計算A'!HC$106=1,1-KW40,0))*150+169+'計算A'!HC$5*100000+IF(AND($E40=1,UC40=0),50000,0))),1000000))</f>
        <v/>
      </c>
      <c r="ADK40">
        <f>IF($B40=0,1000000,IF(INDEX('計算A'!$D$60:$II$104,$B40,209)*KW40=1,IF(AND($E40=2,UD40=0),1000000,IF($F40&gt;0,INDEX('計算A'!HD$110:HD$114,$F40+1)+IF(AND($E40=1,UD40=0),1000,0),MIN(AEZ40,20)*400+(IF('計算A'!HC$106=1,1-KV40,0)+IF('計算A'!HD$106=1,1-KX40,0))*150+179+'計算A'!HD$5*100000+IF(AND($E40=1,UD40=0),50000,0))),1000000))</f>
        <v/>
      </c>
      <c r="ADL40">
        <f>IF($B40=0,1000000,IF(INDEX('計算A'!$D$60:$II$104,$B40,210)*KX40=1,IF(AND($E40=2,UE40=0),1000000,IF($F40&gt;0,INDEX('計算A'!HE$110:HE$114,$F40+1)+IF(AND($E40=1,UE40=0),1000,0),MIN(AEZ40,20)*400+(IF('計算A'!HD$106=1,1-KW40,0)+IF('計算A'!HE$106=1,1-KY40,0))*150+189+'計算A'!HE$5*100000+IF(AND($E40=1,UE40=0),50000,0))),1000000))</f>
        <v/>
      </c>
      <c r="ADM40">
        <f>IF($B40=0,1000000,IF(INDEX('計算A'!$D$60:$II$104,$B40,211)*KY40=1,IF(AND($E40=2,UF40=0),1000000,IF($F40&gt;0,INDEX('計算A'!HF$110:HF$114,$F40+1)+IF(AND($E40=1,UF40=0),1000,0),MIN(AEZ40,20)*400+(IF('計算A'!HE$106=1,1-KX40,0)+IF('計算A'!HF$106=1,1-KZ40,0))*150+199+'計算A'!HF$5*100000+IF(AND($E40=1,UF40=0),50000,0))),1000000))</f>
        <v/>
      </c>
      <c r="ADN40">
        <f>IF($B40=0,1000000,IF(INDEX('計算A'!$D$60:$II$104,$B40,212)*KZ40=1,IF(AND($E40=2,UG40=0),1000000,IF($F40&gt;0,INDEX('計算A'!HG$110:HG$114,$F40+1)+IF(AND($E40=1,UG40=0),1000,0),MIN(AEZ40,20)*400+(IF('計算A'!HF$106=1,1-KY40,0)+IF('計算A'!HG$106=1,1-LA40,0))*150+209+'計算A'!HG$5*100000+IF(AND($E40=1,UG40=0),50000,0))),1000000))</f>
        <v/>
      </c>
      <c r="ADO40">
        <f>IF($B40=0,1000000,IF(INDEX('計算A'!$D$60:$II$104,$B40,213)*LA40=1,IF(AND($E40=2,UH40=0),1000000,IF($F40&gt;0,INDEX('計算A'!HH$110:HH$114,$F40+1)+IF(AND($E40=1,UH40=0),1000,0),MIN(AEZ40,20)*400+(IF('計算A'!HG$106=1,1-KZ40,0)+IF('計算A'!HH$106=1,1-LB40,0))*150+219+'計算A'!HH$5*100000+IF(AND($E40=1,UH40=0),50000,0))),1000000))</f>
        <v/>
      </c>
      <c r="ADP40">
        <f>IF($B40=0,1000000,IF(INDEX('計算A'!$D$60:$II$104,$B40,214)*LB40=1,IF(AND($E40=2,UI40=0),1000000,IF($F40&gt;0,INDEX('計算A'!HI$110:HI$114,$F40+1)+IF(AND($E40=1,UI40=0),1000,0),MIN(AEZ40,20)*400+(IF('計算A'!HH$106=1,1-LA40,0)+IF('計算A'!HI$106=1,1-LC40,0))*150+229+'計算A'!HI$5*100000+IF(AND($E40=1,UI40=0),50000,0))),1000000))</f>
        <v/>
      </c>
      <c r="ADQ40">
        <f>IF($B40=0,1000000,IF(INDEX('計算A'!$D$60:$II$104,$B40,215)*LC40=1,IF(AND($E40=2,UJ40=0),1000000,IF($F40&gt;0,INDEX('計算A'!HJ$110:HJ$114,$F40+1)+IF(AND($E40=1,UJ40=0),1000,0),MIN(AEZ40,20)*400+(IF('計算A'!HI$106=1,1-LB40,0)+IF('計算A'!HJ$106=1,1-LD40,0))*150+239+'計算A'!HJ$5*100000+IF(AND($E40=1,UJ40=0),50000,0))),1000000))</f>
        <v/>
      </c>
      <c r="ADR40">
        <f>IF($B40=0,1000000,IF(INDEX('計算A'!$D$60:$II$104,$B40,216)*LD40=1,IF(AND($E40=2,UK40=0),1000000,IF($F40&gt;0,INDEX('計算A'!HK$110:HK$114,$F40+1)+IF(AND($E40=1,UK40=0),1000,0),MIN(AEZ40,20)*400+(IF('計算A'!HJ$106=1,1-LC40,0))*150+249+'計算A'!HK$5*100000+IF(AND($E40=1,UK40=0),50000,0))),1000000))</f>
        <v/>
      </c>
      <c r="ADS40">
        <f>IF($B40=0,1000000,IF(INDEX('計算A'!$D$60:$II$104,$B40,217)*LE40=1,IF(AND($E40=2,UL40=0),1000000,IF($F40&gt;0,INDEX('計算A'!HL$110:HL$114,$F40+1)+IF(AND($E40=1,UL40=0),1000,0),MIN(AFA40,20)*400+(IF('計算A'!HL$106=1,1-LF40,0))*150+20+'計算A'!HL$5*100000+IF(AND($E40=1,UL40=0),50000,0))),1000000))</f>
        <v/>
      </c>
      <c r="ADT40">
        <f>IF($B40=0,1000000,IF(INDEX('計算A'!$D$60:$II$104,$B40,218)*LF40=1,IF(AND($E40=2,UM40=0),1000000,IF($F40&gt;0,INDEX('計算A'!HM$110:HM$114,$F40+1)+IF(AND($E40=1,UM40=0),1000,0),MIN(AFA40,20)*400+(IF('計算A'!HL$106=1,1-LE40,0)+IF('計算A'!HM$106=1,1-LG40,0))*150+30+'計算A'!HM$5*100000+IF(AND($E40=1,UM40=0),50000,0))),1000000))</f>
        <v/>
      </c>
      <c r="ADU40">
        <f>IF($B40=0,1000000,IF(INDEX('計算A'!$D$60:$II$104,$B40,219)*LG40=1,IF(AND($E40=2,UN40=0),1000000,IF($F40&gt;0,INDEX('計算A'!HN$110:HN$114,$F40+1)+IF(AND($E40=1,UN40=0),1000,0),MIN(AFA40,20)*400+(IF('計算A'!HM$106=1,1-LF40,0)+IF('計算A'!HN$106=1,1-LH40,0))*150+40+'計算A'!HN$5*100000+IF(AND($E40=1,UN40=0),50000,0))),1000000))</f>
        <v/>
      </c>
      <c r="ADV40">
        <f>IF($B40=0,1000000,IF(INDEX('計算A'!$D$60:$II$104,$B40,220)*LH40=1,IF(AND($E40=2,UO40=0),1000000,IF($F40&gt;0,INDEX('計算A'!HO$110:HO$114,$F40+1)+IF(AND($E40=1,UO40=0),1000,0),MIN(AFA40,20)*400+(IF('計算A'!HN$106=1,1-LG40,0)+IF('計算A'!HO$106=1,1-LI40,0))*150+50+'計算A'!HO$5*100000+IF(AND($E40=1,UO40=0),50000,0))),1000000))</f>
        <v/>
      </c>
      <c r="ADW40">
        <f>IF($B40=0,1000000,IF(INDEX('計算A'!$D$60:$II$104,$B40,221)*LI40=1,IF(AND($E40=2,UP40=0),1000000,IF($F40&gt;0,INDEX('計算A'!HP$110:HP$114,$F40+1)+IF(AND($E40=1,UP40=0),1000,0),MIN(AFA40,20)*400+(IF('計算A'!HO$106=1,1-LH40,0)+IF('計算A'!HP$106=1,1-LJ40,0))*150+60+'計算A'!HP$5*100000+IF(AND($E40=1,UP40=0),50000,0))),1000000))</f>
        <v/>
      </c>
      <c r="ADX40">
        <f>IF($B40=0,1000000,IF(INDEX('計算A'!$D$60:$II$104,$B40,222)*LJ40=1,IF(AND($E40=2,UQ40=0),1000000,IF($F40&gt;0,INDEX('計算A'!HQ$110:HQ$114,$F40+1)+IF(AND($E40=1,UQ40=0),1000,0),MIN(AFA40,20)*400+(IF('計算A'!HP$106=1,1-LI40,0)+IF('計算A'!HQ$106=1,1-LK40,0))*150+70+'計算A'!HQ$5*100000+IF(AND($E40=1,UQ40=0),50000,0))),1000000))</f>
        <v/>
      </c>
      <c r="ADY40">
        <f>IF($B40=0,1000000,IF(INDEX('計算A'!$D$60:$II$104,$B40,223)*LK40=1,IF(AND($E40=2,UR40=0),1000000,IF($F40&gt;0,INDEX('計算A'!HR$110:HR$114,$F40+1)+IF(AND($E40=1,UR40=0),1000,0),MIN(AFA40,20)*400+(IF('計算A'!HQ$106=1,1-LJ40,0)+IF('計算A'!HR$106=1,1-LL40,0))*150+80+'計算A'!HR$5*100000+IF(AND($E40=1,UR40=0),50000,0))),1000000))</f>
        <v/>
      </c>
      <c r="ADZ40">
        <f>IF($B40=0,1000000,IF(INDEX('計算A'!$D$60:$II$104,$B40,224)*LL40=1,IF(AND($E40=2,US40=0),1000000,IF($F40&gt;0,INDEX('計算A'!HS$110:HS$114,$F40+1)+IF(AND($E40=1,US40=0),1000,0),MIN(AFA40,20)*400+(IF('計算A'!HR$106=1,1-LK40,0)+IF('計算A'!HS$106=1,1-LM40,0))*150+90+'計算A'!HS$5*100000+IF(AND($E40=1,US40=0),50000,0))),1000000))</f>
        <v/>
      </c>
      <c r="AEA40">
        <f>IF($B40=0,1000000,IF(INDEX('計算A'!$D$60:$II$104,$B40,225)*LM40=1,IF(AND($E40=2,UT40=0),1000000,IF($F40&gt;0,INDEX('計算A'!HT$110:HT$114,$F40+1)+IF(AND($E40=1,UT40=0),1000,0),MIN(AFA40,20)*400+(IF('計算A'!HS$106=1,1-LL40,0)+IF('計算A'!HT$106=1,1-LN40,0))*150+100+'計算A'!HT$5*100000+IF(AND($E40=1,UT40=0),50000,0))),1000000))</f>
        <v/>
      </c>
      <c r="AEB40">
        <f>IF($B40=0,1000000,IF(INDEX('計算A'!$D$60:$II$104,$B40,226)*LN40=1,IF(AND($E40=2,UU40=0),1000000,IF($F40&gt;0,INDEX('計算A'!HU$110:HU$114,$F40+1)+IF(AND($E40=1,UU40=0),1000,0),MIN(AFA40,20)*400+(IF('計算A'!HT$106=1,1-LM40,0)+IF('計算A'!HU$106=1,1-LO40,0))*150+110+'計算A'!HU$5*100000+IF(AND($E40=1,UU40=0),50000,0))),1000000))</f>
        <v/>
      </c>
      <c r="AEC40">
        <f>IF($B40=0,1000000,IF(INDEX('計算A'!$D$60:$II$104,$B40,227)*LO40=1,IF(AND($E40=2,UV40=0),1000000,IF($F40&gt;0,INDEX('計算A'!HV$110:HV$114,$F40+1)+IF(AND($E40=1,UV40=0),1000,0),MIN(AFA40,20)*400+(IF('計算A'!HU$106=1,1-LN40,0)+IF('計算A'!HV$106=1,1-LP40,0))*150+120+'計算A'!HV$5*100000+IF(AND($E40=1,UV40=0),50000,0))),1000000))</f>
        <v/>
      </c>
      <c r="AED40">
        <f>IF($B40=0,1000000,IF(INDEX('計算A'!$D$60:$II$104,$B40,228)*LP40=1,IF(AND($E40=2,UW40=0),1000000,IF($F40&gt;0,INDEX('計算A'!HW$110:HW$114,$F40+1)+IF(AND($E40=1,UW40=0),1000,0),MIN(AFA40,20)*400+(IF('計算A'!HV$106=1,1-LO40,0)+IF('計算A'!HW$106=1,1-LQ40,0))*150+130+'計算A'!HW$5*100000+IF(AND($E40=1,UW40=0),50000,0))),1000000))</f>
        <v/>
      </c>
      <c r="AEE40">
        <f>IF($B40=0,1000000,IF(INDEX('計算A'!$D$60:$II$104,$B40,229)*LQ40=1,IF(AND($E40=2,UX40=0),1000000,IF($F40&gt;0,INDEX('計算A'!HX$110:HX$114,$F40+1)+IF(AND($E40=1,UX40=0),1000,0),MIN(AFA40,20)*400+(IF('計算A'!HW$106=1,1-LP40,0)+IF('計算A'!HX$106=1,1-LR40,0))*150+140+'計算A'!HX$5*100000+IF(AND($E40=1,UX40=0),50000,0))),1000000))</f>
        <v/>
      </c>
      <c r="AEF40">
        <f>IF($B40=0,1000000,IF(INDEX('計算A'!$D$60:$II$104,$B40,230)*LR40=1,IF(AND($E40=2,UY40=0),1000000,IF($F40&gt;0,INDEX('計算A'!HY$110:HY$114,$F40+1)+IF(AND($E40=1,UY40=0),1000,0),MIN(AFA40,20)*400+(IF('計算A'!HX$106=1,1-LQ40,0)+IF('計算A'!HY$106=1,1-LS40,0))*150+150+'計算A'!HY$5*100000+IF(AND($E40=1,UY40=0),50000,0))),1000000))</f>
        <v/>
      </c>
      <c r="AEG40">
        <f>IF($B40=0,1000000,IF(INDEX('計算A'!$D$60:$II$104,$B40,231)*LS40=1,IF(AND($E40=2,UZ40=0),1000000,IF($F40&gt;0,INDEX('計算A'!HZ$110:HZ$114,$F40+1)+IF(AND($E40=1,UZ40=0),1000,0),MIN(AFA40,20)*400+(IF('計算A'!HY$106=1,1-LR40,0)+IF('計算A'!HZ$106=1,1-LT40,0))*150+160+'計算A'!HZ$5*100000+IF(AND($E40=1,UZ40=0),50000,0))),1000000))</f>
        <v/>
      </c>
      <c r="AEH40">
        <f>IF($B40=0,1000000,IF(INDEX('計算A'!$D$60:$II$104,$B40,232)*LT40=1,IF(AND($E40=2,VA40=0),1000000,IF($F40&gt;0,INDEX('計算A'!IA$110:IA$114,$F40+1)+IF(AND($E40=1,VA40=0),1000,0),MIN(AFA40,20)*400+(IF('計算A'!HZ$106=1,1-LS40,0)+IF('計算A'!IA$106=1,1-LU40,0))*150+170+'計算A'!IA$5*100000+IF(AND($E40=1,VA40=0),50000,0))),1000000))</f>
        <v/>
      </c>
      <c r="AEI40">
        <f>IF($B40=0,1000000,IF(INDEX('計算A'!$D$60:$II$104,$B40,233)*LU40=1,IF(AND($E40=2,VB40=0),1000000,IF($F40&gt;0,INDEX('計算A'!IB$110:IB$114,$F40+1)+IF(AND($E40=1,VB40=0),1000,0),MIN(AFA40,20)*400+(IF('計算A'!IA$106=1,1-LT40,0)+IF('計算A'!IB$106=1,1-LV40,0))*150+180+'計算A'!IB$5*100000+IF(AND($E40=1,VB40=0),50000,0))),1000000))</f>
        <v/>
      </c>
      <c r="AEJ40">
        <f>IF($B40=0,1000000,IF(INDEX('計算A'!$D$60:$II$104,$B40,234)*LV40=1,IF(AND($E40=2,VC40=0),1000000,IF($F40&gt;0,INDEX('計算A'!IC$110:IC$114,$F40+1)+IF(AND($E40=1,VC40=0),1000,0),MIN(AFA40,20)*400+(IF('計算A'!IB$106=1,1-LU40,0)+IF('計算A'!IC$106=1,1-LW40,0))*150+190+'計算A'!IC$5*100000+IF(AND($E40=1,VC40=0),50000,0))),1000000))</f>
        <v/>
      </c>
      <c r="AEK40">
        <f>IF($B40=0,1000000,IF(INDEX('計算A'!$D$60:$II$104,$B40,235)*LW40=1,IF(AND($E40=2,VD40=0),1000000,IF($F40&gt;0,INDEX('計算A'!ID$110:ID$114,$F40+1)+IF(AND($E40=1,VD40=0),1000,0),MIN(AFA40,20)*400+(IF('計算A'!IC$106=1,1-LV40,0)+IF('計算A'!ID$106=1,1-LX40,0))*150+200+'計算A'!ID$5*100000+IF(AND($E40=1,VD40=0),50000,0))),1000000))</f>
        <v/>
      </c>
      <c r="AEL40">
        <f>IF($B40=0,1000000,IF(INDEX('計算A'!$D$60:$II$104,$B40,236)*LX40=1,IF(AND($E40=2,VE40=0),1000000,IF($F40&gt;0,INDEX('計算A'!IE$110:IE$114,$F40+1)+IF(AND($E40=1,VE40=0),1000,0),MIN(AFA40,20)*400+(IF('計算A'!ID$106=1,1-LW40,0)+IF('計算A'!IE$106=1,1-LY40,0))*150+210+'計算A'!IE$5*100000+IF(AND($E40=1,VE40=0),50000,0))),1000000))</f>
        <v/>
      </c>
      <c r="AEM40">
        <f>IF($B40=0,1000000,IF(INDEX('計算A'!$D$60:$II$104,$B40,237)*LY40=1,IF(AND($E40=2,VF40=0),1000000,IF($F40&gt;0,INDEX('計算A'!IF$110:IF$114,$F40+1)+IF(AND($E40=1,VF40=0),1000,0),MIN(AFA40,20)*400+(IF('計算A'!IE$106=1,1-LX40,0)+IF('計算A'!IF$106=1,1-LZ40,0))*150+220+'計算A'!IF$5*100000+IF(AND($E40=1,VF40=0),50000,0))),1000000))</f>
        <v/>
      </c>
      <c r="AEN40">
        <f>IF($B40=0,1000000,IF(INDEX('計算A'!$D$60:$II$104,$B40,238)*LZ40=1,IF(AND($E40=2,VG40=0),1000000,IF($F40&gt;0,INDEX('計算A'!IG$110:IG$114,$F40+1)+IF(AND($E40=1,VG40=0),1000,0),MIN(AFA40,20)*400+(IF('計算A'!IF$106=1,1-LY40,0)+IF('計算A'!IG$106=1,1-MA40,0))*150+230+'計算A'!IG$5*100000+IF(AND($E40=1,VG40=0),50000,0))),1000000))</f>
        <v/>
      </c>
      <c r="AEO40">
        <f>IF($B40=0,1000000,IF(INDEX('計算A'!$D$60:$II$104,$B40,239)*MA40=1,IF(AND($E40=2,VH40=0),1000000,IF($F40&gt;0,INDEX('計算A'!IH$110:IH$114,$F40+1)+IF(AND($E40=1,VH40=0),1000,0),MIN(AFA40,20)*400+(IF('計算A'!IG$106=1,1-LZ40,0)+IF('計算A'!IH$106=1,1-MB40,0))*150+240+'計算A'!IH$5*100000+IF(AND($E40=1,VH40=0),50000,0))),1000000))</f>
        <v/>
      </c>
      <c r="AEP40">
        <f>IF($B40=0,1000000,IF(INDEX('計算A'!$D$60:$II$104,$B40,240)*MB40=1,IF(AND($E40=2,VI40=0),1000000,IF($F40&gt;0,INDEX('計算A'!II$110:II$114,$F40+1)+IF(AND($E40=1,VI40=0),1000,0),MIN(AFA40,20)*400+(IF('計算A'!IH$106=1,1-MA40,0))*150+250+'計算A'!II$5*100000+IF(AND($E40=1,VI40=0),50000,0))),1000000))</f>
        <v/>
      </c>
      <c r="AER40">
        <f>AER39+IF($C39&gt;0,IF(INDEX('計算A'!$D$2:$II$2,$C39)=1,1,0),0)</f>
        <v/>
      </c>
      <c r="AES40">
        <f>AES39+IF($C39&gt;0,IF(INDEX('計算A'!$D$2:$II$2,$C39)=2,1,0),0)</f>
        <v/>
      </c>
      <c r="AET40">
        <f>AET39+IF($C39&gt;0,IF(INDEX('計算A'!$D$2:$II$2,$C39)=3,1,0),0)</f>
        <v/>
      </c>
      <c r="AEU40">
        <f>AEU39+IF($C39&gt;0,IF(INDEX('計算A'!$D$2:$II$2,$C39)=4,1,0),0)</f>
        <v/>
      </c>
      <c r="AEV40">
        <f>AEV39+IF($C39&gt;0,IF(INDEX('計算A'!$D$2:$II$2,$C39)=5,1,0),0)</f>
        <v/>
      </c>
      <c r="AEW40">
        <f>AEW39+IF($C39&gt;0,IF(INDEX('計算A'!$D$2:$II$2,$C39)=6,1,0),0)</f>
        <v/>
      </c>
      <c r="AEX40">
        <f>AEX39+IF($C39&gt;0,IF(INDEX('計算A'!$D$2:$II$2,$C39)=7,1,0),0)</f>
        <v/>
      </c>
      <c r="AEY40">
        <f>AEY39+IF($C39&gt;0,IF(INDEX('計算A'!$D$2:$II$2,$C39)=8,1,0),0)</f>
        <v/>
      </c>
      <c r="AEZ40">
        <f>AEZ39+IF($C39&gt;0,IF(INDEX('計算A'!$D$2:$II$2,$C39)=9,1,0),0)</f>
        <v/>
      </c>
      <c r="AFA40">
        <f>AFA39+IF($C39&gt;0,IF(INDEX('計算A'!$D$2:$II$2,$C39)=10,1,0),0)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F($F41&gt;0,INDEX('計算A'!D$110:D$114,$F41+1)+IF(AND($E41=1,MD41=0),1000,0),MIN(AER41,20)*400+(IF('計算A'!D$106=1,1-CX41,0))*150+11+'計算A'!D$5*100000+IF(AND($E41=1,MD41=0),50000,0))),1000000))</f>
        <v/>
      </c>
      <c r="VL41">
        <f>IF($B41=0,1000000,IF(INDEX('計算A'!$D$60:$II$104,$B41,2)*CX41=1,IF(AND($E41=2,ME41=0),1000000,IF($F41&gt;0,INDEX('計算A'!E$110:E$114,$F41+1)+IF(AND($E41=1,ME41=0),1000,0),MIN(AER41,20)*400+(IF('計算A'!D$106=1,1-CW41,0)+IF('計算A'!E$106=1,1-CY41,0))*150+21+'計算A'!E$5*100000+IF(AND($E41=1,ME41=0),50000,0))),1000000))</f>
        <v/>
      </c>
      <c r="VM41">
        <f>IF($B41=0,1000000,IF(INDEX('計算A'!$D$60:$II$104,$B41,3)*CY41=1,IF(AND($E41=2,MF41=0),1000000,IF($F41&gt;0,INDEX('計算A'!F$110:F$114,$F41+1)+IF(AND($E41=1,MF41=0),1000,0),MIN(AER41,20)*400+(IF('計算A'!E$106=1,1-CX41,0)+IF('計算A'!F$106=1,1-CZ41,0))*150+31+'計算A'!F$5*100000+IF(AND($E41=1,MF41=0),50000,0))),1000000))</f>
        <v/>
      </c>
      <c r="VN41">
        <f>IF($B41=0,1000000,IF(INDEX('計算A'!$D$60:$II$104,$B41,4)*CZ41=1,IF(AND($E41=2,MG41=0),1000000,IF($F41&gt;0,INDEX('計算A'!G$110:G$114,$F41+1)+IF(AND($E41=1,MG41=0),1000,0),MIN(AER41,20)*400+(IF('計算A'!F$106=1,1-CY41,0)+IF('計算A'!G$106=1,1-DA41,0))*150+41+'計算A'!G$5*100000+IF(AND($E41=1,MG41=0),50000,0))),1000000))</f>
        <v/>
      </c>
      <c r="VO41">
        <f>IF($B41=0,1000000,IF(INDEX('計算A'!$D$60:$II$104,$B41,5)*DA41=1,IF(AND($E41=2,MH41=0),1000000,IF($F41&gt;0,INDEX('計算A'!H$110:H$114,$F41+1)+IF(AND($E41=1,MH41=0),1000,0),MIN(AER41,20)*400+(IF('計算A'!G$106=1,1-CZ41,0)+IF('計算A'!H$106=1,1-DB41,0))*150+51+'計算A'!H$5*100000+IF(AND($E41=1,MH41=0),50000,0))),1000000))</f>
        <v/>
      </c>
      <c r="VP41">
        <f>IF($B41=0,1000000,IF(INDEX('計算A'!$D$60:$II$104,$B41,6)*DB41=1,IF(AND($E41=2,MI41=0),1000000,IF($F41&gt;0,INDEX('計算A'!I$110:I$114,$F41+1)+IF(AND($E41=1,MI41=0),1000,0),MIN(AER41,20)*400+(IF('計算A'!H$106=1,1-DA41,0)+IF('計算A'!I$106=1,1-DC41,0))*150+61+'計算A'!I$5*100000+IF(AND($E41=1,MI41=0),50000,0))),1000000))</f>
        <v/>
      </c>
      <c r="VQ41">
        <f>IF($B41=0,1000000,IF(INDEX('計算A'!$D$60:$II$104,$B41,7)*DC41=1,IF(AND($E41=2,MJ41=0),1000000,IF($F41&gt;0,INDEX('計算A'!J$110:J$114,$F41+1)+IF(AND($E41=1,MJ41=0),1000,0),MIN(AER41,20)*400+(IF('計算A'!I$106=1,1-DB41,0)+IF('計算A'!J$106=1,1-DD41,0))*150+71+'計算A'!J$5*100000+IF(AND($E41=1,MJ41=0),50000,0))),1000000))</f>
        <v/>
      </c>
      <c r="VR41">
        <f>IF($B41=0,1000000,IF(INDEX('計算A'!$D$60:$II$104,$B41,8)*DD41=1,IF(AND($E41=2,MK41=0),1000000,IF($F41&gt;0,INDEX('計算A'!K$110:K$114,$F41+1)+IF(AND($E41=1,MK41=0),1000,0),MIN(AER41,20)*400+(IF('計算A'!J$106=1,1-DC41,0)+IF('計算A'!K$106=1,1-DE41,0))*150+81+'計算A'!K$5*100000+IF(AND($E41=1,MK41=0),50000,0))),1000000))</f>
        <v/>
      </c>
      <c r="VS41">
        <f>IF($B41=0,1000000,IF(INDEX('計算A'!$D$60:$II$104,$B41,9)*DE41=1,IF(AND($E41=2,ML41=0),1000000,IF($F41&gt;0,INDEX('計算A'!L$110:L$114,$F41+1)+IF(AND($E41=1,ML41=0),1000,0),MIN(AER41,20)*400+(IF('計算A'!K$106=1,1-DD41,0)+IF('計算A'!L$106=1,1-DF41,0))*150+91+'計算A'!L$5*100000+IF(AND($E41=1,ML41=0),50000,0))),1000000))</f>
        <v/>
      </c>
      <c r="VT41">
        <f>IF($B41=0,1000000,IF(INDEX('計算A'!$D$60:$II$104,$B41,10)*DF41=1,IF(AND($E41=2,MM41=0),1000000,IF($F41&gt;0,INDEX('計算A'!M$110:M$114,$F41+1)+IF(AND($E41=1,MM41=0),1000,0),MIN(AER41,20)*400+(IF('計算A'!L$106=1,1-DE41,0)+IF('計算A'!M$106=1,1-DG41,0))*150+101+'計算A'!M$5*100000+IF(AND($E41=1,MM41=0),50000,0))),1000000))</f>
        <v/>
      </c>
      <c r="VU41">
        <f>IF($B41=0,1000000,IF(INDEX('計算A'!$D$60:$II$104,$B41,11)*DG41=1,IF(AND($E41=2,MN41=0),1000000,IF($F41&gt;0,INDEX('計算A'!N$110:N$114,$F41+1)+IF(AND($E41=1,MN41=0),1000,0),MIN(AER41,20)*400+(IF('計算A'!M$106=1,1-DF41,0)+IF('計算A'!N$106=1,1-DH41,0))*150+111+'計算A'!N$5*100000+IF(AND($E41=1,MN41=0),50000,0))),1000000))</f>
        <v/>
      </c>
      <c r="VV41">
        <f>IF($B41=0,1000000,IF(INDEX('計算A'!$D$60:$II$104,$B41,12)*DH41=1,IF(AND($E41=2,MO41=0),1000000,IF($F41&gt;0,INDEX('計算A'!O$110:O$114,$F41+1)+IF(AND($E41=1,MO41=0),1000,0),MIN(AER41,20)*400+(IF('計算A'!N$106=1,1-DG41,0)+IF('計算A'!O$106=1,1-DI41,0))*150+121+'計算A'!O$5*100000+IF(AND($E41=1,MO41=0),50000,0))),1000000))</f>
        <v/>
      </c>
      <c r="VW41">
        <f>IF($B41=0,1000000,IF(INDEX('計算A'!$D$60:$II$104,$B41,13)*DI41=1,IF(AND($E41=2,MP41=0),1000000,IF($F41&gt;0,INDEX('計算A'!P$110:P$114,$F41+1)+IF(AND($E41=1,MP41=0),1000,0),MIN(AER41,20)*400+(IF('計算A'!O$106=1,1-DH41,0)+IF('計算A'!P$106=1,1-DJ41,0))*150+131+'計算A'!P$5*100000+IF(AND($E41=1,MP41=0),50000,0))),1000000))</f>
        <v/>
      </c>
      <c r="VX41">
        <f>IF($B41=0,1000000,IF(INDEX('計算A'!$D$60:$II$104,$B41,14)*DJ41=1,IF(AND($E41=2,MQ41=0),1000000,IF($F41&gt;0,INDEX('計算A'!Q$110:Q$114,$F41+1)+IF(AND($E41=1,MQ41=0),1000,0),MIN(AER41,20)*400+(IF('計算A'!P$106=1,1-DI41,0)+IF('計算A'!Q$106=1,1-DK41,0))*150+141+'計算A'!Q$5*100000+IF(AND($E41=1,MQ41=0),50000,0))),1000000))</f>
        <v/>
      </c>
      <c r="VY41">
        <f>IF($B41=0,1000000,IF(INDEX('計算A'!$D$60:$II$104,$B41,15)*DK41=1,IF(AND($E41=2,MR41=0),1000000,IF($F41&gt;0,INDEX('計算A'!R$110:R$114,$F41+1)+IF(AND($E41=1,MR41=0),1000,0),MIN(AER41,20)*400+(IF('計算A'!Q$106=1,1-DJ41,0)+IF('計算A'!R$106=1,1-DL41,0))*150+151+'計算A'!R$5*100000+IF(AND($E41=1,MR41=0),50000,0))),1000000))</f>
        <v/>
      </c>
      <c r="VZ41">
        <f>IF($B41=0,1000000,IF(INDEX('計算A'!$D$60:$II$104,$B41,16)*DL41=1,IF(AND($E41=2,MS41=0),1000000,IF($F41&gt;0,INDEX('計算A'!S$110:S$114,$F41+1)+IF(AND($E41=1,MS41=0),1000,0),MIN(AER41,20)*400+(IF('計算A'!R$106=1,1-DK41,0)+IF('計算A'!S$106=1,1-DM41,0))*150+161+'計算A'!S$5*100000+IF(AND($E41=1,MS41=0),50000,0))),1000000))</f>
        <v/>
      </c>
      <c r="WA41">
        <f>IF($B41=0,1000000,IF(INDEX('計算A'!$D$60:$II$104,$B41,17)*DM41=1,IF(AND($E41=2,MT41=0),1000000,IF($F41&gt;0,INDEX('計算A'!T$110:T$114,$F41+1)+IF(AND($E41=1,MT41=0),1000,0),MIN(AER41,20)*400+(IF('計算A'!S$106=1,1-DL41,0)+IF('計算A'!T$106=1,1-DN41,0))*150+171+'計算A'!T$5*100000+IF(AND($E41=1,MT41=0),50000,0))),1000000))</f>
        <v/>
      </c>
      <c r="WB41">
        <f>IF($B41=0,1000000,IF(INDEX('計算A'!$D$60:$II$104,$B41,18)*DN41=1,IF(AND($E41=2,MU41=0),1000000,IF($F41&gt;0,INDEX('計算A'!U$110:U$114,$F41+1)+IF(AND($E41=1,MU41=0),1000,0),MIN(AER41,20)*400+(IF('計算A'!T$106=1,1-DM41,0)+IF('計算A'!U$106=1,1-DO41,0))*150+181+'計算A'!U$5*100000+IF(AND($E41=1,MU41=0),50000,0))),1000000))</f>
        <v/>
      </c>
      <c r="WC41">
        <f>IF($B41=0,1000000,IF(INDEX('計算A'!$D$60:$II$104,$B41,19)*DO41=1,IF(AND($E41=2,MV41=0),1000000,IF($F41&gt;0,INDEX('計算A'!V$110:V$114,$F41+1)+IF(AND($E41=1,MV41=0),1000,0),MIN(AER41,20)*400+(IF('計算A'!U$106=1,1-DN41,0)+IF('計算A'!V$106=1,1-DP41,0))*150+191+'計算A'!V$5*100000+IF(AND($E41=1,MV41=0),50000,0))),1000000))</f>
        <v/>
      </c>
      <c r="WD41">
        <f>IF($B41=0,1000000,IF(INDEX('計算A'!$D$60:$II$104,$B41,20)*DP41=1,IF(AND($E41=2,MW41=0),1000000,IF($F41&gt;0,INDEX('計算A'!W$110:W$114,$F41+1)+IF(AND($E41=1,MW41=0),1000,0),MIN(AER41,20)*400+(IF('計算A'!V$106=1,1-DO41,0)+IF('計算A'!W$106=1,1-DQ41,0))*150+201+'計算A'!W$5*100000+IF(AND($E41=1,MW41=0),50000,0))),1000000))</f>
        <v/>
      </c>
      <c r="WE41">
        <f>IF($B41=0,1000000,IF(INDEX('計算A'!$D$60:$II$104,$B41,21)*DQ41=1,IF(AND($E41=2,MX41=0),1000000,IF($F41&gt;0,INDEX('計算A'!X$110:X$114,$F41+1)+IF(AND($E41=1,MX41=0),1000,0),MIN(AER41,20)*400+(IF('計算A'!W$106=1,1-DP41,0)+IF('計算A'!X$106=1,1-DR41,0))*150+211+'計算A'!X$5*100000+IF(AND($E41=1,MX41=0),50000,0))),1000000))</f>
        <v/>
      </c>
      <c r="WF41">
        <f>IF($B41=0,1000000,IF(INDEX('計算A'!$D$60:$II$104,$B41,22)*DR41=1,IF(AND($E41=2,MY41=0),1000000,IF($F41&gt;0,INDEX('計算A'!Y$110:Y$114,$F41+1)+IF(AND($E41=1,MY41=0),1000,0),MIN(AER41,20)*400+(IF('計算A'!X$106=1,1-DQ41,0)+IF('計算A'!Y$106=1,1-DS41,0))*150+221+'計算A'!Y$5*100000+IF(AND($E41=1,MY41=0),50000,0))),1000000))</f>
        <v/>
      </c>
      <c r="WG41">
        <f>IF($B41=0,1000000,IF(INDEX('計算A'!$D$60:$II$104,$B41,23)*DS41=1,IF(AND($E41=2,MZ41=0),1000000,IF($F41&gt;0,INDEX('計算A'!Z$110:Z$114,$F41+1)+IF(AND($E41=1,MZ41=0),1000,0),MIN(AER41,20)*400+(IF('計算A'!Y$106=1,1-DR41,0)+IF('計算A'!Z$106=1,1-DT41,0))*150+231+'計算A'!Z$5*100000+IF(AND($E41=1,MZ41=0),50000,0))),1000000))</f>
        <v/>
      </c>
      <c r="WH41">
        <f>IF($B41=0,1000000,IF(INDEX('計算A'!$D$60:$II$104,$B41,24)*DT41=1,IF(AND($E41=2,NA41=0),1000000,IF($F41&gt;0,INDEX('計算A'!AA$110:AA$114,$F41+1)+IF(AND($E41=1,NA41=0),1000,0),MIN(AER41,20)*400+(IF('計算A'!Z$106=1,1-DS41,0))*150+241+'計算A'!AA$5*100000+IF(AND($E41=1,NA41=0),50000,0))),1000000))</f>
        <v/>
      </c>
      <c r="WI41">
        <f>IF($B41=0,1000000,IF(INDEX('計算A'!$D$60:$II$104,$B41,25)*DU41=1,IF(AND($E41=2,NB41=0),1000000,IF($F41&gt;0,INDEX('計算A'!AB$110:AB$114,$F41+1)+IF(AND($E41=1,NB41=0),1000,0),MIN(AES41,20)*400+(IF('計算A'!AB$106=1,1-DV41,0))*150+12+'計算A'!AB$5*100000+IF(AND($E41=1,NB41=0),50000,0))),1000000))</f>
        <v/>
      </c>
      <c r="WJ41">
        <f>IF($B41=0,1000000,IF(INDEX('計算A'!$D$60:$II$104,$B41,26)*DV41=1,IF(AND($E41=2,NC41=0),1000000,IF($F41&gt;0,INDEX('計算A'!AC$110:AC$114,$F41+1)+IF(AND($E41=1,NC41=0),1000,0),MIN(AES41,20)*400+(IF('計算A'!AB$106=1,1-DU41,0)+IF('計算A'!AC$106=1,1-DW41,0))*150+22+'計算A'!AC$5*100000+IF(AND($E41=1,NC41=0),50000,0))),1000000))</f>
        <v/>
      </c>
      <c r="WK41">
        <f>IF($B41=0,1000000,IF(INDEX('計算A'!$D$60:$II$104,$B41,27)*DW41=1,IF(AND($E41=2,ND41=0),1000000,IF($F41&gt;0,INDEX('計算A'!AD$110:AD$114,$F41+1)+IF(AND($E41=1,ND41=0),1000,0),MIN(AES41,20)*400+(IF('計算A'!AC$106=1,1-DV41,0)+IF('計算A'!AD$106=1,1-DX41,0))*150+32+'計算A'!AD$5*100000+IF(AND($E41=1,ND41=0),50000,0))),1000000))</f>
        <v/>
      </c>
      <c r="WL41">
        <f>IF($B41=0,1000000,IF(INDEX('計算A'!$D$60:$II$104,$B41,28)*DX41=1,IF(AND($E41=2,NE41=0),1000000,IF($F41&gt;0,INDEX('計算A'!AE$110:AE$114,$F41+1)+IF(AND($E41=1,NE41=0),1000,0),MIN(AES41,20)*400+(IF('計算A'!AD$106=1,1-DW41,0)+IF('計算A'!AE$106=1,1-DY41,0))*150+42+'計算A'!AE$5*100000+IF(AND($E41=1,NE41=0),50000,0))),1000000))</f>
        <v/>
      </c>
      <c r="WM41">
        <f>IF($B41=0,1000000,IF(INDEX('計算A'!$D$60:$II$104,$B41,29)*DY41=1,IF(AND($E41=2,NF41=0),1000000,IF($F41&gt;0,INDEX('計算A'!AF$110:AF$114,$F41+1)+IF(AND($E41=1,NF41=0),1000,0),MIN(AES41,20)*400+(IF('計算A'!AE$106=1,1-DX41,0)+IF('計算A'!AF$106=1,1-DZ41,0))*150+52+'計算A'!AF$5*100000+IF(AND($E41=1,NF41=0),50000,0))),1000000))</f>
        <v/>
      </c>
      <c r="WN41">
        <f>IF($B41=0,1000000,IF(INDEX('計算A'!$D$60:$II$104,$B41,30)*DZ41=1,IF(AND($E41=2,NG41=0),1000000,IF($F41&gt;0,INDEX('計算A'!AG$110:AG$114,$F41+1)+IF(AND($E41=1,NG41=0),1000,0),MIN(AES41,20)*400+(IF('計算A'!AF$106=1,1-DY41,0)+IF('計算A'!AG$106=1,1-EA41,0))*150+62+'計算A'!AG$5*100000+IF(AND($E41=1,NG41=0),50000,0))),1000000))</f>
        <v/>
      </c>
      <c r="WO41">
        <f>IF($B41=0,1000000,IF(INDEX('計算A'!$D$60:$II$104,$B41,31)*EA41=1,IF(AND($E41=2,NH41=0),1000000,IF($F41&gt;0,INDEX('計算A'!AH$110:AH$114,$F41+1)+IF(AND($E41=1,NH41=0),1000,0),MIN(AES41,20)*400+(IF('計算A'!AG$106=1,1-DZ41,0)+IF('計算A'!AH$106=1,1-EB41,0))*150+72+'計算A'!AH$5*100000+IF(AND($E41=1,NH41=0),50000,0))),1000000))</f>
        <v/>
      </c>
      <c r="WP41">
        <f>IF($B41=0,1000000,IF(INDEX('計算A'!$D$60:$II$104,$B41,32)*EB41=1,IF(AND($E41=2,NI41=0),1000000,IF($F41&gt;0,INDEX('計算A'!AI$110:AI$114,$F41+1)+IF(AND($E41=1,NI41=0),1000,0),MIN(AES41,20)*400+(IF('計算A'!AH$106=1,1-EA41,0)+IF('計算A'!AI$106=1,1-EC41,0))*150+82+'計算A'!AI$5*100000+IF(AND($E41=1,NI41=0),50000,0))),1000000))</f>
        <v/>
      </c>
      <c r="WQ41">
        <f>IF($B41=0,1000000,IF(INDEX('計算A'!$D$60:$II$104,$B41,33)*EC41=1,IF(AND($E41=2,NJ41=0),1000000,IF($F41&gt;0,INDEX('計算A'!AJ$110:AJ$114,$F41+1)+IF(AND($E41=1,NJ41=0),1000,0),MIN(AES41,20)*400+(IF('計算A'!AI$106=1,1-EB41,0)+IF('計算A'!AJ$106=1,1-ED41,0))*150+92+'計算A'!AJ$5*100000+IF(AND($E41=1,NJ41=0),50000,0))),1000000))</f>
        <v/>
      </c>
      <c r="WR41">
        <f>IF($B41=0,1000000,IF(INDEX('計算A'!$D$60:$II$104,$B41,34)*ED41=1,IF(AND($E41=2,NK41=0),1000000,IF($F41&gt;0,INDEX('計算A'!AK$110:AK$114,$F41+1)+IF(AND($E41=1,NK41=0),1000,0),MIN(AES41,20)*400+(IF('計算A'!AJ$106=1,1-EC41,0)+IF('計算A'!AK$106=1,1-EE41,0))*150+102+'計算A'!AK$5*100000+IF(AND($E41=1,NK41=0),50000,0))),1000000))</f>
        <v/>
      </c>
      <c r="WS41">
        <f>IF($B41=0,1000000,IF(INDEX('計算A'!$D$60:$II$104,$B41,35)*EE41=1,IF(AND($E41=2,NL41=0),1000000,IF($F41&gt;0,INDEX('計算A'!AL$110:AL$114,$F41+1)+IF(AND($E41=1,NL41=0),1000,0),MIN(AES41,20)*400+(IF('計算A'!AK$106=1,1-ED41,0)+IF('計算A'!AL$106=1,1-EF41,0))*150+112+'計算A'!AL$5*100000+IF(AND($E41=1,NL41=0),50000,0))),1000000))</f>
        <v/>
      </c>
      <c r="WT41">
        <f>IF($B41=0,1000000,IF(INDEX('計算A'!$D$60:$II$104,$B41,36)*EF41=1,IF(AND($E41=2,NM41=0),1000000,IF($F41&gt;0,INDEX('計算A'!AM$110:AM$114,$F41+1)+IF(AND($E41=1,NM41=0),1000,0),MIN(AES41,20)*400+(IF('計算A'!AL$106=1,1-EE41,0)+IF('計算A'!AM$106=1,1-EG41,0))*150+122+'計算A'!AM$5*100000+IF(AND($E41=1,NM41=0),50000,0))),1000000))</f>
        <v/>
      </c>
      <c r="WU41">
        <f>IF($B41=0,1000000,IF(INDEX('計算A'!$D$60:$II$104,$B41,37)*EG41=1,IF(AND($E41=2,NN41=0),1000000,IF($F41&gt;0,INDEX('計算A'!AN$110:AN$114,$F41+1)+IF(AND($E41=1,NN41=0),1000,0),MIN(AES41,20)*400+(IF('計算A'!AM$106=1,1-EF41,0)+IF('計算A'!AN$106=1,1-EH41,0))*150+132+'計算A'!AN$5*100000+IF(AND($E41=1,NN41=0),50000,0))),1000000))</f>
        <v/>
      </c>
      <c r="WV41">
        <f>IF($B41=0,1000000,IF(INDEX('計算A'!$D$60:$II$104,$B41,38)*EH41=1,IF(AND($E41=2,NO41=0),1000000,IF($F41&gt;0,INDEX('計算A'!AO$110:AO$114,$F41+1)+IF(AND($E41=1,NO41=0),1000,0),MIN(AES41,20)*400+(IF('計算A'!AN$106=1,1-EG41,0)+IF('計算A'!AO$106=1,1-EI41,0))*150+142+'計算A'!AO$5*100000+IF(AND($E41=1,NO41=0),50000,0))),1000000))</f>
        <v/>
      </c>
      <c r="WW41">
        <f>IF($B41=0,1000000,IF(INDEX('計算A'!$D$60:$II$104,$B41,39)*EI41=1,IF(AND($E41=2,NP41=0),1000000,IF($F41&gt;0,INDEX('計算A'!AP$110:AP$114,$F41+1)+IF(AND($E41=1,NP41=0),1000,0),MIN(AES41,20)*400+(IF('計算A'!AO$106=1,1-EH41,0)+IF('計算A'!AP$106=1,1-EJ41,0))*150+152+'計算A'!AP$5*100000+IF(AND($E41=1,NP41=0),50000,0))),1000000))</f>
        <v/>
      </c>
      <c r="WX41">
        <f>IF($B41=0,1000000,IF(INDEX('計算A'!$D$60:$II$104,$B41,40)*EJ41=1,IF(AND($E41=2,NQ41=0),1000000,IF($F41&gt;0,INDEX('計算A'!AQ$110:AQ$114,$F41+1)+IF(AND($E41=1,NQ41=0),1000,0),MIN(AES41,20)*400+(IF('計算A'!AP$106=1,1-EI41,0)+IF('計算A'!AQ$106=1,1-EK41,0))*150+162+'計算A'!AQ$5*100000+IF(AND($E41=1,NQ41=0),50000,0))),1000000))</f>
        <v/>
      </c>
      <c r="WY41">
        <f>IF($B41=0,1000000,IF(INDEX('計算A'!$D$60:$II$104,$B41,41)*EK41=1,IF(AND($E41=2,NR41=0),1000000,IF($F41&gt;0,INDEX('計算A'!AR$110:AR$114,$F41+1)+IF(AND($E41=1,NR41=0),1000,0),MIN(AES41,20)*400+(IF('計算A'!AQ$106=1,1-EJ41,0)+IF('計算A'!AR$106=1,1-EL41,0))*150+172+'計算A'!AR$5*100000+IF(AND($E41=1,NR41=0),50000,0))),1000000))</f>
        <v/>
      </c>
      <c r="WZ41">
        <f>IF($B41=0,1000000,IF(INDEX('計算A'!$D$60:$II$104,$B41,42)*EL41=1,IF(AND($E41=2,NS41=0),1000000,IF($F41&gt;0,INDEX('計算A'!AS$110:AS$114,$F41+1)+IF(AND($E41=1,NS41=0),1000,0),MIN(AES41,20)*400+(IF('計算A'!AR$106=1,1-EK41,0)+IF('計算A'!AS$106=1,1-EM41,0))*150+182+'計算A'!AS$5*100000+IF(AND($E41=1,NS41=0),50000,0))),1000000))</f>
        <v/>
      </c>
      <c r="XA41">
        <f>IF($B41=0,1000000,IF(INDEX('計算A'!$D$60:$II$104,$B41,43)*EM41=1,IF(AND($E41=2,NT41=0),1000000,IF($F41&gt;0,INDEX('計算A'!AT$110:AT$114,$F41+1)+IF(AND($E41=1,NT41=0),1000,0),MIN(AES41,20)*400+(IF('計算A'!AS$106=1,1-EL41,0)+IF('計算A'!AT$106=1,1-EN41,0))*150+192+'計算A'!AT$5*100000+IF(AND($E41=1,NT41=0),50000,0))),1000000))</f>
        <v/>
      </c>
      <c r="XB41">
        <f>IF($B41=0,1000000,IF(INDEX('計算A'!$D$60:$II$104,$B41,44)*EN41=1,IF(AND($E41=2,NU41=0),1000000,IF($F41&gt;0,INDEX('計算A'!AU$110:AU$114,$F41+1)+IF(AND($E41=1,NU41=0),1000,0),MIN(AES41,20)*400+(IF('計算A'!AT$106=1,1-EM41,0)+IF('計算A'!AU$106=1,1-EO41,0))*150+202+'計算A'!AU$5*100000+IF(AND($E41=1,NU41=0),50000,0))),1000000))</f>
        <v/>
      </c>
      <c r="XC41">
        <f>IF($B41=0,1000000,IF(INDEX('計算A'!$D$60:$II$104,$B41,45)*EO41=1,IF(AND($E41=2,NV41=0),1000000,IF($F41&gt;0,INDEX('計算A'!AV$110:AV$114,$F41+1)+IF(AND($E41=1,NV41=0),1000,0),MIN(AES41,20)*400+(IF('計算A'!AU$106=1,1-EN41,0)+IF('計算A'!AV$106=1,1-EP41,0))*150+212+'計算A'!AV$5*100000+IF(AND($E41=1,NV41=0),50000,0))),1000000))</f>
        <v/>
      </c>
      <c r="XD41">
        <f>IF($B41=0,1000000,IF(INDEX('計算A'!$D$60:$II$104,$B41,46)*EP41=1,IF(AND($E41=2,NW41=0),1000000,IF($F41&gt;0,INDEX('計算A'!AW$110:AW$114,$F41+1)+IF(AND($E41=1,NW41=0),1000,0),MIN(AES41,20)*400+(IF('計算A'!AV$106=1,1-EO41,0)+IF('計算A'!AW$106=1,1-EQ41,0))*150+222+'計算A'!AW$5*100000+IF(AND($E41=1,NW41=0),50000,0))),1000000))</f>
        <v/>
      </c>
      <c r="XE41">
        <f>IF($B41=0,1000000,IF(INDEX('計算A'!$D$60:$II$104,$B41,47)*EQ41=1,IF(AND($E41=2,NX41=0),1000000,IF($F41&gt;0,INDEX('計算A'!AX$110:AX$114,$F41+1)+IF(AND($E41=1,NX41=0),1000,0),MIN(AES41,20)*400+(IF('計算A'!AW$106=1,1-EP41,0)+IF('計算A'!AX$106=1,1-ER41,0))*150+232+'計算A'!AX$5*100000+IF(AND($E41=1,NX41=0),50000,0))),1000000))</f>
        <v/>
      </c>
      <c r="XF41">
        <f>IF($B41=0,1000000,IF(INDEX('計算A'!$D$60:$II$104,$B41,48)*ER41=1,IF(AND($E41=2,NY41=0),1000000,IF($F41&gt;0,INDEX('計算A'!AY$110:AY$114,$F41+1)+IF(AND($E41=1,NY41=0),1000,0),MIN(AES41,20)*400+(IF('計算A'!AX$106=1,1-EQ41,0))*150+242+'計算A'!AY$5*100000+IF(AND($E41=1,NY41=0),50000,0))),1000000))</f>
        <v/>
      </c>
      <c r="XG41">
        <f>IF($B41=0,1000000,IF(INDEX('計算A'!$D$60:$II$104,$B41,49)*ES41=1,IF(AND($E41=2,NZ41=0),1000000,IF($F41&gt;0,INDEX('計算A'!AZ$110:AZ$114,$F41+1)+IF(AND($E41=1,NZ41=0),1000,0),MIN(AET41,20)*400+(IF('計算A'!AZ$106=1,1-ET41,0))*150+13+'計算A'!AZ$5*100000+IF(AND($E41=1,NZ41=0),50000,0))),1000000))</f>
        <v/>
      </c>
      <c r="XH41">
        <f>IF($B41=0,1000000,IF(INDEX('計算A'!$D$60:$II$104,$B41,50)*ET41=1,IF(AND($E41=2,OA41=0),1000000,IF($F41&gt;0,INDEX('計算A'!BA$110:BA$114,$F41+1)+IF(AND($E41=1,OA41=0),1000,0),MIN(AET41,20)*400+(IF('計算A'!AZ$106=1,1-ES41,0)+IF('計算A'!BA$106=1,1-EU41,0))*150+23+'計算A'!BA$5*100000+IF(AND($E41=1,OA41=0),50000,0))),1000000))</f>
        <v/>
      </c>
      <c r="XI41">
        <f>IF($B41=0,1000000,IF(INDEX('計算A'!$D$60:$II$104,$B41,51)*EU41=1,IF(AND($E41=2,OB41=0),1000000,IF($F41&gt;0,INDEX('計算A'!BB$110:BB$114,$F41+1)+IF(AND($E41=1,OB41=0),1000,0),MIN(AET41,20)*400+(IF('計算A'!BA$106=1,1-ET41,0)+IF('計算A'!BB$106=1,1-EV41,0))*150+33+'計算A'!BB$5*100000+IF(AND($E41=1,OB41=0),50000,0))),1000000))</f>
        <v/>
      </c>
      <c r="XJ41">
        <f>IF($B41=0,1000000,IF(INDEX('計算A'!$D$60:$II$104,$B41,52)*EV41=1,IF(AND($E41=2,OC41=0),1000000,IF($F41&gt;0,INDEX('計算A'!BC$110:BC$114,$F41+1)+IF(AND($E41=1,OC41=0),1000,0),MIN(AET41,20)*400+(IF('計算A'!BB$106=1,1-EU41,0)+IF('計算A'!BC$106=1,1-EW41,0))*150+43+'計算A'!BC$5*100000+IF(AND($E41=1,OC41=0),50000,0))),1000000))</f>
        <v/>
      </c>
      <c r="XK41">
        <f>IF($B41=0,1000000,IF(INDEX('計算A'!$D$60:$II$104,$B41,53)*EW41=1,IF(AND($E41=2,OD41=0),1000000,IF($F41&gt;0,INDEX('計算A'!BD$110:BD$114,$F41+1)+IF(AND($E41=1,OD41=0),1000,0),MIN(AET41,20)*400+(IF('計算A'!BC$106=1,1-EV41,0)+IF('計算A'!BD$106=1,1-EX41,0))*150+53+'計算A'!BD$5*100000+IF(AND($E41=1,OD41=0),50000,0))),1000000))</f>
        <v/>
      </c>
      <c r="XL41">
        <f>IF($B41=0,1000000,IF(INDEX('計算A'!$D$60:$II$104,$B41,54)*EX41=1,IF(AND($E41=2,OE41=0),1000000,IF($F41&gt;0,INDEX('計算A'!BE$110:BE$114,$F41+1)+IF(AND($E41=1,OE41=0),1000,0),MIN(AET41,20)*400+(IF('計算A'!BD$106=1,1-EW41,0)+IF('計算A'!BE$106=1,1-EY41,0))*150+63+'計算A'!BE$5*100000+IF(AND($E41=1,OE41=0),50000,0))),1000000))</f>
        <v/>
      </c>
      <c r="XM41">
        <f>IF($B41=0,1000000,IF(INDEX('計算A'!$D$60:$II$104,$B41,55)*EY41=1,IF(AND($E41=2,OF41=0),1000000,IF($F41&gt;0,INDEX('計算A'!BF$110:BF$114,$F41+1)+IF(AND($E41=1,OF41=0),1000,0),MIN(AET41,20)*400+(IF('計算A'!BE$106=1,1-EX41,0)+IF('計算A'!BF$106=1,1-EZ41,0))*150+73+'計算A'!BF$5*100000+IF(AND($E41=1,OF41=0),50000,0))),1000000))</f>
        <v/>
      </c>
      <c r="XN41">
        <f>IF($B41=0,1000000,IF(INDEX('計算A'!$D$60:$II$104,$B41,56)*EZ41=1,IF(AND($E41=2,OG41=0),1000000,IF($F41&gt;0,INDEX('計算A'!BG$110:BG$114,$F41+1)+IF(AND($E41=1,OG41=0),1000,0),MIN(AET41,20)*400+(IF('計算A'!BF$106=1,1-EY41,0)+IF('計算A'!BG$106=1,1-FA41,0))*150+83+'計算A'!BG$5*100000+IF(AND($E41=1,OG41=0),50000,0))),1000000))</f>
        <v/>
      </c>
      <c r="XO41">
        <f>IF($B41=0,1000000,IF(INDEX('計算A'!$D$60:$II$104,$B41,57)*FA41=1,IF(AND($E41=2,OH41=0),1000000,IF($F41&gt;0,INDEX('計算A'!BH$110:BH$114,$F41+1)+IF(AND($E41=1,OH41=0),1000,0),MIN(AET41,20)*400+(IF('計算A'!BG$106=1,1-EZ41,0)+IF('計算A'!BH$106=1,1-FB41,0))*150+93+'計算A'!BH$5*100000+IF(AND($E41=1,OH41=0),50000,0))),1000000))</f>
        <v/>
      </c>
      <c r="XP41">
        <f>IF($B41=0,1000000,IF(INDEX('計算A'!$D$60:$II$104,$B41,58)*FB41=1,IF(AND($E41=2,OI41=0),1000000,IF($F41&gt;0,INDEX('計算A'!BI$110:BI$114,$F41+1)+IF(AND($E41=1,OI41=0),1000,0),MIN(AET41,20)*400+(IF('計算A'!BH$106=1,1-FA41,0)+IF('計算A'!BI$106=1,1-FC41,0))*150+103+'計算A'!BI$5*100000+IF(AND($E41=1,OI41=0),50000,0))),1000000))</f>
        <v/>
      </c>
      <c r="XQ41">
        <f>IF($B41=0,1000000,IF(INDEX('計算A'!$D$60:$II$104,$B41,59)*FC41=1,IF(AND($E41=2,OJ41=0),1000000,IF($F41&gt;0,INDEX('計算A'!BJ$110:BJ$114,$F41+1)+IF(AND($E41=1,OJ41=0),1000,0),MIN(AET41,20)*400+(IF('計算A'!BI$106=1,1-FB41,0)+IF('計算A'!BJ$106=1,1-FD41,0))*150+113+'計算A'!BJ$5*100000+IF(AND($E41=1,OJ41=0),50000,0))),1000000))</f>
        <v/>
      </c>
      <c r="XR41">
        <f>IF($B41=0,1000000,IF(INDEX('計算A'!$D$60:$II$104,$B41,60)*FD41=1,IF(AND($E41=2,OK41=0),1000000,IF($F41&gt;0,INDEX('計算A'!BK$110:BK$114,$F41+1)+IF(AND($E41=1,OK41=0),1000,0),MIN(AET41,20)*400+(IF('計算A'!BJ$106=1,1-FC41,0)+IF('計算A'!BK$106=1,1-FE41,0))*150+123+'計算A'!BK$5*100000+IF(AND($E41=1,OK41=0),50000,0))),1000000))</f>
        <v/>
      </c>
      <c r="XS41">
        <f>IF($B41=0,1000000,IF(INDEX('計算A'!$D$60:$II$104,$B41,61)*FE41=1,IF(AND($E41=2,OL41=0),1000000,IF($F41&gt;0,INDEX('計算A'!BL$110:BL$114,$F41+1)+IF(AND($E41=1,OL41=0),1000,0),MIN(AET41,20)*400+(IF('計算A'!BK$106=1,1-FD41,0)+IF('計算A'!BL$106=1,1-FF41,0))*150+133+'計算A'!BL$5*100000+IF(AND($E41=1,OL41=0),50000,0))),1000000))</f>
        <v/>
      </c>
      <c r="XT41">
        <f>IF($B41=0,1000000,IF(INDEX('計算A'!$D$60:$II$104,$B41,62)*FF41=1,IF(AND($E41=2,OM41=0),1000000,IF($F41&gt;0,INDEX('計算A'!BM$110:BM$114,$F41+1)+IF(AND($E41=1,OM41=0),1000,0),MIN(AET41,20)*400+(IF('計算A'!BL$106=1,1-FE41,0)+IF('計算A'!BM$106=1,1-FG41,0))*150+143+'計算A'!BM$5*100000+IF(AND($E41=1,OM41=0),50000,0))),1000000))</f>
        <v/>
      </c>
      <c r="XU41">
        <f>IF($B41=0,1000000,IF(INDEX('計算A'!$D$60:$II$104,$B41,63)*FG41=1,IF(AND($E41=2,ON41=0),1000000,IF($F41&gt;0,INDEX('計算A'!BN$110:BN$114,$F41+1)+IF(AND($E41=1,ON41=0),1000,0),MIN(AET41,20)*400+(IF('計算A'!BM$106=1,1-FF41,0)+IF('計算A'!BN$106=1,1-FH41,0))*150+153+'計算A'!BN$5*100000+IF(AND($E41=1,ON41=0),50000,0))),1000000))</f>
        <v/>
      </c>
      <c r="XV41">
        <f>IF($B41=0,1000000,IF(INDEX('計算A'!$D$60:$II$104,$B41,64)*FH41=1,IF(AND($E41=2,OO41=0),1000000,IF($F41&gt;0,INDEX('計算A'!BO$110:BO$114,$F41+1)+IF(AND($E41=1,OO41=0),1000,0),MIN(AET41,20)*400+(IF('計算A'!BN$106=1,1-FG41,0)+IF('計算A'!BO$106=1,1-FI41,0))*150+163+'計算A'!BO$5*100000+IF(AND($E41=1,OO41=0),50000,0))),1000000))</f>
        <v/>
      </c>
      <c r="XW41">
        <f>IF($B41=0,1000000,IF(INDEX('計算A'!$D$60:$II$104,$B41,65)*FI41=1,IF(AND($E41=2,OP41=0),1000000,IF($F41&gt;0,INDEX('計算A'!BP$110:BP$114,$F41+1)+IF(AND($E41=1,OP41=0),1000,0),MIN(AET41,20)*400+(IF('計算A'!BO$106=1,1-FH41,0)+IF('計算A'!BP$106=1,1-FJ41,0))*150+173+'計算A'!BP$5*100000+IF(AND($E41=1,OP41=0),50000,0))),1000000))</f>
        <v/>
      </c>
      <c r="XX41">
        <f>IF($B41=0,1000000,IF(INDEX('計算A'!$D$60:$II$104,$B41,66)*FJ41=1,IF(AND($E41=2,OQ41=0),1000000,IF($F41&gt;0,INDEX('計算A'!BQ$110:BQ$114,$F41+1)+IF(AND($E41=1,OQ41=0),1000,0),MIN(AET41,20)*400+(IF('計算A'!BP$106=1,1-FI41,0)+IF('計算A'!BQ$106=1,1-FK41,0))*150+183+'計算A'!BQ$5*100000+IF(AND($E41=1,OQ41=0),50000,0))),1000000))</f>
        <v/>
      </c>
      <c r="XY41">
        <f>IF($B41=0,1000000,IF(INDEX('計算A'!$D$60:$II$104,$B41,67)*FK41=1,IF(AND($E41=2,OR41=0),1000000,IF($F41&gt;0,INDEX('計算A'!BR$110:BR$114,$F41+1)+IF(AND($E41=1,OR41=0),1000,0),MIN(AET41,20)*400+(IF('計算A'!BQ$106=1,1-FJ41,0)+IF('計算A'!BR$106=1,1-FL41,0))*150+193+'計算A'!BR$5*100000+IF(AND($E41=1,OR41=0),50000,0))),1000000))</f>
        <v/>
      </c>
      <c r="XZ41">
        <f>IF($B41=0,1000000,IF(INDEX('計算A'!$D$60:$II$104,$B41,68)*FL41=1,IF(AND($E41=2,OS41=0),1000000,IF($F41&gt;0,INDEX('計算A'!BS$110:BS$114,$F41+1)+IF(AND($E41=1,OS41=0),1000,0),MIN(AET41,20)*400+(IF('計算A'!BR$106=1,1-FK41,0)+IF('計算A'!BS$106=1,1-FM41,0))*150+203+'計算A'!BS$5*100000+IF(AND($E41=1,OS41=0),50000,0))),1000000))</f>
        <v/>
      </c>
      <c r="YA41">
        <f>IF($B41=0,1000000,IF(INDEX('計算A'!$D$60:$II$104,$B41,69)*FM41=1,IF(AND($E41=2,OT41=0),1000000,IF($F41&gt;0,INDEX('計算A'!BT$110:BT$114,$F41+1)+IF(AND($E41=1,OT41=0),1000,0),MIN(AET41,20)*400+(IF('計算A'!BS$106=1,1-FL41,0)+IF('計算A'!BT$106=1,1-FN41,0))*150+213+'計算A'!BT$5*100000+IF(AND($E41=1,OT41=0),50000,0))),1000000))</f>
        <v/>
      </c>
      <c r="YB41">
        <f>IF($B41=0,1000000,IF(INDEX('計算A'!$D$60:$II$104,$B41,70)*FN41=1,IF(AND($E41=2,OU41=0),1000000,IF($F41&gt;0,INDEX('計算A'!BU$110:BU$114,$F41+1)+IF(AND($E41=1,OU41=0),1000,0),MIN(AET41,20)*400+(IF('計算A'!BT$106=1,1-FM41,0)+IF('計算A'!BU$106=1,1-FO41,0))*150+223+'計算A'!BU$5*100000+IF(AND($E41=1,OU41=0),50000,0))),1000000))</f>
        <v/>
      </c>
      <c r="YC41">
        <f>IF($B41=0,1000000,IF(INDEX('計算A'!$D$60:$II$104,$B41,71)*FO41=1,IF(AND($E41=2,OV41=0),1000000,IF($F41&gt;0,INDEX('計算A'!BV$110:BV$114,$F41+1)+IF(AND($E41=1,OV41=0),1000,0),MIN(AET41,20)*400+(IF('計算A'!BU$106=1,1-FN41,0)+IF('計算A'!BV$106=1,1-FP41,0))*150+233+'計算A'!BV$5*100000+IF(AND($E41=1,OV41=0),50000,0))),1000000))</f>
        <v/>
      </c>
      <c r="YD41">
        <f>IF($B41=0,1000000,IF(INDEX('計算A'!$D$60:$II$104,$B41,72)*FP41=1,IF(AND($E41=2,OW41=0),1000000,IF($F41&gt;0,INDEX('計算A'!BW$110:BW$114,$F41+1)+IF(AND($E41=1,OW41=0),1000,0),MIN(AET41,20)*400+(IF('計算A'!BV$106=1,1-FO41,0))*150+243+'計算A'!BW$5*100000+IF(AND($E41=1,OW41=0),50000,0))),1000000))</f>
        <v/>
      </c>
      <c r="YE41">
        <f>IF($B41=0,1000000,IF(INDEX('計算A'!$D$60:$II$104,$B41,73)*FQ41=1,IF(AND($E41=2,OX41=0),1000000,IF($F41&gt;0,INDEX('計算A'!BX$110:BX$114,$F41+1)+IF(AND($E41=1,OX41=0),1000,0),MIN(AEU41,20)*400+(IF('計算A'!BX$106=1,1-FR41,0))*150+14+'計算A'!BX$5*100000+IF(AND($E41=1,OX41=0),50000,0))),1000000))</f>
        <v/>
      </c>
      <c r="YF41">
        <f>IF($B41=0,1000000,IF(INDEX('計算A'!$D$60:$II$104,$B41,74)*FR41=1,IF(AND($E41=2,OY41=0),1000000,IF($F41&gt;0,INDEX('計算A'!BY$110:BY$114,$F41+1)+IF(AND($E41=1,OY41=0),1000,0),MIN(AEU41,20)*400+(IF('計算A'!BX$106=1,1-FQ41,0)+IF('計算A'!BY$106=1,1-FS41,0))*150+24+'計算A'!BY$5*100000+IF(AND($E41=1,OY41=0),50000,0))),1000000))</f>
        <v/>
      </c>
      <c r="YG41">
        <f>IF($B41=0,1000000,IF(INDEX('計算A'!$D$60:$II$104,$B41,75)*FS41=1,IF(AND($E41=2,OZ41=0),1000000,IF($F41&gt;0,INDEX('計算A'!BZ$110:BZ$114,$F41+1)+IF(AND($E41=1,OZ41=0),1000,0),MIN(AEU41,20)*400+(IF('計算A'!BY$106=1,1-FR41,0)+IF('計算A'!BZ$106=1,1-FT41,0))*150+34+'計算A'!BZ$5*100000+IF(AND($E41=1,OZ41=0),50000,0))),1000000))</f>
        <v/>
      </c>
      <c r="YH41">
        <f>IF($B41=0,1000000,IF(INDEX('計算A'!$D$60:$II$104,$B41,76)*FT41=1,IF(AND($E41=2,PA41=0),1000000,IF($F41&gt;0,INDEX('計算A'!CA$110:CA$114,$F41+1)+IF(AND($E41=1,PA41=0),1000,0),MIN(AEU41,20)*400+(IF('計算A'!BZ$106=1,1-FS41,0)+IF('計算A'!CA$106=1,1-FU41,0))*150+44+'計算A'!CA$5*100000+IF(AND($E41=1,PA41=0),50000,0))),1000000))</f>
        <v/>
      </c>
      <c r="YI41">
        <f>IF($B41=0,1000000,IF(INDEX('計算A'!$D$60:$II$104,$B41,77)*FU41=1,IF(AND($E41=2,PB41=0),1000000,IF($F41&gt;0,INDEX('計算A'!CB$110:CB$114,$F41+1)+IF(AND($E41=1,PB41=0),1000,0),MIN(AEU41,20)*400+(IF('計算A'!CA$106=1,1-FT41,0)+IF('計算A'!CB$106=1,1-FV41,0))*150+54+'計算A'!CB$5*100000+IF(AND($E41=1,PB41=0),50000,0))),1000000))</f>
        <v/>
      </c>
      <c r="YJ41">
        <f>IF($B41=0,1000000,IF(INDEX('計算A'!$D$60:$II$104,$B41,78)*FV41=1,IF(AND($E41=2,PC41=0),1000000,IF($F41&gt;0,INDEX('計算A'!CC$110:CC$114,$F41+1)+IF(AND($E41=1,PC41=0),1000,0),MIN(AEU41,20)*400+(IF('計算A'!CB$106=1,1-FU41,0)+IF('計算A'!CC$106=1,1-FW41,0))*150+64+'計算A'!CC$5*100000+IF(AND($E41=1,PC41=0),50000,0))),1000000))</f>
        <v/>
      </c>
      <c r="YK41">
        <f>IF($B41=0,1000000,IF(INDEX('計算A'!$D$60:$II$104,$B41,79)*FW41=1,IF(AND($E41=2,PD41=0),1000000,IF($F41&gt;0,INDEX('計算A'!CD$110:CD$114,$F41+1)+IF(AND($E41=1,PD41=0),1000,0),MIN(AEU41,20)*400+(IF('計算A'!CC$106=1,1-FV41,0)+IF('計算A'!CD$106=1,1-FX41,0))*150+74+'計算A'!CD$5*100000+IF(AND($E41=1,PD41=0),50000,0))),1000000))</f>
        <v/>
      </c>
      <c r="YL41">
        <f>IF($B41=0,1000000,IF(INDEX('計算A'!$D$60:$II$104,$B41,80)*FX41=1,IF(AND($E41=2,PE41=0),1000000,IF($F41&gt;0,INDEX('計算A'!CE$110:CE$114,$F41+1)+IF(AND($E41=1,PE41=0),1000,0),MIN(AEU41,20)*400+(IF('計算A'!CD$106=1,1-FW41,0)+IF('計算A'!CE$106=1,1-FY41,0))*150+84+'計算A'!CE$5*100000+IF(AND($E41=1,PE41=0),50000,0))),1000000))</f>
        <v/>
      </c>
      <c r="YM41">
        <f>IF($B41=0,1000000,IF(INDEX('計算A'!$D$60:$II$104,$B41,81)*FY41=1,IF(AND($E41=2,PF41=0),1000000,IF($F41&gt;0,INDEX('計算A'!CF$110:CF$114,$F41+1)+IF(AND($E41=1,PF41=0),1000,0),MIN(AEU41,20)*400+(IF('計算A'!CE$106=1,1-FX41,0)+IF('計算A'!CF$106=1,1-FZ41,0))*150+94+'計算A'!CF$5*100000+IF(AND($E41=1,PF41=0),50000,0))),1000000))</f>
        <v/>
      </c>
      <c r="YN41">
        <f>IF($B41=0,1000000,IF(INDEX('計算A'!$D$60:$II$104,$B41,82)*FZ41=1,IF(AND($E41=2,PG41=0),1000000,IF($F41&gt;0,INDEX('計算A'!CG$110:CG$114,$F41+1)+IF(AND($E41=1,PG41=0),1000,0),MIN(AEU41,20)*400+(IF('計算A'!CF$106=1,1-FY41,0)+IF('計算A'!CG$106=1,1-GA41,0))*150+104+'計算A'!CG$5*100000+IF(AND($E41=1,PG41=0),50000,0))),1000000))</f>
        <v/>
      </c>
      <c r="YO41">
        <f>IF($B41=0,1000000,IF(INDEX('計算A'!$D$60:$II$104,$B41,83)*GA41=1,IF(AND($E41=2,PH41=0),1000000,IF($F41&gt;0,INDEX('計算A'!CH$110:CH$114,$F41+1)+IF(AND($E41=1,PH41=0),1000,0),MIN(AEU41,20)*400+(IF('計算A'!CG$106=1,1-FZ41,0)+IF('計算A'!CH$106=1,1-GB41,0))*150+114+'計算A'!CH$5*100000+IF(AND($E41=1,PH41=0),50000,0))),1000000))</f>
        <v/>
      </c>
      <c r="YP41">
        <f>IF($B41=0,1000000,IF(INDEX('計算A'!$D$60:$II$104,$B41,84)*GB41=1,IF(AND($E41=2,PI41=0),1000000,IF($F41&gt;0,INDEX('計算A'!CI$110:CI$114,$F41+1)+IF(AND($E41=1,PI41=0),1000,0),MIN(AEU41,20)*400+(IF('計算A'!CH$106=1,1-GA41,0)+IF('計算A'!CI$106=1,1-GC41,0))*150+124+'計算A'!CI$5*100000+IF(AND($E41=1,PI41=0),50000,0))),1000000))</f>
        <v/>
      </c>
      <c r="YQ41">
        <f>IF($B41=0,1000000,IF(INDEX('計算A'!$D$60:$II$104,$B41,85)*GC41=1,IF(AND($E41=2,PJ41=0),1000000,IF($F41&gt;0,INDEX('計算A'!CJ$110:CJ$114,$F41+1)+IF(AND($E41=1,PJ41=0),1000,0),MIN(AEU41,20)*400+(IF('計算A'!CI$106=1,1-GB41,0)+IF('計算A'!CJ$106=1,1-GD41,0))*150+134+'計算A'!CJ$5*100000+IF(AND($E41=1,PJ41=0),50000,0))),1000000))</f>
        <v/>
      </c>
      <c r="YR41">
        <f>IF($B41=0,1000000,IF(INDEX('計算A'!$D$60:$II$104,$B41,86)*GD41=1,IF(AND($E41=2,PK41=0),1000000,IF($F41&gt;0,INDEX('計算A'!CK$110:CK$114,$F41+1)+IF(AND($E41=1,PK41=0),1000,0),MIN(AEU41,20)*400+(IF('計算A'!CJ$106=1,1-GC41,0)+IF('計算A'!CK$106=1,1-GE41,0))*150+144+'計算A'!CK$5*100000+IF(AND($E41=1,PK41=0),50000,0))),1000000))</f>
        <v/>
      </c>
      <c r="YS41">
        <f>IF($B41=0,1000000,IF(INDEX('計算A'!$D$60:$II$104,$B41,87)*GE41=1,IF(AND($E41=2,PL41=0),1000000,IF($F41&gt;0,INDEX('計算A'!CL$110:CL$114,$F41+1)+IF(AND($E41=1,PL41=0),1000,0),MIN(AEU41,20)*400+(IF('計算A'!CK$106=1,1-GD41,0)+IF('計算A'!CL$106=1,1-GF41,0))*150+154+'計算A'!CL$5*100000+IF(AND($E41=1,PL41=0),50000,0))),1000000))</f>
        <v/>
      </c>
      <c r="YT41">
        <f>IF($B41=0,1000000,IF(INDEX('計算A'!$D$60:$II$104,$B41,88)*GF41=1,IF(AND($E41=2,PM41=0),1000000,IF($F41&gt;0,INDEX('計算A'!CM$110:CM$114,$F41+1)+IF(AND($E41=1,PM41=0),1000,0),MIN(AEU41,20)*400+(IF('計算A'!CL$106=1,1-GE41,0)+IF('計算A'!CM$106=1,1-GG41,0))*150+164+'計算A'!CM$5*100000+IF(AND($E41=1,PM41=0),50000,0))),1000000))</f>
        <v/>
      </c>
      <c r="YU41">
        <f>IF($B41=0,1000000,IF(INDEX('計算A'!$D$60:$II$104,$B41,89)*GG41=1,IF(AND($E41=2,PN41=0),1000000,IF($F41&gt;0,INDEX('計算A'!CN$110:CN$114,$F41+1)+IF(AND($E41=1,PN41=0),1000,0),MIN(AEU41,20)*400+(IF('計算A'!CM$106=1,1-GF41,0)+IF('計算A'!CN$106=1,1-GH41,0))*150+174+'計算A'!CN$5*100000+IF(AND($E41=1,PN41=0),50000,0))),1000000))</f>
        <v/>
      </c>
      <c r="YV41">
        <f>IF($B41=0,1000000,IF(INDEX('計算A'!$D$60:$II$104,$B41,90)*GH41=1,IF(AND($E41=2,PO41=0),1000000,IF($F41&gt;0,INDEX('計算A'!CO$110:CO$114,$F41+1)+IF(AND($E41=1,PO41=0),1000,0),MIN(AEU41,20)*400+(IF('計算A'!CN$106=1,1-GG41,0)+IF('計算A'!CO$106=1,1-GI41,0))*150+184+'計算A'!CO$5*100000+IF(AND($E41=1,PO41=0),50000,0))),1000000))</f>
        <v/>
      </c>
      <c r="YW41">
        <f>IF($B41=0,1000000,IF(INDEX('計算A'!$D$60:$II$104,$B41,91)*GI41=1,IF(AND($E41=2,PP41=0),1000000,IF($F41&gt;0,INDEX('計算A'!CP$110:CP$114,$F41+1)+IF(AND($E41=1,PP41=0),1000,0),MIN(AEU41,20)*400+(IF('計算A'!CO$106=1,1-GH41,0)+IF('計算A'!CP$106=1,1-GJ41,0))*150+194+'計算A'!CP$5*100000+IF(AND($E41=1,PP41=0),50000,0))),1000000))</f>
        <v/>
      </c>
      <c r="YX41">
        <f>IF($B41=0,1000000,IF(INDEX('計算A'!$D$60:$II$104,$B41,92)*GJ41=1,IF(AND($E41=2,PQ41=0),1000000,IF($F41&gt;0,INDEX('計算A'!CQ$110:CQ$114,$F41+1)+IF(AND($E41=1,PQ41=0),1000,0),MIN(AEU41,20)*400+(IF('計算A'!CP$106=1,1-GI41,0)+IF('計算A'!CQ$106=1,1-GK41,0))*150+204+'計算A'!CQ$5*100000+IF(AND($E41=1,PQ41=0),50000,0))),1000000))</f>
        <v/>
      </c>
      <c r="YY41">
        <f>IF($B41=0,1000000,IF(INDEX('計算A'!$D$60:$II$104,$B41,93)*GK41=1,IF(AND($E41=2,PR41=0),1000000,IF($F41&gt;0,INDEX('計算A'!CR$110:CR$114,$F41+1)+IF(AND($E41=1,PR41=0),1000,0),MIN(AEU41,20)*400+(IF('計算A'!CQ$106=1,1-GJ41,0)+IF('計算A'!CR$106=1,1-GL41,0))*150+214+'計算A'!CR$5*100000+IF(AND($E41=1,PR41=0),50000,0))),1000000))</f>
        <v/>
      </c>
      <c r="YZ41">
        <f>IF($B41=0,1000000,IF(INDEX('計算A'!$D$60:$II$104,$B41,94)*GL41=1,IF(AND($E41=2,PS41=0),1000000,IF($F41&gt;0,INDEX('計算A'!CS$110:CS$114,$F41+1)+IF(AND($E41=1,PS41=0),1000,0),MIN(AEU41,20)*400+(IF('計算A'!CR$106=1,1-GK41,0)+IF('計算A'!CS$106=1,1-GM41,0))*150+224+'計算A'!CS$5*100000+IF(AND($E41=1,PS41=0),50000,0))),1000000))</f>
        <v/>
      </c>
      <c r="ZA41">
        <f>IF($B41=0,1000000,IF(INDEX('計算A'!$D$60:$II$104,$B41,95)*GM41=1,IF(AND($E41=2,PT41=0),1000000,IF($F41&gt;0,INDEX('計算A'!CT$110:CT$114,$F41+1)+IF(AND($E41=1,PT41=0),1000,0),MIN(AEU41,20)*400+(IF('計算A'!CS$106=1,1-GL41,0)+IF('計算A'!CT$106=1,1-GN41,0))*150+234+'計算A'!CT$5*100000+IF(AND($E41=1,PT41=0),50000,0))),1000000))</f>
        <v/>
      </c>
      <c r="ZB41">
        <f>IF($B41=0,1000000,IF(INDEX('計算A'!$D$60:$II$104,$B41,96)*GN41=1,IF(AND($E41=2,PU41=0),1000000,IF($F41&gt;0,INDEX('計算A'!CU$110:CU$114,$F41+1)+IF(AND($E41=1,PU41=0),1000,0),MIN(AEU41,20)*400+(IF('計算A'!CT$106=1,1-GM41,0))*150+244+'計算A'!CU$5*100000+IF(AND($E41=1,PU41=0),50000,0))),1000000))</f>
        <v/>
      </c>
      <c r="ZC41">
        <f>IF($B41=0,1000000,IF(INDEX('計算A'!$D$60:$II$104,$B41,97)*GO41=1,IF(AND($E41=2,PV41=0),1000000,IF($F41&gt;0,INDEX('計算A'!CV$110:CV$114,$F41+1)+IF(AND($E41=1,PV41=0),1000,0),MIN(AEV41,20)*400+(IF('計算A'!CV$106=1,1-GP41,0))*150+15+'計算A'!CV$5*100000+IF(AND($E41=1,PV41=0),50000,0))),1000000))</f>
        <v/>
      </c>
      <c r="ZD41">
        <f>IF($B41=0,1000000,IF(INDEX('計算A'!$D$60:$II$104,$B41,98)*GP41=1,IF(AND($E41=2,PW41=0),1000000,IF($F41&gt;0,INDEX('計算A'!CW$110:CW$114,$F41+1)+IF(AND($E41=1,PW41=0),1000,0),MIN(AEV41,20)*400+(IF('計算A'!CV$106=1,1-GO41,0)+IF('計算A'!CW$106=1,1-GQ41,0))*150+25+'計算A'!CW$5*100000+IF(AND($E41=1,PW41=0),50000,0))),1000000))</f>
        <v/>
      </c>
      <c r="ZE41">
        <f>IF($B41=0,1000000,IF(INDEX('計算A'!$D$60:$II$104,$B41,99)*GQ41=1,IF(AND($E41=2,PX41=0),1000000,IF($F41&gt;0,INDEX('計算A'!CX$110:CX$114,$F41+1)+IF(AND($E41=1,PX41=0),1000,0),MIN(AEV41,20)*400+(IF('計算A'!CW$106=1,1-GP41,0)+IF('計算A'!CX$106=1,1-GR41,0))*150+35+'計算A'!CX$5*100000+IF(AND($E41=1,PX41=0),50000,0))),1000000))</f>
        <v/>
      </c>
      <c r="ZF41">
        <f>IF($B41=0,1000000,IF(INDEX('計算A'!$D$60:$II$104,$B41,100)*GR41=1,IF(AND($E41=2,PY41=0),1000000,IF($F41&gt;0,INDEX('計算A'!CY$110:CY$114,$F41+1)+IF(AND($E41=1,PY41=0),1000,0),MIN(AEV41,20)*400+(IF('計算A'!CX$106=1,1-GQ41,0)+IF('計算A'!CY$106=1,1-GS41,0))*150+45+'計算A'!CY$5*100000+IF(AND($E41=1,PY41=0),50000,0))),1000000))</f>
        <v/>
      </c>
      <c r="ZG41">
        <f>IF($B41=0,1000000,IF(INDEX('計算A'!$D$60:$II$104,$B41,101)*GS41=1,IF(AND($E41=2,PZ41=0),1000000,IF($F41&gt;0,INDEX('計算A'!CZ$110:CZ$114,$F41+1)+IF(AND($E41=1,PZ41=0),1000,0),MIN(AEV41,20)*400+(IF('計算A'!CY$106=1,1-GR41,0)+IF('計算A'!CZ$106=1,1-GT41,0))*150+55+'計算A'!CZ$5*100000+IF(AND($E41=1,PZ41=0),50000,0))),1000000))</f>
        <v/>
      </c>
      <c r="ZH41">
        <f>IF($B41=0,1000000,IF(INDEX('計算A'!$D$60:$II$104,$B41,102)*GT41=1,IF(AND($E41=2,QA41=0),1000000,IF($F41&gt;0,INDEX('計算A'!DA$110:DA$114,$F41+1)+IF(AND($E41=1,QA41=0),1000,0),MIN(AEV41,20)*400+(IF('計算A'!CZ$106=1,1-GS41,0)+IF('計算A'!DA$106=1,1-GU41,0))*150+65+'計算A'!DA$5*100000+IF(AND($E41=1,QA41=0),50000,0))),1000000))</f>
        <v/>
      </c>
      <c r="ZI41">
        <f>IF($B41=0,1000000,IF(INDEX('計算A'!$D$60:$II$104,$B41,103)*GU41=1,IF(AND($E41=2,QB41=0),1000000,IF($F41&gt;0,INDEX('計算A'!DB$110:DB$114,$F41+1)+IF(AND($E41=1,QB41=0),1000,0),MIN(AEV41,20)*400+(IF('計算A'!DA$106=1,1-GT41,0)+IF('計算A'!DB$106=1,1-GV41,0))*150+75+'計算A'!DB$5*100000+IF(AND($E41=1,QB41=0),50000,0))),1000000))</f>
        <v/>
      </c>
      <c r="ZJ41">
        <f>IF($B41=0,1000000,IF(INDEX('計算A'!$D$60:$II$104,$B41,104)*GV41=1,IF(AND($E41=2,QC41=0),1000000,IF($F41&gt;0,INDEX('計算A'!DC$110:DC$114,$F41+1)+IF(AND($E41=1,QC41=0),1000,0),MIN(AEV41,20)*400+(IF('計算A'!DB$106=1,1-GU41,0)+IF('計算A'!DC$106=1,1-GW41,0))*150+85+'計算A'!DC$5*100000+IF(AND($E41=1,QC41=0),50000,0))),1000000))</f>
        <v/>
      </c>
      <c r="ZK41">
        <f>IF($B41=0,1000000,IF(INDEX('計算A'!$D$60:$II$104,$B41,105)*GW41=1,IF(AND($E41=2,QD41=0),1000000,IF($F41&gt;0,INDEX('計算A'!DD$110:DD$114,$F41+1)+IF(AND($E41=1,QD41=0),1000,0),MIN(AEV41,20)*400+(IF('計算A'!DC$106=1,1-GV41,0)+IF('計算A'!DD$106=1,1-GX41,0))*150+95+'計算A'!DD$5*100000+IF(AND($E41=1,QD41=0),50000,0))),1000000))</f>
        <v/>
      </c>
      <c r="ZL41">
        <f>IF($B41=0,1000000,IF(INDEX('計算A'!$D$60:$II$104,$B41,106)*GX41=1,IF(AND($E41=2,QE41=0),1000000,IF($F41&gt;0,INDEX('計算A'!DE$110:DE$114,$F41+1)+IF(AND($E41=1,QE41=0),1000,0),MIN(AEV41,20)*400+(IF('計算A'!DD$106=1,1-GW41,0)+IF('計算A'!DE$106=1,1-GY41,0))*150+105+'計算A'!DE$5*100000+IF(AND($E41=1,QE41=0),50000,0))),1000000))</f>
        <v/>
      </c>
      <c r="ZM41">
        <f>IF($B41=0,1000000,IF(INDEX('計算A'!$D$60:$II$104,$B41,107)*GY41=1,IF(AND($E41=2,QF41=0),1000000,IF($F41&gt;0,INDEX('計算A'!DF$110:DF$114,$F41+1)+IF(AND($E41=1,QF41=0),1000,0),MIN(AEV41,20)*400+(IF('計算A'!DE$106=1,1-GX41,0)+IF('計算A'!DF$106=1,1-GZ41,0))*150+115+'計算A'!DF$5*100000+IF(AND($E41=1,QF41=0),50000,0))),1000000))</f>
        <v/>
      </c>
      <c r="ZN41">
        <f>IF($B41=0,1000000,IF(INDEX('計算A'!$D$60:$II$104,$B41,108)*GZ41=1,IF(AND($E41=2,QG41=0),1000000,IF($F41&gt;0,INDEX('計算A'!DG$110:DG$114,$F41+1)+IF(AND($E41=1,QG41=0),1000,0),MIN(AEV41,20)*400+(IF('計算A'!DF$106=1,1-GY41,0)+IF('計算A'!DG$106=1,1-HA41,0))*150+125+'計算A'!DG$5*100000+IF(AND($E41=1,QG41=0),50000,0))),1000000))</f>
        <v/>
      </c>
      <c r="ZO41">
        <f>IF($B41=0,1000000,IF(INDEX('計算A'!$D$60:$II$104,$B41,109)*HA41=1,IF(AND($E41=2,QH41=0),1000000,IF($F41&gt;0,INDEX('計算A'!DH$110:DH$114,$F41+1)+IF(AND($E41=1,QH41=0),1000,0),MIN(AEV41,20)*400+(IF('計算A'!DG$106=1,1-GZ41,0)+IF('計算A'!DH$106=1,1-HB41,0))*150+135+'計算A'!DH$5*100000+IF(AND($E41=1,QH41=0),50000,0))),1000000))</f>
        <v/>
      </c>
      <c r="ZP41">
        <f>IF($B41=0,1000000,IF(INDEX('計算A'!$D$60:$II$104,$B41,110)*HB41=1,IF(AND($E41=2,QI41=0),1000000,IF($F41&gt;0,INDEX('計算A'!DI$110:DI$114,$F41+1)+IF(AND($E41=1,QI41=0),1000,0),MIN(AEV41,20)*400+(IF('計算A'!DH$106=1,1-HA41,0)+IF('計算A'!DI$106=1,1-HC41,0))*150+145+'計算A'!DI$5*100000+IF(AND($E41=1,QI41=0),50000,0))),1000000))</f>
        <v/>
      </c>
      <c r="ZQ41">
        <f>IF($B41=0,1000000,IF(INDEX('計算A'!$D$60:$II$104,$B41,111)*HC41=1,IF(AND($E41=2,QJ41=0),1000000,IF($F41&gt;0,INDEX('計算A'!DJ$110:DJ$114,$F41+1)+IF(AND($E41=1,QJ41=0),1000,0),MIN(AEV41,20)*400+(IF('計算A'!DI$106=1,1-HB41,0)+IF('計算A'!DJ$106=1,1-HD41,0))*150+155+'計算A'!DJ$5*100000+IF(AND($E41=1,QJ41=0),50000,0))),1000000))</f>
        <v/>
      </c>
      <c r="ZR41">
        <f>IF($B41=0,1000000,IF(INDEX('計算A'!$D$60:$II$104,$B41,112)*HD41=1,IF(AND($E41=2,QK41=0),1000000,IF($F41&gt;0,INDEX('計算A'!DK$110:DK$114,$F41+1)+IF(AND($E41=1,QK41=0),1000,0),MIN(AEV41,20)*400+(IF('計算A'!DJ$106=1,1-HC41,0)+IF('計算A'!DK$106=1,1-HE41,0))*150+165+'計算A'!DK$5*100000+IF(AND($E41=1,QK41=0),50000,0))),1000000))</f>
        <v/>
      </c>
      <c r="ZS41">
        <f>IF($B41=0,1000000,IF(INDEX('計算A'!$D$60:$II$104,$B41,113)*HE41=1,IF(AND($E41=2,QL41=0),1000000,IF($F41&gt;0,INDEX('計算A'!DL$110:DL$114,$F41+1)+IF(AND($E41=1,QL41=0),1000,0),MIN(AEV41,20)*400+(IF('計算A'!DK$106=1,1-HD41,0)+IF('計算A'!DL$106=1,1-HF41,0))*150+175+'計算A'!DL$5*100000+IF(AND($E41=1,QL41=0),50000,0))),1000000))</f>
        <v/>
      </c>
      <c r="ZT41">
        <f>IF($B41=0,1000000,IF(INDEX('計算A'!$D$60:$II$104,$B41,114)*HF41=1,IF(AND($E41=2,QM41=0),1000000,IF($F41&gt;0,INDEX('計算A'!DM$110:DM$114,$F41+1)+IF(AND($E41=1,QM41=0),1000,0),MIN(AEV41,20)*400+(IF('計算A'!DL$106=1,1-HE41,0)+IF('計算A'!DM$106=1,1-HG41,0))*150+185+'計算A'!DM$5*100000+IF(AND($E41=1,QM41=0),50000,0))),1000000))</f>
        <v/>
      </c>
      <c r="ZU41">
        <f>IF($B41=0,1000000,IF(INDEX('計算A'!$D$60:$II$104,$B41,115)*HG41=1,IF(AND($E41=2,QN41=0),1000000,IF($F41&gt;0,INDEX('計算A'!DN$110:DN$114,$F41+1)+IF(AND($E41=1,QN41=0),1000,0),MIN(AEV41,20)*400+(IF('計算A'!DM$106=1,1-HF41,0)+IF('計算A'!DN$106=1,1-HH41,0))*150+195+'計算A'!DN$5*100000+IF(AND($E41=1,QN41=0),50000,0))),1000000))</f>
        <v/>
      </c>
      <c r="ZV41">
        <f>IF($B41=0,1000000,IF(INDEX('計算A'!$D$60:$II$104,$B41,116)*HH41=1,IF(AND($E41=2,QO41=0),1000000,IF($F41&gt;0,INDEX('計算A'!DO$110:DO$114,$F41+1)+IF(AND($E41=1,QO41=0),1000,0),MIN(AEV41,20)*400+(IF('計算A'!DN$106=1,1-HG41,0)+IF('計算A'!DO$106=1,1-HI41,0))*150+205+'計算A'!DO$5*100000+IF(AND($E41=1,QO41=0),50000,0))),1000000))</f>
        <v/>
      </c>
      <c r="ZW41">
        <f>IF($B41=0,1000000,IF(INDEX('計算A'!$D$60:$II$104,$B41,117)*HI41=1,IF(AND($E41=2,QP41=0),1000000,IF($F41&gt;0,INDEX('計算A'!DP$110:DP$114,$F41+1)+IF(AND($E41=1,QP41=0),1000,0),MIN(AEV41,20)*400+(IF('計算A'!DO$106=1,1-HH41,0)+IF('計算A'!DP$106=1,1-HJ41,0))*150+215+'計算A'!DP$5*100000+IF(AND($E41=1,QP41=0),50000,0))),1000000))</f>
        <v/>
      </c>
      <c r="ZX41">
        <f>IF($B41=0,1000000,IF(INDEX('計算A'!$D$60:$II$104,$B41,118)*HJ41=1,IF(AND($E41=2,QQ41=0),1000000,IF($F41&gt;0,INDEX('計算A'!DQ$110:DQ$114,$F41+1)+IF(AND($E41=1,QQ41=0),1000,0),MIN(AEV41,20)*400+(IF('計算A'!DP$106=1,1-HI41,0)+IF('計算A'!DQ$106=1,1-HK41,0))*150+225+'計算A'!DQ$5*100000+IF(AND($E41=1,QQ41=0),50000,0))),1000000))</f>
        <v/>
      </c>
      <c r="ZY41">
        <f>IF($B41=0,1000000,IF(INDEX('計算A'!$D$60:$II$104,$B41,119)*HK41=1,IF(AND($E41=2,QR41=0),1000000,IF($F41&gt;0,INDEX('計算A'!DR$110:DR$114,$F41+1)+IF(AND($E41=1,QR41=0),1000,0),MIN(AEV41,20)*400+(IF('計算A'!DQ$106=1,1-HJ41,0)+IF('計算A'!DR$106=1,1-HL41,0))*150+235+'計算A'!DR$5*100000+IF(AND($E41=1,QR41=0),50000,0))),1000000))</f>
        <v/>
      </c>
      <c r="ZZ41">
        <f>IF($B41=0,1000000,IF(INDEX('計算A'!$D$60:$II$104,$B41,120)*HL41=1,IF(AND($E41=2,QS41=0),1000000,IF($F41&gt;0,INDEX('計算A'!DS$110:DS$114,$F41+1)+IF(AND($E41=1,QS41=0),1000,0),MIN(AEV41,20)*400+(IF('計算A'!DR$106=1,1-HK41,0))*150+245+'計算A'!DS$5*100000+IF(AND($E41=1,QS41=0),50000,0))),1000000))</f>
        <v/>
      </c>
      <c r="AAA41">
        <f>IF($B41=0,1000000,IF(INDEX('計算A'!$D$60:$II$104,$B41,121)*HM41=1,IF(AND($E41=2,QT41=0),1000000,IF($F41&gt;0,INDEX('計算A'!DT$110:DT$114,$F41+1)+IF(AND($E41=1,QT41=0),1000,0),MIN(AEW41,20)*400+(IF('計算A'!DT$106=1,1-HN41,0))*150+16+'計算A'!DT$5*100000+IF(AND($E41=1,QT41=0),50000,0))),1000000))</f>
        <v/>
      </c>
      <c r="AAB41">
        <f>IF($B41=0,1000000,IF(INDEX('計算A'!$D$60:$II$104,$B41,122)*HN41=1,IF(AND($E41=2,QU41=0),1000000,IF($F41&gt;0,INDEX('計算A'!DU$110:DU$114,$F41+1)+IF(AND($E41=1,QU41=0),1000,0),MIN(AEW41,20)*400+(IF('計算A'!DT$106=1,1-HM41,0)+IF('計算A'!DU$106=1,1-HO41,0))*150+26+'計算A'!DU$5*100000+IF(AND($E41=1,QU41=0),50000,0))),1000000))</f>
        <v/>
      </c>
      <c r="AAC41">
        <f>IF($B41=0,1000000,IF(INDEX('計算A'!$D$60:$II$104,$B41,123)*HO41=1,IF(AND($E41=2,QV41=0),1000000,IF($F41&gt;0,INDEX('計算A'!DV$110:DV$114,$F41+1)+IF(AND($E41=1,QV41=0),1000,0),MIN(AEW41,20)*400+(IF('計算A'!DU$106=1,1-HN41,0)+IF('計算A'!DV$106=1,1-HP41,0))*150+36+'計算A'!DV$5*100000+IF(AND($E41=1,QV41=0),50000,0))),1000000))</f>
        <v/>
      </c>
      <c r="AAD41">
        <f>IF($B41=0,1000000,IF(INDEX('計算A'!$D$60:$II$104,$B41,124)*HP41=1,IF(AND($E41=2,QW41=0),1000000,IF($F41&gt;0,INDEX('計算A'!DW$110:DW$114,$F41+1)+IF(AND($E41=1,QW41=0),1000,0),MIN(AEW41,20)*400+(IF('計算A'!DV$106=1,1-HO41,0)+IF('計算A'!DW$106=1,1-HQ41,0))*150+46+'計算A'!DW$5*100000+IF(AND($E41=1,QW41=0),50000,0))),1000000))</f>
        <v/>
      </c>
      <c r="AAE41">
        <f>IF($B41=0,1000000,IF(INDEX('計算A'!$D$60:$II$104,$B41,125)*HQ41=1,IF(AND($E41=2,QX41=0),1000000,IF($F41&gt;0,INDEX('計算A'!DX$110:DX$114,$F41+1)+IF(AND($E41=1,QX41=0),1000,0),MIN(AEW41,20)*400+(IF('計算A'!DW$106=1,1-HP41,0)+IF('計算A'!DX$106=1,1-HR41,0))*150+56+'計算A'!DX$5*100000+IF(AND($E41=1,QX41=0),50000,0))),1000000))</f>
        <v/>
      </c>
      <c r="AAF41">
        <f>IF($B41=0,1000000,IF(INDEX('計算A'!$D$60:$II$104,$B41,126)*HR41=1,IF(AND($E41=2,QY41=0),1000000,IF($F41&gt;0,INDEX('計算A'!DY$110:DY$114,$F41+1)+IF(AND($E41=1,QY41=0),1000,0),MIN(AEW41,20)*400+(IF('計算A'!DX$106=1,1-HQ41,0)+IF('計算A'!DY$106=1,1-HS41,0))*150+66+'計算A'!DY$5*100000+IF(AND($E41=1,QY41=0),50000,0))),1000000))</f>
        <v/>
      </c>
      <c r="AAG41">
        <f>IF($B41=0,1000000,IF(INDEX('計算A'!$D$60:$II$104,$B41,127)*HS41=1,IF(AND($E41=2,QZ41=0),1000000,IF($F41&gt;0,INDEX('計算A'!DZ$110:DZ$114,$F41+1)+IF(AND($E41=1,QZ41=0),1000,0),MIN(AEW41,20)*400+(IF('計算A'!DY$106=1,1-HR41,0)+IF('計算A'!DZ$106=1,1-HT41,0))*150+76+'計算A'!DZ$5*100000+IF(AND($E41=1,QZ41=0),50000,0))),1000000))</f>
        <v/>
      </c>
      <c r="AAH41">
        <f>IF($B41=0,1000000,IF(INDEX('計算A'!$D$60:$II$104,$B41,128)*HT41=1,IF(AND($E41=2,RA41=0),1000000,IF($F41&gt;0,INDEX('計算A'!EA$110:EA$114,$F41+1)+IF(AND($E41=1,RA41=0),1000,0),MIN(AEW41,20)*400+(IF('計算A'!DZ$106=1,1-HS41,0)+IF('計算A'!EA$106=1,1-HU41,0))*150+86+'計算A'!EA$5*100000+IF(AND($E41=1,RA41=0),50000,0))),1000000))</f>
        <v/>
      </c>
      <c r="AAI41">
        <f>IF($B41=0,1000000,IF(INDEX('計算A'!$D$60:$II$104,$B41,129)*HU41=1,IF(AND($E41=2,RB41=0),1000000,IF($F41&gt;0,INDEX('計算A'!EB$110:EB$114,$F41+1)+IF(AND($E41=1,RB41=0),1000,0),MIN(AEW41,20)*400+(IF('計算A'!EA$106=1,1-HT41,0)+IF('計算A'!EB$106=1,1-HV41,0))*150+96+'計算A'!EB$5*100000+IF(AND($E41=1,RB41=0),50000,0))),1000000))</f>
        <v/>
      </c>
      <c r="AAJ41">
        <f>IF($B41=0,1000000,IF(INDEX('計算A'!$D$60:$II$104,$B41,130)*HV41=1,IF(AND($E41=2,RC41=0),1000000,IF($F41&gt;0,INDEX('計算A'!EC$110:EC$114,$F41+1)+IF(AND($E41=1,RC41=0),1000,0),MIN(AEW41,20)*400+(IF('計算A'!EB$106=1,1-HU41,0)+IF('計算A'!EC$106=1,1-HW41,0))*150+106+'計算A'!EC$5*100000+IF(AND($E41=1,RC41=0),50000,0))),1000000))</f>
        <v/>
      </c>
      <c r="AAK41">
        <f>IF($B41=0,1000000,IF(INDEX('計算A'!$D$60:$II$104,$B41,131)*HW41=1,IF(AND($E41=2,RD41=0),1000000,IF($F41&gt;0,INDEX('計算A'!ED$110:ED$114,$F41+1)+IF(AND($E41=1,RD41=0),1000,0),MIN(AEW41,20)*400+(IF('計算A'!EC$106=1,1-HV41,0)+IF('計算A'!ED$106=1,1-HX41,0))*150+116+'計算A'!ED$5*100000+IF(AND($E41=1,RD41=0),50000,0))),1000000))</f>
        <v/>
      </c>
      <c r="AAL41">
        <f>IF($B41=0,1000000,IF(INDEX('計算A'!$D$60:$II$104,$B41,132)*HX41=1,IF(AND($E41=2,RE41=0),1000000,IF($F41&gt;0,INDEX('計算A'!EE$110:EE$114,$F41+1)+IF(AND($E41=1,RE41=0),1000,0),MIN(AEW41,20)*400+(IF('計算A'!ED$106=1,1-HW41,0)+IF('計算A'!EE$106=1,1-HY41,0))*150+126+'計算A'!EE$5*100000+IF(AND($E41=1,RE41=0),50000,0))),1000000))</f>
        <v/>
      </c>
      <c r="AAM41">
        <f>IF($B41=0,1000000,IF(INDEX('計算A'!$D$60:$II$104,$B41,133)*HY41=1,IF(AND($E41=2,RF41=0),1000000,IF($F41&gt;0,INDEX('計算A'!EF$110:EF$114,$F41+1)+IF(AND($E41=1,RF41=0),1000,0),MIN(AEW41,20)*400+(IF('計算A'!EE$106=1,1-HX41,0)+IF('計算A'!EF$106=1,1-HZ41,0))*150+136+'計算A'!EF$5*100000+IF(AND($E41=1,RF41=0),50000,0))),1000000))</f>
        <v/>
      </c>
      <c r="AAN41">
        <f>IF($B41=0,1000000,IF(INDEX('計算A'!$D$60:$II$104,$B41,134)*HZ41=1,IF(AND($E41=2,RG41=0),1000000,IF($F41&gt;0,INDEX('計算A'!EG$110:EG$114,$F41+1)+IF(AND($E41=1,RG41=0),1000,0),MIN(AEW41,20)*400+(IF('計算A'!EF$106=1,1-HY41,0)+IF('計算A'!EG$106=1,1-IA41,0))*150+146+'計算A'!EG$5*100000+IF(AND($E41=1,RG41=0),50000,0))),1000000))</f>
        <v/>
      </c>
      <c r="AAO41">
        <f>IF($B41=0,1000000,IF(INDEX('計算A'!$D$60:$II$104,$B41,135)*IA41=1,IF(AND($E41=2,RH41=0),1000000,IF($F41&gt;0,INDEX('計算A'!EH$110:EH$114,$F41+1)+IF(AND($E41=1,RH41=0),1000,0),MIN(AEW41,20)*400+(IF('計算A'!EG$106=1,1-HZ41,0)+IF('計算A'!EH$106=1,1-IB41,0))*150+156+'計算A'!EH$5*100000+IF(AND($E41=1,RH41=0),50000,0))),1000000))</f>
        <v/>
      </c>
      <c r="AAP41">
        <f>IF($B41=0,1000000,IF(INDEX('計算A'!$D$60:$II$104,$B41,136)*IB41=1,IF(AND($E41=2,RI41=0),1000000,IF($F41&gt;0,INDEX('計算A'!EI$110:EI$114,$F41+1)+IF(AND($E41=1,RI41=0),1000,0),MIN(AEW41,20)*400+(IF('計算A'!EH$106=1,1-IA41,0)+IF('計算A'!EI$106=1,1-IC41,0))*150+166+'計算A'!EI$5*100000+IF(AND($E41=1,RI41=0),50000,0))),1000000))</f>
        <v/>
      </c>
      <c r="AAQ41">
        <f>IF($B41=0,1000000,IF(INDEX('計算A'!$D$60:$II$104,$B41,137)*IC41=1,IF(AND($E41=2,RJ41=0),1000000,IF($F41&gt;0,INDEX('計算A'!EJ$110:EJ$114,$F41+1)+IF(AND($E41=1,RJ41=0),1000,0),MIN(AEW41,20)*400+(IF('計算A'!EI$106=1,1-IB41,0)+IF('計算A'!EJ$106=1,1-ID41,0))*150+176+'計算A'!EJ$5*100000+IF(AND($E41=1,RJ41=0),50000,0))),1000000))</f>
        <v/>
      </c>
      <c r="AAR41">
        <f>IF($B41=0,1000000,IF(INDEX('計算A'!$D$60:$II$104,$B41,138)*ID41=1,IF(AND($E41=2,RK41=0),1000000,IF($F41&gt;0,INDEX('計算A'!EK$110:EK$114,$F41+1)+IF(AND($E41=1,RK41=0),1000,0),MIN(AEW41,20)*400+(IF('計算A'!EJ$106=1,1-IC41,0)+IF('計算A'!EK$106=1,1-IE41,0))*150+186+'計算A'!EK$5*100000+IF(AND($E41=1,RK41=0),50000,0))),1000000))</f>
        <v/>
      </c>
      <c r="AAS41">
        <f>IF($B41=0,1000000,IF(INDEX('計算A'!$D$60:$II$104,$B41,139)*IE41=1,IF(AND($E41=2,RL41=0),1000000,IF($F41&gt;0,INDEX('計算A'!EL$110:EL$114,$F41+1)+IF(AND($E41=1,RL41=0),1000,0),MIN(AEW41,20)*400+(IF('計算A'!EK$106=1,1-ID41,0)+IF('計算A'!EL$106=1,1-IF41,0))*150+196+'計算A'!EL$5*100000+IF(AND($E41=1,RL41=0),50000,0))),1000000))</f>
        <v/>
      </c>
      <c r="AAT41">
        <f>IF($B41=0,1000000,IF(INDEX('計算A'!$D$60:$II$104,$B41,140)*IF41=1,IF(AND($E41=2,RM41=0),1000000,IF($F41&gt;0,INDEX('計算A'!EM$110:EM$114,$F41+1)+IF(AND($E41=1,RM41=0),1000,0),MIN(AEW41,20)*400+(IF('計算A'!EL$106=1,1-IE41,0)+IF('計算A'!EM$106=1,1-IG41,0))*150+206+'計算A'!EM$5*100000+IF(AND($E41=1,RM41=0),50000,0))),1000000))</f>
        <v/>
      </c>
      <c r="AAU41">
        <f>IF($B41=0,1000000,IF(INDEX('計算A'!$D$60:$II$104,$B41,141)*IG41=1,IF(AND($E41=2,RN41=0),1000000,IF($F41&gt;0,INDEX('計算A'!EN$110:EN$114,$F41+1)+IF(AND($E41=1,RN41=0),1000,0),MIN(AEW41,20)*400+(IF('計算A'!EM$106=1,1-IF41,0)+IF('計算A'!EN$106=1,1-IH41,0))*150+216+'計算A'!EN$5*100000+IF(AND($E41=1,RN41=0),50000,0))),1000000))</f>
        <v/>
      </c>
      <c r="AAV41">
        <f>IF($B41=0,1000000,IF(INDEX('計算A'!$D$60:$II$104,$B41,142)*IH41=1,IF(AND($E41=2,RO41=0),1000000,IF($F41&gt;0,INDEX('計算A'!EO$110:EO$114,$F41+1)+IF(AND($E41=1,RO41=0),1000,0),MIN(AEW41,20)*400+(IF('計算A'!EN$106=1,1-IG41,0)+IF('計算A'!EO$106=1,1-II41,0))*150+226+'計算A'!EO$5*100000+IF(AND($E41=1,RO41=0),50000,0))),1000000))</f>
        <v/>
      </c>
      <c r="AAW41">
        <f>IF($B41=0,1000000,IF(INDEX('計算A'!$D$60:$II$104,$B41,143)*II41=1,IF(AND($E41=2,RP41=0),1000000,IF($F41&gt;0,INDEX('計算A'!EP$110:EP$114,$F41+1)+IF(AND($E41=1,RP41=0),1000,0),MIN(AEW41,20)*400+(IF('計算A'!EO$106=1,1-IH41,0)+IF('計算A'!EP$106=1,1-IJ41,0))*150+236+'計算A'!EP$5*100000+IF(AND($E41=1,RP41=0),50000,0))),1000000))</f>
        <v/>
      </c>
      <c r="AAX41">
        <f>IF($B41=0,1000000,IF(INDEX('計算A'!$D$60:$II$104,$B41,144)*IJ41=1,IF(AND($E41=2,RQ41=0),1000000,IF($F41&gt;0,INDEX('計算A'!EQ$110:EQ$114,$F41+1)+IF(AND($E41=1,RQ41=0),1000,0),MIN(AEW41,20)*400+(IF('計算A'!EP$106=1,1-II41,0))*150+246+'計算A'!EQ$5*100000+IF(AND($E41=1,RQ41=0),50000,0))),1000000))</f>
        <v/>
      </c>
      <c r="AAY41">
        <f>IF($B41=0,1000000,IF(INDEX('計算A'!$D$60:$II$104,$B41,145)*IK41=1,IF(AND($E41=2,RR41=0),1000000,IF($F41&gt;0,INDEX('計算A'!ER$110:ER$114,$F41+1)+IF(AND($E41=1,RR41=0),1000,0),MIN(AEX41,20)*400+(IF('計算A'!ER$106=1,1-IL41,0))*150+17+'計算A'!ER$5*100000+IF(AND($E41=1,RR41=0),50000,0))),1000000))</f>
        <v/>
      </c>
      <c r="AAZ41">
        <f>IF($B41=0,1000000,IF(INDEX('計算A'!$D$60:$II$104,$B41,146)*IL41=1,IF(AND($E41=2,RS41=0),1000000,IF($F41&gt;0,INDEX('計算A'!ES$110:ES$114,$F41+1)+IF(AND($E41=1,RS41=0),1000,0),MIN(AEX41,20)*400+(IF('計算A'!ER$106=1,1-IK41,0)+IF('計算A'!ES$106=1,1-IM41,0))*150+27+'計算A'!ES$5*100000+IF(AND($E41=1,RS41=0),50000,0))),1000000))</f>
        <v/>
      </c>
      <c r="ABA41">
        <f>IF($B41=0,1000000,IF(INDEX('計算A'!$D$60:$II$104,$B41,147)*IM41=1,IF(AND($E41=2,RT41=0),1000000,IF($F41&gt;0,INDEX('計算A'!ET$110:ET$114,$F41+1)+IF(AND($E41=1,RT41=0),1000,0),MIN(AEX41,20)*400+(IF('計算A'!ES$106=1,1-IL41,0)+IF('計算A'!ET$106=1,1-IN41,0))*150+37+'計算A'!ET$5*100000+IF(AND($E41=1,RT41=0),50000,0))),1000000))</f>
        <v/>
      </c>
      <c r="ABB41">
        <f>IF($B41=0,1000000,IF(INDEX('計算A'!$D$60:$II$104,$B41,148)*IN41=1,IF(AND($E41=2,RU41=0),1000000,IF($F41&gt;0,INDEX('計算A'!EU$110:EU$114,$F41+1)+IF(AND($E41=1,RU41=0),1000,0),MIN(AEX41,20)*400+(IF('計算A'!ET$106=1,1-IM41,0)+IF('計算A'!EU$106=1,1-IO41,0))*150+47+'計算A'!EU$5*100000+IF(AND($E41=1,RU41=0),50000,0))),1000000))</f>
        <v/>
      </c>
      <c r="ABC41">
        <f>IF($B41=0,1000000,IF(INDEX('計算A'!$D$60:$II$104,$B41,149)*IO41=1,IF(AND($E41=2,RV41=0),1000000,IF($F41&gt;0,INDEX('計算A'!EV$110:EV$114,$F41+1)+IF(AND($E41=1,RV41=0),1000,0),MIN(AEX41,20)*400+(IF('計算A'!EU$106=1,1-IN41,0)+IF('計算A'!EV$106=1,1-IP41,0))*150+57+'計算A'!EV$5*100000+IF(AND($E41=1,RV41=0),50000,0))),1000000))</f>
        <v/>
      </c>
      <c r="ABD41">
        <f>IF($B41=0,1000000,IF(INDEX('計算A'!$D$60:$II$104,$B41,150)*IP41=1,IF(AND($E41=2,RW41=0),1000000,IF($F41&gt;0,INDEX('計算A'!EW$110:EW$114,$F41+1)+IF(AND($E41=1,RW41=0),1000,0),MIN(AEX41,20)*400+(IF('計算A'!EV$106=1,1-IO41,0)+IF('計算A'!EW$106=1,1-IQ41,0))*150+67+'計算A'!EW$5*100000+IF(AND($E41=1,RW41=0),50000,0))),1000000))</f>
        <v/>
      </c>
      <c r="ABE41">
        <f>IF($B41=0,1000000,IF(INDEX('計算A'!$D$60:$II$104,$B41,151)*IQ41=1,IF(AND($E41=2,RX41=0),1000000,IF($F41&gt;0,INDEX('計算A'!EX$110:EX$114,$F41+1)+IF(AND($E41=1,RX41=0),1000,0),MIN(AEX41,20)*400+(IF('計算A'!EW$106=1,1-IP41,0)+IF('計算A'!EX$106=1,1-IR41,0))*150+77+'計算A'!EX$5*100000+IF(AND($E41=1,RX41=0),50000,0))),1000000))</f>
        <v/>
      </c>
      <c r="ABF41">
        <f>IF($B41=0,1000000,IF(INDEX('計算A'!$D$60:$II$104,$B41,152)*IR41=1,IF(AND($E41=2,RY41=0),1000000,IF($F41&gt;0,INDEX('計算A'!EY$110:EY$114,$F41+1)+IF(AND($E41=1,RY41=0),1000,0),MIN(AEX41,20)*400+(IF('計算A'!EX$106=1,1-IQ41,0)+IF('計算A'!EY$106=1,1-IS41,0))*150+87+'計算A'!EY$5*100000+IF(AND($E41=1,RY41=0),50000,0))),1000000))</f>
        <v/>
      </c>
      <c r="ABG41">
        <f>IF($B41=0,1000000,IF(INDEX('計算A'!$D$60:$II$104,$B41,153)*IS41=1,IF(AND($E41=2,RZ41=0),1000000,IF($F41&gt;0,INDEX('計算A'!EZ$110:EZ$114,$F41+1)+IF(AND($E41=1,RZ41=0),1000,0),MIN(AEX41,20)*400+(IF('計算A'!EY$106=1,1-IR41,0)+IF('計算A'!EZ$106=1,1-IT41,0))*150+97+'計算A'!EZ$5*100000+IF(AND($E41=1,RZ41=0),50000,0))),1000000))</f>
        <v/>
      </c>
      <c r="ABH41">
        <f>IF($B41=0,1000000,IF(INDEX('計算A'!$D$60:$II$104,$B41,154)*IT41=1,IF(AND($E41=2,SA41=0),1000000,IF($F41&gt;0,INDEX('計算A'!FA$110:FA$114,$F41+1)+IF(AND($E41=1,SA41=0),1000,0),MIN(AEX41,20)*400+(IF('計算A'!EZ$106=1,1-IS41,0)+IF('計算A'!FA$106=1,1-IU41,0))*150+107+'計算A'!FA$5*100000+IF(AND($E41=1,SA41=0),50000,0))),1000000))</f>
        <v/>
      </c>
      <c r="ABI41">
        <f>IF($B41=0,1000000,IF(INDEX('計算A'!$D$60:$II$104,$B41,155)*IU41=1,IF(AND($E41=2,SB41=0),1000000,IF($F41&gt;0,INDEX('計算A'!FB$110:FB$114,$F41+1)+IF(AND($E41=1,SB41=0),1000,0),MIN(AEX41,20)*400+(IF('計算A'!FA$106=1,1-IT41,0)+IF('計算A'!FB$106=1,1-IV41,0))*150+117+'計算A'!FB$5*100000+IF(AND($E41=1,SB41=0),50000,0))),1000000))</f>
        <v/>
      </c>
      <c r="ABJ41">
        <f>IF($B41=0,1000000,IF(INDEX('計算A'!$D$60:$II$104,$B41,156)*IV41=1,IF(AND($E41=2,SC41=0),1000000,IF($F41&gt;0,INDEX('計算A'!FC$110:FC$114,$F41+1)+IF(AND($E41=1,SC41=0),1000,0),MIN(AEX41,20)*400+(IF('計算A'!FB$106=1,1-IU41,0)+IF('計算A'!FC$106=1,1-IW41,0))*150+127+'計算A'!FC$5*100000+IF(AND($E41=1,SC41=0),50000,0))),1000000))</f>
        <v/>
      </c>
      <c r="ABK41">
        <f>IF($B41=0,1000000,IF(INDEX('計算A'!$D$60:$II$104,$B41,157)*IW41=1,IF(AND($E41=2,SD41=0),1000000,IF($F41&gt;0,INDEX('計算A'!FD$110:FD$114,$F41+1)+IF(AND($E41=1,SD41=0),1000,0),MIN(AEX41,20)*400+(IF('計算A'!FC$106=1,1-IV41,0)+IF('計算A'!FD$106=1,1-IX41,0))*150+137+'計算A'!FD$5*100000+IF(AND($E41=1,SD41=0),50000,0))),1000000))</f>
        <v/>
      </c>
      <c r="ABL41">
        <f>IF($B41=0,1000000,IF(INDEX('計算A'!$D$60:$II$104,$B41,158)*IX41=1,IF(AND($E41=2,SE41=0),1000000,IF($F41&gt;0,INDEX('計算A'!FE$110:FE$114,$F41+1)+IF(AND($E41=1,SE41=0),1000,0),MIN(AEX41,20)*400+(IF('計算A'!FD$106=1,1-IW41,0)+IF('計算A'!FE$106=1,1-IY41,0))*150+147+'計算A'!FE$5*100000+IF(AND($E41=1,SE41=0),50000,0))),1000000))</f>
        <v/>
      </c>
      <c r="ABM41">
        <f>IF($B41=0,1000000,IF(INDEX('計算A'!$D$60:$II$104,$B41,159)*IY41=1,IF(AND($E41=2,SF41=0),1000000,IF($F41&gt;0,INDEX('計算A'!FF$110:FF$114,$F41+1)+IF(AND($E41=1,SF41=0),1000,0),MIN(AEX41,20)*400+(IF('計算A'!FE$106=1,1-IX41,0)+IF('計算A'!FF$106=1,1-IZ41,0))*150+157+'計算A'!FF$5*100000+IF(AND($E41=1,SF41=0),50000,0))),1000000))</f>
        <v/>
      </c>
      <c r="ABN41">
        <f>IF($B41=0,1000000,IF(INDEX('計算A'!$D$60:$II$104,$B41,160)*IZ41=1,IF(AND($E41=2,SG41=0),1000000,IF($F41&gt;0,INDEX('計算A'!FG$110:FG$114,$F41+1)+IF(AND($E41=1,SG41=0),1000,0),MIN(AEX41,20)*400+(IF('計算A'!FF$106=1,1-IY41,0)+IF('計算A'!FG$106=1,1-JA41,0))*150+167+'計算A'!FG$5*100000+IF(AND($E41=1,SG41=0),50000,0))),1000000))</f>
        <v/>
      </c>
      <c r="ABO41">
        <f>IF($B41=0,1000000,IF(INDEX('計算A'!$D$60:$II$104,$B41,161)*JA41=1,IF(AND($E41=2,SH41=0),1000000,IF($F41&gt;0,INDEX('計算A'!FH$110:FH$114,$F41+1)+IF(AND($E41=1,SH41=0),1000,0),MIN(AEX41,20)*400+(IF('計算A'!FG$106=1,1-IZ41,0)+IF('計算A'!FH$106=1,1-JB41,0))*150+177+'計算A'!FH$5*100000+IF(AND($E41=1,SH41=0),50000,0))),1000000))</f>
        <v/>
      </c>
      <c r="ABP41">
        <f>IF($B41=0,1000000,IF(INDEX('計算A'!$D$60:$II$104,$B41,162)*JB41=1,IF(AND($E41=2,SI41=0),1000000,IF($F41&gt;0,INDEX('計算A'!FI$110:FI$114,$F41+1)+IF(AND($E41=1,SI41=0),1000,0),MIN(AEX41,20)*400+(IF('計算A'!FH$106=1,1-JA41,0)+IF('計算A'!FI$106=1,1-JC41,0))*150+187+'計算A'!FI$5*100000+IF(AND($E41=1,SI41=0),50000,0))),1000000))</f>
        <v/>
      </c>
      <c r="ABQ41">
        <f>IF($B41=0,1000000,IF(INDEX('計算A'!$D$60:$II$104,$B41,163)*JC41=1,IF(AND($E41=2,SJ41=0),1000000,IF($F41&gt;0,INDEX('計算A'!FJ$110:FJ$114,$F41+1)+IF(AND($E41=1,SJ41=0),1000,0),MIN(AEX41,20)*400+(IF('計算A'!FI$106=1,1-JB41,0)+IF('計算A'!FJ$106=1,1-JD41,0))*150+197+'計算A'!FJ$5*100000+IF(AND($E41=1,SJ41=0),50000,0))),1000000))</f>
        <v/>
      </c>
      <c r="ABR41">
        <f>IF($B41=0,1000000,IF(INDEX('計算A'!$D$60:$II$104,$B41,164)*JD41=1,IF(AND($E41=2,SK41=0),1000000,IF($F41&gt;0,INDEX('計算A'!FK$110:FK$114,$F41+1)+IF(AND($E41=1,SK41=0),1000,0),MIN(AEX41,20)*400+(IF('計算A'!FJ$106=1,1-JC41,0)+IF('計算A'!FK$106=1,1-JE41,0))*150+207+'計算A'!FK$5*100000+IF(AND($E41=1,SK41=0),50000,0))),1000000))</f>
        <v/>
      </c>
      <c r="ABS41">
        <f>IF($B41=0,1000000,IF(INDEX('計算A'!$D$60:$II$104,$B41,165)*JE41=1,IF(AND($E41=2,SL41=0),1000000,IF($F41&gt;0,INDEX('計算A'!FL$110:FL$114,$F41+1)+IF(AND($E41=1,SL41=0),1000,0),MIN(AEX41,20)*400+(IF('計算A'!FK$106=1,1-JD41,0)+IF('計算A'!FL$106=1,1-JF41,0))*150+217+'計算A'!FL$5*100000+IF(AND($E41=1,SL41=0),50000,0))),1000000))</f>
        <v/>
      </c>
      <c r="ABT41">
        <f>IF($B41=0,1000000,IF(INDEX('計算A'!$D$60:$II$104,$B41,166)*JF41=1,IF(AND($E41=2,SM41=0),1000000,IF($F41&gt;0,INDEX('計算A'!FM$110:FM$114,$F41+1)+IF(AND($E41=1,SM41=0),1000,0),MIN(AEX41,20)*400+(IF('計算A'!FL$106=1,1-JE41,0)+IF('計算A'!FM$106=1,1-JG41,0))*150+227+'計算A'!FM$5*100000+IF(AND($E41=1,SM41=0),50000,0))),1000000))</f>
        <v/>
      </c>
      <c r="ABU41">
        <f>IF($B41=0,1000000,IF(INDEX('計算A'!$D$60:$II$104,$B41,167)*JG41=1,IF(AND($E41=2,SN41=0),1000000,IF($F41&gt;0,INDEX('計算A'!FN$110:FN$114,$F41+1)+IF(AND($E41=1,SN41=0),1000,0),MIN(AEX41,20)*400+(IF('計算A'!FM$106=1,1-JF41,0)+IF('計算A'!FN$106=1,1-JH41,0))*150+237+'計算A'!FN$5*100000+IF(AND($E41=1,SN41=0),50000,0))),1000000))</f>
        <v/>
      </c>
      <c r="ABV41">
        <f>IF($B41=0,1000000,IF(INDEX('計算A'!$D$60:$II$104,$B41,168)*JH41=1,IF(AND($E41=2,SO41=0),1000000,IF($F41&gt;0,INDEX('計算A'!FO$110:FO$114,$F41+1)+IF(AND($E41=1,SO41=0),1000,0),MIN(AEX41,20)*400+(IF('計算A'!FN$106=1,1-JG41,0))*150+247+'計算A'!FO$5*100000+IF(AND($E41=1,SO41=0),50000,0))),1000000))</f>
        <v/>
      </c>
      <c r="ABW41">
        <f>IF($B41=0,1000000,IF(INDEX('計算A'!$D$60:$II$104,$B41,169)*JI41=1,IF(AND($E41=2,SP41=0),1000000,IF($F41&gt;0,INDEX('計算A'!FP$110:FP$114,$F41+1)+IF(AND($E41=1,SP41=0),1000,0),MIN(AEY41,20)*400+(IF('計算A'!FP$106=1,1-JJ41,0))*150+18+'計算A'!FP$5*100000+IF(AND($E41=1,SP41=0),50000,0))),1000000))</f>
        <v/>
      </c>
      <c r="ABX41">
        <f>IF($B41=0,1000000,IF(INDEX('計算A'!$D$60:$II$104,$B41,170)*JJ41=1,IF(AND($E41=2,SQ41=0),1000000,IF($F41&gt;0,INDEX('計算A'!FQ$110:FQ$114,$F41+1)+IF(AND($E41=1,SQ41=0),1000,0),MIN(AEY41,20)*400+(IF('計算A'!FP$106=1,1-JI41,0)+IF('計算A'!FQ$106=1,1-JK41,0))*150+28+'計算A'!FQ$5*100000+IF(AND($E41=1,SQ41=0),50000,0))),1000000))</f>
        <v/>
      </c>
      <c r="ABY41">
        <f>IF($B41=0,1000000,IF(INDEX('計算A'!$D$60:$II$104,$B41,171)*JK41=1,IF(AND($E41=2,SR41=0),1000000,IF($F41&gt;0,INDEX('計算A'!FR$110:FR$114,$F41+1)+IF(AND($E41=1,SR41=0),1000,0),MIN(AEY41,20)*400+(IF('計算A'!FQ$106=1,1-JJ41,0)+IF('計算A'!FR$106=1,1-JL41,0))*150+38+'計算A'!FR$5*100000+IF(AND($E41=1,SR41=0),50000,0))),1000000))</f>
        <v/>
      </c>
      <c r="ABZ41">
        <f>IF($B41=0,1000000,IF(INDEX('計算A'!$D$60:$II$104,$B41,172)*JL41=1,IF(AND($E41=2,SS41=0),1000000,IF($F41&gt;0,INDEX('計算A'!FS$110:FS$114,$F41+1)+IF(AND($E41=1,SS41=0),1000,0),MIN(AEY41,20)*400+(IF('計算A'!FR$106=1,1-JK41,0)+IF('計算A'!FS$106=1,1-JM41,0))*150+48+'計算A'!FS$5*100000+IF(AND($E41=1,SS41=0),50000,0))),1000000))</f>
        <v/>
      </c>
      <c r="ACA41">
        <f>IF($B41=0,1000000,IF(INDEX('計算A'!$D$60:$II$104,$B41,173)*JM41=1,IF(AND($E41=2,ST41=0),1000000,IF($F41&gt;0,INDEX('計算A'!FT$110:FT$114,$F41+1)+IF(AND($E41=1,ST41=0),1000,0),MIN(AEY41,20)*400+(IF('計算A'!FS$106=1,1-JL41,0)+IF('計算A'!FT$106=1,1-JN41,0))*150+58+'計算A'!FT$5*100000+IF(AND($E41=1,ST41=0),50000,0))),1000000))</f>
        <v/>
      </c>
      <c r="ACB41">
        <f>IF($B41=0,1000000,IF(INDEX('計算A'!$D$60:$II$104,$B41,174)*JN41=1,IF(AND($E41=2,SU41=0),1000000,IF($F41&gt;0,INDEX('計算A'!FU$110:FU$114,$F41+1)+IF(AND($E41=1,SU41=0),1000,0),MIN(AEY41,20)*400+(IF('計算A'!FT$106=1,1-JM41,0)+IF('計算A'!FU$106=1,1-JO41,0))*150+68+'計算A'!FU$5*100000+IF(AND($E41=1,SU41=0),50000,0))),1000000))</f>
        <v/>
      </c>
      <c r="ACC41">
        <f>IF($B41=0,1000000,IF(INDEX('計算A'!$D$60:$II$104,$B41,175)*JO41=1,IF(AND($E41=2,SV41=0),1000000,IF($F41&gt;0,INDEX('計算A'!FV$110:FV$114,$F41+1)+IF(AND($E41=1,SV41=0),1000,0),MIN(AEY41,20)*400+(IF('計算A'!FU$106=1,1-JN41,0)+IF('計算A'!FV$106=1,1-JP41,0))*150+78+'計算A'!FV$5*100000+IF(AND($E41=1,SV41=0),50000,0))),1000000))</f>
        <v/>
      </c>
      <c r="ACD41">
        <f>IF($B41=0,1000000,IF(INDEX('計算A'!$D$60:$II$104,$B41,176)*JP41=1,IF(AND($E41=2,SW41=0),1000000,IF($F41&gt;0,INDEX('計算A'!FW$110:FW$114,$F41+1)+IF(AND($E41=1,SW41=0),1000,0),MIN(AEY41,20)*400+(IF('計算A'!FV$106=1,1-JO41,0)+IF('計算A'!FW$106=1,1-JQ41,0))*150+88+'計算A'!FW$5*100000+IF(AND($E41=1,SW41=0),50000,0))),1000000))</f>
        <v/>
      </c>
      <c r="ACE41">
        <f>IF($B41=0,1000000,IF(INDEX('計算A'!$D$60:$II$104,$B41,177)*JQ41=1,IF(AND($E41=2,SX41=0),1000000,IF($F41&gt;0,INDEX('計算A'!FX$110:FX$114,$F41+1)+IF(AND($E41=1,SX41=0),1000,0),MIN(AEY41,20)*400+(IF('計算A'!FW$106=1,1-JP41,0)+IF('計算A'!FX$106=1,1-JR41,0))*150+98+'計算A'!FX$5*100000+IF(AND($E41=1,SX41=0),50000,0))),1000000))</f>
        <v/>
      </c>
      <c r="ACF41">
        <f>IF($B41=0,1000000,IF(INDEX('計算A'!$D$60:$II$104,$B41,178)*JR41=1,IF(AND($E41=2,SY41=0),1000000,IF($F41&gt;0,INDEX('計算A'!FY$110:FY$114,$F41+1)+IF(AND($E41=1,SY41=0),1000,0),MIN(AEY41,20)*400+(IF('計算A'!FX$106=1,1-JQ41,0)+IF('計算A'!FY$106=1,1-JS41,0))*150+108+'計算A'!FY$5*100000+IF(AND($E41=1,SY41=0),50000,0))),1000000))</f>
        <v/>
      </c>
      <c r="ACG41">
        <f>IF($B41=0,1000000,IF(INDEX('計算A'!$D$60:$II$104,$B41,179)*JS41=1,IF(AND($E41=2,SZ41=0),1000000,IF($F41&gt;0,INDEX('計算A'!FZ$110:FZ$114,$F41+1)+IF(AND($E41=1,SZ41=0),1000,0),MIN(AEY41,20)*400+(IF('計算A'!FY$106=1,1-JR41,0)+IF('計算A'!FZ$106=1,1-JT41,0))*150+118+'計算A'!FZ$5*100000+IF(AND($E41=1,SZ41=0),50000,0))),1000000))</f>
        <v/>
      </c>
      <c r="ACH41">
        <f>IF($B41=0,1000000,IF(INDEX('計算A'!$D$60:$II$104,$B41,180)*JT41=1,IF(AND($E41=2,TA41=0),1000000,IF($F41&gt;0,INDEX('計算A'!GA$110:GA$114,$F41+1)+IF(AND($E41=1,TA41=0),1000,0),MIN(AEY41,20)*400+(IF('計算A'!FZ$106=1,1-JS41,0)+IF('計算A'!GA$106=1,1-JU41,0))*150+128+'計算A'!GA$5*100000+IF(AND($E41=1,TA41=0),50000,0))),1000000))</f>
        <v/>
      </c>
      <c r="ACI41">
        <f>IF($B41=0,1000000,IF(INDEX('計算A'!$D$60:$II$104,$B41,181)*JU41=1,IF(AND($E41=2,TB41=0),1000000,IF($F41&gt;0,INDEX('計算A'!GB$110:GB$114,$F41+1)+IF(AND($E41=1,TB41=0),1000,0),MIN(AEY41,20)*400+(IF('計算A'!GA$106=1,1-JT41,0)+IF('計算A'!GB$106=1,1-JV41,0))*150+138+'計算A'!GB$5*100000+IF(AND($E41=1,TB41=0),50000,0))),1000000))</f>
        <v/>
      </c>
      <c r="ACJ41">
        <f>IF($B41=0,1000000,IF(INDEX('計算A'!$D$60:$II$104,$B41,182)*JV41=1,IF(AND($E41=2,TC41=0),1000000,IF($F41&gt;0,INDEX('計算A'!GC$110:GC$114,$F41+1)+IF(AND($E41=1,TC41=0),1000,0),MIN(AEY41,20)*400+(IF('計算A'!GB$106=1,1-JU41,0)+IF('計算A'!GC$106=1,1-JW41,0))*150+148+'計算A'!GC$5*100000+IF(AND($E41=1,TC41=0),50000,0))),1000000))</f>
        <v/>
      </c>
      <c r="ACK41">
        <f>IF($B41=0,1000000,IF(INDEX('計算A'!$D$60:$II$104,$B41,183)*JW41=1,IF(AND($E41=2,TD41=0),1000000,IF($F41&gt;0,INDEX('計算A'!GD$110:GD$114,$F41+1)+IF(AND($E41=1,TD41=0),1000,0),MIN(AEY41,20)*400+(IF('計算A'!GC$106=1,1-JV41,0)+IF('計算A'!GD$106=1,1-JX41,0))*150+158+'計算A'!GD$5*100000+IF(AND($E41=1,TD41=0),50000,0))),1000000))</f>
        <v/>
      </c>
      <c r="ACL41">
        <f>IF($B41=0,1000000,IF(INDEX('計算A'!$D$60:$II$104,$B41,184)*JX41=1,IF(AND($E41=2,TE41=0),1000000,IF($F41&gt;0,INDEX('計算A'!GE$110:GE$114,$F41+1)+IF(AND($E41=1,TE41=0),1000,0),MIN(AEY41,20)*400+(IF('計算A'!GD$106=1,1-JW41,0)+IF('計算A'!GE$106=1,1-JY41,0))*150+168+'計算A'!GE$5*100000+IF(AND($E41=1,TE41=0),50000,0))),1000000))</f>
        <v/>
      </c>
      <c r="ACM41">
        <f>IF($B41=0,1000000,IF(INDEX('計算A'!$D$60:$II$104,$B41,185)*JY41=1,IF(AND($E41=2,TF41=0),1000000,IF($F41&gt;0,INDEX('計算A'!GF$110:GF$114,$F41+1)+IF(AND($E41=1,TF41=0),1000,0),MIN(AEY41,20)*400+(IF('計算A'!GE$106=1,1-JX41,0)+IF('計算A'!GF$106=1,1-JZ41,0))*150+178+'計算A'!GF$5*100000+IF(AND($E41=1,TF41=0),50000,0))),1000000))</f>
        <v/>
      </c>
      <c r="ACN41">
        <f>IF($B41=0,1000000,IF(INDEX('計算A'!$D$60:$II$104,$B41,186)*JZ41=1,IF(AND($E41=2,TG41=0),1000000,IF($F41&gt;0,INDEX('計算A'!GG$110:GG$114,$F41+1)+IF(AND($E41=1,TG41=0),1000,0),MIN(AEY41,20)*400+(IF('計算A'!GF$106=1,1-JY41,0)+IF('計算A'!GG$106=1,1-KA41,0))*150+188+'計算A'!GG$5*100000+IF(AND($E41=1,TG41=0),50000,0))),1000000))</f>
        <v/>
      </c>
      <c r="ACO41">
        <f>IF($B41=0,1000000,IF(INDEX('計算A'!$D$60:$II$104,$B41,187)*KA41=1,IF(AND($E41=2,TH41=0),1000000,IF($F41&gt;0,INDEX('計算A'!GH$110:GH$114,$F41+1)+IF(AND($E41=1,TH41=0),1000,0),MIN(AEY41,20)*400+(IF('計算A'!GG$106=1,1-JZ41,0)+IF('計算A'!GH$106=1,1-KB41,0))*150+198+'計算A'!GH$5*100000+IF(AND($E41=1,TH41=0),50000,0))),1000000))</f>
        <v/>
      </c>
      <c r="ACP41">
        <f>IF($B41=0,1000000,IF(INDEX('計算A'!$D$60:$II$104,$B41,188)*KB41=1,IF(AND($E41=2,TI41=0),1000000,IF($F41&gt;0,INDEX('計算A'!GI$110:GI$114,$F41+1)+IF(AND($E41=1,TI41=0),1000,0),MIN(AEY41,20)*400+(IF('計算A'!GH$106=1,1-KA41,0)+IF('計算A'!GI$106=1,1-KC41,0))*150+208+'計算A'!GI$5*100000+IF(AND($E41=1,TI41=0),50000,0))),1000000))</f>
        <v/>
      </c>
      <c r="ACQ41">
        <f>IF($B41=0,1000000,IF(INDEX('計算A'!$D$60:$II$104,$B41,189)*KC41=1,IF(AND($E41=2,TJ41=0),1000000,IF($F41&gt;0,INDEX('計算A'!GJ$110:GJ$114,$F41+1)+IF(AND($E41=1,TJ41=0),1000,0),MIN(AEY41,20)*400+(IF('計算A'!GI$106=1,1-KB41,0)+IF('計算A'!GJ$106=1,1-KD41,0))*150+218+'計算A'!GJ$5*100000+IF(AND($E41=1,TJ41=0),50000,0))),1000000))</f>
        <v/>
      </c>
      <c r="ACR41">
        <f>IF($B41=0,1000000,IF(INDEX('計算A'!$D$60:$II$104,$B41,190)*KD41=1,IF(AND($E41=2,TK41=0),1000000,IF($F41&gt;0,INDEX('計算A'!GK$110:GK$114,$F41+1)+IF(AND($E41=1,TK41=0),1000,0),MIN(AEY41,20)*400+(IF('計算A'!GJ$106=1,1-KC41,0)+IF('計算A'!GK$106=1,1-KE41,0))*150+228+'計算A'!GK$5*100000+IF(AND($E41=1,TK41=0),50000,0))),1000000))</f>
        <v/>
      </c>
      <c r="ACS41">
        <f>IF($B41=0,1000000,IF(INDEX('計算A'!$D$60:$II$104,$B41,191)*KE41=1,IF(AND($E41=2,TL41=0),1000000,IF($F41&gt;0,INDEX('計算A'!GL$110:GL$114,$F41+1)+IF(AND($E41=1,TL41=0),1000,0),MIN(AEY41,20)*400+(IF('計算A'!GK$106=1,1-KD41,0)+IF('計算A'!GL$106=1,1-KF41,0))*150+238+'計算A'!GL$5*100000+IF(AND($E41=1,TL41=0),50000,0))),1000000))</f>
        <v/>
      </c>
      <c r="ACT41">
        <f>IF($B41=0,1000000,IF(INDEX('計算A'!$D$60:$II$104,$B41,192)*KF41=1,IF(AND($E41=2,TM41=0),1000000,IF($F41&gt;0,INDEX('計算A'!GM$110:GM$114,$F41+1)+IF(AND($E41=1,TM41=0),1000,0),MIN(AEY41,20)*400+(IF('計算A'!GL$106=1,1-KE41,0))*150+248+'計算A'!GM$5*100000+IF(AND($E41=1,TM41=0),50000,0))),1000000))</f>
        <v/>
      </c>
      <c r="ACU41">
        <f>IF($B41=0,1000000,IF(INDEX('計算A'!$D$60:$II$104,$B41,193)*KG41=1,IF(AND($E41=2,TN41=0),1000000,IF($F41&gt;0,INDEX('計算A'!GN$110:GN$114,$F41+1)+IF(AND($E41=1,TN41=0),1000,0),MIN(AEZ41,20)*400+(IF('計算A'!GN$106=1,1-KH41,0))*150+19+'計算A'!GN$5*100000+IF(AND($E41=1,TN41=0),50000,0))),1000000))</f>
        <v/>
      </c>
      <c r="ACV41">
        <f>IF($B41=0,1000000,IF(INDEX('計算A'!$D$60:$II$104,$B41,194)*KH41=1,IF(AND($E41=2,TO41=0),1000000,IF($F41&gt;0,INDEX('計算A'!GO$110:GO$114,$F41+1)+IF(AND($E41=1,TO41=0),1000,0),MIN(AEZ41,20)*400+(IF('計算A'!GN$106=1,1-KG41,0)+IF('計算A'!GO$106=1,1-KI41,0))*150+29+'計算A'!GO$5*100000+IF(AND($E41=1,TO41=0),50000,0))),1000000))</f>
        <v/>
      </c>
      <c r="ACW41">
        <f>IF($B41=0,1000000,IF(INDEX('計算A'!$D$60:$II$104,$B41,195)*KI41=1,IF(AND($E41=2,TP41=0),1000000,IF($F41&gt;0,INDEX('計算A'!GP$110:GP$114,$F41+1)+IF(AND($E41=1,TP41=0),1000,0),MIN(AEZ41,20)*400+(IF('計算A'!GO$106=1,1-KH41,0)+IF('計算A'!GP$106=1,1-KJ41,0))*150+39+'計算A'!GP$5*100000+IF(AND($E41=1,TP41=0),50000,0))),1000000))</f>
        <v/>
      </c>
      <c r="ACX41">
        <f>IF($B41=0,1000000,IF(INDEX('計算A'!$D$60:$II$104,$B41,196)*KJ41=1,IF(AND($E41=2,TQ41=0),1000000,IF($F41&gt;0,INDEX('計算A'!GQ$110:GQ$114,$F41+1)+IF(AND($E41=1,TQ41=0),1000,0),MIN(AEZ41,20)*400+(IF('計算A'!GP$106=1,1-KI41,0)+IF('計算A'!GQ$106=1,1-KK41,0))*150+49+'計算A'!GQ$5*100000+IF(AND($E41=1,TQ41=0),50000,0))),1000000))</f>
        <v/>
      </c>
      <c r="ACY41">
        <f>IF($B41=0,1000000,IF(INDEX('計算A'!$D$60:$II$104,$B41,197)*KK41=1,IF(AND($E41=2,TR41=0),1000000,IF($F41&gt;0,INDEX('計算A'!GR$110:GR$114,$F41+1)+IF(AND($E41=1,TR41=0),1000,0),MIN(AEZ41,20)*400+(IF('計算A'!GQ$106=1,1-KJ41,0)+IF('計算A'!GR$106=1,1-KL41,0))*150+59+'計算A'!GR$5*100000+IF(AND($E41=1,TR41=0),50000,0))),1000000))</f>
        <v/>
      </c>
      <c r="ACZ41">
        <f>IF($B41=0,1000000,IF(INDEX('計算A'!$D$60:$II$104,$B41,198)*KL41=1,IF(AND($E41=2,TS41=0),1000000,IF($F41&gt;0,INDEX('計算A'!GS$110:GS$114,$F41+1)+IF(AND($E41=1,TS41=0),1000,0),MIN(AEZ41,20)*400+(IF('計算A'!GR$106=1,1-KK41,0)+IF('計算A'!GS$106=1,1-KM41,0))*150+69+'計算A'!GS$5*100000+IF(AND($E41=1,TS41=0),50000,0))),1000000))</f>
        <v/>
      </c>
      <c r="ADA41">
        <f>IF($B41=0,1000000,IF(INDEX('計算A'!$D$60:$II$104,$B41,199)*KM41=1,IF(AND($E41=2,TT41=0),1000000,IF($F41&gt;0,INDEX('計算A'!GT$110:GT$114,$F41+1)+IF(AND($E41=1,TT41=0),1000,0),MIN(AEZ41,20)*400+(IF('計算A'!GS$106=1,1-KL41,0)+IF('計算A'!GT$106=1,1-KN41,0))*150+79+'計算A'!GT$5*100000+IF(AND($E41=1,TT41=0),50000,0))),1000000))</f>
        <v/>
      </c>
      <c r="ADB41">
        <f>IF($B41=0,1000000,IF(INDEX('計算A'!$D$60:$II$104,$B41,200)*KN41=1,IF(AND($E41=2,TU41=0),1000000,IF($F41&gt;0,INDEX('計算A'!GU$110:GU$114,$F41+1)+IF(AND($E41=1,TU41=0),1000,0),MIN(AEZ41,20)*400+(IF('計算A'!GT$106=1,1-KM41,0)+IF('計算A'!GU$106=1,1-KO41,0))*150+89+'計算A'!GU$5*100000+IF(AND($E41=1,TU41=0),50000,0))),1000000))</f>
        <v/>
      </c>
      <c r="ADC41">
        <f>IF($B41=0,1000000,IF(INDEX('計算A'!$D$60:$II$104,$B41,201)*KO41=1,IF(AND($E41=2,TV41=0),1000000,IF($F41&gt;0,INDEX('計算A'!GV$110:GV$114,$F41+1)+IF(AND($E41=1,TV41=0),1000,0),MIN(AEZ41,20)*400+(IF('計算A'!GU$106=1,1-KN41,0)+IF('計算A'!GV$106=1,1-KP41,0))*150+99+'計算A'!GV$5*100000+IF(AND($E41=1,TV41=0),50000,0))),1000000))</f>
        <v/>
      </c>
      <c r="ADD41">
        <f>IF($B41=0,1000000,IF(INDEX('計算A'!$D$60:$II$104,$B41,202)*KP41=1,IF(AND($E41=2,TW41=0),1000000,IF($F41&gt;0,INDEX('計算A'!GW$110:GW$114,$F41+1)+IF(AND($E41=1,TW41=0),1000,0),MIN(AEZ41,20)*400+(IF('計算A'!GV$106=1,1-KO41,0)+IF('計算A'!GW$106=1,1-KQ41,0))*150+109+'計算A'!GW$5*100000+IF(AND($E41=1,TW41=0),50000,0))),1000000))</f>
        <v/>
      </c>
      <c r="ADE41">
        <f>IF($B41=0,1000000,IF(INDEX('計算A'!$D$60:$II$104,$B41,203)*KQ41=1,IF(AND($E41=2,TX41=0),1000000,IF($F41&gt;0,INDEX('計算A'!GX$110:GX$114,$F41+1)+IF(AND($E41=1,TX41=0),1000,0),MIN(AEZ41,20)*400+(IF('計算A'!GW$106=1,1-KP41,0)+IF('計算A'!GX$106=1,1-KR41,0))*150+119+'計算A'!GX$5*100000+IF(AND($E41=1,TX41=0),50000,0))),1000000))</f>
        <v/>
      </c>
      <c r="ADF41">
        <f>IF($B41=0,1000000,IF(INDEX('計算A'!$D$60:$II$104,$B41,204)*KR41=1,IF(AND($E41=2,TY41=0),1000000,IF($F41&gt;0,INDEX('計算A'!GY$110:GY$114,$F41+1)+IF(AND($E41=1,TY41=0),1000,0),MIN(AEZ41,20)*400+(IF('計算A'!GX$106=1,1-KQ41,0)+IF('計算A'!GY$106=1,1-KS41,0))*150+129+'計算A'!GY$5*100000+IF(AND($E41=1,TY41=0),50000,0))),1000000))</f>
        <v/>
      </c>
      <c r="ADG41">
        <f>IF($B41=0,1000000,IF(INDEX('計算A'!$D$60:$II$104,$B41,205)*KS41=1,IF(AND($E41=2,TZ41=0),1000000,IF($F41&gt;0,INDEX('計算A'!GZ$110:GZ$114,$F41+1)+IF(AND($E41=1,TZ41=0),1000,0),MIN(AEZ41,20)*400+(IF('計算A'!GY$106=1,1-KR41,0)+IF('計算A'!GZ$106=1,1-KT41,0))*150+139+'計算A'!GZ$5*100000+IF(AND($E41=1,TZ41=0),50000,0))),1000000))</f>
        <v/>
      </c>
      <c r="ADH41">
        <f>IF($B41=0,1000000,IF(INDEX('計算A'!$D$60:$II$104,$B41,206)*KT41=1,IF(AND($E41=2,UA41=0),1000000,IF($F41&gt;0,INDEX('計算A'!HA$110:HA$114,$F41+1)+IF(AND($E41=1,UA41=0),1000,0),MIN(AEZ41,20)*400+(IF('計算A'!GZ$106=1,1-KS41,0)+IF('計算A'!HA$106=1,1-KU41,0))*150+149+'計算A'!HA$5*100000+IF(AND($E41=1,UA41=0),50000,0))),1000000))</f>
        <v/>
      </c>
      <c r="ADI41">
        <f>IF($B41=0,1000000,IF(INDEX('計算A'!$D$60:$II$104,$B41,207)*KU41=1,IF(AND($E41=2,UB41=0),1000000,IF($F41&gt;0,INDEX('計算A'!HB$110:HB$114,$F41+1)+IF(AND($E41=1,UB41=0),1000,0),MIN(AEZ41,20)*400+(IF('計算A'!HA$106=1,1-KT41,0)+IF('計算A'!HB$106=1,1-KV41,0))*150+159+'計算A'!HB$5*100000+IF(AND($E41=1,UB41=0),50000,0))),1000000))</f>
        <v/>
      </c>
      <c r="ADJ41">
        <f>IF($B41=0,1000000,IF(INDEX('計算A'!$D$60:$II$104,$B41,208)*KV41=1,IF(AND($E41=2,UC41=0),1000000,IF($F41&gt;0,INDEX('計算A'!HC$110:HC$114,$F41+1)+IF(AND($E41=1,UC41=0),1000,0),MIN(AEZ41,20)*400+(IF('計算A'!HB$106=1,1-KU41,0)+IF('計算A'!HC$106=1,1-KW41,0))*150+169+'計算A'!HC$5*100000+IF(AND($E41=1,UC41=0),50000,0))),1000000))</f>
        <v/>
      </c>
      <c r="ADK41">
        <f>IF($B41=0,1000000,IF(INDEX('計算A'!$D$60:$II$104,$B41,209)*KW41=1,IF(AND($E41=2,UD41=0),1000000,IF($F41&gt;0,INDEX('計算A'!HD$110:HD$114,$F41+1)+IF(AND($E41=1,UD41=0),1000,0),MIN(AEZ41,20)*400+(IF('計算A'!HC$106=1,1-KV41,0)+IF('計算A'!HD$106=1,1-KX41,0))*150+179+'計算A'!HD$5*100000+IF(AND($E41=1,UD41=0),50000,0))),1000000))</f>
        <v/>
      </c>
      <c r="ADL41">
        <f>IF($B41=0,1000000,IF(INDEX('計算A'!$D$60:$II$104,$B41,210)*KX41=1,IF(AND($E41=2,UE41=0),1000000,IF($F41&gt;0,INDEX('計算A'!HE$110:HE$114,$F41+1)+IF(AND($E41=1,UE41=0),1000,0),MIN(AEZ41,20)*400+(IF('計算A'!HD$106=1,1-KW41,0)+IF('計算A'!HE$106=1,1-KY41,0))*150+189+'計算A'!HE$5*100000+IF(AND($E41=1,UE41=0),50000,0))),1000000))</f>
        <v/>
      </c>
      <c r="ADM41">
        <f>IF($B41=0,1000000,IF(INDEX('計算A'!$D$60:$II$104,$B41,211)*KY41=1,IF(AND($E41=2,UF41=0),1000000,IF($F41&gt;0,INDEX('計算A'!HF$110:HF$114,$F41+1)+IF(AND($E41=1,UF41=0),1000,0),MIN(AEZ41,20)*400+(IF('計算A'!HE$106=1,1-KX41,0)+IF('計算A'!HF$106=1,1-KZ41,0))*150+199+'計算A'!HF$5*100000+IF(AND($E41=1,UF41=0),50000,0))),1000000))</f>
        <v/>
      </c>
      <c r="ADN41">
        <f>IF($B41=0,1000000,IF(INDEX('計算A'!$D$60:$II$104,$B41,212)*KZ41=1,IF(AND($E41=2,UG41=0),1000000,IF($F41&gt;0,INDEX('計算A'!HG$110:HG$114,$F41+1)+IF(AND($E41=1,UG41=0),1000,0),MIN(AEZ41,20)*400+(IF('計算A'!HF$106=1,1-KY41,0)+IF('計算A'!HG$106=1,1-LA41,0))*150+209+'計算A'!HG$5*100000+IF(AND($E41=1,UG41=0),50000,0))),1000000))</f>
        <v/>
      </c>
      <c r="ADO41">
        <f>IF($B41=0,1000000,IF(INDEX('計算A'!$D$60:$II$104,$B41,213)*LA41=1,IF(AND($E41=2,UH41=0),1000000,IF($F41&gt;0,INDEX('計算A'!HH$110:HH$114,$F41+1)+IF(AND($E41=1,UH41=0),1000,0),MIN(AEZ41,20)*400+(IF('計算A'!HG$106=1,1-KZ41,0)+IF('計算A'!HH$106=1,1-LB41,0))*150+219+'計算A'!HH$5*100000+IF(AND($E41=1,UH41=0),50000,0))),1000000))</f>
        <v/>
      </c>
      <c r="ADP41">
        <f>IF($B41=0,1000000,IF(INDEX('計算A'!$D$60:$II$104,$B41,214)*LB41=1,IF(AND($E41=2,UI41=0),1000000,IF($F41&gt;0,INDEX('計算A'!HI$110:HI$114,$F41+1)+IF(AND($E41=1,UI41=0),1000,0),MIN(AEZ41,20)*400+(IF('計算A'!HH$106=1,1-LA41,0)+IF('計算A'!HI$106=1,1-LC41,0))*150+229+'計算A'!HI$5*100000+IF(AND($E41=1,UI41=0),50000,0))),1000000))</f>
        <v/>
      </c>
      <c r="ADQ41">
        <f>IF($B41=0,1000000,IF(INDEX('計算A'!$D$60:$II$104,$B41,215)*LC41=1,IF(AND($E41=2,UJ41=0),1000000,IF($F41&gt;0,INDEX('計算A'!HJ$110:HJ$114,$F41+1)+IF(AND($E41=1,UJ41=0),1000,0),MIN(AEZ41,20)*400+(IF('計算A'!HI$106=1,1-LB41,0)+IF('計算A'!HJ$106=1,1-LD41,0))*150+239+'計算A'!HJ$5*100000+IF(AND($E41=1,UJ41=0),50000,0))),1000000))</f>
        <v/>
      </c>
      <c r="ADR41">
        <f>IF($B41=0,1000000,IF(INDEX('計算A'!$D$60:$II$104,$B41,216)*LD41=1,IF(AND($E41=2,UK41=0),1000000,IF($F41&gt;0,INDEX('計算A'!HK$110:HK$114,$F41+1)+IF(AND($E41=1,UK41=0),1000,0),MIN(AEZ41,20)*400+(IF('計算A'!HJ$106=1,1-LC41,0))*150+249+'計算A'!HK$5*100000+IF(AND($E41=1,UK41=0),50000,0))),1000000))</f>
        <v/>
      </c>
      <c r="ADS41">
        <f>IF($B41=0,1000000,IF(INDEX('計算A'!$D$60:$II$104,$B41,217)*LE41=1,IF(AND($E41=2,UL41=0),1000000,IF($F41&gt;0,INDEX('計算A'!HL$110:HL$114,$F41+1)+IF(AND($E41=1,UL41=0),1000,0),MIN(AFA41,20)*400+(IF('計算A'!HL$106=1,1-LF41,0))*150+20+'計算A'!HL$5*100000+IF(AND($E41=1,UL41=0),50000,0))),1000000))</f>
        <v/>
      </c>
      <c r="ADT41">
        <f>IF($B41=0,1000000,IF(INDEX('計算A'!$D$60:$II$104,$B41,218)*LF41=1,IF(AND($E41=2,UM41=0),1000000,IF($F41&gt;0,INDEX('計算A'!HM$110:HM$114,$F41+1)+IF(AND($E41=1,UM41=0),1000,0),MIN(AFA41,20)*400+(IF('計算A'!HL$106=1,1-LE41,0)+IF('計算A'!HM$106=1,1-LG41,0))*150+30+'計算A'!HM$5*100000+IF(AND($E41=1,UM41=0),50000,0))),1000000))</f>
        <v/>
      </c>
      <c r="ADU41">
        <f>IF($B41=0,1000000,IF(INDEX('計算A'!$D$60:$II$104,$B41,219)*LG41=1,IF(AND($E41=2,UN41=0),1000000,IF($F41&gt;0,INDEX('計算A'!HN$110:HN$114,$F41+1)+IF(AND($E41=1,UN41=0),1000,0),MIN(AFA41,20)*400+(IF('計算A'!HM$106=1,1-LF41,0)+IF('計算A'!HN$106=1,1-LH41,0))*150+40+'計算A'!HN$5*100000+IF(AND($E41=1,UN41=0),50000,0))),1000000))</f>
        <v/>
      </c>
      <c r="ADV41">
        <f>IF($B41=0,1000000,IF(INDEX('計算A'!$D$60:$II$104,$B41,220)*LH41=1,IF(AND($E41=2,UO41=0),1000000,IF($F41&gt;0,INDEX('計算A'!HO$110:HO$114,$F41+1)+IF(AND($E41=1,UO41=0),1000,0),MIN(AFA41,20)*400+(IF('計算A'!HN$106=1,1-LG41,0)+IF('計算A'!HO$106=1,1-LI41,0))*150+50+'計算A'!HO$5*100000+IF(AND($E41=1,UO41=0),50000,0))),1000000))</f>
        <v/>
      </c>
      <c r="ADW41">
        <f>IF($B41=0,1000000,IF(INDEX('計算A'!$D$60:$II$104,$B41,221)*LI41=1,IF(AND($E41=2,UP41=0),1000000,IF($F41&gt;0,INDEX('計算A'!HP$110:HP$114,$F41+1)+IF(AND($E41=1,UP41=0),1000,0),MIN(AFA41,20)*400+(IF('計算A'!HO$106=1,1-LH41,0)+IF('計算A'!HP$106=1,1-LJ41,0))*150+60+'計算A'!HP$5*100000+IF(AND($E41=1,UP41=0),50000,0))),1000000))</f>
        <v/>
      </c>
      <c r="ADX41">
        <f>IF($B41=0,1000000,IF(INDEX('計算A'!$D$60:$II$104,$B41,222)*LJ41=1,IF(AND($E41=2,UQ41=0),1000000,IF($F41&gt;0,INDEX('計算A'!HQ$110:HQ$114,$F41+1)+IF(AND($E41=1,UQ41=0),1000,0),MIN(AFA41,20)*400+(IF('計算A'!HP$106=1,1-LI41,0)+IF('計算A'!HQ$106=1,1-LK41,0))*150+70+'計算A'!HQ$5*100000+IF(AND($E41=1,UQ41=0),50000,0))),1000000))</f>
        <v/>
      </c>
      <c r="ADY41">
        <f>IF($B41=0,1000000,IF(INDEX('計算A'!$D$60:$II$104,$B41,223)*LK41=1,IF(AND($E41=2,UR41=0),1000000,IF($F41&gt;0,INDEX('計算A'!HR$110:HR$114,$F41+1)+IF(AND($E41=1,UR41=0),1000,0),MIN(AFA41,20)*400+(IF('計算A'!HQ$106=1,1-LJ41,0)+IF('計算A'!HR$106=1,1-LL41,0))*150+80+'計算A'!HR$5*100000+IF(AND($E41=1,UR41=0),50000,0))),1000000))</f>
        <v/>
      </c>
      <c r="ADZ41">
        <f>IF($B41=0,1000000,IF(INDEX('計算A'!$D$60:$II$104,$B41,224)*LL41=1,IF(AND($E41=2,US41=0),1000000,IF($F41&gt;0,INDEX('計算A'!HS$110:HS$114,$F41+1)+IF(AND($E41=1,US41=0),1000,0),MIN(AFA41,20)*400+(IF('計算A'!HR$106=1,1-LK41,0)+IF('計算A'!HS$106=1,1-LM41,0))*150+90+'計算A'!HS$5*100000+IF(AND($E41=1,US41=0),50000,0))),1000000))</f>
        <v/>
      </c>
      <c r="AEA41">
        <f>IF($B41=0,1000000,IF(INDEX('計算A'!$D$60:$II$104,$B41,225)*LM41=1,IF(AND($E41=2,UT41=0),1000000,IF($F41&gt;0,INDEX('計算A'!HT$110:HT$114,$F41+1)+IF(AND($E41=1,UT41=0),1000,0),MIN(AFA41,20)*400+(IF('計算A'!HS$106=1,1-LL41,0)+IF('計算A'!HT$106=1,1-LN41,0))*150+100+'計算A'!HT$5*100000+IF(AND($E41=1,UT41=0),50000,0))),1000000))</f>
        <v/>
      </c>
      <c r="AEB41">
        <f>IF($B41=0,1000000,IF(INDEX('計算A'!$D$60:$II$104,$B41,226)*LN41=1,IF(AND($E41=2,UU41=0),1000000,IF($F41&gt;0,INDEX('計算A'!HU$110:HU$114,$F41+1)+IF(AND($E41=1,UU41=0),1000,0),MIN(AFA41,20)*400+(IF('計算A'!HT$106=1,1-LM41,0)+IF('計算A'!HU$106=1,1-LO41,0))*150+110+'計算A'!HU$5*100000+IF(AND($E41=1,UU41=0),50000,0))),1000000))</f>
        <v/>
      </c>
      <c r="AEC41">
        <f>IF($B41=0,1000000,IF(INDEX('計算A'!$D$60:$II$104,$B41,227)*LO41=1,IF(AND($E41=2,UV41=0),1000000,IF($F41&gt;0,INDEX('計算A'!HV$110:HV$114,$F41+1)+IF(AND($E41=1,UV41=0),1000,0),MIN(AFA41,20)*400+(IF('計算A'!HU$106=1,1-LN41,0)+IF('計算A'!HV$106=1,1-LP41,0))*150+120+'計算A'!HV$5*100000+IF(AND($E41=1,UV41=0),50000,0))),1000000))</f>
        <v/>
      </c>
      <c r="AED41">
        <f>IF($B41=0,1000000,IF(INDEX('計算A'!$D$60:$II$104,$B41,228)*LP41=1,IF(AND($E41=2,UW41=0),1000000,IF($F41&gt;0,INDEX('計算A'!HW$110:HW$114,$F41+1)+IF(AND($E41=1,UW41=0),1000,0),MIN(AFA41,20)*400+(IF('計算A'!HV$106=1,1-LO41,0)+IF('計算A'!HW$106=1,1-LQ41,0))*150+130+'計算A'!HW$5*100000+IF(AND($E41=1,UW41=0),50000,0))),1000000))</f>
        <v/>
      </c>
      <c r="AEE41">
        <f>IF($B41=0,1000000,IF(INDEX('計算A'!$D$60:$II$104,$B41,229)*LQ41=1,IF(AND($E41=2,UX41=0),1000000,IF($F41&gt;0,INDEX('計算A'!HX$110:HX$114,$F41+1)+IF(AND($E41=1,UX41=0),1000,0),MIN(AFA41,20)*400+(IF('計算A'!HW$106=1,1-LP41,0)+IF('計算A'!HX$106=1,1-LR41,0))*150+140+'計算A'!HX$5*100000+IF(AND($E41=1,UX41=0),50000,0))),1000000))</f>
        <v/>
      </c>
      <c r="AEF41">
        <f>IF($B41=0,1000000,IF(INDEX('計算A'!$D$60:$II$104,$B41,230)*LR41=1,IF(AND($E41=2,UY41=0),1000000,IF($F41&gt;0,INDEX('計算A'!HY$110:HY$114,$F41+1)+IF(AND($E41=1,UY41=0),1000,0),MIN(AFA41,20)*400+(IF('計算A'!HX$106=1,1-LQ41,0)+IF('計算A'!HY$106=1,1-LS41,0))*150+150+'計算A'!HY$5*100000+IF(AND($E41=1,UY41=0),50000,0))),1000000))</f>
        <v/>
      </c>
      <c r="AEG41">
        <f>IF($B41=0,1000000,IF(INDEX('計算A'!$D$60:$II$104,$B41,231)*LS41=1,IF(AND($E41=2,UZ41=0),1000000,IF($F41&gt;0,INDEX('計算A'!HZ$110:HZ$114,$F41+1)+IF(AND($E41=1,UZ41=0),1000,0),MIN(AFA41,20)*400+(IF('計算A'!HY$106=1,1-LR41,0)+IF('計算A'!HZ$106=1,1-LT41,0))*150+160+'計算A'!HZ$5*100000+IF(AND($E41=1,UZ41=0),50000,0))),1000000))</f>
        <v/>
      </c>
      <c r="AEH41">
        <f>IF($B41=0,1000000,IF(INDEX('計算A'!$D$60:$II$104,$B41,232)*LT41=1,IF(AND($E41=2,VA41=0),1000000,IF($F41&gt;0,INDEX('計算A'!IA$110:IA$114,$F41+1)+IF(AND($E41=1,VA41=0),1000,0),MIN(AFA41,20)*400+(IF('計算A'!HZ$106=1,1-LS41,0)+IF('計算A'!IA$106=1,1-LU41,0))*150+170+'計算A'!IA$5*100000+IF(AND($E41=1,VA41=0),50000,0))),1000000))</f>
        <v/>
      </c>
      <c r="AEI41">
        <f>IF($B41=0,1000000,IF(INDEX('計算A'!$D$60:$II$104,$B41,233)*LU41=1,IF(AND($E41=2,VB41=0),1000000,IF($F41&gt;0,INDEX('計算A'!IB$110:IB$114,$F41+1)+IF(AND($E41=1,VB41=0),1000,0),MIN(AFA41,20)*400+(IF('計算A'!IA$106=1,1-LT41,0)+IF('計算A'!IB$106=1,1-LV41,0))*150+180+'計算A'!IB$5*100000+IF(AND($E41=1,VB41=0),50000,0))),1000000))</f>
        <v/>
      </c>
      <c r="AEJ41">
        <f>IF($B41=0,1000000,IF(INDEX('計算A'!$D$60:$II$104,$B41,234)*LV41=1,IF(AND($E41=2,VC41=0),1000000,IF($F41&gt;0,INDEX('計算A'!IC$110:IC$114,$F41+1)+IF(AND($E41=1,VC41=0),1000,0),MIN(AFA41,20)*400+(IF('計算A'!IB$106=1,1-LU41,0)+IF('計算A'!IC$106=1,1-LW41,0))*150+190+'計算A'!IC$5*100000+IF(AND($E41=1,VC41=0),50000,0))),1000000))</f>
        <v/>
      </c>
      <c r="AEK41">
        <f>IF($B41=0,1000000,IF(INDEX('計算A'!$D$60:$II$104,$B41,235)*LW41=1,IF(AND($E41=2,VD41=0),1000000,IF($F41&gt;0,INDEX('計算A'!ID$110:ID$114,$F41+1)+IF(AND($E41=1,VD41=0),1000,0),MIN(AFA41,20)*400+(IF('計算A'!IC$106=1,1-LV41,0)+IF('計算A'!ID$106=1,1-LX41,0))*150+200+'計算A'!ID$5*100000+IF(AND($E41=1,VD41=0),50000,0))),1000000))</f>
        <v/>
      </c>
      <c r="AEL41">
        <f>IF($B41=0,1000000,IF(INDEX('計算A'!$D$60:$II$104,$B41,236)*LX41=1,IF(AND($E41=2,VE41=0),1000000,IF($F41&gt;0,INDEX('計算A'!IE$110:IE$114,$F41+1)+IF(AND($E41=1,VE41=0),1000,0),MIN(AFA41,20)*400+(IF('計算A'!ID$106=1,1-LW41,0)+IF('計算A'!IE$106=1,1-LY41,0))*150+210+'計算A'!IE$5*100000+IF(AND($E41=1,VE41=0),50000,0))),1000000))</f>
        <v/>
      </c>
      <c r="AEM41">
        <f>IF($B41=0,1000000,IF(INDEX('計算A'!$D$60:$II$104,$B41,237)*LY41=1,IF(AND($E41=2,VF41=0),1000000,IF($F41&gt;0,INDEX('計算A'!IF$110:IF$114,$F41+1)+IF(AND($E41=1,VF41=0),1000,0),MIN(AFA41,20)*400+(IF('計算A'!IE$106=1,1-LX41,0)+IF('計算A'!IF$106=1,1-LZ41,0))*150+220+'計算A'!IF$5*100000+IF(AND($E41=1,VF41=0),50000,0))),1000000))</f>
        <v/>
      </c>
      <c r="AEN41">
        <f>IF($B41=0,1000000,IF(INDEX('計算A'!$D$60:$II$104,$B41,238)*LZ41=1,IF(AND($E41=2,VG41=0),1000000,IF($F41&gt;0,INDEX('計算A'!IG$110:IG$114,$F41+1)+IF(AND($E41=1,VG41=0),1000,0),MIN(AFA41,20)*400+(IF('計算A'!IF$106=1,1-LY41,0)+IF('計算A'!IG$106=1,1-MA41,0))*150+230+'計算A'!IG$5*100000+IF(AND($E41=1,VG41=0),50000,0))),1000000))</f>
        <v/>
      </c>
      <c r="AEO41">
        <f>IF($B41=0,1000000,IF(INDEX('計算A'!$D$60:$II$104,$B41,239)*MA41=1,IF(AND($E41=2,VH41=0),1000000,IF($F41&gt;0,INDEX('計算A'!IH$110:IH$114,$F41+1)+IF(AND($E41=1,VH41=0),1000,0),MIN(AFA41,20)*400+(IF('計算A'!IG$106=1,1-LZ41,0)+IF('計算A'!IH$106=1,1-MB41,0))*150+240+'計算A'!IH$5*100000+IF(AND($E41=1,VH41=0),50000,0))),1000000))</f>
        <v/>
      </c>
      <c r="AEP41">
        <f>IF($B41=0,1000000,IF(INDEX('計算A'!$D$60:$II$104,$B41,240)*MB41=1,IF(AND($E41=2,VI41=0),1000000,IF($F41&gt;0,INDEX('計算A'!II$110:II$114,$F41+1)+IF(AND($E41=1,VI41=0),1000,0),MIN(AFA41,20)*400+(IF('計算A'!IH$106=1,1-MA41,0))*150+250+'計算A'!II$5*100000+IF(AND($E41=1,VI41=0),50000,0))),1000000))</f>
        <v/>
      </c>
      <c r="AER41">
        <f>AER40+IF($C40&gt;0,IF(INDEX('計算A'!$D$2:$II$2,$C40)=1,1,0),0)</f>
        <v/>
      </c>
      <c r="AES41">
        <f>AES40+IF($C40&gt;0,IF(INDEX('計算A'!$D$2:$II$2,$C40)=2,1,0),0)</f>
        <v/>
      </c>
      <c r="AET41">
        <f>AET40+IF($C40&gt;0,IF(INDEX('計算A'!$D$2:$II$2,$C40)=3,1,0),0)</f>
        <v/>
      </c>
      <c r="AEU41">
        <f>AEU40+IF($C40&gt;0,IF(INDEX('計算A'!$D$2:$II$2,$C40)=4,1,0),0)</f>
        <v/>
      </c>
      <c r="AEV41">
        <f>AEV40+IF($C40&gt;0,IF(INDEX('計算A'!$D$2:$II$2,$C40)=5,1,0),0)</f>
        <v/>
      </c>
      <c r="AEW41">
        <f>AEW40+IF($C40&gt;0,IF(INDEX('計算A'!$D$2:$II$2,$C40)=6,1,0),0)</f>
        <v/>
      </c>
      <c r="AEX41">
        <f>AEX40+IF($C40&gt;0,IF(INDEX('計算A'!$D$2:$II$2,$C40)=7,1,0),0)</f>
        <v/>
      </c>
      <c r="AEY41">
        <f>AEY40+IF($C40&gt;0,IF(INDEX('計算A'!$D$2:$II$2,$C40)=8,1,0),0)</f>
        <v/>
      </c>
      <c r="AEZ41">
        <f>AEZ40+IF($C40&gt;0,IF(INDEX('計算A'!$D$2:$II$2,$C40)=9,1,0),0)</f>
        <v/>
      </c>
      <c r="AFA41">
        <f>AFA40+IF($C40&gt;0,IF(INDEX('計算A'!$D$2:$II$2,$C40)=10,1,0),0)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F($F42&gt;0,INDEX('計算A'!D$110:D$114,$F42+1)+IF(AND($E42=1,MD42=0),1000,0),MIN(AER42,20)*400+(IF('計算A'!D$106=1,1-CX42,0))*150+11+'計算A'!D$5*100000+IF(AND($E42=1,MD42=0),50000,0))),1000000))</f>
        <v/>
      </c>
      <c r="VL42">
        <f>IF($B42=0,1000000,IF(INDEX('計算A'!$D$60:$II$104,$B42,2)*CX42=1,IF(AND($E42=2,ME42=0),1000000,IF($F42&gt;0,INDEX('計算A'!E$110:E$114,$F42+1)+IF(AND($E42=1,ME42=0),1000,0),MIN(AER42,20)*400+(IF('計算A'!D$106=1,1-CW42,0)+IF('計算A'!E$106=1,1-CY42,0))*150+21+'計算A'!E$5*100000+IF(AND($E42=1,ME42=0),50000,0))),1000000))</f>
        <v/>
      </c>
      <c r="VM42">
        <f>IF($B42=0,1000000,IF(INDEX('計算A'!$D$60:$II$104,$B42,3)*CY42=1,IF(AND($E42=2,MF42=0),1000000,IF($F42&gt;0,INDEX('計算A'!F$110:F$114,$F42+1)+IF(AND($E42=1,MF42=0),1000,0),MIN(AER42,20)*400+(IF('計算A'!E$106=1,1-CX42,0)+IF('計算A'!F$106=1,1-CZ42,0))*150+31+'計算A'!F$5*100000+IF(AND($E42=1,MF42=0),50000,0))),1000000))</f>
        <v/>
      </c>
      <c r="VN42">
        <f>IF($B42=0,1000000,IF(INDEX('計算A'!$D$60:$II$104,$B42,4)*CZ42=1,IF(AND($E42=2,MG42=0),1000000,IF($F42&gt;0,INDEX('計算A'!G$110:G$114,$F42+1)+IF(AND($E42=1,MG42=0),1000,0),MIN(AER42,20)*400+(IF('計算A'!F$106=1,1-CY42,0)+IF('計算A'!G$106=1,1-DA42,0))*150+41+'計算A'!G$5*100000+IF(AND($E42=1,MG42=0),50000,0))),1000000))</f>
        <v/>
      </c>
      <c r="VO42">
        <f>IF($B42=0,1000000,IF(INDEX('計算A'!$D$60:$II$104,$B42,5)*DA42=1,IF(AND($E42=2,MH42=0),1000000,IF($F42&gt;0,INDEX('計算A'!H$110:H$114,$F42+1)+IF(AND($E42=1,MH42=0),1000,0),MIN(AER42,20)*400+(IF('計算A'!G$106=1,1-CZ42,0)+IF('計算A'!H$106=1,1-DB42,0))*150+51+'計算A'!H$5*100000+IF(AND($E42=1,MH42=0),50000,0))),1000000))</f>
        <v/>
      </c>
      <c r="VP42">
        <f>IF($B42=0,1000000,IF(INDEX('計算A'!$D$60:$II$104,$B42,6)*DB42=1,IF(AND($E42=2,MI42=0),1000000,IF($F42&gt;0,INDEX('計算A'!I$110:I$114,$F42+1)+IF(AND($E42=1,MI42=0),1000,0),MIN(AER42,20)*400+(IF('計算A'!H$106=1,1-DA42,0)+IF('計算A'!I$106=1,1-DC42,0))*150+61+'計算A'!I$5*100000+IF(AND($E42=1,MI42=0),50000,0))),1000000))</f>
        <v/>
      </c>
      <c r="VQ42">
        <f>IF($B42=0,1000000,IF(INDEX('計算A'!$D$60:$II$104,$B42,7)*DC42=1,IF(AND($E42=2,MJ42=0),1000000,IF($F42&gt;0,INDEX('計算A'!J$110:J$114,$F42+1)+IF(AND($E42=1,MJ42=0),1000,0),MIN(AER42,20)*400+(IF('計算A'!I$106=1,1-DB42,0)+IF('計算A'!J$106=1,1-DD42,0))*150+71+'計算A'!J$5*100000+IF(AND($E42=1,MJ42=0),50000,0))),1000000))</f>
        <v/>
      </c>
      <c r="VR42">
        <f>IF($B42=0,1000000,IF(INDEX('計算A'!$D$60:$II$104,$B42,8)*DD42=1,IF(AND($E42=2,MK42=0),1000000,IF($F42&gt;0,INDEX('計算A'!K$110:K$114,$F42+1)+IF(AND($E42=1,MK42=0),1000,0),MIN(AER42,20)*400+(IF('計算A'!J$106=1,1-DC42,0)+IF('計算A'!K$106=1,1-DE42,0))*150+81+'計算A'!K$5*100000+IF(AND($E42=1,MK42=0),50000,0))),1000000))</f>
        <v/>
      </c>
      <c r="VS42">
        <f>IF($B42=0,1000000,IF(INDEX('計算A'!$D$60:$II$104,$B42,9)*DE42=1,IF(AND($E42=2,ML42=0),1000000,IF($F42&gt;0,INDEX('計算A'!L$110:L$114,$F42+1)+IF(AND($E42=1,ML42=0),1000,0),MIN(AER42,20)*400+(IF('計算A'!K$106=1,1-DD42,0)+IF('計算A'!L$106=1,1-DF42,0))*150+91+'計算A'!L$5*100000+IF(AND($E42=1,ML42=0),50000,0))),1000000))</f>
        <v/>
      </c>
      <c r="VT42">
        <f>IF($B42=0,1000000,IF(INDEX('計算A'!$D$60:$II$104,$B42,10)*DF42=1,IF(AND($E42=2,MM42=0),1000000,IF($F42&gt;0,INDEX('計算A'!M$110:M$114,$F42+1)+IF(AND($E42=1,MM42=0),1000,0),MIN(AER42,20)*400+(IF('計算A'!L$106=1,1-DE42,0)+IF('計算A'!M$106=1,1-DG42,0))*150+101+'計算A'!M$5*100000+IF(AND($E42=1,MM42=0),50000,0))),1000000))</f>
        <v/>
      </c>
      <c r="VU42">
        <f>IF($B42=0,1000000,IF(INDEX('計算A'!$D$60:$II$104,$B42,11)*DG42=1,IF(AND($E42=2,MN42=0),1000000,IF($F42&gt;0,INDEX('計算A'!N$110:N$114,$F42+1)+IF(AND($E42=1,MN42=0),1000,0),MIN(AER42,20)*400+(IF('計算A'!M$106=1,1-DF42,0)+IF('計算A'!N$106=1,1-DH42,0))*150+111+'計算A'!N$5*100000+IF(AND($E42=1,MN42=0),50000,0))),1000000))</f>
        <v/>
      </c>
      <c r="VV42">
        <f>IF($B42=0,1000000,IF(INDEX('計算A'!$D$60:$II$104,$B42,12)*DH42=1,IF(AND($E42=2,MO42=0),1000000,IF($F42&gt;0,INDEX('計算A'!O$110:O$114,$F42+1)+IF(AND($E42=1,MO42=0),1000,0),MIN(AER42,20)*400+(IF('計算A'!N$106=1,1-DG42,0)+IF('計算A'!O$106=1,1-DI42,0))*150+121+'計算A'!O$5*100000+IF(AND($E42=1,MO42=0),50000,0))),1000000))</f>
        <v/>
      </c>
      <c r="VW42">
        <f>IF($B42=0,1000000,IF(INDEX('計算A'!$D$60:$II$104,$B42,13)*DI42=1,IF(AND($E42=2,MP42=0),1000000,IF($F42&gt;0,INDEX('計算A'!P$110:P$114,$F42+1)+IF(AND($E42=1,MP42=0),1000,0),MIN(AER42,20)*400+(IF('計算A'!O$106=1,1-DH42,0)+IF('計算A'!P$106=1,1-DJ42,0))*150+131+'計算A'!P$5*100000+IF(AND($E42=1,MP42=0),50000,0))),1000000))</f>
        <v/>
      </c>
      <c r="VX42">
        <f>IF($B42=0,1000000,IF(INDEX('計算A'!$D$60:$II$104,$B42,14)*DJ42=1,IF(AND($E42=2,MQ42=0),1000000,IF($F42&gt;0,INDEX('計算A'!Q$110:Q$114,$F42+1)+IF(AND($E42=1,MQ42=0),1000,0),MIN(AER42,20)*400+(IF('計算A'!P$106=1,1-DI42,0)+IF('計算A'!Q$106=1,1-DK42,0))*150+141+'計算A'!Q$5*100000+IF(AND($E42=1,MQ42=0),50000,0))),1000000))</f>
        <v/>
      </c>
      <c r="VY42">
        <f>IF($B42=0,1000000,IF(INDEX('計算A'!$D$60:$II$104,$B42,15)*DK42=1,IF(AND($E42=2,MR42=0),1000000,IF($F42&gt;0,INDEX('計算A'!R$110:R$114,$F42+1)+IF(AND($E42=1,MR42=0),1000,0),MIN(AER42,20)*400+(IF('計算A'!Q$106=1,1-DJ42,0)+IF('計算A'!R$106=1,1-DL42,0))*150+151+'計算A'!R$5*100000+IF(AND($E42=1,MR42=0),50000,0))),1000000))</f>
        <v/>
      </c>
      <c r="VZ42">
        <f>IF($B42=0,1000000,IF(INDEX('計算A'!$D$60:$II$104,$B42,16)*DL42=1,IF(AND($E42=2,MS42=0),1000000,IF($F42&gt;0,INDEX('計算A'!S$110:S$114,$F42+1)+IF(AND($E42=1,MS42=0),1000,0),MIN(AER42,20)*400+(IF('計算A'!R$106=1,1-DK42,0)+IF('計算A'!S$106=1,1-DM42,0))*150+161+'計算A'!S$5*100000+IF(AND($E42=1,MS42=0),50000,0))),1000000))</f>
        <v/>
      </c>
      <c r="WA42">
        <f>IF($B42=0,1000000,IF(INDEX('計算A'!$D$60:$II$104,$B42,17)*DM42=1,IF(AND($E42=2,MT42=0),1000000,IF($F42&gt;0,INDEX('計算A'!T$110:T$114,$F42+1)+IF(AND($E42=1,MT42=0),1000,0),MIN(AER42,20)*400+(IF('計算A'!S$106=1,1-DL42,0)+IF('計算A'!T$106=1,1-DN42,0))*150+171+'計算A'!T$5*100000+IF(AND($E42=1,MT42=0),50000,0))),1000000))</f>
        <v/>
      </c>
      <c r="WB42">
        <f>IF($B42=0,1000000,IF(INDEX('計算A'!$D$60:$II$104,$B42,18)*DN42=1,IF(AND($E42=2,MU42=0),1000000,IF($F42&gt;0,INDEX('計算A'!U$110:U$114,$F42+1)+IF(AND($E42=1,MU42=0),1000,0),MIN(AER42,20)*400+(IF('計算A'!T$106=1,1-DM42,0)+IF('計算A'!U$106=1,1-DO42,0))*150+181+'計算A'!U$5*100000+IF(AND($E42=1,MU42=0),50000,0))),1000000))</f>
        <v/>
      </c>
      <c r="WC42">
        <f>IF($B42=0,1000000,IF(INDEX('計算A'!$D$60:$II$104,$B42,19)*DO42=1,IF(AND($E42=2,MV42=0),1000000,IF($F42&gt;0,INDEX('計算A'!V$110:V$114,$F42+1)+IF(AND($E42=1,MV42=0),1000,0),MIN(AER42,20)*400+(IF('計算A'!U$106=1,1-DN42,0)+IF('計算A'!V$106=1,1-DP42,0))*150+191+'計算A'!V$5*100000+IF(AND($E42=1,MV42=0),50000,0))),1000000))</f>
        <v/>
      </c>
      <c r="WD42">
        <f>IF($B42=0,1000000,IF(INDEX('計算A'!$D$60:$II$104,$B42,20)*DP42=1,IF(AND($E42=2,MW42=0),1000000,IF($F42&gt;0,INDEX('計算A'!W$110:W$114,$F42+1)+IF(AND($E42=1,MW42=0),1000,0),MIN(AER42,20)*400+(IF('計算A'!V$106=1,1-DO42,0)+IF('計算A'!W$106=1,1-DQ42,0))*150+201+'計算A'!W$5*100000+IF(AND($E42=1,MW42=0),50000,0))),1000000))</f>
        <v/>
      </c>
      <c r="WE42">
        <f>IF($B42=0,1000000,IF(INDEX('計算A'!$D$60:$II$104,$B42,21)*DQ42=1,IF(AND($E42=2,MX42=0),1000000,IF($F42&gt;0,INDEX('計算A'!X$110:X$114,$F42+1)+IF(AND($E42=1,MX42=0),1000,0),MIN(AER42,20)*400+(IF('計算A'!W$106=1,1-DP42,0)+IF('計算A'!X$106=1,1-DR42,0))*150+211+'計算A'!X$5*100000+IF(AND($E42=1,MX42=0),50000,0))),1000000))</f>
        <v/>
      </c>
      <c r="WF42">
        <f>IF($B42=0,1000000,IF(INDEX('計算A'!$D$60:$II$104,$B42,22)*DR42=1,IF(AND($E42=2,MY42=0),1000000,IF($F42&gt;0,INDEX('計算A'!Y$110:Y$114,$F42+1)+IF(AND($E42=1,MY42=0),1000,0),MIN(AER42,20)*400+(IF('計算A'!X$106=1,1-DQ42,0)+IF('計算A'!Y$106=1,1-DS42,0))*150+221+'計算A'!Y$5*100000+IF(AND($E42=1,MY42=0),50000,0))),1000000))</f>
        <v/>
      </c>
      <c r="WG42">
        <f>IF($B42=0,1000000,IF(INDEX('計算A'!$D$60:$II$104,$B42,23)*DS42=1,IF(AND($E42=2,MZ42=0),1000000,IF($F42&gt;0,INDEX('計算A'!Z$110:Z$114,$F42+1)+IF(AND($E42=1,MZ42=0),1000,0),MIN(AER42,20)*400+(IF('計算A'!Y$106=1,1-DR42,0)+IF('計算A'!Z$106=1,1-DT42,0))*150+231+'計算A'!Z$5*100000+IF(AND($E42=1,MZ42=0),50000,0))),1000000))</f>
        <v/>
      </c>
      <c r="WH42">
        <f>IF($B42=0,1000000,IF(INDEX('計算A'!$D$60:$II$104,$B42,24)*DT42=1,IF(AND($E42=2,NA42=0),1000000,IF($F42&gt;0,INDEX('計算A'!AA$110:AA$114,$F42+1)+IF(AND($E42=1,NA42=0),1000,0),MIN(AER42,20)*400+(IF('計算A'!Z$106=1,1-DS42,0))*150+241+'計算A'!AA$5*100000+IF(AND($E42=1,NA42=0),50000,0))),1000000))</f>
        <v/>
      </c>
      <c r="WI42">
        <f>IF($B42=0,1000000,IF(INDEX('計算A'!$D$60:$II$104,$B42,25)*DU42=1,IF(AND($E42=2,NB42=0),1000000,IF($F42&gt;0,INDEX('計算A'!AB$110:AB$114,$F42+1)+IF(AND($E42=1,NB42=0),1000,0),MIN(AES42,20)*400+(IF('計算A'!AB$106=1,1-DV42,0))*150+12+'計算A'!AB$5*100000+IF(AND($E42=1,NB42=0),50000,0))),1000000))</f>
        <v/>
      </c>
      <c r="WJ42">
        <f>IF($B42=0,1000000,IF(INDEX('計算A'!$D$60:$II$104,$B42,26)*DV42=1,IF(AND($E42=2,NC42=0),1000000,IF($F42&gt;0,INDEX('計算A'!AC$110:AC$114,$F42+1)+IF(AND($E42=1,NC42=0),1000,0),MIN(AES42,20)*400+(IF('計算A'!AB$106=1,1-DU42,0)+IF('計算A'!AC$106=1,1-DW42,0))*150+22+'計算A'!AC$5*100000+IF(AND($E42=1,NC42=0),50000,0))),1000000))</f>
        <v/>
      </c>
      <c r="WK42">
        <f>IF($B42=0,1000000,IF(INDEX('計算A'!$D$60:$II$104,$B42,27)*DW42=1,IF(AND($E42=2,ND42=0),1000000,IF($F42&gt;0,INDEX('計算A'!AD$110:AD$114,$F42+1)+IF(AND($E42=1,ND42=0),1000,0),MIN(AES42,20)*400+(IF('計算A'!AC$106=1,1-DV42,0)+IF('計算A'!AD$106=1,1-DX42,0))*150+32+'計算A'!AD$5*100000+IF(AND($E42=1,ND42=0),50000,0))),1000000))</f>
        <v/>
      </c>
      <c r="WL42">
        <f>IF($B42=0,1000000,IF(INDEX('計算A'!$D$60:$II$104,$B42,28)*DX42=1,IF(AND($E42=2,NE42=0),1000000,IF($F42&gt;0,INDEX('計算A'!AE$110:AE$114,$F42+1)+IF(AND($E42=1,NE42=0),1000,0),MIN(AES42,20)*400+(IF('計算A'!AD$106=1,1-DW42,0)+IF('計算A'!AE$106=1,1-DY42,0))*150+42+'計算A'!AE$5*100000+IF(AND($E42=1,NE42=0),50000,0))),1000000))</f>
        <v/>
      </c>
      <c r="WM42">
        <f>IF($B42=0,1000000,IF(INDEX('計算A'!$D$60:$II$104,$B42,29)*DY42=1,IF(AND($E42=2,NF42=0),1000000,IF($F42&gt;0,INDEX('計算A'!AF$110:AF$114,$F42+1)+IF(AND($E42=1,NF42=0),1000,0),MIN(AES42,20)*400+(IF('計算A'!AE$106=1,1-DX42,0)+IF('計算A'!AF$106=1,1-DZ42,0))*150+52+'計算A'!AF$5*100000+IF(AND($E42=1,NF42=0),50000,0))),1000000))</f>
        <v/>
      </c>
      <c r="WN42">
        <f>IF($B42=0,1000000,IF(INDEX('計算A'!$D$60:$II$104,$B42,30)*DZ42=1,IF(AND($E42=2,NG42=0),1000000,IF($F42&gt;0,INDEX('計算A'!AG$110:AG$114,$F42+1)+IF(AND($E42=1,NG42=0),1000,0),MIN(AES42,20)*400+(IF('計算A'!AF$106=1,1-DY42,0)+IF('計算A'!AG$106=1,1-EA42,0))*150+62+'計算A'!AG$5*100000+IF(AND($E42=1,NG42=0),50000,0))),1000000))</f>
        <v/>
      </c>
      <c r="WO42">
        <f>IF($B42=0,1000000,IF(INDEX('計算A'!$D$60:$II$104,$B42,31)*EA42=1,IF(AND($E42=2,NH42=0),1000000,IF($F42&gt;0,INDEX('計算A'!AH$110:AH$114,$F42+1)+IF(AND($E42=1,NH42=0),1000,0),MIN(AES42,20)*400+(IF('計算A'!AG$106=1,1-DZ42,0)+IF('計算A'!AH$106=1,1-EB42,0))*150+72+'計算A'!AH$5*100000+IF(AND($E42=1,NH42=0),50000,0))),1000000))</f>
        <v/>
      </c>
      <c r="WP42">
        <f>IF($B42=0,1000000,IF(INDEX('計算A'!$D$60:$II$104,$B42,32)*EB42=1,IF(AND($E42=2,NI42=0),1000000,IF($F42&gt;0,INDEX('計算A'!AI$110:AI$114,$F42+1)+IF(AND($E42=1,NI42=0),1000,0),MIN(AES42,20)*400+(IF('計算A'!AH$106=1,1-EA42,0)+IF('計算A'!AI$106=1,1-EC42,0))*150+82+'計算A'!AI$5*100000+IF(AND($E42=1,NI42=0),50000,0))),1000000))</f>
        <v/>
      </c>
      <c r="WQ42">
        <f>IF($B42=0,1000000,IF(INDEX('計算A'!$D$60:$II$104,$B42,33)*EC42=1,IF(AND($E42=2,NJ42=0),1000000,IF($F42&gt;0,INDEX('計算A'!AJ$110:AJ$114,$F42+1)+IF(AND($E42=1,NJ42=0),1000,0),MIN(AES42,20)*400+(IF('計算A'!AI$106=1,1-EB42,0)+IF('計算A'!AJ$106=1,1-ED42,0))*150+92+'計算A'!AJ$5*100000+IF(AND($E42=1,NJ42=0),50000,0))),1000000))</f>
        <v/>
      </c>
      <c r="WR42">
        <f>IF($B42=0,1000000,IF(INDEX('計算A'!$D$60:$II$104,$B42,34)*ED42=1,IF(AND($E42=2,NK42=0),1000000,IF($F42&gt;0,INDEX('計算A'!AK$110:AK$114,$F42+1)+IF(AND($E42=1,NK42=0),1000,0),MIN(AES42,20)*400+(IF('計算A'!AJ$106=1,1-EC42,0)+IF('計算A'!AK$106=1,1-EE42,0))*150+102+'計算A'!AK$5*100000+IF(AND($E42=1,NK42=0),50000,0))),1000000))</f>
        <v/>
      </c>
      <c r="WS42">
        <f>IF($B42=0,1000000,IF(INDEX('計算A'!$D$60:$II$104,$B42,35)*EE42=1,IF(AND($E42=2,NL42=0),1000000,IF($F42&gt;0,INDEX('計算A'!AL$110:AL$114,$F42+1)+IF(AND($E42=1,NL42=0),1000,0),MIN(AES42,20)*400+(IF('計算A'!AK$106=1,1-ED42,0)+IF('計算A'!AL$106=1,1-EF42,0))*150+112+'計算A'!AL$5*100000+IF(AND($E42=1,NL42=0),50000,0))),1000000))</f>
        <v/>
      </c>
      <c r="WT42">
        <f>IF($B42=0,1000000,IF(INDEX('計算A'!$D$60:$II$104,$B42,36)*EF42=1,IF(AND($E42=2,NM42=0),1000000,IF($F42&gt;0,INDEX('計算A'!AM$110:AM$114,$F42+1)+IF(AND($E42=1,NM42=0),1000,0),MIN(AES42,20)*400+(IF('計算A'!AL$106=1,1-EE42,0)+IF('計算A'!AM$106=1,1-EG42,0))*150+122+'計算A'!AM$5*100000+IF(AND($E42=1,NM42=0),50000,0))),1000000))</f>
        <v/>
      </c>
      <c r="WU42">
        <f>IF($B42=0,1000000,IF(INDEX('計算A'!$D$60:$II$104,$B42,37)*EG42=1,IF(AND($E42=2,NN42=0),1000000,IF($F42&gt;0,INDEX('計算A'!AN$110:AN$114,$F42+1)+IF(AND($E42=1,NN42=0),1000,0),MIN(AES42,20)*400+(IF('計算A'!AM$106=1,1-EF42,0)+IF('計算A'!AN$106=1,1-EH42,0))*150+132+'計算A'!AN$5*100000+IF(AND($E42=1,NN42=0),50000,0))),1000000))</f>
        <v/>
      </c>
      <c r="WV42">
        <f>IF($B42=0,1000000,IF(INDEX('計算A'!$D$60:$II$104,$B42,38)*EH42=1,IF(AND($E42=2,NO42=0),1000000,IF($F42&gt;0,INDEX('計算A'!AO$110:AO$114,$F42+1)+IF(AND($E42=1,NO42=0),1000,0),MIN(AES42,20)*400+(IF('計算A'!AN$106=1,1-EG42,0)+IF('計算A'!AO$106=1,1-EI42,0))*150+142+'計算A'!AO$5*100000+IF(AND($E42=1,NO42=0),50000,0))),1000000))</f>
        <v/>
      </c>
      <c r="WW42">
        <f>IF($B42=0,1000000,IF(INDEX('計算A'!$D$60:$II$104,$B42,39)*EI42=1,IF(AND($E42=2,NP42=0),1000000,IF($F42&gt;0,INDEX('計算A'!AP$110:AP$114,$F42+1)+IF(AND($E42=1,NP42=0),1000,0),MIN(AES42,20)*400+(IF('計算A'!AO$106=1,1-EH42,0)+IF('計算A'!AP$106=1,1-EJ42,0))*150+152+'計算A'!AP$5*100000+IF(AND($E42=1,NP42=0),50000,0))),1000000))</f>
        <v/>
      </c>
      <c r="WX42">
        <f>IF($B42=0,1000000,IF(INDEX('計算A'!$D$60:$II$104,$B42,40)*EJ42=1,IF(AND($E42=2,NQ42=0),1000000,IF($F42&gt;0,INDEX('計算A'!AQ$110:AQ$114,$F42+1)+IF(AND($E42=1,NQ42=0),1000,0),MIN(AES42,20)*400+(IF('計算A'!AP$106=1,1-EI42,0)+IF('計算A'!AQ$106=1,1-EK42,0))*150+162+'計算A'!AQ$5*100000+IF(AND($E42=1,NQ42=0),50000,0))),1000000))</f>
        <v/>
      </c>
      <c r="WY42">
        <f>IF($B42=0,1000000,IF(INDEX('計算A'!$D$60:$II$104,$B42,41)*EK42=1,IF(AND($E42=2,NR42=0),1000000,IF($F42&gt;0,INDEX('計算A'!AR$110:AR$114,$F42+1)+IF(AND($E42=1,NR42=0),1000,0),MIN(AES42,20)*400+(IF('計算A'!AQ$106=1,1-EJ42,0)+IF('計算A'!AR$106=1,1-EL42,0))*150+172+'計算A'!AR$5*100000+IF(AND($E42=1,NR42=0),50000,0))),1000000))</f>
        <v/>
      </c>
      <c r="WZ42">
        <f>IF($B42=0,1000000,IF(INDEX('計算A'!$D$60:$II$104,$B42,42)*EL42=1,IF(AND($E42=2,NS42=0),1000000,IF($F42&gt;0,INDEX('計算A'!AS$110:AS$114,$F42+1)+IF(AND($E42=1,NS42=0),1000,0),MIN(AES42,20)*400+(IF('計算A'!AR$106=1,1-EK42,0)+IF('計算A'!AS$106=1,1-EM42,0))*150+182+'計算A'!AS$5*100000+IF(AND($E42=1,NS42=0),50000,0))),1000000))</f>
        <v/>
      </c>
      <c r="XA42">
        <f>IF($B42=0,1000000,IF(INDEX('計算A'!$D$60:$II$104,$B42,43)*EM42=1,IF(AND($E42=2,NT42=0),1000000,IF($F42&gt;0,INDEX('計算A'!AT$110:AT$114,$F42+1)+IF(AND($E42=1,NT42=0),1000,0),MIN(AES42,20)*400+(IF('計算A'!AS$106=1,1-EL42,0)+IF('計算A'!AT$106=1,1-EN42,0))*150+192+'計算A'!AT$5*100000+IF(AND($E42=1,NT42=0),50000,0))),1000000))</f>
        <v/>
      </c>
      <c r="XB42">
        <f>IF($B42=0,1000000,IF(INDEX('計算A'!$D$60:$II$104,$B42,44)*EN42=1,IF(AND($E42=2,NU42=0),1000000,IF($F42&gt;0,INDEX('計算A'!AU$110:AU$114,$F42+1)+IF(AND($E42=1,NU42=0),1000,0),MIN(AES42,20)*400+(IF('計算A'!AT$106=1,1-EM42,0)+IF('計算A'!AU$106=1,1-EO42,0))*150+202+'計算A'!AU$5*100000+IF(AND($E42=1,NU42=0),50000,0))),1000000))</f>
        <v/>
      </c>
      <c r="XC42">
        <f>IF($B42=0,1000000,IF(INDEX('計算A'!$D$60:$II$104,$B42,45)*EO42=1,IF(AND($E42=2,NV42=0),1000000,IF($F42&gt;0,INDEX('計算A'!AV$110:AV$114,$F42+1)+IF(AND($E42=1,NV42=0),1000,0),MIN(AES42,20)*400+(IF('計算A'!AU$106=1,1-EN42,0)+IF('計算A'!AV$106=1,1-EP42,0))*150+212+'計算A'!AV$5*100000+IF(AND($E42=1,NV42=0),50000,0))),1000000))</f>
        <v/>
      </c>
      <c r="XD42">
        <f>IF($B42=0,1000000,IF(INDEX('計算A'!$D$60:$II$104,$B42,46)*EP42=1,IF(AND($E42=2,NW42=0),1000000,IF($F42&gt;0,INDEX('計算A'!AW$110:AW$114,$F42+1)+IF(AND($E42=1,NW42=0),1000,0),MIN(AES42,20)*400+(IF('計算A'!AV$106=1,1-EO42,0)+IF('計算A'!AW$106=1,1-EQ42,0))*150+222+'計算A'!AW$5*100000+IF(AND($E42=1,NW42=0),50000,0))),1000000))</f>
        <v/>
      </c>
      <c r="XE42">
        <f>IF($B42=0,1000000,IF(INDEX('計算A'!$D$60:$II$104,$B42,47)*EQ42=1,IF(AND($E42=2,NX42=0),1000000,IF($F42&gt;0,INDEX('計算A'!AX$110:AX$114,$F42+1)+IF(AND($E42=1,NX42=0),1000,0),MIN(AES42,20)*400+(IF('計算A'!AW$106=1,1-EP42,0)+IF('計算A'!AX$106=1,1-ER42,0))*150+232+'計算A'!AX$5*100000+IF(AND($E42=1,NX42=0),50000,0))),1000000))</f>
        <v/>
      </c>
      <c r="XF42">
        <f>IF($B42=0,1000000,IF(INDEX('計算A'!$D$60:$II$104,$B42,48)*ER42=1,IF(AND($E42=2,NY42=0),1000000,IF($F42&gt;0,INDEX('計算A'!AY$110:AY$114,$F42+1)+IF(AND($E42=1,NY42=0),1000,0),MIN(AES42,20)*400+(IF('計算A'!AX$106=1,1-EQ42,0))*150+242+'計算A'!AY$5*100000+IF(AND($E42=1,NY42=0),50000,0))),1000000))</f>
        <v/>
      </c>
      <c r="XG42">
        <f>IF($B42=0,1000000,IF(INDEX('計算A'!$D$60:$II$104,$B42,49)*ES42=1,IF(AND($E42=2,NZ42=0),1000000,IF($F42&gt;0,INDEX('計算A'!AZ$110:AZ$114,$F42+1)+IF(AND($E42=1,NZ42=0),1000,0),MIN(AET42,20)*400+(IF('計算A'!AZ$106=1,1-ET42,0))*150+13+'計算A'!AZ$5*100000+IF(AND($E42=1,NZ42=0),50000,0))),1000000))</f>
        <v/>
      </c>
      <c r="XH42">
        <f>IF($B42=0,1000000,IF(INDEX('計算A'!$D$60:$II$104,$B42,50)*ET42=1,IF(AND($E42=2,OA42=0),1000000,IF($F42&gt;0,INDEX('計算A'!BA$110:BA$114,$F42+1)+IF(AND($E42=1,OA42=0),1000,0),MIN(AET42,20)*400+(IF('計算A'!AZ$106=1,1-ES42,0)+IF('計算A'!BA$106=1,1-EU42,0))*150+23+'計算A'!BA$5*100000+IF(AND($E42=1,OA42=0),50000,0))),1000000))</f>
        <v/>
      </c>
      <c r="XI42">
        <f>IF($B42=0,1000000,IF(INDEX('計算A'!$D$60:$II$104,$B42,51)*EU42=1,IF(AND($E42=2,OB42=0),1000000,IF($F42&gt;0,INDEX('計算A'!BB$110:BB$114,$F42+1)+IF(AND($E42=1,OB42=0),1000,0),MIN(AET42,20)*400+(IF('計算A'!BA$106=1,1-ET42,0)+IF('計算A'!BB$106=1,1-EV42,0))*150+33+'計算A'!BB$5*100000+IF(AND($E42=1,OB42=0),50000,0))),1000000))</f>
        <v/>
      </c>
      <c r="XJ42">
        <f>IF($B42=0,1000000,IF(INDEX('計算A'!$D$60:$II$104,$B42,52)*EV42=1,IF(AND($E42=2,OC42=0),1000000,IF($F42&gt;0,INDEX('計算A'!BC$110:BC$114,$F42+1)+IF(AND($E42=1,OC42=0),1000,0),MIN(AET42,20)*400+(IF('計算A'!BB$106=1,1-EU42,0)+IF('計算A'!BC$106=1,1-EW42,0))*150+43+'計算A'!BC$5*100000+IF(AND($E42=1,OC42=0),50000,0))),1000000))</f>
        <v/>
      </c>
      <c r="XK42">
        <f>IF($B42=0,1000000,IF(INDEX('計算A'!$D$60:$II$104,$B42,53)*EW42=1,IF(AND($E42=2,OD42=0),1000000,IF($F42&gt;0,INDEX('計算A'!BD$110:BD$114,$F42+1)+IF(AND($E42=1,OD42=0),1000,0),MIN(AET42,20)*400+(IF('計算A'!BC$106=1,1-EV42,0)+IF('計算A'!BD$106=1,1-EX42,0))*150+53+'計算A'!BD$5*100000+IF(AND($E42=1,OD42=0),50000,0))),1000000))</f>
        <v/>
      </c>
      <c r="XL42">
        <f>IF($B42=0,1000000,IF(INDEX('計算A'!$D$60:$II$104,$B42,54)*EX42=1,IF(AND($E42=2,OE42=0),1000000,IF($F42&gt;0,INDEX('計算A'!BE$110:BE$114,$F42+1)+IF(AND($E42=1,OE42=0),1000,0),MIN(AET42,20)*400+(IF('計算A'!BD$106=1,1-EW42,0)+IF('計算A'!BE$106=1,1-EY42,0))*150+63+'計算A'!BE$5*100000+IF(AND($E42=1,OE42=0),50000,0))),1000000))</f>
        <v/>
      </c>
      <c r="XM42">
        <f>IF($B42=0,1000000,IF(INDEX('計算A'!$D$60:$II$104,$B42,55)*EY42=1,IF(AND($E42=2,OF42=0),1000000,IF($F42&gt;0,INDEX('計算A'!BF$110:BF$114,$F42+1)+IF(AND($E42=1,OF42=0),1000,0),MIN(AET42,20)*400+(IF('計算A'!BE$106=1,1-EX42,0)+IF('計算A'!BF$106=1,1-EZ42,0))*150+73+'計算A'!BF$5*100000+IF(AND($E42=1,OF42=0),50000,0))),1000000))</f>
        <v/>
      </c>
      <c r="XN42">
        <f>IF($B42=0,1000000,IF(INDEX('計算A'!$D$60:$II$104,$B42,56)*EZ42=1,IF(AND($E42=2,OG42=0),1000000,IF($F42&gt;0,INDEX('計算A'!BG$110:BG$114,$F42+1)+IF(AND($E42=1,OG42=0),1000,0),MIN(AET42,20)*400+(IF('計算A'!BF$106=1,1-EY42,0)+IF('計算A'!BG$106=1,1-FA42,0))*150+83+'計算A'!BG$5*100000+IF(AND($E42=1,OG42=0),50000,0))),1000000))</f>
        <v/>
      </c>
      <c r="XO42">
        <f>IF($B42=0,1000000,IF(INDEX('計算A'!$D$60:$II$104,$B42,57)*FA42=1,IF(AND($E42=2,OH42=0),1000000,IF($F42&gt;0,INDEX('計算A'!BH$110:BH$114,$F42+1)+IF(AND($E42=1,OH42=0),1000,0),MIN(AET42,20)*400+(IF('計算A'!BG$106=1,1-EZ42,0)+IF('計算A'!BH$106=1,1-FB42,0))*150+93+'計算A'!BH$5*100000+IF(AND($E42=1,OH42=0),50000,0))),1000000))</f>
        <v/>
      </c>
      <c r="XP42">
        <f>IF($B42=0,1000000,IF(INDEX('計算A'!$D$60:$II$104,$B42,58)*FB42=1,IF(AND($E42=2,OI42=0),1000000,IF($F42&gt;0,INDEX('計算A'!BI$110:BI$114,$F42+1)+IF(AND($E42=1,OI42=0),1000,0),MIN(AET42,20)*400+(IF('計算A'!BH$106=1,1-FA42,0)+IF('計算A'!BI$106=1,1-FC42,0))*150+103+'計算A'!BI$5*100000+IF(AND($E42=1,OI42=0),50000,0))),1000000))</f>
        <v/>
      </c>
      <c r="XQ42">
        <f>IF($B42=0,1000000,IF(INDEX('計算A'!$D$60:$II$104,$B42,59)*FC42=1,IF(AND($E42=2,OJ42=0),1000000,IF($F42&gt;0,INDEX('計算A'!BJ$110:BJ$114,$F42+1)+IF(AND($E42=1,OJ42=0),1000,0),MIN(AET42,20)*400+(IF('計算A'!BI$106=1,1-FB42,0)+IF('計算A'!BJ$106=1,1-FD42,0))*150+113+'計算A'!BJ$5*100000+IF(AND($E42=1,OJ42=0),50000,0))),1000000))</f>
        <v/>
      </c>
      <c r="XR42">
        <f>IF($B42=0,1000000,IF(INDEX('計算A'!$D$60:$II$104,$B42,60)*FD42=1,IF(AND($E42=2,OK42=0),1000000,IF($F42&gt;0,INDEX('計算A'!BK$110:BK$114,$F42+1)+IF(AND($E42=1,OK42=0),1000,0),MIN(AET42,20)*400+(IF('計算A'!BJ$106=1,1-FC42,0)+IF('計算A'!BK$106=1,1-FE42,0))*150+123+'計算A'!BK$5*100000+IF(AND($E42=1,OK42=0),50000,0))),1000000))</f>
        <v/>
      </c>
      <c r="XS42">
        <f>IF($B42=0,1000000,IF(INDEX('計算A'!$D$60:$II$104,$B42,61)*FE42=1,IF(AND($E42=2,OL42=0),1000000,IF($F42&gt;0,INDEX('計算A'!BL$110:BL$114,$F42+1)+IF(AND($E42=1,OL42=0),1000,0),MIN(AET42,20)*400+(IF('計算A'!BK$106=1,1-FD42,0)+IF('計算A'!BL$106=1,1-FF42,0))*150+133+'計算A'!BL$5*100000+IF(AND($E42=1,OL42=0),50000,0))),1000000))</f>
        <v/>
      </c>
      <c r="XT42">
        <f>IF($B42=0,1000000,IF(INDEX('計算A'!$D$60:$II$104,$B42,62)*FF42=1,IF(AND($E42=2,OM42=0),1000000,IF($F42&gt;0,INDEX('計算A'!BM$110:BM$114,$F42+1)+IF(AND($E42=1,OM42=0),1000,0),MIN(AET42,20)*400+(IF('計算A'!BL$106=1,1-FE42,0)+IF('計算A'!BM$106=1,1-FG42,0))*150+143+'計算A'!BM$5*100000+IF(AND($E42=1,OM42=0),50000,0))),1000000))</f>
        <v/>
      </c>
      <c r="XU42">
        <f>IF($B42=0,1000000,IF(INDEX('計算A'!$D$60:$II$104,$B42,63)*FG42=1,IF(AND($E42=2,ON42=0),1000000,IF($F42&gt;0,INDEX('計算A'!BN$110:BN$114,$F42+1)+IF(AND($E42=1,ON42=0),1000,0),MIN(AET42,20)*400+(IF('計算A'!BM$106=1,1-FF42,0)+IF('計算A'!BN$106=1,1-FH42,0))*150+153+'計算A'!BN$5*100000+IF(AND($E42=1,ON42=0),50000,0))),1000000))</f>
        <v/>
      </c>
      <c r="XV42">
        <f>IF($B42=0,1000000,IF(INDEX('計算A'!$D$60:$II$104,$B42,64)*FH42=1,IF(AND($E42=2,OO42=0),1000000,IF($F42&gt;0,INDEX('計算A'!BO$110:BO$114,$F42+1)+IF(AND($E42=1,OO42=0),1000,0),MIN(AET42,20)*400+(IF('計算A'!BN$106=1,1-FG42,0)+IF('計算A'!BO$106=1,1-FI42,0))*150+163+'計算A'!BO$5*100000+IF(AND($E42=1,OO42=0),50000,0))),1000000))</f>
        <v/>
      </c>
      <c r="XW42">
        <f>IF($B42=0,1000000,IF(INDEX('計算A'!$D$60:$II$104,$B42,65)*FI42=1,IF(AND($E42=2,OP42=0),1000000,IF($F42&gt;0,INDEX('計算A'!BP$110:BP$114,$F42+1)+IF(AND($E42=1,OP42=0),1000,0),MIN(AET42,20)*400+(IF('計算A'!BO$106=1,1-FH42,0)+IF('計算A'!BP$106=1,1-FJ42,0))*150+173+'計算A'!BP$5*100000+IF(AND($E42=1,OP42=0),50000,0))),1000000))</f>
        <v/>
      </c>
      <c r="XX42">
        <f>IF($B42=0,1000000,IF(INDEX('計算A'!$D$60:$II$104,$B42,66)*FJ42=1,IF(AND($E42=2,OQ42=0),1000000,IF($F42&gt;0,INDEX('計算A'!BQ$110:BQ$114,$F42+1)+IF(AND($E42=1,OQ42=0),1000,0),MIN(AET42,20)*400+(IF('計算A'!BP$106=1,1-FI42,0)+IF('計算A'!BQ$106=1,1-FK42,0))*150+183+'計算A'!BQ$5*100000+IF(AND($E42=1,OQ42=0),50000,0))),1000000))</f>
        <v/>
      </c>
      <c r="XY42">
        <f>IF($B42=0,1000000,IF(INDEX('計算A'!$D$60:$II$104,$B42,67)*FK42=1,IF(AND($E42=2,OR42=0),1000000,IF($F42&gt;0,INDEX('計算A'!BR$110:BR$114,$F42+1)+IF(AND($E42=1,OR42=0),1000,0),MIN(AET42,20)*400+(IF('計算A'!BQ$106=1,1-FJ42,0)+IF('計算A'!BR$106=1,1-FL42,0))*150+193+'計算A'!BR$5*100000+IF(AND($E42=1,OR42=0),50000,0))),1000000))</f>
        <v/>
      </c>
      <c r="XZ42">
        <f>IF($B42=0,1000000,IF(INDEX('計算A'!$D$60:$II$104,$B42,68)*FL42=1,IF(AND($E42=2,OS42=0),1000000,IF($F42&gt;0,INDEX('計算A'!BS$110:BS$114,$F42+1)+IF(AND($E42=1,OS42=0),1000,0),MIN(AET42,20)*400+(IF('計算A'!BR$106=1,1-FK42,0)+IF('計算A'!BS$106=1,1-FM42,0))*150+203+'計算A'!BS$5*100000+IF(AND($E42=1,OS42=0),50000,0))),1000000))</f>
        <v/>
      </c>
      <c r="YA42">
        <f>IF($B42=0,1000000,IF(INDEX('計算A'!$D$60:$II$104,$B42,69)*FM42=1,IF(AND($E42=2,OT42=0),1000000,IF($F42&gt;0,INDEX('計算A'!BT$110:BT$114,$F42+1)+IF(AND($E42=1,OT42=0),1000,0),MIN(AET42,20)*400+(IF('計算A'!BS$106=1,1-FL42,0)+IF('計算A'!BT$106=1,1-FN42,0))*150+213+'計算A'!BT$5*100000+IF(AND($E42=1,OT42=0),50000,0))),1000000))</f>
        <v/>
      </c>
      <c r="YB42">
        <f>IF($B42=0,1000000,IF(INDEX('計算A'!$D$60:$II$104,$B42,70)*FN42=1,IF(AND($E42=2,OU42=0),1000000,IF($F42&gt;0,INDEX('計算A'!BU$110:BU$114,$F42+1)+IF(AND($E42=1,OU42=0),1000,0),MIN(AET42,20)*400+(IF('計算A'!BT$106=1,1-FM42,0)+IF('計算A'!BU$106=1,1-FO42,0))*150+223+'計算A'!BU$5*100000+IF(AND($E42=1,OU42=0),50000,0))),1000000))</f>
        <v/>
      </c>
      <c r="YC42">
        <f>IF($B42=0,1000000,IF(INDEX('計算A'!$D$60:$II$104,$B42,71)*FO42=1,IF(AND($E42=2,OV42=0),1000000,IF($F42&gt;0,INDEX('計算A'!BV$110:BV$114,$F42+1)+IF(AND($E42=1,OV42=0),1000,0),MIN(AET42,20)*400+(IF('計算A'!BU$106=1,1-FN42,0)+IF('計算A'!BV$106=1,1-FP42,0))*150+233+'計算A'!BV$5*100000+IF(AND($E42=1,OV42=0),50000,0))),1000000))</f>
        <v/>
      </c>
      <c r="YD42">
        <f>IF($B42=0,1000000,IF(INDEX('計算A'!$D$60:$II$104,$B42,72)*FP42=1,IF(AND($E42=2,OW42=0),1000000,IF($F42&gt;0,INDEX('計算A'!BW$110:BW$114,$F42+1)+IF(AND($E42=1,OW42=0),1000,0),MIN(AET42,20)*400+(IF('計算A'!BV$106=1,1-FO42,0))*150+243+'計算A'!BW$5*100000+IF(AND($E42=1,OW42=0),50000,0))),1000000))</f>
        <v/>
      </c>
      <c r="YE42">
        <f>IF($B42=0,1000000,IF(INDEX('計算A'!$D$60:$II$104,$B42,73)*FQ42=1,IF(AND($E42=2,OX42=0),1000000,IF($F42&gt;0,INDEX('計算A'!BX$110:BX$114,$F42+1)+IF(AND($E42=1,OX42=0),1000,0),MIN(AEU42,20)*400+(IF('計算A'!BX$106=1,1-FR42,0))*150+14+'計算A'!BX$5*100000+IF(AND($E42=1,OX42=0),50000,0))),1000000))</f>
        <v/>
      </c>
      <c r="YF42">
        <f>IF($B42=0,1000000,IF(INDEX('計算A'!$D$60:$II$104,$B42,74)*FR42=1,IF(AND($E42=2,OY42=0),1000000,IF($F42&gt;0,INDEX('計算A'!BY$110:BY$114,$F42+1)+IF(AND($E42=1,OY42=0),1000,0),MIN(AEU42,20)*400+(IF('計算A'!BX$106=1,1-FQ42,0)+IF('計算A'!BY$106=1,1-FS42,0))*150+24+'計算A'!BY$5*100000+IF(AND($E42=1,OY42=0),50000,0))),1000000))</f>
        <v/>
      </c>
      <c r="YG42">
        <f>IF($B42=0,1000000,IF(INDEX('計算A'!$D$60:$II$104,$B42,75)*FS42=1,IF(AND($E42=2,OZ42=0),1000000,IF($F42&gt;0,INDEX('計算A'!BZ$110:BZ$114,$F42+1)+IF(AND($E42=1,OZ42=0),1000,0),MIN(AEU42,20)*400+(IF('計算A'!BY$106=1,1-FR42,0)+IF('計算A'!BZ$106=1,1-FT42,0))*150+34+'計算A'!BZ$5*100000+IF(AND($E42=1,OZ42=0),50000,0))),1000000))</f>
        <v/>
      </c>
      <c r="YH42">
        <f>IF($B42=0,1000000,IF(INDEX('計算A'!$D$60:$II$104,$B42,76)*FT42=1,IF(AND($E42=2,PA42=0),1000000,IF($F42&gt;0,INDEX('計算A'!CA$110:CA$114,$F42+1)+IF(AND($E42=1,PA42=0),1000,0),MIN(AEU42,20)*400+(IF('計算A'!BZ$106=1,1-FS42,0)+IF('計算A'!CA$106=1,1-FU42,0))*150+44+'計算A'!CA$5*100000+IF(AND($E42=1,PA42=0),50000,0))),1000000))</f>
        <v/>
      </c>
      <c r="YI42">
        <f>IF($B42=0,1000000,IF(INDEX('計算A'!$D$60:$II$104,$B42,77)*FU42=1,IF(AND($E42=2,PB42=0),1000000,IF($F42&gt;0,INDEX('計算A'!CB$110:CB$114,$F42+1)+IF(AND($E42=1,PB42=0),1000,0),MIN(AEU42,20)*400+(IF('計算A'!CA$106=1,1-FT42,0)+IF('計算A'!CB$106=1,1-FV42,0))*150+54+'計算A'!CB$5*100000+IF(AND($E42=1,PB42=0),50000,0))),1000000))</f>
        <v/>
      </c>
      <c r="YJ42">
        <f>IF($B42=0,1000000,IF(INDEX('計算A'!$D$60:$II$104,$B42,78)*FV42=1,IF(AND($E42=2,PC42=0),1000000,IF($F42&gt;0,INDEX('計算A'!CC$110:CC$114,$F42+1)+IF(AND($E42=1,PC42=0),1000,0),MIN(AEU42,20)*400+(IF('計算A'!CB$106=1,1-FU42,0)+IF('計算A'!CC$106=1,1-FW42,0))*150+64+'計算A'!CC$5*100000+IF(AND($E42=1,PC42=0),50000,0))),1000000))</f>
        <v/>
      </c>
      <c r="YK42">
        <f>IF($B42=0,1000000,IF(INDEX('計算A'!$D$60:$II$104,$B42,79)*FW42=1,IF(AND($E42=2,PD42=0),1000000,IF($F42&gt;0,INDEX('計算A'!CD$110:CD$114,$F42+1)+IF(AND($E42=1,PD42=0),1000,0),MIN(AEU42,20)*400+(IF('計算A'!CC$106=1,1-FV42,0)+IF('計算A'!CD$106=1,1-FX42,0))*150+74+'計算A'!CD$5*100000+IF(AND($E42=1,PD42=0),50000,0))),1000000))</f>
        <v/>
      </c>
      <c r="YL42">
        <f>IF($B42=0,1000000,IF(INDEX('計算A'!$D$60:$II$104,$B42,80)*FX42=1,IF(AND($E42=2,PE42=0),1000000,IF($F42&gt;0,INDEX('計算A'!CE$110:CE$114,$F42+1)+IF(AND($E42=1,PE42=0),1000,0),MIN(AEU42,20)*400+(IF('計算A'!CD$106=1,1-FW42,0)+IF('計算A'!CE$106=1,1-FY42,0))*150+84+'計算A'!CE$5*100000+IF(AND($E42=1,PE42=0),50000,0))),1000000))</f>
        <v/>
      </c>
      <c r="YM42">
        <f>IF($B42=0,1000000,IF(INDEX('計算A'!$D$60:$II$104,$B42,81)*FY42=1,IF(AND($E42=2,PF42=0),1000000,IF($F42&gt;0,INDEX('計算A'!CF$110:CF$114,$F42+1)+IF(AND($E42=1,PF42=0),1000,0),MIN(AEU42,20)*400+(IF('計算A'!CE$106=1,1-FX42,0)+IF('計算A'!CF$106=1,1-FZ42,0))*150+94+'計算A'!CF$5*100000+IF(AND($E42=1,PF42=0),50000,0))),1000000))</f>
        <v/>
      </c>
      <c r="YN42">
        <f>IF($B42=0,1000000,IF(INDEX('計算A'!$D$60:$II$104,$B42,82)*FZ42=1,IF(AND($E42=2,PG42=0),1000000,IF($F42&gt;0,INDEX('計算A'!CG$110:CG$114,$F42+1)+IF(AND($E42=1,PG42=0),1000,0),MIN(AEU42,20)*400+(IF('計算A'!CF$106=1,1-FY42,0)+IF('計算A'!CG$106=1,1-GA42,0))*150+104+'計算A'!CG$5*100000+IF(AND($E42=1,PG42=0),50000,0))),1000000))</f>
        <v/>
      </c>
      <c r="YO42">
        <f>IF($B42=0,1000000,IF(INDEX('計算A'!$D$60:$II$104,$B42,83)*GA42=1,IF(AND($E42=2,PH42=0),1000000,IF($F42&gt;0,INDEX('計算A'!CH$110:CH$114,$F42+1)+IF(AND($E42=1,PH42=0),1000,0),MIN(AEU42,20)*400+(IF('計算A'!CG$106=1,1-FZ42,0)+IF('計算A'!CH$106=1,1-GB42,0))*150+114+'計算A'!CH$5*100000+IF(AND($E42=1,PH42=0),50000,0))),1000000))</f>
        <v/>
      </c>
      <c r="YP42">
        <f>IF($B42=0,1000000,IF(INDEX('計算A'!$D$60:$II$104,$B42,84)*GB42=1,IF(AND($E42=2,PI42=0),1000000,IF($F42&gt;0,INDEX('計算A'!CI$110:CI$114,$F42+1)+IF(AND($E42=1,PI42=0),1000,0),MIN(AEU42,20)*400+(IF('計算A'!CH$106=1,1-GA42,0)+IF('計算A'!CI$106=1,1-GC42,0))*150+124+'計算A'!CI$5*100000+IF(AND($E42=1,PI42=0),50000,0))),1000000))</f>
        <v/>
      </c>
      <c r="YQ42">
        <f>IF($B42=0,1000000,IF(INDEX('計算A'!$D$60:$II$104,$B42,85)*GC42=1,IF(AND($E42=2,PJ42=0),1000000,IF($F42&gt;0,INDEX('計算A'!CJ$110:CJ$114,$F42+1)+IF(AND($E42=1,PJ42=0),1000,0),MIN(AEU42,20)*400+(IF('計算A'!CI$106=1,1-GB42,0)+IF('計算A'!CJ$106=1,1-GD42,0))*150+134+'計算A'!CJ$5*100000+IF(AND($E42=1,PJ42=0),50000,0))),1000000))</f>
        <v/>
      </c>
      <c r="YR42">
        <f>IF($B42=0,1000000,IF(INDEX('計算A'!$D$60:$II$104,$B42,86)*GD42=1,IF(AND($E42=2,PK42=0),1000000,IF($F42&gt;0,INDEX('計算A'!CK$110:CK$114,$F42+1)+IF(AND($E42=1,PK42=0),1000,0),MIN(AEU42,20)*400+(IF('計算A'!CJ$106=1,1-GC42,0)+IF('計算A'!CK$106=1,1-GE42,0))*150+144+'計算A'!CK$5*100000+IF(AND($E42=1,PK42=0),50000,0))),1000000))</f>
        <v/>
      </c>
      <c r="YS42">
        <f>IF($B42=0,1000000,IF(INDEX('計算A'!$D$60:$II$104,$B42,87)*GE42=1,IF(AND($E42=2,PL42=0),1000000,IF($F42&gt;0,INDEX('計算A'!CL$110:CL$114,$F42+1)+IF(AND($E42=1,PL42=0),1000,0),MIN(AEU42,20)*400+(IF('計算A'!CK$106=1,1-GD42,0)+IF('計算A'!CL$106=1,1-GF42,0))*150+154+'計算A'!CL$5*100000+IF(AND($E42=1,PL42=0),50000,0))),1000000))</f>
        <v/>
      </c>
      <c r="YT42">
        <f>IF($B42=0,1000000,IF(INDEX('計算A'!$D$60:$II$104,$B42,88)*GF42=1,IF(AND($E42=2,PM42=0),1000000,IF($F42&gt;0,INDEX('計算A'!CM$110:CM$114,$F42+1)+IF(AND($E42=1,PM42=0),1000,0),MIN(AEU42,20)*400+(IF('計算A'!CL$106=1,1-GE42,0)+IF('計算A'!CM$106=1,1-GG42,0))*150+164+'計算A'!CM$5*100000+IF(AND($E42=1,PM42=0),50000,0))),1000000))</f>
        <v/>
      </c>
      <c r="YU42">
        <f>IF($B42=0,1000000,IF(INDEX('計算A'!$D$60:$II$104,$B42,89)*GG42=1,IF(AND($E42=2,PN42=0),1000000,IF($F42&gt;0,INDEX('計算A'!CN$110:CN$114,$F42+1)+IF(AND($E42=1,PN42=0),1000,0),MIN(AEU42,20)*400+(IF('計算A'!CM$106=1,1-GF42,0)+IF('計算A'!CN$106=1,1-GH42,0))*150+174+'計算A'!CN$5*100000+IF(AND($E42=1,PN42=0),50000,0))),1000000))</f>
        <v/>
      </c>
      <c r="YV42">
        <f>IF($B42=0,1000000,IF(INDEX('計算A'!$D$60:$II$104,$B42,90)*GH42=1,IF(AND($E42=2,PO42=0),1000000,IF($F42&gt;0,INDEX('計算A'!CO$110:CO$114,$F42+1)+IF(AND($E42=1,PO42=0),1000,0),MIN(AEU42,20)*400+(IF('計算A'!CN$106=1,1-GG42,0)+IF('計算A'!CO$106=1,1-GI42,0))*150+184+'計算A'!CO$5*100000+IF(AND($E42=1,PO42=0),50000,0))),1000000))</f>
        <v/>
      </c>
      <c r="YW42">
        <f>IF($B42=0,1000000,IF(INDEX('計算A'!$D$60:$II$104,$B42,91)*GI42=1,IF(AND($E42=2,PP42=0),1000000,IF($F42&gt;0,INDEX('計算A'!CP$110:CP$114,$F42+1)+IF(AND($E42=1,PP42=0),1000,0),MIN(AEU42,20)*400+(IF('計算A'!CO$106=1,1-GH42,0)+IF('計算A'!CP$106=1,1-GJ42,0))*150+194+'計算A'!CP$5*100000+IF(AND($E42=1,PP42=0),50000,0))),1000000))</f>
        <v/>
      </c>
      <c r="YX42">
        <f>IF($B42=0,1000000,IF(INDEX('計算A'!$D$60:$II$104,$B42,92)*GJ42=1,IF(AND($E42=2,PQ42=0),1000000,IF($F42&gt;0,INDEX('計算A'!CQ$110:CQ$114,$F42+1)+IF(AND($E42=1,PQ42=0),1000,0),MIN(AEU42,20)*400+(IF('計算A'!CP$106=1,1-GI42,0)+IF('計算A'!CQ$106=1,1-GK42,0))*150+204+'計算A'!CQ$5*100000+IF(AND($E42=1,PQ42=0),50000,0))),1000000))</f>
        <v/>
      </c>
      <c r="YY42">
        <f>IF($B42=0,1000000,IF(INDEX('計算A'!$D$60:$II$104,$B42,93)*GK42=1,IF(AND($E42=2,PR42=0),1000000,IF($F42&gt;0,INDEX('計算A'!CR$110:CR$114,$F42+1)+IF(AND($E42=1,PR42=0),1000,0),MIN(AEU42,20)*400+(IF('計算A'!CQ$106=1,1-GJ42,0)+IF('計算A'!CR$106=1,1-GL42,0))*150+214+'計算A'!CR$5*100000+IF(AND($E42=1,PR42=0),50000,0))),1000000))</f>
        <v/>
      </c>
      <c r="YZ42">
        <f>IF($B42=0,1000000,IF(INDEX('計算A'!$D$60:$II$104,$B42,94)*GL42=1,IF(AND($E42=2,PS42=0),1000000,IF($F42&gt;0,INDEX('計算A'!CS$110:CS$114,$F42+1)+IF(AND($E42=1,PS42=0),1000,0),MIN(AEU42,20)*400+(IF('計算A'!CR$106=1,1-GK42,0)+IF('計算A'!CS$106=1,1-GM42,0))*150+224+'計算A'!CS$5*100000+IF(AND($E42=1,PS42=0),50000,0))),1000000))</f>
        <v/>
      </c>
      <c r="ZA42">
        <f>IF($B42=0,1000000,IF(INDEX('計算A'!$D$60:$II$104,$B42,95)*GM42=1,IF(AND($E42=2,PT42=0),1000000,IF($F42&gt;0,INDEX('計算A'!CT$110:CT$114,$F42+1)+IF(AND($E42=1,PT42=0),1000,0),MIN(AEU42,20)*400+(IF('計算A'!CS$106=1,1-GL42,0)+IF('計算A'!CT$106=1,1-GN42,0))*150+234+'計算A'!CT$5*100000+IF(AND($E42=1,PT42=0),50000,0))),1000000))</f>
        <v/>
      </c>
      <c r="ZB42">
        <f>IF($B42=0,1000000,IF(INDEX('計算A'!$D$60:$II$104,$B42,96)*GN42=1,IF(AND($E42=2,PU42=0),1000000,IF($F42&gt;0,INDEX('計算A'!CU$110:CU$114,$F42+1)+IF(AND($E42=1,PU42=0),1000,0),MIN(AEU42,20)*400+(IF('計算A'!CT$106=1,1-GM42,0))*150+244+'計算A'!CU$5*100000+IF(AND($E42=1,PU42=0),50000,0))),1000000))</f>
        <v/>
      </c>
      <c r="ZC42">
        <f>IF($B42=0,1000000,IF(INDEX('計算A'!$D$60:$II$104,$B42,97)*GO42=1,IF(AND($E42=2,PV42=0),1000000,IF($F42&gt;0,INDEX('計算A'!CV$110:CV$114,$F42+1)+IF(AND($E42=1,PV42=0),1000,0),MIN(AEV42,20)*400+(IF('計算A'!CV$106=1,1-GP42,0))*150+15+'計算A'!CV$5*100000+IF(AND($E42=1,PV42=0),50000,0))),1000000))</f>
        <v/>
      </c>
      <c r="ZD42">
        <f>IF($B42=0,1000000,IF(INDEX('計算A'!$D$60:$II$104,$B42,98)*GP42=1,IF(AND($E42=2,PW42=0),1000000,IF($F42&gt;0,INDEX('計算A'!CW$110:CW$114,$F42+1)+IF(AND($E42=1,PW42=0),1000,0),MIN(AEV42,20)*400+(IF('計算A'!CV$106=1,1-GO42,0)+IF('計算A'!CW$106=1,1-GQ42,0))*150+25+'計算A'!CW$5*100000+IF(AND($E42=1,PW42=0),50000,0))),1000000))</f>
        <v/>
      </c>
      <c r="ZE42">
        <f>IF($B42=0,1000000,IF(INDEX('計算A'!$D$60:$II$104,$B42,99)*GQ42=1,IF(AND($E42=2,PX42=0),1000000,IF($F42&gt;0,INDEX('計算A'!CX$110:CX$114,$F42+1)+IF(AND($E42=1,PX42=0),1000,0),MIN(AEV42,20)*400+(IF('計算A'!CW$106=1,1-GP42,0)+IF('計算A'!CX$106=1,1-GR42,0))*150+35+'計算A'!CX$5*100000+IF(AND($E42=1,PX42=0),50000,0))),1000000))</f>
        <v/>
      </c>
      <c r="ZF42">
        <f>IF($B42=0,1000000,IF(INDEX('計算A'!$D$60:$II$104,$B42,100)*GR42=1,IF(AND($E42=2,PY42=0),1000000,IF($F42&gt;0,INDEX('計算A'!CY$110:CY$114,$F42+1)+IF(AND($E42=1,PY42=0),1000,0),MIN(AEV42,20)*400+(IF('計算A'!CX$106=1,1-GQ42,0)+IF('計算A'!CY$106=1,1-GS42,0))*150+45+'計算A'!CY$5*100000+IF(AND($E42=1,PY42=0),50000,0))),1000000))</f>
        <v/>
      </c>
      <c r="ZG42">
        <f>IF($B42=0,1000000,IF(INDEX('計算A'!$D$60:$II$104,$B42,101)*GS42=1,IF(AND($E42=2,PZ42=0),1000000,IF($F42&gt;0,INDEX('計算A'!CZ$110:CZ$114,$F42+1)+IF(AND($E42=1,PZ42=0),1000,0),MIN(AEV42,20)*400+(IF('計算A'!CY$106=1,1-GR42,0)+IF('計算A'!CZ$106=1,1-GT42,0))*150+55+'計算A'!CZ$5*100000+IF(AND($E42=1,PZ42=0),50000,0))),1000000))</f>
        <v/>
      </c>
      <c r="ZH42">
        <f>IF($B42=0,1000000,IF(INDEX('計算A'!$D$60:$II$104,$B42,102)*GT42=1,IF(AND($E42=2,QA42=0),1000000,IF($F42&gt;0,INDEX('計算A'!DA$110:DA$114,$F42+1)+IF(AND($E42=1,QA42=0),1000,0),MIN(AEV42,20)*400+(IF('計算A'!CZ$106=1,1-GS42,0)+IF('計算A'!DA$106=1,1-GU42,0))*150+65+'計算A'!DA$5*100000+IF(AND($E42=1,QA42=0),50000,0))),1000000))</f>
        <v/>
      </c>
      <c r="ZI42">
        <f>IF($B42=0,1000000,IF(INDEX('計算A'!$D$60:$II$104,$B42,103)*GU42=1,IF(AND($E42=2,QB42=0),1000000,IF($F42&gt;0,INDEX('計算A'!DB$110:DB$114,$F42+1)+IF(AND($E42=1,QB42=0),1000,0),MIN(AEV42,20)*400+(IF('計算A'!DA$106=1,1-GT42,0)+IF('計算A'!DB$106=1,1-GV42,0))*150+75+'計算A'!DB$5*100000+IF(AND($E42=1,QB42=0),50000,0))),1000000))</f>
        <v/>
      </c>
      <c r="ZJ42">
        <f>IF($B42=0,1000000,IF(INDEX('計算A'!$D$60:$II$104,$B42,104)*GV42=1,IF(AND($E42=2,QC42=0),1000000,IF($F42&gt;0,INDEX('計算A'!DC$110:DC$114,$F42+1)+IF(AND($E42=1,QC42=0),1000,0),MIN(AEV42,20)*400+(IF('計算A'!DB$106=1,1-GU42,0)+IF('計算A'!DC$106=1,1-GW42,0))*150+85+'計算A'!DC$5*100000+IF(AND($E42=1,QC42=0),50000,0))),1000000))</f>
        <v/>
      </c>
      <c r="ZK42">
        <f>IF($B42=0,1000000,IF(INDEX('計算A'!$D$60:$II$104,$B42,105)*GW42=1,IF(AND($E42=2,QD42=0),1000000,IF($F42&gt;0,INDEX('計算A'!DD$110:DD$114,$F42+1)+IF(AND($E42=1,QD42=0),1000,0),MIN(AEV42,20)*400+(IF('計算A'!DC$106=1,1-GV42,0)+IF('計算A'!DD$106=1,1-GX42,0))*150+95+'計算A'!DD$5*100000+IF(AND($E42=1,QD42=0),50000,0))),1000000))</f>
        <v/>
      </c>
      <c r="ZL42">
        <f>IF($B42=0,1000000,IF(INDEX('計算A'!$D$60:$II$104,$B42,106)*GX42=1,IF(AND($E42=2,QE42=0),1000000,IF($F42&gt;0,INDEX('計算A'!DE$110:DE$114,$F42+1)+IF(AND($E42=1,QE42=0),1000,0),MIN(AEV42,20)*400+(IF('計算A'!DD$106=1,1-GW42,0)+IF('計算A'!DE$106=1,1-GY42,0))*150+105+'計算A'!DE$5*100000+IF(AND($E42=1,QE42=0),50000,0))),1000000))</f>
        <v/>
      </c>
      <c r="ZM42">
        <f>IF($B42=0,1000000,IF(INDEX('計算A'!$D$60:$II$104,$B42,107)*GY42=1,IF(AND($E42=2,QF42=0),1000000,IF($F42&gt;0,INDEX('計算A'!DF$110:DF$114,$F42+1)+IF(AND($E42=1,QF42=0),1000,0),MIN(AEV42,20)*400+(IF('計算A'!DE$106=1,1-GX42,0)+IF('計算A'!DF$106=1,1-GZ42,0))*150+115+'計算A'!DF$5*100000+IF(AND($E42=1,QF42=0),50000,0))),1000000))</f>
        <v/>
      </c>
      <c r="ZN42">
        <f>IF($B42=0,1000000,IF(INDEX('計算A'!$D$60:$II$104,$B42,108)*GZ42=1,IF(AND($E42=2,QG42=0),1000000,IF($F42&gt;0,INDEX('計算A'!DG$110:DG$114,$F42+1)+IF(AND($E42=1,QG42=0),1000,0),MIN(AEV42,20)*400+(IF('計算A'!DF$106=1,1-GY42,0)+IF('計算A'!DG$106=1,1-HA42,0))*150+125+'計算A'!DG$5*100000+IF(AND($E42=1,QG42=0),50000,0))),1000000))</f>
        <v/>
      </c>
      <c r="ZO42">
        <f>IF($B42=0,1000000,IF(INDEX('計算A'!$D$60:$II$104,$B42,109)*HA42=1,IF(AND($E42=2,QH42=0),1000000,IF($F42&gt;0,INDEX('計算A'!DH$110:DH$114,$F42+1)+IF(AND($E42=1,QH42=0),1000,0),MIN(AEV42,20)*400+(IF('計算A'!DG$106=1,1-GZ42,0)+IF('計算A'!DH$106=1,1-HB42,0))*150+135+'計算A'!DH$5*100000+IF(AND($E42=1,QH42=0),50000,0))),1000000))</f>
        <v/>
      </c>
      <c r="ZP42">
        <f>IF($B42=0,1000000,IF(INDEX('計算A'!$D$60:$II$104,$B42,110)*HB42=1,IF(AND($E42=2,QI42=0),1000000,IF($F42&gt;0,INDEX('計算A'!DI$110:DI$114,$F42+1)+IF(AND($E42=1,QI42=0),1000,0),MIN(AEV42,20)*400+(IF('計算A'!DH$106=1,1-HA42,0)+IF('計算A'!DI$106=1,1-HC42,0))*150+145+'計算A'!DI$5*100000+IF(AND($E42=1,QI42=0),50000,0))),1000000))</f>
        <v/>
      </c>
      <c r="ZQ42">
        <f>IF($B42=0,1000000,IF(INDEX('計算A'!$D$60:$II$104,$B42,111)*HC42=1,IF(AND($E42=2,QJ42=0),1000000,IF($F42&gt;0,INDEX('計算A'!DJ$110:DJ$114,$F42+1)+IF(AND($E42=1,QJ42=0),1000,0),MIN(AEV42,20)*400+(IF('計算A'!DI$106=1,1-HB42,0)+IF('計算A'!DJ$106=1,1-HD42,0))*150+155+'計算A'!DJ$5*100000+IF(AND($E42=1,QJ42=0),50000,0))),1000000))</f>
        <v/>
      </c>
      <c r="ZR42">
        <f>IF($B42=0,1000000,IF(INDEX('計算A'!$D$60:$II$104,$B42,112)*HD42=1,IF(AND($E42=2,QK42=0),1000000,IF($F42&gt;0,INDEX('計算A'!DK$110:DK$114,$F42+1)+IF(AND($E42=1,QK42=0),1000,0),MIN(AEV42,20)*400+(IF('計算A'!DJ$106=1,1-HC42,0)+IF('計算A'!DK$106=1,1-HE42,0))*150+165+'計算A'!DK$5*100000+IF(AND($E42=1,QK42=0),50000,0))),1000000))</f>
        <v/>
      </c>
      <c r="ZS42">
        <f>IF($B42=0,1000000,IF(INDEX('計算A'!$D$60:$II$104,$B42,113)*HE42=1,IF(AND($E42=2,QL42=0),1000000,IF($F42&gt;0,INDEX('計算A'!DL$110:DL$114,$F42+1)+IF(AND($E42=1,QL42=0),1000,0),MIN(AEV42,20)*400+(IF('計算A'!DK$106=1,1-HD42,0)+IF('計算A'!DL$106=1,1-HF42,0))*150+175+'計算A'!DL$5*100000+IF(AND($E42=1,QL42=0),50000,0))),1000000))</f>
        <v/>
      </c>
      <c r="ZT42">
        <f>IF($B42=0,1000000,IF(INDEX('計算A'!$D$60:$II$104,$B42,114)*HF42=1,IF(AND($E42=2,QM42=0),1000000,IF($F42&gt;0,INDEX('計算A'!DM$110:DM$114,$F42+1)+IF(AND($E42=1,QM42=0),1000,0),MIN(AEV42,20)*400+(IF('計算A'!DL$106=1,1-HE42,0)+IF('計算A'!DM$106=1,1-HG42,0))*150+185+'計算A'!DM$5*100000+IF(AND($E42=1,QM42=0),50000,0))),1000000))</f>
        <v/>
      </c>
      <c r="ZU42">
        <f>IF($B42=0,1000000,IF(INDEX('計算A'!$D$60:$II$104,$B42,115)*HG42=1,IF(AND($E42=2,QN42=0),1000000,IF($F42&gt;0,INDEX('計算A'!DN$110:DN$114,$F42+1)+IF(AND($E42=1,QN42=0),1000,0),MIN(AEV42,20)*400+(IF('計算A'!DM$106=1,1-HF42,0)+IF('計算A'!DN$106=1,1-HH42,0))*150+195+'計算A'!DN$5*100000+IF(AND($E42=1,QN42=0),50000,0))),1000000))</f>
        <v/>
      </c>
      <c r="ZV42">
        <f>IF($B42=0,1000000,IF(INDEX('計算A'!$D$60:$II$104,$B42,116)*HH42=1,IF(AND($E42=2,QO42=0),1000000,IF($F42&gt;0,INDEX('計算A'!DO$110:DO$114,$F42+1)+IF(AND($E42=1,QO42=0),1000,0),MIN(AEV42,20)*400+(IF('計算A'!DN$106=1,1-HG42,0)+IF('計算A'!DO$106=1,1-HI42,0))*150+205+'計算A'!DO$5*100000+IF(AND($E42=1,QO42=0),50000,0))),1000000))</f>
        <v/>
      </c>
      <c r="ZW42">
        <f>IF($B42=0,1000000,IF(INDEX('計算A'!$D$60:$II$104,$B42,117)*HI42=1,IF(AND($E42=2,QP42=0),1000000,IF($F42&gt;0,INDEX('計算A'!DP$110:DP$114,$F42+1)+IF(AND($E42=1,QP42=0),1000,0),MIN(AEV42,20)*400+(IF('計算A'!DO$106=1,1-HH42,0)+IF('計算A'!DP$106=1,1-HJ42,0))*150+215+'計算A'!DP$5*100000+IF(AND($E42=1,QP42=0),50000,0))),1000000))</f>
        <v/>
      </c>
      <c r="ZX42">
        <f>IF($B42=0,1000000,IF(INDEX('計算A'!$D$60:$II$104,$B42,118)*HJ42=1,IF(AND($E42=2,QQ42=0),1000000,IF($F42&gt;0,INDEX('計算A'!DQ$110:DQ$114,$F42+1)+IF(AND($E42=1,QQ42=0),1000,0),MIN(AEV42,20)*400+(IF('計算A'!DP$106=1,1-HI42,0)+IF('計算A'!DQ$106=1,1-HK42,0))*150+225+'計算A'!DQ$5*100000+IF(AND($E42=1,QQ42=0),50000,0))),1000000))</f>
        <v/>
      </c>
      <c r="ZY42">
        <f>IF($B42=0,1000000,IF(INDEX('計算A'!$D$60:$II$104,$B42,119)*HK42=1,IF(AND($E42=2,QR42=0),1000000,IF($F42&gt;0,INDEX('計算A'!DR$110:DR$114,$F42+1)+IF(AND($E42=1,QR42=0),1000,0),MIN(AEV42,20)*400+(IF('計算A'!DQ$106=1,1-HJ42,0)+IF('計算A'!DR$106=1,1-HL42,0))*150+235+'計算A'!DR$5*100000+IF(AND($E42=1,QR42=0),50000,0))),1000000))</f>
        <v/>
      </c>
      <c r="ZZ42">
        <f>IF($B42=0,1000000,IF(INDEX('計算A'!$D$60:$II$104,$B42,120)*HL42=1,IF(AND($E42=2,QS42=0),1000000,IF($F42&gt;0,INDEX('計算A'!DS$110:DS$114,$F42+1)+IF(AND($E42=1,QS42=0),1000,0),MIN(AEV42,20)*400+(IF('計算A'!DR$106=1,1-HK42,0))*150+245+'計算A'!DS$5*100000+IF(AND($E42=1,QS42=0),50000,0))),1000000))</f>
        <v/>
      </c>
      <c r="AAA42">
        <f>IF($B42=0,1000000,IF(INDEX('計算A'!$D$60:$II$104,$B42,121)*HM42=1,IF(AND($E42=2,QT42=0),1000000,IF($F42&gt;0,INDEX('計算A'!DT$110:DT$114,$F42+1)+IF(AND($E42=1,QT42=0),1000,0),MIN(AEW42,20)*400+(IF('計算A'!DT$106=1,1-HN42,0))*150+16+'計算A'!DT$5*100000+IF(AND($E42=1,QT42=0),50000,0))),1000000))</f>
        <v/>
      </c>
      <c r="AAB42">
        <f>IF($B42=0,1000000,IF(INDEX('計算A'!$D$60:$II$104,$B42,122)*HN42=1,IF(AND($E42=2,QU42=0),1000000,IF($F42&gt;0,INDEX('計算A'!DU$110:DU$114,$F42+1)+IF(AND($E42=1,QU42=0),1000,0),MIN(AEW42,20)*400+(IF('計算A'!DT$106=1,1-HM42,0)+IF('計算A'!DU$106=1,1-HO42,0))*150+26+'計算A'!DU$5*100000+IF(AND($E42=1,QU42=0),50000,0))),1000000))</f>
        <v/>
      </c>
      <c r="AAC42">
        <f>IF($B42=0,1000000,IF(INDEX('計算A'!$D$60:$II$104,$B42,123)*HO42=1,IF(AND($E42=2,QV42=0),1000000,IF($F42&gt;0,INDEX('計算A'!DV$110:DV$114,$F42+1)+IF(AND($E42=1,QV42=0),1000,0),MIN(AEW42,20)*400+(IF('計算A'!DU$106=1,1-HN42,0)+IF('計算A'!DV$106=1,1-HP42,0))*150+36+'計算A'!DV$5*100000+IF(AND($E42=1,QV42=0),50000,0))),1000000))</f>
        <v/>
      </c>
      <c r="AAD42">
        <f>IF($B42=0,1000000,IF(INDEX('計算A'!$D$60:$II$104,$B42,124)*HP42=1,IF(AND($E42=2,QW42=0),1000000,IF($F42&gt;0,INDEX('計算A'!DW$110:DW$114,$F42+1)+IF(AND($E42=1,QW42=0),1000,0),MIN(AEW42,20)*400+(IF('計算A'!DV$106=1,1-HO42,0)+IF('計算A'!DW$106=1,1-HQ42,0))*150+46+'計算A'!DW$5*100000+IF(AND($E42=1,QW42=0),50000,0))),1000000))</f>
        <v/>
      </c>
      <c r="AAE42">
        <f>IF($B42=0,1000000,IF(INDEX('計算A'!$D$60:$II$104,$B42,125)*HQ42=1,IF(AND($E42=2,QX42=0),1000000,IF($F42&gt;0,INDEX('計算A'!DX$110:DX$114,$F42+1)+IF(AND($E42=1,QX42=0),1000,0),MIN(AEW42,20)*400+(IF('計算A'!DW$106=1,1-HP42,0)+IF('計算A'!DX$106=1,1-HR42,0))*150+56+'計算A'!DX$5*100000+IF(AND($E42=1,QX42=0),50000,0))),1000000))</f>
        <v/>
      </c>
      <c r="AAF42">
        <f>IF($B42=0,1000000,IF(INDEX('計算A'!$D$60:$II$104,$B42,126)*HR42=1,IF(AND($E42=2,QY42=0),1000000,IF($F42&gt;0,INDEX('計算A'!DY$110:DY$114,$F42+1)+IF(AND($E42=1,QY42=0),1000,0),MIN(AEW42,20)*400+(IF('計算A'!DX$106=1,1-HQ42,0)+IF('計算A'!DY$106=1,1-HS42,0))*150+66+'計算A'!DY$5*100000+IF(AND($E42=1,QY42=0),50000,0))),1000000))</f>
        <v/>
      </c>
      <c r="AAG42">
        <f>IF($B42=0,1000000,IF(INDEX('計算A'!$D$60:$II$104,$B42,127)*HS42=1,IF(AND($E42=2,QZ42=0),1000000,IF($F42&gt;0,INDEX('計算A'!DZ$110:DZ$114,$F42+1)+IF(AND($E42=1,QZ42=0),1000,0),MIN(AEW42,20)*400+(IF('計算A'!DY$106=1,1-HR42,0)+IF('計算A'!DZ$106=1,1-HT42,0))*150+76+'計算A'!DZ$5*100000+IF(AND($E42=1,QZ42=0),50000,0))),1000000))</f>
        <v/>
      </c>
      <c r="AAH42">
        <f>IF($B42=0,1000000,IF(INDEX('計算A'!$D$60:$II$104,$B42,128)*HT42=1,IF(AND($E42=2,RA42=0),1000000,IF($F42&gt;0,INDEX('計算A'!EA$110:EA$114,$F42+1)+IF(AND($E42=1,RA42=0),1000,0),MIN(AEW42,20)*400+(IF('計算A'!DZ$106=1,1-HS42,0)+IF('計算A'!EA$106=1,1-HU42,0))*150+86+'計算A'!EA$5*100000+IF(AND($E42=1,RA42=0),50000,0))),1000000))</f>
        <v/>
      </c>
      <c r="AAI42">
        <f>IF($B42=0,1000000,IF(INDEX('計算A'!$D$60:$II$104,$B42,129)*HU42=1,IF(AND($E42=2,RB42=0),1000000,IF($F42&gt;0,INDEX('計算A'!EB$110:EB$114,$F42+1)+IF(AND($E42=1,RB42=0),1000,0),MIN(AEW42,20)*400+(IF('計算A'!EA$106=1,1-HT42,0)+IF('計算A'!EB$106=1,1-HV42,0))*150+96+'計算A'!EB$5*100000+IF(AND($E42=1,RB42=0),50000,0))),1000000))</f>
        <v/>
      </c>
      <c r="AAJ42">
        <f>IF($B42=0,1000000,IF(INDEX('計算A'!$D$60:$II$104,$B42,130)*HV42=1,IF(AND($E42=2,RC42=0),1000000,IF($F42&gt;0,INDEX('計算A'!EC$110:EC$114,$F42+1)+IF(AND($E42=1,RC42=0),1000,0),MIN(AEW42,20)*400+(IF('計算A'!EB$106=1,1-HU42,0)+IF('計算A'!EC$106=1,1-HW42,0))*150+106+'計算A'!EC$5*100000+IF(AND($E42=1,RC42=0),50000,0))),1000000))</f>
        <v/>
      </c>
      <c r="AAK42">
        <f>IF($B42=0,1000000,IF(INDEX('計算A'!$D$60:$II$104,$B42,131)*HW42=1,IF(AND($E42=2,RD42=0),1000000,IF($F42&gt;0,INDEX('計算A'!ED$110:ED$114,$F42+1)+IF(AND($E42=1,RD42=0),1000,0),MIN(AEW42,20)*400+(IF('計算A'!EC$106=1,1-HV42,0)+IF('計算A'!ED$106=1,1-HX42,0))*150+116+'計算A'!ED$5*100000+IF(AND($E42=1,RD42=0),50000,0))),1000000))</f>
        <v/>
      </c>
      <c r="AAL42">
        <f>IF($B42=0,1000000,IF(INDEX('計算A'!$D$60:$II$104,$B42,132)*HX42=1,IF(AND($E42=2,RE42=0),1000000,IF($F42&gt;0,INDEX('計算A'!EE$110:EE$114,$F42+1)+IF(AND($E42=1,RE42=0),1000,0),MIN(AEW42,20)*400+(IF('計算A'!ED$106=1,1-HW42,0)+IF('計算A'!EE$106=1,1-HY42,0))*150+126+'計算A'!EE$5*100000+IF(AND($E42=1,RE42=0),50000,0))),1000000))</f>
        <v/>
      </c>
      <c r="AAM42">
        <f>IF($B42=0,1000000,IF(INDEX('計算A'!$D$60:$II$104,$B42,133)*HY42=1,IF(AND($E42=2,RF42=0),1000000,IF($F42&gt;0,INDEX('計算A'!EF$110:EF$114,$F42+1)+IF(AND($E42=1,RF42=0),1000,0),MIN(AEW42,20)*400+(IF('計算A'!EE$106=1,1-HX42,0)+IF('計算A'!EF$106=1,1-HZ42,0))*150+136+'計算A'!EF$5*100000+IF(AND($E42=1,RF42=0),50000,0))),1000000))</f>
        <v/>
      </c>
      <c r="AAN42">
        <f>IF($B42=0,1000000,IF(INDEX('計算A'!$D$60:$II$104,$B42,134)*HZ42=1,IF(AND($E42=2,RG42=0),1000000,IF($F42&gt;0,INDEX('計算A'!EG$110:EG$114,$F42+1)+IF(AND($E42=1,RG42=0),1000,0),MIN(AEW42,20)*400+(IF('計算A'!EF$106=1,1-HY42,0)+IF('計算A'!EG$106=1,1-IA42,0))*150+146+'計算A'!EG$5*100000+IF(AND($E42=1,RG42=0),50000,0))),1000000))</f>
        <v/>
      </c>
      <c r="AAO42">
        <f>IF($B42=0,1000000,IF(INDEX('計算A'!$D$60:$II$104,$B42,135)*IA42=1,IF(AND($E42=2,RH42=0),1000000,IF($F42&gt;0,INDEX('計算A'!EH$110:EH$114,$F42+1)+IF(AND($E42=1,RH42=0),1000,0),MIN(AEW42,20)*400+(IF('計算A'!EG$106=1,1-HZ42,0)+IF('計算A'!EH$106=1,1-IB42,0))*150+156+'計算A'!EH$5*100000+IF(AND($E42=1,RH42=0),50000,0))),1000000))</f>
        <v/>
      </c>
      <c r="AAP42">
        <f>IF($B42=0,1000000,IF(INDEX('計算A'!$D$60:$II$104,$B42,136)*IB42=1,IF(AND($E42=2,RI42=0),1000000,IF($F42&gt;0,INDEX('計算A'!EI$110:EI$114,$F42+1)+IF(AND($E42=1,RI42=0),1000,0),MIN(AEW42,20)*400+(IF('計算A'!EH$106=1,1-IA42,0)+IF('計算A'!EI$106=1,1-IC42,0))*150+166+'計算A'!EI$5*100000+IF(AND($E42=1,RI42=0),50000,0))),1000000))</f>
        <v/>
      </c>
      <c r="AAQ42">
        <f>IF($B42=0,1000000,IF(INDEX('計算A'!$D$60:$II$104,$B42,137)*IC42=1,IF(AND($E42=2,RJ42=0),1000000,IF($F42&gt;0,INDEX('計算A'!EJ$110:EJ$114,$F42+1)+IF(AND($E42=1,RJ42=0),1000,0),MIN(AEW42,20)*400+(IF('計算A'!EI$106=1,1-IB42,0)+IF('計算A'!EJ$106=1,1-ID42,0))*150+176+'計算A'!EJ$5*100000+IF(AND($E42=1,RJ42=0),50000,0))),1000000))</f>
        <v/>
      </c>
      <c r="AAR42">
        <f>IF($B42=0,1000000,IF(INDEX('計算A'!$D$60:$II$104,$B42,138)*ID42=1,IF(AND($E42=2,RK42=0),1000000,IF($F42&gt;0,INDEX('計算A'!EK$110:EK$114,$F42+1)+IF(AND($E42=1,RK42=0),1000,0),MIN(AEW42,20)*400+(IF('計算A'!EJ$106=1,1-IC42,0)+IF('計算A'!EK$106=1,1-IE42,0))*150+186+'計算A'!EK$5*100000+IF(AND($E42=1,RK42=0),50000,0))),1000000))</f>
        <v/>
      </c>
      <c r="AAS42">
        <f>IF($B42=0,1000000,IF(INDEX('計算A'!$D$60:$II$104,$B42,139)*IE42=1,IF(AND($E42=2,RL42=0),1000000,IF($F42&gt;0,INDEX('計算A'!EL$110:EL$114,$F42+1)+IF(AND($E42=1,RL42=0),1000,0),MIN(AEW42,20)*400+(IF('計算A'!EK$106=1,1-ID42,0)+IF('計算A'!EL$106=1,1-IF42,0))*150+196+'計算A'!EL$5*100000+IF(AND($E42=1,RL42=0),50000,0))),1000000))</f>
        <v/>
      </c>
      <c r="AAT42">
        <f>IF($B42=0,1000000,IF(INDEX('計算A'!$D$60:$II$104,$B42,140)*IF42=1,IF(AND($E42=2,RM42=0),1000000,IF($F42&gt;0,INDEX('計算A'!EM$110:EM$114,$F42+1)+IF(AND($E42=1,RM42=0),1000,0),MIN(AEW42,20)*400+(IF('計算A'!EL$106=1,1-IE42,0)+IF('計算A'!EM$106=1,1-IG42,0))*150+206+'計算A'!EM$5*100000+IF(AND($E42=1,RM42=0),50000,0))),1000000))</f>
        <v/>
      </c>
      <c r="AAU42">
        <f>IF($B42=0,1000000,IF(INDEX('計算A'!$D$60:$II$104,$B42,141)*IG42=1,IF(AND($E42=2,RN42=0),1000000,IF($F42&gt;0,INDEX('計算A'!EN$110:EN$114,$F42+1)+IF(AND($E42=1,RN42=0),1000,0),MIN(AEW42,20)*400+(IF('計算A'!EM$106=1,1-IF42,0)+IF('計算A'!EN$106=1,1-IH42,0))*150+216+'計算A'!EN$5*100000+IF(AND($E42=1,RN42=0),50000,0))),1000000))</f>
        <v/>
      </c>
      <c r="AAV42">
        <f>IF($B42=0,1000000,IF(INDEX('計算A'!$D$60:$II$104,$B42,142)*IH42=1,IF(AND($E42=2,RO42=0),1000000,IF($F42&gt;0,INDEX('計算A'!EO$110:EO$114,$F42+1)+IF(AND($E42=1,RO42=0),1000,0),MIN(AEW42,20)*400+(IF('計算A'!EN$106=1,1-IG42,0)+IF('計算A'!EO$106=1,1-II42,0))*150+226+'計算A'!EO$5*100000+IF(AND($E42=1,RO42=0),50000,0))),1000000))</f>
        <v/>
      </c>
      <c r="AAW42">
        <f>IF($B42=0,1000000,IF(INDEX('計算A'!$D$60:$II$104,$B42,143)*II42=1,IF(AND($E42=2,RP42=0),1000000,IF($F42&gt;0,INDEX('計算A'!EP$110:EP$114,$F42+1)+IF(AND($E42=1,RP42=0),1000,0),MIN(AEW42,20)*400+(IF('計算A'!EO$106=1,1-IH42,0)+IF('計算A'!EP$106=1,1-IJ42,0))*150+236+'計算A'!EP$5*100000+IF(AND($E42=1,RP42=0),50000,0))),1000000))</f>
        <v/>
      </c>
      <c r="AAX42">
        <f>IF($B42=0,1000000,IF(INDEX('計算A'!$D$60:$II$104,$B42,144)*IJ42=1,IF(AND($E42=2,RQ42=0),1000000,IF($F42&gt;0,INDEX('計算A'!EQ$110:EQ$114,$F42+1)+IF(AND($E42=1,RQ42=0),1000,0),MIN(AEW42,20)*400+(IF('計算A'!EP$106=1,1-II42,0))*150+246+'計算A'!EQ$5*100000+IF(AND($E42=1,RQ42=0),50000,0))),1000000))</f>
        <v/>
      </c>
      <c r="AAY42">
        <f>IF($B42=0,1000000,IF(INDEX('計算A'!$D$60:$II$104,$B42,145)*IK42=1,IF(AND($E42=2,RR42=0),1000000,IF($F42&gt;0,INDEX('計算A'!ER$110:ER$114,$F42+1)+IF(AND($E42=1,RR42=0),1000,0),MIN(AEX42,20)*400+(IF('計算A'!ER$106=1,1-IL42,0))*150+17+'計算A'!ER$5*100000+IF(AND($E42=1,RR42=0),50000,0))),1000000))</f>
        <v/>
      </c>
      <c r="AAZ42">
        <f>IF($B42=0,1000000,IF(INDEX('計算A'!$D$60:$II$104,$B42,146)*IL42=1,IF(AND($E42=2,RS42=0),1000000,IF($F42&gt;0,INDEX('計算A'!ES$110:ES$114,$F42+1)+IF(AND($E42=1,RS42=0),1000,0),MIN(AEX42,20)*400+(IF('計算A'!ER$106=1,1-IK42,0)+IF('計算A'!ES$106=1,1-IM42,0))*150+27+'計算A'!ES$5*100000+IF(AND($E42=1,RS42=0),50000,0))),1000000))</f>
        <v/>
      </c>
      <c r="ABA42">
        <f>IF($B42=0,1000000,IF(INDEX('計算A'!$D$60:$II$104,$B42,147)*IM42=1,IF(AND($E42=2,RT42=0),1000000,IF($F42&gt;0,INDEX('計算A'!ET$110:ET$114,$F42+1)+IF(AND($E42=1,RT42=0),1000,0),MIN(AEX42,20)*400+(IF('計算A'!ES$106=1,1-IL42,0)+IF('計算A'!ET$106=1,1-IN42,0))*150+37+'計算A'!ET$5*100000+IF(AND($E42=1,RT42=0),50000,0))),1000000))</f>
        <v/>
      </c>
      <c r="ABB42">
        <f>IF($B42=0,1000000,IF(INDEX('計算A'!$D$60:$II$104,$B42,148)*IN42=1,IF(AND($E42=2,RU42=0),1000000,IF($F42&gt;0,INDEX('計算A'!EU$110:EU$114,$F42+1)+IF(AND($E42=1,RU42=0),1000,0),MIN(AEX42,20)*400+(IF('計算A'!ET$106=1,1-IM42,0)+IF('計算A'!EU$106=1,1-IO42,0))*150+47+'計算A'!EU$5*100000+IF(AND($E42=1,RU42=0),50000,0))),1000000))</f>
        <v/>
      </c>
      <c r="ABC42">
        <f>IF($B42=0,1000000,IF(INDEX('計算A'!$D$60:$II$104,$B42,149)*IO42=1,IF(AND($E42=2,RV42=0),1000000,IF($F42&gt;0,INDEX('計算A'!EV$110:EV$114,$F42+1)+IF(AND($E42=1,RV42=0),1000,0),MIN(AEX42,20)*400+(IF('計算A'!EU$106=1,1-IN42,0)+IF('計算A'!EV$106=1,1-IP42,0))*150+57+'計算A'!EV$5*100000+IF(AND($E42=1,RV42=0),50000,0))),1000000))</f>
        <v/>
      </c>
      <c r="ABD42">
        <f>IF($B42=0,1000000,IF(INDEX('計算A'!$D$60:$II$104,$B42,150)*IP42=1,IF(AND($E42=2,RW42=0),1000000,IF($F42&gt;0,INDEX('計算A'!EW$110:EW$114,$F42+1)+IF(AND($E42=1,RW42=0),1000,0),MIN(AEX42,20)*400+(IF('計算A'!EV$106=1,1-IO42,0)+IF('計算A'!EW$106=1,1-IQ42,0))*150+67+'計算A'!EW$5*100000+IF(AND($E42=1,RW42=0),50000,0))),1000000))</f>
        <v/>
      </c>
      <c r="ABE42">
        <f>IF($B42=0,1000000,IF(INDEX('計算A'!$D$60:$II$104,$B42,151)*IQ42=1,IF(AND($E42=2,RX42=0),1000000,IF($F42&gt;0,INDEX('計算A'!EX$110:EX$114,$F42+1)+IF(AND($E42=1,RX42=0),1000,0),MIN(AEX42,20)*400+(IF('計算A'!EW$106=1,1-IP42,0)+IF('計算A'!EX$106=1,1-IR42,0))*150+77+'計算A'!EX$5*100000+IF(AND($E42=1,RX42=0),50000,0))),1000000))</f>
        <v/>
      </c>
      <c r="ABF42">
        <f>IF($B42=0,1000000,IF(INDEX('計算A'!$D$60:$II$104,$B42,152)*IR42=1,IF(AND($E42=2,RY42=0),1000000,IF($F42&gt;0,INDEX('計算A'!EY$110:EY$114,$F42+1)+IF(AND($E42=1,RY42=0),1000,0),MIN(AEX42,20)*400+(IF('計算A'!EX$106=1,1-IQ42,0)+IF('計算A'!EY$106=1,1-IS42,0))*150+87+'計算A'!EY$5*100000+IF(AND($E42=1,RY42=0),50000,0))),1000000))</f>
        <v/>
      </c>
      <c r="ABG42">
        <f>IF($B42=0,1000000,IF(INDEX('計算A'!$D$60:$II$104,$B42,153)*IS42=1,IF(AND($E42=2,RZ42=0),1000000,IF($F42&gt;0,INDEX('計算A'!EZ$110:EZ$114,$F42+1)+IF(AND($E42=1,RZ42=0),1000,0),MIN(AEX42,20)*400+(IF('計算A'!EY$106=1,1-IR42,0)+IF('計算A'!EZ$106=1,1-IT42,0))*150+97+'計算A'!EZ$5*100000+IF(AND($E42=1,RZ42=0),50000,0))),1000000))</f>
        <v/>
      </c>
      <c r="ABH42">
        <f>IF($B42=0,1000000,IF(INDEX('計算A'!$D$60:$II$104,$B42,154)*IT42=1,IF(AND($E42=2,SA42=0),1000000,IF($F42&gt;0,INDEX('計算A'!FA$110:FA$114,$F42+1)+IF(AND($E42=1,SA42=0),1000,0),MIN(AEX42,20)*400+(IF('計算A'!EZ$106=1,1-IS42,0)+IF('計算A'!FA$106=1,1-IU42,0))*150+107+'計算A'!FA$5*100000+IF(AND($E42=1,SA42=0),50000,0))),1000000))</f>
        <v/>
      </c>
      <c r="ABI42">
        <f>IF($B42=0,1000000,IF(INDEX('計算A'!$D$60:$II$104,$B42,155)*IU42=1,IF(AND($E42=2,SB42=0),1000000,IF($F42&gt;0,INDEX('計算A'!FB$110:FB$114,$F42+1)+IF(AND($E42=1,SB42=0),1000,0),MIN(AEX42,20)*400+(IF('計算A'!FA$106=1,1-IT42,0)+IF('計算A'!FB$106=1,1-IV42,0))*150+117+'計算A'!FB$5*100000+IF(AND($E42=1,SB42=0),50000,0))),1000000))</f>
        <v/>
      </c>
      <c r="ABJ42">
        <f>IF($B42=0,1000000,IF(INDEX('計算A'!$D$60:$II$104,$B42,156)*IV42=1,IF(AND($E42=2,SC42=0),1000000,IF($F42&gt;0,INDEX('計算A'!FC$110:FC$114,$F42+1)+IF(AND($E42=1,SC42=0),1000,0),MIN(AEX42,20)*400+(IF('計算A'!FB$106=1,1-IU42,0)+IF('計算A'!FC$106=1,1-IW42,0))*150+127+'計算A'!FC$5*100000+IF(AND($E42=1,SC42=0),50000,0))),1000000))</f>
        <v/>
      </c>
      <c r="ABK42">
        <f>IF($B42=0,1000000,IF(INDEX('計算A'!$D$60:$II$104,$B42,157)*IW42=1,IF(AND($E42=2,SD42=0),1000000,IF($F42&gt;0,INDEX('計算A'!FD$110:FD$114,$F42+1)+IF(AND($E42=1,SD42=0),1000,0),MIN(AEX42,20)*400+(IF('計算A'!FC$106=1,1-IV42,0)+IF('計算A'!FD$106=1,1-IX42,0))*150+137+'計算A'!FD$5*100000+IF(AND($E42=1,SD42=0),50000,0))),1000000))</f>
        <v/>
      </c>
      <c r="ABL42">
        <f>IF($B42=0,1000000,IF(INDEX('計算A'!$D$60:$II$104,$B42,158)*IX42=1,IF(AND($E42=2,SE42=0),1000000,IF($F42&gt;0,INDEX('計算A'!FE$110:FE$114,$F42+1)+IF(AND($E42=1,SE42=0),1000,0),MIN(AEX42,20)*400+(IF('計算A'!FD$106=1,1-IW42,0)+IF('計算A'!FE$106=1,1-IY42,0))*150+147+'計算A'!FE$5*100000+IF(AND($E42=1,SE42=0),50000,0))),1000000))</f>
        <v/>
      </c>
      <c r="ABM42">
        <f>IF($B42=0,1000000,IF(INDEX('計算A'!$D$60:$II$104,$B42,159)*IY42=1,IF(AND($E42=2,SF42=0),1000000,IF($F42&gt;0,INDEX('計算A'!FF$110:FF$114,$F42+1)+IF(AND($E42=1,SF42=0),1000,0),MIN(AEX42,20)*400+(IF('計算A'!FE$106=1,1-IX42,0)+IF('計算A'!FF$106=1,1-IZ42,0))*150+157+'計算A'!FF$5*100000+IF(AND($E42=1,SF42=0),50000,0))),1000000))</f>
        <v/>
      </c>
      <c r="ABN42">
        <f>IF($B42=0,1000000,IF(INDEX('計算A'!$D$60:$II$104,$B42,160)*IZ42=1,IF(AND($E42=2,SG42=0),1000000,IF($F42&gt;0,INDEX('計算A'!FG$110:FG$114,$F42+1)+IF(AND($E42=1,SG42=0),1000,0),MIN(AEX42,20)*400+(IF('計算A'!FF$106=1,1-IY42,0)+IF('計算A'!FG$106=1,1-JA42,0))*150+167+'計算A'!FG$5*100000+IF(AND($E42=1,SG42=0),50000,0))),1000000))</f>
        <v/>
      </c>
      <c r="ABO42">
        <f>IF($B42=0,1000000,IF(INDEX('計算A'!$D$60:$II$104,$B42,161)*JA42=1,IF(AND($E42=2,SH42=0),1000000,IF($F42&gt;0,INDEX('計算A'!FH$110:FH$114,$F42+1)+IF(AND($E42=1,SH42=0),1000,0),MIN(AEX42,20)*400+(IF('計算A'!FG$106=1,1-IZ42,0)+IF('計算A'!FH$106=1,1-JB42,0))*150+177+'計算A'!FH$5*100000+IF(AND($E42=1,SH42=0),50000,0))),1000000))</f>
        <v/>
      </c>
      <c r="ABP42">
        <f>IF($B42=0,1000000,IF(INDEX('計算A'!$D$60:$II$104,$B42,162)*JB42=1,IF(AND($E42=2,SI42=0),1000000,IF($F42&gt;0,INDEX('計算A'!FI$110:FI$114,$F42+1)+IF(AND($E42=1,SI42=0),1000,0),MIN(AEX42,20)*400+(IF('計算A'!FH$106=1,1-JA42,0)+IF('計算A'!FI$106=1,1-JC42,0))*150+187+'計算A'!FI$5*100000+IF(AND($E42=1,SI42=0),50000,0))),1000000))</f>
        <v/>
      </c>
      <c r="ABQ42">
        <f>IF($B42=0,1000000,IF(INDEX('計算A'!$D$60:$II$104,$B42,163)*JC42=1,IF(AND($E42=2,SJ42=0),1000000,IF($F42&gt;0,INDEX('計算A'!FJ$110:FJ$114,$F42+1)+IF(AND($E42=1,SJ42=0),1000,0),MIN(AEX42,20)*400+(IF('計算A'!FI$106=1,1-JB42,0)+IF('計算A'!FJ$106=1,1-JD42,0))*150+197+'計算A'!FJ$5*100000+IF(AND($E42=1,SJ42=0),50000,0))),1000000))</f>
        <v/>
      </c>
      <c r="ABR42">
        <f>IF($B42=0,1000000,IF(INDEX('計算A'!$D$60:$II$104,$B42,164)*JD42=1,IF(AND($E42=2,SK42=0),1000000,IF($F42&gt;0,INDEX('計算A'!FK$110:FK$114,$F42+1)+IF(AND($E42=1,SK42=0),1000,0),MIN(AEX42,20)*400+(IF('計算A'!FJ$106=1,1-JC42,0)+IF('計算A'!FK$106=1,1-JE42,0))*150+207+'計算A'!FK$5*100000+IF(AND($E42=1,SK42=0),50000,0))),1000000))</f>
        <v/>
      </c>
      <c r="ABS42">
        <f>IF($B42=0,1000000,IF(INDEX('計算A'!$D$60:$II$104,$B42,165)*JE42=1,IF(AND($E42=2,SL42=0),1000000,IF($F42&gt;0,INDEX('計算A'!FL$110:FL$114,$F42+1)+IF(AND($E42=1,SL42=0),1000,0),MIN(AEX42,20)*400+(IF('計算A'!FK$106=1,1-JD42,0)+IF('計算A'!FL$106=1,1-JF42,0))*150+217+'計算A'!FL$5*100000+IF(AND($E42=1,SL42=0),50000,0))),1000000))</f>
        <v/>
      </c>
      <c r="ABT42">
        <f>IF($B42=0,1000000,IF(INDEX('計算A'!$D$60:$II$104,$B42,166)*JF42=1,IF(AND($E42=2,SM42=0),1000000,IF($F42&gt;0,INDEX('計算A'!FM$110:FM$114,$F42+1)+IF(AND($E42=1,SM42=0),1000,0),MIN(AEX42,20)*400+(IF('計算A'!FL$106=1,1-JE42,0)+IF('計算A'!FM$106=1,1-JG42,0))*150+227+'計算A'!FM$5*100000+IF(AND($E42=1,SM42=0),50000,0))),1000000))</f>
        <v/>
      </c>
      <c r="ABU42">
        <f>IF($B42=0,1000000,IF(INDEX('計算A'!$D$60:$II$104,$B42,167)*JG42=1,IF(AND($E42=2,SN42=0),1000000,IF($F42&gt;0,INDEX('計算A'!FN$110:FN$114,$F42+1)+IF(AND($E42=1,SN42=0),1000,0),MIN(AEX42,20)*400+(IF('計算A'!FM$106=1,1-JF42,0)+IF('計算A'!FN$106=1,1-JH42,0))*150+237+'計算A'!FN$5*100000+IF(AND($E42=1,SN42=0),50000,0))),1000000))</f>
        <v/>
      </c>
      <c r="ABV42">
        <f>IF($B42=0,1000000,IF(INDEX('計算A'!$D$60:$II$104,$B42,168)*JH42=1,IF(AND($E42=2,SO42=0),1000000,IF($F42&gt;0,INDEX('計算A'!FO$110:FO$114,$F42+1)+IF(AND($E42=1,SO42=0),1000,0),MIN(AEX42,20)*400+(IF('計算A'!FN$106=1,1-JG42,0))*150+247+'計算A'!FO$5*100000+IF(AND($E42=1,SO42=0),50000,0))),1000000))</f>
        <v/>
      </c>
      <c r="ABW42">
        <f>IF($B42=0,1000000,IF(INDEX('計算A'!$D$60:$II$104,$B42,169)*JI42=1,IF(AND($E42=2,SP42=0),1000000,IF($F42&gt;0,INDEX('計算A'!FP$110:FP$114,$F42+1)+IF(AND($E42=1,SP42=0),1000,0),MIN(AEY42,20)*400+(IF('計算A'!FP$106=1,1-JJ42,0))*150+18+'計算A'!FP$5*100000+IF(AND($E42=1,SP42=0),50000,0))),1000000))</f>
        <v/>
      </c>
      <c r="ABX42">
        <f>IF($B42=0,1000000,IF(INDEX('計算A'!$D$60:$II$104,$B42,170)*JJ42=1,IF(AND($E42=2,SQ42=0),1000000,IF($F42&gt;0,INDEX('計算A'!FQ$110:FQ$114,$F42+1)+IF(AND($E42=1,SQ42=0),1000,0),MIN(AEY42,20)*400+(IF('計算A'!FP$106=1,1-JI42,0)+IF('計算A'!FQ$106=1,1-JK42,0))*150+28+'計算A'!FQ$5*100000+IF(AND($E42=1,SQ42=0),50000,0))),1000000))</f>
        <v/>
      </c>
      <c r="ABY42">
        <f>IF($B42=0,1000000,IF(INDEX('計算A'!$D$60:$II$104,$B42,171)*JK42=1,IF(AND($E42=2,SR42=0),1000000,IF($F42&gt;0,INDEX('計算A'!FR$110:FR$114,$F42+1)+IF(AND($E42=1,SR42=0),1000,0),MIN(AEY42,20)*400+(IF('計算A'!FQ$106=1,1-JJ42,0)+IF('計算A'!FR$106=1,1-JL42,0))*150+38+'計算A'!FR$5*100000+IF(AND($E42=1,SR42=0),50000,0))),1000000))</f>
        <v/>
      </c>
      <c r="ABZ42">
        <f>IF($B42=0,1000000,IF(INDEX('計算A'!$D$60:$II$104,$B42,172)*JL42=1,IF(AND($E42=2,SS42=0),1000000,IF($F42&gt;0,INDEX('計算A'!FS$110:FS$114,$F42+1)+IF(AND($E42=1,SS42=0),1000,0),MIN(AEY42,20)*400+(IF('計算A'!FR$106=1,1-JK42,0)+IF('計算A'!FS$106=1,1-JM42,0))*150+48+'計算A'!FS$5*100000+IF(AND($E42=1,SS42=0),50000,0))),1000000))</f>
        <v/>
      </c>
      <c r="ACA42">
        <f>IF($B42=0,1000000,IF(INDEX('計算A'!$D$60:$II$104,$B42,173)*JM42=1,IF(AND($E42=2,ST42=0),1000000,IF($F42&gt;0,INDEX('計算A'!FT$110:FT$114,$F42+1)+IF(AND($E42=1,ST42=0),1000,0),MIN(AEY42,20)*400+(IF('計算A'!FS$106=1,1-JL42,0)+IF('計算A'!FT$106=1,1-JN42,0))*150+58+'計算A'!FT$5*100000+IF(AND($E42=1,ST42=0),50000,0))),1000000))</f>
        <v/>
      </c>
      <c r="ACB42">
        <f>IF($B42=0,1000000,IF(INDEX('計算A'!$D$60:$II$104,$B42,174)*JN42=1,IF(AND($E42=2,SU42=0),1000000,IF($F42&gt;0,INDEX('計算A'!FU$110:FU$114,$F42+1)+IF(AND($E42=1,SU42=0),1000,0),MIN(AEY42,20)*400+(IF('計算A'!FT$106=1,1-JM42,0)+IF('計算A'!FU$106=1,1-JO42,0))*150+68+'計算A'!FU$5*100000+IF(AND($E42=1,SU42=0),50000,0))),1000000))</f>
        <v/>
      </c>
      <c r="ACC42">
        <f>IF($B42=0,1000000,IF(INDEX('計算A'!$D$60:$II$104,$B42,175)*JO42=1,IF(AND($E42=2,SV42=0),1000000,IF($F42&gt;0,INDEX('計算A'!FV$110:FV$114,$F42+1)+IF(AND($E42=1,SV42=0),1000,0),MIN(AEY42,20)*400+(IF('計算A'!FU$106=1,1-JN42,0)+IF('計算A'!FV$106=1,1-JP42,0))*150+78+'計算A'!FV$5*100000+IF(AND($E42=1,SV42=0),50000,0))),1000000))</f>
        <v/>
      </c>
      <c r="ACD42">
        <f>IF($B42=0,1000000,IF(INDEX('計算A'!$D$60:$II$104,$B42,176)*JP42=1,IF(AND($E42=2,SW42=0),1000000,IF($F42&gt;0,INDEX('計算A'!FW$110:FW$114,$F42+1)+IF(AND($E42=1,SW42=0),1000,0),MIN(AEY42,20)*400+(IF('計算A'!FV$106=1,1-JO42,0)+IF('計算A'!FW$106=1,1-JQ42,0))*150+88+'計算A'!FW$5*100000+IF(AND($E42=1,SW42=0),50000,0))),1000000))</f>
        <v/>
      </c>
      <c r="ACE42">
        <f>IF($B42=0,1000000,IF(INDEX('計算A'!$D$60:$II$104,$B42,177)*JQ42=1,IF(AND($E42=2,SX42=0),1000000,IF($F42&gt;0,INDEX('計算A'!FX$110:FX$114,$F42+1)+IF(AND($E42=1,SX42=0),1000,0),MIN(AEY42,20)*400+(IF('計算A'!FW$106=1,1-JP42,0)+IF('計算A'!FX$106=1,1-JR42,0))*150+98+'計算A'!FX$5*100000+IF(AND($E42=1,SX42=0),50000,0))),1000000))</f>
        <v/>
      </c>
      <c r="ACF42">
        <f>IF($B42=0,1000000,IF(INDEX('計算A'!$D$60:$II$104,$B42,178)*JR42=1,IF(AND($E42=2,SY42=0),1000000,IF($F42&gt;0,INDEX('計算A'!FY$110:FY$114,$F42+1)+IF(AND($E42=1,SY42=0),1000,0),MIN(AEY42,20)*400+(IF('計算A'!FX$106=1,1-JQ42,0)+IF('計算A'!FY$106=1,1-JS42,0))*150+108+'計算A'!FY$5*100000+IF(AND($E42=1,SY42=0),50000,0))),1000000))</f>
        <v/>
      </c>
      <c r="ACG42">
        <f>IF($B42=0,1000000,IF(INDEX('計算A'!$D$60:$II$104,$B42,179)*JS42=1,IF(AND($E42=2,SZ42=0),1000000,IF($F42&gt;0,INDEX('計算A'!FZ$110:FZ$114,$F42+1)+IF(AND($E42=1,SZ42=0),1000,0),MIN(AEY42,20)*400+(IF('計算A'!FY$106=1,1-JR42,0)+IF('計算A'!FZ$106=1,1-JT42,0))*150+118+'計算A'!FZ$5*100000+IF(AND($E42=1,SZ42=0),50000,0))),1000000))</f>
        <v/>
      </c>
      <c r="ACH42">
        <f>IF($B42=0,1000000,IF(INDEX('計算A'!$D$60:$II$104,$B42,180)*JT42=1,IF(AND($E42=2,TA42=0),1000000,IF($F42&gt;0,INDEX('計算A'!GA$110:GA$114,$F42+1)+IF(AND($E42=1,TA42=0),1000,0),MIN(AEY42,20)*400+(IF('計算A'!FZ$106=1,1-JS42,0)+IF('計算A'!GA$106=1,1-JU42,0))*150+128+'計算A'!GA$5*100000+IF(AND($E42=1,TA42=0),50000,0))),1000000))</f>
        <v/>
      </c>
      <c r="ACI42">
        <f>IF($B42=0,1000000,IF(INDEX('計算A'!$D$60:$II$104,$B42,181)*JU42=1,IF(AND($E42=2,TB42=0),1000000,IF($F42&gt;0,INDEX('計算A'!GB$110:GB$114,$F42+1)+IF(AND($E42=1,TB42=0),1000,0),MIN(AEY42,20)*400+(IF('計算A'!GA$106=1,1-JT42,0)+IF('計算A'!GB$106=1,1-JV42,0))*150+138+'計算A'!GB$5*100000+IF(AND($E42=1,TB42=0),50000,0))),1000000))</f>
        <v/>
      </c>
      <c r="ACJ42">
        <f>IF($B42=0,1000000,IF(INDEX('計算A'!$D$60:$II$104,$B42,182)*JV42=1,IF(AND($E42=2,TC42=0),1000000,IF($F42&gt;0,INDEX('計算A'!GC$110:GC$114,$F42+1)+IF(AND($E42=1,TC42=0),1000,0),MIN(AEY42,20)*400+(IF('計算A'!GB$106=1,1-JU42,0)+IF('計算A'!GC$106=1,1-JW42,0))*150+148+'計算A'!GC$5*100000+IF(AND($E42=1,TC42=0),50000,0))),1000000))</f>
        <v/>
      </c>
      <c r="ACK42">
        <f>IF($B42=0,1000000,IF(INDEX('計算A'!$D$60:$II$104,$B42,183)*JW42=1,IF(AND($E42=2,TD42=0),1000000,IF($F42&gt;0,INDEX('計算A'!GD$110:GD$114,$F42+1)+IF(AND($E42=1,TD42=0),1000,0),MIN(AEY42,20)*400+(IF('計算A'!GC$106=1,1-JV42,0)+IF('計算A'!GD$106=1,1-JX42,0))*150+158+'計算A'!GD$5*100000+IF(AND($E42=1,TD42=0),50000,0))),1000000))</f>
        <v/>
      </c>
      <c r="ACL42">
        <f>IF($B42=0,1000000,IF(INDEX('計算A'!$D$60:$II$104,$B42,184)*JX42=1,IF(AND($E42=2,TE42=0),1000000,IF($F42&gt;0,INDEX('計算A'!GE$110:GE$114,$F42+1)+IF(AND($E42=1,TE42=0),1000,0),MIN(AEY42,20)*400+(IF('計算A'!GD$106=1,1-JW42,0)+IF('計算A'!GE$106=1,1-JY42,0))*150+168+'計算A'!GE$5*100000+IF(AND($E42=1,TE42=0),50000,0))),1000000))</f>
        <v/>
      </c>
      <c r="ACM42">
        <f>IF($B42=0,1000000,IF(INDEX('計算A'!$D$60:$II$104,$B42,185)*JY42=1,IF(AND($E42=2,TF42=0),1000000,IF($F42&gt;0,INDEX('計算A'!GF$110:GF$114,$F42+1)+IF(AND($E42=1,TF42=0),1000,0),MIN(AEY42,20)*400+(IF('計算A'!GE$106=1,1-JX42,0)+IF('計算A'!GF$106=1,1-JZ42,0))*150+178+'計算A'!GF$5*100000+IF(AND($E42=1,TF42=0),50000,0))),1000000))</f>
        <v/>
      </c>
      <c r="ACN42">
        <f>IF($B42=0,1000000,IF(INDEX('計算A'!$D$60:$II$104,$B42,186)*JZ42=1,IF(AND($E42=2,TG42=0),1000000,IF($F42&gt;0,INDEX('計算A'!GG$110:GG$114,$F42+1)+IF(AND($E42=1,TG42=0),1000,0),MIN(AEY42,20)*400+(IF('計算A'!GF$106=1,1-JY42,0)+IF('計算A'!GG$106=1,1-KA42,0))*150+188+'計算A'!GG$5*100000+IF(AND($E42=1,TG42=0),50000,0))),1000000))</f>
        <v/>
      </c>
      <c r="ACO42">
        <f>IF($B42=0,1000000,IF(INDEX('計算A'!$D$60:$II$104,$B42,187)*KA42=1,IF(AND($E42=2,TH42=0),1000000,IF($F42&gt;0,INDEX('計算A'!GH$110:GH$114,$F42+1)+IF(AND($E42=1,TH42=0),1000,0),MIN(AEY42,20)*400+(IF('計算A'!GG$106=1,1-JZ42,0)+IF('計算A'!GH$106=1,1-KB42,0))*150+198+'計算A'!GH$5*100000+IF(AND($E42=1,TH42=0),50000,0))),1000000))</f>
        <v/>
      </c>
      <c r="ACP42">
        <f>IF($B42=0,1000000,IF(INDEX('計算A'!$D$60:$II$104,$B42,188)*KB42=1,IF(AND($E42=2,TI42=0),1000000,IF($F42&gt;0,INDEX('計算A'!GI$110:GI$114,$F42+1)+IF(AND($E42=1,TI42=0),1000,0),MIN(AEY42,20)*400+(IF('計算A'!GH$106=1,1-KA42,0)+IF('計算A'!GI$106=1,1-KC42,0))*150+208+'計算A'!GI$5*100000+IF(AND($E42=1,TI42=0),50000,0))),1000000))</f>
        <v/>
      </c>
      <c r="ACQ42">
        <f>IF($B42=0,1000000,IF(INDEX('計算A'!$D$60:$II$104,$B42,189)*KC42=1,IF(AND($E42=2,TJ42=0),1000000,IF($F42&gt;0,INDEX('計算A'!GJ$110:GJ$114,$F42+1)+IF(AND($E42=1,TJ42=0),1000,0),MIN(AEY42,20)*400+(IF('計算A'!GI$106=1,1-KB42,0)+IF('計算A'!GJ$106=1,1-KD42,0))*150+218+'計算A'!GJ$5*100000+IF(AND($E42=1,TJ42=0),50000,0))),1000000))</f>
        <v/>
      </c>
      <c r="ACR42">
        <f>IF($B42=0,1000000,IF(INDEX('計算A'!$D$60:$II$104,$B42,190)*KD42=1,IF(AND($E42=2,TK42=0),1000000,IF($F42&gt;0,INDEX('計算A'!GK$110:GK$114,$F42+1)+IF(AND($E42=1,TK42=0),1000,0),MIN(AEY42,20)*400+(IF('計算A'!GJ$106=1,1-KC42,0)+IF('計算A'!GK$106=1,1-KE42,0))*150+228+'計算A'!GK$5*100000+IF(AND($E42=1,TK42=0),50000,0))),1000000))</f>
        <v/>
      </c>
      <c r="ACS42">
        <f>IF($B42=0,1000000,IF(INDEX('計算A'!$D$60:$II$104,$B42,191)*KE42=1,IF(AND($E42=2,TL42=0),1000000,IF($F42&gt;0,INDEX('計算A'!GL$110:GL$114,$F42+1)+IF(AND($E42=1,TL42=0),1000,0),MIN(AEY42,20)*400+(IF('計算A'!GK$106=1,1-KD42,0)+IF('計算A'!GL$106=1,1-KF42,0))*150+238+'計算A'!GL$5*100000+IF(AND($E42=1,TL42=0),50000,0))),1000000))</f>
        <v/>
      </c>
      <c r="ACT42">
        <f>IF($B42=0,1000000,IF(INDEX('計算A'!$D$60:$II$104,$B42,192)*KF42=1,IF(AND($E42=2,TM42=0),1000000,IF($F42&gt;0,INDEX('計算A'!GM$110:GM$114,$F42+1)+IF(AND($E42=1,TM42=0),1000,0),MIN(AEY42,20)*400+(IF('計算A'!GL$106=1,1-KE42,0))*150+248+'計算A'!GM$5*100000+IF(AND($E42=1,TM42=0),50000,0))),1000000))</f>
        <v/>
      </c>
      <c r="ACU42">
        <f>IF($B42=0,1000000,IF(INDEX('計算A'!$D$60:$II$104,$B42,193)*KG42=1,IF(AND($E42=2,TN42=0),1000000,IF($F42&gt;0,INDEX('計算A'!GN$110:GN$114,$F42+1)+IF(AND($E42=1,TN42=0),1000,0),MIN(AEZ42,20)*400+(IF('計算A'!GN$106=1,1-KH42,0))*150+19+'計算A'!GN$5*100000+IF(AND($E42=1,TN42=0),50000,0))),1000000))</f>
        <v/>
      </c>
      <c r="ACV42">
        <f>IF($B42=0,1000000,IF(INDEX('計算A'!$D$60:$II$104,$B42,194)*KH42=1,IF(AND($E42=2,TO42=0),1000000,IF($F42&gt;0,INDEX('計算A'!GO$110:GO$114,$F42+1)+IF(AND($E42=1,TO42=0),1000,0),MIN(AEZ42,20)*400+(IF('計算A'!GN$106=1,1-KG42,0)+IF('計算A'!GO$106=1,1-KI42,0))*150+29+'計算A'!GO$5*100000+IF(AND($E42=1,TO42=0),50000,0))),1000000))</f>
        <v/>
      </c>
      <c r="ACW42">
        <f>IF($B42=0,1000000,IF(INDEX('計算A'!$D$60:$II$104,$B42,195)*KI42=1,IF(AND($E42=2,TP42=0),1000000,IF($F42&gt;0,INDEX('計算A'!GP$110:GP$114,$F42+1)+IF(AND($E42=1,TP42=0),1000,0),MIN(AEZ42,20)*400+(IF('計算A'!GO$106=1,1-KH42,0)+IF('計算A'!GP$106=1,1-KJ42,0))*150+39+'計算A'!GP$5*100000+IF(AND($E42=1,TP42=0),50000,0))),1000000))</f>
        <v/>
      </c>
      <c r="ACX42">
        <f>IF($B42=0,1000000,IF(INDEX('計算A'!$D$60:$II$104,$B42,196)*KJ42=1,IF(AND($E42=2,TQ42=0),1000000,IF($F42&gt;0,INDEX('計算A'!GQ$110:GQ$114,$F42+1)+IF(AND($E42=1,TQ42=0),1000,0),MIN(AEZ42,20)*400+(IF('計算A'!GP$106=1,1-KI42,0)+IF('計算A'!GQ$106=1,1-KK42,0))*150+49+'計算A'!GQ$5*100000+IF(AND($E42=1,TQ42=0),50000,0))),1000000))</f>
        <v/>
      </c>
      <c r="ACY42">
        <f>IF($B42=0,1000000,IF(INDEX('計算A'!$D$60:$II$104,$B42,197)*KK42=1,IF(AND($E42=2,TR42=0),1000000,IF($F42&gt;0,INDEX('計算A'!GR$110:GR$114,$F42+1)+IF(AND($E42=1,TR42=0),1000,0),MIN(AEZ42,20)*400+(IF('計算A'!GQ$106=1,1-KJ42,0)+IF('計算A'!GR$106=1,1-KL42,0))*150+59+'計算A'!GR$5*100000+IF(AND($E42=1,TR42=0),50000,0))),1000000))</f>
        <v/>
      </c>
      <c r="ACZ42">
        <f>IF($B42=0,1000000,IF(INDEX('計算A'!$D$60:$II$104,$B42,198)*KL42=1,IF(AND($E42=2,TS42=0),1000000,IF($F42&gt;0,INDEX('計算A'!GS$110:GS$114,$F42+1)+IF(AND($E42=1,TS42=0),1000,0),MIN(AEZ42,20)*400+(IF('計算A'!GR$106=1,1-KK42,0)+IF('計算A'!GS$106=1,1-KM42,0))*150+69+'計算A'!GS$5*100000+IF(AND($E42=1,TS42=0),50000,0))),1000000))</f>
        <v/>
      </c>
      <c r="ADA42">
        <f>IF($B42=0,1000000,IF(INDEX('計算A'!$D$60:$II$104,$B42,199)*KM42=1,IF(AND($E42=2,TT42=0),1000000,IF($F42&gt;0,INDEX('計算A'!GT$110:GT$114,$F42+1)+IF(AND($E42=1,TT42=0),1000,0),MIN(AEZ42,20)*400+(IF('計算A'!GS$106=1,1-KL42,0)+IF('計算A'!GT$106=1,1-KN42,0))*150+79+'計算A'!GT$5*100000+IF(AND($E42=1,TT42=0),50000,0))),1000000))</f>
        <v/>
      </c>
      <c r="ADB42">
        <f>IF($B42=0,1000000,IF(INDEX('計算A'!$D$60:$II$104,$B42,200)*KN42=1,IF(AND($E42=2,TU42=0),1000000,IF($F42&gt;0,INDEX('計算A'!GU$110:GU$114,$F42+1)+IF(AND($E42=1,TU42=0),1000,0),MIN(AEZ42,20)*400+(IF('計算A'!GT$106=1,1-KM42,0)+IF('計算A'!GU$106=1,1-KO42,0))*150+89+'計算A'!GU$5*100000+IF(AND($E42=1,TU42=0),50000,0))),1000000))</f>
        <v/>
      </c>
      <c r="ADC42">
        <f>IF($B42=0,1000000,IF(INDEX('計算A'!$D$60:$II$104,$B42,201)*KO42=1,IF(AND($E42=2,TV42=0),1000000,IF($F42&gt;0,INDEX('計算A'!GV$110:GV$114,$F42+1)+IF(AND($E42=1,TV42=0),1000,0),MIN(AEZ42,20)*400+(IF('計算A'!GU$106=1,1-KN42,0)+IF('計算A'!GV$106=1,1-KP42,0))*150+99+'計算A'!GV$5*100000+IF(AND($E42=1,TV42=0),50000,0))),1000000))</f>
        <v/>
      </c>
      <c r="ADD42">
        <f>IF($B42=0,1000000,IF(INDEX('計算A'!$D$60:$II$104,$B42,202)*KP42=1,IF(AND($E42=2,TW42=0),1000000,IF($F42&gt;0,INDEX('計算A'!GW$110:GW$114,$F42+1)+IF(AND($E42=1,TW42=0),1000,0),MIN(AEZ42,20)*400+(IF('計算A'!GV$106=1,1-KO42,0)+IF('計算A'!GW$106=1,1-KQ42,0))*150+109+'計算A'!GW$5*100000+IF(AND($E42=1,TW42=0),50000,0))),1000000))</f>
        <v/>
      </c>
      <c r="ADE42">
        <f>IF($B42=0,1000000,IF(INDEX('計算A'!$D$60:$II$104,$B42,203)*KQ42=1,IF(AND($E42=2,TX42=0),1000000,IF($F42&gt;0,INDEX('計算A'!GX$110:GX$114,$F42+1)+IF(AND($E42=1,TX42=0),1000,0),MIN(AEZ42,20)*400+(IF('計算A'!GW$106=1,1-KP42,0)+IF('計算A'!GX$106=1,1-KR42,0))*150+119+'計算A'!GX$5*100000+IF(AND($E42=1,TX42=0),50000,0))),1000000))</f>
        <v/>
      </c>
      <c r="ADF42">
        <f>IF($B42=0,1000000,IF(INDEX('計算A'!$D$60:$II$104,$B42,204)*KR42=1,IF(AND($E42=2,TY42=0),1000000,IF($F42&gt;0,INDEX('計算A'!GY$110:GY$114,$F42+1)+IF(AND($E42=1,TY42=0),1000,0),MIN(AEZ42,20)*400+(IF('計算A'!GX$106=1,1-KQ42,0)+IF('計算A'!GY$106=1,1-KS42,0))*150+129+'計算A'!GY$5*100000+IF(AND($E42=1,TY42=0),50000,0))),1000000))</f>
        <v/>
      </c>
      <c r="ADG42">
        <f>IF($B42=0,1000000,IF(INDEX('計算A'!$D$60:$II$104,$B42,205)*KS42=1,IF(AND($E42=2,TZ42=0),1000000,IF($F42&gt;0,INDEX('計算A'!GZ$110:GZ$114,$F42+1)+IF(AND($E42=1,TZ42=0),1000,0),MIN(AEZ42,20)*400+(IF('計算A'!GY$106=1,1-KR42,0)+IF('計算A'!GZ$106=1,1-KT42,0))*150+139+'計算A'!GZ$5*100000+IF(AND($E42=1,TZ42=0),50000,0))),1000000))</f>
        <v/>
      </c>
      <c r="ADH42">
        <f>IF($B42=0,1000000,IF(INDEX('計算A'!$D$60:$II$104,$B42,206)*KT42=1,IF(AND($E42=2,UA42=0),1000000,IF($F42&gt;0,INDEX('計算A'!HA$110:HA$114,$F42+1)+IF(AND($E42=1,UA42=0),1000,0),MIN(AEZ42,20)*400+(IF('計算A'!GZ$106=1,1-KS42,0)+IF('計算A'!HA$106=1,1-KU42,0))*150+149+'計算A'!HA$5*100000+IF(AND($E42=1,UA42=0),50000,0))),1000000))</f>
        <v/>
      </c>
      <c r="ADI42">
        <f>IF($B42=0,1000000,IF(INDEX('計算A'!$D$60:$II$104,$B42,207)*KU42=1,IF(AND($E42=2,UB42=0),1000000,IF($F42&gt;0,INDEX('計算A'!HB$110:HB$114,$F42+1)+IF(AND($E42=1,UB42=0),1000,0),MIN(AEZ42,20)*400+(IF('計算A'!HA$106=1,1-KT42,0)+IF('計算A'!HB$106=1,1-KV42,0))*150+159+'計算A'!HB$5*100000+IF(AND($E42=1,UB42=0),50000,0))),1000000))</f>
        <v/>
      </c>
      <c r="ADJ42">
        <f>IF($B42=0,1000000,IF(INDEX('計算A'!$D$60:$II$104,$B42,208)*KV42=1,IF(AND($E42=2,UC42=0),1000000,IF($F42&gt;0,INDEX('計算A'!HC$110:HC$114,$F42+1)+IF(AND($E42=1,UC42=0),1000,0),MIN(AEZ42,20)*400+(IF('計算A'!HB$106=1,1-KU42,0)+IF('計算A'!HC$106=1,1-KW42,0))*150+169+'計算A'!HC$5*100000+IF(AND($E42=1,UC42=0),50000,0))),1000000))</f>
        <v/>
      </c>
      <c r="ADK42">
        <f>IF($B42=0,1000000,IF(INDEX('計算A'!$D$60:$II$104,$B42,209)*KW42=1,IF(AND($E42=2,UD42=0),1000000,IF($F42&gt;0,INDEX('計算A'!HD$110:HD$114,$F42+1)+IF(AND($E42=1,UD42=0),1000,0),MIN(AEZ42,20)*400+(IF('計算A'!HC$106=1,1-KV42,0)+IF('計算A'!HD$106=1,1-KX42,0))*150+179+'計算A'!HD$5*100000+IF(AND($E42=1,UD42=0),50000,0))),1000000))</f>
        <v/>
      </c>
      <c r="ADL42">
        <f>IF($B42=0,1000000,IF(INDEX('計算A'!$D$60:$II$104,$B42,210)*KX42=1,IF(AND($E42=2,UE42=0),1000000,IF($F42&gt;0,INDEX('計算A'!HE$110:HE$114,$F42+1)+IF(AND($E42=1,UE42=0),1000,0),MIN(AEZ42,20)*400+(IF('計算A'!HD$106=1,1-KW42,0)+IF('計算A'!HE$106=1,1-KY42,0))*150+189+'計算A'!HE$5*100000+IF(AND($E42=1,UE42=0),50000,0))),1000000))</f>
        <v/>
      </c>
      <c r="ADM42">
        <f>IF($B42=0,1000000,IF(INDEX('計算A'!$D$60:$II$104,$B42,211)*KY42=1,IF(AND($E42=2,UF42=0),1000000,IF($F42&gt;0,INDEX('計算A'!HF$110:HF$114,$F42+1)+IF(AND($E42=1,UF42=0),1000,0),MIN(AEZ42,20)*400+(IF('計算A'!HE$106=1,1-KX42,0)+IF('計算A'!HF$106=1,1-KZ42,0))*150+199+'計算A'!HF$5*100000+IF(AND($E42=1,UF42=0),50000,0))),1000000))</f>
        <v/>
      </c>
      <c r="ADN42">
        <f>IF($B42=0,1000000,IF(INDEX('計算A'!$D$60:$II$104,$B42,212)*KZ42=1,IF(AND($E42=2,UG42=0),1000000,IF($F42&gt;0,INDEX('計算A'!HG$110:HG$114,$F42+1)+IF(AND($E42=1,UG42=0),1000,0),MIN(AEZ42,20)*400+(IF('計算A'!HF$106=1,1-KY42,0)+IF('計算A'!HG$106=1,1-LA42,0))*150+209+'計算A'!HG$5*100000+IF(AND($E42=1,UG42=0),50000,0))),1000000))</f>
        <v/>
      </c>
      <c r="ADO42">
        <f>IF($B42=0,1000000,IF(INDEX('計算A'!$D$60:$II$104,$B42,213)*LA42=1,IF(AND($E42=2,UH42=0),1000000,IF($F42&gt;0,INDEX('計算A'!HH$110:HH$114,$F42+1)+IF(AND($E42=1,UH42=0),1000,0),MIN(AEZ42,20)*400+(IF('計算A'!HG$106=1,1-KZ42,0)+IF('計算A'!HH$106=1,1-LB42,0))*150+219+'計算A'!HH$5*100000+IF(AND($E42=1,UH42=0),50000,0))),1000000))</f>
        <v/>
      </c>
      <c r="ADP42">
        <f>IF($B42=0,1000000,IF(INDEX('計算A'!$D$60:$II$104,$B42,214)*LB42=1,IF(AND($E42=2,UI42=0),1000000,IF($F42&gt;0,INDEX('計算A'!HI$110:HI$114,$F42+1)+IF(AND($E42=1,UI42=0),1000,0),MIN(AEZ42,20)*400+(IF('計算A'!HH$106=1,1-LA42,0)+IF('計算A'!HI$106=1,1-LC42,0))*150+229+'計算A'!HI$5*100000+IF(AND($E42=1,UI42=0),50000,0))),1000000))</f>
        <v/>
      </c>
      <c r="ADQ42">
        <f>IF($B42=0,1000000,IF(INDEX('計算A'!$D$60:$II$104,$B42,215)*LC42=1,IF(AND($E42=2,UJ42=0),1000000,IF($F42&gt;0,INDEX('計算A'!HJ$110:HJ$114,$F42+1)+IF(AND($E42=1,UJ42=0),1000,0),MIN(AEZ42,20)*400+(IF('計算A'!HI$106=1,1-LB42,0)+IF('計算A'!HJ$106=1,1-LD42,0))*150+239+'計算A'!HJ$5*100000+IF(AND($E42=1,UJ42=0),50000,0))),1000000))</f>
        <v/>
      </c>
      <c r="ADR42">
        <f>IF($B42=0,1000000,IF(INDEX('計算A'!$D$60:$II$104,$B42,216)*LD42=1,IF(AND($E42=2,UK42=0),1000000,IF($F42&gt;0,INDEX('計算A'!HK$110:HK$114,$F42+1)+IF(AND($E42=1,UK42=0),1000,0),MIN(AEZ42,20)*400+(IF('計算A'!HJ$106=1,1-LC42,0))*150+249+'計算A'!HK$5*100000+IF(AND($E42=1,UK42=0),50000,0))),1000000))</f>
        <v/>
      </c>
      <c r="ADS42">
        <f>IF($B42=0,1000000,IF(INDEX('計算A'!$D$60:$II$104,$B42,217)*LE42=1,IF(AND($E42=2,UL42=0),1000000,IF($F42&gt;0,INDEX('計算A'!HL$110:HL$114,$F42+1)+IF(AND($E42=1,UL42=0),1000,0),MIN(AFA42,20)*400+(IF('計算A'!HL$106=1,1-LF42,0))*150+20+'計算A'!HL$5*100000+IF(AND($E42=1,UL42=0),50000,0))),1000000))</f>
        <v/>
      </c>
      <c r="ADT42">
        <f>IF($B42=0,1000000,IF(INDEX('計算A'!$D$60:$II$104,$B42,218)*LF42=1,IF(AND($E42=2,UM42=0),1000000,IF($F42&gt;0,INDEX('計算A'!HM$110:HM$114,$F42+1)+IF(AND($E42=1,UM42=0),1000,0),MIN(AFA42,20)*400+(IF('計算A'!HL$106=1,1-LE42,0)+IF('計算A'!HM$106=1,1-LG42,0))*150+30+'計算A'!HM$5*100000+IF(AND($E42=1,UM42=0),50000,0))),1000000))</f>
        <v/>
      </c>
      <c r="ADU42">
        <f>IF($B42=0,1000000,IF(INDEX('計算A'!$D$60:$II$104,$B42,219)*LG42=1,IF(AND($E42=2,UN42=0),1000000,IF($F42&gt;0,INDEX('計算A'!HN$110:HN$114,$F42+1)+IF(AND($E42=1,UN42=0),1000,0),MIN(AFA42,20)*400+(IF('計算A'!HM$106=1,1-LF42,0)+IF('計算A'!HN$106=1,1-LH42,0))*150+40+'計算A'!HN$5*100000+IF(AND($E42=1,UN42=0),50000,0))),1000000))</f>
        <v/>
      </c>
      <c r="ADV42">
        <f>IF($B42=0,1000000,IF(INDEX('計算A'!$D$60:$II$104,$B42,220)*LH42=1,IF(AND($E42=2,UO42=0),1000000,IF($F42&gt;0,INDEX('計算A'!HO$110:HO$114,$F42+1)+IF(AND($E42=1,UO42=0),1000,0),MIN(AFA42,20)*400+(IF('計算A'!HN$106=1,1-LG42,0)+IF('計算A'!HO$106=1,1-LI42,0))*150+50+'計算A'!HO$5*100000+IF(AND($E42=1,UO42=0),50000,0))),1000000))</f>
        <v/>
      </c>
      <c r="ADW42">
        <f>IF($B42=0,1000000,IF(INDEX('計算A'!$D$60:$II$104,$B42,221)*LI42=1,IF(AND($E42=2,UP42=0),1000000,IF($F42&gt;0,INDEX('計算A'!HP$110:HP$114,$F42+1)+IF(AND($E42=1,UP42=0),1000,0),MIN(AFA42,20)*400+(IF('計算A'!HO$106=1,1-LH42,0)+IF('計算A'!HP$106=1,1-LJ42,0))*150+60+'計算A'!HP$5*100000+IF(AND($E42=1,UP42=0),50000,0))),1000000))</f>
        <v/>
      </c>
      <c r="ADX42">
        <f>IF($B42=0,1000000,IF(INDEX('計算A'!$D$60:$II$104,$B42,222)*LJ42=1,IF(AND($E42=2,UQ42=0),1000000,IF($F42&gt;0,INDEX('計算A'!HQ$110:HQ$114,$F42+1)+IF(AND($E42=1,UQ42=0),1000,0),MIN(AFA42,20)*400+(IF('計算A'!HP$106=1,1-LI42,0)+IF('計算A'!HQ$106=1,1-LK42,0))*150+70+'計算A'!HQ$5*100000+IF(AND($E42=1,UQ42=0),50000,0))),1000000))</f>
        <v/>
      </c>
      <c r="ADY42">
        <f>IF($B42=0,1000000,IF(INDEX('計算A'!$D$60:$II$104,$B42,223)*LK42=1,IF(AND($E42=2,UR42=0),1000000,IF($F42&gt;0,INDEX('計算A'!HR$110:HR$114,$F42+1)+IF(AND($E42=1,UR42=0),1000,0),MIN(AFA42,20)*400+(IF('計算A'!HQ$106=1,1-LJ42,0)+IF('計算A'!HR$106=1,1-LL42,0))*150+80+'計算A'!HR$5*100000+IF(AND($E42=1,UR42=0),50000,0))),1000000))</f>
        <v/>
      </c>
      <c r="ADZ42">
        <f>IF($B42=0,1000000,IF(INDEX('計算A'!$D$60:$II$104,$B42,224)*LL42=1,IF(AND($E42=2,US42=0),1000000,IF($F42&gt;0,INDEX('計算A'!HS$110:HS$114,$F42+1)+IF(AND($E42=1,US42=0),1000,0),MIN(AFA42,20)*400+(IF('計算A'!HR$106=1,1-LK42,0)+IF('計算A'!HS$106=1,1-LM42,0))*150+90+'計算A'!HS$5*100000+IF(AND($E42=1,US42=0),50000,0))),1000000))</f>
        <v/>
      </c>
      <c r="AEA42">
        <f>IF($B42=0,1000000,IF(INDEX('計算A'!$D$60:$II$104,$B42,225)*LM42=1,IF(AND($E42=2,UT42=0),1000000,IF($F42&gt;0,INDEX('計算A'!HT$110:HT$114,$F42+1)+IF(AND($E42=1,UT42=0),1000,0),MIN(AFA42,20)*400+(IF('計算A'!HS$106=1,1-LL42,0)+IF('計算A'!HT$106=1,1-LN42,0))*150+100+'計算A'!HT$5*100000+IF(AND($E42=1,UT42=0),50000,0))),1000000))</f>
        <v/>
      </c>
      <c r="AEB42">
        <f>IF($B42=0,1000000,IF(INDEX('計算A'!$D$60:$II$104,$B42,226)*LN42=1,IF(AND($E42=2,UU42=0),1000000,IF($F42&gt;0,INDEX('計算A'!HU$110:HU$114,$F42+1)+IF(AND($E42=1,UU42=0),1000,0),MIN(AFA42,20)*400+(IF('計算A'!HT$106=1,1-LM42,0)+IF('計算A'!HU$106=1,1-LO42,0))*150+110+'計算A'!HU$5*100000+IF(AND($E42=1,UU42=0),50000,0))),1000000))</f>
        <v/>
      </c>
      <c r="AEC42">
        <f>IF($B42=0,1000000,IF(INDEX('計算A'!$D$60:$II$104,$B42,227)*LO42=1,IF(AND($E42=2,UV42=0),1000000,IF($F42&gt;0,INDEX('計算A'!HV$110:HV$114,$F42+1)+IF(AND($E42=1,UV42=0),1000,0),MIN(AFA42,20)*400+(IF('計算A'!HU$106=1,1-LN42,0)+IF('計算A'!HV$106=1,1-LP42,0))*150+120+'計算A'!HV$5*100000+IF(AND($E42=1,UV42=0),50000,0))),1000000))</f>
        <v/>
      </c>
      <c r="AED42">
        <f>IF($B42=0,1000000,IF(INDEX('計算A'!$D$60:$II$104,$B42,228)*LP42=1,IF(AND($E42=2,UW42=0),1000000,IF($F42&gt;0,INDEX('計算A'!HW$110:HW$114,$F42+1)+IF(AND($E42=1,UW42=0),1000,0),MIN(AFA42,20)*400+(IF('計算A'!HV$106=1,1-LO42,0)+IF('計算A'!HW$106=1,1-LQ42,0))*150+130+'計算A'!HW$5*100000+IF(AND($E42=1,UW42=0),50000,0))),1000000))</f>
        <v/>
      </c>
      <c r="AEE42">
        <f>IF($B42=0,1000000,IF(INDEX('計算A'!$D$60:$II$104,$B42,229)*LQ42=1,IF(AND($E42=2,UX42=0),1000000,IF($F42&gt;0,INDEX('計算A'!HX$110:HX$114,$F42+1)+IF(AND($E42=1,UX42=0),1000,0),MIN(AFA42,20)*400+(IF('計算A'!HW$106=1,1-LP42,0)+IF('計算A'!HX$106=1,1-LR42,0))*150+140+'計算A'!HX$5*100000+IF(AND($E42=1,UX42=0),50000,0))),1000000))</f>
        <v/>
      </c>
      <c r="AEF42">
        <f>IF($B42=0,1000000,IF(INDEX('計算A'!$D$60:$II$104,$B42,230)*LR42=1,IF(AND($E42=2,UY42=0),1000000,IF($F42&gt;0,INDEX('計算A'!HY$110:HY$114,$F42+1)+IF(AND($E42=1,UY42=0),1000,0),MIN(AFA42,20)*400+(IF('計算A'!HX$106=1,1-LQ42,0)+IF('計算A'!HY$106=1,1-LS42,0))*150+150+'計算A'!HY$5*100000+IF(AND($E42=1,UY42=0),50000,0))),1000000))</f>
        <v/>
      </c>
      <c r="AEG42">
        <f>IF($B42=0,1000000,IF(INDEX('計算A'!$D$60:$II$104,$B42,231)*LS42=1,IF(AND($E42=2,UZ42=0),1000000,IF($F42&gt;0,INDEX('計算A'!HZ$110:HZ$114,$F42+1)+IF(AND($E42=1,UZ42=0),1000,0),MIN(AFA42,20)*400+(IF('計算A'!HY$106=1,1-LR42,0)+IF('計算A'!HZ$106=1,1-LT42,0))*150+160+'計算A'!HZ$5*100000+IF(AND($E42=1,UZ42=0),50000,0))),1000000))</f>
        <v/>
      </c>
      <c r="AEH42">
        <f>IF($B42=0,1000000,IF(INDEX('計算A'!$D$60:$II$104,$B42,232)*LT42=1,IF(AND($E42=2,VA42=0),1000000,IF($F42&gt;0,INDEX('計算A'!IA$110:IA$114,$F42+1)+IF(AND($E42=1,VA42=0),1000,0),MIN(AFA42,20)*400+(IF('計算A'!HZ$106=1,1-LS42,0)+IF('計算A'!IA$106=1,1-LU42,0))*150+170+'計算A'!IA$5*100000+IF(AND($E42=1,VA42=0),50000,0))),1000000))</f>
        <v/>
      </c>
      <c r="AEI42">
        <f>IF($B42=0,1000000,IF(INDEX('計算A'!$D$60:$II$104,$B42,233)*LU42=1,IF(AND($E42=2,VB42=0),1000000,IF($F42&gt;0,INDEX('計算A'!IB$110:IB$114,$F42+1)+IF(AND($E42=1,VB42=0),1000,0),MIN(AFA42,20)*400+(IF('計算A'!IA$106=1,1-LT42,0)+IF('計算A'!IB$106=1,1-LV42,0))*150+180+'計算A'!IB$5*100000+IF(AND($E42=1,VB42=0),50000,0))),1000000))</f>
        <v/>
      </c>
      <c r="AEJ42">
        <f>IF($B42=0,1000000,IF(INDEX('計算A'!$D$60:$II$104,$B42,234)*LV42=1,IF(AND($E42=2,VC42=0),1000000,IF($F42&gt;0,INDEX('計算A'!IC$110:IC$114,$F42+1)+IF(AND($E42=1,VC42=0),1000,0),MIN(AFA42,20)*400+(IF('計算A'!IB$106=1,1-LU42,0)+IF('計算A'!IC$106=1,1-LW42,0))*150+190+'計算A'!IC$5*100000+IF(AND($E42=1,VC42=0),50000,0))),1000000))</f>
        <v/>
      </c>
      <c r="AEK42">
        <f>IF($B42=0,1000000,IF(INDEX('計算A'!$D$60:$II$104,$B42,235)*LW42=1,IF(AND($E42=2,VD42=0),1000000,IF($F42&gt;0,INDEX('計算A'!ID$110:ID$114,$F42+1)+IF(AND($E42=1,VD42=0),1000,0),MIN(AFA42,20)*400+(IF('計算A'!IC$106=1,1-LV42,0)+IF('計算A'!ID$106=1,1-LX42,0))*150+200+'計算A'!ID$5*100000+IF(AND($E42=1,VD42=0),50000,0))),1000000))</f>
        <v/>
      </c>
      <c r="AEL42">
        <f>IF($B42=0,1000000,IF(INDEX('計算A'!$D$60:$II$104,$B42,236)*LX42=1,IF(AND($E42=2,VE42=0),1000000,IF($F42&gt;0,INDEX('計算A'!IE$110:IE$114,$F42+1)+IF(AND($E42=1,VE42=0),1000,0),MIN(AFA42,20)*400+(IF('計算A'!ID$106=1,1-LW42,0)+IF('計算A'!IE$106=1,1-LY42,0))*150+210+'計算A'!IE$5*100000+IF(AND($E42=1,VE42=0),50000,0))),1000000))</f>
        <v/>
      </c>
      <c r="AEM42">
        <f>IF($B42=0,1000000,IF(INDEX('計算A'!$D$60:$II$104,$B42,237)*LY42=1,IF(AND($E42=2,VF42=0),1000000,IF($F42&gt;0,INDEX('計算A'!IF$110:IF$114,$F42+1)+IF(AND($E42=1,VF42=0),1000,0),MIN(AFA42,20)*400+(IF('計算A'!IE$106=1,1-LX42,0)+IF('計算A'!IF$106=1,1-LZ42,0))*150+220+'計算A'!IF$5*100000+IF(AND($E42=1,VF42=0),50000,0))),1000000))</f>
        <v/>
      </c>
      <c r="AEN42">
        <f>IF($B42=0,1000000,IF(INDEX('計算A'!$D$60:$II$104,$B42,238)*LZ42=1,IF(AND($E42=2,VG42=0),1000000,IF($F42&gt;0,INDEX('計算A'!IG$110:IG$114,$F42+1)+IF(AND($E42=1,VG42=0),1000,0),MIN(AFA42,20)*400+(IF('計算A'!IF$106=1,1-LY42,0)+IF('計算A'!IG$106=1,1-MA42,0))*150+230+'計算A'!IG$5*100000+IF(AND($E42=1,VG42=0),50000,0))),1000000))</f>
        <v/>
      </c>
      <c r="AEO42">
        <f>IF($B42=0,1000000,IF(INDEX('計算A'!$D$60:$II$104,$B42,239)*MA42=1,IF(AND($E42=2,VH42=0),1000000,IF($F42&gt;0,INDEX('計算A'!IH$110:IH$114,$F42+1)+IF(AND($E42=1,VH42=0),1000,0),MIN(AFA42,20)*400+(IF('計算A'!IG$106=1,1-LZ42,0)+IF('計算A'!IH$106=1,1-MB42,0))*150+240+'計算A'!IH$5*100000+IF(AND($E42=1,VH42=0),50000,0))),1000000))</f>
        <v/>
      </c>
      <c r="AEP42">
        <f>IF($B42=0,1000000,IF(INDEX('計算A'!$D$60:$II$104,$B42,240)*MB42=1,IF(AND($E42=2,VI42=0),1000000,IF($F42&gt;0,INDEX('計算A'!II$110:II$114,$F42+1)+IF(AND($E42=1,VI42=0),1000,0),MIN(AFA42,20)*400+(IF('計算A'!IH$106=1,1-MA42,0))*150+250+'計算A'!II$5*100000+IF(AND($E42=1,VI42=0),50000,0))),1000000))</f>
        <v/>
      </c>
      <c r="AER42">
        <f>AER41+IF($C41&gt;0,IF(INDEX('計算A'!$D$2:$II$2,$C41)=1,1,0),0)</f>
        <v/>
      </c>
      <c r="AES42">
        <f>AES41+IF($C41&gt;0,IF(INDEX('計算A'!$D$2:$II$2,$C41)=2,1,0),0)</f>
        <v/>
      </c>
      <c r="AET42">
        <f>AET41+IF($C41&gt;0,IF(INDEX('計算A'!$D$2:$II$2,$C41)=3,1,0),0)</f>
        <v/>
      </c>
      <c r="AEU42">
        <f>AEU41+IF($C41&gt;0,IF(INDEX('計算A'!$D$2:$II$2,$C41)=4,1,0),0)</f>
        <v/>
      </c>
      <c r="AEV42">
        <f>AEV41+IF($C41&gt;0,IF(INDEX('計算A'!$D$2:$II$2,$C41)=5,1,0),0)</f>
        <v/>
      </c>
      <c r="AEW42">
        <f>AEW41+IF($C41&gt;0,IF(INDEX('計算A'!$D$2:$II$2,$C41)=6,1,0),0)</f>
        <v/>
      </c>
      <c r="AEX42">
        <f>AEX41+IF($C41&gt;0,IF(INDEX('計算A'!$D$2:$II$2,$C41)=7,1,0),0)</f>
        <v/>
      </c>
      <c r="AEY42">
        <f>AEY41+IF($C41&gt;0,IF(INDEX('計算A'!$D$2:$II$2,$C41)=8,1,0),0)</f>
        <v/>
      </c>
      <c r="AEZ42">
        <f>AEZ41+IF($C41&gt;0,IF(INDEX('計算A'!$D$2:$II$2,$C41)=9,1,0),0)</f>
        <v/>
      </c>
      <c r="AFA42">
        <f>AFA41+IF($C41&gt;0,IF(INDEX('計算A'!$D$2:$II$2,$C41)=10,1,0),0)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F($F43&gt;0,INDEX('計算A'!D$110:D$114,$F43+1)+IF(AND($E43=1,MD43=0),1000,0),MIN(AER43,20)*400+(IF('計算A'!D$106=1,1-CX43,0))*150+11+'計算A'!D$5*100000+IF(AND($E43=1,MD43=0),50000,0))),1000000))</f>
        <v/>
      </c>
      <c r="VL43">
        <f>IF($B43=0,1000000,IF(INDEX('計算A'!$D$60:$II$104,$B43,2)*CX43=1,IF(AND($E43=2,ME43=0),1000000,IF($F43&gt;0,INDEX('計算A'!E$110:E$114,$F43+1)+IF(AND($E43=1,ME43=0),1000,0),MIN(AER43,20)*400+(IF('計算A'!D$106=1,1-CW43,0)+IF('計算A'!E$106=1,1-CY43,0))*150+21+'計算A'!E$5*100000+IF(AND($E43=1,ME43=0),50000,0))),1000000))</f>
        <v/>
      </c>
      <c r="VM43">
        <f>IF($B43=0,1000000,IF(INDEX('計算A'!$D$60:$II$104,$B43,3)*CY43=1,IF(AND($E43=2,MF43=0),1000000,IF($F43&gt;0,INDEX('計算A'!F$110:F$114,$F43+1)+IF(AND($E43=1,MF43=0),1000,0),MIN(AER43,20)*400+(IF('計算A'!E$106=1,1-CX43,0)+IF('計算A'!F$106=1,1-CZ43,0))*150+31+'計算A'!F$5*100000+IF(AND($E43=1,MF43=0),50000,0))),1000000))</f>
        <v/>
      </c>
      <c r="VN43">
        <f>IF($B43=0,1000000,IF(INDEX('計算A'!$D$60:$II$104,$B43,4)*CZ43=1,IF(AND($E43=2,MG43=0),1000000,IF($F43&gt;0,INDEX('計算A'!G$110:G$114,$F43+1)+IF(AND($E43=1,MG43=0),1000,0),MIN(AER43,20)*400+(IF('計算A'!F$106=1,1-CY43,0)+IF('計算A'!G$106=1,1-DA43,0))*150+41+'計算A'!G$5*100000+IF(AND($E43=1,MG43=0),50000,0))),1000000))</f>
        <v/>
      </c>
      <c r="VO43">
        <f>IF($B43=0,1000000,IF(INDEX('計算A'!$D$60:$II$104,$B43,5)*DA43=1,IF(AND($E43=2,MH43=0),1000000,IF($F43&gt;0,INDEX('計算A'!H$110:H$114,$F43+1)+IF(AND($E43=1,MH43=0),1000,0),MIN(AER43,20)*400+(IF('計算A'!G$106=1,1-CZ43,0)+IF('計算A'!H$106=1,1-DB43,0))*150+51+'計算A'!H$5*100000+IF(AND($E43=1,MH43=0),50000,0))),1000000))</f>
        <v/>
      </c>
      <c r="VP43">
        <f>IF($B43=0,1000000,IF(INDEX('計算A'!$D$60:$II$104,$B43,6)*DB43=1,IF(AND($E43=2,MI43=0),1000000,IF($F43&gt;0,INDEX('計算A'!I$110:I$114,$F43+1)+IF(AND($E43=1,MI43=0),1000,0),MIN(AER43,20)*400+(IF('計算A'!H$106=1,1-DA43,0)+IF('計算A'!I$106=1,1-DC43,0))*150+61+'計算A'!I$5*100000+IF(AND($E43=1,MI43=0),50000,0))),1000000))</f>
        <v/>
      </c>
      <c r="VQ43">
        <f>IF($B43=0,1000000,IF(INDEX('計算A'!$D$60:$II$104,$B43,7)*DC43=1,IF(AND($E43=2,MJ43=0),1000000,IF($F43&gt;0,INDEX('計算A'!J$110:J$114,$F43+1)+IF(AND($E43=1,MJ43=0),1000,0),MIN(AER43,20)*400+(IF('計算A'!I$106=1,1-DB43,0)+IF('計算A'!J$106=1,1-DD43,0))*150+71+'計算A'!J$5*100000+IF(AND($E43=1,MJ43=0),50000,0))),1000000))</f>
        <v/>
      </c>
      <c r="VR43">
        <f>IF($B43=0,1000000,IF(INDEX('計算A'!$D$60:$II$104,$B43,8)*DD43=1,IF(AND($E43=2,MK43=0),1000000,IF($F43&gt;0,INDEX('計算A'!K$110:K$114,$F43+1)+IF(AND($E43=1,MK43=0),1000,0),MIN(AER43,20)*400+(IF('計算A'!J$106=1,1-DC43,0)+IF('計算A'!K$106=1,1-DE43,0))*150+81+'計算A'!K$5*100000+IF(AND($E43=1,MK43=0),50000,0))),1000000))</f>
        <v/>
      </c>
      <c r="VS43">
        <f>IF($B43=0,1000000,IF(INDEX('計算A'!$D$60:$II$104,$B43,9)*DE43=1,IF(AND($E43=2,ML43=0),1000000,IF($F43&gt;0,INDEX('計算A'!L$110:L$114,$F43+1)+IF(AND($E43=1,ML43=0),1000,0),MIN(AER43,20)*400+(IF('計算A'!K$106=1,1-DD43,0)+IF('計算A'!L$106=1,1-DF43,0))*150+91+'計算A'!L$5*100000+IF(AND($E43=1,ML43=0),50000,0))),1000000))</f>
        <v/>
      </c>
      <c r="VT43">
        <f>IF($B43=0,1000000,IF(INDEX('計算A'!$D$60:$II$104,$B43,10)*DF43=1,IF(AND($E43=2,MM43=0),1000000,IF($F43&gt;0,INDEX('計算A'!M$110:M$114,$F43+1)+IF(AND($E43=1,MM43=0),1000,0),MIN(AER43,20)*400+(IF('計算A'!L$106=1,1-DE43,0)+IF('計算A'!M$106=1,1-DG43,0))*150+101+'計算A'!M$5*100000+IF(AND($E43=1,MM43=0),50000,0))),1000000))</f>
        <v/>
      </c>
      <c r="VU43">
        <f>IF($B43=0,1000000,IF(INDEX('計算A'!$D$60:$II$104,$B43,11)*DG43=1,IF(AND($E43=2,MN43=0),1000000,IF($F43&gt;0,INDEX('計算A'!N$110:N$114,$F43+1)+IF(AND($E43=1,MN43=0),1000,0),MIN(AER43,20)*400+(IF('計算A'!M$106=1,1-DF43,0)+IF('計算A'!N$106=1,1-DH43,0))*150+111+'計算A'!N$5*100000+IF(AND($E43=1,MN43=0),50000,0))),1000000))</f>
        <v/>
      </c>
      <c r="VV43">
        <f>IF($B43=0,1000000,IF(INDEX('計算A'!$D$60:$II$104,$B43,12)*DH43=1,IF(AND($E43=2,MO43=0),1000000,IF($F43&gt;0,INDEX('計算A'!O$110:O$114,$F43+1)+IF(AND($E43=1,MO43=0),1000,0),MIN(AER43,20)*400+(IF('計算A'!N$106=1,1-DG43,0)+IF('計算A'!O$106=1,1-DI43,0))*150+121+'計算A'!O$5*100000+IF(AND($E43=1,MO43=0),50000,0))),1000000))</f>
        <v/>
      </c>
      <c r="VW43">
        <f>IF($B43=0,1000000,IF(INDEX('計算A'!$D$60:$II$104,$B43,13)*DI43=1,IF(AND($E43=2,MP43=0),1000000,IF($F43&gt;0,INDEX('計算A'!P$110:P$114,$F43+1)+IF(AND($E43=1,MP43=0),1000,0),MIN(AER43,20)*400+(IF('計算A'!O$106=1,1-DH43,0)+IF('計算A'!P$106=1,1-DJ43,0))*150+131+'計算A'!P$5*100000+IF(AND($E43=1,MP43=0),50000,0))),1000000))</f>
        <v/>
      </c>
      <c r="VX43">
        <f>IF($B43=0,1000000,IF(INDEX('計算A'!$D$60:$II$104,$B43,14)*DJ43=1,IF(AND($E43=2,MQ43=0),1000000,IF($F43&gt;0,INDEX('計算A'!Q$110:Q$114,$F43+1)+IF(AND($E43=1,MQ43=0),1000,0),MIN(AER43,20)*400+(IF('計算A'!P$106=1,1-DI43,0)+IF('計算A'!Q$106=1,1-DK43,0))*150+141+'計算A'!Q$5*100000+IF(AND($E43=1,MQ43=0),50000,0))),1000000))</f>
        <v/>
      </c>
      <c r="VY43">
        <f>IF($B43=0,1000000,IF(INDEX('計算A'!$D$60:$II$104,$B43,15)*DK43=1,IF(AND($E43=2,MR43=0),1000000,IF($F43&gt;0,INDEX('計算A'!R$110:R$114,$F43+1)+IF(AND($E43=1,MR43=0),1000,0),MIN(AER43,20)*400+(IF('計算A'!Q$106=1,1-DJ43,0)+IF('計算A'!R$106=1,1-DL43,0))*150+151+'計算A'!R$5*100000+IF(AND($E43=1,MR43=0),50000,0))),1000000))</f>
        <v/>
      </c>
      <c r="VZ43">
        <f>IF($B43=0,1000000,IF(INDEX('計算A'!$D$60:$II$104,$B43,16)*DL43=1,IF(AND($E43=2,MS43=0),1000000,IF($F43&gt;0,INDEX('計算A'!S$110:S$114,$F43+1)+IF(AND($E43=1,MS43=0),1000,0),MIN(AER43,20)*400+(IF('計算A'!R$106=1,1-DK43,0)+IF('計算A'!S$106=1,1-DM43,0))*150+161+'計算A'!S$5*100000+IF(AND($E43=1,MS43=0),50000,0))),1000000))</f>
        <v/>
      </c>
      <c r="WA43">
        <f>IF($B43=0,1000000,IF(INDEX('計算A'!$D$60:$II$104,$B43,17)*DM43=1,IF(AND($E43=2,MT43=0),1000000,IF($F43&gt;0,INDEX('計算A'!T$110:T$114,$F43+1)+IF(AND($E43=1,MT43=0),1000,0),MIN(AER43,20)*400+(IF('計算A'!S$106=1,1-DL43,0)+IF('計算A'!T$106=1,1-DN43,0))*150+171+'計算A'!T$5*100000+IF(AND($E43=1,MT43=0),50000,0))),1000000))</f>
        <v/>
      </c>
      <c r="WB43">
        <f>IF($B43=0,1000000,IF(INDEX('計算A'!$D$60:$II$104,$B43,18)*DN43=1,IF(AND($E43=2,MU43=0),1000000,IF($F43&gt;0,INDEX('計算A'!U$110:U$114,$F43+1)+IF(AND($E43=1,MU43=0),1000,0),MIN(AER43,20)*400+(IF('計算A'!T$106=1,1-DM43,0)+IF('計算A'!U$106=1,1-DO43,0))*150+181+'計算A'!U$5*100000+IF(AND($E43=1,MU43=0),50000,0))),1000000))</f>
        <v/>
      </c>
      <c r="WC43">
        <f>IF($B43=0,1000000,IF(INDEX('計算A'!$D$60:$II$104,$B43,19)*DO43=1,IF(AND($E43=2,MV43=0),1000000,IF($F43&gt;0,INDEX('計算A'!V$110:V$114,$F43+1)+IF(AND($E43=1,MV43=0),1000,0),MIN(AER43,20)*400+(IF('計算A'!U$106=1,1-DN43,0)+IF('計算A'!V$106=1,1-DP43,0))*150+191+'計算A'!V$5*100000+IF(AND($E43=1,MV43=0),50000,0))),1000000))</f>
        <v/>
      </c>
      <c r="WD43">
        <f>IF($B43=0,1000000,IF(INDEX('計算A'!$D$60:$II$104,$B43,20)*DP43=1,IF(AND($E43=2,MW43=0),1000000,IF($F43&gt;0,INDEX('計算A'!W$110:W$114,$F43+1)+IF(AND($E43=1,MW43=0),1000,0),MIN(AER43,20)*400+(IF('計算A'!V$106=1,1-DO43,0)+IF('計算A'!W$106=1,1-DQ43,0))*150+201+'計算A'!W$5*100000+IF(AND($E43=1,MW43=0),50000,0))),1000000))</f>
        <v/>
      </c>
      <c r="WE43">
        <f>IF($B43=0,1000000,IF(INDEX('計算A'!$D$60:$II$104,$B43,21)*DQ43=1,IF(AND($E43=2,MX43=0),1000000,IF($F43&gt;0,INDEX('計算A'!X$110:X$114,$F43+1)+IF(AND($E43=1,MX43=0),1000,0),MIN(AER43,20)*400+(IF('計算A'!W$106=1,1-DP43,0)+IF('計算A'!X$106=1,1-DR43,0))*150+211+'計算A'!X$5*100000+IF(AND($E43=1,MX43=0),50000,0))),1000000))</f>
        <v/>
      </c>
      <c r="WF43">
        <f>IF($B43=0,1000000,IF(INDEX('計算A'!$D$60:$II$104,$B43,22)*DR43=1,IF(AND($E43=2,MY43=0),1000000,IF($F43&gt;0,INDEX('計算A'!Y$110:Y$114,$F43+1)+IF(AND($E43=1,MY43=0),1000,0),MIN(AER43,20)*400+(IF('計算A'!X$106=1,1-DQ43,0)+IF('計算A'!Y$106=1,1-DS43,0))*150+221+'計算A'!Y$5*100000+IF(AND($E43=1,MY43=0),50000,0))),1000000))</f>
        <v/>
      </c>
      <c r="WG43">
        <f>IF($B43=0,1000000,IF(INDEX('計算A'!$D$60:$II$104,$B43,23)*DS43=1,IF(AND($E43=2,MZ43=0),1000000,IF($F43&gt;0,INDEX('計算A'!Z$110:Z$114,$F43+1)+IF(AND($E43=1,MZ43=0),1000,0),MIN(AER43,20)*400+(IF('計算A'!Y$106=1,1-DR43,0)+IF('計算A'!Z$106=1,1-DT43,0))*150+231+'計算A'!Z$5*100000+IF(AND($E43=1,MZ43=0),50000,0))),1000000))</f>
        <v/>
      </c>
      <c r="WH43">
        <f>IF($B43=0,1000000,IF(INDEX('計算A'!$D$60:$II$104,$B43,24)*DT43=1,IF(AND($E43=2,NA43=0),1000000,IF($F43&gt;0,INDEX('計算A'!AA$110:AA$114,$F43+1)+IF(AND($E43=1,NA43=0),1000,0),MIN(AER43,20)*400+(IF('計算A'!Z$106=1,1-DS43,0))*150+241+'計算A'!AA$5*100000+IF(AND($E43=1,NA43=0),50000,0))),1000000))</f>
        <v/>
      </c>
      <c r="WI43">
        <f>IF($B43=0,1000000,IF(INDEX('計算A'!$D$60:$II$104,$B43,25)*DU43=1,IF(AND($E43=2,NB43=0),1000000,IF($F43&gt;0,INDEX('計算A'!AB$110:AB$114,$F43+1)+IF(AND($E43=1,NB43=0),1000,0),MIN(AES43,20)*400+(IF('計算A'!AB$106=1,1-DV43,0))*150+12+'計算A'!AB$5*100000+IF(AND($E43=1,NB43=0),50000,0))),1000000))</f>
        <v/>
      </c>
      <c r="WJ43">
        <f>IF($B43=0,1000000,IF(INDEX('計算A'!$D$60:$II$104,$B43,26)*DV43=1,IF(AND($E43=2,NC43=0),1000000,IF($F43&gt;0,INDEX('計算A'!AC$110:AC$114,$F43+1)+IF(AND($E43=1,NC43=0),1000,0),MIN(AES43,20)*400+(IF('計算A'!AB$106=1,1-DU43,0)+IF('計算A'!AC$106=1,1-DW43,0))*150+22+'計算A'!AC$5*100000+IF(AND($E43=1,NC43=0),50000,0))),1000000))</f>
        <v/>
      </c>
      <c r="WK43">
        <f>IF($B43=0,1000000,IF(INDEX('計算A'!$D$60:$II$104,$B43,27)*DW43=1,IF(AND($E43=2,ND43=0),1000000,IF($F43&gt;0,INDEX('計算A'!AD$110:AD$114,$F43+1)+IF(AND($E43=1,ND43=0),1000,0),MIN(AES43,20)*400+(IF('計算A'!AC$106=1,1-DV43,0)+IF('計算A'!AD$106=1,1-DX43,0))*150+32+'計算A'!AD$5*100000+IF(AND($E43=1,ND43=0),50000,0))),1000000))</f>
        <v/>
      </c>
      <c r="WL43">
        <f>IF($B43=0,1000000,IF(INDEX('計算A'!$D$60:$II$104,$B43,28)*DX43=1,IF(AND($E43=2,NE43=0),1000000,IF($F43&gt;0,INDEX('計算A'!AE$110:AE$114,$F43+1)+IF(AND($E43=1,NE43=0),1000,0),MIN(AES43,20)*400+(IF('計算A'!AD$106=1,1-DW43,0)+IF('計算A'!AE$106=1,1-DY43,0))*150+42+'計算A'!AE$5*100000+IF(AND($E43=1,NE43=0),50000,0))),1000000))</f>
        <v/>
      </c>
      <c r="WM43">
        <f>IF($B43=0,1000000,IF(INDEX('計算A'!$D$60:$II$104,$B43,29)*DY43=1,IF(AND($E43=2,NF43=0),1000000,IF($F43&gt;0,INDEX('計算A'!AF$110:AF$114,$F43+1)+IF(AND($E43=1,NF43=0),1000,0),MIN(AES43,20)*400+(IF('計算A'!AE$106=1,1-DX43,0)+IF('計算A'!AF$106=1,1-DZ43,0))*150+52+'計算A'!AF$5*100000+IF(AND($E43=1,NF43=0),50000,0))),1000000))</f>
        <v/>
      </c>
      <c r="WN43">
        <f>IF($B43=0,1000000,IF(INDEX('計算A'!$D$60:$II$104,$B43,30)*DZ43=1,IF(AND($E43=2,NG43=0),1000000,IF($F43&gt;0,INDEX('計算A'!AG$110:AG$114,$F43+1)+IF(AND($E43=1,NG43=0),1000,0),MIN(AES43,20)*400+(IF('計算A'!AF$106=1,1-DY43,0)+IF('計算A'!AG$106=1,1-EA43,0))*150+62+'計算A'!AG$5*100000+IF(AND($E43=1,NG43=0),50000,0))),1000000))</f>
        <v/>
      </c>
      <c r="WO43">
        <f>IF($B43=0,1000000,IF(INDEX('計算A'!$D$60:$II$104,$B43,31)*EA43=1,IF(AND($E43=2,NH43=0),1000000,IF($F43&gt;0,INDEX('計算A'!AH$110:AH$114,$F43+1)+IF(AND($E43=1,NH43=0),1000,0),MIN(AES43,20)*400+(IF('計算A'!AG$106=1,1-DZ43,0)+IF('計算A'!AH$106=1,1-EB43,0))*150+72+'計算A'!AH$5*100000+IF(AND($E43=1,NH43=0),50000,0))),1000000))</f>
        <v/>
      </c>
      <c r="WP43">
        <f>IF($B43=0,1000000,IF(INDEX('計算A'!$D$60:$II$104,$B43,32)*EB43=1,IF(AND($E43=2,NI43=0),1000000,IF($F43&gt;0,INDEX('計算A'!AI$110:AI$114,$F43+1)+IF(AND($E43=1,NI43=0),1000,0),MIN(AES43,20)*400+(IF('計算A'!AH$106=1,1-EA43,0)+IF('計算A'!AI$106=1,1-EC43,0))*150+82+'計算A'!AI$5*100000+IF(AND($E43=1,NI43=0),50000,0))),1000000))</f>
        <v/>
      </c>
      <c r="WQ43">
        <f>IF($B43=0,1000000,IF(INDEX('計算A'!$D$60:$II$104,$B43,33)*EC43=1,IF(AND($E43=2,NJ43=0),1000000,IF($F43&gt;0,INDEX('計算A'!AJ$110:AJ$114,$F43+1)+IF(AND($E43=1,NJ43=0),1000,0),MIN(AES43,20)*400+(IF('計算A'!AI$106=1,1-EB43,0)+IF('計算A'!AJ$106=1,1-ED43,0))*150+92+'計算A'!AJ$5*100000+IF(AND($E43=1,NJ43=0),50000,0))),1000000))</f>
        <v/>
      </c>
      <c r="WR43">
        <f>IF($B43=0,1000000,IF(INDEX('計算A'!$D$60:$II$104,$B43,34)*ED43=1,IF(AND($E43=2,NK43=0),1000000,IF($F43&gt;0,INDEX('計算A'!AK$110:AK$114,$F43+1)+IF(AND($E43=1,NK43=0),1000,0),MIN(AES43,20)*400+(IF('計算A'!AJ$106=1,1-EC43,0)+IF('計算A'!AK$106=1,1-EE43,0))*150+102+'計算A'!AK$5*100000+IF(AND($E43=1,NK43=0),50000,0))),1000000))</f>
        <v/>
      </c>
      <c r="WS43">
        <f>IF($B43=0,1000000,IF(INDEX('計算A'!$D$60:$II$104,$B43,35)*EE43=1,IF(AND($E43=2,NL43=0),1000000,IF($F43&gt;0,INDEX('計算A'!AL$110:AL$114,$F43+1)+IF(AND($E43=1,NL43=0),1000,0),MIN(AES43,20)*400+(IF('計算A'!AK$106=1,1-ED43,0)+IF('計算A'!AL$106=1,1-EF43,0))*150+112+'計算A'!AL$5*100000+IF(AND($E43=1,NL43=0),50000,0))),1000000))</f>
        <v/>
      </c>
      <c r="WT43">
        <f>IF($B43=0,1000000,IF(INDEX('計算A'!$D$60:$II$104,$B43,36)*EF43=1,IF(AND($E43=2,NM43=0),1000000,IF($F43&gt;0,INDEX('計算A'!AM$110:AM$114,$F43+1)+IF(AND($E43=1,NM43=0),1000,0),MIN(AES43,20)*400+(IF('計算A'!AL$106=1,1-EE43,0)+IF('計算A'!AM$106=1,1-EG43,0))*150+122+'計算A'!AM$5*100000+IF(AND($E43=1,NM43=0),50000,0))),1000000))</f>
        <v/>
      </c>
      <c r="WU43">
        <f>IF($B43=0,1000000,IF(INDEX('計算A'!$D$60:$II$104,$B43,37)*EG43=1,IF(AND($E43=2,NN43=0),1000000,IF($F43&gt;0,INDEX('計算A'!AN$110:AN$114,$F43+1)+IF(AND($E43=1,NN43=0),1000,0),MIN(AES43,20)*400+(IF('計算A'!AM$106=1,1-EF43,0)+IF('計算A'!AN$106=1,1-EH43,0))*150+132+'計算A'!AN$5*100000+IF(AND($E43=1,NN43=0),50000,0))),1000000))</f>
        <v/>
      </c>
      <c r="WV43">
        <f>IF($B43=0,1000000,IF(INDEX('計算A'!$D$60:$II$104,$B43,38)*EH43=1,IF(AND($E43=2,NO43=0),1000000,IF($F43&gt;0,INDEX('計算A'!AO$110:AO$114,$F43+1)+IF(AND($E43=1,NO43=0),1000,0),MIN(AES43,20)*400+(IF('計算A'!AN$106=1,1-EG43,0)+IF('計算A'!AO$106=1,1-EI43,0))*150+142+'計算A'!AO$5*100000+IF(AND($E43=1,NO43=0),50000,0))),1000000))</f>
        <v/>
      </c>
      <c r="WW43">
        <f>IF($B43=0,1000000,IF(INDEX('計算A'!$D$60:$II$104,$B43,39)*EI43=1,IF(AND($E43=2,NP43=0),1000000,IF($F43&gt;0,INDEX('計算A'!AP$110:AP$114,$F43+1)+IF(AND($E43=1,NP43=0),1000,0),MIN(AES43,20)*400+(IF('計算A'!AO$106=1,1-EH43,0)+IF('計算A'!AP$106=1,1-EJ43,0))*150+152+'計算A'!AP$5*100000+IF(AND($E43=1,NP43=0),50000,0))),1000000))</f>
        <v/>
      </c>
      <c r="WX43">
        <f>IF($B43=0,1000000,IF(INDEX('計算A'!$D$60:$II$104,$B43,40)*EJ43=1,IF(AND($E43=2,NQ43=0),1000000,IF($F43&gt;0,INDEX('計算A'!AQ$110:AQ$114,$F43+1)+IF(AND($E43=1,NQ43=0),1000,0),MIN(AES43,20)*400+(IF('計算A'!AP$106=1,1-EI43,0)+IF('計算A'!AQ$106=1,1-EK43,0))*150+162+'計算A'!AQ$5*100000+IF(AND($E43=1,NQ43=0),50000,0))),1000000))</f>
        <v/>
      </c>
      <c r="WY43">
        <f>IF($B43=0,1000000,IF(INDEX('計算A'!$D$60:$II$104,$B43,41)*EK43=1,IF(AND($E43=2,NR43=0),1000000,IF($F43&gt;0,INDEX('計算A'!AR$110:AR$114,$F43+1)+IF(AND($E43=1,NR43=0),1000,0),MIN(AES43,20)*400+(IF('計算A'!AQ$106=1,1-EJ43,0)+IF('計算A'!AR$106=1,1-EL43,0))*150+172+'計算A'!AR$5*100000+IF(AND($E43=1,NR43=0),50000,0))),1000000))</f>
        <v/>
      </c>
      <c r="WZ43">
        <f>IF($B43=0,1000000,IF(INDEX('計算A'!$D$60:$II$104,$B43,42)*EL43=1,IF(AND($E43=2,NS43=0),1000000,IF($F43&gt;0,INDEX('計算A'!AS$110:AS$114,$F43+1)+IF(AND($E43=1,NS43=0),1000,0),MIN(AES43,20)*400+(IF('計算A'!AR$106=1,1-EK43,0)+IF('計算A'!AS$106=1,1-EM43,0))*150+182+'計算A'!AS$5*100000+IF(AND($E43=1,NS43=0),50000,0))),1000000))</f>
        <v/>
      </c>
      <c r="XA43">
        <f>IF($B43=0,1000000,IF(INDEX('計算A'!$D$60:$II$104,$B43,43)*EM43=1,IF(AND($E43=2,NT43=0),1000000,IF($F43&gt;0,INDEX('計算A'!AT$110:AT$114,$F43+1)+IF(AND($E43=1,NT43=0),1000,0),MIN(AES43,20)*400+(IF('計算A'!AS$106=1,1-EL43,0)+IF('計算A'!AT$106=1,1-EN43,0))*150+192+'計算A'!AT$5*100000+IF(AND($E43=1,NT43=0),50000,0))),1000000))</f>
        <v/>
      </c>
      <c r="XB43">
        <f>IF($B43=0,1000000,IF(INDEX('計算A'!$D$60:$II$104,$B43,44)*EN43=1,IF(AND($E43=2,NU43=0),1000000,IF($F43&gt;0,INDEX('計算A'!AU$110:AU$114,$F43+1)+IF(AND($E43=1,NU43=0),1000,0),MIN(AES43,20)*400+(IF('計算A'!AT$106=1,1-EM43,0)+IF('計算A'!AU$106=1,1-EO43,0))*150+202+'計算A'!AU$5*100000+IF(AND($E43=1,NU43=0),50000,0))),1000000))</f>
        <v/>
      </c>
      <c r="XC43">
        <f>IF($B43=0,1000000,IF(INDEX('計算A'!$D$60:$II$104,$B43,45)*EO43=1,IF(AND($E43=2,NV43=0),1000000,IF($F43&gt;0,INDEX('計算A'!AV$110:AV$114,$F43+1)+IF(AND($E43=1,NV43=0),1000,0),MIN(AES43,20)*400+(IF('計算A'!AU$106=1,1-EN43,0)+IF('計算A'!AV$106=1,1-EP43,0))*150+212+'計算A'!AV$5*100000+IF(AND($E43=1,NV43=0),50000,0))),1000000))</f>
        <v/>
      </c>
      <c r="XD43">
        <f>IF($B43=0,1000000,IF(INDEX('計算A'!$D$60:$II$104,$B43,46)*EP43=1,IF(AND($E43=2,NW43=0),1000000,IF($F43&gt;0,INDEX('計算A'!AW$110:AW$114,$F43+1)+IF(AND($E43=1,NW43=0),1000,0),MIN(AES43,20)*400+(IF('計算A'!AV$106=1,1-EO43,0)+IF('計算A'!AW$106=1,1-EQ43,0))*150+222+'計算A'!AW$5*100000+IF(AND($E43=1,NW43=0),50000,0))),1000000))</f>
        <v/>
      </c>
      <c r="XE43">
        <f>IF($B43=0,1000000,IF(INDEX('計算A'!$D$60:$II$104,$B43,47)*EQ43=1,IF(AND($E43=2,NX43=0),1000000,IF($F43&gt;0,INDEX('計算A'!AX$110:AX$114,$F43+1)+IF(AND($E43=1,NX43=0),1000,0),MIN(AES43,20)*400+(IF('計算A'!AW$106=1,1-EP43,0)+IF('計算A'!AX$106=1,1-ER43,0))*150+232+'計算A'!AX$5*100000+IF(AND($E43=1,NX43=0),50000,0))),1000000))</f>
        <v/>
      </c>
      <c r="XF43">
        <f>IF($B43=0,1000000,IF(INDEX('計算A'!$D$60:$II$104,$B43,48)*ER43=1,IF(AND($E43=2,NY43=0),1000000,IF($F43&gt;0,INDEX('計算A'!AY$110:AY$114,$F43+1)+IF(AND($E43=1,NY43=0),1000,0),MIN(AES43,20)*400+(IF('計算A'!AX$106=1,1-EQ43,0))*150+242+'計算A'!AY$5*100000+IF(AND($E43=1,NY43=0),50000,0))),1000000))</f>
        <v/>
      </c>
      <c r="XG43">
        <f>IF($B43=0,1000000,IF(INDEX('計算A'!$D$60:$II$104,$B43,49)*ES43=1,IF(AND($E43=2,NZ43=0),1000000,IF($F43&gt;0,INDEX('計算A'!AZ$110:AZ$114,$F43+1)+IF(AND($E43=1,NZ43=0),1000,0),MIN(AET43,20)*400+(IF('計算A'!AZ$106=1,1-ET43,0))*150+13+'計算A'!AZ$5*100000+IF(AND($E43=1,NZ43=0),50000,0))),1000000))</f>
        <v/>
      </c>
      <c r="XH43">
        <f>IF($B43=0,1000000,IF(INDEX('計算A'!$D$60:$II$104,$B43,50)*ET43=1,IF(AND($E43=2,OA43=0),1000000,IF($F43&gt;0,INDEX('計算A'!BA$110:BA$114,$F43+1)+IF(AND($E43=1,OA43=0),1000,0),MIN(AET43,20)*400+(IF('計算A'!AZ$106=1,1-ES43,0)+IF('計算A'!BA$106=1,1-EU43,0))*150+23+'計算A'!BA$5*100000+IF(AND($E43=1,OA43=0),50000,0))),1000000))</f>
        <v/>
      </c>
      <c r="XI43">
        <f>IF($B43=0,1000000,IF(INDEX('計算A'!$D$60:$II$104,$B43,51)*EU43=1,IF(AND($E43=2,OB43=0),1000000,IF($F43&gt;0,INDEX('計算A'!BB$110:BB$114,$F43+1)+IF(AND($E43=1,OB43=0),1000,0),MIN(AET43,20)*400+(IF('計算A'!BA$106=1,1-ET43,0)+IF('計算A'!BB$106=1,1-EV43,0))*150+33+'計算A'!BB$5*100000+IF(AND($E43=1,OB43=0),50000,0))),1000000))</f>
        <v/>
      </c>
      <c r="XJ43">
        <f>IF($B43=0,1000000,IF(INDEX('計算A'!$D$60:$II$104,$B43,52)*EV43=1,IF(AND($E43=2,OC43=0),1000000,IF($F43&gt;0,INDEX('計算A'!BC$110:BC$114,$F43+1)+IF(AND($E43=1,OC43=0),1000,0),MIN(AET43,20)*400+(IF('計算A'!BB$106=1,1-EU43,0)+IF('計算A'!BC$106=1,1-EW43,0))*150+43+'計算A'!BC$5*100000+IF(AND($E43=1,OC43=0),50000,0))),1000000))</f>
        <v/>
      </c>
      <c r="XK43">
        <f>IF($B43=0,1000000,IF(INDEX('計算A'!$D$60:$II$104,$B43,53)*EW43=1,IF(AND($E43=2,OD43=0),1000000,IF($F43&gt;0,INDEX('計算A'!BD$110:BD$114,$F43+1)+IF(AND($E43=1,OD43=0),1000,0),MIN(AET43,20)*400+(IF('計算A'!BC$106=1,1-EV43,0)+IF('計算A'!BD$106=1,1-EX43,0))*150+53+'計算A'!BD$5*100000+IF(AND($E43=1,OD43=0),50000,0))),1000000))</f>
        <v/>
      </c>
      <c r="XL43">
        <f>IF($B43=0,1000000,IF(INDEX('計算A'!$D$60:$II$104,$B43,54)*EX43=1,IF(AND($E43=2,OE43=0),1000000,IF($F43&gt;0,INDEX('計算A'!BE$110:BE$114,$F43+1)+IF(AND($E43=1,OE43=0),1000,0),MIN(AET43,20)*400+(IF('計算A'!BD$106=1,1-EW43,0)+IF('計算A'!BE$106=1,1-EY43,0))*150+63+'計算A'!BE$5*100000+IF(AND($E43=1,OE43=0),50000,0))),1000000))</f>
        <v/>
      </c>
      <c r="XM43">
        <f>IF($B43=0,1000000,IF(INDEX('計算A'!$D$60:$II$104,$B43,55)*EY43=1,IF(AND($E43=2,OF43=0),1000000,IF($F43&gt;0,INDEX('計算A'!BF$110:BF$114,$F43+1)+IF(AND($E43=1,OF43=0),1000,0),MIN(AET43,20)*400+(IF('計算A'!BE$106=1,1-EX43,0)+IF('計算A'!BF$106=1,1-EZ43,0))*150+73+'計算A'!BF$5*100000+IF(AND($E43=1,OF43=0),50000,0))),1000000))</f>
        <v/>
      </c>
      <c r="XN43">
        <f>IF($B43=0,1000000,IF(INDEX('計算A'!$D$60:$II$104,$B43,56)*EZ43=1,IF(AND($E43=2,OG43=0),1000000,IF($F43&gt;0,INDEX('計算A'!BG$110:BG$114,$F43+1)+IF(AND($E43=1,OG43=0),1000,0),MIN(AET43,20)*400+(IF('計算A'!BF$106=1,1-EY43,0)+IF('計算A'!BG$106=1,1-FA43,0))*150+83+'計算A'!BG$5*100000+IF(AND($E43=1,OG43=0),50000,0))),1000000))</f>
        <v/>
      </c>
      <c r="XO43">
        <f>IF($B43=0,1000000,IF(INDEX('計算A'!$D$60:$II$104,$B43,57)*FA43=1,IF(AND($E43=2,OH43=0),1000000,IF($F43&gt;0,INDEX('計算A'!BH$110:BH$114,$F43+1)+IF(AND($E43=1,OH43=0),1000,0),MIN(AET43,20)*400+(IF('計算A'!BG$106=1,1-EZ43,0)+IF('計算A'!BH$106=1,1-FB43,0))*150+93+'計算A'!BH$5*100000+IF(AND($E43=1,OH43=0),50000,0))),1000000))</f>
        <v/>
      </c>
      <c r="XP43">
        <f>IF($B43=0,1000000,IF(INDEX('計算A'!$D$60:$II$104,$B43,58)*FB43=1,IF(AND($E43=2,OI43=0),1000000,IF($F43&gt;0,INDEX('計算A'!BI$110:BI$114,$F43+1)+IF(AND($E43=1,OI43=0),1000,0),MIN(AET43,20)*400+(IF('計算A'!BH$106=1,1-FA43,0)+IF('計算A'!BI$106=1,1-FC43,0))*150+103+'計算A'!BI$5*100000+IF(AND($E43=1,OI43=0),50000,0))),1000000))</f>
        <v/>
      </c>
      <c r="XQ43">
        <f>IF($B43=0,1000000,IF(INDEX('計算A'!$D$60:$II$104,$B43,59)*FC43=1,IF(AND($E43=2,OJ43=0),1000000,IF($F43&gt;0,INDEX('計算A'!BJ$110:BJ$114,$F43+1)+IF(AND($E43=1,OJ43=0),1000,0),MIN(AET43,20)*400+(IF('計算A'!BI$106=1,1-FB43,0)+IF('計算A'!BJ$106=1,1-FD43,0))*150+113+'計算A'!BJ$5*100000+IF(AND($E43=1,OJ43=0),50000,0))),1000000))</f>
        <v/>
      </c>
      <c r="XR43">
        <f>IF($B43=0,1000000,IF(INDEX('計算A'!$D$60:$II$104,$B43,60)*FD43=1,IF(AND($E43=2,OK43=0),1000000,IF($F43&gt;0,INDEX('計算A'!BK$110:BK$114,$F43+1)+IF(AND($E43=1,OK43=0),1000,0),MIN(AET43,20)*400+(IF('計算A'!BJ$106=1,1-FC43,0)+IF('計算A'!BK$106=1,1-FE43,0))*150+123+'計算A'!BK$5*100000+IF(AND($E43=1,OK43=0),50000,0))),1000000))</f>
        <v/>
      </c>
      <c r="XS43">
        <f>IF($B43=0,1000000,IF(INDEX('計算A'!$D$60:$II$104,$B43,61)*FE43=1,IF(AND($E43=2,OL43=0),1000000,IF($F43&gt;0,INDEX('計算A'!BL$110:BL$114,$F43+1)+IF(AND($E43=1,OL43=0),1000,0),MIN(AET43,20)*400+(IF('計算A'!BK$106=1,1-FD43,0)+IF('計算A'!BL$106=1,1-FF43,0))*150+133+'計算A'!BL$5*100000+IF(AND($E43=1,OL43=0),50000,0))),1000000))</f>
        <v/>
      </c>
      <c r="XT43">
        <f>IF($B43=0,1000000,IF(INDEX('計算A'!$D$60:$II$104,$B43,62)*FF43=1,IF(AND($E43=2,OM43=0),1000000,IF($F43&gt;0,INDEX('計算A'!BM$110:BM$114,$F43+1)+IF(AND($E43=1,OM43=0),1000,0),MIN(AET43,20)*400+(IF('計算A'!BL$106=1,1-FE43,0)+IF('計算A'!BM$106=1,1-FG43,0))*150+143+'計算A'!BM$5*100000+IF(AND($E43=1,OM43=0),50000,0))),1000000))</f>
        <v/>
      </c>
      <c r="XU43">
        <f>IF($B43=0,1000000,IF(INDEX('計算A'!$D$60:$II$104,$B43,63)*FG43=1,IF(AND($E43=2,ON43=0),1000000,IF($F43&gt;0,INDEX('計算A'!BN$110:BN$114,$F43+1)+IF(AND($E43=1,ON43=0),1000,0),MIN(AET43,20)*400+(IF('計算A'!BM$106=1,1-FF43,0)+IF('計算A'!BN$106=1,1-FH43,0))*150+153+'計算A'!BN$5*100000+IF(AND($E43=1,ON43=0),50000,0))),1000000))</f>
        <v/>
      </c>
      <c r="XV43">
        <f>IF($B43=0,1000000,IF(INDEX('計算A'!$D$60:$II$104,$B43,64)*FH43=1,IF(AND($E43=2,OO43=0),1000000,IF($F43&gt;0,INDEX('計算A'!BO$110:BO$114,$F43+1)+IF(AND($E43=1,OO43=0),1000,0),MIN(AET43,20)*400+(IF('計算A'!BN$106=1,1-FG43,0)+IF('計算A'!BO$106=1,1-FI43,0))*150+163+'計算A'!BO$5*100000+IF(AND($E43=1,OO43=0),50000,0))),1000000))</f>
        <v/>
      </c>
      <c r="XW43">
        <f>IF($B43=0,1000000,IF(INDEX('計算A'!$D$60:$II$104,$B43,65)*FI43=1,IF(AND($E43=2,OP43=0),1000000,IF($F43&gt;0,INDEX('計算A'!BP$110:BP$114,$F43+1)+IF(AND($E43=1,OP43=0),1000,0),MIN(AET43,20)*400+(IF('計算A'!BO$106=1,1-FH43,0)+IF('計算A'!BP$106=1,1-FJ43,0))*150+173+'計算A'!BP$5*100000+IF(AND($E43=1,OP43=0),50000,0))),1000000))</f>
        <v/>
      </c>
      <c r="XX43">
        <f>IF($B43=0,1000000,IF(INDEX('計算A'!$D$60:$II$104,$B43,66)*FJ43=1,IF(AND($E43=2,OQ43=0),1000000,IF($F43&gt;0,INDEX('計算A'!BQ$110:BQ$114,$F43+1)+IF(AND($E43=1,OQ43=0),1000,0),MIN(AET43,20)*400+(IF('計算A'!BP$106=1,1-FI43,0)+IF('計算A'!BQ$106=1,1-FK43,0))*150+183+'計算A'!BQ$5*100000+IF(AND($E43=1,OQ43=0),50000,0))),1000000))</f>
        <v/>
      </c>
      <c r="XY43">
        <f>IF($B43=0,1000000,IF(INDEX('計算A'!$D$60:$II$104,$B43,67)*FK43=1,IF(AND($E43=2,OR43=0),1000000,IF($F43&gt;0,INDEX('計算A'!BR$110:BR$114,$F43+1)+IF(AND($E43=1,OR43=0),1000,0),MIN(AET43,20)*400+(IF('計算A'!BQ$106=1,1-FJ43,0)+IF('計算A'!BR$106=1,1-FL43,0))*150+193+'計算A'!BR$5*100000+IF(AND($E43=1,OR43=0),50000,0))),1000000))</f>
        <v/>
      </c>
      <c r="XZ43">
        <f>IF($B43=0,1000000,IF(INDEX('計算A'!$D$60:$II$104,$B43,68)*FL43=1,IF(AND($E43=2,OS43=0),1000000,IF($F43&gt;0,INDEX('計算A'!BS$110:BS$114,$F43+1)+IF(AND($E43=1,OS43=0),1000,0),MIN(AET43,20)*400+(IF('計算A'!BR$106=1,1-FK43,0)+IF('計算A'!BS$106=1,1-FM43,0))*150+203+'計算A'!BS$5*100000+IF(AND($E43=1,OS43=0),50000,0))),1000000))</f>
        <v/>
      </c>
      <c r="YA43">
        <f>IF($B43=0,1000000,IF(INDEX('計算A'!$D$60:$II$104,$B43,69)*FM43=1,IF(AND($E43=2,OT43=0),1000000,IF($F43&gt;0,INDEX('計算A'!BT$110:BT$114,$F43+1)+IF(AND($E43=1,OT43=0),1000,0),MIN(AET43,20)*400+(IF('計算A'!BS$106=1,1-FL43,0)+IF('計算A'!BT$106=1,1-FN43,0))*150+213+'計算A'!BT$5*100000+IF(AND($E43=1,OT43=0),50000,0))),1000000))</f>
        <v/>
      </c>
      <c r="YB43">
        <f>IF($B43=0,1000000,IF(INDEX('計算A'!$D$60:$II$104,$B43,70)*FN43=1,IF(AND($E43=2,OU43=0),1000000,IF($F43&gt;0,INDEX('計算A'!BU$110:BU$114,$F43+1)+IF(AND($E43=1,OU43=0),1000,0),MIN(AET43,20)*400+(IF('計算A'!BT$106=1,1-FM43,0)+IF('計算A'!BU$106=1,1-FO43,0))*150+223+'計算A'!BU$5*100000+IF(AND($E43=1,OU43=0),50000,0))),1000000))</f>
        <v/>
      </c>
      <c r="YC43">
        <f>IF($B43=0,1000000,IF(INDEX('計算A'!$D$60:$II$104,$B43,71)*FO43=1,IF(AND($E43=2,OV43=0),1000000,IF($F43&gt;0,INDEX('計算A'!BV$110:BV$114,$F43+1)+IF(AND($E43=1,OV43=0),1000,0),MIN(AET43,20)*400+(IF('計算A'!BU$106=1,1-FN43,0)+IF('計算A'!BV$106=1,1-FP43,0))*150+233+'計算A'!BV$5*100000+IF(AND($E43=1,OV43=0),50000,0))),1000000))</f>
        <v/>
      </c>
      <c r="YD43">
        <f>IF($B43=0,1000000,IF(INDEX('計算A'!$D$60:$II$104,$B43,72)*FP43=1,IF(AND($E43=2,OW43=0),1000000,IF($F43&gt;0,INDEX('計算A'!BW$110:BW$114,$F43+1)+IF(AND($E43=1,OW43=0),1000,0),MIN(AET43,20)*400+(IF('計算A'!BV$106=1,1-FO43,0))*150+243+'計算A'!BW$5*100000+IF(AND($E43=1,OW43=0),50000,0))),1000000))</f>
        <v/>
      </c>
      <c r="YE43">
        <f>IF($B43=0,1000000,IF(INDEX('計算A'!$D$60:$II$104,$B43,73)*FQ43=1,IF(AND($E43=2,OX43=0),1000000,IF($F43&gt;0,INDEX('計算A'!BX$110:BX$114,$F43+1)+IF(AND($E43=1,OX43=0),1000,0),MIN(AEU43,20)*400+(IF('計算A'!BX$106=1,1-FR43,0))*150+14+'計算A'!BX$5*100000+IF(AND($E43=1,OX43=0),50000,0))),1000000))</f>
        <v/>
      </c>
      <c r="YF43">
        <f>IF($B43=0,1000000,IF(INDEX('計算A'!$D$60:$II$104,$B43,74)*FR43=1,IF(AND($E43=2,OY43=0),1000000,IF($F43&gt;0,INDEX('計算A'!BY$110:BY$114,$F43+1)+IF(AND($E43=1,OY43=0),1000,0),MIN(AEU43,20)*400+(IF('計算A'!BX$106=1,1-FQ43,0)+IF('計算A'!BY$106=1,1-FS43,0))*150+24+'計算A'!BY$5*100000+IF(AND($E43=1,OY43=0),50000,0))),1000000))</f>
        <v/>
      </c>
      <c r="YG43">
        <f>IF($B43=0,1000000,IF(INDEX('計算A'!$D$60:$II$104,$B43,75)*FS43=1,IF(AND($E43=2,OZ43=0),1000000,IF($F43&gt;0,INDEX('計算A'!BZ$110:BZ$114,$F43+1)+IF(AND($E43=1,OZ43=0),1000,0),MIN(AEU43,20)*400+(IF('計算A'!BY$106=1,1-FR43,0)+IF('計算A'!BZ$106=1,1-FT43,0))*150+34+'計算A'!BZ$5*100000+IF(AND($E43=1,OZ43=0),50000,0))),1000000))</f>
        <v/>
      </c>
      <c r="YH43">
        <f>IF($B43=0,1000000,IF(INDEX('計算A'!$D$60:$II$104,$B43,76)*FT43=1,IF(AND($E43=2,PA43=0),1000000,IF($F43&gt;0,INDEX('計算A'!CA$110:CA$114,$F43+1)+IF(AND($E43=1,PA43=0),1000,0),MIN(AEU43,20)*400+(IF('計算A'!BZ$106=1,1-FS43,0)+IF('計算A'!CA$106=1,1-FU43,0))*150+44+'計算A'!CA$5*100000+IF(AND($E43=1,PA43=0),50000,0))),1000000))</f>
        <v/>
      </c>
      <c r="YI43">
        <f>IF($B43=0,1000000,IF(INDEX('計算A'!$D$60:$II$104,$B43,77)*FU43=1,IF(AND($E43=2,PB43=0),1000000,IF($F43&gt;0,INDEX('計算A'!CB$110:CB$114,$F43+1)+IF(AND($E43=1,PB43=0),1000,0),MIN(AEU43,20)*400+(IF('計算A'!CA$106=1,1-FT43,0)+IF('計算A'!CB$106=1,1-FV43,0))*150+54+'計算A'!CB$5*100000+IF(AND($E43=1,PB43=0),50000,0))),1000000))</f>
        <v/>
      </c>
      <c r="YJ43">
        <f>IF($B43=0,1000000,IF(INDEX('計算A'!$D$60:$II$104,$B43,78)*FV43=1,IF(AND($E43=2,PC43=0),1000000,IF($F43&gt;0,INDEX('計算A'!CC$110:CC$114,$F43+1)+IF(AND($E43=1,PC43=0),1000,0),MIN(AEU43,20)*400+(IF('計算A'!CB$106=1,1-FU43,0)+IF('計算A'!CC$106=1,1-FW43,0))*150+64+'計算A'!CC$5*100000+IF(AND($E43=1,PC43=0),50000,0))),1000000))</f>
        <v/>
      </c>
      <c r="YK43">
        <f>IF($B43=0,1000000,IF(INDEX('計算A'!$D$60:$II$104,$B43,79)*FW43=1,IF(AND($E43=2,PD43=0),1000000,IF($F43&gt;0,INDEX('計算A'!CD$110:CD$114,$F43+1)+IF(AND($E43=1,PD43=0),1000,0),MIN(AEU43,20)*400+(IF('計算A'!CC$106=1,1-FV43,0)+IF('計算A'!CD$106=1,1-FX43,0))*150+74+'計算A'!CD$5*100000+IF(AND($E43=1,PD43=0),50000,0))),1000000))</f>
        <v/>
      </c>
      <c r="YL43">
        <f>IF($B43=0,1000000,IF(INDEX('計算A'!$D$60:$II$104,$B43,80)*FX43=1,IF(AND($E43=2,PE43=0),1000000,IF($F43&gt;0,INDEX('計算A'!CE$110:CE$114,$F43+1)+IF(AND($E43=1,PE43=0),1000,0),MIN(AEU43,20)*400+(IF('計算A'!CD$106=1,1-FW43,0)+IF('計算A'!CE$106=1,1-FY43,0))*150+84+'計算A'!CE$5*100000+IF(AND($E43=1,PE43=0),50000,0))),1000000))</f>
        <v/>
      </c>
      <c r="YM43">
        <f>IF($B43=0,1000000,IF(INDEX('計算A'!$D$60:$II$104,$B43,81)*FY43=1,IF(AND($E43=2,PF43=0),1000000,IF($F43&gt;0,INDEX('計算A'!CF$110:CF$114,$F43+1)+IF(AND($E43=1,PF43=0),1000,0),MIN(AEU43,20)*400+(IF('計算A'!CE$106=1,1-FX43,0)+IF('計算A'!CF$106=1,1-FZ43,0))*150+94+'計算A'!CF$5*100000+IF(AND($E43=1,PF43=0),50000,0))),1000000))</f>
        <v/>
      </c>
      <c r="YN43">
        <f>IF($B43=0,1000000,IF(INDEX('計算A'!$D$60:$II$104,$B43,82)*FZ43=1,IF(AND($E43=2,PG43=0),1000000,IF($F43&gt;0,INDEX('計算A'!CG$110:CG$114,$F43+1)+IF(AND($E43=1,PG43=0),1000,0),MIN(AEU43,20)*400+(IF('計算A'!CF$106=1,1-FY43,0)+IF('計算A'!CG$106=1,1-GA43,0))*150+104+'計算A'!CG$5*100000+IF(AND($E43=1,PG43=0),50000,0))),1000000))</f>
        <v/>
      </c>
      <c r="YO43">
        <f>IF($B43=0,1000000,IF(INDEX('計算A'!$D$60:$II$104,$B43,83)*GA43=1,IF(AND($E43=2,PH43=0),1000000,IF($F43&gt;0,INDEX('計算A'!CH$110:CH$114,$F43+1)+IF(AND($E43=1,PH43=0),1000,0),MIN(AEU43,20)*400+(IF('計算A'!CG$106=1,1-FZ43,0)+IF('計算A'!CH$106=1,1-GB43,0))*150+114+'計算A'!CH$5*100000+IF(AND($E43=1,PH43=0),50000,0))),1000000))</f>
        <v/>
      </c>
      <c r="YP43">
        <f>IF($B43=0,1000000,IF(INDEX('計算A'!$D$60:$II$104,$B43,84)*GB43=1,IF(AND($E43=2,PI43=0),1000000,IF($F43&gt;0,INDEX('計算A'!CI$110:CI$114,$F43+1)+IF(AND($E43=1,PI43=0),1000,0),MIN(AEU43,20)*400+(IF('計算A'!CH$106=1,1-GA43,0)+IF('計算A'!CI$106=1,1-GC43,0))*150+124+'計算A'!CI$5*100000+IF(AND($E43=1,PI43=0),50000,0))),1000000))</f>
        <v/>
      </c>
      <c r="YQ43">
        <f>IF($B43=0,1000000,IF(INDEX('計算A'!$D$60:$II$104,$B43,85)*GC43=1,IF(AND($E43=2,PJ43=0),1000000,IF($F43&gt;0,INDEX('計算A'!CJ$110:CJ$114,$F43+1)+IF(AND($E43=1,PJ43=0),1000,0),MIN(AEU43,20)*400+(IF('計算A'!CI$106=1,1-GB43,0)+IF('計算A'!CJ$106=1,1-GD43,0))*150+134+'計算A'!CJ$5*100000+IF(AND($E43=1,PJ43=0),50000,0))),1000000))</f>
        <v/>
      </c>
      <c r="YR43">
        <f>IF($B43=0,1000000,IF(INDEX('計算A'!$D$60:$II$104,$B43,86)*GD43=1,IF(AND($E43=2,PK43=0),1000000,IF($F43&gt;0,INDEX('計算A'!CK$110:CK$114,$F43+1)+IF(AND($E43=1,PK43=0),1000,0),MIN(AEU43,20)*400+(IF('計算A'!CJ$106=1,1-GC43,0)+IF('計算A'!CK$106=1,1-GE43,0))*150+144+'計算A'!CK$5*100000+IF(AND($E43=1,PK43=0),50000,0))),1000000))</f>
        <v/>
      </c>
      <c r="YS43">
        <f>IF($B43=0,1000000,IF(INDEX('計算A'!$D$60:$II$104,$B43,87)*GE43=1,IF(AND($E43=2,PL43=0),1000000,IF($F43&gt;0,INDEX('計算A'!CL$110:CL$114,$F43+1)+IF(AND($E43=1,PL43=0),1000,0),MIN(AEU43,20)*400+(IF('計算A'!CK$106=1,1-GD43,0)+IF('計算A'!CL$106=1,1-GF43,0))*150+154+'計算A'!CL$5*100000+IF(AND($E43=1,PL43=0),50000,0))),1000000))</f>
        <v/>
      </c>
      <c r="YT43">
        <f>IF($B43=0,1000000,IF(INDEX('計算A'!$D$60:$II$104,$B43,88)*GF43=1,IF(AND($E43=2,PM43=0),1000000,IF($F43&gt;0,INDEX('計算A'!CM$110:CM$114,$F43+1)+IF(AND($E43=1,PM43=0),1000,0),MIN(AEU43,20)*400+(IF('計算A'!CL$106=1,1-GE43,0)+IF('計算A'!CM$106=1,1-GG43,0))*150+164+'計算A'!CM$5*100000+IF(AND($E43=1,PM43=0),50000,0))),1000000))</f>
        <v/>
      </c>
      <c r="YU43">
        <f>IF($B43=0,1000000,IF(INDEX('計算A'!$D$60:$II$104,$B43,89)*GG43=1,IF(AND($E43=2,PN43=0),1000000,IF($F43&gt;0,INDEX('計算A'!CN$110:CN$114,$F43+1)+IF(AND($E43=1,PN43=0),1000,0),MIN(AEU43,20)*400+(IF('計算A'!CM$106=1,1-GF43,0)+IF('計算A'!CN$106=1,1-GH43,0))*150+174+'計算A'!CN$5*100000+IF(AND($E43=1,PN43=0),50000,0))),1000000))</f>
        <v/>
      </c>
      <c r="YV43">
        <f>IF($B43=0,1000000,IF(INDEX('計算A'!$D$60:$II$104,$B43,90)*GH43=1,IF(AND($E43=2,PO43=0),1000000,IF($F43&gt;0,INDEX('計算A'!CO$110:CO$114,$F43+1)+IF(AND($E43=1,PO43=0),1000,0),MIN(AEU43,20)*400+(IF('計算A'!CN$106=1,1-GG43,0)+IF('計算A'!CO$106=1,1-GI43,0))*150+184+'計算A'!CO$5*100000+IF(AND($E43=1,PO43=0),50000,0))),1000000))</f>
        <v/>
      </c>
      <c r="YW43">
        <f>IF($B43=0,1000000,IF(INDEX('計算A'!$D$60:$II$104,$B43,91)*GI43=1,IF(AND($E43=2,PP43=0),1000000,IF($F43&gt;0,INDEX('計算A'!CP$110:CP$114,$F43+1)+IF(AND($E43=1,PP43=0),1000,0),MIN(AEU43,20)*400+(IF('計算A'!CO$106=1,1-GH43,0)+IF('計算A'!CP$106=1,1-GJ43,0))*150+194+'計算A'!CP$5*100000+IF(AND($E43=1,PP43=0),50000,0))),1000000))</f>
        <v/>
      </c>
      <c r="YX43">
        <f>IF($B43=0,1000000,IF(INDEX('計算A'!$D$60:$II$104,$B43,92)*GJ43=1,IF(AND($E43=2,PQ43=0),1000000,IF($F43&gt;0,INDEX('計算A'!CQ$110:CQ$114,$F43+1)+IF(AND($E43=1,PQ43=0),1000,0),MIN(AEU43,20)*400+(IF('計算A'!CP$106=1,1-GI43,0)+IF('計算A'!CQ$106=1,1-GK43,0))*150+204+'計算A'!CQ$5*100000+IF(AND($E43=1,PQ43=0),50000,0))),1000000))</f>
        <v/>
      </c>
      <c r="YY43">
        <f>IF($B43=0,1000000,IF(INDEX('計算A'!$D$60:$II$104,$B43,93)*GK43=1,IF(AND($E43=2,PR43=0),1000000,IF($F43&gt;0,INDEX('計算A'!CR$110:CR$114,$F43+1)+IF(AND($E43=1,PR43=0),1000,0),MIN(AEU43,20)*400+(IF('計算A'!CQ$106=1,1-GJ43,0)+IF('計算A'!CR$106=1,1-GL43,0))*150+214+'計算A'!CR$5*100000+IF(AND($E43=1,PR43=0),50000,0))),1000000))</f>
        <v/>
      </c>
      <c r="YZ43">
        <f>IF($B43=0,1000000,IF(INDEX('計算A'!$D$60:$II$104,$B43,94)*GL43=1,IF(AND($E43=2,PS43=0),1000000,IF($F43&gt;0,INDEX('計算A'!CS$110:CS$114,$F43+1)+IF(AND($E43=1,PS43=0),1000,0),MIN(AEU43,20)*400+(IF('計算A'!CR$106=1,1-GK43,0)+IF('計算A'!CS$106=1,1-GM43,0))*150+224+'計算A'!CS$5*100000+IF(AND($E43=1,PS43=0),50000,0))),1000000))</f>
        <v/>
      </c>
      <c r="ZA43">
        <f>IF($B43=0,1000000,IF(INDEX('計算A'!$D$60:$II$104,$B43,95)*GM43=1,IF(AND($E43=2,PT43=0),1000000,IF($F43&gt;0,INDEX('計算A'!CT$110:CT$114,$F43+1)+IF(AND($E43=1,PT43=0),1000,0),MIN(AEU43,20)*400+(IF('計算A'!CS$106=1,1-GL43,0)+IF('計算A'!CT$106=1,1-GN43,0))*150+234+'計算A'!CT$5*100000+IF(AND($E43=1,PT43=0),50000,0))),1000000))</f>
        <v/>
      </c>
      <c r="ZB43">
        <f>IF($B43=0,1000000,IF(INDEX('計算A'!$D$60:$II$104,$B43,96)*GN43=1,IF(AND($E43=2,PU43=0),1000000,IF($F43&gt;0,INDEX('計算A'!CU$110:CU$114,$F43+1)+IF(AND($E43=1,PU43=0),1000,0),MIN(AEU43,20)*400+(IF('計算A'!CT$106=1,1-GM43,0))*150+244+'計算A'!CU$5*100000+IF(AND($E43=1,PU43=0),50000,0))),1000000))</f>
        <v/>
      </c>
      <c r="ZC43">
        <f>IF($B43=0,1000000,IF(INDEX('計算A'!$D$60:$II$104,$B43,97)*GO43=1,IF(AND($E43=2,PV43=0),1000000,IF($F43&gt;0,INDEX('計算A'!CV$110:CV$114,$F43+1)+IF(AND($E43=1,PV43=0),1000,0),MIN(AEV43,20)*400+(IF('計算A'!CV$106=1,1-GP43,0))*150+15+'計算A'!CV$5*100000+IF(AND($E43=1,PV43=0),50000,0))),1000000))</f>
        <v/>
      </c>
      <c r="ZD43">
        <f>IF($B43=0,1000000,IF(INDEX('計算A'!$D$60:$II$104,$B43,98)*GP43=1,IF(AND($E43=2,PW43=0),1000000,IF($F43&gt;0,INDEX('計算A'!CW$110:CW$114,$F43+1)+IF(AND($E43=1,PW43=0),1000,0),MIN(AEV43,20)*400+(IF('計算A'!CV$106=1,1-GO43,0)+IF('計算A'!CW$106=1,1-GQ43,0))*150+25+'計算A'!CW$5*100000+IF(AND($E43=1,PW43=0),50000,0))),1000000))</f>
        <v/>
      </c>
      <c r="ZE43">
        <f>IF($B43=0,1000000,IF(INDEX('計算A'!$D$60:$II$104,$B43,99)*GQ43=1,IF(AND($E43=2,PX43=0),1000000,IF($F43&gt;0,INDEX('計算A'!CX$110:CX$114,$F43+1)+IF(AND($E43=1,PX43=0),1000,0),MIN(AEV43,20)*400+(IF('計算A'!CW$106=1,1-GP43,0)+IF('計算A'!CX$106=1,1-GR43,0))*150+35+'計算A'!CX$5*100000+IF(AND($E43=1,PX43=0),50000,0))),1000000))</f>
        <v/>
      </c>
      <c r="ZF43">
        <f>IF($B43=0,1000000,IF(INDEX('計算A'!$D$60:$II$104,$B43,100)*GR43=1,IF(AND($E43=2,PY43=0),1000000,IF($F43&gt;0,INDEX('計算A'!CY$110:CY$114,$F43+1)+IF(AND($E43=1,PY43=0),1000,0),MIN(AEV43,20)*400+(IF('計算A'!CX$106=1,1-GQ43,0)+IF('計算A'!CY$106=1,1-GS43,0))*150+45+'計算A'!CY$5*100000+IF(AND($E43=1,PY43=0),50000,0))),1000000))</f>
        <v/>
      </c>
      <c r="ZG43">
        <f>IF($B43=0,1000000,IF(INDEX('計算A'!$D$60:$II$104,$B43,101)*GS43=1,IF(AND($E43=2,PZ43=0),1000000,IF($F43&gt;0,INDEX('計算A'!CZ$110:CZ$114,$F43+1)+IF(AND($E43=1,PZ43=0),1000,0),MIN(AEV43,20)*400+(IF('計算A'!CY$106=1,1-GR43,0)+IF('計算A'!CZ$106=1,1-GT43,0))*150+55+'計算A'!CZ$5*100000+IF(AND($E43=1,PZ43=0),50000,0))),1000000))</f>
        <v/>
      </c>
      <c r="ZH43">
        <f>IF($B43=0,1000000,IF(INDEX('計算A'!$D$60:$II$104,$B43,102)*GT43=1,IF(AND($E43=2,QA43=0),1000000,IF($F43&gt;0,INDEX('計算A'!DA$110:DA$114,$F43+1)+IF(AND($E43=1,QA43=0),1000,0),MIN(AEV43,20)*400+(IF('計算A'!CZ$106=1,1-GS43,0)+IF('計算A'!DA$106=1,1-GU43,0))*150+65+'計算A'!DA$5*100000+IF(AND($E43=1,QA43=0),50000,0))),1000000))</f>
        <v/>
      </c>
      <c r="ZI43">
        <f>IF($B43=0,1000000,IF(INDEX('計算A'!$D$60:$II$104,$B43,103)*GU43=1,IF(AND($E43=2,QB43=0),1000000,IF($F43&gt;0,INDEX('計算A'!DB$110:DB$114,$F43+1)+IF(AND($E43=1,QB43=0),1000,0),MIN(AEV43,20)*400+(IF('計算A'!DA$106=1,1-GT43,0)+IF('計算A'!DB$106=1,1-GV43,0))*150+75+'計算A'!DB$5*100000+IF(AND($E43=1,QB43=0),50000,0))),1000000))</f>
        <v/>
      </c>
      <c r="ZJ43">
        <f>IF($B43=0,1000000,IF(INDEX('計算A'!$D$60:$II$104,$B43,104)*GV43=1,IF(AND($E43=2,QC43=0),1000000,IF($F43&gt;0,INDEX('計算A'!DC$110:DC$114,$F43+1)+IF(AND($E43=1,QC43=0),1000,0),MIN(AEV43,20)*400+(IF('計算A'!DB$106=1,1-GU43,0)+IF('計算A'!DC$106=1,1-GW43,0))*150+85+'計算A'!DC$5*100000+IF(AND($E43=1,QC43=0),50000,0))),1000000))</f>
        <v/>
      </c>
      <c r="ZK43">
        <f>IF($B43=0,1000000,IF(INDEX('計算A'!$D$60:$II$104,$B43,105)*GW43=1,IF(AND($E43=2,QD43=0),1000000,IF($F43&gt;0,INDEX('計算A'!DD$110:DD$114,$F43+1)+IF(AND($E43=1,QD43=0),1000,0),MIN(AEV43,20)*400+(IF('計算A'!DC$106=1,1-GV43,0)+IF('計算A'!DD$106=1,1-GX43,0))*150+95+'計算A'!DD$5*100000+IF(AND($E43=1,QD43=0),50000,0))),1000000))</f>
        <v/>
      </c>
      <c r="ZL43">
        <f>IF($B43=0,1000000,IF(INDEX('計算A'!$D$60:$II$104,$B43,106)*GX43=1,IF(AND($E43=2,QE43=0),1000000,IF($F43&gt;0,INDEX('計算A'!DE$110:DE$114,$F43+1)+IF(AND($E43=1,QE43=0),1000,0),MIN(AEV43,20)*400+(IF('計算A'!DD$106=1,1-GW43,0)+IF('計算A'!DE$106=1,1-GY43,0))*150+105+'計算A'!DE$5*100000+IF(AND($E43=1,QE43=0),50000,0))),1000000))</f>
        <v/>
      </c>
      <c r="ZM43">
        <f>IF($B43=0,1000000,IF(INDEX('計算A'!$D$60:$II$104,$B43,107)*GY43=1,IF(AND($E43=2,QF43=0),1000000,IF($F43&gt;0,INDEX('計算A'!DF$110:DF$114,$F43+1)+IF(AND($E43=1,QF43=0),1000,0),MIN(AEV43,20)*400+(IF('計算A'!DE$106=1,1-GX43,0)+IF('計算A'!DF$106=1,1-GZ43,0))*150+115+'計算A'!DF$5*100000+IF(AND($E43=1,QF43=0),50000,0))),1000000))</f>
        <v/>
      </c>
      <c r="ZN43">
        <f>IF($B43=0,1000000,IF(INDEX('計算A'!$D$60:$II$104,$B43,108)*GZ43=1,IF(AND($E43=2,QG43=0),1000000,IF($F43&gt;0,INDEX('計算A'!DG$110:DG$114,$F43+1)+IF(AND($E43=1,QG43=0),1000,0),MIN(AEV43,20)*400+(IF('計算A'!DF$106=1,1-GY43,0)+IF('計算A'!DG$106=1,1-HA43,0))*150+125+'計算A'!DG$5*100000+IF(AND($E43=1,QG43=0),50000,0))),1000000))</f>
        <v/>
      </c>
      <c r="ZO43">
        <f>IF($B43=0,1000000,IF(INDEX('計算A'!$D$60:$II$104,$B43,109)*HA43=1,IF(AND($E43=2,QH43=0),1000000,IF($F43&gt;0,INDEX('計算A'!DH$110:DH$114,$F43+1)+IF(AND($E43=1,QH43=0),1000,0),MIN(AEV43,20)*400+(IF('計算A'!DG$106=1,1-GZ43,0)+IF('計算A'!DH$106=1,1-HB43,0))*150+135+'計算A'!DH$5*100000+IF(AND($E43=1,QH43=0),50000,0))),1000000))</f>
        <v/>
      </c>
      <c r="ZP43">
        <f>IF($B43=0,1000000,IF(INDEX('計算A'!$D$60:$II$104,$B43,110)*HB43=1,IF(AND($E43=2,QI43=0),1000000,IF($F43&gt;0,INDEX('計算A'!DI$110:DI$114,$F43+1)+IF(AND($E43=1,QI43=0),1000,0),MIN(AEV43,20)*400+(IF('計算A'!DH$106=1,1-HA43,0)+IF('計算A'!DI$106=1,1-HC43,0))*150+145+'計算A'!DI$5*100000+IF(AND($E43=1,QI43=0),50000,0))),1000000))</f>
        <v/>
      </c>
      <c r="ZQ43">
        <f>IF($B43=0,1000000,IF(INDEX('計算A'!$D$60:$II$104,$B43,111)*HC43=1,IF(AND($E43=2,QJ43=0),1000000,IF($F43&gt;0,INDEX('計算A'!DJ$110:DJ$114,$F43+1)+IF(AND($E43=1,QJ43=0),1000,0),MIN(AEV43,20)*400+(IF('計算A'!DI$106=1,1-HB43,0)+IF('計算A'!DJ$106=1,1-HD43,0))*150+155+'計算A'!DJ$5*100000+IF(AND($E43=1,QJ43=0),50000,0))),1000000))</f>
        <v/>
      </c>
      <c r="ZR43">
        <f>IF($B43=0,1000000,IF(INDEX('計算A'!$D$60:$II$104,$B43,112)*HD43=1,IF(AND($E43=2,QK43=0),1000000,IF($F43&gt;0,INDEX('計算A'!DK$110:DK$114,$F43+1)+IF(AND($E43=1,QK43=0),1000,0),MIN(AEV43,20)*400+(IF('計算A'!DJ$106=1,1-HC43,0)+IF('計算A'!DK$106=1,1-HE43,0))*150+165+'計算A'!DK$5*100000+IF(AND($E43=1,QK43=0),50000,0))),1000000))</f>
        <v/>
      </c>
      <c r="ZS43">
        <f>IF($B43=0,1000000,IF(INDEX('計算A'!$D$60:$II$104,$B43,113)*HE43=1,IF(AND($E43=2,QL43=0),1000000,IF($F43&gt;0,INDEX('計算A'!DL$110:DL$114,$F43+1)+IF(AND($E43=1,QL43=0),1000,0),MIN(AEV43,20)*400+(IF('計算A'!DK$106=1,1-HD43,0)+IF('計算A'!DL$106=1,1-HF43,0))*150+175+'計算A'!DL$5*100000+IF(AND($E43=1,QL43=0),50000,0))),1000000))</f>
        <v/>
      </c>
      <c r="ZT43">
        <f>IF($B43=0,1000000,IF(INDEX('計算A'!$D$60:$II$104,$B43,114)*HF43=1,IF(AND($E43=2,QM43=0),1000000,IF($F43&gt;0,INDEX('計算A'!DM$110:DM$114,$F43+1)+IF(AND($E43=1,QM43=0),1000,0),MIN(AEV43,20)*400+(IF('計算A'!DL$106=1,1-HE43,0)+IF('計算A'!DM$106=1,1-HG43,0))*150+185+'計算A'!DM$5*100000+IF(AND($E43=1,QM43=0),50000,0))),1000000))</f>
        <v/>
      </c>
      <c r="ZU43">
        <f>IF($B43=0,1000000,IF(INDEX('計算A'!$D$60:$II$104,$B43,115)*HG43=1,IF(AND($E43=2,QN43=0),1000000,IF($F43&gt;0,INDEX('計算A'!DN$110:DN$114,$F43+1)+IF(AND($E43=1,QN43=0),1000,0),MIN(AEV43,20)*400+(IF('計算A'!DM$106=1,1-HF43,0)+IF('計算A'!DN$106=1,1-HH43,0))*150+195+'計算A'!DN$5*100000+IF(AND($E43=1,QN43=0),50000,0))),1000000))</f>
        <v/>
      </c>
      <c r="ZV43">
        <f>IF($B43=0,1000000,IF(INDEX('計算A'!$D$60:$II$104,$B43,116)*HH43=1,IF(AND($E43=2,QO43=0),1000000,IF($F43&gt;0,INDEX('計算A'!DO$110:DO$114,$F43+1)+IF(AND($E43=1,QO43=0),1000,0),MIN(AEV43,20)*400+(IF('計算A'!DN$106=1,1-HG43,0)+IF('計算A'!DO$106=1,1-HI43,0))*150+205+'計算A'!DO$5*100000+IF(AND($E43=1,QO43=0),50000,0))),1000000))</f>
        <v/>
      </c>
      <c r="ZW43">
        <f>IF($B43=0,1000000,IF(INDEX('計算A'!$D$60:$II$104,$B43,117)*HI43=1,IF(AND($E43=2,QP43=0),1000000,IF($F43&gt;0,INDEX('計算A'!DP$110:DP$114,$F43+1)+IF(AND($E43=1,QP43=0),1000,0),MIN(AEV43,20)*400+(IF('計算A'!DO$106=1,1-HH43,0)+IF('計算A'!DP$106=1,1-HJ43,0))*150+215+'計算A'!DP$5*100000+IF(AND($E43=1,QP43=0),50000,0))),1000000))</f>
        <v/>
      </c>
      <c r="ZX43">
        <f>IF($B43=0,1000000,IF(INDEX('計算A'!$D$60:$II$104,$B43,118)*HJ43=1,IF(AND($E43=2,QQ43=0),1000000,IF($F43&gt;0,INDEX('計算A'!DQ$110:DQ$114,$F43+1)+IF(AND($E43=1,QQ43=0),1000,0),MIN(AEV43,20)*400+(IF('計算A'!DP$106=1,1-HI43,0)+IF('計算A'!DQ$106=1,1-HK43,0))*150+225+'計算A'!DQ$5*100000+IF(AND($E43=1,QQ43=0),50000,0))),1000000))</f>
        <v/>
      </c>
      <c r="ZY43">
        <f>IF($B43=0,1000000,IF(INDEX('計算A'!$D$60:$II$104,$B43,119)*HK43=1,IF(AND($E43=2,QR43=0),1000000,IF($F43&gt;0,INDEX('計算A'!DR$110:DR$114,$F43+1)+IF(AND($E43=1,QR43=0),1000,0),MIN(AEV43,20)*400+(IF('計算A'!DQ$106=1,1-HJ43,0)+IF('計算A'!DR$106=1,1-HL43,0))*150+235+'計算A'!DR$5*100000+IF(AND($E43=1,QR43=0),50000,0))),1000000))</f>
        <v/>
      </c>
      <c r="ZZ43">
        <f>IF($B43=0,1000000,IF(INDEX('計算A'!$D$60:$II$104,$B43,120)*HL43=1,IF(AND($E43=2,QS43=0),1000000,IF($F43&gt;0,INDEX('計算A'!DS$110:DS$114,$F43+1)+IF(AND($E43=1,QS43=0),1000,0),MIN(AEV43,20)*400+(IF('計算A'!DR$106=1,1-HK43,0))*150+245+'計算A'!DS$5*100000+IF(AND($E43=1,QS43=0),50000,0))),1000000))</f>
        <v/>
      </c>
      <c r="AAA43">
        <f>IF($B43=0,1000000,IF(INDEX('計算A'!$D$60:$II$104,$B43,121)*HM43=1,IF(AND($E43=2,QT43=0),1000000,IF($F43&gt;0,INDEX('計算A'!DT$110:DT$114,$F43+1)+IF(AND($E43=1,QT43=0),1000,0),MIN(AEW43,20)*400+(IF('計算A'!DT$106=1,1-HN43,0))*150+16+'計算A'!DT$5*100000+IF(AND($E43=1,QT43=0),50000,0))),1000000))</f>
        <v/>
      </c>
      <c r="AAB43">
        <f>IF($B43=0,1000000,IF(INDEX('計算A'!$D$60:$II$104,$B43,122)*HN43=1,IF(AND($E43=2,QU43=0),1000000,IF($F43&gt;0,INDEX('計算A'!DU$110:DU$114,$F43+1)+IF(AND($E43=1,QU43=0),1000,0),MIN(AEW43,20)*400+(IF('計算A'!DT$106=1,1-HM43,0)+IF('計算A'!DU$106=1,1-HO43,0))*150+26+'計算A'!DU$5*100000+IF(AND($E43=1,QU43=0),50000,0))),1000000))</f>
        <v/>
      </c>
      <c r="AAC43">
        <f>IF($B43=0,1000000,IF(INDEX('計算A'!$D$60:$II$104,$B43,123)*HO43=1,IF(AND($E43=2,QV43=0),1000000,IF($F43&gt;0,INDEX('計算A'!DV$110:DV$114,$F43+1)+IF(AND($E43=1,QV43=0),1000,0),MIN(AEW43,20)*400+(IF('計算A'!DU$106=1,1-HN43,0)+IF('計算A'!DV$106=1,1-HP43,0))*150+36+'計算A'!DV$5*100000+IF(AND($E43=1,QV43=0),50000,0))),1000000))</f>
        <v/>
      </c>
      <c r="AAD43">
        <f>IF($B43=0,1000000,IF(INDEX('計算A'!$D$60:$II$104,$B43,124)*HP43=1,IF(AND($E43=2,QW43=0),1000000,IF($F43&gt;0,INDEX('計算A'!DW$110:DW$114,$F43+1)+IF(AND($E43=1,QW43=0),1000,0),MIN(AEW43,20)*400+(IF('計算A'!DV$106=1,1-HO43,0)+IF('計算A'!DW$106=1,1-HQ43,0))*150+46+'計算A'!DW$5*100000+IF(AND($E43=1,QW43=0),50000,0))),1000000))</f>
        <v/>
      </c>
      <c r="AAE43">
        <f>IF($B43=0,1000000,IF(INDEX('計算A'!$D$60:$II$104,$B43,125)*HQ43=1,IF(AND($E43=2,QX43=0),1000000,IF($F43&gt;0,INDEX('計算A'!DX$110:DX$114,$F43+1)+IF(AND($E43=1,QX43=0),1000,0),MIN(AEW43,20)*400+(IF('計算A'!DW$106=1,1-HP43,0)+IF('計算A'!DX$106=1,1-HR43,0))*150+56+'計算A'!DX$5*100000+IF(AND($E43=1,QX43=0),50000,0))),1000000))</f>
        <v/>
      </c>
      <c r="AAF43">
        <f>IF($B43=0,1000000,IF(INDEX('計算A'!$D$60:$II$104,$B43,126)*HR43=1,IF(AND($E43=2,QY43=0),1000000,IF($F43&gt;0,INDEX('計算A'!DY$110:DY$114,$F43+1)+IF(AND($E43=1,QY43=0),1000,0),MIN(AEW43,20)*400+(IF('計算A'!DX$106=1,1-HQ43,0)+IF('計算A'!DY$106=1,1-HS43,0))*150+66+'計算A'!DY$5*100000+IF(AND($E43=1,QY43=0),50000,0))),1000000))</f>
        <v/>
      </c>
      <c r="AAG43">
        <f>IF($B43=0,1000000,IF(INDEX('計算A'!$D$60:$II$104,$B43,127)*HS43=1,IF(AND($E43=2,QZ43=0),1000000,IF($F43&gt;0,INDEX('計算A'!DZ$110:DZ$114,$F43+1)+IF(AND($E43=1,QZ43=0),1000,0),MIN(AEW43,20)*400+(IF('計算A'!DY$106=1,1-HR43,0)+IF('計算A'!DZ$106=1,1-HT43,0))*150+76+'計算A'!DZ$5*100000+IF(AND($E43=1,QZ43=0),50000,0))),1000000))</f>
        <v/>
      </c>
      <c r="AAH43">
        <f>IF($B43=0,1000000,IF(INDEX('計算A'!$D$60:$II$104,$B43,128)*HT43=1,IF(AND($E43=2,RA43=0),1000000,IF($F43&gt;0,INDEX('計算A'!EA$110:EA$114,$F43+1)+IF(AND($E43=1,RA43=0),1000,0),MIN(AEW43,20)*400+(IF('計算A'!DZ$106=1,1-HS43,0)+IF('計算A'!EA$106=1,1-HU43,0))*150+86+'計算A'!EA$5*100000+IF(AND($E43=1,RA43=0),50000,0))),1000000))</f>
        <v/>
      </c>
      <c r="AAI43">
        <f>IF($B43=0,1000000,IF(INDEX('計算A'!$D$60:$II$104,$B43,129)*HU43=1,IF(AND($E43=2,RB43=0),1000000,IF($F43&gt;0,INDEX('計算A'!EB$110:EB$114,$F43+1)+IF(AND($E43=1,RB43=0),1000,0),MIN(AEW43,20)*400+(IF('計算A'!EA$106=1,1-HT43,0)+IF('計算A'!EB$106=1,1-HV43,0))*150+96+'計算A'!EB$5*100000+IF(AND($E43=1,RB43=0),50000,0))),1000000))</f>
        <v/>
      </c>
      <c r="AAJ43">
        <f>IF($B43=0,1000000,IF(INDEX('計算A'!$D$60:$II$104,$B43,130)*HV43=1,IF(AND($E43=2,RC43=0),1000000,IF($F43&gt;0,INDEX('計算A'!EC$110:EC$114,$F43+1)+IF(AND($E43=1,RC43=0),1000,0),MIN(AEW43,20)*400+(IF('計算A'!EB$106=1,1-HU43,0)+IF('計算A'!EC$106=1,1-HW43,0))*150+106+'計算A'!EC$5*100000+IF(AND($E43=1,RC43=0),50000,0))),1000000))</f>
        <v/>
      </c>
      <c r="AAK43">
        <f>IF($B43=0,1000000,IF(INDEX('計算A'!$D$60:$II$104,$B43,131)*HW43=1,IF(AND($E43=2,RD43=0),1000000,IF($F43&gt;0,INDEX('計算A'!ED$110:ED$114,$F43+1)+IF(AND($E43=1,RD43=0),1000,0),MIN(AEW43,20)*400+(IF('計算A'!EC$106=1,1-HV43,0)+IF('計算A'!ED$106=1,1-HX43,0))*150+116+'計算A'!ED$5*100000+IF(AND($E43=1,RD43=0),50000,0))),1000000))</f>
        <v/>
      </c>
      <c r="AAL43">
        <f>IF($B43=0,1000000,IF(INDEX('計算A'!$D$60:$II$104,$B43,132)*HX43=1,IF(AND($E43=2,RE43=0),1000000,IF($F43&gt;0,INDEX('計算A'!EE$110:EE$114,$F43+1)+IF(AND($E43=1,RE43=0),1000,0),MIN(AEW43,20)*400+(IF('計算A'!ED$106=1,1-HW43,0)+IF('計算A'!EE$106=1,1-HY43,0))*150+126+'計算A'!EE$5*100000+IF(AND($E43=1,RE43=0),50000,0))),1000000))</f>
        <v/>
      </c>
      <c r="AAM43">
        <f>IF($B43=0,1000000,IF(INDEX('計算A'!$D$60:$II$104,$B43,133)*HY43=1,IF(AND($E43=2,RF43=0),1000000,IF($F43&gt;0,INDEX('計算A'!EF$110:EF$114,$F43+1)+IF(AND($E43=1,RF43=0),1000,0),MIN(AEW43,20)*400+(IF('計算A'!EE$106=1,1-HX43,0)+IF('計算A'!EF$106=1,1-HZ43,0))*150+136+'計算A'!EF$5*100000+IF(AND($E43=1,RF43=0),50000,0))),1000000))</f>
        <v/>
      </c>
      <c r="AAN43">
        <f>IF($B43=0,1000000,IF(INDEX('計算A'!$D$60:$II$104,$B43,134)*HZ43=1,IF(AND($E43=2,RG43=0),1000000,IF($F43&gt;0,INDEX('計算A'!EG$110:EG$114,$F43+1)+IF(AND($E43=1,RG43=0),1000,0),MIN(AEW43,20)*400+(IF('計算A'!EF$106=1,1-HY43,0)+IF('計算A'!EG$106=1,1-IA43,0))*150+146+'計算A'!EG$5*100000+IF(AND($E43=1,RG43=0),50000,0))),1000000))</f>
        <v/>
      </c>
      <c r="AAO43">
        <f>IF($B43=0,1000000,IF(INDEX('計算A'!$D$60:$II$104,$B43,135)*IA43=1,IF(AND($E43=2,RH43=0),1000000,IF($F43&gt;0,INDEX('計算A'!EH$110:EH$114,$F43+1)+IF(AND($E43=1,RH43=0),1000,0),MIN(AEW43,20)*400+(IF('計算A'!EG$106=1,1-HZ43,0)+IF('計算A'!EH$106=1,1-IB43,0))*150+156+'計算A'!EH$5*100000+IF(AND($E43=1,RH43=0),50000,0))),1000000))</f>
        <v/>
      </c>
      <c r="AAP43">
        <f>IF($B43=0,1000000,IF(INDEX('計算A'!$D$60:$II$104,$B43,136)*IB43=1,IF(AND($E43=2,RI43=0),1000000,IF($F43&gt;0,INDEX('計算A'!EI$110:EI$114,$F43+1)+IF(AND($E43=1,RI43=0),1000,0),MIN(AEW43,20)*400+(IF('計算A'!EH$106=1,1-IA43,0)+IF('計算A'!EI$106=1,1-IC43,0))*150+166+'計算A'!EI$5*100000+IF(AND($E43=1,RI43=0),50000,0))),1000000))</f>
        <v/>
      </c>
      <c r="AAQ43">
        <f>IF($B43=0,1000000,IF(INDEX('計算A'!$D$60:$II$104,$B43,137)*IC43=1,IF(AND($E43=2,RJ43=0),1000000,IF($F43&gt;0,INDEX('計算A'!EJ$110:EJ$114,$F43+1)+IF(AND($E43=1,RJ43=0),1000,0),MIN(AEW43,20)*400+(IF('計算A'!EI$106=1,1-IB43,0)+IF('計算A'!EJ$106=1,1-ID43,0))*150+176+'計算A'!EJ$5*100000+IF(AND($E43=1,RJ43=0),50000,0))),1000000))</f>
        <v/>
      </c>
      <c r="AAR43">
        <f>IF($B43=0,1000000,IF(INDEX('計算A'!$D$60:$II$104,$B43,138)*ID43=1,IF(AND($E43=2,RK43=0),1000000,IF($F43&gt;0,INDEX('計算A'!EK$110:EK$114,$F43+1)+IF(AND($E43=1,RK43=0),1000,0),MIN(AEW43,20)*400+(IF('計算A'!EJ$106=1,1-IC43,0)+IF('計算A'!EK$106=1,1-IE43,0))*150+186+'計算A'!EK$5*100000+IF(AND($E43=1,RK43=0),50000,0))),1000000))</f>
        <v/>
      </c>
      <c r="AAS43">
        <f>IF($B43=0,1000000,IF(INDEX('計算A'!$D$60:$II$104,$B43,139)*IE43=1,IF(AND($E43=2,RL43=0),1000000,IF($F43&gt;0,INDEX('計算A'!EL$110:EL$114,$F43+1)+IF(AND($E43=1,RL43=0),1000,0),MIN(AEW43,20)*400+(IF('計算A'!EK$106=1,1-ID43,0)+IF('計算A'!EL$106=1,1-IF43,0))*150+196+'計算A'!EL$5*100000+IF(AND($E43=1,RL43=0),50000,0))),1000000))</f>
        <v/>
      </c>
      <c r="AAT43">
        <f>IF($B43=0,1000000,IF(INDEX('計算A'!$D$60:$II$104,$B43,140)*IF43=1,IF(AND($E43=2,RM43=0),1000000,IF($F43&gt;0,INDEX('計算A'!EM$110:EM$114,$F43+1)+IF(AND($E43=1,RM43=0),1000,0),MIN(AEW43,20)*400+(IF('計算A'!EL$106=1,1-IE43,0)+IF('計算A'!EM$106=1,1-IG43,0))*150+206+'計算A'!EM$5*100000+IF(AND($E43=1,RM43=0),50000,0))),1000000))</f>
        <v/>
      </c>
      <c r="AAU43">
        <f>IF($B43=0,1000000,IF(INDEX('計算A'!$D$60:$II$104,$B43,141)*IG43=1,IF(AND($E43=2,RN43=0),1000000,IF($F43&gt;0,INDEX('計算A'!EN$110:EN$114,$F43+1)+IF(AND($E43=1,RN43=0),1000,0),MIN(AEW43,20)*400+(IF('計算A'!EM$106=1,1-IF43,0)+IF('計算A'!EN$106=1,1-IH43,0))*150+216+'計算A'!EN$5*100000+IF(AND($E43=1,RN43=0),50000,0))),1000000))</f>
        <v/>
      </c>
      <c r="AAV43">
        <f>IF($B43=0,1000000,IF(INDEX('計算A'!$D$60:$II$104,$B43,142)*IH43=1,IF(AND($E43=2,RO43=0),1000000,IF($F43&gt;0,INDEX('計算A'!EO$110:EO$114,$F43+1)+IF(AND($E43=1,RO43=0),1000,0),MIN(AEW43,20)*400+(IF('計算A'!EN$106=1,1-IG43,0)+IF('計算A'!EO$106=1,1-II43,0))*150+226+'計算A'!EO$5*100000+IF(AND($E43=1,RO43=0),50000,0))),1000000))</f>
        <v/>
      </c>
      <c r="AAW43">
        <f>IF($B43=0,1000000,IF(INDEX('計算A'!$D$60:$II$104,$B43,143)*II43=1,IF(AND($E43=2,RP43=0),1000000,IF($F43&gt;0,INDEX('計算A'!EP$110:EP$114,$F43+1)+IF(AND($E43=1,RP43=0),1000,0),MIN(AEW43,20)*400+(IF('計算A'!EO$106=1,1-IH43,0)+IF('計算A'!EP$106=1,1-IJ43,0))*150+236+'計算A'!EP$5*100000+IF(AND($E43=1,RP43=0),50000,0))),1000000))</f>
        <v/>
      </c>
      <c r="AAX43">
        <f>IF($B43=0,1000000,IF(INDEX('計算A'!$D$60:$II$104,$B43,144)*IJ43=1,IF(AND($E43=2,RQ43=0),1000000,IF($F43&gt;0,INDEX('計算A'!EQ$110:EQ$114,$F43+1)+IF(AND($E43=1,RQ43=0),1000,0),MIN(AEW43,20)*400+(IF('計算A'!EP$106=1,1-II43,0))*150+246+'計算A'!EQ$5*100000+IF(AND($E43=1,RQ43=0),50000,0))),1000000))</f>
        <v/>
      </c>
      <c r="AAY43">
        <f>IF($B43=0,1000000,IF(INDEX('計算A'!$D$60:$II$104,$B43,145)*IK43=1,IF(AND($E43=2,RR43=0),1000000,IF($F43&gt;0,INDEX('計算A'!ER$110:ER$114,$F43+1)+IF(AND($E43=1,RR43=0),1000,0),MIN(AEX43,20)*400+(IF('計算A'!ER$106=1,1-IL43,0))*150+17+'計算A'!ER$5*100000+IF(AND($E43=1,RR43=0),50000,0))),1000000))</f>
        <v/>
      </c>
      <c r="AAZ43">
        <f>IF($B43=0,1000000,IF(INDEX('計算A'!$D$60:$II$104,$B43,146)*IL43=1,IF(AND($E43=2,RS43=0),1000000,IF($F43&gt;0,INDEX('計算A'!ES$110:ES$114,$F43+1)+IF(AND($E43=1,RS43=0),1000,0),MIN(AEX43,20)*400+(IF('計算A'!ER$106=1,1-IK43,0)+IF('計算A'!ES$106=1,1-IM43,0))*150+27+'計算A'!ES$5*100000+IF(AND($E43=1,RS43=0),50000,0))),1000000))</f>
        <v/>
      </c>
      <c r="ABA43">
        <f>IF($B43=0,1000000,IF(INDEX('計算A'!$D$60:$II$104,$B43,147)*IM43=1,IF(AND($E43=2,RT43=0),1000000,IF($F43&gt;0,INDEX('計算A'!ET$110:ET$114,$F43+1)+IF(AND($E43=1,RT43=0),1000,0),MIN(AEX43,20)*400+(IF('計算A'!ES$106=1,1-IL43,0)+IF('計算A'!ET$106=1,1-IN43,0))*150+37+'計算A'!ET$5*100000+IF(AND($E43=1,RT43=0),50000,0))),1000000))</f>
        <v/>
      </c>
      <c r="ABB43">
        <f>IF($B43=0,1000000,IF(INDEX('計算A'!$D$60:$II$104,$B43,148)*IN43=1,IF(AND($E43=2,RU43=0),1000000,IF($F43&gt;0,INDEX('計算A'!EU$110:EU$114,$F43+1)+IF(AND($E43=1,RU43=0),1000,0),MIN(AEX43,20)*400+(IF('計算A'!ET$106=1,1-IM43,0)+IF('計算A'!EU$106=1,1-IO43,0))*150+47+'計算A'!EU$5*100000+IF(AND($E43=1,RU43=0),50000,0))),1000000))</f>
        <v/>
      </c>
      <c r="ABC43">
        <f>IF($B43=0,1000000,IF(INDEX('計算A'!$D$60:$II$104,$B43,149)*IO43=1,IF(AND($E43=2,RV43=0),1000000,IF($F43&gt;0,INDEX('計算A'!EV$110:EV$114,$F43+1)+IF(AND($E43=1,RV43=0),1000,0),MIN(AEX43,20)*400+(IF('計算A'!EU$106=1,1-IN43,0)+IF('計算A'!EV$106=1,1-IP43,0))*150+57+'計算A'!EV$5*100000+IF(AND($E43=1,RV43=0),50000,0))),1000000))</f>
        <v/>
      </c>
      <c r="ABD43">
        <f>IF($B43=0,1000000,IF(INDEX('計算A'!$D$60:$II$104,$B43,150)*IP43=1,IF(AND($E43=2,RW43=0),1000000,IF($F43&gt;0,INDEX('計算A'!EW$110:EW$114,$F43+1)+IF(AND($E43=1,RW43=0),1000,0),MIN(AEX43,20)*400+(IF('計算A'!EV$106=1,1-IO43,0)+IF('計算A'!EW$106=1,1-IQ43,0))*150+67+'計算A'!EW$5*100000+IF(AND($E43=1,RW43=0),50000,0))),1000000))</f>
        <v/>
      </c>
      <c r="ABE43">
        <f>IF($B43=0,1000000,IF(INDEX('計算A'!$D$60:$II$104,$B43,151)*IQ43=1,IF(AND($E43=2,RX43=0),1000000,IF($F43&gt;0,INDEX('計算A'!EX$110:EX$114,$F43+1)+IF(AND($E43=1,RX43=0),1000,0),MIN(AEX43,20)*400+(IF('計算A'!EW$106=1,1-IP43,0)+IF('計算A'!EX$106=1,1-IR43,0))*150+77+'計算A'!EX$5*100000+IF(AND($E43=1,RX43=0),50000,0))),1000000))</f>
        <v/>
      </c>
      <c r="ABF43">
        <f>IF($B43=0,1000000,IF(INDEX('計算A'!$D$60:$II$104,$B43,152)*IR43=1,IF(AND($E43=2,RY43=0),1000000,IF($F43&gt;0,INDEX('計算A'!EY$110:EY$114,$F43+1)+IF(AND($E43=1,RY43=0),1000,0),MIN(AEX43,20)*400+(IF('計算A'!EX$106=1,1-IQ43,0)+IF('計算A'!EY$106=1,1-IS43,0))*150+87+'計算A'!EY$5*100000+IF(AND($E43=1,RY43=0),50000,0))),1000000))</f>
        <v/>
      </c>
      <c r="ABG43">
        <f>IF($B43=0,1000000,IF(INDEX('計算A'!$D$60:$II$104,$B43,153)*IS43=1,IF(AND($E43=2,RZ43=0),1000000,IF($F43&gt;0,INDEX('計算A'!EZ$110:EZ$114,$F43+1)+IF(AND($E43=1,RZ43=0),1000,0),MIN(AEX43,20)*400+(IF('計算A'!EY$106=1,1-IR43,0)+IF('計算A'!EZ$106=1,1-IT43,0))*150+97+'計算A'!EZ$5*100000+IF(AND($E43=1,RZ43=0),50000,0))),1000000))</f>
        <v/>
      </c>
      <c r="ABH43">
        <f>IF($B43=0,1000000,IF(INDEX('計算A'!$D$60:$II$104,$B43,154)*IT43=1,IF(AND($E43=2,SA43=0),1000000,IF($F43&gt;0,INDEX('計算A'!FA$110:FA$114,$F43+1)+IF(AND($E43=1,SA43=0),1000,0),MIN(AEX43,20)*400+(IF('計算A'!EZ$106=1,1-IS43,0)+IF('計算A'!FA$106=1,1-IU43,0))*150+107+'計算A'!FA$5*100000+IF(AND($E43=1,SA43=0),50000,0))),1000000))</f>
        <v/>
      </c>
      <c r="ABI43">
        <f>IF($B43=0,1000000,IF(INDEX('計算A'!$D$60:$II$104,$B43,155)*IU43=1,IF(AND($E43=2,SB43=0),1000000,IF($F43&gt;0,INDEX('計算A'!FB$110:FB$114,$F43+1)+IF(AND($E43=1,SB43=0),1000,0),MIN(AEX43,20)*400+(IF('計算A'!FA$106=1,1-IT43,0)+IF('計算A'!FB$106=1,1-IV43,0))*150+117+'計算A'!FB$5*100000+IF(AND($E43=1,SB43=0),50000,0))),1000000))</f>
        <v/>
      </c>
      <c r="ABJ43">
        <f>IF($B43=0,1000000,IF(INDEX('計算A'!$D$60:$II$104,$B43,156)*IV43=1,IF(AND($E43=2,SC43=0),1000000,IF($F43&gt;0,INDEX('計算A'!FC$110:FC$114,$F43+1)+IF(AND($E43=1,SC43=0),1000,0),MIN(AEX43,20)*400+(IF('計算A'!FB$106=1,1-IU43,0)+IF('計算A'!FC$106=1,1-IW43,0))*150+127+'計算A'!FC$5*100000+IF(AND($E43=1,SC43=0),50000,0))),1000000))</f>
        <v/>
      </c>
      <c r="ABK43">
        <f>IF($B43=0,1000000,IF(INDEX('計算A'!$D$60:$II$104,$B43,157)*IW43=1,IF(AND($E43=2,SD43=0),1000000,IF($F43&gt;0,INDEX('計算A'!FD$110:FD$114,$F43+1)+IF(AND($E43=1,SD43=0),1000,0),MIN(AEX43,20)*400+(IF('計算A'!FC$106=1,1-IV43,0)+IF('計算A'!FD$106=1,1-IX43,0))*150+137+'計算A'!FD$5*100000+IF(AND($E43=1,SD43=0),50000,0))),1000000))</f>
        <v/>
      </c>
      <c r="ABL43">
        <f>IF($B43=0,1000000,IF(INDEX('計算A'!$D$60:$II$104,$B43,158)*IX43=1,IF(AND($E43=2,SE43=0),1000000,IF($F43&gt;0,INDEX('計算A'!FE$110:FE$114,$F43+1)+IF(AND($E43=1,SE43=0),1000,0),MIN(AEX43,20)*400+(IF('計算A'!FD$106=1,1-IW43,0)+IF('計算A'!FE$106=1,1-IY43,0))*150+147+'計算A'!FE$5*100000+IF(AND($E43=1,SE43=0),50000,0))),1000000))</f>
        <v/>
      </c>
      <c r="ABM43">
        <f>IF($B43=0,1000000,IF(INDEX('計算A'!$D$60:$II$104,$B43,159)*IY43=1,IF(AND($E43=2,SF43=0),1000000,IF($F43&gt;0,INDEX('計算A'!FF$110:FF$114,$F43+1)+IF(AND($E43=1,SF43=0),1000,0),MIN(AEX43,20)*400+(IF('計算A'!FE$106=1,1-IX43,0)+IF('計算A'!FF$106=1,1-IZ43,0))*150+157+'計算A'!FF$5*100000+IF(AND($E43=1,SF43=0),50000,0))),1000000))</f>
        <v/>
      </c>
      <c r="ABN43">
        <f>IF($B43=0,1000000,IF(INDEX('計算A'!$D$60:$II$104,$B43,160)*IZ43=1,IF(AND($E43=2,SG43=0),1000000,IF($F43&gt;0,INDEX('計算A'!FG$110:FG$114,$F43+1)+IF(AND($E43=1,SG43=0),1000,0),MIN(AEX43,20)*400+(IF('計算A'!FF$106=1,1-IY43,0)+IF('計算A'!FG$106=1,1-JA43,0))*150+167+'計算A'!FG$5*100000+IF(AND($E43=1,SG43=0),50000,0))),1000000))</f>
        <v/>
      </c>
      <c r="ABO43">
        <f>IF($B43=0,1000000,IF(INDEX('計算A'!$D$60:$II$104,$B43,161)*JA43=1,IF(AND($E43=2,SH43=0),1000000,IF($F43&gt;0,INDEX('計算A'!FH$110:FH$114,$F43+1)+IF(AND($E43=1,SH43=0),1000,0),MIN(AEX43,20)*400+(IF('計算A'!FG$106=1,1-IZ43,0)+IF('計算A'!FH$106=1,1-JB43,0))*150+177+'計算A'!FH$5*100000+IF(AND($E43=1,SH43=0),50000,0))),1000000))</f>
        <v/>
      </c>
      <c r="ABP43">
        <f>IF($B43=0,1000000,IF(INDEX('計算A'!$D$60:$II$104,$B43,162)*JB43=1,IF(AND($E43=2,SI43=0),1000000,IF($F43&gt;0,INDEX('計算A'!FI$110:FI$114,$F43+1)+IF(AND($E43=1,SI43=0),1000,0),MIN(AEX43,20)*400+(IF('計算A'!FH$106=1,1-JA43,0)+IF('計算A'!FI$106=1,1-JC43,0))*150+187+'計算A'!FI$5*100000+IF(AND($E43=1,SI43=0),50000,0))),1000000))</f>
        <v/>
      </c>
      <c r="ABQ43">
        <f>IF($B43=0,1000000,IF(INDEX('計算A'!$D$60:$II$104,$B43,163)*JC43=1,IF(AND($E43=2,SJ43=0),1000000,IF($F43&gt;0,INDEX('計算A'!FJ$110:FJ$114,$F43+1)+IF(AND($E43=1,SJ43=0),1000,0),MIN(AEX43,20)*400+(IF('計算A'!FI$106=1,1-JB43,0)+IF('計算A'!FJ$106=1,1-JD43,0))*150+197+'計算A'!FJ$5*100000+IF(AND($E43=1,SJ43=0),50000,0))),1000000))</f>
        <v/>
      </c>
      <c r="ABR43">
        <f>IF($B43=0,1000000,IF(INDEX('計算A'!$D$60:$II$104,$B43,164)*JD43=1,IF(AND($E43=2,SK43=0),1000000,IF($F43&gt;0,INDEX('計算A'!FK$110:FK$114,$F43+1)+IF(AND($E43=1,SK43=0),1000,0),MIN(AEX43,20)*400+(IF('計算A'!FJ$106=1,1-JC43,0)+IF('計算A'!FK$106=1,1-JE43,0))*150+207+'計算A'!FK$5*100000+IF(AND($E43=1,SK43=0),50000,0))),1000000))</f>
        <v/>
      </c>
      <c r="ABS43">
        <f>IF($B43=0,1000000,IF(INDEX('計算A'!$D$60:$II$104,$B43,165)*JE43=1,IF(AND($E43=2,SL43=0),1000000,IF($F43&gt;0,INDEX('計算A'!FL$110:FL$114,$F43+1)+IF(AND($E43=1,SL43=0),1000,0),MIN(AEX43,20)*400+(IF('計算A'!FK$106=1,1-JD43,0)+IF('計算A'!FL$106=1,1-JF43,0))*150+217+'計算A'!FL$5*100000+IF(AND($E43=1,SL43=0),50000,0))),1000000))</f>
        <v/>
      </c>
      <c r="ABT43">
        <f>IF($B43=0,1000000,IF(INDEX('計算A'!$D$60:$II$104,$B43,166)*JF43=1,IF(AND($E43=2,SM43=0),1000000,IF($F43&gt;0,INDEX('計算A'!FM$110:FM$114,$F43+1)+IF(AND($E43=1,SM43=0),1000,0),MIN(AEX43,20)*400+(IF('計算A'!FL$106=1,1-JE43,0)+IF('計算A'!FM$106=1,1-JG43,0))*150+227+'計算A'!FM$5*100000+IF(AND($E43=1,SM43=0),50000,0))),1000000))</f>
        <v/>
      </c>
      <c r="ABU43">
        <f>IF($B43=0,1000000,IF(INDEX('計算A'!$D$60:$II$104,$B43,167)*JG43=1,IF(AND($E43=2,SN43=0),1000000,IF($F43&gt;0,INDEX('計算A'!FN$110:FN$114,$F43+1)+IF(AND($E43=1,SN43=0),1000,0),MIN(AEX43,20)*400+(IF('計算A'!FM$106=1,1-JF43,0)+IF('計算A'!FN$106=1,1-JH43,0))*150+237+'計算A'!FN$5*100000+IF(AND($E43=1,SN43=0),50000,0))),1000000))</f>
        <v/>
      </c>
      <c r="ABV43">
        <f>IF($B43=0,1000000,IF(INDEX('計算A'!$D$60:$II$104,$B43,168)*JH43=1,IF(AND($E43=2,SO43=0),1000000,IF($F43&gt;0,INDEX('計算A'!FO$110:FO$114,$F43+1)+IF(AND($E43=1,SO43=0),1000,0),MIN(AEX43,20)*400+(IF('計算A'!FN$106=1,1-JG43,0))*150+247+'計算A'!FO$5*100000+IF(AND($E43=1,SO43=0),50000,0))),1000000))</f>
        <v/>
      </c>
      <c r="ABW43">
        <f>IF($B43=0,1000000,IF(INDEX('計算A'!$D$60:$II$104,$B43,169)*JI43=1,IF(AND($E43=2,SP43=0),1000000,IF($F43&gt;0,INDEX('計算A'!FP$110:FP$114,$F43+1)+IF(AND($E43=1,SP43=0),1000,0),MIN(AEY43,20)*400+(IF('計算A'!FP$106=1,1-JJ43,0))*150+18+'計算A'!FP$5*100000+IF(AND($E43=1,SP43=0),50000,0))),1000000))</f>
        <v/>
      </c>
      <c r="ABX43">
        <f>IF($B43=0,1000000,IF(INDEX('計算A'!$D$60:$II$104,$B43,170)*JJ43=1,IF(AND($E43=2,SQ43=0),1000000,IF($F43&gt;0,INDEX('計算A'!FQ$110:FQ$114,$F43+1)+IF(AND($E43=1,SQ43=0),1000,0),MIN(AEY43,20)*400+(IF('計算A'!FP$106=1,1-JI43,0)+IF('計算A'!FQ$106=1,1-JK43,0))*150+28+'計算A'!FQ$5*100000+IF(AND($E43=1,SQ43=0),50000,0))),1000000))</f>
        <v/>
      </c>
      <c r="ABY43">
        <f>IF($B43=0,1000000,IF(INDEX('計算A'!$D$60:$II$104,$B43,171)*JK43=1,IF(AND($E43=2,SR43=0),1000000,IF($F43&gt;0,INDEX('計算A'!FR$110:FR$114,$F43+1)+IF(AND($E43=1,SR43=0),1000,0),MIN(AEY43,20)*400+(IF('計算A'!FQ$106=1,1-JJ43,0)+IF('計算A'!FR$106=1,1-JL43,0))*150+38+'計算A'!FR$5*100000+IF(AND($E43=1,SR43=0),50000,0))),1000000))</f>
        <v/>
      </c>
      <c r="ABZ43">
        <f>IF($B43=0,1000000,IF(INDEX('計算A'!$D$60:$II$104,$B43,172)*JL43=1,IF(AND($E43=2,SS43=0),1000000,IF($F43&gt;0,INDEX('計算A'!FS$110:FS$114,$F43+1)+IF(AND($E43=1,SS43=0),1000,0),MIN(AEY43,20)*400+(IF('計算A'!FR$106=1,1-JK43,0)+IF('計算A'!FS$106=1,1-JM43,0))*150+48+'計算A'!FS$5*100000+IF(AND($E43=1,SS43=0),50000,0))),1000000))</f>
        <v/>
      </c>
      <c r="ACA43">
        <f>IF($B43=0,1000000,IF(INDEX('計算A'!$D$60:$II$104,$B43,173)*JM43=1,IF(AND($E43=2,ST43=0),1000000,IF($F43&gt;0,INDEX('計算A'!FT$110:FT$114,$F43+1)+IF(AND($E43=1,ST43=0),1000,0),MIN(AEY43,20)*400+(IF('計算A'!FS$106=1,1-JL43,0)+IF('計算A'!FT$106=1,1-JN43,0))*150+58+'計算A'!FT$5*100000+IF(AND($E43=1,ST43=0),50000,0))),1000000))</f>
        <v/>
      </c>
      <c r="ACB43">
        <f>IF($B43=0,1000000,IF(INDEX('計算A'!$D$60:$II$104,$B43,174)*JN43=1,IF(AND($E43=2,SU43=0),1000000,IF($F43&gt;0,INDEX('計算A'!FU$110:FU$114,$F43+1)+IF(AND($E43=1,SU43=0),1000,0),MIN(AEY43,20)*400+(IF('計算A'!FT$106=1,1-JM43,0)+IF('計算A'!FU$106=1,1-JO43,0))*150+68+'計算A'!FU$5*100000+IF(AND($E43=1,SU43=0),50000,0))),1000000))</f>
        <v/>
      </c>
      <c r="ACC43">
        <f>IF($B43=0,1000000,IF(INDEX('計算A'!$D$60:$II$104,$B43,175)*JO43=1,IF(AND($E43=2,SV43=0),1000000,IF($F43&gt;0,INDEX('計算A'!FV$110:FV$114,$F43+1)+IF(AND($E43=1,SV43=0),1000,0),MIN(AEY43,20)*400+(IF('計算A'!FU$106=1,1-JN43,0)+IF('計算A'!FV$106=1,1-JP43,0))*150+78+'計算A'!FV$5*100000+IF(AND($E43=1,SV43=0),50000,0))),1000000))</f>
        <v/>
      </c>
      <c r="ACD43">
        <f>IF($B43=0,1000000,IF(INDEX('計算A'!$D$60:$II$104,$B43,176)*JP43=1,IF(AND($E43=2,SW43=0),1000000,IF($F43&gt;0,INDEX('計算A'!FW$110:FW$114,$F43+1)+IF(AND($E43=1,SW43=0),1000,0),MIN(AEY43,20)*400+(IF('計算A'!FV$106=1,1-JO43,0)+IF('計算A'!FW$106=1,1-JQ43,0))*150+88+'計算A'!FW$5*100000+IF(AND($E43=1,SW43=0),50000,0))),1000000))</f>
        <v/>
      </c>
      <c r="ACE43">
        <f>IF($B43=0,1000000,IF(INDEX('計算A'!$D$60:$II$104,$B43,177)*JQ43=1,IF(AND($E43=2,SX43=0),1000000,IF($F43&gt;0,INDEX('計算A'!FX$110:FX$114,$F43+1)+IF(AND($E43=1,SX43=0),1000,0),MIN(AEY43,20)*400+(IF('計算A'!FW$106=1,1-JP43,0)+IF('計算A'!FX$106=1,1-JR43,0))*150+98+'計算A'!FX$5*100000+IF(AND($E43=1,SX43=0),50000,0))),1000000))</f>
        <v/>
      </c>
      <c r="ACF43">
        <f>IF($B43=0,1000000,IF(INDEX('計算A'!$D$60:$II$104,$B43,178)*JR43=1,IF(AND($E43=2,SY43=0),1000000,IF($F43&gt;0,INDEX('計算A'!FY$110:FY$114,$F43+1)+IF(AND($E43=1,SY43=0),1000,0),MIN(AEY43,20)*400+(IF('計算A'!FX$106=1,1-JQ43,0)+IF('計算A'!FY$106=1,1-JS43,0))*150+108+'計算A'!FY$5*100000+IF(AND($E43=1,SY43=0),50000,0))),1000000))</f>
        <v/>
      </c>
      <c r="ACG43">
        <f>IF($B43=0,1000000,IF(INDEX('計算A'!$D$60:$II$104,$B43,179)*JS43=1,IF(AND($E43=2,SZ43=0),1000000,IF($F43&gt;0,INDEX('計算A'!FZ$110:FZ$114,$F43+1)+IF(AND($E43=1,SZ43=0),1000,0),MIN(AEY43,20)*400+(IF('計算A'!FY$106=1,1-JR43,0)+IF('計算A'!FZ$106=1,1-JT43,0))*150+118+'計算A'!FZ$5*100000+IF(AND($E43=1,SZ43=0),50000,0))),1000000))</f>
        <v/>
      </c>
      <c r="ACH43">
        <f>IF($B43=0,1000000,IF(INDEX('計算A'!$D$60:$II$104,$B43,180)*JT43=1,IF(AND($E43=2,TA43=0),1000000,IF($F43&gt;0,INDEX('計算A'!GA$110:GA$114,$F43+1)+IF(AND($E43=1,TA43=0),1000,0),MIN(AEY43,20)*400+(IF('計算A'!FZ$106=1,1-JS43,0)+IF('計算A'!GA$106=1,1-JU43,0))*150+128+'計算A'!GA$5*100000+IF(AND($E43=1,TA43=0),50000,0))),1000000))</f>
        <v/>
      </c>
      <c r="ACI43">
        <f>IF($B43=0,1000000,IF(INDEX('計算A'!$D$60:$II$104,$B43,181)*JU43=1,IF(AND($E43=2,TB43=0),1000000,IF($F43&gt;0,INDEX('計算A'!GB$110:GB$114,$F43+1)+IF(AND($E43=1,TB43=0),1000,0),MIN(AEY43,20)*400+(IF('計算A'!GA$106=1,1-JT43,0)+IF('計算A'!GB$106=1,1-JV43,0))*150+138+'計算A'!GB$5*100000+IF(AND($E43=1,TB43=0),50000,0))),1000000))</f>
        <v/>
      </c>
      <c r="ACJ43">
        <f>IF($B43=0,1000000,IF(INDEX('計算A'!$D$60:$II$104,$B43,182)*JV43=1,IF(AND($E43=2,TC43=0),1000000,IF($F43&gt;0,INDEX('計算A'!GC$110:GC$114,$F43+1)+IF(AND($E43=1,TC43=0),1000,0),MIN(AEY43,20)*400+(IF('計算A'!GB$106=1,1-JU43,0)+IF('計算A'!GC$106=1,1-JW43,0))*150+148+'計算A'!GC$5*100000+IF(AND($E43=1,TC43=0),50000,0))),1000000))</f>
        <v/>
      </c>
      <c r="ACK43">
        <f>IF($B43=0,1000000,IF(INDEX('計算A'!$D$60:$II$104,$B43,183)*JW43=1,IF(AND($E43=2,TD43=0),1000000,IF($F43&gt;0,INDEX('計算A'!GD$110:GD$114,$F43+1)+IF(AND($E43=1,TD43=0),1000,0),MIN(AEY43,20)*400+(IF('計算A'!GC$106=1,1-JV43,0)+IF('計算A'!GD$106=1,1-JX43,0))*150+158+'計算A'!GD$5*100000+IF(AND($E43=1,TD43=0),50000,0))),1000000))</f>
        <v/>
      </c>
      <c r="ACL43">
        <f>IF($B43=0,1000000,IF(INDEX('計算A'!$D$60:$II$104,$B43,184)*JX43=1,IF(AND($E43=2,TE43=0),1000000,IF($F43&gt;0,INDEX('計算A'!GE$110:GE$114,$F43+1)+IF(AND($E43=1,TE43=0),1000,0),MIN(AEY43,20)*400+(IF('計算A'!GD$106=1,1-JW43,0)+IF('計算A'!GE$106=1,1-JY43,0))*150+168+'計算A'!GE$5*100000+IF(AND($E43=1,TE43=0),50000,0))),1000000))</f>
        <v/>
      </c>
      <c r="ACM43">
        <f>IF($B43=0,1000000,IF(INDEX('計算A'!$D$60:$II$104,$B43,185)*JY43=1,IF(AND($E43=2,TF43=0),1000000,IF($F43&gt;0,INDEX('計算A'!GF$110:GF$114,$F43+1)+IF(AND($E43=1,TF43=0),1000,0),MIN(AEY43,20)*400+(IF('計算A'!GE$106=1,1-JX43,0)+IF('計算A'!GF$106=1,1-JZ43,0))*150+178+'計算A'!GF$5*100000+IF(AND($E43=1,TF43=0),50000,0))),1000000))</f>
        <v/>
      </c>
      <c r="ACN43">
        <f>IF($B43=0,1000000,IF(INDEX('計算A'!$D$60:$II$104,$B43,186)*JZ43=1,IF(AND($E43=2,TG43=0),1000000,IF($F43&gt;0,INDEX('計算A'!GG$110:GG$114,$F43+1)+IF(AND($E43=1,TG43=0),1000,0),MIN(AEY43,20)*400+(IF('計算A'!GF$106=1,1-JY43,0)+IF('計算A'!GG$106=1,1-KA43,0))*150+188+'計算A'!GG$5*100000+IF(AND($E43=1,TG43=0),50000,0))),1000000))</f>
        <v/>
      </c>
      <c r="ACO43">
        <f>IF($B43=0,1000000,IF(INDEX('計算A'!$D$60:$II$104,$B43,187)*KA43=1,IF(AND($E43=2,TH43=0),1000000,IF($F43&gt;0,INDEX('計算A'!GH$110:GH$114,$F43+1)+IF(AND($E43=1,TH43=0),1000,0),MIN(AEY43,20)*400+(IF('計算A'!GG$106=1,1-JZ43,0)+IF('計算A'!GH$106=1,1-KB43,0))*150+198+'計算A'!GH$5*100000+IF(AND($E43=1,TH43=0),50000,0))),1000000))</f>
        <v/>
      </c>
      <c r="ACP43">
        <f>IF($B43=0,1000000,IF(INDEX('計算A'!$D$60:$II$104,$B43,188)*KB43=1,IF(AND($E43=2,TI43=0),1000000,IF($F43&gt;0,INDEX('計算A'!GI$110:GI$114,$F43+1)+IF(AND($E43=1,TI43=0),1000,0),MIN(AEY43,20)*400+(IF('計算A'!GH$106=1,1-KA43,0)+IF('計算A'!GI$106=1,1-KC43,0))*150+208+'計算A'!GI$5*100000+IF(AND($E43=1,TI43=0),50000,0))),1000000))</f>
        <v/>
      </c>
      <c r="ACQ43">
        <f>IF($B43=0,1000000,IF(INDEX('計算A'!$D$60:$II$104,$B43,189)*KC43=1,IF(AND($E43=2,TJ43=0),1000000,IF($F43&gt;0,INDEX('計算A'!GJ$110:GJ$114,$F43+1)+IF(AND($E43=1,TJ43=0),1000,0),MIN(AEY43,20)*400+(IF('計算A'!GI$106=1,1-KB43,0)+IF('計算A'!GJ$106=1,1-KD43,0))*150+218+'計算A'!GJ$5*100000+IF(AND($E43=1,TJ43=0),50000,0))),1000000))</f>
        <v/>
      </c>
      <c r="ACR43">
        <f>IF($B43=0,1000000,IF(INDEX('計算A'!$D$60:$II$104,$B43,190)*KD43=1,IF(AND($E43=2,TK43=0),1000000,IF($F43&gt;0,INDEX('計算A'!GK$110:GK$114,$F43+1)+IF(AND($E43=1,TK43=0),1000,0),MIN(AEY43,20)*400+(IF('計算A'!GJ$106=1,1-KC43,0)+IF('計算A'!GK$106=1,1-KE43,0))*150+228+'計算A'!GK$5*100000+IF(AND($E43=1,TK43=0),50000,0))),1000000))</f>
        <v/>
      </c>
      <c r="ACS43">
        <f>IF($B43=0,1000000,IF(INDEX('計算A'!$D$60:$II$104,$B43,191)*KE43=1,IF(AND($E43=2,TL43=0),1000000,IF($F43&gt;0,INDEX('計算A'!GL$110:GL$114,$F43+1)+IF(AND($E43=1,TL43=0),1000,0),MIN(AEY43,20)*400+(IF('計算A'!GK$106=1,1-KD43,0)+IF('計算A'!GL$106=1,1-KF43,0))*150+238+'計算A'!GL$5*100000+IF(AND($E43=1,TL43=0),50000,0))),1000000))</f>
        <v/>
      </c>
      <c r="ACT43">
        <f>IF($B43=0,1000000,IF(INDEX('計算A'!$D$60:$II$104,$B43,192)*KF43=1,IF(AND($E43=2,TM43=0),1000000,IF($F43&gt;0,INDEX('計算A'!GM$110:GM$114,$F43+1)+IF(AND($E43=1,TM43=0),1000,0),MIN(AEY43,20)*400+(IF('計算A'!GL$106=1,1-KE43,0))*150+248+'計算A'!GM$5*100000+IF(AND($E43=1,TM43=0),50000,0))),1000000))</f>
        <v/>
      </c>
      <c r="ACU43">
        <f>IF($B43=0,1000000,IF(INDEX('計算A'!$D$60:$II$104,$B43,193)*KG43=1,IF(AND($E43=2,TN43=0),1000000,IF($F43&gt;0,INDEX('計算A'!GN$110:GN$114,$F43+1)+IF(AND($E43=1,TN43=0),1000,0),MIN(AEZ43,20)*400+(IF('計算A'!GN$106=1,1-KH43,0))*150+19+'計算A'!GN$5*100000+IF(AND($E43=1,TN43=0),50000,0))),1000000))</f>
        <v/>
      </c>
      <c r="ACV43">
        <f>IF($B43=0,1000000,IF(INDEX('計算A'!$D$60:$II$104,$B43,194)*KH43=1,IF(AND($E43=2,TO43=0),1000000,IF($F43&gt;0,INDEX('計算A'!GO$110:GO$114,$F43+1)+IF(AND($E43=1,TO43=0),1000,0),MIN(AEZ43,20)*400+(IF('計算A'!GN$106=1,1-KG43,0)+IF('計算A'!GO$106=1,1-KI43,0))*150+29+'計算A'!GO$5*100000+IF(AND($E43=1,TO43=0),50000,0))),1000000))</f>
        <v/>
      </c>
      <c r="ACW43">
        <f>IF($B43=0,1000000,IF(INDEX('計算A'!$D$60:$II$104,$B43,195)*KI43=1,IF(AND($E43=2,TP43=0),1000000,IF($F43&gt;0,INDEX('計算A'!GP$110:GP$114,$F43+1)+IF(AND($E43=1,TP43=0),1000,0),MIN(AEZ43,20)*400+(IF('計算A'!GO$106=1,1-KH43,0)+IF('計算A'!GP$106=1,1-KJ43,0))*150+39+'計算A'!GP$5*100000+IF(AND($E43=1,TP43=0),50000,0))),1000000))</f>
        <v/>
      </c>
      <c r="ACX43">
        <f>IF($B43=0,1000000,IF(INDEX('計算A'!$D$60:$II$104,$B43,196)*KJ43=1,IF(AND($E43=2,TQ43=0),1000000,IF($F43&gt;0,INDEX('計算A'!GQ$110:GQ$114,$F43+1)+IF(AND($E43=1,TQ43=0),1000,0),MIN(AEZ43,20)*400+(IF('計算A'!GP$106=1,1-KI43,0)+IF('計算A'!GQ$106=1,1-KK43,0))*150+49+'計算A'!GQ$5*100000+IF(AND($E43=1,TQ43=0),50000,0))),1000000))</f>
        <v/>
      </c>
      <c r="ACY43">
        <f>IF($B43=0,1000000,IF(INDEX('計算A'!$D$60:$II$104,$B43,197)*KK43=1,IF(AND($E43=2,TR43=0),1000000,IF($F43&gt;0,INDEX('計算A'!GR$110:GR$114,$F43+1)+IF(AND($E43=1,TR43=0),1000,0),MIN(AEZ43,20)*400+(IF('計算A'!GQ$106=1,1-KJ43,0)+IF('計算A'!GR$106=1,1-KL43,0))*150+59+'計算A'!GR$5*100000+IF(AND($E43=1,TR43=0),50000,0))),1000000))</f>
        <v/>
      </c>
      <c r="ACZ43">
        <f>IF($B43=0,1000000,IF(INDEX('計算A'!$D$60:$II$104,$B43,198)*KL43=1,IF(AND($E43=2,TS43=0),1000000,IF($F43&gt;0,INDEX('計算A'!GS$110:GS$114,$F43+1)+IF(AND($E43=1,TS43=0),1000,0),MIN(AEZ43,20)*400+(IF('計算A'!GR$106=1,1-KK43,0)+IF('計算A'!GS$106=1,1-KM43,0))*150+69+'計算A'!GS$5*100000+IF(AND($E43=1,TS43=0),50000,0))),1000000))</f>
        <v/>
      </c>
      <c r="ADA43">
        <f>IF($B43=0,1000000,IF(INDEX('計算A'!$D$60:$II$104,$B43,199)*KM43=1,IF(AND($E43=2,TT43=0),1000000,IF($F43&gt;0,INDEX('計算A'!GT$110:GT$114,$F43+1)+IF(AND($E43=1,TT43=0),1000,0),MIN(AEZ43,20)*400+(IF('計算A'!GS$106=1,1-KL43,0)+IF('計算A'!GT$106=1,1-KN43,0))*150+79+'計算A'!GT$5*100000+IF(AND($E43=1,TT43=0),50000,0))),1000000))</f>
        <v/>
      </c>
      <c r="ADB43">
        <f>IF($B43=0,1000000,IF(INDEX('計算A'!$D$60:$II$104,$B43,200)*KN43=1,IF(AND($E43=2,TU43=0),1000000,IF($F43&gt;0,INDEX('計算A'!GU$110:GU$114,$F43+1)+IF(AND($E43=1,TU43=0),1000,0),MIN(AEZ43,20)*400+(IF('計算A'!GT$106=1,1-KM43,0)+IF('計算A'!GU$106=1,1-KO43,0))*150+89+'計算A'!GU$5*100000+IF(AND($E43=1,TU43=0),50000,0))),1000000))</f>
        <v/>
      </c>
      <c r="ADC43">
        <f>IF($B43=0,1000000,IF(INDEX('計算A'!$D$60:$II$104,$B43,201)*KO43=1,IF(AND($E43=2,TV43=0),1000000,IF($F43&gt;0,INDEX('計算A'!GV$110:GV$114,$F43+1)+IF(AND($E43=1,TV43=0),1000,0),MIN(AEZ43,20)*400+(IF('計算A'!GU$106=1,1-KN43,0)+IF('計算A'!GV$106=1,1-KP43,0))*150+99+'計算A'!GV$5*100000+IF(AND($E43=1,TV43=0),50000,0))),1000000))</f>
        <v/>
      </c>
      <c r="ADD43">
        <f>IF($B43=0,1000000,IF(INDEX('計算A'!$D$60:$II$104,$B43,202)*KP43=1,IF(AND($E43=2,TW43=0),1000000,IF($F43&gt;0,INDEX('計算A'!GW$110:GW$114,$F43+1)+IF(AND($E43=1,TW43=0),1000,0),MIN(AEZ43,20)*400+(IF('計算A'!GV$106=1,1-KO43,0)+IF('計算A'!GW$106=1,1-KQ43,0))*150+109+'計算A'!GW$5*100000+IF(AND($E43=1,TW43=0),50000,0))),1000000))</f>
        <v/>
      </c>
      <c r="ADE43">
        <f>IF($B43=0,1000000,IF(INDEX('計算A'!$D$60:$II$104,$B43,203)*KQ43=1,IF(AND($E43=2,TX43=0),1000000,IF($F43&gt;0,INDEX('計算A'!GX$110:GX$114,$F43+1)+IF(AND($E43=1,TX43=0),1000,0),MIN(AEZ43,20)*400+(IF('計算A'!GW$106=1,1-KP43,0)+IF('計算A'!GX$106=1,1-KR43,0))*150+119+'計算A'!GX$5*100000+IF(AND($E43=1,TX43=0),50000,0))),1000000))</f>
        <v/>
      </c>
      <c r="ADF43">
        <f>IF($B43=0,1000000,IF(INDEX('計算A'!$D$60:$II$104,$B43,204)*KR43=1,IF(AND($E43=2,TY43=0),1000000,IF($F43&gt;0,INDEX('計算A'!GY$110:GY$114,$F43+1)+IF(AND($E43=1,TY43=0),1000,0),MIN(AEZ43,20)*400+(IF('計算A'!GX$106=1,1-KQ43,0)+IF('計算A'!GY$106=1,1-KS43,0))*150+129+'計算A'!GY$5*100000+IF(AND($E43=1,TY43=0),50000,0))),1000000))</f>
        <v/>
      </c>
      <c r="ADG43">
        <f>IF($B43=0,1000000,IF(INDEX('計算A'!$D$60:$II$104,$B43,205)*KS43=1,IF(AND($E43=2,TZ43=0),1000000,IF($F43&gt;0,INDEX('計算A'!GZ$110:GZ$114,$F43+1)+IF(AND($E43=1,TZ43=0),1000,0),MIN(AEZ43,20)*400+(IF('計算A'!GY$106=1,1-KR43,0)+IF('計算A'!GZ$106=1,1-KT43,0))*150+139+'計算A'!GZ$5*100000+IF(AND($E43=1,TZ43=0),50000,0))),1000000))</f>
        <v/>
      </c>
      <c r="ADH43">
        <f>IF($B43=0,1000000,IF(INDEX('計算A'!$D$60:$II$104,$B43,206)*KT43=1,IF(AND($E43=2,UA43=0),1000000,IF($F43&gt;0,INDEX('計算A'!HA$110:HA$114,$F43+1)+IF(AND($E43=1,UA43=0),1000,0),MIN(AEZ43,20)*400+(IF('計算A'!GZ$106=1,1-KS43,0)+IF('計算A'!HA$106=1,1-KU43,0))*150+149+'計算A'!HA$5*100000+IF(AND($E43=1,UA43=0),50000,0))),1000000))</f>
        <v/>
      </c>
      <c r="ADI43">
        <f>IF($B43=0,1000000,IF(INDEX('計算A'!$D$60:$II$104,$B43,207)*KU43=1,IF(AND($E43=2,UB43=0),1000000,IF($F43&gt;0,INDEX('計算A'!HB$110:HB$114,$F43+1)+IF(AND($E43=1,UB43=0),1000,0),MIN(AEZ43,20)*400+(IF('計算A'!HA$106=1,1-KT43,0)+IF('計算A'!HB$106=1,1-KV43,0))*150+159+'計算A'!HB$5*100000+IF(AND($E43=1,UB43=0),50000,0))),1000000))</f>
        <v/>
      </c>
      <c r="ADJ43">
        <f>IF($B43=0,1000000,IF(INDEX('計算A'!$D$60:$II$104,$B43,208)*KV43=1,IF(AND($E43=2,UC43=0),1000000,IF($F43&gt;0,INDEX('計算A'!HC$110:HC$114,$F43+1)+IF(AND($E43=1,UC43=0),1000,0),MIN(AEZ43,20)*400+(IF('計算A'!HB$106=1,1-KU43,0)+IF('計算A'!HC$106=1,1-KW43,0))*150+169+'計算A'!HC$5*100000+IF(AND($E43=1,UC43=0),50000,0))),1000000))</f>
        <v/>
      </c>
      <c r="ADK43">
        <f>IF($B43=0,1000000,IF(INDEX('計算A'!$D$60:$II$104,$B43,209)*KW43=1,IF(AND($E43=2,UD43=0),1000000,IF($F43&gt;0,INDEX('計算A'!HD$110:HD$114,$F43+1)+IF(AND($E43=1,UD43=0),1000,0),MIN(AEZ43,20)*400+(IF('計算A'!HC$106=1,1-KV43,0)+IF('計算A'!HD$106=1,1-KX43,0))*150+179+'計算A'!HD$5*100000+IF(AND($E43=1,UD43=0),50000,0))),1000000))</f>
        <v/>
      </c>
      <c r="ADL43">
        <f>IF($B43=0,1000000,IF(INDEX('計算A'!$D$60:$II$104,$B43,210)*KX43=1,IF(AND($E43=2,UE43=0),1000000,IF($F43&gt;0,INDEX('計算A'!HE$110:HE$114,$F43+1)+IF(AND($E43=1,UE43=0),1000,0),MIN(AEZ43,20)*400+(IF('計算A'!HD$106=1,1-KW43,0)+IF('計算A'!HE$106=1,1-KY43,0))*150+189+'計算A'!HE$5*100000+IF(AND($E43=1,UE43=0),50000,0))),1000000))</f>
        <v/>
      </c>
      <c r="ADM43">
        <f>IF($B43=0,1000000,IF(INDEX('計算A'!$D$60:$II$104,$B43,211)*KY43=1,IF(AND($E43=2,UF43=0),1000000,IF($F43&gt;0,INDEX('計算A'!HF$110:HF$114,$F43+1)+IF(AND($E43=1,UF43=0),1000,0),MIN(AEZ43,20)*400+(IF('計算A'!HE$106=1,1-KX43,0)+IF('計算A'!HF$106=1,1-KZ43,0))*150+199+'計算A'!HF$5*100000+IF(AND($E43=1,UF43=0),50000,0))),1000000))</f>
        <v/>
      </c>
      <c r="ADN43">
        <f>IF($B43=0,1000000,IF(INDEX('計算A'!$D$60:$II$104,$B43,212)*KZ43=1,IF(AND($E43=2,UG43=0),1000000,IF($F43&gt;0,INDEX('計算A'!HG$110:HG$114,$F43+1)+IF(AND($E43=1,UG43=0),1000,0),MIN(AEZ43,20)*400+(IF('計算A'!HF$106=1,1-KY43,0)+IF('計算A'!HG$106=1,1-LA43,0))*150+209+'計算A'!HG$5*100000+IF(AND($E43=1,UG43=0),50000,0))),1000000))</f>
        <v/>
      </c>
      <c r="ADO43">
        <f>IF($B43=0,1000000,IF(INDEX('計算A'!$D$60:$II$104,$B43,213)*LA43=1,IF(AND($E43=2,UH43=0),1000000,IF($F43&gt;0,INDEX('計算A'!HH$110:HH$114,$F43+1)+IF(AND($E43=1,UH43=0),1000,0),MIN(AEZ43,20)*400+(IF('計算A'!HG$106=1,1-KZ43,0)+IF('計算A'!HH$106=1,1-LB43,0))*150+219+'計算A'!HH$5*100000+IF(AND($E43=1,UH43=0),50000,0))),1000000))</f>
        <v/>
      </c>
      <c r="ADP43">
        <f>IF($B43=0,1000000,IF(INDEX('計算A'!$D$60:$II$104,$B43,214)*LB43=1,IF(AND($E43=2,UI43=0),1000000,IF($F43&gt;0,INDEX('計算A'!HI$110:HI$114,$F43+1)+IF(AND($E43=1,UI43=0),1000,0),MIN(AEZ43,20)*400+(IF('計算A'!HH$106=1,1-LA43,0)+IF('計算A'!HI$106=1,1-LC43,0))*150+229+'計算A'!HI$5*100000+IF(AND($E43=1,UI43=0),50000,0))),1000000))</f>
        <v/>
      </c>
      <c r="ADQ43">
        <f>IF($B43=0,1000000,IF(INDEX('計算A'!$D$60:$II$104,$B43,215)*LC43=1,IF(AND($E43=2,UJ43=0),1000000,IF($F43&gt;0,INDEX('計算A'!HJ$110:HJ$114,$F43+1)+IF(AND($E43=1,UJ43=0),1000,0),MIN(AEZ43,20)*400+(IF('計算A'!HI$106=1,1-LB43,0)+IF('計算A'!HJ$106=1,1-LD43,0))*150+239+'計算A'!HJ$5*100000+IF(AND($E43=1,UJ43=0),50000,0))),1000000))</f>
        <v/>
      </c>
      <c r="ADR43">
        <f>IF($B43=0,1000000,IF(INDEX('計算A'!$D$60:$II$104,$B43,216)*LD43=1,IF(AND($E43=2,UK43=0),1000000,IF($F43&gt;0,INDEX('計算A'!HK$110:HK$114,$F43+1)+IF(AND($E43=1,UK43=0),1000,0),MIN(AEZ43,20)*400+(IF('計算A'!HJ$106=1,1-LC43,0))*150+249+'計算A'!HK$5*100000+IF(AND($E43=1,UK43=0),50000,0))),1000000))</f>
        <v/>
      </c>
      <c r="ADS43">
        <f>IF($B43=0,1000000,IF(INDEX('計算A'!$D$60:$II$104,$B43,217)*LE43=1,IF(AND($E43=2,UL43=0),1000000,IF($F43&gt;0,INDEX('計算A'!HL$110:HL$114,$F43+1)+IF(AND($E43=1,UL43=0),1000,0),MIN(AFA43,20)*400+(IF('計算A'!HL$106=1,1-LF43,0))*150+20+'計算A'!HL$5*100000+IF(AND($E43=1,UL43=0),50000,0))),1000000))</f>
        <v/>
      </c>
      <c r="ADT43">
        <f>IF($B43=0,1000000,IF(INDEX('計算A'!$D$60:$II$104,$B43,218)*LF43=1,IF(AND($E43=2,UM43=0),1000000,IF($F43&gt;0,INDEX('計算A'!HM$110:HM$114,$F43+1)+IF(AND($E43=1,UM43=0),1000,0),MIN(AFA43,20)*400+(IF('計算A'!HL$106=1,1-LE43,0)+IF('計算A'!HM$106=1,1-LG43,0))*150+30+'計算A'!HM$5*100000+IF(AND($E43=1,UM43=0),50000,0))),1000000))</f>
        <v/>
      </c>
      <c r="ADU43">
        <f>IF($B43=0,1000000,IF(INDEX('計算A'!$D$60:$II$104,$B43,219)*LG43=1,IF(AND($E43=2,UN43=0),1000000,IF($F43&gt;0,INDEX('計算A'!HN$110:HN$114,$F43+1)+IF(AND($E43=1,UN43=0),1000,0),MIN(AFA43,20)*400+(IF('計算A'!HM$106=1,1-LF43,0)+IF('計算A'!HN$106=1,1-LH43,0))*150+40+'計算A'!HN$5*100000+IF(AND($E43=1,UN43=0),50000,0))),1000000))</f>
        <v/>
      </c>
      <c r="ADV43">
        <f>IF($B43=0,1000000,IF(INDEX('計算A'!$D$60:$II$104,$B43,220)*LH43=1,IF(AND($E43=2,UO43=0),1000000,IF($F43&gt;0,INDEX('計算A'!HO$110:HO$114,$F43+1)+IF(AND($E43=1,UO43=0),1000,0),MIN(AFA43,20)*400+(IF('計算A'!HN$106=1,1-LG43,0)+IF('計算A'!HO$106=1,1-LI43,0))*150+50+'計算A'!HO$5*100000+IF(AND($E43=1,UO43=0),50000,0))),1000000))</f>
        <v/>
      </c>
      <c r="ADW43">
        <f>IF($B43=0,1000000,IF(INDEX('計算A'!$D$60:$II$104,$B43,221)*LI43=1,IF(AND($E43=2,UP43=0),1000000,IF($F43&gt;0,INDEX('計算A'!HP$110:HP$114,$F43+1)+IF(AND($E43=1,UP43=0),1000,0),MIN(AFA43,20)*400+(IF('計算A'!HO$106=1,1-LH43,0)+IF('計算A'!HP$106=1,1-LJ43,0))*150+60+'計算A'!HP$5*100000+IF(AND($E43=1,UP43=0),50000,0))),1000000))</f>
        <v/>
      </c>
      <c r="ADX43">
        <f>IF($B43=0,1000000,IF(INDEX('計算A'!$D$60:$II$104,$B43,222)*LJ43=1,IF(AND($E43=2,UQ43=0),1000000,IF($F43&gt;0,INDEX('計算A'!HQ$110:HQ$114,$F43+1)+IF(AND($E43=1,UQ43=0),1000,0),MIN(AFA43,20)*400+(IF('計算A'!HP$106=1,1-LI43,0)+IF('計算A'!HQ$106=1,1-LK43,0))*150+70+'計算A'!HQ$5*100000+IF(AND($E43=1,UQ43=0),50000,0))),1000000))</f>
        <v/>
      </c>
      <c r="ADY43">
        <f>IF($B43=0,1000000,IF(INDEX('計算A'!$D$60:$II$104,$B43,223)*LK43=1,IF(AND($E43=2,UR43=0),1000000,IF($F43&gt;0,INDEX('計算A'!HR$110:HR$114,$F43+1)+IF(AND($E43=1,UR43=0),1000,0),MIN(AFA43,20)*400+(IF('計算A'!HQ$106=1,1-LJ43,0)+IF('計算A'!HR$106=1,1-LL43,0))*150+80+'計算A'!HR$5*100000+IF(AND($E43=1,UR43=0),50000,0))),1000000))</f>
        <v/>
      </c>
      <c r="ADZ43">
        <f>IF($B43=0,1000000,IF(INDEX('計算A'!$D$60:$II$104,$B43,224)*LL43=1,IF(AND($E43=2,US43=0),1000000,IF($F43&gt;0,INDEX('計算A'!HS$110:HS$114,$F43+1)+IF(AND($E43=1,US43=0),1000,0),MIN(AFA43,20)*400+(IF('計算A'!HR$106=1,1-LK43,0)+IF('計算A'!HS$106=1,1-LM43,0))*150+90+'計算A'!HS$5*100000+IF(AND($E43=1,US43=0),50000,0))),1000000))</f>
        <v/>
      </c>
      <c r="AEA43">
        <f>IF($B43=0,1000000,IF(INDEX('計算A'!$D$60:$II$104,$B43,225)*LM43=1,IF(AND($E43=2,UT43=0),1000000,IF($F43&gt;0,INDEX('計算A'!HT$110:HT$114,$F43+1)+IF(AND($E43=1,UT43=0),1000,0),MIN(AFA43,20)*400+(IF('計算A'!HS$106=1,1-LL43,0)+IF('計算A'!HT$106=1,1-LN43,0))*150+100+'計算A'!HT$5*100000+IF(AND($E43=1,UT43=0),50000,0))),1000000))</f>
        <v/>
      </c>
      <c r="AEB43">
        <f>IF($B43=0,1000000,IF(INDEX('計算A'!$D$60:$II$104,$B43,226)*LN43=1,IF(AND($E43=2,UU43=0),1000000,IF($F43&gt;0,INDEX('計算A'!HU$110:HU$114,$F43+1)+IF(AND($E43=1,UU43=0),1000,0),MIN(AFA43,20)*400+(IF('計算A'!HT$106=1,1-LM43,0)+IF('計算A'!HU$106=1,1-LO43,0))*150+110+'計算A'!HU$5*100000+IF(AND($E43=1,UU43=0),50000,0))),1000000))</f>
        <v/>
      </c>
      <c r="AEC43">
        <f>IF($B43=0,1000000,IF(INDEX('計算A'!$D$60:$II$104,$B43,227)*LO43=1,IF(AND($E43=2,UV43=0),1000000,IF($F43&gt;0,INDEX('計算A'!HV$110:HV$114,$F43+1)+IF(AND($E43=1,UV43=0),1000,0),MIN(AFA43,20)*400+(IF('計算A'!HU$106=1,1-LN43,0)+IF('計算A'!HV$106=1,1-LP43,0))*150+120+'計算A'!HV$5*100000+IF(AND($E43=1,UV43=0),50000,0))),1000000))</f>
        <v/>
      </c>
      <c r="AED43">
        <f>IF($B43=0,1000000,IF(INDEX('計算A'!$D$60:$II$104,$B43,228)*LP43=1,IF(AND($E43=2,UW43=0),1000000,IF($F43&gt;0,INDEX('計算A'!HW$110:HW$114,$F43+1)+IF(AND($E43=1,UW43=0),1000,0),MIN(AFA43,20)*400+(IF('計算A'!HV$106=1,1-LO43,0)+IF('計算A'!HW$106=1,1-LQ43,0))*150+130+'計算A'!HW$5*100000+IF(AND($E43=1,UW43=0),50000,0))),1000000))</f>
        <v/>
      </c>
      <c r="AEE43">
        <f>IF($B43=0,1000000,IF(INDEX('計算A'!$D$60:$II$104,$B43,229)*LQ43=1,IF(AND($E43=2,UX43=0),1000000,IF($F43&gt;0,INDEX('計算A'!HX$110:HX$114,$F43+1)+IF(AND($E43=1,UX43=0),1000,0),MIN(AFA43,20)*400+(IF('計算A'!HW$106=1,1-LP43,0)+IF('計算A'!HX$106=1,1-LR43,0))*150+140+'計算A'!HX$5*100000+IF(AND($E43=1,UX43=0),50000,0))),1000000))</f>
        <v/>
      </c>
      <c r="AEF43">
        <f>IF($B43=0,1000000,IF(INDEX('計算A'!$D$60:$II$104,$B43,230)*LR43=1,IF(AND($E43=2,UY43=0),1000000,IF($F43&gt;0,INDEX('計算A'!HY$110:HY$114,$F43+1)+IF(AND($E43=1,UY43=0),1000,0),MIN(AFA43,20)*400+(IF('計算A'!HX$106=1,1-LQ43,0)+IF('計算A'!HY$106=1,1-LS43,0))*150+150+'計算A'!HY$5*100000+IF(AND($E43=1,UY43=0),50000,0))),1000000))</f>
        <v/>
      </c>
      <c r="AEG43">
        <f>IF($B43=0,1000000,IF(INDEX('計算A'!$D$60:$II$104,$B43,231)*LS43=1,IF(AND($E43=2,UZ43=0),1000000,IF($F43&gt;0,INDEX('計算A'!HZ$110:HZ$114,$F43+1)+IF(AND($E43=1,UZ43=0),1000,0),MIN(AFA43,20)*400+(IF('計算A'!HY$106=1,1-LR43,0)+IF('計算A'!HZ$106=1,1-LT43,0))*150+160+'計算A'!HZ$5*100000+IF(AND($E43=1,UZ43=0),50000,0))),1000000))</f>
        <v/>
      </c>
      <c r="AEH43">
        <f>IF($B43=0,1000000,IF(INDEX('計算A'!$D$60:$II$104,$B43,232)*LT43=1,IF(AND($E43=2,VA43=0),1000000,IF($F43&gt;0,INDEX('計算A'!IA$110:IA$114,$F43+1)+IF(AND($E43=1,VA43=0),1000,0),MIN(AFA43,20)*400+(IF('計算A'!HZ$106=1,1-LS43,0)+IF('計算A'!IA$106=1,1-LU43,0))*150+170+'計算A'!IA$5*100000+IF(AND($E43=1,VA43=0),50000,0))),1000000))</f>
        <v/>
      </c>
      <c r="AEI43">
        <f>IF($B43=0,1000000,IF(INDEX('計算A'!$D$60:$II$104,$B43,233)*LU43=1,IF(AND($E43=2,VB43=0),1000000,IF($F43&gt;0,INDEX('計算A'!IB$110:IB$114,$F43+1)+IF(AND($E43=1,VB43=0),1000,0),MIN(AFA43,20)*400+(IF('計算A'!IA$106=1,1-LT43,0)+IF('計算A'!IB$106=1,1-LV43,0))*150+180+'計算A'!IB$5*100000+IF(AND($E43=1,VB43=0),50000,0))),1000000))</f>
        <v/>
      </c>
      <c r="AEJ43">
        <f>IF($B43=0,1000000,IF(INDEX('計算A'!$D$60:$II$104,$B43,234)*LV43=1,IF(AND($E43=2,VC43=0),1000000,IF($F43&gt;0,INDEX('計算A'!IC$110:IC$114,$F43+1)+IF(AND($E43=1,VC43=0),1000,0),MIN(AFA43,20)*400+(IF('計算A'!IB$106=1,1-LU43,0)+IF('計算A'!IC$106=1,1-LW43,0))*150+190+'計算A'!IC$5*100000+IF(AND($E43=1,VC43=0),50000,0))),1000000))</f>
        <v/>
      </c>
      <c r="AEK43">
        <f>IF($B43=0,1000000,IF(INDEX('計算A'!$D$60:$II$104,$B43,235)*LW43=1,IF(AND($E43=2,VD43=0),1000000,IF($F43&gt;0,INDEX('計算A'!ID$110:ID$114,$F43+1)+IF(AND($E43=1,VD43=0),1000,0),MIN(AFA43,20)*400+(IF('計算A'!IC$106=1,1-LV43,0)+IF('計算A'!ID$106=1,1-LX43,0))*150+200+'計算A'!ID$5*100000+IF(AND($E43=1,VD43=0),50000,0))),1000000))</f>
        <v/>
      </c>
      <c r="AEL43">
        <f>IF($B43=0,1000000,IF(INDEX('計算A'!$D$60:$II$104,$B43,236)*LX43=1,IF(AND($E43=2,VE43=0),1000000,IF($F43&gt;0,INDEX('計算A'!IE$110:IE$114,$F43+1)+IF(AND($E43=1,VE43=0),1000,0),MIN(AFA43,20)*400+(IF('計算A'!ID$106=1,1-LW43,0)+IF('計算A'!IE$106=1,1-LY43,0))*150+210+'計算A'!IE$5*100000+IF(AND($E43=1,VE43=0),50000,0))),1000000))</f>
        <v/>
      </c>
      <c r="AEM43">
        <f>IF($B43=0,1000000,IF(INDEX('計算A'!$D$60:$II$104,$B43,237)*LY43=1,IF(AND($E43=2,VF43=0),1000000,IF($F43&gt;0,INDEX('計算A'!IF$110:IF$114,$F43+1)+IF(AND($E43=1,VF43=0),1000,0),MIN(AFA43,20)*400+(IF('計算A'!IE$106=1,1-LX43,0)+IF('計算A'!IF$106=1,1-LZ43,0))*150+220+'計算A'!IF$5*100000+IF(AND($E43=1,VF43=0),50000,0))),1000000))</f>
        <v/>
      </c>
      <c r="AEN43">
        <f>IF($B43=0,1000000,IF(INDEX('計算A'!$D$60:$II$104,$B43,238)*LZ43=1,IF(AND($E43=2,VG43=0),1000000,IF($F43&gt;0,INDEX('計算A'!IG$110:IG$114,$F43+1)+IF(AND($E43=1,VG43=0),1000,0),MIN(AFA43,20)*400+(IF('計算A'!IF$106=1,1-LY43,0)+IF('計算A'!IG$106=1,1-MA43,0))*150+230+'計算A'!IG$5*100000+IF(AND($E43=1,VG43=0),50000,0))),1000000))</f>
        <v/>
      </c>
      <c r="AEO43">
        <f>IF($B43=0,1000000,IF(INDEX('計算A'!$D$60:$II$104,$B43,239)*MA43=1,IF(AND($E43=2,VH43=0),1000000,IF($F43&gt;0,INDEX('計算A'!IH$110:IH$114,$F43+1)+IF(AND($E43=1,VH43=0),1000,0),MIN(AFA43,20)*400+(IF('計算A'!IG$106=1,1-LZ43,0)+IF('計算A'!IH$106=1,1-MB43,0))*150+240+'計算A'!IH$5*100000+IF(AND($E43=1,VH43=0),50000,0))),1000000))</f>
        <v/>
      </c>
      <c r="AEP43">
        <f>IF($B43=0,1000000,IF(INDEX('計算A'!$D$60:$II$104,$B43,240)*MB43=1,IF(AND($E43=2,VI43=0),1000000,IF($F43&gt;0,INDEX('計算A'!II$110:II$114,$F43+1)+IF(AND($E43=1,VI43=0),1000,0),MIN(AFA43,20)*400+(IF('計算A'!IH$106=1,1-MA43,0))*150+250+'計算A'!II$5*100000+IF(AND($E43=1,VI43=0),50000,0))),1000000))</f>
        <v/>
      </c>
      <c r="AER43">
        <f>AER42+IF($C42&gt;0,IF(INDEX('計算A'!$D$2:$II$2,$C42)=1,1,0),0)</f>
        <v/>
      </c>
      <c r="AES43">
        <f>AES42+IF($C42&gt;0,IF(INDEX('計算A'!$D$2:$II$2,$C42)=2,1,0),0)</f>
        <v/>
      </c>
      <c r="AET43">
        <f>AET42+IF($C42&gt;0,IF(INDEX('計算A'!$D$2:$II$2,$C42)=3,1,0),0)</f>
        <v/>
      </c>
      <c r="AEU43">
        <f>AEU42+IF($C42&gt;0,IF(INDEX('計算A'!$D$2:$II$2,$C42)=4,1,0),0)</f>
        <v/>
      </c>
      <c r="AEV43">
        <f>AEV42+IF($C42&gt;0,IF(INDEX('計算A'!$D$2:$II$2,$C42)=5,1,0),0)</f>
        <v/>
      </c>
      <c r="AEW43">
        <f>AEW42+IF($C42&gt;0,IF(INDEX('計算A'!$D$2:$II$2,$C42)=6,1,0),0)</f>
        <v/>
      </c>
      <c r="AEX43">
        <f>AEX42+IF($C42&gt;0,IF(INDEX('計算A'!$D$2:$II$2,$C42)=7,1,0),0)</f>
        <v/>
      </c>
      <c r="AEY43">
        <f>AEY42+IF($C42&gt;0,IF(INDEX('計算A'!$D$2:$II$2,$C42)=8,1,0),0)</f>
        <v/>
      </c>
      <c r="AEZ43">
        <f>AEZ42+IF($C42&gt;0,IF(INDEX('計算A'!$D$2:$II$2,$C42)=9,1,0),0)</f>
        <v/>
      </c>
      <c r="AFA43">
        <f>AFA42+IF($C42&gt;0,IF(INDEX('計算A'!$D$2:$II$2,$C42)=10,1,0),0)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F($F44&gt;0,INDEX('計算A'!D$110:D$114,$F44+1)+IF(AND($E44=1,MD44=0),1000,0),MIN(AER44,20)*400+(IF('計算A'!D$106=1,1-CX44,0))*150+11+'計算A'!D$5*100000+IF(AND($E44=1,MD44=0),50000,0))),1000000))</f>
        <v/>
      </c>
      <c r="VL44">
        <f>IF($B44=0,1000000,IF(INDEX('計算A'!$D$60:$II$104,$B44,2)*CX44=1,IF(AND($E44=2,ME44=0),1000000,IF($F44&gt;0,INDEX('計算A'!E$110:E$114,$F44+1)+IF(AND($E44=1,ME44=0),1000,0),MIN(AER44,20)*400+(IF('計算A'!D$106=1,1-CW44,0)+IF('計算A'!E$106=1,1-CY44,0))*150+21+'計算A'!E$5*100000+IF(AND($E44=1,ME44=0),50000,0))),1000000))</f>
        <v/>
      </c>
      <c r="VM44">
        <f>IF($B44=0,1000000,IF(INDEX('計算A'!$D$60:$II$104,$B44,3)*CY44=1,IF(AND($E44=2,MF44=0),1000000,IF($F44&gt;0,INDEX('計算A'!F$110:F$114,$F44+1)+IF(AND($E44=1,MF44=0),1000,0),MIN(AER44,20)*400+(IF('計算A'!E$106=1,1-CX44,0)+IF('計算A'!F$106=1,1-CZ44,0))*150+31+'計算A'!F$5*100000+IF(AND($E44=1,MF44=0),50000,0))),1000000))</f>
        <v/>
      </c>
      <c r="VN44">
        <f>IF($B44=0,1000000,IF(INDEX('計算A'!$D$60:$II$104,$B44,4)*CZ44=1,IF(AND($E44=2,MG44=0),1000000,IF($F44&gt;0,INDEX('計算A'!G$110:G$114,$F44+1)+IF(AND($E44=1,MG44=0),1000,0),MIN(AER44,20)*400+(IF('計算A'!F$106=1,1-CY44,0)+IF('計算A'!G$106=1,1-DA44,0))*150+41+'計算A'!G$5*100000+IF(AND($E44=1,MG44=0),50000,0))),1000000))</f>
        <v/>
      </c>
      <c r="VO44">
        <f>IF($B44=0,1000000,IF(INDEX('計算A'!$D$60:$II$104,$B44,5)*DA44=1,IF(AND($E44=2,MH44=0),1000000,IF($F44&gt;0,INDEX('計算A'!H$110:H$114,$F44+1)+IF(AND($E44=1,MH44=0),1000,0),MIN(AER44,20)*400+(IF('計算A'!G$106=1,1-CZ44,0)+IF('計算A'!H$106=1,1-DB44,0))*150+51+'計算A'!H$5*100000+IF(AND($E44=1,MH44=0),50000,0))),1000000))</f>
        <v/>
      </c>
      <c r="VP44">
        <f>IF($B44=0,1000000,IF(INDEX('計算A'!$D$60:$II$104,$B44,6)*DB44=1,IF(AND($E44=2,MI44=0),1000000,IF($F44&gt;0,INDEX('計算A'!I$110:I$114,$F44+1)+IF(AND($E44=1,MI44=0),1000,0),MIN(AER44,20)*400+(IF('計算A'!H$106=1,1-DA44,0)+IF('計算A'!I$106=1,1-DC44,0))*150+61+'計算A'!I$5*100000+IF(AND($E44=1,MI44=0),50000,0))),1000000))</f>
        <v/>
      </c>
      <c r="VQ44">
        <f>IF($B44=0,1000000,IF(INDEX('計算A'!$D$60:$II$104,$B44,7)*DC44=1,IF(AND($E44=2,MJ44=0),1000000,IF($F44&gt;0,INDEX('計算A'!J$110:J$114,$F44+1)+IF(AND($E44=1,MJ44=0),1000,0),MIN(AER44,20)*400+(IF('計算A'!I$106=1,1-DB44,0)+IF('計算A'!J$106=1,1-DD44,0))*150+71+'計算A'!J$5*100000+IF(AND($E44=1,MJ44=0),50000,0))),1000000))</f>
        <v/>
      </c>
      <c r="VR44">
        <f>IF($B44=0,1000000,IF(INDEX('計算A'!$D$60:$II$104,$B44,8)*DD44=1,IF(AND($E44=2,MK44=0),1000000,IF($F44&gt;0,INDEX('計算A'!K$110:K$114,$F44+1)+IF(AND($E44=1,MK44=0),1000,0),MIN(AER44,20)*400+(IF('計算A'!J$106=1,1-DC44,0)+IF('計算A'!K$106=1,1-DE44,0))*150+81+'計算A'!K$5*100000+IF(AND($E44=1,MK44=0),50000,0))),1000000))</f>
        <v/>
      </c>
      <c r="VS44">
        <f>IF($B44=0,1000000,IF(INDEX('計算A'!$D$60:$II$104,$B44,9)*DE44=1,IF(AND($E44=2,ML44=0),1000000,IF($F44&gt;0,INDEX('計算A'!L$110:L$114,$F44+1)+IF(AND($E44=1,ML44=0),1000,0),MIN(AER44,20)*400+(IF('計算A'!K$106=1,1-DD44,0)+IF('計算A'!L$106=1,1-DF44,0))*150+91+'計算A'!L$5*100000+IF(AND($E44=1,ML44=0),50000,0))),1000000))</f>
        <v/>
      </c>
      <c r="VT44">
        <f>IF($B44=0,1000000,IF(INDEX('計算A'!$D$60:$II$104,$B44,10)*DF44=1,IF(AND($E44=2,MM44=0),1000000,IF($F44&gt;0,INDEX('計算A'!M$110:M$114,$F44+1)+IF(AND($E44=1,MM44=0),1000,0),MIN(AER44,20)*400+(IF('計算A'!L$106=1,1-DE44,0)+IF('計算A'!M$106=1,1-DG44,0))*150+101+'計算A'!M$5*100000+IF(AND($E44=1,MM44=0),50000,0))),1000000))</f>
        <v/>
      </c>
      <c r="VU44">
        <f>IF($B44=0,1000000,IF(INDEX('計算A'!$D$60:$II$104,$B44,11)*DG44=1,IF(AND($E44=2,MN44=0),1000000,IF($F44&gt;0,INDEX('計算A'!N$110:N$114,$F44+1)+IF(AND($E44=1,MN44=0),1000,0),MIN(AER44,20)*400+(IF('計算A'!M$106=1,1-DF44,0)+IF('計算A'!N$106=1,1-DH44,0))*150+111+'計算A'!N$5*100000+IF(AND($E44=1,MN44=0),50000,0))),1000000))</f>
        <v/>
      </c>
      <c r="VV44">
        <f>IF($B44=0,1000000,IF(INDEX('計算A'!$D$60:$II$104,$B44,12)*DH44=1,IF(AND($E44=2,MO44=0),1000000,IF($F44&gt;0,INDEX('計算A'!O$110:O$114,$F44+1)+IF(AND($E44=1,MO44=0),1000,0),MIN(AER44,20)*400+(IF('計算A'!N$106=1,1-DG44,0)+IF('計算A'!O$106=1,1-DI44,0))*150+121+'計算A'!O$5*100000+IF(AND($E44=1,MO44=0),50000,0))),1000000))</f>
        <v/>
      </c>
      <c r="VW44">
        <f>IF($B44=0,1000000,IF(INDEX('計算A'!$D$60:$II$104,$B44,13)*DI44=1,IF(AND($E44=2,MP44=0),1000000,IF($F44&gt;0,INDEX('計算A'!P$110:P$114,$F44+1)+IF(AND($E44=1,MP44=0),1000,0),MIN(AER44,20)*400+(IF('計算A'!O$106=1,1-DH44,0)+IF('計算A'!P$106=1,1-DJ44,0))*150+131+'計算A'!P$5*100000+IF(AND($E44=1,MP44=0),50000,0))),1000000))</f>
        <v/>
      </c>
      <c r="VX44">
        <f>IF($B44=0,1000000,IF(INDEX('計算A'!$D$60:$II$104,$B44,14)*DJ44=1,IF(AND($E44=2,MQ44=0),1000000,IF($F44&gt;0,INDEX('計算A'!Q$110:Q$114,$F44+1)+IF(AND($E44=1,MQ44=0),1000,0),MIN(AER44,20)*400+(IF('計算A'!P$106=1,1-DI44,0)+IF('計算A'!Q$106=1,1-DK44,0))*150+141+'計算A'!Q$5*100000+IF(AND($E44=1,MQ44=0),50000,0))),1000000))</f>
        <v/>
      </c>
      <c r="VY44">
        <f>IF($B44=0,1000000,IF(INDEX('計算A'!$D$60:$II$104,$B44,15)*DK44=1,IF(AND($E44=2,MR44=0),1000000,IF($F44&gt;0,INDEX('計算A'!R$110:R$114,$F44+1)+IF(AND($E44=1,MR44=0),1000,0),MIN(AER44,20)*400+(IF('計算A'!Q$106=1,1-DJ44,0)+IF('計算A'!R$106=1,1-DL44,0))*150+151+'計算A'!R$5*100000+IF(AND($E44=1,MR44=0),50000,0))),1000000))</f>
        <v/>
      </c>
      <c r="VZ44">
        <f>IF($B44=0,1000000,IF(INDEX('計算A'!$D$60:$II$104,$B44,16)*DL44=1,IF(AND($E44=2,MS44=0),1000000,IF($F44&gt;0,INDEX('計算A'!S$110:S$114,$F44+1)+IF(AND($E44=1,MS44=0),1000,0),MIN(AER44,20)*400+(IF('計算A'!R$106=1,1-DK44,0)+IF('計算A'!S$106=1,1-DM44,0))*150+161+'計算A'!S$5*100000+IF(AND($E44=1,MS44=0),50000,0))),1000000))</f>
        <v/>
      </c>
      <c r="WA44">
        <f>IF($B44=0,1000000,IF(INDEX('計算A'!$D$60:$II$104,$B44,17)*DM44=1,IF(AND($E44=2,MT44=0),1000000,IF($F44&gt;0,INDEX('計算A'!T$110:T$114,$F44+1)+IF(AND($E44=1,MT44=0),1000,0),MIN(AER44,20)*400+(IF('計算A'!S$106=1,1-DL44,0)+IF('計算A'!T$106=1,1-DN44,0))*150+171+'計算A'!T$5*100000+IF(AND($E44=1,MT44=0),50000,0))),1000000))</f>
        <v/>
      </c>
      <c r="WB44">
        <f>IF($B44=0,1000000,IF(INDEX('計算A'!$D$60:$II$104,$B44,18)*DN44=1,IF(AND($E44=2,MU44=0),1000000,IF($F44&gt;0,INDEX('計算A'!U$110:U$114,$F44+1)+IF(AND($E44=1,MU44=0),1000,0),MIN(AER44,20)*400+(IF('計算A'!T$106=1,1-DM44,0)+IF('計算A'!U$106=1,1-DO44,0))*150+181+'計算A'!U$5*100000+IF(AND($E44=1,MU44=0),50000,0))),1000000))</f>
        <v/>
      </c>
      <c r="WC44">
        <f>IF($B44=0,1000000,IF(INDEX('計算A'!$D$60:$II$104,$B44,19)*DO44=1,IF(AND($E44=2,MV44=0),1000000,IF($F44&gt;0,INDEX('計算A'!V$110:V$114,$F44+1)+IF(AND($E44=1,MV44=0),1000,0),MIN(AER44,20)*400+(IF('計算A'!U$106=1,1-DN44,0)+IF('計算A'!V$106=1,1-DP44,0))*150+191+'計算A'!V$5*100000+IF(AND($E44=1,MV44=0),50000,0))),1000000))</f>
        <v/>
      </c>
      <c r="WD44">
        <f>IF($B44=0,1000000,IF(INDEX('計算A'!$D$60:$II$104,$B44,20)*DP44=1,IF(AND($E44=2,MW44=0),1000000,IF($F44&gt;0,INDEX('計算A'!W$110:W$114,$F44+1)+IF(AND($E44=1,MW44=0),1000,0),MIN(AER44,20)*400+(IF('計算A'!V$106=1,1-DO44,0)+IF('計算A'!W$106=1,1-DQ44,0))*150+201+'計算A'!W$5*100000+IF(AND($E44=1,MW44=0),50000,0))),1000000))</f>
        <v/>
      </c>
      <c r="WE44">
        <f>IF($B44=0,1000000,IF(INDEX('計算A'!$D$60:$II$104,$B44,21)*DQ44=1,IF(AND($E44=2,MX44=0),1000000,IF($F44&gt;0,INDEX('計算A'!X$110:X$114,$F44+1)+IF(AND($E44=1,MX44=0),1000,0),MIN(AER44,20)*400+(IF('計算A'!W$106=1,1-DP44,0)+IF('計算A'!X$106=1,1-DR44,0))*150+211+'計算A'!X$5*100000+IF(AND($E44=1,MX44=0),50000,0))),1000000))</f>
        <v/>
      </c>
      <c r="WF44">
        <f>IF($B44=0,1000000,IF(INDEX('計算A'!$D$60:$II$104,$B44,22)*DR44=1,IF(AND($E44=2,MY44=0),1000000,IF($F44&gt;0,INDEX('計算A'!Y$110:Y$114,$F44+1)+IF(AND($E44=1,MY44=0),1000,0),MIN(AER44,20)*400+(IF('計算A'!X$106=1,1-DQ44,0)+IF('計算A'!Y$106=1,1-DS44,0))*150+221+'計算A'!Y$5*100000+IF(AND($E44=1,MY44=0),50000,0))),1000000))</f>
        <v/>
      </c>
      <c r="WG44">
        <f>IF($B44=0,1000000,IF(INDEX('計算A'!$D$60:$II$104,$B44,23)*DS44=1,IF(AND($E44=2,MZ44=0),1000000,IF($F44&gt;0,INDEX('計算A'!Z$110:Z$114,$F44+1)+IF(AND($E44=1,MZ44=0),1000,0),MIN(AER44,20)*400+(IF('計算A'!Y$106=1,1-DR44,0)+IF('計算A'!Z$106=1,1-DT44,0))*150+231+'計算A'!Z$5*100000+IF(AND($E44=1,MZ44=0),50000,0))),1000000))</f>
        <v/>
      </c>
      <c r="WH44">
        <f>IF($B44=0,1000000,IF(INDEX('計算A'!$D$60:$II$104,$B44,24)*DT44=1,IF(AND($E44=2,NA44=0),1000000,IF($F44&gt;0,INDEX('計算A'!AA$110:AA$114,$F44+1)+IF(AND($E44=1,NA44=0),1000,0),MIN(AER44,20)*400+(IF('計算A'!Z$106=1,1-DS44,0))*150+241+'計算A'!AA$5*100000+IF(AND($E44=1,NA44=0),50000,0))),1000000))</f>
        <v/>
      </c>
      <c r="WI44">
        <f>IF($B44=0,1000000,IF(INDEX('計算A'!$D$60:$II$104,$B44,25)*DU44=1,IF(AND($E44=2,NB44=0),1000000,IF($F44&gt;0,INDEX('計算A'!AB$110:AB$114,$F44+1)+IF(AND($E44=1,NB44=0),1000,0),MIN(AES44,20)*400+(IF('計算A'!AB$106=1,1-DV44,0))*150+12+'計算A'!AB$5*100000+IF(AND($E44=1,NB44=0),50000,0))),1000000))</f>
        <v/>
      </c>
      <c r="WJ44">
        <f>IF($B44=0,1000000,IF(INDEX('計算A'!$D$60:$II$104,$B44,26)*DV44=1,IF(AND($E44=2,NC44=0),1000000,IF($F44&gt;0,INDEX('計算A'!AC$110:AC$114,$F44+1)+IF(AND($E44=1,NC44=0),1000,0),MIN(AES44,20)*400+(IF('計算A'!AB$106=1,1-DU44,0)+IF('計算A'!AC$106=1,1-DW44,0))*150+22+'計算A'!AC$5*100000+IF(AND($E44=1,NC44=0),50000,0))),1000000))</f>
        <v/>
      </c>
      <c r="WK44">
        <f>IF($B44=0,1000000,IF(INDEX('計算A'!$D$60:$II$104,$B44,27)*DW44=1,IF(AND($E44=2,ND44=0),1000000,IF($F44&gt;0,INDEX('計算A'!AD$110:AD$114,$F44+1)+IF(AND($E44=1,ND44=0),1000,0),MIN(AES44,20)*400+(IF('計算A'!AC$106=1,1-DV44,0)+IF('計算A'!AD$106=1,1-DX44,0))*150+32+'計算A'!AD$5*100000+IF(AND($E44=1,ND44=0),50000,0))),1000000))</f>
        <v/>
      </c>
      <c r="WL44">
        <f>IF($B44=0,1000000,IF(INDEX('計算A'!$D$60:$II$104,$B44,28)*DX44=1,IF(AND($E44=2,NE44=0),1000000,IF($F44&gt;0,INDEX('計算A'!AE$110:AE$114,$F44+1)+IF(AND($E44=1,NE44=0),1000,0),MIN(AES44,20)*400+(IF('計算A'!AD$106=1,1-DW44,0)+IF('計算A'!AE$106=1,1-DY44,0))*150+42+'計算A'!AE$5*100000+IF(AND($E44=1,NE44=0),50000,0))),1000000))</f>
        <v/>
      </c>
      <c r="WM44">
        <f>IF($B44=0,1000000,IF(INDEX('計算A'!$D$60:$II$104,$B44,29)*DY44=1,IF(AND($E44=2,NF44=0),1000000,IF($F44&gt;0,INDEX('計算A'!AF$110:AF$114,$F44+1)+IF(AND($E44=1,NF44=0),1000,0),MIN(AES44,20)*400+(IF('計算A'!AE$106=1,1-DX44,0)+IF('計算A'!AF$106=1,1-DZ44,0))*150+52+'計算A'!AF$5*100000+IF(AND($E44=1,NF44=0),50000,0))),1000000))</f>
        <v/>
      </c>
      <c r="WN44">
        <f>IF($B44=0,1000000,IF(INDEX('計算A'!$D$60:$II$104,$B44,30)*DZ44=1,IF(AND($E44=2,NG44=0),1000000,IF($F44&gt;0,INDEX('計算A'!AG$110:AG$114,$F44+1)+IF(AND($E44=1,NG44=0),1000,0),MIN(AES44,20)*400+(IF('計算A'!AF$106=1,1-DY44,0)+IF('計算A'!AG$106=1,1-EA44,0))*150+62+'計算A'!AG$5*100000+IF(AND($E44=1,NG44=0),50000,0))),1000000))</f>
        <v/>
      </c>
      <c r="WO44">
        <f>IF($B44=0,1000000,IF(INDEX('計算A'!$D$60:$II$104,$B44,31)*EA44=1,IF(AND($E44=2,NH44=0),1000000,IF($F44&gt;0,INDEX('計算A'!AH$110:AH$114,$F44+1)+IF(AND($E44=1,NH44=0),1000,0),MIN(AES44,20)*400+(IF('計算A'!AG$106=1,1-DZ44,0)+IF('計算A'!AH$106=1,1-EB44,0))*150+72+'計算A'!AH$5*100000+IF(AND($E44=1,NH44=0),50000,0))),1000000))</f>
        <v/>
      </c>
      <c r="WP44">
        <f>IF($B44=0,1000000,IF(INDEX('計算A'!$D$60:$II$104,$B44,32)*EB44=1,IF(AND($E44=2,NI44=0),1000000,IF($F44&gt;0,INDEX('計算A'!AI$110:AI$114,$F44+1)+IF(AND($E44=1,NI44=0),1000,0),MIN(AES44,20)*400+(IF('計算A'!AH$106=1,1-EA44,0)+IF('計算A'!AI$106=1,1-EC44,0))*150+82+'計算A'!AI$5*100000+IF(AND($E44=1,NI44=0),50000,0))),1000000))</f>
        <v/>
      </c>
      <c r="WQ44">
        <f>IF($B44=0,1000000,IF(INDEX('計算A'!$D$60:$II$104,$B44,33)*EC44=1,IF(AND($E44=2,NJ44=0),1000000,IF($F44&gt;0,INDEX('計算A'!AJ$110:AJ$114,$F44+1)+IF(AND($E44=1,NJ44=0),1000,0),MIN(AES44,20)*400+(IF('計算A'!AI$106=1,1-EB44,0)+IF('計算A'!AJ$106=1,1-ED44,0))*150+92+'計算A'!AJ$5*100000+IF(AND($E44=1,NJ44=0),50000,0))),1000000))</f>
        <v/>
      </c>
      <c r="WR44">
        <f>IF($B44=0,1000000,IF(INDEX('計算A'!$D$60:$II$104,$B44,34)*ED44=1,IF(AND($E44=2,NK44=0),1000000,IF($F44&gt;0,INDEX('計算A'!AK$110:AK$114,$F44+1)+IF(AND($E44=1,NK44=0),1000,0),MIN(AES44,20)*400+(IF('計算A'!AJ$106=1,1-EC44,0)+IF('計算A'!AK$106=1,1-EE44,0))*150+102+'計算A'!AK$5*100000+IF(AND($E44=1,NK44=0),50000,0))),1000000))</f>
        <v/>
      </c>
      <c r="WS44">
        <f>IF($B44=0,1000000,IF(INDEX('計算A'!$D$60:$II$104,$B44,35)*EE44=1,IF(AND($E44=2,NL44=0),1000000,IF($F44&gt;0,INDEX('計算A'!AL$110:AL$114,$F44+1)+IF(AND($E44=1,NL44=0),1000,0),MIN(AES44,20)*400+(IF('計算A'!AK$106=1,1-ED44,0)+IF('計算A'!AL$106=1,1-EF44,0))*150+112+'計算A'!AL$5*100000+IF(AND($E44=1,NL44=0),50000,0))),1000000))</f>
        <v/>
      </c>
      <c r="WT44">
        <f>IF($B44=0,1000000,IF(INDEX('計算A'!$D$60:$II$104,$B44,36)*EF44=1,IF(AND($E44=2,NM44=0),1000000,IF($F44&gt;0,INDEX('計算A'!AM$110:AM$114,$F44+1)+IF(AND($E44=1,NM44=0),1000,0),MIN(AES44,20)*400+(IF('計算A'!AL$106=1,1-EE44,0)+IF('計算A'!AM$106=1,1-EG44,0))*150+122+'計算A'!AM$5*100000+IF(AND($E44=1,NM44=0),50000,0))),1000000))</f>
        <v/>
      </c>
      <c r="WU44">
        <f>IF($B44=0,1000000,IF(INDEX('計算A'!$D$60:$II$104,$B44,37)*EG44=1,IF(AND($E44=2,NN44=0),1000000,IF($F44&gt;0,INDEX('計算A'!AN$110:AN$114,$F44+1)+IF(AND($E44=1,NN44=0),1000,0),MIN(AES44,20)*400+(IF('計算A'!AM$106=1,1-EF44,0)+IF('計算A'!AN$106=1,1-EH44,0))*150+132+'計算A'!AN$5*100000+IF(AND($E44=1,NN44=0),50000,0))),1000000))</f>
        <v/>
      </c>
      <c r="WV44">
        <f>IF($B44=0,1000000,IF(INDEX('計算A'!$D$60:$II$104,$B44,38)*EH44=1,IF(AND($E44=2,NO44=0),1000000,IF($F44&gt;0,INDEX('計算A'!AO$110:AO$114,$F44+1)+IF(AND($E44=1,NO44=0),1000,0),MIN(AES44,20)*400+(IF('計算A'!AN$106=1,1-EG44,0)+IF('計算A'!AO$106=1,1-EI44,0))*150+142+'計算A'!AO$5*100000+IF(AND($E44=1,NO44=0),50000,0))),1000000))</f>
        <v/>
      </c>
      <c r="WW44">
        <f>IF($B44=0,1000000,IF(INDEX('計算A'!$D$60:$II$104,$B44,39)*EI44=1,IF(AND($E44=2,NP44=0),1000000,IF($F44&gt;0,INDEX('計算A'!AP$110:AP$114,$F44+1)+IF(AND($E44=1,NP44=0),1000,0),MIN(AES44,20)*400+(IF('計算A'!AO$106=1,1-EH44,0)+IF('計算A'!AP$106=1,1-EJ44,0))*150+152+'計算A'!AP$5*100000+IF(AND($E44=1,NP44=0),50000,0))),1000000))</f>
        <v/>
      </c>
      <c r="WX44">
        <f>IF($B44=0,1000000,IF(INDEX('計算A'!$D$60:$II$104,$B44,40)*EJ44=1,IF(AND($E44=2,NQ44=0),1000000,IF($F44&gt;0,INDEX('計算A'!AQ$110:AQ$114,$F44+1)+IF(AND($E44=1,NQ44=0),1000,0),MIN(AES44,20)*400+(IF('計算A'!AP$106=1,1-EI44,0)+IF('計算A'!AQ$106=1,1-EK44,0))*150+162+'計算A'!AQ$5*100000+IF(AND($E44=1,NQ44=0),50000,0))),1000000))</f>
        <v/>
      </c>
      <c r="WY44">
        <f>IF($B44=0,1000000,IF(INDEX('計算A'!$D$60:$II$104,$B44,41)*EK44=1,IF(AND($E44=2,NR44=0),1000000,IF($F44&gt;0,INDEX('計算A'!AR$110:AR$114,$F44+1)+IF(AND($E44=1,NR44=0),1000,0),MIN(AES44,20)*400+(IF('計算A'!AQ$106=1,1-EJ44,0)+IF('計算A'!AR$106=1,1-EL44,0))*150+172+'計算A'!AR$5*100000+IF(AND($E44=1,NR44=0),50000,0))),1000000))</f>
        <v/>
      </c>
      <c r="WZ44">
        <f>IF($B44=0,1000000,IF(INDEX('計算A'!$D$60:$II$104,$B44,42)*EL44=1,IF(AND($E44=2,NS44=0),1000000,IF($F44&gt;0,INDEX('計算A'!AS$110:AS$114,$F44+1)+IF(AND($E44=1,NS44=0),1000,0),MIN(AES44,20)*400+(IF('計算A'!AR$106=1,1-EK44,0)+IF('計算A'!AS$106=1,1-EM44,0))*150+182+'計算A'!AS$5*100000+IF(AND($E44=1,NS44=0),50000,0))),1000000))</f>
        <v/>
      </c>
      <c r="XA44">
        <f>IF($B44=0,1000000,IF(INDEX('計算A'!$D$60:$II$104,$B44,43)*EM44=1,IF(AND($E44=2,NT44=0),1000000,IF($F44&gt;0,INDEX('計算A'!AT$110:AT$114,$F44+1)+IF(AND($E44=1,NT44=0),1000,0),MIN(AES44,20)*400+(IF('計算A'!AS$106=1,1-EL44,0)+IF('計算A'!AT$106=1,1-EN44,0))*150+192+'計算A'!AT$5*100000+IF(AND($E44=1,NT44=0),50000,0))),1000000))</f>
        <v/>
      </c>
      <c r="XB44">
        <f>IF($B44=0,1000000,IF(INDEX('計算A'!$D$60:$II$104,$B44,44)*EN44=1,IF(AND($E44=2,NU44=0),1000000,IF($F44&gt;0,INDEX('計算A'!AU$110:AU$114,$F44+1)+IF(AND($E44=1,NU44=0),1000,0),MIN(AES44,20)*400+(IF('計算A'!AT$106=1,1-EM44,0)+IF('計算A'!AU$106=1,1-EO44,0))*150+202+'計算A'!AU$5*100000+IF(AND($E44=1,NU44=0),50000,0))),1000000))</f>
        <v/>
      </c>
      <c r="XC44">
        <f>IF($B44=0,1000000,IF(INDEX('計算A'!$D$60:$II$104,$B44,45)*EO44=1,IF(AND($E44=2,NV44=0),1000000,IF($F44&gt;0,INDEX('計算A'!AV$110:AV$114,$F44+1)+IF(AND($E44=1,NV44=0),1000,0),MIN(AES44,20)*400+(IF('計算A'!AU$106=1,1-EN44,0)+IF('計算A'!AV$106=1,1-EP44,0))*150+212+'計算A'!AV$5*100000+IF(AND($E44=1,NV44=0),50000,0))),1000000))</f>
        <v/>
      </c>
      <c r="XD44">
        <f>IF($B44=0,1000000,IF(INDEX('計算A'!$D$60:$II$104,$B44,46)*EP44=1,IF(AND($E44=2,NW44=0),1000000,IF($F44&gt;0,INDEX('計算A'!AW$110:AW$114,$F44+1)+IF(AND($E44=1,NW44=0),1000,0),MIN(AES44,20)*400+(IF('計算A'!AV$106=1,1-EO44,0)+IF('計算A'!AW$106=1,1-EQ44,0))*150+222+'計算A'!AW$5*100000+IF(AND($E44=1,NW44=0),50000,0))),1000000))</f>
        <v/>
      </c>
      <c r="XE44">
        <f>IF($B44=0,1000000,IF(INDEX('計算A'!$D$60:$II$104,$B44,47)*EQ44=1,IF(AND($E44=2,NX44=0),1000000,IF($F44&gt;0,INDEX('計算A'!AX$110:AX$114,$F44+1)+IF(AND($E44=1,NX44=0),1000,0),MIN(AES44,20)*400+(IF('計算A'!AW$106=1,1-EP44,0)+IF('計算A'!AX$106=1,1-ER44,0))*150+232+'計算A'!AX$5*100000+IF(AND($E44=1,NX44=0),50000,0))),1000000))</f>
        <v/>
      </c>
      <c r="XF44">
        <f>IF($B44=0,1000000,IF(INDEX('計算A'!$D$60:$II$104,$B44,48)*ER44=1,IF(AND($E44=2,NY44=0),1000000,IF($F44&gt;0,INDEX('計算A'!AY$110:AY$114,$F44+1)+IF(AND($E44=1,NY44=0),1000,0),MIN(AES44,20)*400+(IF('計算A'!AX$106=1,1-EQ44,0))*150+242+'計算A'!AY$5*100000+IF(AND($E44=1,NY44=0),50000,0))),1000000))</f>
        <v/>
      </c>
      <c r="XG44">
        <f>IF($B44=0,1000000,IF(INDEX('計算A'!$D$60:$II$104,$B44,49)*ES44=1,IF(AND($E44=2,NZ44=0),1000000,IF($F44&gt;0,INDEX('計算A'!AZ$110:AZ$114,$F44+1)+IF(AND($E44=1,NZ44=0),1000,0),MIN(AET44,20)*400+(IF('計算A'!AZ$106=1,1-ET44,0))*150+13+'計算A'!AZ$5*100000+IF(AND($E44=1,NZ44=0),50000,0))),1000000))</f>
        <v/>
      </c>
      <c r="XH44">
        <f>IF($B44=0,1000000,IF(INDEX('計算A'!$D$60:$II$104,$B44,50)*ET44=1,IF(AND($E44=2,OA44=0),1000000,IF($F44&gt;0,INDEX('計算A'!BA$110:BA$114,$F44+1)+IF(AND($E44=1,OA44=0),1000,0),MIN(AET44,20)*400+(IF('計算A'!AZ$106=1,1-ES44,0)+IF('計算A'!BA$106=1,1-EU44,0))*150+23+'計算A'!BA$5*100000+IF(AND($E44=1,OA44=0),50000,0))),1000000))</f>
        <v/>
      </c>
      <c r="XI44">
        <f>IF($B44=0,1000000,IF(INDEX('計算A'!$D$60:$II$104,$B44,51)*EU44=1,IF(AND($E44=2,OB44=0),1000000,IF($F44&gt;0,INDEX('計算A'!BB$110:BB$114,$F44+1)+IF(AND($E44=1,OB44=0),1000,0),MIN(AET44,20)*400+(IF('計算A'!BA$106=1,1-ET44,0)+IF('計算A'!BB$106=1,1-EV44,0))*150+33+'計算A'!BB$5*100000+IF(AND($E44=1,OB44=0),50000,0))),1000000))</f>
        <v/>
      </c>
      <c r="XJ44">
        <f>IF($B44=0,1000000,IF(INDEX('計算A'!$D$60:$II$104,$B44,52)*EV44=1,IF(AND($E44=2,OC44=0),1000000,IF($F44&gt;0,INDEX('計算A'!BC$110:BC$114,$F44+1)+IF(AND($E44=1,OC44=0),1000,0),MIN(AET44,20)*400+(IF('計算A'!BB$106=1,1-EU44,0)+IF('計算A'!BC$106=1,1-EW44,0))*150+43+'計算A'!BC$5*100000+IF(AND($E44=1,OC44=0),50000,0))),1000000))</f>
        <v/>
      </c>
      <c r="XK44">
        <f>IF($B44=0,1000000,IF(INDEX('計算A'!$D$60:$II$104,$B44,53)*EW44=1,IF(AND($E44=2,OD44=0),1000000,IF($F44&gt;0,INDEX('計算A'!BD$110:BD$114,$F44+1)+IF(AND($E44=1,OD44=0),1000,0),MIN(AET44,20)*400+(IF('計算A'!BC$106=1,1-EV44,0)+IF('計算A'!BD$106=1,1-EX44,0))*150+53+'計算A'!BD$5*100000+IF(AND($E44=1,OD44=0),50000,0))),1000000))</f>
        <v/>
      </c>
      <c r="XL44">
        <f>IF($B44=0,1000000,IF(INDEX('計算A'!$D$60:$II$104,$B44,54)*EX44=1,IF(AND($E44=2,OE44=0),1000000,IF($F44&gt;0,INDEX('計算A'!BE$110:BE$114,$F44+1)+IF(AND($E44=1,OE44=0),1000,0),MIN(AET44,20)*400+(IF('計算A'!BD$106=1,1-EW44,0)+IF('計算A'!BE$106=1,1-EY44,0))*150+63+'計算A'!BE$5*100000+IF(AND($E44=1,OE44=0),50000,0))),1000000))</f>
        <v/>
      </c>
      <c r="XM44">
        <f>IF($B44=0,1000000,IF(INDEX('計算A'!$D$60:$II$104,$B44,55)*EY44=1,IF(AND($E44=2,OF44=0),1000000,IF($F44&gt;0,INDEX('計算A'!BF$110:BF$114,$F44+1)+IF(AND($E44=1,OF44=0),1000,0),MIN(AET44,20)*400+(IF('計算A'!BE$106=1,1-EX44,0)+IF('計算A'!BF$106=1,1-EZ44,0))*150+73+'計算A'!BF$5*100000+IF(AND($E44=1,OF44=0),50000,0))),1000000))</f>
        <v/>
      </c>
      <c r="XN44">
        <f>IF($B44=0,1000000,IF(INDEX('計算A'!$D$60:$II$104,$B44,56)*EZ44=1,IF(AND($E44=2,OG44=0),1000000,IF($F44&gt;0,INDEX('計算A'!BG$110:BG$114,$F44+1)+IF(AND($E44=1,OG44=0),1000,0),MIN(AET44,20)*400+(IF('計算A'!BF$106=1,1-EY44,0)+IF('計算A'!BG$106=1,1-FA44,0))*150+83+'計算A'!BG$5*100000+IF(AND($E44=1,OG44=0),50000,0))),1000000))</f>
        <v/>
      </c>
      <c r="XO44">
        <f>IF($B44=0,1000000,IF(INDEX('計算A'!$D$60:$II$104,$B44,57)*FA44=1,IF(AND($E44=2,OH44=0),1000000,IF($F44&gt;0,INDEX('計算A'!BH$110:BH$114,$F44+1)+IF(AND($E44=1,OH44=0),1000,0),MIN(AET44,20)*400+(IF('計算A'!BG$106=1,1-EZ44,0)+IF('計算A'!BH$106=1,1-FB44,0))*150+93+'計算A'!BH$5*100000+IF(AND($E44=1,OH44=0),50000,0))),1000000))</f>
        <v/>
      </c>
      <c r="XP44">
        <f>IF($B44=0,1000000,IF(INDEX('計算A'!$D$60:$II$104,$B44,58)*FB44=1,IF(AND($E44=2,OI44=0),1000000,IF($F44&gt;0,INDEX('計算A'!BI$110:BI$114,$F44+1)+IF(AND($E44=1,OI44=0),1000,0),MIN(AET44,20)*400+(IF('計算A'!BH$106=1,1-FA44,0)+IF('計算A'!BI$106=1,1-FC44,0))*150+103+'計算A'!BI$5*100000+IF(AND($E44=1,OI44=0),50000,0))),1000000))</f>
        <v/>
      </c>
      <c r="XQ44">
        <f>IF($B44=0,1000000,IF(INDEX('計算A'!$D$60:$II$104,$B44,59)*FC44=1,IF(AND($E44=2,OJ44=0),1000000,IF($F44&gt;0,INDEX('計算A'!BJ$110:BJ$114,$F44+1)+IF(AND($E44=1,OJ44=0),1000,0),MIN(AET44,20)*400+(IF('計算A'!BI$106=1,1-FB44,0)+IF('計算A'!BJ$106=1,1-FD44,0))*150+113+'計算A'!BJ$5*100000+IF(AND($E44=1,OJ44=0),50000,0))),1000000))</f>
        <v/>
      </c>
      <c r="XR44">
        <f>IF($B44=0,1000000,IF(INDEX('計算A'!$D$60:$II$104,$B44,60)*FD44=1,IF(AND($E44=2,OK44=0),1000000,IF($F44&gt;0,INDEX('計算A'!BK$110:BK$114,$F44+1)+IF(AND($E44=1,OK44=0),1000,0),MIN(AET44,20)*400+(IF('計算A'!BJ$106=1,1-FC44,0)+IF('計算A'!BK$106=1,1-FE44,0))*150+123+'計算A'!BK$5*100000+IF(AND($E44=1,OK44=0),50000,0))),1000000))</f>
        <v/>
      </c>
      <c r="XS44">
        <f>IF($B44=0,1000000,IF(INDEX('計算A'!$D$60:$II$104,$B44,61)*FE44=1,IF(AND($E44=2,OL44=0),1000000,IF($F44&gt;0,INDEX('計算A'!BL$110:BL$114,$F44+1)+IF(AND($E44=1,OL44=0),1000,0),MIN(AET44,20)*400+(IF('計算A'!BK$106=1,1-FD44,0)+IF('計算A'!BL$106=1,1-FF44,0))*150+133+'計算A'!BL$5*100000+IF(AND($E44=1,OL44=0),50000,0))),1000000))</f>
        <v/>
      </c>
      <c r="XT44">
        <f>IF($B44=0,1000000,IF(INDEX('計算A'!$D$60:$II$104,$B44,62)*FF44=1,IF(AND($E44=2,OM44=0),1000000,IF($F44&gt;0,INDEX('計算A'!BM$110:BM$114,$F44+1)+IF(AND($E44=1,OM44=0),1000,0),MIN(AET44,20)*400+(IF('計算A'!BL$106=1,1-FE44,0)+IF('計算A'!BM$106=1,1-FG44,0))*150+143+'計算A'!BM$5*100000+IF(AND($E44=1,OM44=0),50000,0))),1000000))</f>
        <v/>
      </c>
      <c r="XU44">
        <f>IF($B44=0,1000000,IF(INDEX('計算A'!$D$60:$II$104,$B44,63)*FG44=1,IF(AND($E44=2,ON44=0),1000000,IF($F44&gt;0,INDEX('計算A'!BN$110:BN$114,$F44+1)+IF(AND($E44=1,ON44=0),1000,0),MIN(AET44,20)*400+(IF('計算A'!BM$106=1,1-FF44,0)+IF('計算A'!BN$106=1,1-FH44,0))*150+153+'計算A'!BN$5*100000+IF(AND($E44=1,ON44=0),50000,0))),1000000))</f>
        <v/>
      </c>
      <c r="XV44">
        <f>IF($B44=0,1000000,IF(INDEX('計算A'!$D$60:$II$104,$B44,64)*FH44=1,IF(AND($E44=2,OO44=0),1000000,IF($F44&gt;0,INDEX('計算A'!BO$110:BO$114,$F44+1)+IF(AND($E44=1,OO44=0),1000,0),MIN(AET44,20)*400+(IF('計算A'!BN$106=1,1-FG44,0)+IF('計算A'!BO$106=1,1-FI44,0))*150+163+'計算A'!BO$5*100000+IF(AND($E44=1,OO44=0),50000,0))),1000000))</f>
        <v/>
      </c>
      <c r="XW44">
        <f>IF($B44=0,1000000,IF(INDEX('計算A'!$D$60:$II$104,$B44,65)*FI44=1,IF(AND($E44=2,OP44=0),1000000,IF($F44&gt;0,INDEX('計算A'!BP$110:BP$114,$F44+1)+IF(AND($E44=1,OP44=0),1000,0),MIN(AET44,20)*400+(IF('計算A'!BO$106=1,1-FH44,0)+IF('計算A'!BP$106=1,1-FJ44,0))*150+173+'計算A'!BP$5*100000+IF(AND($E44=1,OP44=0),50000,0))),1000000))</f>
        <v/>
      </c>
      <c r="XX44">
        <f>IF($B44=0,1000000,IF(INDEX('計算A'!$D$60:$II$104,$B44,66)*FJ44=1,IF(AND($E44=2,OQ44=0),1000000,IF($F44&gt;0,INDEX('計算A'!BQ$110:BQ$114,$F44+1)+IF(AND($E44=1,OQ44=0),1000,0),MIN(AET44,20)*400+(IF('計算A'!BP$106=1,1-FI44,0)+IF('計算A'!BQ$106=1,1-FK44,0))*150+183+'計算A'!BQ$5*100000+IF(AND($E44=1,OQ44=0),50000,0))),1000000))</f>
        <v/>
      </c>
      <c r="XY44">
        <f>IF($B44=0,1000000,IF(INDEX('計算A'!$D$60:$II$104,$B44,67)*FK44=1,IF(AND($E44=2,OR44=0),1000000,IF($F44&gt;0,INDEX('計算A'!BR$110:BR$114,$F44+1)+IF(AND($E44=1,OR44=0),1000,0),MIN(AET44,20)*400+(IF('計算A'!BQ$106=1,1-FJ44,0)+IF('計算A'!BR$106=1,1-FL44,0))*150+193+'計算A'!BR$5*100000+IF(AND($E44=1,OR44=0),50000,0))),1000000))</f>
        <v/>
      </c>
      <c r="XZ44">
        <f>IF($B44=0,1000000,IF(INDEX('計算A'!$D$60:$II$104,$B44,68)*FL44=1,IF(AND($E44=2,OS44=0),1000000,IF($F44&gt;0,INDEX('計算A'!BS$110:BS$114,$F44+1)+IF(AND($E44=1,OS44=0),1000,0),MIN(AET44,20)*400+(IF('計算A'!BR$106=1,1-FK44,0)+IF('計算A'!BS$106=1,1-FM44,0))*150+203+'計算A'!BS$5*100000+IF(AND($E44=1,OS44=0),50000,0))),1000000))</f>
        <v/>
      </c>
      <c r="YA44">
        <f>IF($B44=0,1000000,IF(INDEX('計算A'!$D$60:$II$104,$B44,69)*FM44=1,IF(AND($E44=2,OT44=0),1000000,IF($F44&gt;0,INDEX('計算A'!BT$110:BT$114,$F44+1)+IF(AND($E44=1,OT44=0),1000,0),MIN(AET44,20)*400+(IF('計算A'!BS$106=1,1-FL44,0)+IF('計算A'!BT$106=1,1-FN44,0))*150+213+'計算A'!BT$5*100000+IF(AND($E44=1,OT44=0),50000,0))),1000000))</f>
        <v/>
      </c>
      <c r="YB44">
        <f>IF($B44=0,1000000,IF(INDEX('計算A'!$D$60:$II$104,$B44,70)*FN44=1,IF(AND($E44=2,OU44=0),1000000,IF($F44&gt;0,INDEX('計算A'!BU$110:BU$114,$F44+1)+IF(AND($E44=1,OU44=0),1000,0),MIN(AET44,20)*400+(IF('計算A'!BT$106=1,1-FM44,0)+IF('計算A'!BU$106=1,1-FO44,0))*150+223+'計算A'!BU$5*100000+IF(AND($E44=1,OU44=0),50000,0))),1000000))</f>
        <v/>
      </c>
      <c r="YC44">
        <f>IF($B44=0,1000000,IF(INDEX('計算A'!$D$60:$II$104,$B44,71)*FO44=1,IF(AND($E44=2,OV44=0),1000000,IF($F44&gt;0,INDEX('計算A'!BV$110:BV$114,$F44+1)+IF(AND($E44=1,OV44=0),1000,0),MIN(AET44,20)*400+(IF('計算A'!BU$106=1,1-FN44,0)+IF('計算A'!BV$106=1,1-FP44,0))*150+233+'計算A'!BV$5*100000+IF(AND($E44=1,OV44=0),50000,0))),1000000))</f>
        <v/>
      </c>
      <c r="YD44">
        <f>IF($B44=0,1000000,IF(INDEX('計算A'!$D$60:$II$104,$B44,72)*FP44=1,IF(AND($E44=2,OW44=0),1000000,IF($F44&gt;0,INDEX('計算A'!BW$110:BW$114,$F44+1)+IF(AND($E44=1,OW44=0),1000,0),MIN(AET44,20)*400+(IF('計算A'!BV$106=1,1-FO44,0))*150+243+'計算A'!BW$5*100000+IF(AND($E44=1,OW44=0),50000,0))),1000000))</f>
        <v/>
      </c>
      <c r="YE44">
        <f>IF($B44=0,1000000,IF(INDEX('計算A'!$D$60:$II$104,$B44,73)*FQ44=1,IF(AND($E44=2,OX44=0),1000000,IF($F44&gt;0,INDEX('計算A'!BX$110:BX$114,$F44+1)+IF(AND($E44=1,OX44=0),1000,0),MIN(AEU44,20)*400+(IF('計算A'!BX$106=1,1-FR44,0))*150+14+'計算A'!BX$5*100000+IF(AND($E44=1,OX44=0),50000,0))),1000000))</f>
        <v/>
      </c>
      <c r="YF44">
        <f>IF($B44=0,1000000,IF(INDEX('計算A'!$D$60:$II$104,$B44,74)*FR44=1,IF(AND($E44=2,OY44=0),1000000,IF($F44&gt;0,INDEX('計算A'!BY$110:BY$114,$F44+1)+IF(AND($E44=1,OY44=0),1000,0),MIN(AEU44,20)*400+(IF('計算A'!BX$106=1,1-FQ44,0)+IF('計算A'!BY$106=1,1-FS44,0))*150+24+'計算A'!BY$5*100000+IF(AND($E44=1,OY44=0),50000,0))),1000000))</f>
        <v/>
      </c>
      <c r="YG44">
        <f>IF($B44=0,1000000,IF(INDEX('計算A'!$D$60:$II$104,$B44,75)*FS44=1,IF(AND($E44=2,OZ44=0),1000000,IF($F44&gt;0,INDEX('計算A'!BZ$110:BZ$114,$F44+1)+IF(AND($E44=1,OZ44=0),1000,0),MIN(AEU44,20)*400+(IF('計算A'!BY$106=1,1-FR44,0)+IF('計算A'!BZ$106=1,1-FT44,0))*150+34+'計算A'!BZ$5*100000+IF(AND($E44=1,OZ44=0),50000,0))),1000000))</f>
        <v/>
      </c>
      <c r="YH44">
        <f>IF($B44=0,1000000,IF(INDEX('計算A'!$D$60:$II$104,$B44,76)*FT44=1,IF(AND($E44=2,PA44=0),1000000,IF($F44&gt;0,INDEX('計算A'!CA$110:CA$114,$F44+1)+IF(AND($E44=1,PA44=0),1000,0),MIN(AEU44,20)*400+(IF('計算A'!BZ$106=1,1-FS44,0)+IF('計算A'!CA$106=1,1-FU44,0))*150+44+'計算A'!CA$5*100000+IF(AND($E44=1,PA44=0),50000,0))),1000000))</f>
        <v/>
      </c>
      <c r="YI44">
        <f>IF($B44=0,1000000,IF(INDEX('計算A'!$D$60:$II$104,$B44,77)*FU44=1,IF(AND($E44=2,PB44=0),1000000,IF($F44&gt;0,INDEX('計算A'!CB$110:CB$114,$F44+1)+IF(AND($E44=1,PB44=0),1000,0),MIN(AEU44,20)*400+(IF('計算A'!CA$106=1,1-FT44,0)+IF('計算A'!CB$106=1,1-FV44,0))*150+54+'計算A'!CB$5*100000+IF(AND($E44=1,PB44=0),50000,0))),1000000))</f>
        <v/>
      </c>
      <c r="YJ44">
        <f>IF($B44=0,1000000,IF(INDEX('計算A'!$D$60:$II$104,$B44,78)*FV44=1,IF(AND($E44=2,PC44=0),1000000,IF($F44&gt;0,INDEX('計算A'!CC$110:CC$114,$F44+1)+IF(AND($E44=1,PC44=0),1000,0),MIN(AEU44,20)*400+(IF('計算A'!CB$106=1,1-FU44,0)+IF('計算A'!CC$106=1,1-FW44,0))*150+64+'計算A'!CC$5*100000+IF(AND($E44=1,PC44=0),50000,0))),1000000))</f>
        <v/>
      </c>
      <c r="YK44">
        <f>IF($B44=0,1000000,IF(INDEX('計算A'!$D$60:$II$104,$B44,79)*FW44=1,IF(AND($E44=2,PD44=0),1000000,IF($F44&gt;0,INDEX('計算A'!CD$110:CD$114,$F44+1)+IF(AND($E44=1,PD44=0),1000,0),MIN(AEU44,20)*400+(IF('計算A'!CC$106=1,1-FV44,0)+IF('計算A'!CD$106=1,1-FX44,0))*150+74+'計算A'!CD$5*100000+IF(AND($E44=1,PD44=0),50000,0))),1000000))</f>
        <v/>
      </c>
      <c r="YL44">
        <f>IF($B44=0,1000000,IF(INDEX('計算A'!$D$60:$II$104,$B44,80)*FX44=1,IF(AND($E44=2,PE44=0),1000000,IF($F44&gt;0,INDEX('計算A'!CE$110:CE$114,$F44+1)+IF(AND($E44=1,PE44=0),1000,0),MIN(AEU44,20)*400+(IF('計算A'!CD$106=1,1-FW44,0)+IF('計算A'!CE$106=1,1-FY44,0))*150+84+'計算A'!CE$5*100000+IF(AND($E44=1,PE44=0),50000,0))),1000000))</f>
        <v/>
      </c>
      <c r="YM44">
        <f>IF($B44=0,1000000,IF(INDEX('計算A'!$D$60:$II$104,$B44,81)*FY44=1,IF(AND($E44=2,PF44=0),1000000,IF($F44&gt;0,INDEX('計算A'!CF$110:CF$114,$F44+1)+IF(AND($E44=1,PF44=0),1000,0),MIN(AEU44,20)*400+(IF('計算A'!CE$106=1,1-FX44,0)+IF('計算A'!CF$106=1,1-FZ44,0))*150+94+'計算A'!CF$5*100000+IF(AND($E44=1,PF44=0),50000,0))),1000000))</f>
        <v/>
      </c>
      <c r="YN44">
        <f>IF($B44=0,1000000,IF(INDEX('計算A'!$D$60:$II$104,$B44,82)*FZ44=1,IF(AND($E44=2,PG44=0),1000000,IF($F44&gt;0,INDEX('計算A'!CG$110:CG$114,$F44+1)+IF(AND($E44=1,PG44=0),1000,0),MIN(AEU44,20)*400+(IF('計算A'!CF$106=1,1-FY44,0)+IF('計算A'!CG$106=1,1-GA44,0))*150+104+'計算A'!CG$5*100000+IF(AND($E44=1,PG44=0),50000,0))),1000000))</f>
        <v/>
      </c>
      <c r="YO44">
        <f>IF($B44=0,1000000,IF(INDEX('計算A'!$D$60:$II$104,$B44,83)*GA44=1,IF(AND($E44=2,PH44=0),1000000,IF($F44&gt;0,INDEX('計算A'!CH$110:CH$114,$F44+1)+IF(AND($E44=1,PH44=0),1000,0),MIN(AEU44,20)*400+(IF('計算A'!CG$106=1,1-FZ44,0)+IF('計算A'!CH$106=1,1-GB44,0))*150+114+'計算A'!CH$5*100000+IF(AND($E44=1,PH44=0),50000,0))),1000000))</f>
        <v/>
      </c>
      <c r="YP44">
        <f>IF($B44=0,1000000,IF(INDEX('計算A'!$D$60:$II$104,$B44,84)*GB44=1,IF(AND($E44=2,PI44=0),1000000,IF($F44&gt;0,INDEX('計算A'!CI$110:CI$114,$F44+1)+IF(AND($E44=1,PI44=0),1000,0),MIN(AEU44,20)*400+(IF('計算A'!CH$106=1,1-GA44,0)+IF('計算A'!CI$106=1,1-GC44,0))*150+124+'計算A'!CI$5*100000+IF(AND($E44=1,PI44=0),50000,0))),1000000))</f>
        <v/>
      </c>
      <c r="YQ44">
        <f>IF($B44=0,1000000,IF(INDEX('計算A'!$D$60:$II$104,$B44,85)*GC44=1,IF(AND($E44=2,PJ44=0),1000000,IF($F44&gt;0,INDEX('計算A'!CJ$110:CJ$114,$F44+1)+IF(AND($E44=1,PJ44=0),1000,0),MIN(AEU44,20)*400+(IF('計算A'!CI$106=1,1-GB44,0)+IF('計算A'!CJ$106=1,1-GD44,0))*150+134+'計算A'!CJ$5*100000+IF(AND($E44=1,PJ44=0),50000,0))),1000000))</f>
        <v/>
      </c>
      <c r="YR44">
        <f>IF($B44=0,1000000,IF(INDEX('計算A'!$D$60:$II$104,$B44,86)*GD44=1,IF(AND($E44=2,PK44=0),1000000,IF($F44&gt;0,INDEX('計算A'!CK$110:CK$114,$F44+1)+IF(AND($E44=1,PK44=0),1000,0),MIN(AEU44,20)*400+(IF('計算A'!CJ$106=1,1-GC44,0)+IF('計算A'!CK$106=1,1-GE44,0))*150+144+'計算A'!CK$5*100000+IF(AND($E44=1,PK44=0),50000,0))),1000000))</f>
        <v/>
      </c>
      <c r="YS44">
        <f>IF($B44=0,1000000,IF(INDEX('計算A'!$D$60:$II$104,$B44,87)*GE44=1,IF(AND($E44=2,PL44=0),1000000,IF($F44&gt;0,INDEX('計算A'!CL$110:CL$114,$F44+1)+IF(AND($E44=1,PL44=0),1000,0),MIN(AEU44,20)*400+(IF('計算A'!CK$106=1,1-GD44,0)+IF('計算A'!CL$106=1,1-GF44,0))*150+154+'計算A'!CL$5*100000+IF(AND($E44=1,PL44=0),50000,0))),1000000))</f>
        <v/>
      </c>
      <c r="YT44">
        <f>IF($B44=0,1000000,IF(INDEX('計算A'!$D$60:$II$104,$B44,88)*GF44=1,IF(AND($E44=2,PM44=0),1000000,IF($F44&gt;0,INDEX('計算A'!CM$110:CM$114,$F44+1)+IF(AND($E44=1,PM44=0),1000,0),MIN(AEU44,20)*400+(IF('計算A'!CL$106=1,1-GE44,0)+IF('計算A'!CM$106=1,1-GG44,0))*150+164+'計算A'!CM$5*100000+IF(AND($E44=1,PM44=0),50000,0))),1000000))</f>
        <v/>
      </c>
      <c r="YU44">
        <f>IF($B44=0,1000000,IF(INDEX('計算A'!$D$60:$II$104,$B44,89)*GG44=1,IF(AND($E44=2,PN44=0),1000000,IF($F44&gt;0,INDEX('計算A'!CN$110:CN$114,$F44+1)+IF(AND($E44=1,PN44=0),1000,0),MIN(AEU44,20)*400+(IF('計算A'!CM$106=1,1-GF44,0)+IF('計算A'!CN$106=1,1-GH44,0))*150+174+'計算A'!CN$5*100000+IF(AND($E44=1,PN44=0),50000,0))),1000000))</f>
        <v/>
      </c>
      <c r="YV44">
        <f>IF($B44=0,1000000,IF(INDEX('計算A'!$D$60:$II$104,$B44,90)*GH44=1,IF(AND($E44=2,PO44=0),1000000,IF($F44&gt;0,INDEX('計算A'!CO$110:CO$114,$F44+1)+IF(AND($E44=1,PO44=0),1000,0),MIN(AEU44,20)*400+(IF('計算A'!CN$106=1,1-GG44,0)+IF('計算A'!CO$106=1,1-GI44,0))*150+184+'計算A'!CO$5*100000+IF(AND($E44=1,PO44=0),50000,0))),1000000))</f>
        <v/>
      </c>
      <c r="YW44">
        <f>IF($B44=0,1000000,IF(INDEX('計算A'!$D$60:$II$104,$B44,91)*GI44=1,IF(AND($E44=2,PP44=0),1000000,IF($F44&gt;0,INDEX('計算A'!CP$110:CP$114,$F44+1)+IF(AND($E44=1,PP44=0),1000,0),MIN(AEU44,20)*400+(IF('計算A'!CO$106=1,1-GH44,0)+IF('計算A'!CP$106=1,1-GJ44,0))*150+194+'計算A'!CP$5*100000+IF(AND($E44=1,PP44=0),50000,0))),1000000))</f>
        <v/>
      </c>
      <c r="YX44">
        <f>IF($B44=0,1000000,IF(INDEX('計算A'!$D$60:$II$104,$B44,92)*GJ44=1,IF(AND($E44=2,PQ44=0),1000000,IF($F44&gt;0,INDEX('計算A'!CQ$110:CQ$114,$F44+1)+IF(AND($E44=1,PQ44=0),1000,0),MIN(AEU44,20)*400+(IF('計算A'!CP$106=1,1-GI44,0)+IF('計算A'!CQ$106=1,1-GK44,0))*150+204+'計算A'!CQ$5*100000+IF(AND($E44=1,PQ44=0),50000,0))),1000000))</f>
        <v/>
      </c>
      <c r="YY44">
        <f>IF($B44=0,1000000,IF(INDEX('計算A'!$D$60:$II$104,$B44,93)*GK44=1,IF(AND($E44=2,PR44=0),1000000,IF($F44&gt;0,INDEX('計算A'!CR$110:CR$114,$F44+1)+IF(AND($E44=1,PR44=0),1000,0),MIN(AEU44,20)*400+(IF('計算A'!CQ$106=1,1-GJ44,0)+IF('計算A'!CR$106=1,1-GL44,0))*150+214+'計算A'!CR$5*100000+IF(AND($E44=1,PR44=0),50000,0))),1000000))</f>
        <v/>
      </c>
      <c r="YZ44">
        <f>IF($B44=0,1000000,IF(INDEX('計算A'!$D$60:$II$104,$B44,94)*GL44=1,IF(AND($E44=2,PS44=0),1000000,IF($F44&gt;0,INDEX('計算A'!CS$110:CS$114,$F44+1)+IF(AND($E44=1,PS44=0),1000,0),MIN(AEU44,20)*400+(IF('計算A'!CR$106=1,1-GK44,0)+IF('計算A'!CS$106=1,1-GM44,0))*150+224+'計算A'!CS$5*100000+IF(AND($E44=1,PS44=0),50000,0))),1000000))</f>
        <v/>
      </c>
      <c r="ZA44">
        <f>IF($B44=0,1000000,IF(INDEX('計算A'!$D$60:$II$104,$B44,95)*GM44=1,IF(AND($E44=2,PT44=0),1000000,IF($F44&gt;0,INDEX('計算A'!CT$110:CT$114,$F44+1)+IF(AND($E44=1,PT44=0),1000,0),MIN(AEU44,20)*400+(IF('計算A'!CS$106=1,1-GL44,0)+IF('計算A'!CT$106=1,1-GN44,0))*150+234+'計算A'!CT$5*100000+IF(AND($E44=1,PT44=0),50000,0))),1000000))</f>
        <v/>
      </c>
      <c r="ZB44">
        <f>IF($B44=0,1000000,IF(INDEX('計算A'!$D$60:$II$104,$B44,96)*GN44=1,IF(AND($E44=2,PU44=0),1000000,IF($F44&gt;0,INDEX('計算A'!CU$110:CU$114,$F44+1)+IF(AND($E44=1,PU44=0),1000,0),MIN(AEU44,20)*400+(IF('計算A'!CT$106=1,1-GM44,0))*150+244+'計算A'!CU$5*100000+IF(AND($E44=1,PU44=0),50000,0))),1000000))</f>
        <v/>
      </c>
      <c r="ZC44">
        <f>IF($B44=0,1000000,IF(INDEX('計算A'!$D$60:$II$104,$B44,97)*GO44=1,IF(AND($E44=2,PV44=0),1000000,IF($F44&gt;0,INDEX('計算A'!CV$110:CV$114,$F44+1)+IF(AND($E44=1,PV44=0),1000,0),MIN(AEV44,20)*400+(IF('計算A'!CV$106=1,1-GP44,0))*150+15+'計算A'!CV$5*100000+IF(AND($E44=1,PV44=0),50000,0))),1000000))</f>
        <v/>
      </c>
      <c r="ZD44">
        <f>IF($B44=0,1000000,IF(INDEX('計算A'!$D$60:$II$104,$B44,98)*GP44=1,IF(AND($E44=2,PW44=0),1000000,IF($F44&gt;0,INDEX('計算A'!CW$110:CW$114,$F44+1)+IF(AND($E44=1,PW44=0),1000,0),MIN(AEV44,20)*400+(IF('計算A'!CV$106=1,1-GO44,0)+IF('計算A'!CW$106=1,1-GQ44,0))*150+25+'計算A'!CW$5*100000+IF(AND($E44=1,PW44=0),50000,0))),1000000))</f>
        <v/>
      </c>
      <c r="ZE44">
        <f>IF($B44=0,1000000,IF(INDEX('計算A'!$D$60:$II$104,$B44,99)*GQ44=1,IF(AND($E44=2,PX44=0),1000000,IF($F44&gt;0,INDEX('計算A'!CX$110:CX$114,$F44+1)+IF(AND($E44=1,PX44=0),1000,0),MIN(AEV44,20)*400+(IF('計算A'!CW$106=1,1-GP44,0)+IF('計算A'!CX$106=1,1-GR44,0))*150+35+'計算A'!CX$5*100000+IF(AND($E44=1,PX44=0),50000,0))),1000000))</f>
        <v/>
      </c>
      <c r="ZF44">
        <f>IF($B44=0,1000000,IF(INDEX('計算A'!$D$60:$II$104,$B44,100)*GR44=1,IF(AND($E44=2,PY44=0),1000000,IF($F44&gt;0,INDEX('計算A'!CY$110:CY$114,$F44+1)+IF(AND($E44=1,PY44=0),1000,0),MIN(AEV44,20)*400+(IF('計算A'!CX$106=1,1-GQ44,0)+IF('計算A'!CY$106=1,1-GS44,0))*150+45+'計算A'!CY$5*100000+IF(AND($E44=1,PY44=0),50000,0))),1000000))</f>
        <v/>
      </c>
      <c r="ZG44">
        <f>IF($B44=0,1000000,IF(INDEX('計算A'!$D$60:$II$104,$B44,101)*GS44=1,IF(AND($E44=2,PZ44=0),1000000,IF($F44&gt;0,INDEX('計算A'!CZ$110:CZ$114,$F44+1)+IF(AND($E44=1,PZ44=0),1000,0),MIN(AEV44,20)*400+(IF('計算A'!CY$106=1,1-GR44,0)+IF('計算A'!CZ$106=1,1-GT44,0))*150+55+'計算A'!CZ$5*100000+IF(AND($E44=1,PZ44=0),50000,0))),1000000))</f>
        <v/>
      </c>
      <c r="ZH44">
        <f>IF($B44=0,1000000,IF(INDEX('計算A'!$D$60:$II$104,$B44,102)*GT44=1,IF(AND($E44=2,QA44=0),1000000,IF($F44&gt;0,INDEX('計算A'!DA$110:DA$114,$F44+1)+IF(AND($E44=1,QA44=0),1000,0),MIN(AEV44,20)*400+(IF('計算A'!CZ$106=1,1-GS44,0)+IF('計算A'!DA$106=1,1-GU44,0))*150+65+'計算A'!DA$5*100000+IF(AND($E44=1,QA44=0),50000,0))),1000000))</f>
        <v/>
      </c>
      <c r="ZI44">
        <f>IF($B44=0,1000000,IF(INDEX('計算A'!$D$60:$II$104,$B44,103)*GU44=1,IF(AND($E44=2,QB44=0),1000000,IF($F44&gt;0,INDEX('計算A'!DB$110:DB$114,$F44+1)+IF(AND($E44=1,QB44=0),1000,0),MIN(AEV44,20)*400+(IF('計算A'!DA$106=1,1-GT44,0)+IF('計算A'!DB$106=1,1-GV44,0))*150+75+'計算A'!DB$5*100000+IF(AND($E44=1,QB44=0),50000,0))),1000000))</f>
        <v/>
      </c>
      <c r="ZJ44">
        <f>IF($B44=0,1000000,IF(INDEX('計算A'!$D$60:$II$104,$B44,104)*GV44=1,IF(AND($E44=2,QC44=0),1000000,IF($F44&gt;0,INDEX('計算A'!DC$110:DC$114,$F44+1)+IF(AND($E44=1,QC44=0),1000,0),MIN(AEV44,20)*400+(IF('計算A'!DB$106=1,1-GU44,0)+IF('計算A'!DC$106=1,1-GW44,0))*150+85+'計算A'!DC$5*100000+IF(AND($E44=1,QC44=0),50000,0))),1000000))</f>
        <v/>
      </c>
      <c r="ZK44">
        <f>IF($B44=0,1000000,IF(INDEX('計算A'!$D$60:$II$104,$B44,105)*GW44=1,IF(AND($E44=2,QD44=0),1000000,IF($F44&gt;0,INDEX('計算A'!DD$110:DD$114,$F44+1)+IF(AND($E44=1,QD44=0),1000,0),MIN(AEV44,20)*400+(IF('計算A'!DC$106=1,1-GV44,0)+IF('計算A'!DD$106=1,1-GX44,0))*150+95+'計算A'!DD$5*100000+IF(AND($E44=1,QD44=0),50000,0))),1000000))</f>
        <v/>
      </c>
      <c r="ZL44">
        <f>IF($B44=0,1000000,IF(INDEX('計算A'!$D$60:$II$104,$B44,106)*GX44=1,IF(AND($E44=2,QE44=0),1000000,IF($F44&gt;0,INDEX('計算A'!DE$110:DE$114,$F44+1)+IF(AND($E44=1,QE44=0),1000,0),MIN(AEV44,20)*400+(IF('計算A'!DD$106=1,1-GW44,0)+IF('計算A'!DE$106=1,1-GY44,0))*150+105+'計算A'!DE$5*100000+IF(AND($E44=1,QE44=0),50000,0))),1000000))</f>
        <v/>
      </c>
      <c r="ZM44">
        <f>IF($B44=0,1000000,IF(INDEX('計算A'!$D$60:$II$104,$B44,107)*GY44=1,IF(AND($E44=2,QF44=0),1000000,IF($F44&gt;0,INDEX('計算A'!DF$110:DF$114,$F44+1)+IF(AND($E44=1,QF44=0),1000,0),MIN(AEV44,20)*400+(IF('計算A'!DE$106=1,1-GX44,0)+IF('計算A'!DF$106=1,1-GZ44,0))*150+115+'計算A'!DF$5*100000+IF(AND($E44=1,QF44=0),50000,0))),1000000))</f>
        <v/>
      </c>
      <c r="ZN44">
        <f>IF($B44=0,1000000,IF(INDEX('計算A'!$D$60:$II$104,$B44,108)*GZ44=1,IF(AND($E44=2,QG44=0),1000000,IF($F44&gt;0,INDEX('計算A'!DG$110:DG$114,$F44+1)+IF(AND($E44=1,QG44=0),1000,0),MIN(AEV44,20)*400+(IF('計算A'!DF$106=1,1-GY44,0)+IF('計算A'!DG$106=1,1-HA44,0))*150+125+'計算A'!DG$5*100000+IF(AND($E44=1,QG44=0),50000,0))),1000000))</f>
        <v/>
      </c>
      <c r="ZO44">
        <f>IF($B44=0,1000000,IF(INDEX('計算A'!$D$60:$II$104,$B44,109)*HA44=1,IF(AND($E44=2,QH44=0),1000000,IF($F44&gt;0,INDEX('計算A'!DH$110:DH$114,$F44+1)+IF(AND($E44=1,QH44=0),1000,0),MIN(AEV44,20)*400+(IF('計算A'!DG$106=1,1-GZ44,0)+IF('計算A'!DH$106=1,1-HB44,0))*150+135+'計算A'!DH$5*100000+IF(AND($E44=1,QH44=0),50000,0))),1000000))</f>
        <v/>
      </c>
      <c r="ZP44">
        <f>IF($B44=0,1000000,IF(INDEX('計算A'!$D$60:$II$104,$B44,110)*HB44=1,IF(AND($E44=2,QI44=0),1000000,IF($F44&gt;0,INDEX('計算A'!DI$110:DI$114,$F44+1)+IF(AND($E44=1,QI44=0),1000,0),MIN(AEV44,20)*400+(IF('計算A'!DH$106=1,1-HA44,0)+IF('計算A'!DI$106=1,1-HC44,0))*150+145+'計算A'!DI$5*100000+IF(AND($E44=1,QI44=0),50000,0))),1000000))</f>
        <v/>
      </c>
      <c r="ZQ44">
        <f>IF($B44=0,1000000,IF(INDEX('計算A'!$D$60:$II$104,$B44,111)*HC44=1,IF(AND($E44=2,QJ44=0),1000000,IF($F44&gt;0,INDEX('計算A'!DJ$110:DJ$114,$F44+1)+IF(AND($E44=1,QJ44=0),1000,0),MIN(AEV44,20)*400+(IF('計算A'!DI$106=1,1-HB44,0)+IF('計算A'!DJ$106=1,1-HD44,0))*150+155+'計算A'!DJ$5*100000+IF(AND($E44=1,QJ44=0),50000,0))),1000000))</f>
        <v/>
      </c>
      <c r="ZR44">
        <f>IF($B44=0,1000000,IF(INDEX('計算A'!$D$60:$II$104,$B44,112)*HD44=1,IF(AND($E44=2,QK44=0),1000000,IF($F44&gt;0,INDEX('計算A'!DK$110:DK$114,$F44+1)+IF(AND($E44=1,QK44=0),1000,0),MIN(AEV44,20)*400+(IF('計算A'!DJ$106=1,1-HC44,0)+IF('計算A'!DK$106=1,1-HE44,0))*150+165+'計算A'!DK$5*100000+IF(AND($E44=1,QK44=0),50000,0))),1000000))</f>
        <v/>
      </c>
      <c r="ZS44">
        <f>IF($B44=0,1000000,IF(INDEX('計算A'!$D$60:$II$104,$B44,113)*HE44=1,IF(AND($E44=2,QL44=0),1000000,IF($F44&gt;0,INDEX('計算A'!DL$110:DL$114,$F44+1)+IF(AND($E44=1,QL44=0),1000,0),MIN(AEV44,20)*400+(IF('計算A'!DK$106=1,1-HD44,0)+IF('計算A'!DL$106=1,1-HF44,0))*150+175+'計算A'!DL$5*100000+IF(AND($E44=1,QL44=0),50000,0))),1000000))</f>
        <v/>
      </c>
      <c r="ZT44">
        <f>IF($B44=0,1000000,IF(INDEX('計算A'!$D$60:$II$104,$B44,114)*HF44=1,IF(AND($E44=2,QM44=0),1000000,IF($F44&gt;0,INDEX('計算A'!DM$110:DM$114,$F44+1)+IF(AND($E44=1,QM44=0),1000,0),MIN(AEV44,20)*400+(IF('計算A'!DL$106=1,1-HE44,0)+IF('計算A'!DM$106=1,1-HG44,0))*150+185+'計算A'!DM$5*100000+IF(AND($E44=1,QM44=0),50000,0))),1000000))</f>
        <v/>
      </c>
      <c r="ZU44">
        <f>IF($B44=0,1000000,IF(INDEX('計算A'!$D$60:$II$104,$B44,115)*HG44=1,IF(AND($E44=2,QN44=0),1000000,IF($F44&gt;0,INDEX('計算A'!DN$110:DN$114,$F44+1)+IF(AND($E44=1,QN44=0),1000,0),MIN(AEV44,20)*400+(IF('計算A'!DM$106=1,1-HF44,0)+IF('計算A'!DN$106=1,1-HH44,0))*150+195+'計算A'!DN$5*100000+IF(AND($E44=1,QN44=0),50000,0))),1000000))</f>
        <v/>
      </c>
      <c r="ZV44">
        <f>IF($B44=0,1000000,IF(INDEX('計算A'!$D$60:$II$104,$B44,116)*HH44=1,IF(AND($E44=2,QO44=0),1000000,IF($F44&gt;0,INDEX('計算A'!DO$110:DO$114,$F44+1)+IF(AND($E44=1,QO44=0),1000,0),MIN(AEV44,20)*400+(IF('計算A'!DN$106=1,1-HG44,0)+IF('計算A'!DO$106=1,1-HI44,0))*150+205+'計算A'!DO$5*100000+IF(AND($E44=1,QO44=0),50000,0))),1000000))</f>
        <v/>
      </c>
      <c r="ZW44">
        <f>IF($B44=0,1000000,IF(INDEX('計算A'!$D$60:$II$104,$B44,117)*HI44=1,IF(AND($E44=2,QP44=0),1000000,IF($F44&gt;0,INDEX('計算A'!DP$110:DP$114,$F44+1)+IF(AND($E44=1,QP44=0),1000,0),MIN(AEV44,20)*400+(IF('計算A'!DO$106=1,1-HH44,0)+IF('計算A'!DP$106=1,1-HJ44,0))*150+215+'計算A'!DP$5*100000+IF(AND($E44=1,QP44=0),50000,0))),1000000))</f>
        <v/>
      </c>
      <c r="ZX44">
        <f>IF($B44=0,1000000,IF(INDEX('計算A'!$D$60:$II$104,$B44,118)*HJ44=1,IF(AND($E44=2,QQ44=0),1000000,IF($F44&gt;0,INDEX('計算A'!DQ$110:DQ$114,$F44+1)+IF(AND($E44=1,QQ44=0),1000,0),MIN(AEV44,20)*400+(IF('計算A'!DP$106=1,1-HI44,0)+IF('計算A'!DQ$106=1,1-HK44,0))*150+225+'計算A'!DQ$5*100000+IF(AND($E44=1,QQ44=0),50000,0))),1000000))</f>
        <v/>
      </c>
      <c r="ZY44">
        <f>IF($B44=0,1000000,IF(INDEX('計算A'!$D$60:$II$104,$B44,119)*HK44=1,IF(AND($E44=2,QR44=0),1000000,IF($F44&gt;0,INDEX('計算A'!DR$110:DR$114,$F44+1)+IF(AND($E44=1,QR44=0),1000,0),MIN(AEV44,20)*400+(IF('計算A'!DQ$106=1,1-HJ44,0)+IF('計算A'!DR$106=1,1-HL44,0))*150+235+'計算A'!DR$5*100000+IF(AND($E44=1,QR44=0),50000,0))),1000000))</f>
        <v/>
      </c>
      <c r="ZZ44">
        <f>IF($B44=0,1000000,IF(INDEX('計算A'!$D$60:$II$104,$B44,120)*HL44=1,IF(AND($E44=2,QS44=0),1000000,IF($F44&gt;0,INDEX('計算A'!DS$110:DS$114,$F44+1)+IF(AND($E44=1,QS44=0),1000,0),MIN(AEV44,20)*400+(IF('計算A'!DR$106=1,1-HK44,0))*150+245+'計算A'!DS$5*100000+IF(AND($E44=1,QS44=0),50000,0))),1000000))</f>
        <v/>
      </c>
      <c r="AAA44">
        <f>IF($B44=0,1000000,IF(INDEX('計算A'!$D$60:$II$104,$B44,121)*HM44=1,IF(AND($E44=2,QT44=0),1000000,IF($F44&gt;0,INDEX('計算A'!DT$110:DT$114,$F44+1)+IF(AND($E44=1,QT44=0),1000,0),MIN(AEW44,20)*400+(IF('計算A'!DT$106=1,1-HN44,0))*150+16+'計算A'!DT$5*100000+IF(AND($E44=1,QT44=0),50000,0))),1000000))</f>
        <v/>
      </c>
      <c r="AAB44">
        <f>IF($B44=0,1000000,IF(INDEX('計算A'!$D$60:$II$104,$B44,122)*HN44=1,IF(AND($E44=2,QU44=0),1000000,IF($F44&gt;0,INDEX('計算A'!DU$110:DU$114,$F44+1)+IF(AND($E44=1,QU44=0),1000,0),MIN(AEW44,20)*400+(IF('計算A'!DT$106=1,1-HM44,0)+IF('計算A'!DU$106=1,1-HO44,0))*150+26+'計算A'!DU$5*100000+IF(AND($E44=1,QU44=0),50000,0))),1000000))</f>
        <v/>
      </c>
      <c r="AAC44">
        <f>IF($B44=0,1000000,IF(INDEX('計算A'!$D$60:$II$104,$B44,123)*HO44=1,IF(AND($E44=2,QV44=0),1000000,IF($F44&gt;0,INDEX('計算A'!DV$110:DV$114,$F44+1)+IF(AND($E44=1,QV44=0),1000,0),MIN(AEW44,20)*400+(IF('計算A'!DU$106=1,1-HN44,0)+IF('計算A'!DV$106=1,1-HP44,0))*150+36+'計算A'!DV$5*100000+IF(AND($E44=1,QV44=0),50000,0))),1000000))</f>
        <v/>
      </c>
      <c r="AAD44">
        <f>IF($B44=0,1000000,IF(INDEX('計算A'!$D$60:$II$104,$B44,124)*HP44=1,IF(AND($E44=2,QW44=0),1000000,IF($F44&gt;0,INDEX('計算A'!DW$110:DW$114,$F44+1)+IF(AND($E44=1,QW44=0),1000,0),MIN(AEW44,20)*400+(IF('計算A'!DV$106=1,1-HO44,0)+IF('計算A'!DW$106=1,1-HQ44,0))*150+46+'計算A'!DW$5*100000+IF(AND($E44=1,QW44=0),50000,0))),1000000))</f>
        <v/>
      </c>
      <c r="AAE44">
        <f>IF($B44=0,1000000,IF(INDEX('計算A'!$D$60:$II$104,$B44,125)*HQ44=1,IF(AND($E44=2,QX44=0),1000000,IF($F44&gt;0,INDEX('計算A'!DX$110:DX$114,$F44+1)+IF(AND($E44=1,QX44=0),1000,0),MIN(AEW44,20)*400+(IF('計算A'!DW$106=1,1-HP44,0)+IF('計算A'!DX$106=1,1-HR44,0))*150+56+'計算A'!DX$5*100000+IF(AND($E44=1,QX44=0),50000,0))),1000000))</f>
        <v/>
      </c>
      <c r="AAF44">
        <f>IF($B44=0,1000000,IF(INDEX('計算A'!$D$60:$II$104,$B44,126)*HR44=1,IF(AND($E44=2,QY44=0),1000000,IF($F44&gt;0,INDEX('計算A'!DY$110:DY$114,$F44+1)+IF(AND($E44=1,QY44=0),1000,0),MIN(AEW44,20)*400+(IF('計算A'!DX$106=1,1-HQ44,0)+IF('計算A'!DY$106=1,1-HS44,0))*150+66+'計算A'!DY$5*100000+IF(AND($E44=1,QY44=0),50000,0))),1000000))</f>
        <v/>
      </c>
      <c r="AAG44">
        <f>IF($B44=0,1000000,IF(INDEX('計算A'!$D$60:$II$104,$B44,127)*HS44=1,IF(AND($E44=2,QZ44=0),1000000,IF($F44&gt;0,INDEX('計算A'!DZ$110:DZ$114,$F44+1)+IF(AND($E44=1,QZ44=0),1000,0),MIN(AEW44,20)*400+(IF('計算A'!DY$106=1,1-HR44,0)+IF('計算A'!DZ$106=1,1-HT44,0))*150+76+'計算A'!DZ$5*100000+IF(AND($E44=1,QZ44=0),50000,0))),1000000))</f>
        <v/>
      </c>
      <c r="AAH44">
        <f>IF($B44=0,1000000,IF(INDEX('計算A'!$D$60:$II$104,$B44,128)*HT44=1,IF(AND($E44=2,RA44=0),1000000,IF($F44&gt;0,INDEX('計算A'!EA$110:EA$114,$F44+1)+IF(AND($E44=1,RA44=0),1000,0),MIN(AEW44,20)*400+(IF('計算A'!DZ$106=1,1-HS44,0)+IF('計算A'!EA$106=1,1-HU44,0))*150+86+'計算A'!EA$5*100000+IF(AND($E44=1,RA44=0),50000,0))),1000000))</f>
        <v/>
      </c>
      <c r="AAI44">
        <f>IF($B44=0,1000000,IF(INDEX('計算A'!$D$60:$II$104,$B44,129)*HU44=1,IF(AND($E44=2,RB44=0),1000000,IF($F44&gt;0,INDEX('計算A'!EB$110:EB$114,$F44+1)+IF(AND($E44=1,RB44=0),1000,0),MIN(AEW44,20)*400+(IF('計算A'!EA$106=1,1-HT44,0)+IF('計算A'!EB$106=1,1-HV44,0))*150+96+'計算A'!EB$5*100000+IF(AND($E44=1,RB44=0),50000,0))),1000000))</f>
        <v/>
      </c>
      <c r="AAJ44">
        <f>IF($B44=0,1000000,IF(INDEX('計算A'!$D$60:$II$104,$B44,130)*HV44=1,IF(AND($E44=2,RC44=0),1000000,IF($F44&gt;0,INDEX('計算A'!EC$110:EC$114,$F44+1)+IF(AND($E44=1,RC44=0),1000,0),MIN(AEW44,20)*400+(IF('計算A'!EB$106=1,1-HU44,0)+IF('計算A'!EC$106=1,1-HW44,0))*150+106+'計算A'!EC$5*100000+IF(AND($E44=1,RC44=0),50000,0))),1000000))</f>
        <v/>
      </c>
      <c r="AAK44">
        <f>IF($B44=0,1000000,IF(INDEX('計算A'!$D$60:$II$104,$B44,131)*HW44=1,IF(AND($E44=2,RD44=0),1000000,IF($F44&gt;0,INDEX('計算A'!ED$110:ED$114,$F44+1)+IF(AND($E44=1,RD44=0),1000,0),MIN(AEW44,20)*400+(IF('計算A'!EC$106=1,1-HV44,0)+IF('計算A'!ED$106=1,1-HX44,0))*150+116+'計算A'!ED$5*100000+IF(AND($E44=1,RD44=0),50000,0))),1000000))</f>
        <v/>
      </c>
      <c r="AAL44">
        <f>IF($B44=0,1000000,IF(INDEX('計算A'!$D$60:$II$104,$B44,132)*HX44=1,IF(AND($E44=2,RE44=0),1000000,IF($F44&gt;0,INDEX('計算A'!EE$110:EE$114,$F44+1)+IF(AND($E44=1,RE44=0),1000,0),MIN(AEW44,20)*400+(IF('計算A'!ED$106=1,1-HW44,0)+IF('計算A'!EE$106=1,1-HY44,0))*150+126+'計算A'!EE$5*100000+IF(AND($E44=1,RE44=0),50000,0))),1000000))</f>
        <v/>
      </c>
      <c r="AAM44">
        <f>IF($B44=0,1000000,IF(INDEX('計算A'!$D$60:$II$104,$B44,133)*HY44=1,IF(AND($E44=2,RF44=0),1000000,IF($F44&gt;0,INDEX('計算A'!EF$110:EF$114,$F44+1)+IF(AND($E44=1,RF44=0),1000,0),MIN(AEW44,20)*400+(IF('計算A'!EE$106=1,1-HX44,0)+IF('計算A'!EF$106=1,1-HZ44,0))*150+136+'計算A'!EF$5*100000+IF(AND($E44=1,RF44=0),50000,0))),1000000))</f>
        <v/>
      </c>
      <c r="AAN44">
        <f>IF($B44=0,1000000,IF(INDEX('計算A'!$D$60:$II$104,$B44,134)*HZ44=1,IF(AND($E44=2,RG44=0),1000000,IF($F44&gt;0,INDEX('計算A'!EG$110:EG$114,$F44+1)+IF(AND($E44=1,RG44=0),1000,0),MIN(AEW44,20)*400+(IF('計算A'!EF$106=1,1-HY44,0)+IF('計算A'!EG$106=1,1-IA44,0))*150+146+'計算A'!EG$5*100000+IF(AND($E44=1,RG44=0),50000,0))),1000000))</f>
        <v/>
      </c>
      <c r="AAO44">
        <f>IF($B44=0,1000000,IF(INDEX('計算A'!$D$60:$II$104,$B44,135)*IA44=1,IF(AND($E44=2,RH44=0),1000000,IF($F44&gt;0,INDEX('計算A'!EH$110:EH$114,$F44+1)+IF(AND($E44=1,RH44=0),1000,0),MIN(AEW44,20)*400+(IF('計算A'!EG$106=1,1-HZ44,0)+IF('計算A'!EH$106=1,1-IB44,0))*150+156+'計算A'!EH$5*100000+IF(AND($E44=1,RH44=0),50000,0))),1000000))</f>
        <v/>
      </c>
      <c r="AAP44">
        <f>IF($B44=0,1000000,IF(INDEX('計算A'!$D$60:$II$104,$B44,136)*IB44=1,IF(AND($E44=2,RI44=0),1000000,IF($F44&gt;0,INDEX('計算A'!EI$110:EI$114,$F44+1)+IF(AND($E44=1,RI44=0),1000,0),MIN(AEW44,20)*400+(IF('計算A'!EH$106=1,1-IA44,0)+IF('計算A'!EI$106=1,1-IC44,0))*150+166+'計算A'!EI$5*100000+IF(AND($E44=1,RI44=0),50000,0))),1000000))</f>
        <v/>
      </c>
      <c r="AAQ44">
        <f>IF($B44=0,1000000,IF(INDEX('計算A'!$D$60:$II$104,$B44,137)*IC44=1,IF(AND($E44=2,RJ44=0),1000000,IF($F44&gt;0,INDEX('計算A'!EJ$110:EJ$114,$F44+1)+IF(AND($E44=1,RJ44=0),1000,0),MIN(AEW44,20)*400+(IF('計算A'!EI$106=1,1-IB44,0)+IF('計算A'!EJ$106=1,1-ID44,0))*150+176+'計算A'!EJ$5*100000+IF(AND($E44=1,RJ44=0),50000,0))),1000000))</f>
        <v/>
      </c>
      <c r="AAR44">
        <f>IF($B44=0,1000000,IF(INDEX('計算A'!$D$60:$II$104,$B44,138)*ID44=1,IF(AND($E44=2,RK44=0),1000000,IF($F44&gt;0,INDEX('計算A'!EK$110:EK$114,$F44+1)+IF(AND($E44=1,RK44=0),1000,0),MIN(AEW44,20)*400+(IF('計算A'!EJ$106=1,1-IC44,0)+IF('計算A'!EK$106=1,1-IE44,0))*150+186+'計算A'!EK$5*100000+IF(AND($E44=1,RK44=0),50000,0))),1000000))</f>
        <v/>
      </c>
      <c r="AAS44">
        <f>IF($B44=0,1000000,IF(INDEX('計算A'!$D$60:$II$104,$B44,139)*IE44=1,IF(AND($E44=2,RL44=0),1000000,IF($F44&gt;0,INDEX('計算A'!EL$110:EL$114,$F44+1)+IF(AND($E44=1,RL44=0),1000,0),MIN(AEW44,20)*400+(IF('計算A'!EK$106=1,1-ID44,0)+IF('計算A'!EL$106=1,1-IF44,0))*150+196+'計算A'!EL$5*100000+IF(AND($E44=1,RL44=0),50000,0))),1000000))</f>
        <v/>
      </c>
      <c r="AAT44">
        <f>IF($B44=0,1000000,IF(INDEX('計算A'!$D$60:$II$104,$B44,140)*IF44=1,IF(AND($E44=2,RM44=0),1000000,IF($F44&gt;0,INDEX('計算A'!EM$110:EM$114,$F44+1)+IF(AND($E44=1,RM44=0),1000,0),MIN(AEW44,20)*400+(IF('計算A'!EL$106=1,1-IE44,0)+IF('計算A'!EM$106=1,1-IG44,0))*150+206+'計算A'!EM$5*100000+IF(AND($E44=1,RM44=0),50000,0))),1000000))</f>
        <v/>
      </c>
      <c r="AAU44">
        <f>IF($B44=0,1000000,IF(INDEX('計算A'!$D$60:$II$104,$B44,141)*IG44=1,IF(AND($E44=2,RN44=0),1000000,IF($F44&gt;0,INDEX('計算A'!EN$110:EN$114,$F44+1)+IF(AND($E44=1,RN44=0),1000,0),MIN(AEW44,20)*400+(IF('計算A'!EM$106=1,1-IF44,0)+IF('計算A'!EN$106=1,1-IH44,0))*150+216+'計算A'!EN$5*100000+IF(AND($E44=1,RN44=0),50000,0))),1000000))</f>
        <v/>
      </c>
      <c r="AAV44">
        <f>IF($B44=0,1000000,IF(INDEX('計算A'!$D$60:$II$104,$B44,142)*IH44=1,IF(AND($E44=2,RO44=0),1000000,IF($F44&gt;0,INDEX('計算A'!EO$110:EO$114,$F44+1)+IF(AND($E44=1,RO44=0),1000,0),MIN(AEW44,20)*400+(IF('計算A'!EN$106=1,1-IG44,0)+IF('計算A'!EO$106=1,1-II44,0))*150+226+'計算A'!EO$5*100000+IF(AND($E44=1,RO44=0),50000,0))),1000000))</f>
        <v/>
      </c>
      <c r="AAW44">
        <f>IF($B44=0,1000000,IF(INDEX('計算A'!$D$60:$II$104,$B44,143)*II44=1,IF(AND($E44=2,RP44=0),1000000,IF($F44&gt;0,INDEX('計算A'!EP$110:EP$114,$F44+1)+IF(AND($E44=1,RP44=0),1000,0),MIN(AEW44,20)*400+(IF('計算A'!EO$106=1,1-IH44,0)+IF('計算A'!EP$106=1,1-IJ44,0))*150+236+'計算A'!EP$5*100000+IF(AND($E44=1,RP44=0),50000,0))),1000000))</f>
        <v/>
      </c>
      <c r="AAX44">
        <f>IF($B44=0,1000000,IF(INDEX('計算A'!$D$60:$II$104,$B44,144)*IJ44=1,IF(AND($E44=2,RQ44=0),1000000,IF($F44&gt;0,INDEX('計算A'!EQ$110:EQ$114,$F44+1)+IF(AND($E44=1,RQ44=0),1000,0),MIN(AEW44,20)*400+(IF('計算A'!EP$106=1,1-II44,0))*150+246+'計算A'!EQ$5*100000+IF(AND($E44=1,RQ44=0),50000,0))),1000000))</f>
        <v/>
      </c>
      <c r="AAY44">
        <f>IF($B44=0,1000000,IF(INDEX('計算A'!$D$60:$II$104,$B44,145)*IK44=1,IF(AND($E44=2,RR44=0),1000000,IF($F44&gt;0,INDEX('計算A'!ER$110:ER$114,$F44+1)+IF(AND($E44=1,RR44=0),1000,0),MIN(AEX44,20)*400+(IF('計算A'!ER$106=1,1-IL44,0))*150+17+'計算A'!ER$5*100000+IF(AND($E44=1,RR44=0),50000,0))),1000000))</f>
        <v/>
      </c>
      <c r="AAZ44">
        <f>IF($B44=0,1000000,IF(INDEX('計算A'!$D$60:$II$104,$B44,146)*IL44=1,IF(AND($E44=2,RS44=0),1000000,IF($F44&gt;0,INDEX('計算A'!ES$110:ES$114,$F44+1)+IF(AND($E44=1,RS44=0),1000,0),MIN(AEX44,20)*400+(IF('計算A'!ER$106=1,1-IK44,0)+IF('計算A'!ES$106=1,1-IM44,0))*150+27+'計算A'!ES$5*100000+IF(AND($E44=1,RS44=0),50000,0))),1000000))</f>
        <v/>
      </c>
      <c r="ABA44">
        <f>IF($B44=0,1000000,IF(INDEX('計算A'!$D$60:$II$104,$B44,147)*IM44=1,IF(AND($E44=2,RT44=0),1000000,IF($F44&gt;0,INDEX('計算A'!ET$110:ET$114,$F44+1)+IF(AND($E44=1,RT44=0),1000,0),MIN(AEX44,20)*400+(IF('計算A'!ES$106=1,1-IL44,0)+IF('計算A'!ET$106=1,1-IN44,0))*150+37+'計算A'!ET$5*100000+IF(AND($E44=1,RT44=0),50000,0))),1000000))</f>
        <v/>
      </c>
      <c r="ABB44">
        <f>IF($B44=0,1000000,IF(INDEX('計算A'!$D$60:$II$104,$B44,148)*IN44=1,IF(AND($E44=2,RU44=0),1000000,IF($F44&gt;0,INDEX('計算A'!EU$110:EU$114,$F44+1)+IF(AND($E44=1,RU44=0),1000,0),MIN(AEX44,20)*400+(IF('計算A'!ET$106=1,1-IM44,0)+IF('計算A'!EU$106=1,1-IO44,0))*150+47+'計算A'!EU$5*100000+IF(AND($E44=1,RU44=0),50000,0))),1000000))</f>
        <v/>
      </c>
      <c r="ABC44">
        <f>IF($B44=0,1000000,IF(INDEX('計算A'!$D$60:$II$104,$B44,149)*IO44=1,IF(AND($E44=2,RV44=0),1000000,IF($F44&gt;0,INDEX('計算A'!EV$110:EV$114,$F44+1)+IF(AND($E44=1,RV44=0),1000,0),MIN(AEX44,20)*400+(IF('計算A'!EU$106=1,1-IN44,0)+IF('計算A'!EV$106=1,1-IP44,0))*150+57+'計算A'!EV$5*100000+IF(AND($E44=1,RV44=0),50000,0))),1000000))</f>
        <v/>
      </c>
      <c r="ABD44">
        <f>IF($B44=0,1000000,IF(INDEX('計算A'!$D$60:$II$104,$B44,150)*IP44=1,IF(AND($E44=2,RW44=0),1000000,IF($F44&gt;0,INDEX('計算A'!EW$110:EW$114,$F44+1)+IF(AND($E44=1,RW44=0),1000,0),MIN(AEX44,20)*400+(IF('計算A'!EV$106=1,1-IO44,0)+IF('計算A'!EW$106=1,1-IQ44,0))*150+67+'計算A'!EW$5*100000+IF(AND($E44=1,RW44=0),50000,0))),1000000))</f>
        <v/>
      </c>
      <c r="ABE44">
        <f>IF($B44=0,1000000,IF(INDEX('計算A'!$D$60:$II$104,$B44,151)*IQ44=1,IF(AND($E44=2,RX44=0),1000000,IF($F44&gt;0,INDEX('計算A'!EX$110:EX$114,$F44+1)+IF(AND($E44=1,RX44=0),1000,0),MIN(AEX44,20)*400+(IF('計算A'!EW$106=1,1-IP44,0)+IF('計算A'!EX$106=1,1-IR44,0))*150+77+'計算A'!EX$5*100000+IF(AND($E44=1,RX44=0),50000,0))),1000000))</f>
        <v/>
      </c>
      <c r="ABF44">
        <f>IF($B44=0,1000000,IF(INDEX('計算A'!$D$60:$II$104,$B44,152)*IR44=1,IF(AND($E44=2,RY44=0),1000000,IF($F44&gt;0,INDEX('計算A'!EY$110:EY$114,$F44+1)+IF(AND($E44=1,RY44=0),1000,0),MIN(AEX44,20)*400+(IF('計算A'!EX$106=1,1-IQ44,0)+IF('計算A'!EY$106=1,1-IS44,0))*150+87+'計算A'!EY$5*100000+IF(AND($E44=1,RY44=0),50000,0))),1000000))</f>
        <v/>
      </c>
      <c r="ABG44">
        <f>IF($B44=0,1000000,IF(INDEX('計算A'!$D$60:$II$104,$B44,153)*IS44=1,IF(AND($E44=2,RZ44=0),1000000,IF($F44&gt;0,INDEX('計算A'!EZ$110:EZ$114,$F44+1)+IF(AND($E44=1,RZ44=0),1000,0),MIN(AEX44,20)*400+(IF('計算A'!EY$106=1,1-IR44,0)+IF('計算A'!EZ$106=1,1-IT44,0))*150+97+'計算A'!EZ$5*100000+IF(AND($E44=1,RZ44=0),50000,0))),1000000))</f>
        <v/>
      </c>
      <c r="ABH44">
        <f>IF($B44=0,1000000,IF(INDEX('計算A'!$D$60:$II$104,$B44,154)*IT44=1,IF(AND($E44=2,SA44=0),1000000,IF($F44&gt;0,INDEX('計算A'!FA$110:FA$114,$F44+1)+IF(AND($E44=1,SA44=0),1000,0),MIN(AEX44,20)*400+(IF('計算A'!EZ$106=1,1-IS44,0)+IF('計算A'!FA$106=1,1-IU44,0))*150+107+'計算A'!FA$5*100000+IF(AND($E44=1,SA44=0),50000,0))),1000000))</f>
        <v/>
      </c>
      <c r="ABI44">
        <f>IF($B44=0,1000000,IF(INDEX('計算A'!$D$60:$II$104,$B44,155)*IU44=1,IF(AND($E44=2,SB44=0),1000000,IF($F44&gt;0,INDEX('計算A'!FB$110:FB$114,$F44+1)+IF(AND($E44=1,SB44=0),1000,0),MIN(AEX44,20)*400+(IF('計算A'!FA$106=1,1-IT44,0)+IF('計算A'!FB$106=1,1-IV44,0))*150+117+'計算A'!FB$5*100000+IF(AND($E44=1,SB44=0),50000,0))),1000000))</f>
        <v/>
      </c>
      <c r="ABJ44">
        <f>IF($B44=0,1000000,IF(INDEX('計算A'!$D$60:$II$104,$B44,156)*IV44=1,IF(AND($E44=2,SC44=0),1000000,IF($F44&gt;0,INDEX('計算A'!FC$110:FC$114,$F44+1)+IF(AND($E44=1,SC44=0),1000,0),MIN(AEX44,20)*400+(IF('計算A'!FB$106=1,1-IU44,0)+IF('計算A'!FC$106=1,1-IW44,0))*150+127+'計算A'!FC$5*100000+IF(AND($E44=1,SC44=0),50000,0))),1000000))</f>
        <v/>
      </c>
      <c r="ABK44">
        <f>IF($B44=0,1000000,IF(INDEX('計算A'!$D$60:$II$104,$B44,157)*IW44=1,IF(AND($E44=2,SD44=0),1000000,IF($F44&gt;0,INDEX('計算A'!FD$110:FD$114,$F44+1)+IF(AND($E44=1,SD44=0),1000,0),MIN(AEX44,20)*400+(IF('計算A'!FC$106=1,1-IV44,0)+IF('計算A'!FD$106=1,1-IX44,0))*150+137+'計算A'!FD$5*100000+IF(AND($E44=1,SD44=0),50000,0))),1000000))</f>
        <v/>
      </c>
      <c r="ABL44">
        <f>IF($B44=0,1000000,IF(INDEX('計算A'!$D$60:$II$104,$B44,158)*IX44=1,IF(AND($E44=2,SE44=0),1000000,IF($F44&gt;0,INDEX('計算A'!FE$110:FE$114,$F44+1)+IF(AND($E44=1,SE44=0),1000,0),MIN(AEX44,20)*400+(IF('計算A'!FD$106=1,1-IW44,0)+IF('計算A'!FE$106=1,1-IY44,0))*150+147+'計算A'!FE$5*100000+IF(AND($E44=1,SE44=0),50000,0))),1000000))</f>
        <v/>
      </c>
      <c r="ABM44">
        <f>IF($B44=0,1000000,IF(INDEX('計算A'!$D$60:$II$104,$B44,159)*IY44=1,IF(AND($E44=2,SF44=0),1000000,IF($F44&gt;0,INDEX('計算A'!FF$110:FF$114,$F44+1)+IF(AND($E44=1,SF44=0),1000,0),MIN(AEX44,20)*400+(IF('計算A'!FE$106=1,1-IX44,0)+IF('計算A'!FF$106=1,1-IZ44,0))*150+157+'計算A'!FF$5*100000+IF(AND($E44=1,SF44=0),50000,0))),1000000))</f>
        <v/>
      </c>
      <c r="ABN44">
        <f>IF($B44=0,1000000,IF(INDEX('計算A'!$D$60:$II$104,$B44,160)*IZ44=1,IF(AND($E44=2,SG44=0),1000000,IF($F44&gt;0,INDEX('計算A'!FG$110:FG$114,$F44+1)+IF(AND($E44=1,SG44=0),1000,0),MIN(AEX44,20)*400+(IF('計算A'!FF$106=1,1-IY44,0)+IF('計算A'!FG$106=1,1-JA44,0))*150+167+'計算A'!FG$5*100000+IF(AND($E44=1,SG44=0),50000,0))),1000000))</f>
        <v/>
      </c>
      <c r="ABO44">
        <f>IF($B44=0,1000000,IF(INDEX('計算A'!$D$60:$II$104,$B44,161)*JA44=1,IF(AND($E44=2,SH44=0),1000000,IF($F44&gt;0,INDEX('計算A'!FH$110:FH$114,$F44+1)+IF(AND($E44=1,SH44=0),1000,0),MIN(AEX44,20)*400+(IF('計算A'!FG$106=1,1-IZ44,0)+IF('計算A'!FH$106=1,1-JB44,0))*150+177+'計算A'!FH$5*100000+IF(AND($E44=1,SH44=0),50000,0))),1000000))</f>
        <v/>
      </c>
      <c r="ABP44">
        <f>IF($B44=0,1000000,IF(INDEX('計算A'!$D$60:$II$104,$B44,162)*JB44=1,IF(AND($E44=2,SI44=0),1000000,IF($F44&gt;0,INDEX('計算A'!FI$110:FI$114,$F44+1)+IF(AND($E44=1,SI44=0),1000,0),MIN(AEX44,20)*400+(IF('計算A'!FH$106=1,1-JA44,0)+IF('計算A'!FI$106=1,1-JC44,0))*150+187+'計算A'!FI$5*100000+IF(AND($E44=1,SI44=0),50000,0))),1000000))</f>
        <v/>
      </c>
      <c r="ABQ44">
        <f>IF($B44=0,1000000,IF(INDEX('計算A'!$D$60:$II$104,$B44,163)*JC44=1,IF(AND($E44=2,SJ44=0),1000000,IF($F44&gt;0,INDEX('計算A'!FJ$110:FJ$114,$F44+1)+IF(AND($E44=1,SJ44=0),1000,0),MIN(AEX44,20)*400+(IF('計算A'!FI$106=1,1-JB44,0)+IF('計算A'!FJ$106=1,1-JD44,0))*150+197+'計算A'!FJ$5*100000+IF(AND($E44=1,SJ44=0),50000,0))),1000000))</f>
        <v/>
      </c>
      <c r="ABR44">
        <f>IF($B44=0,1000000,IF(INDEX('計算A'!$D$60:$II$104,$B44,164)*JD44=1,IF(AND($E44=2,SK44=0),1000000,IF($F44&gt;0,INDEX('計算A'!FK$110:FK$114,$F44+1)+IF(AND($E44=1,SK44=0),1000,0),MIN(AEX44,20)*400+(IF('計算A'!FJ$106=1,1-JC44,0)+IF('計算A'!FK$106=1,1-JE44,0))*150+207+'計算A'!FK$5*100000+IF(AND($E44=1,SK44=0),50000,0))),1000000))</f>
        <v/>
      </c>
      <c r="ABS44">
        <f>IF($B44=0,1000000,IF(INDEX('計算A'!$D$60:$II$104,$B44,165)*JE44=1,IF(AND($E44=2,SL44=0),1000000,IF($F44&gt;0,INDEX('計算A'!FL$110:FL$114,$F44+1)+IF(AND($E44=1,SL44=0),1000,0),MIN(AEX44,20)*400+(IF('計算A'!FK$106=1,1-JD44,0)+IF('計算A'!FL$106=1,1-JF44,0))*150+217+'計算A'!FL$5*100000+IF(AND($E44=1,SL44=0),50000,0))),1000000))</f>
        <v/>
      </c>
      <c r="ABT44">
        <f>IF($B44=0,1000000,IF(INDEX('計算A'!$D$60:$II$104,$B44,166)*JF44=1,IF(AND($E44=2,SM44=0),1000000,IF($F44&gt;0,INDEX('計算A'!FM$110:FM$114,$F44+1)+IF(AND($E44=1,SM44=0),1000,0),MIN(AEX44,20)*400+(IF('計算A'!FL$106=1,1-JE44,0)+IF('計算A'!FM$106=1,1-JG44,0))*150+227+'計算A'!FM$5*100000+IF(AND($E44=1,SM44=0),50000,0))),1000000))</f>
        <v/>
      </c>
      <c r="ABU44">
        <f>IF($B44=0,1000000,IF(INDEX('計算A'!$D$60:$II$104,$B44,167)*JG44=1,IF(AND($E44=2,SN44=0),1000000,IF($F44&gt;0,INDEX('計算A'!FN$110:FN$114,$F44+1)+IF(AND($E44=1,SN44=0),1000,0),MIN(AEX44,20)*400+(IF('計算A'!FM$106=1,1-JF44,0)+IF('計算A'!FN$106=1,1-JH44,0))*150+237+'計算A'!FN$5*100000+IF(AND($E44=1,SN44=0),50000,0))),1000000))</f>
        <v/>
      </c>
      <c r="ABV44">
        <f>IF($B44=0,1000000,IF(INDEX('計算A'!$D$60:$II$104,$B44,168)*JH44=1,IF(AND($E44=2,SO44=0),1000000,IF($F44&gt;0,INDEX('計算A'!FO$110:FO$114,$F44+1)+IF(AND($E44=1,SO44=0),1000,0),MIN(AEX44,20)*400+(IF('計算A'!FN$106=1,1-JG44,0))*150+247+'計算A'!FO$5*100000+IF(AND($E44=1,SO44=0),50000,0))),1000000))</f>
        <v/>
      </c>
      <c r="ABW44">
        <f>IF($B44=0,1000000,IF(INDEX('計算A'!$D$60:$II$104,$B44,169)*JI44=1,IF(AND($E44=2,SP44=0),1000000,IF($F44&gt;0,INDEX('計算A'!FP$110:FP$114,$F44+1)+IF(AND($E44=1,SP44=0),1000,0),MIN(AEY44,20)*400+(IF('計算A'!FP$106=1,1-JJ44,0))*150+18+'計算A'!FP$5*100000+IF(AND($E44=1,SP44=0),50000,0))),1000000))</f>
        <v/>
      </c>
      <c r="ABX44">
        <f>IF($B44=0,1000000,IF(INDEX('計算A'!$D$60:$II$104,$B44,170)*JJ44=1,IF(AND($E44=2,SQ44=0),1000000,IF($F44&gt;0,INDEX('計算A'!FQ$110:FQ$114,$F44+1)+IF(AND($E44=1,SQ44=0),1000,0),MIN(AEY44,20)*400+(IF('計算A'!FP$106=1,1-JI44,0)+IF('計算A'!FQ$106=1,1-JK44,0))*150+28+'計算A'!FQ$5*100000+IF(AND($E44=1,SQ44=0),50000,0))),1000000))</f>
        <v/>
      </c>
      <c r="ABY44">
        <f>IF($B44=0,1000000,IF(INDEX('計算A'!$D$60:$II$104,$B44,171)*JK44=1,IF(AND($E44=2,SR44=0),1000000,IF($F44&gt;0,INDEX('計算A'!FR$110:FR$114,$F44+1)+IF(AND($E44=1,SR44=0),1000,0),MIN(AEY44,20)*400+(IF('計算A'!FQ$106=1,1-JJ44,0)+IF('計算A'!FR$106=1,1-JL44,0))*150+38+'計算A'!FR$5*100000+IF(AND($E44=1,SR44=0),50000,0))),1000000))</f>
        <v/>
      </c>
      <c r="ABZ44">
        <f>IF($B44=0,1000000,IF(INDEX('計算A'!$D$60:$II$104,$B44,172)*JL44=1,IF(AND($E44=2,SS44=0),1000000,IF($F44&gt;0,INDEX('計算A'!FS$110:FS$114,$F44+1)+IF(AND($E44=1,SS44=0),1000,0),MIN(AEY44,20)*400+(IF('計算A'!FR$106=1,1-JK44,0)+IF('計算A'!FS$106=1,1-JM44,0))*150+48+'計算A'!FS$5*100000+IF(AND($E44=1,SS44=0),50000,0))),1000000))</f>
        <v/>
      </c>
      <c r="ACA44">
        <f>IF($B44=0,1000000,IF(INDEX('計算A'!$D$60:$II$104,$B44,173)*JM44=1,IF(AND($E44=2,ST44=0),1000000,IF($F44&gt;0,INDEX('計算A'!FT$110:FT$114,$F44+1)+IF(AND($E44=1,ST44=0),1000,0),MIN(AEY44,20)*400+(IF('計算A'!FS$106=1,1-JL44,0)+IF('計算A'!FT$106=1,1-JN44,0))*150+58+'計算A'!FT$5*100000+IF(AND($E44=1,ST44=0),50000,0))),1000000))</f>
        <v/>
      </c>
      <c r="ACB44">
        <f>IF($B44=0,1000000,IF(INDEX('計算A'!$D$60:$II$104,$B44,174)*JN44=1,IF(AND($E44=2,SU44=0),1000000,IF($F44&gt;0,INDEX('計算A'!FU$110:FU$114,$F44+1)+IF(AND($E44=1,SU44=0),1000,0),MIN(AEY44,20)*400+(IF('計算A'!FT$106=1,1-JM44,0)+IF('計算A'!FU$106=1,1-JO44,0))*150+68+'計算A'!FU$5*100000+IF(AND($E44=1,SU44=0),50000,0))),1000000))</f>
        <v/>
      </c>
      <c r="ACC44">
        <f>IF($B44=0,1000000,IF(INDEX('計算A'!$D$60:$II$104,$B44,175)*JO44=1,IF(AND($E44=2,SV44=0),1000000,IF($F44&gt;0,INDEX('計算A'!FV$110:FV$114,$F44+1)+IF(AND($E44=1,SV44=0),1000,0),MIN(AEY44,20)*400+(IF('計算A'!FU$106=1,1-JN44,0)+IF('計算A'!FV$106=1,1-JP44,0))*150+78+'計算A'!FV$5*100000+IF(AND($E44=1,SV44=0),50000,0))),1000000))</f>
        <v/>
      </c>
      <c r="ACD44">
        <f>IF($B44=0,1000000,IF(INDEX('計算A'!$D$60:$II$104,$B44,176)*JP44=1,IF(AND($E44=2,SW44=0),1000000,IF($F44&gt;0,INDEX('計算A'!FW$110:FW$114,$F44+1)+IF(AND($E44=1,SW44=0),1000,0),MIN(AEY44,20)*400+(IF('計算A'!FV$106=1,1-JO44,0)+IF('計算A'!FW$106=1,1-JQ44,0))*150+88+'計算A'!FW$5*100000+IF(AND($E44=1,SW44=0),50000,0))),1000000))</f>
        <v/>
      </c>
      <c r="ACE44">
        <f>IF($B44=0,1000000,IF(INDEX('計算A'!$D$60:$II$104,$B44,177)*JQ44=1,IF(AND($E44=2,SX44=0),1000000,IF($F44&gt;0,INDEX('計算A'!FX$110:FX$114,$F44+1)+IF(AND($E44=1,SX44=0),1000,0),MIN(AEY44,20)*400+(IF('計算A'!FW$106=1,1-JP44,0)+IF('計算A'!FX$106=1,1-JR44,0))*150+98+'計算A'!FX$5*100000+IF(AND($E44=1,SX44=0),50000,0))),1000000))</f>
        <v/>
      </c>
      <c r="ACF44">
        <f>IF($B44=0,1000000,IF(INDEX('計算A'!$D$60:$II$104,$B44,178)*JR44=1,IF(AND($E44=2,SY44=0),1000000,IF($F44&gt;0,INDEX('計算A'!FY$110:FY$114,$F44+1)+IF(AND($E44=1,SY44=0),1000,0),MIN(AEY44,20)*400+(IF('計算A'!FX$106=1,1-JQ44,0)+IF('計算A'!FY$106=1,1-JS44,0))*150+108+'計算A'!FY$5*100000+IF(AND($E44=1,SY44=0),50000,0))),1000000))</f>
        <v/>
      </c>
      <c r="ACG44">
        <f>IF($B44=0,1000000,IF(INDEX('計算A'!$D$60:$II$104,$B44,179)*JS44=1,IF(AND($E44=2,SZ44=0),1000000,IF($F44&gt;0,INDEX('計算A'!FZ$110:FZ$114,$F44+1)+IF(AND($E44=1,SZ44=0),1000,0),MIN(AEY44,20)*400+(IF('計算A'!FY$106=1,1-JR44,0)+IF('計算A'!FZ$106=1,1-JT44,0))*150+118+'計算A'!FZ$5*100000+IF(AND($E44=1,SZ44=0),50000,0))),1000000))</f>
        <v/>
      </c>
      <c r="ACH44">
        <f>IF($B44=0,1000000,IF(INDEX('計算A'!$D$60:$II$104,$B44,180)*JT44=1,IF(AND($E44=2,TA44=0),1000000,IF($F44&gt;0,INDEX('計算A'!GA$110:GA$114,$F44+1)+IF(AND($E44=1,TA44=0),1000,0),MIN(AEY44,20)*400+(IF('計算A'!FZ$106=1,1-JS44,0)+IF('計算A'!GA$106=1,1-JU44,0))*150+128+'計算A'!GA$5*100000+IF(AND($E44=1,TA44=0),50000,0))),1000000))</f>
        <v/>
      </c>
      <c r="ACI44">
        <f>IF($B44=0,1000000,IF(INDEX('計算A'!$D$60:$II$104,$B44,181)*JU44=1,IF(AND($E44=2,TB44=0),1000000,IF($F44&gt;0,INDEX('計算A'!GB$110:GB$114,$F44+1)+IF(AND($E44=1,TB44=0),1000,0),MIN(AEY44,20)*400+(IF('計算A'!GA$106=1,1-JT44,0)+IF('計算A'!GB$106=1,1-JV44,0))*150+138+'計算A'!GB$5*100000+IF(AND($E44=1,TB44=0),50000,0))),1000000))</f>
        <v/>
      </c>
      <c r="ACJ44">
        <f>IF($B44=0,1000000,IF(INDEX('計算A'!$D$60:$II$104,$B44,182)*JV44=1,IF(AND($E44=2,TC44=0),1000000,IF($F44&gt;0,INDEX('計算A'!GC$110:GC$114,$F44+1)+IF(AND($E44=1,TC44=0),1000,0),MIN(AEY44,20)*400+(IF('計算A'!GB$106=1,1-JU44,0)+IF('計算A'!GC$106=1,1-JW44,0))*150+148+'計算A'!GC$5*100000+IF(AND($E44=1,TC44=0),50000,0))),1000000))</f>
        <v/>
      </c>
      <c r="ACK44">
        <f>IF($B44=0,1000000,IF(INDEX('計算A'!$D$60:$II$104,$B44,183)*JW44=1,IF(AND($E44=2,TD44=0),1000000,IF($F44&gt;0,INDEX('計算A'!GD$110:GD$114,$F44+1)+IF(AND($E44=1,TD44=0),1000,0),MIN(AEY44,20)*400+(IF('計算A'!GC$106=1,1-JV44,0)+IF('計算A'!GD$106=1,1-JX44,0))*150+158+'計算A'!GD$5*100000+IF(AND($E44=1,TD44=0),50000,0))),1000000))</f>
        <v/>
      </c>
      <c r="ACL44">
        <f>IF($B44=0,1000000,IF(INDEX('計算A'!$D$60:$II$104,$B44,184)*JX44=1,IF(AND($E44=2,TE44=0),1000000,IF($F44&gt;0,INDEX('計算A'!GE$110:GE$114,$F44+1)+IF(AND($E44=1,TE44=0),1000,0),MIN(AEY44,20)*400+(IF('計算A'!GD$106=1,1-JW44,0)+IF('計算A'!GE$106=1,1-JY44,0))*150+168+'計算A'!GE$5*100000+IF(AND($E44=1,TE44=0),50000,0))),1000000))</f>
        <v/>
      </c>
      <c r="ACM44">
        <f>IF($B44=0,1000000,IF(INDEX('計算A'!$D$60:$II$104,$B44,185)*JY44=1,IF(AND($E44=2,TF44=0),1000000,IF($F44&gt;0,INDEX('計算A'!GF$110:GF$114,$F44+1)+IF(AND($E44=1,TF44=0),1000,0),MIN(AEY44,20)*400+(IF('計算A'!GE$106=1,1-JX44,0)+IF('計算A'!GF$106=1,1-JZ44,0))*150+178+'計算A'!GF$5*100000+IF(AND($E44=1,TF44=0),50000,0))),1000000))</f>
        <v/>
      </c>
      <c r="ACN44">
        <f>IF($B44=0,1000000,IF(INDEX('計算A'!$D$60:$II$104,$B44,186)*JZ44=1,IF(AND($E44=2,TG44=0),1000000,IF($F44&gt;0,INDEX('計算A'!GG$110:GG$114,$F44+1)+IF(AND($E44=1,TG44=0),1000,0),MIN(AEY44,20)*400+(IF('計算A'!GF$106=1,1-JY44,0)+IF('計算A'!GG$106=1,1-KA44,0))*150+188+'計算A'!GG$5*100000+IF(AND($E44=1,TG44=0),50000,0))),1000000))</f>
        <v/>
      </c>
      <c r="ACO44">
        <f>IF($B44=0,1000000,IF(INDEX('計算A'!$D$60:$II$104,$B44,187)*KA44=1,IF(AND($E44=2,TH44=0),1000000,IF($F44&gt;0,INDEX('計算A'!GH$110:GH$114,$F44+1)+IF(AND($E44=1,TH44=0),1000,0),MIN(AEY44,20)*400+(IF('計算A'!GG$106=1,1-JZ44,0)+IF('計算A'!GH$106=1,1-KB44,0))*150+198+'計算A'!GH$5*100000+IF(AND($E44=1,TH44=0),50000,0))),1000000))</f>
        <v/>
      </c>
      <c r="ACP44">
        <f>IF($B44=0,1000000,IF(INDEX('計算A'!$D$60:$II$104,$B44,188)*KB44=1,IF(AND($E44=2,TI44=0),1000000,IF($F44&gt;0,INDEX('計算A'!GI$110:GI$114,$F44+1)+IF(AND($E44=1,TI44=0),1000,0),MIN(AEY44,20)*400+(IF('計算A'!GH$106=1,1-KA44,0)+IF('計算A'!GI$106=1,1-KC44,0))*150+208+'計算A'!GI$5*100000+IF(AND($E44=1,TI44=0),50000,0))),1000000))</f>
        <v/>
      </c>
      <c r="ACQ44">
        <f>IF($B44=0,1000000,IF(INDEX('計算A'!$D$60:$II$104,$B44,189)*KC44=1,IF(AND($E44=2,TJ44=0),1000000,IF($F44&gt;0,INDEX('計算A'!GJ$110:GJ$114,$F44+1)+IF(AND($E44=1,TJ44=0),1000,0),MIN(AEY44,20)*400+(IF('計算A'!GI$106=1,1-KB44,0)+IF('計算A'!GJ$106=1,1-KD44,0))*150+218+'計算A'!GJ$5*100000+IF(AND($E44=1,TJ44=0),50000,0))),1000000))</f>
        <v/>
      </c>
      <c r="ACR44">
        <f>IF($B44=0,1000000,IF(INDEX('計算A'!$D$60:$II$104,$B44,190)*KD44=1,IF(AND($E44=2,TK44=0),1000000,IF($F44&gt;0,INDEX('計算A'!GK$110:GK$114,$F44+1)+IF(AND($E44=1,TK44=0),1000,0),MIN(AEY44,20)*400+(IF('計算A'!GJ$106=1,1-KC44,0)+IF('計算A'!GK$106=1,1-KE44,0))*150+228+'計算A'!GK$5*100000+IF(AND($E44=1,TK44=0),50000,0))),1000000))</f>
        <v/>
      </c>
      <c r="ACS44">
        <f>IF($B44=0,1000000,IF(INDEX('計算A'!$D$60:$II$104,$B44,191)*KE44=1,IF(AND($E44=2,TL44=0),1000000,IF($F44&gt;0,INDEX('計算A'!GL$110:GL$114,$F44+1)+IF(AND($E44=1,TL44=0),1000,0),MIN(AEY44,20)*400+(IF('計算A'!GK$106=1,1-KD44,0)+IF('計算A'!GL$106=1,1-KF44,0))*150+238+'計算A'!GL$5*100000+IF(AND($E44=1,TL44=0),50000,0))),1000000))</f>
        <v/>
      </c>
      <c r="ACT44">
        <f>IF($B44=0,1000000,IF(INDEX('計算A'!$D$60:$II$104,$B44,192)*KF44=1,IF(AND($E44=2,TM44=0),1000000,IF($F44&gt;0,INDEX('計算A'!GM$110:GM$114,$F44+1)+IF(AND($E44=1,TM44=0),1000,0),MIN(AEY44,20)*400+(IF('計算A'!GL$106=1,1-KE44,0))*150+248+'計算A'!GM$5*100000+IF(AND($E44=1,TM44=0),50000,0))),1000000))</f>
        <v/>
      </c>
      <c r="ACU44">
        <f>IF($B44=0,1000000,IF(INDEX('計算A'!$D$60:$II$104,$B44,193)*KG44=1,IF(AND($E44=2,TN44=0),1000000,IF($F44&gt;0,INDEX('計算A'!GN$110:GN$114,$F44+1)+IF(AND($E44=1,TN44=0),1000,0),MIN(AEZ44,20)*400+(IF('計算A'!GN$106=1,1-KH44,0))*150+19+'計算A'!GN$5*100000+IF(AND($E44=1,TN44=0),50000,0))),1000000))</f>
        <v/>
      </c>
      <c r="ACV44">
        <f>IF($B44=0,1000000,IF(INDEX('計算A'!$D$60:$II$104,$B44,194)*KH44=1,IF(AND($E44=2,TO44=0),1000000,IF($F44&gt;0,INDEX('計算A'!GO$110:GO$114,$F44+1)+IF(AND($E44=1,TO44=0),1000,0),MIN(AEZ44,20)*400+(IF('計算A'!GN$106=1,1-KG44,0)+IF('計算A'!GO$106=1,1-KI44,0))*150+29+'計算A'!GO$5*100000+IF(AND($E44=1,TO44=0),50000,0))),1000000))</f>
        <v/>
      </c>
      <c r="ACW44">
        <f>IF($B44=0,1000000,IF(INDEX('計算A'!$D$60:$II$104,$B44,195)*KI44=1,IF(AND($E44=2,TP44=0),1000000,IF($F44&gt;0,INDEX('計算A'!GP$110:GP$114,$F44+1)+IF(AND($E44=1,TP44=0),1000,0),MIN(AEZ44,20)*400+(IF('計算A'!GO$106=1,1-KH44,0)+IF('計算A'!GP$106=1,1-KJ44,0))*150+39+'計算A'!GP$5*100000+IF(AND($E44=1,TP44=0),50000,0))),1000000))</f>
        <v/>
      </c>
      <c r="ACX44">
        <f>IF($B44=0,1000000,IF(INDEX('計算A'!$D$60:$II$104,$B44,196)*KJ44=1,IF(AND($E44=2,TQ44=0),1000000,IF($F44&gt;0,INDEX('計算A'!GQ$110:GQ$114,$F44+1)+IF(AND($E44=1,TQ44=0),1000,0),MIN(AEZ44,20)*400+(IF('計算A'!GP$106=1,1-KI44,0)+IF('計算A'!GQ$106=1,1-KK44,0))*150+49+'計算A'!GQ$5*100000+IF(AND($E44=1,TQ44=0),50000,0))),1000000))</f>
        <v/>
      </c>
      <c r="ACY44">
        <f>IF($B44=0,1000000,IF(INDEX('計算A'!$D$60:$II$104,$B44,197)*KK44=1,IF(AND($E44=2,TR44=0),1000000,IF($F44&gt;0,INDEX('計算A'!GR$110:GR$114,$F44+1)+IF(AND($E44=1,TR44=0),1000,0),MIN(AEZ44,20)*400+(IF('計算A'!GQ$106=1,1-KJ44,0)+IF('計算A'!GR$106=1,1-KL44,0))*150+59+'計算A'!GR$5*100000+IF(AND($E44=1,TR44=0),50000,0))),1000000))</f>
        <v/>
      </c>
      <c r="ACZ44">
        <f>IF($B44=0,1000000,IF(INDEX('計算A'!$D$60:$II$104,$B44,198)*KL44=1,IF(AND($E44=2,TS44=0),1000000,IF($F44&gt;0,INDEX('計算A'!GS$110:GS$114,$F44+1)+IF(AND($E44=1,TS44=0),1000,0),MIN(AEZ44,20)*400+(IF('計算A'!GR$106=1,1-KK44,0)+IF('計算A'!GS$106=1,1-KM44,0))*150+69+'計算A'!GS$5*100000+IF(AND($E44=1,TS44=0),50000,0))),1000000))</f>
        <v/>
      </c>
      <c r="ADA44">
        <f>IF($B44=0,1000000,IF(INDEX('計算A'!$D$60:$II$104,$B44,199)*KM44=1,IF(AND($E44=2,TT44=0),1000000,IF($F44&gt;0,INDEX('計算A'!GT$110:GT$114,$F44+1)+IF(AND($E44=1,TT44=0),1000,0),MIN(AEZ44,20)*400+(IF('計算A'!GS$106=1,1-KL44,0)+IF('計算A'!GT$106=1,1-KN44,0))*150+79+'計算A'!GT$5*100000+IF(AND($E44=1,TT44=0),50000,0))),1000000))</f>
        <v/>
      </c>
      <c r="ADB44">
        <f>IF($B44=0,1000000,IF(INDEX('計算A'!$D$60:$II$104,$B44,200)*KN44=1,IF(AND($E44=2,TU44=0),1000000,IF($F44&gt;0,INDEX('計算A'!GU$110:GU$114,$F44+1)+IF(AND($E44=1,TU44=0),1000,0),MIN(AEZ44,20)*400+(IF('計算A'!GT$106=1,1-KM44,0)+IF('計算A'!GU$106=1,1-KO44,0))*150+89+'計算A'!GU$5*100000+IF(AND($E44=1,TU44=0),50000,0))),1000000))</f>
        <v/>
      </c>
      <c r="ADC44">
        <f>IF($B44=0,1000000,IF(INDEX('計算A'!$D$60:$II$104,$B44,201)*KO44=1,IF(AND($E44=2,TV44=0),1000000,IF($F44&gt;0,INDEX('計算A'!GV$110:GV$114,$F44+1)+IF(AND($E44=1,TV44=0),1000,0),MIN(AEZ44,20)*400+(IF('計算A'!GU$106=1,1-KN44,0)+IF('計算A'!GV$106=1,1-KP44,0))*150+99+'計算A'!GV$5*100000+IF(AND($E44=1,TV44=0),50000,0))),1000000))</f>
        <v/>
      </c>
      <c r="ADD44">
        <f>IF($B44=0,1000000,IF(INDEX('計算A'!$D$60:$II$104,$B44,202)*KP44=1,IF(AND($E44=2,TW44=0),1000000,IF($F44&gt;0,INDEX('計算A'!GW$110:GW$114,$F44+1)+IF(AND($E44=1,TW44=0),1000,0),MIN(AEZ44,20)*400+(IF('計算A'!GV$106=1,1-KO44,0)+IF('計算A'!GW$106=1,1-KQ44,0))*150+109+'計算A'!GW$5*100000+IF(AND($E44=1,TW44=0),50000,0))),1000000))</f>
        <v/>
      </c>
      <c r="ADE44">
        <f>IF($B44=0,1000000,IF(INDEX('計算A'!$D$60:$II$104,$B44,203)*KQ44=1,IF(AND($E44=2,TX44=0),1000000,IF($F44&gt;0,INDEX('計算A'!GX$110:GX$114,$F44+1)+IF(AND($E44=1,TX44=0),1000,0),MIN(AEZ44,20)*400+(IF('計算A'!GW$106=1,1-KP44,0)+IF('計算A'!GX$106=1,1-KR44,0))*150+119+'計算A'!GX$5*100000+IF(AND($E44=1,TX44=0),50000,0))),1000000))</f>
        <v/>
      </c>
      <c r="ADF44">
        <f>IF($B44=0,1000000,IF(INDEX('計算A'!$D$60:$II$104,$B44,204)*KR44=1,IF(AND($E44=2,TY44=0),1000000,IF($F44&gt;0,INDEX('計算A'!GY$110:GY$114,$F44+1)+IF(AND($E44=1,TY44=0),1000,0),MIN(AEZ44,20)*400+(IF('計算A'!GX$106=1,1-KQ44,0)+IF('計算A'!GY$106=1,1-KS44,0))*150+129+'計算A'!GY$5*100000+IF(AND($E44=1,TY44=0),50000,0))),1000000))</f>
        <v/>
      </c>
      <c r="ADG44">
        <f>IF($B44=0,1000000,IF(INDEX('計算A'!$D$60:$II$104,$B44,205)*KS44=1,IF(AND($E44=2,TZ44=0),1000000,IF($F44&gt;0,INDEX('計算A'!GZ$110:GZ$114,$F44+1)+IF(AND($E44=1,TZ44=0),1000,0),MIN(AEZ44,20)*400+(IF('計算A'!GY$106=1,1-KR44,0)+IF('計算A'!GZ$106=1,1-KT44,0))*150+139+'計算A'!GZ$5*100000+IF(AND($E44=1,TZ44=0),50000,0))),1000000))</f>
        <v/>
      </c>
      <c r="ADH44">
        <f>IF($B44=0,1000000,IF(INDEX('計算A'!$D$60:$II$104,$B44,206)*KT44=1,IF(AND($E44=2,UA44=0),1000000,IF($F44&gt;0,INDEX('計算A'!HA$110:HA$114,$F44+1)+IF(AND($E44=1,UA44=0),1000,0),MIN(AEZ44,20)*400+(IF('計算A'!GZ$106=1,1-KS44,0)+IF('計算A'!HA$106=1,1-KU44,0))*150+149+'計算A'!HA$5*100000+IF(AND($E44=1,UA44=0),50000,0))),1000000))</f>
        <v/>
      </c>
      <c r="ADI44">
        <f>IF($B44=0,1000000,IF(INDEX('計算A'!$D$60:$II$104,$B44,207)*KU44=1,IF(AND($E44=2,UB44=0),1000000,IF($F44&gt;0,INDEX('計算A'!HB$110:HB$114,$F44+1)+IF(AND($E44=1,UB44=0),1000,0),MIN(AEZ44,20)*400+(IF('計算A'!HA$106=1,1-KT44,0)+IF('計算A'!HB$106=1,1-KV44,0))*150+159+'計算A'!HB$5*100000+IF(AND($E44=1,UB44=0),50000,0))),1000000))</f>
        <v/>
      </c>
      <c r="ADJ44">
        <f>IF($B44=0,1000000,IF(INDEX('計算A'!$D$60:$II$104,$B44,208)*KV44=1,IF(AND($E44=2,UC44=0),1000000,IF($F44&gt;0,INDEX('計算A'!HC$110:HC$114,$F44+1)+IF(AND($E44=1,UC44=0),1000,0),MIN(AEZ44,20)*400+(IF('計算A'!HB$106=1,1-KU44,0)+IF('計算A'!HC$106=1,1-KW44,0))*150+169+'計算A'!HC$5*100000+IF(AND($E44=1,UC44=0),50000,0))),1000000))</f>
        <v/>
      </c>
      <c r="ADK44">
        <f>IF($B44=0,1000000,IF(INDEX('計算A'!$D$60:$II$104,$B44,209)*KW44=1,IF(AND($E44=2,UD44=0),1000000,IF($F44&gt;0,INDEX('計算A'!HD$110:HD$114,$F44+1)+IF(AND($E44=1,UD44=0),1000,0),MIN(AEZ44,20)*400+(IF('計算A'!HC$106=1,1-KV44,0)+IF('計算A'!HD$106=1,1-KX44,0))*150+179+'計算A'!HD$5*100000+IF(AND($E44=1,UD44=0),50000,0))),1000000))</f>
        <v/>
      </c>
      <c r="ADL44">
        <f>IF($B44=0,1000000,IF(INDEX('計算A'!$D$60:$II$104,$B44,210)*KX44=1,IF(AND($E44=2,UE44=0),1000000,IF($F44&gt;0,INDEX('計算A'!HE$110:HE$114,$F44+1)+IF(AND($E44=1,UE44=0),1000,0),MIN(AEZ44,20)*400+(IF('計算A'!HD$106=1,1-KW44,0)+IF('計算A'!HE$106=1,1-KY44,0))*150+189+'計算A'!HE$5*100000+IF(AND($E44=1,UE44=0),50000,0))),1000000))</f>
        <v/>
      </c>
      <c r="ADM44">
        <f>IF($B44=0,1000000,IF(INDEX('計算A'!$D$60:$II$104,$B44,211)*KY44=1,IF(AND($E44=2,UF44=0),1000000,IF($F44&gt;0,INDEX('計算A'!HF$110:HF$114,$F44+1)+IF(AND($E44=1,UF44=0),1000,0),MIN(AEZ44,20)*400+(IF('計算A'!HE$106=1,1-KX44,0)+IF('計算A'!HF$106=1,1-KZ44,0))*150+199+'計算A'!HF$5*100000+IF(AND($E44=1,UF44=0),50000,0))),1000000))</f>
        <v/>
      </c>
      <c r="ADN44">
        <f>IF($B44=0,1000000,IF(INDEX('計算A'!$D$60:$II$104,$B44,212)*KZ44=1,IF(AND($E44=2,UG44=0),1000000,IF($F44&gt;0,INDEX('計算A'!HG$110:HG$114,$F44+1)+IF(AND($E44=1,UG44=0),1000,0),MIN(AEZ44,20)*400+(IF('計算A'!HF$106=1,1-KY44,0)+IF('計算A'!HG$106=1,1-LA44,0))*150+209+'計算A'!HG$5*100000+IF(AND($E44=1,UG44=0),50000,0))),1000000))</f>
        <v/>
      </c>
      <c r="ADO44">
        <f>IF($B44=0,1000000,IF(INDEX('計算A'!$D$60:$II$104,$B44,213)*LA44=1,IF(AND($E44=2,UH44=0),1000000,IF($F44&gt;0,INDEX('計算A'!HH$110:HH$114,$F44+1)+IF(AND($E44=1,UH44=0),1000,0),MIN(AEZ44,20)*400+(IF('計算A'!HG$106=1,1-KZ44,0)+IF('計算A'!HH$106=1,1-LB44,0))*150+219+'計算A'!HH$5*100000+IF(AND($E44=1,UH44=0),50000,0))),1000000))</f>
        <v/>
      </c>
      <c r="ADP44">
        <f>IF($B44=0,1000000,IF(INDEX('計算A'!$D$60:$II$104,$B44,214)*LB44=1,IF(AND($E44=2,UI44=0),1000000,IF($F44&gt;0,INDEX('計算A'!HI$110:HI$114,$F44+1)+IF(AND($E44=1,UI44=0),1000,0),MIN(AEZ44,20)*400+(IF('計算A'!HH$106=1,1-LA44,0)+IF('計算A'!HI$106=1,1-LC44,0))*150+229+'計算A'!HI$5*100000+IF(AND($E44=1,UI44=0),50000,0))),1000000))</f>
        <v/>
      </c>
      <c r="ADQ44">
        <f>IF($B44=0,1000000,IF(INDEX('計算A'!$D$60:$II$104,$B44,215)*LC44=1,IF(AND($E44=2,UJ44=0),1000000,IF($F44&gt;0,INDEX('計算A'!HJ$110:HJ$114,$F44+1)+IF(AND($E44=1,UJ44=0),1000,0),MIN(AEZ44,20)*400+(IF('計算A'!HI$106=1,1-LB44,0)+IF('計算A'!HJ$106=1,1-LD44,0))*150+239+'計算A'!HJ$5*100000+IF(AND($E44=1,UJ44=0),50000,0))),1000000))</f>
        <v/>
      </c>
      <c r="ADR44">
        <f>IF($B44=0,1000000,IF(INDEX('計算A'!$D$60:$II$104,$B44,216)*LD44=1,IF(AND($E44=2,UK44=0),1000000,IF($F44&gt;0,INDEX('計算A'!HK$110:HK$114,$F44+1)+IF(AND($E44=1,UK44=0),1000,0),MIN(AEZ44,20)*400+(IF('計算A'!HJ$106=1,1-LC44,0))*150+249+'計算A'!HK$5*100000+IF(AND($E44=1,UK44=0),50000,0))),1000000))</f>
        <v/>
      </c>
      <c r="ADS44">
        <f>IF($B44=0,1000000,IF(INDEX('計算A'!$D$60:$II$104,$B44,217)*LE44=1,IF(AND($E44=2,UL44=0),1000000,IF($F44&gt;0,INDEX('計算A'!HL$110:HL$114,$F44+1)+IF(AND($E44=1,UL44=0),1000,0),MIN(AFA44,20)*400+(IF('計算A'!HL$106=1,1-LF44,0))*150+20+'計算A'!HL$5*100000+IF(AND($E44=1,UL44=0),50000,0))),1000000))</f>
        <v/>
      </c>
      <c r="ADT44">
        <f>IF($B44=0,1000000,IF(INDEX('計算A'!$D$60:$II$104,$B44,218)*LF44=1,IF(AND($E44=2,UM44=0),1000000,IF($F44&gt;0,INDEX('計算A'!HM$110:HM$114,$F44+1)+IF(AND($E44=1,UM44=0),1000,0),MIN(AFA44,20)*400+(IF('計算A'!HL$106=1,1-LE44,0)+IF('計算A'!HM$106=1,1-LG44,0))*150+30+'計算A'!HM$5*100000+IF(AND($E44=1,UM44=0),50000,0))),1000000))</f>
        <v/>
      </c>
      <c r="ADU44">
        <f>IF($B44=0,1000000,IF(INDEX('計算A'!$D$60:$II$104,$B44,219)*LG44=1,IF(AND($E44=2,UN44=0),1000000,IF($F44&gt;0,INDEX('計算A'!HN$110:HN$114,$F44+1)+IF(AND($E44=1,UN44=0),1000,0),MIN(AFA44,20)*400+(IF('計算A'!HM$106=1,1-LF44,0)+IF('計算A'!HN$106=1,1-LH44,0))*150+40+'計算A'!HN$5*100000+IF(AND($E44=1,UN44=0),50000,0))),1000000))</f>
        <v/>
      </c>
      <c r="ADV44">
        <f>IF($B44=0,1000000,IF(INDEX('計算A'!$D$60:$II$104,$B44,220)*LH44=1,IF(AND($E44=2,UO44=0),1000000,IF($F44&gt;0,INDEX('計算A'!HO$110:HO$114,$F44+1)+IF(AND($E44=1,UO44=0),1000,0),MIN(AFA44,20)*400+(IF('計算A'!HN$106=1,1-LG44,0)+IF('計算A'!HO$106=1,1-LI44,0))*150+50+'計算A'!HO$5*100000+IF(AND($E44=1,UO44=0),50000,0))),1000000))</f>
        <v/>
      </c>
      <c r="ADW44">
        <f>IF($B44=0,1000000,IF(INDEX('計算A'!$D$60:$II$104,$B44,221)*LI44=1,IF(AND($E44=2,UP44=0),1000000,IF($F44&gt;0,INDEX('計算A'!HP$110:HP$114,$F44+1)+IF(AND($E44=1,UP44=0),1000,0),MIN(AFA44,20)*400+(IF('計算A'!HO$106=1,1-LH44,0)+IF('計算A'!HP$106=1,1-LJ44,0))*150+60+'計算A'!HP$5*100000+IF(AND($E44=1,UP44=0),50000,0))),1000000))</f>
        <v/>
      </c>
      <c r="ADX44">
        <f>IF($B44=0,1000000,IF(INDEX('計算A'!$D$60:$II$104,$B44,222)*LJ44=1,IF(AND($E44=2,UQ44=0),1000000,IF($F44&gt;0,INDEX('計算A'!HQ$110:HQ$114,$F44+1)+IF(AND($E44=1,UQ44=0),1000,0),MIN(AFA44,20)*400+(IF('計算A'!HP$106=1,1-LI44,0)+IF('計算A'!HQ$106=1,1-LK44,0))*150+70+'計算A'!HQ$5*100000+IF(AND($E44=1,UQ44=0),50000,0))),1000000))</f>
        <v/>
      </c>
      <c r="ADY44">
        <f>IF($B44=0,1000000,IF(INDEX('計算A'!$D$60:$II$104,$B44,223)*LK44=1,IF(AND($E44=2,UR44=0),1000000,IF($F44&gt;0,INDEX('計算A'!HR$110:HR$114,$F44+1)+IF(AND($E44=1,UR44=0),1000,0),MIN(AFA44,20)*400+(IF('計算A'!HQ$106=1,1-LJ44,0)+IF('計算A'!HR$106=1,1-LL44,0))*150+80+'計算A'!HR$5*100000+IF(AND($E44=1,UR44=0),50000,0))),1000000))</f>
        <v/>
      </c>
      <c r="ADZ44">
        <f>IF($B44=0,1000000,IF(INDEX('計算A'!$D$60:$II$104,$B44,224)*LL44=1,IF(AND($E44=2,US44=0),1000000,IF($F44&gt;0,INDEX('計算A'!HS$110:HS$114,$F44+1)+IF(AND($E44=1,US44=0),1000,0),MIN(AFA44,20)*400+(IF('計算A'!HR$106=1,1-LK44,0)+IF('計算A'!HS$106=1,1-LM44,0))*150+90+'計算A'!HS$5*100000+IF(AND($E44=1,US44=0),50000,0))),1000000))</f>
        <v/>
      </c>
      <c r="AEA44">
        <f>IF($B44=0,1000000,IF(INDEX('計算A'!$D$60:$II$104,$B44,225)*LM44=1,IF(AND($E44=2,UT44=0),1000000,IF($F44&gt;0,INDEX('計算A'!HT$110:HT$114,$F44+1)+IF(AND($E44=1,UT44=0),1000,0),MIN(AFA44,20)*400+(IF('計算A'!HS$106=1,1-LL44,0)+IF('計算A'!HT$106=1,1-LN44,0))*150+100+'計算A'!HT$5*100000+IF(AND($E44=1,UT44=0),50000,0))),1000000))</f>
        <v/>
      </c>
      <c r="AEB44">
        <f>IF($B44=0,1000000,IF(INDEX('計算A'!$D$60:$II$104,$B44,226)*LN44=1,IF(AND($E44=2,UU44=0),1000000,IF($F44&gt;0,INDEX('計算A'!HU$110:HU$114,$F44+1)+IF(AND($E44=1,UU44=0),1000,0),MIN(AFA44,20)*400+(IF('計算A'!HT$106=1,1-LM44,0)+IF('計算A'!HU$106=1,1-LO44,0))*150+110+'計算A'!HU$5*100000+IF(AND($E44=1,UU44=0),50000,0))),1000000))</f>
        <v/>
      </c>
      <c r="AEC44">
        <f>IF($B44=0,1000000,IF(INDEX('計算A'!$D$60:$II$104,$B44,227)*LO44=1,IF(AND($E44=2,UV44=0),1000000,IF($F44&gt;0,INDEX('計算A'!HV$110:HV$114,$F44+1)+IF(AND($E44=1,UV44=0),1000,0),MIN(AFA44,20)*400+(IF('計算A'!HU$106=1,1-LN44,0)+IF('計算A'!HV$106=1,1-LP44,0))*150+120+'計算A'!HV$5*100000+IF(AND($E44=1,UV44=0),50000,0))),1000000))</f>
        <v/>
      </c>
      <c r="AED44">
        <f>IF($B44=0,1000000,IF(INDEX('計算A'!$D$60:$II$104,$B44,228)*LP44=1,IF(AND($E44=2,UW44=0),1000000,IF($F44&gt;0,INDEX('計算A'!HW$110:HW$114,$F44+1)+IF(AND($E44=1,UW44=0),1000,0),MIN(AFA44,20)*400+(IF('計算A'!HV$106=1,1-LO44,0)+IF('計算A'!HW$106=1,1-LQ44,0))*150+130+'計算A'!HW$5*100000+IF(AND($E44=1,UW44=0),50000,0))),1000000))</f>
        <v/>
      </c>
      <c r="AEE44">
        <f>IF($B44=0,1000000,IF(INDEX('計算A'!$D$60:$II$104,$B44,229)*LQ44=1,IF(AND($E44=2,UX44=0),1000000,IF($F44&gt;0,INDEX('計算A'!HX$110:HX$114,$F44+1)+IF(AND($E44=1,UX44=0),1000,0),MIN(AFA44,20)*400+(IF('計算A'!HW$106=1,1-LP44,0)+IF('計算A'!HX$106=1,1-LR44,0))*150+140+'計算A'!HX$5*100000+IF(AND($E44=1,UX44=0),50000,0))),1000000))</f>
        <v/>
      </c>
      <c r="AEF44">
        <f>IF($B44=0,1000000,IF(INDEX('計算A'!$D$60:$II$104,$B44,230)*LR44=1,IF(AND($E44=2,UY44=0),1000000,IF($F44&gt;0,INDEX('計算A'!HY$110:HY$114,$F44+1)+IF(AND($E44=1,UY44=0),1000,0),MIN(AFA44,20)*400+(IF('計算A'!HX$106=1,1-LQ44,0)+IF('計算A'!HY$106=1,1-LS44,0))*150+150+'計算A'!HY$5*100000+IF(AND($E44=1,UY44=0),50000,0))),1000000))</f>
        <v/>
      </c>
      <c r="AEG44">
        <f>IF($B44=0,1000000,IF(INDEX('計算A'!$D$60:$II$104,$B44,231)*LS44=1,IF(AND($E44=2,UZ44=0),1000000,IF($F44&gt;0,INDEX('計算A'!HZ$110:HZ$114,$F44+1)+IF(AND($E44=1,UZ44=0),1000,0),MIN(AFA44,20)*400+(IF('計算A'!HY$106=1,1-LR44,0)+IF('計算A'!HZ$106=1,1-LT44,0))*150+160+'計算A'!HZ$5*100000+IF(AND($E44=1,UZ44=0),50000,0))),1000000))</f>
        <v/>
      </c>
      <c r="AEH44">
        <f>IF($B44=0,1000000,IF(INDEX('計算A'!$D$60:$II$104,$B44,232)*LT44=1,IF(AND($E44=2,VA44=0),1000000,IF($F44&gt;0,INDEX('計算A'!IA$110:IA$114,$F44+1)+IF(AND($E44=1,VA44=0),1000,0),MIN(AFA44,20)*400+(IF('計算A'!HZ$106=1,1-LS44,0)+IF('計算A'!IA$106=1,1-LU44,0))*150+170+'計算A'!IA$5*100000+IF(AND($E44=1,VA44=0),50000,0))),1000000))</f>
        <v/>
      </c>
      <c r="AEI44">
        <f>IF($B44=0,1000000,IF(INDEX('計算A'!$D$60:$II$104,$B44,233)*LU44=1,IF(AND($E44=2,VB44=0),1000000,IF($F44&gt;0,INDEX('計算A'!IB$110:IB$114,$F44+1)+IF(AND($E44=1,VB44=0),1000,0),MIN(AFA44,20)*400+(IF('計算A'!IA$106=1,1-LT44,0)+IF('計算A'!IB$106=1,1-LV44,0))*150+180+'計算A'!IB$5*100000+IF(AND($E44=1,VB44=0),50000,0))),1000000))</f>
        <v/>
      </c>
      <c r="AEJ44">
        <f>IF($B44=0,1000000,IF(INDEX('計算A'!$D$60:$II$104,$B44,234)*LV44=1,IF(AND($E44=2,VC44=0),1000000,IF($F44&gt;0,INDEX('計算A'!IC$110:IC$114,$F44+1)+IF(AND($E44=1,VC44=0),1000,0),MIN(AFA44,20)*400+(IF('計算A'!IB$106=1,1-LU44,0)+IF('計算A'!IC$106=1,1-LW44,0))*150+190+'計算A'!IC$5*100000+IF(AND($E44=1,VC44=0),50000,0))),1000000))</f>
        <v/>
      </c>
      <c r="AEK44">
        <f>IF($B44=0,1000000,IF(INDEX('計算A'!$D$60:$II$104,$B44,235)*LW44=1,IF(AND($E44=2,VD44=0),1000000,IF($F44&gt;0,INDEX('計算A'!ID$110:ID$114,$F44+1)+IF(AND($E44=1,VD44=0),1000,0),MIN(AFA44,20)*400+(IF('計算A'!IC$106=1,1-LV44,0)+IF('計算A'!ID$106=1,1-LX44,0))*150+200+'計算A'!ID$5*100000+IF(AND($E44=1,VD44=0),50000,0))),1000000))</f>
        <v/>
      </c>
      <c r="AEL44">
        <f>IF($B44=0,1000000,IF(INDEX('計算A'!$D$60:$II$104,$B44,236)*LX44=1,IF(AND($E44=2,VE44=0),1000000,IF($F44&gt;0,INDEX('計算A'!IE$110:IE$114,$F44+1)+IF(AND($E44=1,VE44=0),1000,0),MIN(AFA44,20)*400+(IF('計算A'!ID$106=1,1-LW44,0)+IF('計算A'!IE$106=1,1-LY44,0))*150+210+'計算A'!IE$5*100000+IF(AND($E44=1,VE44=0),50000,0))),1000000))</f>
        <v/>
      </c>
      <c r="AEM44">
        <f>IF($B44=0,1000000,IF(INDEX('計算A'!$D$60:$II$104,$B44,237)*LY44=1,IF(AND($E44=2,VF44=0),1000000,IF($F44&gt;0,INDEX('計算A'!IF$110:IF$114,$F44+1)+IF(AND($E44=1,VF44=0),1000,0),MIN(AFA44,20)*400+(IF('計算A'!IE$106=1,1-LX44,0)+IF('計算A'!IF$106=1,1-LZ44,0))*150+220+'計算A'!IF$5*100000+IF(AND($E44=1,VF44=0),50000,0))),1000000))</f>
        <v/>
      </c>
      <c r="AEN44">
        <f>IF($B44=0,1000000,IF(INDEX('計算A'!$D$60:$II$104,$B44,238)*LZ44=1,IF(AND($E44=2,VG44=0),1000000,IF($F44&gt;0,INDEX('計算A'!IG$110:IG$114,$F44+1)+IF(AND($E44=1,VG44=0),1000,0),MIN(AFA44,20)*400+(IF('計算A'!IF$106=1,1-LY44,0)+IF('計算A'!IG$106=1,1-MA44,0))*150+230+'計算A'!IG$5*100000+IF(AND($E44=1,VG44=0),50000,0))),1000000))</f>
        <v/>
      </c>
      <c r="AEO44">
        <f>IF($B44=0,1000000,IF(INDEX('計算A'!$D$60:$II$104,$B44,239)*MA44=1,IF(AND($E44=2,VH44=0),1000000,IF($F44&gt;0,INDEX('計算A'!IH$110:IH$114,$F44+1)+IF(AND($E44=1,VH44=0),1000,0),MIN(AFA44,20)*400+(IF('計算A'!IG$106=1,1-LZ44,0)+IF('計算A'!IH$106=1,1-MB44,0))*150+240+'計算A'!IH$5*100000+IF(AND($E44=1,VH44=0),50000,0))),1000000))</f>
        <v/>
      </c>
      <c r="AEP44">
        <f>IF($B44=0,1000000,IF(INDEX('計算A'!$D$60:$II$104,$B44,240)*MB44=1,IF(AND($E44=2,VI44=0),1000000,IF($F44&gt;0,INDEX('計算A'!II$110:II$114,$F44+1)+IF(AND($E44=1,VI44=0),1000,0),MIN(AFA44,20)*400+(IF('計算A'!IH$106=1,1-MA44,0))*150+250+'計算A'!II$5*100000+IF(AND($E44=1,VI44=0),50000,0))),1000000))</f>
        <v/>
      </c>
      <c r="AER44">
        <f>AER43+IF($C43&gt;0,IF(INDEX('計算A'!$D$2:$II$2,$C43)=1,1,0),0)</f>
        <v/>
      </c>
      <c r="AES44">
        <f>AES43+IF($C43&gt;0,IF(INDEX('計算A'!$D$2:$II$2,$C43)=2,1,0),0)</f>
        <v/>
      </c>
      <c r="AET44">
        <f>AET43+IF($C43&gt;0,IF(INDEX('計算A'!$D$2:$II$2,$C43)=3,1,0),0)</f>
        <v/>
      </c>
      <c r="AEU44">
        <f>AEU43+IF($C43&gt;0,IF(INDEX('計算A'!$D$2:$II$2,$C43)=4,1,0),0)</f>
        <v/>
      </c>
      <c r="AEV44">
        <f>AEV43+IF($C43&gt;0,IF(INDEX('計算A'!$D$2:$II$2,$C43)=5,1,0),0)</f>
        <v/>
      </c>
      <c r="AEW44">
        <f>AEW43+IF($C43&gt;0,IF(INDEX('計算A'!$D$2:$II$2,$C43)=6,1,0),0)</f>
        <v/>
      </c>
      <c r="AEX44">
        <f>AEX43+IF($C43&gt;0,IF(INDEX('計算A'!$D$2:$II$2,$C43)=7,1,0),0)</f>
        <v/>
      </c>
      <c r="AEY44">
        <f>AEY43+IF($C43&gt;0,IF(INDEX('計算A'!$D$2:$II$2,$C43)=8,1,0),0)</f>
        <v/>
      </c>
      <c r="AEZ44">
        <f>AEZ43+IF($C43&gt;0,IF(INDEX('計算A'!$D$2:$II$2,$C43)=9,1,0),0)</f>
        <v/>
      </c>
      <c r="AFA44">
        <f>AFA43+IF($C43&gt;0,IF(INDEX('計算A'!$D$2:$II$2,$C43)=10,1,0),0)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F($F45&gt;0,INDEX('計算A'!D$110:D$114,$F45+1)+IF(AND($E45=1,MD45=0),1000,0),MIN(AER45,20)*400+(IF('計算A'!D$106=1,1-CX45,0))*150+11+'計算A'!D$5*100000+IF(AND($E45=1,MD45=0),50000,0))),1000000))</f>
        <v/>
      </c>
      <c r="VL45">
        <f>IF($B45=0,1000000,IF(INDEX('計算A'!$D$60:$II$104,$B45,2)*CX45=1,IF(AND($E45=2,ME45=0),1000000,IF($F45&gt;0,INDEX('計算A'!E$110:E$114,$F45+1)+IF(AND($E45=1,ME45=0),1000,0),MIN(AER45,20)*400+(IF('計算A'!D$106=1,1-CW45,0)+IF('計算A'!E$106=1,1-CY45,0))*150+21+'計算A'!E$5*100000+IF(AND($E45=1,ME45=0),50000,0))),1000000))</f>
        <v/>
      </c>
      <c r="VM45">
        <f>IF($B45=0,1000000,IF(INDEX('計算A'!$D$60:$II$104,$B45,3)*CY45=1,IF(AND($E45=2,MF45=0),1000000,IF($F45&gt;0,INDEX('計算A'!F$110:F$114,$F45+1)+IF(AND($E45=1,MF45=0),1000,0),MIN(AER45,20)*400+(IF('計算A'!E$106=1,1-CX45,0)+IF('計算A'!F$106=1,1-CZ45,0))*150+31+'計算A'!F$5*100000+IF(AND($E45=1,MF45=0),50000,0))),1000000))</f>
        <v/>
      </c>
      <c r="VN45">
        <f>IF($B45=0,1000000,IF(INDEX('計算A'!$D$60:$II$104,$B45,4)*CZ45=1,IF(AND($E45=2,MG45=0),1000000,IF($F45&gt;0,INDEX('計算A'!G$110:G$114,$F45+1)+IF(AND($E45=1,MG45=0),1000,0),MIN(AER45,20)*400+(IF('計算A'!F$106=1,1-CY45,0)+IF('計算A'!G$106=1,1-DA45,0))*150+41+'計算A'!G$5*100000+IF(AND($E45=1,MG45=0),50000,0))),1000000))</f>
        <v/>
      </c>
      <c r="VO45">
        <f>IF($B45=0,1000000,IF(INDEX('計算A'!$D$60:$II$104,$B45,5)*DA45=1,IF(AND($E45=2,MH45=0),1000000,IF($F45&gt;0,INDEX('計算A'!H$110:H$114,$F45+1)+IF(AND($E45=1,MH45=0),1000,0),MIN(AER45,20)*400+(IF('計算A'!G$106=1,1-CZ45,0)+IF('計算A'!H$106=1,1-DB45,0))*150+51+'計算A'!H$5*100000+IF(AND($E45=1,MH45=0),50000,0))),1000000))</f>
        <v/>
      </c>
      <c r="VP45">
        <f>IF($B45=0,1000000,IF(INDEX('計算A'!$D$60:$II$104,$B45,6)*DB45=1,IF(AND($E45=2,MI45=0),1000000,IF($F45&gt;0,INDEX('計算A'!I$110:I$114,$F45+1)+IF(AND($E45=1,MI45=0),1000,0),MIN(AER45,20)*400+(IF('計算A'!H$106=1,1-DA45,0)+IF('計算A'!I$106=1,1-DC45,0))*150+61+'計算A'!I$5*100000+IF(AND($E45=1,MI45=0),50000,0))),1000000))</f>
        <v/>
      </c>
      <c r="VQ45">
        <f>IF($B45=0,1000000,IF(INDEX('計算A'!$D$60:$II$104,$B45,7)*DC45=1,IF(AND($E45=2,MJ45=0),1000000,IF($F45&gt;0,INDEX('計算A'!J$110:J$114,$F45+1)+IF(AND($E45=1,MJ45=0),1000,0),MIN(AER45,20)*400+(IF('計算A'!I$106=1,1-DB45,0)+IF('計算A'!J$106=1,1-DD45,0))*150+71+'計算A'!J$5*100000+IF(AND($E45=1,MJ45=0),50000,0))),1000000))</f>
        <v/>
      </c>
      <c r="VR45">
        <f>IF($B45=0,1000000,IF(INDEX('計算A'!$D$60:$II$104,$B45,8)*DD45=1,IF(AND($E45=2,MK45=0),1000000,IF($F45&gt;0,INDEX('計算A'!K$110:K$114,$F45+1)+IF(AND($E45=1,MK45=0),1000,0),MIN(AER45,20)*400+(IF('計算A'!J$106=1,1-DC45,0)+IF('計算A'!K$106=1,1-DE45,0))*150+81+'計算A'!K$5*100000+IF(AND($E45=1,MK45=0),50000,0))),1000000))</f>
        <v/>
      </c>
      <c r="VS45">
        <f>IF($B45=0,1000000,IF(INDEX('計算A'!$D$60:$II$104,$B45,9)*DE45=1,IF(AND($E45=2,ML45=0),1000000,IF($F45&gt;0,INDEX('計算A'!L$110:L$114,$F45+1)+IF(AND($E45=1,ML45=0),1000,0),MIN(AER45,20)*400+(IF('計算A'!K$106=1,1-DD45,0)+IF('計算A'!L$106=1,1-DF45,0))*150+91+'計算A'!L$5*100000+IF(AND($E45=1,ML45=0),50000,0))),1000000))</f>
        <v/>
      </c>
      <c r="VT45">
        <f>IF($B45=0,1000000,IF(INDEX('計算A'!$D$60:$II$104,$B45,10)*DF45=1,IF(AND($E45=2,MM45=0),1000000,IF($F45&gt;0,INDEX('計算A'!M$110:M$114,$F45+1)+IF(AND($E45=1,MM45=0),1000,0),MIN(AER45,20)*400+(IF('計算A'!L$106=1,1-DE45,0)+IF('計算A'!M$106=1,1-DG45,0))*150+101+'計算A'!M$5*100000+IF(AND($E45=1,MM45=0),50000,0))),1000000))</f>
        <v/>
      </c>
      <c r="VU45">
        <f>IF($B45=0,1000000,IF(INDEX('計算A'!$D$60:$II$104,$B45,11)*DG45=1,IF(AND($E45=2,MN45=0),1000000,IF($F45&gt;0,INDEX('計算A'!N$110:N$114,$F45+1)+IF(AND($E45=1,MN45=0),1000,0),MIN(AER45,20)*400+(IF('計算A'!M$106=1,1-DF45,0)+IF('計算A'!N$106=1,1-DH45,0))*150+111+'計算A'!N$5*100000+IF(AND($E45=1,MN45=0),50000,0))),1000000))</f>
        <v/>
      </c>
      <c r="VV45">
        <f>IF($B45=0,1000000,IF(INDEX('計算A'!$D$60:$II$104,$B45,12)*DH45=1,IF(AND($E45=2,MO45=0),1000000,IF($F45&gt;0,INDEX('計算A'!O$110:O$114,$F45+1)+IF(AND($E45=1,MO45=0),1000,0),MIN(AER45,20)*400+(IF('計算A'!N$106=1,1-DG45,0)+IF('計算A'!O$106=1,1-DI45,0))*150+121+'計算A'!O$5*100000+IF(AND($E45=1,MO45=0),50000,0))),1000000))</f>
        <v/>
      </c>
      <c r="VW45">
        <f>IF($B45=0,1000000,IF(INDEX('計算A'!$D$60:$II$104,$B45,13)*DI45=1,IF(AND($E45=2,MP45=0),1000000,IF($F45&gt;0,INDEX('計算A'!P$110:P$114,$F45+1)+IF(AND($E45=1,MP45=0),1000,0),MIN(AER45,20)*400+(IF('計算A'!O$106=1,1-DH45,0)+IF('計算A'!P$106=1,1-DJ45,0))*150+131+'計算A'!P$5*100000+IF(AND($E45=1,MP45=0),50000,0))),1000000))</f>
        <v/>
      </c>
      <c r="VX45">
        <f>IF($B45=0,1000000,IF(INDEX('計算A'!$D$60:$II$104,$B45,14)*DJ45=1,IF(AND($E45=2,MQ45=0),1000000,IF($F45&gt;0,INDEX('計算A'!Q$110:Q$114,$F45+1)+IF(AND($E45=1,MQ45=0),1000,0),MIN(AER45,20)*400+(IF('計算A'!P$106=1,1-DI45,0)+IF('計算A'!Q$106=1,1-DK45,0))*150+141+'計算A'!Q$5*100000+IF(AND($E45=1,MQ45=0),50000,0))),1000000))</f>
        <v/>
      </c>
      <c r="VY45">
        <f>IF($B45=0,1000000,IF(INDEX('計算A'!$D$60:$II$104,$B45,15)*DK45=1,IF(AND($E45=2,MR45=0),1000000,IF($F45&gt;0,INDEX('計算A'!R$110:R$114,$F45+1)+IF(AND($E45=1,MR45=0),1000,0),MIN(AER45,20)*400+(IF('計算A'!Q$106=1,1-DJ45,0)+IF('計算A'!R$106=1,1-DL45,0))*150+151+'計算A'!R$5*100000+IF(AND($E45=1,MR45=0),50000,0))),1000000))</f>
        <v/>
      </c>
      <c r="VZ45">
        <f>IF($B45=0,1000000,IF(INDEX('計算A'!$D$60:$II$104,$B45,16)*DL45=1,IF(AND($E45=2,MS45=0),1000000,IF($F45&gt;0,INDEX('計算A'!S$110:S$114,$F45+1)+IF(AND($E45=1,MS45=0),1000,0),MIN(AER45,20)*400+(IF('計算A'!R$106=1,1-DK45,0)+IF('計算A'!S$106=1,1-DM45,0))*150+161+'計算A'!S$5*100000+IF(AND($E45=1,MS45=0),50000,0))),1000000))</f>
        <v/>
      </c>
      <c r="WA45">
        <f>IF($B45=0,1000000,IF(INDEX('計算A'!$D$60:$II$104,$B45,17)*DM45=1,IF(AND($E45=2,MT45=0),1000000,IF($F45&gt;0,INDEX('計算A'!T$110:T$114,$F45+1)+IF(AND($E45=1,MT45=0),1000,0),MIN(AER45,20)*400+(IF('計算A'!S$106=1,1-DL45,0)+IF('計算A'!T$106=1,1-DN45,0))*150+171+'計算A'!T$5*100000+IF(AND($E45=1,MT45=0),50000,0))),1000000))</f>
        <v/>
      </c>
      <c r="WB45">
        <f>IF($B45=0,1000000,IF(INDEX('計算A'!$D$60:$II$104,$B45,18)*DN45=1,IF(AND($E45=2,MU45=0),1000000,IF($F45&gt;0,INDEX('計算A'!U$110:U$114,$F45+1)+IF(AND($E45=1,MU45=0),1000,0),MIN(AER45,20)*400+(IF('計算A'!T$106=1,1-DM45,0)+IF('計算A'!U$106=1,1-DO45,0))*150+181+'計算A'!U$5*100000+IF(AND($E45=1,MU45=0),50000,0))),1000000))</f>
        <v/>
      </c>
      <c r="WC45">
        <f>IF($B45=0,1000000,IF(INDEX('計算A'!$D$60:$II$104,$B45,19)*DO45=1,IF(AND($E45=2,MV45=0),1000000,IF($F45&gt;0,INDEX('計算A'!V$110:V$114,$F45+1)+IF(AND($E45=1,MV45=0),1000,0),MIN(AER45,20)*400+(IF('計算A'!U$106=1,1-DN45,0)+IF('計算A'!V$106=1,1-DP45,0))*150+191+'計算A'!V$5*100000+IF(AND($E45=1,MV45=0),50000,0))),1000000))</f>
        <v/>
      </c>
      <c r="WD45">
        <f>IF($B45=0,1000000,IF(INDEX('計算A'!$D$60:$II$104,$B45,20)*DP45=1,IF(AND($E45=2,MW45=0),1000000,IF($F45&gt;0,INDEX('計算A'!W$110:W$114,$F45+1)+IF(AND($E45=1,MW45=0),1000,0),MIN(AER45,20)*400+(IF('計算A'!V$106=1,1-DO45,0)+IF('計算A'!W$106=1,1-DQ45,0))*150+201+'計算A'!W$5*100000+IF(AND($E45=1,MW45=0),50000,0))),1000000))</f>
        <v/>
      </c>
      <c r="WE45">
        <f>IF($B45=0,1000000,IF(INDEX('計算A'!$D$60:$II$104,$B45,21)*DQ45=1,IF(AND($E45=2,MX45=0),1000000,IF($F45&gt;0,INDEX('計算A'!X$110:X$114,$F45+1)+IF(AND($E45=1,MX45=0),1000,0),MIN(AER45,20)*400+(IF('計算A'!W$106=1,1-DP45,0)+IF('計算A'!X$106=1,1-DR45,0))*150+211+'計算A'!X$5*100000+IF(AND($E45=1,MX45=0),50000,0))),1000000))</f>
        <v/>
      </c>
      <c r="WF45">
        <f>IF($B45=0,1000000,IF(INDEX('計算A'!$D$60:$II$104,$B45,22)*DR45=1,IF(AND($E45=2,MY45=0),1000000,IF($F45&gt;0,INDEX('計算A'!Y$110:Y$114,$F45+1)+IF(AND($E45=1,MY45=0),1000,0),MIN(AER45,20)*400+(IF('計算A'!X$106=1,1-DQ45,0)+IF('計算A'!Y$106=1,1-DS45,0))*150+221+'計算A'!Y$5*100000+IF(AND($E45=1,MY45=0),50000,0))),1000000))</f>
        <v/>
      </c>
      <c r="WG45">
        <f>IF($B45=0,1000000,IF(INDEX('計算A'!$D$60:$II$104,$B45,23)*DS45=1,IF(AND($E45=2,MZ45=0),1000000,IF($F45&gt;0,INDEX('計算A'!Z$110:Z$114,$F45+1)+IF(AND($E45=1,MZ45=0),1000,0),MIN(AER45,20)*400+(IF('計算A'!Y$106=1,1-DR45,0)+IF('計算A'!Z$106=1,1-DT45,0))*150+231+'計算A'!Z$5*100000+IF(AND($E45=1,MZ45=0),50000,0))),1000000))</f>
        <v/>
      </c>
      <c r="WH45">
        <f>IF($B45=0,1000000,IF(INDEX('計算A'!$D$60:$II$104,$B45,24)*DT45=1,IF(AND($E45=2,NA45=0),1000000,IF($F45&gt;0,INDEX('計算A'!AA$110:AA$114,$F45+1)+IF(AND($E45=1,NA45=0),1000,0),MIN(AER45,20)*400+(IF('計算A'!Z$106=1,1-DS45,0))*150+241+'計算A'!AA$5*100000+IF(AND($E45=1,NA45=0),50000,0))),1000000))</f>
        <v/>
      </c>
      <c r="WI45">
        <f>IF($B45=0,1000000,IF(INDEX('計算A'!$D$60:$II$104,$B45,25)*DU45=1,IF(AND($E45=2,NB45=0),1000000,IF($F45&gt;0,INDEX('計算A'!AB$110:AB$114,$F45+1)+IF(AND($E45=1,NB45=0),1000,0),MIN(AES45,20)*400+(IF('計算A'!AB$106=1,1-DV45,0))*150+12+'計算A'!AB$5*100000+IF(AND($E45=1,NB45=0),50000,0))),1000000))</f>
        <v/>
      </c>
      <c r="WJ45">
        <f>IF($B45=0,1000000,IF(INDEX('計算A'!$D$60:$II$104,$B45,26)*DV45=1,IF(AND($E45=2,NC45=0),1000000,IF($F45&gt;0,INDEX('計算A'!AC$110:AC$114,$F45+1)+IF(AND($E45=1,NC45=0),1000,0),MIN(AES45,20)*400+(IF('計算A'!AB$106=1,1-DU45,0)+IF('計算A'!AC$106=1,1-DW45,0))*150+22+'計算A'!AC$5*100000+IF(AND($E45=1,NC45=0),50000,0))),1000000))</f>
        <v/>
      </c>
      <c r="WK45">
        <f>IF($B45=0,1000000,IF(INDEX('計算A'!$D$60:$II$104,$B45,27)*DW45=1,IF(AND($E45=2,ND45=0),1000000,IF($F45&gt;0,INDEX('計算A'!AD$110:AD$114,$F45+1)+IF(AND($E45=1,ND45=0),1000,0),MIN(AES45,20)*400+(IF('計算A'!AC$106=1,1-DV45,0)+IF('計算A'!AD$106=1,1-DX45,0))*150+32+'計算A'!AD$5*100000+IF(AND($E45=1,ND45=0),50000,0))),1000000))</f>
        <v/>
      </c>
      <c r="WL45">
        <f>IF($B45=0,1000000,IF(INDEX('計算A'!$D$60:$II$104,$B45,28)*DX45=1,IF(AND($E45=2,NE45=0),1000000,IF($F45&gt;0,INDEX('計算A'!AE$110:AE$114,$F45+1)+IF(AND($E45=1,NE45=0),1000,0),MIN(AES45,20)*400+(IF('計算A'!AD$106=1,1-DW45,0)+IF('計算A'!AE$106=1,1-DY45,0))*150+42+'計算A'!AE$5*100000+IF(AND($E45=1,NE45=0),50000,0))),1000000))</f>
        <v/>
      </c>
      <c r="WM45">
        <f>IF($B45=0,1000000,IF(INDEX('計算A'!$D$60:$II$104,$B45,29)*DY45=1,IF(AND($E45=2,NF45=0),1000000,IF($F45&gt;0,INDEX('計算A'!AF$110:AF$114,$F45+1)+IF(AND($E45=1,NF45=0),1000,0),MIN(AES45,20)*400+(IF('計算A'!AE$106=1,1-DX45,0)+IF('計算A'!AF$106=1,1-DZ45,0))*150+52+'計算A'!AF$5*100000+IF(AND($E45=1,NF45=0),50000,0))),1000000))</f>
        <v/>
      </c>
      <c r="WN45">
        <f>IF($B45=0,1000000,IF(INDEX('計算A'!$D$60:$II$104,$B45,30)*DZ45=1,IF(AND($E45=2,NG45=0),1000000,IF($F45&gt;0,INDEX('計算A'!AG$110:AG$114,$F45+1)+IF(AND($E45=1,NG45=0),1000,0),MIN(AES45,20)*400+(IF('計算A'!AF$106=1,1-DY45,0)+IF('計算A'!AG$106=1,1-EA45,0))*150+62+'計算A'!AG$5*100000+IF(AND($E45=1,NG45=0),50000,0))),1000000))</f>
        <v/>
      </c>
      <c r="WO45">
        <f>IF($B45=0,1000000,IF(INDEX('計算A'!$D$60:$II$104,$B45,31)*EA45=1,IF(AND($E45=2,NH45=0),1000000,IF($F45&gt;0,INDEX('計算A'!AH$110:AH$114,$F45+1)+IF(AND($E45=1,NH45=0),1000,0),MIN(AES45,20)*400+(IF('計算A'!AG$106=1,1-DZ45,0)+IF('計算A'!AH$106=1,1-EB45,0))*150+72+'計算A'!AH$5*100000+IF(AND($E45=1,NH45=0),50000,0))),1000000))</f>
        <v/>
      </c>
      <c r="WP45">
        <f>IF($B45=0,1000000,IF(INDEX('計算A'!$D$60:$II$104,$B45,32)*EB45=1,IF(AND($E45=2,NI45=0),1000000,IF($F45&gt;0,INDEX('計算A'!AI$110:AI$114,$F45+1)+IF(AND($E45=1,NI45=0),1000,0),MIN(AES45,20)*400+(IF('計算A'!AH$106=1,1-EA45,0)+IF('計算A'!AI$106=1,1-EC45,0))*150+82+'計算A'!AI$5*100000+IF(AND($E45=1,NI45=0),50000,0))),1000000))</f>
        <v/>
      </c>
      <c r="WQ45">
        <f>IF($B45=0,1000000,IF(INDEX('計算A'!$D$60:$II$104,$B45,33)*EC45=1,IF(AND($E45=2,NJ45=0),1000000,IF($F45&gt;0,INDEX('計算A'!AJ$110:AJ$114,$F45+1)+IF(AND($E45=1,NJ45=0),1000,0),MIN(AES45,20)*400+(IF('計算A'!AI$106=1,1-EB45,0)+IF('計算A'!AJ$106=1,1-ED45,0))*150+92+'計算A'!AJ$5*100000+IF(AND($E45=1,NJ45=0),50000,0))),1000000))</f>
        <v/>
      </c>
      <c r="WR45">
        <f>IF($B45=0,1000000,IF(INDEX('計算A'!$D$60:$II$104,$B45,34)*ED45=1,IF(AND($E45=2,NK45=0),1000000,IF($F45&gt;0,INDEX('計算A'!AK$110:AK$114,$F45+1)+IF(AND($E45=1,NK45=0),1000,0),MIN(AES45,20)*400+(IF('計算A'!AJ$106=1,1-EC45,0)+IF('計算A'!AK$106=1,1-EE45,0))*150+102+'計算A'!AK$5*100000+IF(AND($E45=1,NK45=0),50000,0))),1000000))</f>
        <v/>
      </c>
      <c r="WS45">
        <f>IF($B45=0,1000000,IF(INDEX('計算A'!$D$60:$II$104,$B45,35)*EE45=1,IF(AND($E45=2,NL45=0),1000000,IF($F45&gt;0,INDEX('計算A'!AL$110:AL$114,$F45+1)+IF(AND($E45=1,NL45=0),1000,0),MIN(AES45,20)*400+(IF('計算A'!AK$106=1,1-ED45,0)+IF('計算A'!AL$106=1,1-EF45,0))*150+112+'計算A'!AL$5*100000+IF(AND($E45=1,NL45=0),50000,0))),1000000))</f>
        <v/>
      </c>
      <c r="WT45">
        <f>IF($B45=0,1000000,IF(INDEX('計算A'!$D$60:$II$104,$B45,36)*EF45=1,IF(AND($E45=2,NM45=0),1000000,IF($F45&gt;0,INDEX('計算A'!AM$110:AM$114,$F45+1)+IF(AND($E45=1,NM45=0),1000,0),MIN(AES45,20)*400+(IF('計算A'!AL$106=1,1-EE45,0)+IF('計算A'!AM$106=1,1-EG45,0))*150+122+'計算A'!AM$5*100000+IF(AND($E45=1,NM45=0),50000,0))),1000000))</f>
        <v/>
      </c>
      <c r="WU45">
        <f>IF($B45=0,1000000,IF(INDEX('計算A'!$D$60:$II$104,$B45,37)*EG45=1,IF(AND($E45=2,NN45=0),1000000,IF($F45&gt;0,INDEX('計算A'!AN$110:AN$114,$F45+1)+IF(AND($E45=1,NN45=0),1000,0),MIN(AES45,20)*400+(IF('計算A'!AM$106=1,1-EF45,0)+IF('計算A'!AN$106=1,1-EH45,0))*150+132+'計算A'!AN$5*100000+IF(AND($E45=1,NN45=0),50000,0))),1000000))</f>
        <v/>
      </c>
      <c r="WV45">
        <f>IF($B45=0,1000000,IF(INDEX('計算A'!$D$60:$II$104,$B45,38)*EH45=1,IF(AND($E45=2,NO45=0),1000000,IF($F45&gt;0,INDEX('計算A'!AO$110:AO$114,$F45+1)+IF(AND($E45=1,NO45=0),1000,0),MIN(AES45,20)*400+(IF('計算A'!AN$106=1,1-EG45,0)+IF('計算A'!AO$106=1,1-EI45,0))*150+142+'計算A'!AO$5*100000+IF(AND($E45=1,NO45=0),50000,0))),1000000))</f>
        <v/>
      </c>
      <c r="WW45">
        <f>IF($B45=0,1000000,IF(INDEX('計算A'!$D$60:$II$104,$B45,39)*EI45=1,IF(AND($E45=2,NP45=0),1000000,IF($F45&gt;0,INDEX('計算A'!AP$110:AP$114,$F45+1)+IF(AND($E45=1,NP45=0),1000,0),MIN(AES45,20)*400+(IF('計算A'!AO$106=1,1-EH45,0)+IF('計算A'!AP$106=1,1-EJ45,0))*150+152+'計算A'!AP$5*100000+IF(AND($E45=1,NP45=0),50000,0))),1000000))</f>
        <v/>
      </c>
      <c r="WX45">
        <f>IF($B45=0,1000000,IF(INDEX('計算A'!$D$60:$II$104,$B45,40)*EJ45=1,IF(AND($E45=2,NQ45=0),1000000,IF($F45&gt;0,INDEX('計算A'!AQ$110:AQ$114,$F45+1)+IF(AND($E45=1,NQ45=0),1000,0),MIN(AES45,20)*400+(IF('計算A'!AP$106=1,1-EI45,0)+IF('計算A'!AQ$106=1,1-EK45,0))*150+162+'計算A'!AQ$5*100000+IF(AND($E45=1,NQ45=0),50000,0))),1000000))</f>
        <v/>
      </c>
      <c r="WY45">
        <f>IF($B45=0,1000000,IF(INDEX('計算A'!$D$60:$II$104,$B45,41)*EK45=1,IF(AND($E45=2,NR45=0),1000000,IF($F45&gt;0,INDEX('計算A'!AR$110:AR$114,$F45+1)+IF(AND($E45=1,NR45=0),1000,0),MIN(AES45,20)*400+(IF('計算A'!AQ$106=1,1-EJ45,0)+IF('計算A'!AR$106=1,1-EL45,0))*150+172+'計算A'!AR$5*100000+IF(AND($E45=1,NR45=0),50000,0))),1000000))</f>
        <v/>
      </c>
      <c r="WZ45">
        <f>IF($B45=0,1000000,IF(INDEX('計算A'!$D$60:$II$104,$B45,42)*EL45=1,IF(AND($E45=2,NS45=0),1000000,IF($F45&gt;0,INDEX('計算A'!AS$110:AS$114,$F45+1)+IF(AND($E45=1,NS45=0),1000,0),MIN(AES45,20)*400+(IF('計算A'!AR$106=1,1-EK45,0)+IF('計算A'!AS$106=1,1-EM45,0))*150+182+'計算A'!AS$5*100000+IF(AND($E45=1,NS45=0),50000,0))),1000000))</f>
        <v/>
      </c>
      <c r="XA45">
        <f>IF($B45=0,1000000,IF(INDEX('計算A'!$D$60:$II$104,$B45,43)*EM45=1,IF(AND($E45=2,NT45=0),1000000,IF($F45&gt;0,INDEX('計算A'!AT$110:AT$114,$F45+1)+IF(AND($E45=1,NT45=0),1000,0),MIN(AES45,20)*400+(IF('計算A'!AS$106=1,1-EL45,0)+IF('計算A'!AT$106=1,1-EN45,0))*150+192+'計算A'!AT$5*100000+IF(AND($E45=1,NT45=0),50000,0))),1000000))</f>
        <v/>
      </c>
      <c r="XB45">
        <f>IF($B45=0,1000000,IF(INDEX('計算A'!$D$60:$II$104,$B45,44)*EN45=1,IF(AND($E45=2,NU45=0),1000000,IF($F45&gt;0,INDEX('計算A'!AU$110:AU$114,$F45+1)+IF(AND($E45=1,NU45=0),1000,0),MIN(AES45,20)*400+(IF('計算A'!AT$106=1,1-EM45,0)+IF('計算A'!AU$106=1,1-EO45,0))*150+202+'計算A'!AU$5*100000+IF(AND($E45=1,NU45=0),50000,0))),1000000))</f>
        <v/>
      </c>
      <c r="XC45">
        <f>IF($B45=0,1000000,IF(INDEX('計算A'!$D$60:$II$104,$B45,45)*EO45=1,IF(AND($E45=2,NV45=0),1000000,IF($F45&gt;0,INDEX('計算A'!AV$110:AV$114,$F45+1)+IF(AND($E45=1,NV45=0),1000,0),MIN(AES45,20)*400+(IF('計算A'!AU$106=1,1-EN45,0)+IF('計算A'!AV$106=1,1-EP45,0))*150+212+'計算A'!AV$5*100000+IF(AND($E45=1,NV45=0),50000,0))),1000000))</f>
        <v/>
      </c>
      <c r="XD45">
        <f>IF($B45=0,1000000,IF(INDEX('計算A'!$D$60:$II$104,$B45,46)*EP45=1,IF(AND($E45=2,NW45=0),1000000,IF($F45&gt;0,INDEX('計算A'!AW$110:AW$114,$F45+1)+IF(AND($E45=1,NW45=0),1000,0),MIN(AES45,20)*400+(IF('計算A'!AV$106=1,1-EO45,0)+IF('計算A'!AW$106=1,1-EQ45,0))*150+222+'計算A'!AW$5*100000+IF(AND($E45=1,NW45=0),50000,0))),1000000))</f>
        <v/>
      </c>
      <c r="XE45">
        <f>IF($B45=0,1000000,IF(INDEX('計算A'!$D$60:$II$104,$B45,47)*EQ45=1,IF(AND($E45=2,NX45=0),1000000,IF($F45&gt;0,INDEX('計算A'!AX$110:AX$114,$F45+1)+IF(AND($E45=1,NX45=0),1000,0),MIN(AES45,20)*400+(IF('計算A'!AW$106=1,1-EP45,0)+IF('計算A'!AX$106=1,1-ER45,0))*150+232+'計算A'!AX$5*100000+IF(AND($E45=1,NX45=0),50000,0))),1000000))</f>
        <v/>
      </c>
      <c r="XF45">
        <f>IF($B45=0,1000000,IF(INDEX('計算A'!$D$60:$II$104,$B45,48)*ER45=1,IF(AND($E45=2,NY45=0),1000000,IF($F45&gt;0,INDEX('計算A'!AY$110:AY$114,$F45+1)+IF(AND($E45=1,NY45=0),1000,0),MIN(AES45,20)*400+(IF('計算A'!AX$106=1,1-EQ45,0))*150+242+'計算A'!AY$5*100000+IF(AND($E45=1,NY45=0),50000,0))),1000000))</f>
        <v/>
      </c>
      <c r="XG45">
        <f>IF($B45=0,1000000,IF(INDEX('計算A'!$D$60:$II$104,$B45,49)*ES45=1,IF(AND($E45=2,NZ45=0),1000000,IF($F45&gt;0,INDEX('計算A'!AZ$110:AZ$114,$F45+1)+IF(AND($E45=1,NZ45=0),1000,0),MIN(AET45,20)*400+(IF('計算A'!AZ$106=1,1-ET45,0))*150+13+'計算A'!AZ$5*100000+IF(AND($E45=1,NZ45=0),50000,0))),1000000))</f>
        <v/>
      </c>
      <c r="XH45">
        <f>IF($B45=0,1000000,IF(INDEX('計算A'!$D$60:$II$104,$B45,50)*ET45=1,IF(AND($E45=2,OA45=0),1000000,IF($F45&gt;0,INDEX('計算A'!BA$110:BA$114,$F45+1)+IF(AND($E45=1,OA45=0),1000,0),MIN(AET45,20)*400+(IF('計算A'!AZ$106=1,1-ES45,0)+IF('計算A'!BA$106=1,1-EU45,0))*150+23+'計算A'!BA$5*100000+IF(AND($E45=1,OA45=0),50000,0))),1000000))</f>
        <v/>
      </c>
      <c r="XI45">
        <f>IF($B45=0,1000000,IF(INDEX('計算A'!$D$60:$II$104,$B45,51)*EU45=1,IF(AND($E45=2,OB45=0),1000000,IF($F45&gt;0,INDEX('計算A'!BB$110:BB$114,$F45+1)+IF(AND($E45=1,OB45=0),1000,0),MIN(AET45,20)*400+(IF('計算A'!BA$106=1,1-ET45,0)+IF('計算A'!BB$106=1,1-EV45,0))*150+33+'計算A'!BB$5*100000+IF(AND($E45=1,OB45=0),50000,0))),1000000))</f>
        <v/>
      </c>
      <c r="XJ45">
        <f>IF($B45=0,1000000,IF(INDEX('計算A'!$D$60:$II$104,$B45,52)*EV45=1,IF(AND($E45=2,OC45=0),1000000,IF($F45&gt;0,INDEX('計算A'!BC$110:BC$114,$F45+1)+IF(AND($E45=1,OC45=0),1000,0),MIN(AET45,20)*400+(IF('計算A'!BB$106=1,1-EU45,0)+IF('計算A'!BC$106=1,1-EW45,0))*150+43+'計算A'!BC$5*100000+IF(AND($E45=1,OC45=0),50000,0))),1000000))</f>
        <v/>
      </c>
      <c r="XK45">
        <f>IF($B45=0,1000000,IF(INDEX('計算A'!$D$60:$II$104,$B45,53)*EW45=1,IF(AND($E45=2,OD45=0),1000000,IF($F45&gt;0,INDEX('計算A'!BD$110:BD$114,$F45+1)+IF(AND($E45=1,OD45=0),1000,0),MIN(AET45,20)*400+(IF('計算A'!BC$106=1,1-EV45,0)+IF('計算A'!BD$106=1,1-EX45,0))*150+53+'計算A'!BD$5*100000+IF(AND($E45=1,OD45=0),50000,0))),1000000))</f>
        <v/>
      </c>
      <c r="XL45">
        <f>IF($B45=0,1000000,IF(INDEX('計算A'!$D$60:$II$104,$B45,54)*EX45=1,IF(AND($E45=2,OE45=0),1000000,IF($F45&gt;0,INDEX('計算A'!BE$110:BE$114,$F45+1)+IF(AND($E45=1,OE45=0),1000,0),MIN(AET45,20)*400+(IF('計算A'!BD$106=1,1-EW45,0)+IF('計算A'!BE$106=1,1-EY45,0))*150+63+'計算A'!BE$5*100000+IF(AND($E45=1,OE45=0),50000,0))),1000000))</f>
        <v/>
      </c>
      <c r="XM45">
        <f>IF($B45=0,1000000,IF(INDEX('計算A'!$D$60:$II$104,$B45,55)*EY45=1,IF(AND($E45=2,OF45=0),1000000,IF($F45&gt;0,INDEX('計算A'!BF$110:BF$114,$F45+1)+IF(AND($E45=1,OF45=0),1000,0),MIN(AET45,20)*400+(IF('計算A'!BE$106=1,1-EX45,0)+IF('計算A'!BF$106=1,1-EZ45,0))*150+73+'計算A'!BF$5*100000+IF(AND($E45=1,OF45=0),50000,0))),1000000))</f>
        <v/>
      </c>
      <c r="XN45">
        <f>IF($B45=0,1000000,IF(INDEX('計算A'!$D$60:$II$104,$B45,56)*EZ45=1,IF(AND($E45=2,OG45=0),1000000,IF($F45&gt;0,INDEX('計算A'!BG$110:BG$114,$F45+1)+IF(AND($E45=1,OG45=0),1000,0),MIN(AET45,20)*400+(IF('計算A'!BF$106=1,1-EY45,0)+IF('計算A'!BG$106=1,1-FA45,0))*150+83+'計算A'!BG$5*100000+IF(AND($E45=1,OG45=0),50000,0))),1000000))</f>
        <v/>
      </c>
      <c r="XO45">
        <f>IF($B45=0,1000000,IF(INDEX('計算A'!$D$60:$II$104,$B45,57)*FA45=1,IF(AND($E45=2,OH45=0),1000000,IF($F45&gt;0,INDEX('計算A'!BH$110:BH$114,$F45+1)+IF(AND($E45=1,OH45=0),1000,0),MIN(AET45,20)*400+(IF('計算A'!BG$106=1,1-EZ45,0)+IF('計算A'!BH$106=1,1-FB45,0))*150+93+'計算A'!BH$5*100000+IF(AND($E45=1,OH45=0),50000,0))),1000000))</f>
        <v/>
      </c>
      <c r="XP45">
        <f>IF($B45=0,1000000,IF(INDEX('計算A'!$D$60:$II$104,$B45,58)*FB45=1,IF(AND($E45=2,OI45=0),1000000,IF($F45&gt;0,INDEX('計算A'!BI$110:BI$114,$F45+1)+IF(AND($E45=1,OI45=0),1000,0),MIN(AET45,20)*400+(IF('計算A'!BH$106=1,1-FA45,0)+IF('計算A'!BI$106=1,1-FC45,0))*150+103+'計算A'!BI$5*100000+IF(AND($E45=1,OI45=0),50000,0))),1000000))</f>
        <v/>
      </c>
      <c r="XQ45">
        <f>IF($B45=0,1000000,IF(INDEX('計算A'!$D$60:$II$104,$B45,59)*FC45=1,IF(AND($E45=2,OJ45=0),1000000,IF($F45&gt;0,INDEX('計算A'!BJ$110:BJ$114,$F45+1)+IF(AND($E45=1,OJ45=0),1000,0),MIN(AET45,20)*400+(IF('計算A'!BI$106=1,1-FB45,0)+IF('計算A'!BJ$106=1,1-FD45,0))*150+113+'計算A'!BJ$5*100000+IF(AND($E45=1,OJ45=0),50000,0))),1000000))</f>
        <v/>
      </c>
      <c r="XR45">
        <f>IF($B45=0,1000000,IF(INDEX('計算A'!$D$60:$II$104,$B45,60)*FD45=1,IF(AND($E45=2,OK45=0),1000000,IF($F45&gt;0,INDEX('計算A'!BK$110:BK$114,$F45+1)+IF(AND($E45=1,OK45=0),1000,0),MIN(AET45,20)*400+(IF('計算A'!BJ$106=1,1-FC45,0)+IF('計算A'!BK$106=1,1-FE45,0))*150+123+'計算A'!BK$5*100000+IF(AND($E45=1,OK45=0),50000,0))),1000000))</f>
        <v/>
      </c>
      <c r="XS45">
        <f>IF($B45=0,1000000,IF(INDEX('計算A'!$D$60:$II$104,$B45,61)*FE45=1,IF(AND($E45=2,OL45=0),1000000,IF($F45&gt;0,INDEX('計算A'!BL$110:BL$114,$F45+1)+IF(AND($E45=1,OL45=0),1000,0),MIN(AET45,20)*400+(IF('計算A'!BK$106=1,1-FD45,0)+IF('計算A'!BL$106=1,1-FF45,0))*150+133+'計算A'!BL$5*100000+IF(AND($E45=1,OL45=0),50000,0))),1000000))</f>
        <v/>
      </c>
      <c r="XT45">
        <f>IF($B45=0,1000000,IF(INDEX('計算A'!$D$60:$II$104,$B45,62)*FF45=1,IF(AND($E45=2,OM45=0),1000000,IF($F45&gt;0,INDEX('計算A'!BM$110:BM$114,$F45+1)+IF(AND($E45=1,OM45=0),1000,0),MIN(AET45,20)*400+(IF('計算A'!BL$106=1,1-FE45,0)+IF('計算A'!BM$106=1,1-FG45,0))*150+143+'計算A'!BM$5*100000+IF(AND($E45=1,OM45=0),50000,0))),1000000))</f>
        <v/>
      </c>
      <c r="XU45">
        <f>IF($B45=0,1000000,IF(INDEX('計算A'!$D$60:$II$104,$B45,63)*FG45=1,IF(AND($E45=2,ON45=0),1000000,IF($F45&gt;0,INDEX('計算A'!BN$110:BN$114,$F45+1)+IF(AND($E45=1,ON45=0),1000,0),MIN(AET45,20)*400+(IF('計算A'!BM$106=1,1-FF45,0)+IF('計算A'!BN$106=1,1-FH45,0))*150+153+'計算A'!BN$5*100000+IF(AND($E45=1,ON45=0),50000,0))),1000000))</f>
        <v/>
      </c>
      <c r="XV45">
        <f>IF($B45=0,1000000,IF(INDEX('計算A'!$D$60:$II$104,$B45,64)*FH45=1,IF(AND($E45=2,OO45=0),1000000,IF($F45&gt;0,INDEX('計算A'!BO$110:BO$114,$F45+1)+IF(AND($E45=1,OO45=0),1000,0),MIN(AET45,20)*400+(IF('計算A'!BN$106=1,1-FG45,0)+IF('計算A'!BO$106=1,1-FI45,0))*150+163+'計算A'!BO$5*100000+IF(AND($E45=1,OO45=0),50000,0))),1000000))</f>
        <v/>
      </c>
      <c r="XW45">
        <f>IF($B45=0,1000000,IF(INDEX('計算A'!$D$60:$II$104,$B45,65)*FI45=1,IF(AND($E45=2,OP45=0),1000000,IF($F45&gt;0,INDEX('計算A'!BP$110:BP$114,$F45+1)+IF(AND($E45=1,OP45=0),1000,0),MIN(AET45,20)*400+(IF('計算A'!BO$106=1,1-FH45,0)+IF('計算A'!BP$106=1,1-FJ45,0))*150+173+'計算A'!BP$5*100000+IF(AND($E45=1,OP45=0),50000,0))),1000000))</f>
        <v/>
      </c>
      <c r="XX45">
        <f>IF($B45=0,1000000,IF(INDEX('計算A'!$D$60:$II$104,$B45,66)*FJ45=1,IF(AND($E45=2,OQ45=0),1000000,IF($F45&gt;0,INDEX('計算A'!BQ$110:BQ$114,$F45+1)+IF(AND($E45=1,OQ45=0),1000,0),MIN(AET45,20)*400+(IF('計算A'!BP$106=1,1-FI45,0)+IF('計算A'!BQ$106=1,1-FK45,0))*150+183+'計算A'!BQ$5*100000+IF(AND($E45=1,OQ45=0),50000,0))),1000000))</f>
        <v/>
      </c>
      <c r="XY45">
        <f>IF($B45=0,1000000,IF(INDEX('計算A'!$D$60:$II$104,$B45,67)*FK45=1,IF(AND($E45=2,OR45=0),1000000,IF($F45&gt;0,INDEX('計算A'!BR$110:BR$114,$F45+1)+IF(AND($E45=1,OR45=0),1000,0),MIN(AET45,20)*400+(IF('計算A'!BQ$106=1,1-FJ45,0)+IF('計算A'!BR$106=1,1-FL45,0))*150+193+'計算A'!BR$5*100000+IF(AND($E45=1,OR45=0),50000,0))),1000000))</f>
        <v/>
      </c>
      <c r="XZ45">
        <f>IF($B45=0,1000000,IF(INDEX('計算A'!$D$60:$II$104,$B45,68)*FL45=1,IF(AND($E45=2,OS45=0),1000000,IF($F45&gt;0,INDEX('計算A'!BS$110:BS$114,$F45+1)+IF(AND($E45=1,OS45=0),1000,0),MIN(AET45,20)*400+(IF('計算A'!BR$106=1,1-FK45,0)+IF('計算A'!BS$106=1,1-FM45,0))*150+203+'計算A'!BS$5*100000+IF(AND($E45=1,OS45=0),50000,0))),1000000))</f>
        <v/>
      </c>
      <c r="YA45">
        <f>IF($B45=0,1000000,IF(INDEX('計算A'!$D$60:$II$104,$B45,69)*FM45=1,IF(AND($E45=2,OT45=0),1000000,IF($F45&gt;0,INDEX('計算A'!BT$110:BT$114,$F45+1)+IF(AND($E45=1,OT45=0),1000,0),MIN(AET45,20)*400+(IF('計算A'!BS$106=1,1-FL45,0)+IF('計算A'!BT$106=1,1-FN45,0))*150+213+'計算A'!BT$5*100000+IF(AND($E45=1,OT45=0),50000,0))),1000000))</f>
        <v/>
      </c>
      <c r="YB45">
        <f>IF($B45=0,1000000,IF(INDEX('計算A'!$D$60:$II$104,$B45,70)*FN45=1,IF(AND($E45=2,OU45=0),1000000,IF($F45&gt;0,INDEX('計算A'!BU$110:BU$114,$F45+1)+IF(AND($E45=1,OU45=0),1000,0),MIN(AET45,20)*400+(IF('計算A'!BT$106=1,1-FM45,0)+IF('計算A'!BU$106=1,1-FO45,0))*150+223+'計算A'!BU$5*100000+IF(AND($E45=1,OU45=0),50000,0))),1000000))</f>
        <v/>
      </c>
      <c r="YC45">
        <f>IF($B45=0,1000000,IF(INDEX('計算A'!$D$60:$II$104,$B45,71)*FO45=1,IF(AND($E45=2,OV45=0),1000000,IF($F45&gt;0,INDEX('計算A'!BV$110:BV$114,$F45+1)+IF(AND($E45=1,OV45=0),1000,0),MIN(AET45,20)*400+(IF('計算A'!BU$106=1,1-FN45,0)+IF('計算A'!BV$106=1,1-FP45,0))*150+233+'計算A'!BV$5*100000+IF(AND($E45=1,OV45=0),50000,0))),1000000))</f>
        <v/>
      </c>
      <c r="YD45">
        <f>IF($B45=0,1000000,IF(INDEX('計算A'!$D$60:$II$104,$B45,72)*FP45=1,IF(AND($E45=2,OW45=0),1000000,IF($F45&gt;0,INDEX('計算A'!BW$110:BW$114,$F45+1)+IF(AND($E45=1,OW45=0),1000,0),MIN(AET45,20)*400+(IF('計算A'!BV$106=1,1-FO45,0))*150+243+'計算A'!BW$5*100000+IF(AND($E45=1,OW45=0),50000,0))),1000000))</f>
        <v/>
      </c>
      <c r="YE45">
        <f>IF($B45=0,1000000,IF(INDEX('計算A'!$D$60:$II$104,$B45,73)*FQ45=1,IF(AND($E45=2,OX45=0),1000000,IF($F45&gt;0,INDEX('計算A'!BX$110:BX$114,$F45+1)+IF(AND($E45=1,OX45=0),1000,0),MIN(AEU45,20)*400+(IF('計算A'!BX$106=1,1-FR45,0))*150+14+'計算A'!BX$5*100000+IF(AND($E45=1,OX45=0),50000,0))),1000000))</f>
        <v/>
      </c>
      <c r="YF45">
        <f>IF($B45=0,1000000,IF(INDEX('計算A'!$D$60:$II$104,$B45,74)*FR45=1,IF(AND($E45=2,OY45=0),1000000,IF($F45&gt;0,INDEX('計算A'!BY$110:BY$114,$F45+1)+IF(AND($E45=1,OY45=0),1000,0),MIN(AEU45,20)*400+(IF('計算A'!BX$106=1,1-FQ45,0)+IF('計算A'!BY$106=1,1-FS45,0))*150+24+'計算A'!BY$5*100000+IF(AND($E45=1,OY45=0),50000,0))),1000000))</f>
        <v/>
      </c>
      <c r="YG45">
        <f>IF($B45=0,1000000,IF(INDEX('計算A'!$D$60:$II$104,$B45,75)*FS45=1,IF(AND($E45=2,OZ45=0),1000000,IF($F45&gt;0,INDEX('計算A'!BZ$110:BZ$114,$F45+1)+IF(AND($E45=1,OZ45=0),1000,0),MIN(AEU45,20)*400+(IF('計算A'!BY$106=1,1-FR45,0)+IF('計算A'!BZ$106=1,1-FT45,0))*150+34+'計算A'!BZ$5*100000+IF(AND($E45=1,OZ45=0),50000,0))),1000000))</f>
        <v/>
      </c>
      <c r="YH45">
        <f>IF($B45=0,1000000,IF(INDEX('計算A'!$D$60:$II$104,$B45,76)*FT45=1,IF(AND($E45=2,PA45=0),1000000,IF($F45&gt;0,INDEX('計算A'!CA$110:CA$114,$F45+1)+IF(AND($E45=1,PA45=0),1000,0),MIN(AEU45,20)*400+(IF('計算A'!BZ$106=1,1-FS45,0)+IF('計算A'!CA$106=1,1-FU45,0))*150+44+'計算A'!CA$5*100000+IF(AND($E45=1,PA45=0),50000,0))),1000000))</f>
        <v/>
      </c>
      <c r="YI45">
        <f>IF($B45=0,1000000,IF(INDEX('計算A'!$D$60:$II$104,$B45,77)*FU45=1,IF(AND($E45=2,PB45=0),1000000,IF($F45&gt;0,INDEX('計算A'!CB$110:CB$114,$F45+1)+IF(AND($E45=1,PB45=0),1000,0),MIN(AEU45,20)*400+(IF('計算A'!CA$106=1,1-FT45,0)+IF('計算A'!CB$106=1,1-FV45,0))*150+54+'計算A'!CB$5*100000+IF(AND($E45=1,PB45=0),50000,0))),1000000))</f>
        <v/>
      </c>
      <c r="YJ45">
        <f>IF($B45=0,1000000,IF(INDEX('計算A'!$D$60:$II$104,$B45,78)*FV45=1,IF(AND($E45=2,PC45=0),1000000,IF($F45&gt;0,INDEX('計算A'!CC$110:CC$114,$F45+1)+IF(AND($E45=1,PC45=0),1000,0),MIN(AEU45,20)*400+(IF('計算A'!CB$106=1,1-FU45,0)+IF('計算A'!CC$106=1,1-FW45,0))*150+64+'計算A'!CC$5*100000+IF(AND($E45=1,PC45=0),50000,0))),1000000))</f>
        <v/>
      </c>
      <c r="YK45">
        <f>IF($B45=0,1000000,IF(INDEX('計算A'!$D$60:$II$104,$B45,79)*FW45=1,IF(AND($E45=2,PD45=0),1000000,IF($F45&gt;0,INDEX('計算A'!CD$110:CD$114,$F45+1)+IF(AND($E45=1,PD45=0),1000,0),MIN(AEU45,20)*400+(IF('計算A'!CC$106=1,1-FV45,0)+IF('計算A'!CD$106=1,1-FX45,0))*150+74+'計算A'!CD$5*100000+IF(AND($E45=1,PD45=0),50000,0))),1000000))</f>
        <v/>
      </c>
      <c r="YL45">
        <f>IF($B45=0,1000000,IF(INDEX('計算A'!$D$60:$II$104,$B45,80)*FX45=1,IF(AND($E45=2,PE45=0),1000000,IF($F45&gt;0,INDEX('計算A'!CE$110:CE$114,$F45+1)+IF(AND($E45=1,PE45=0),1000,0),MIN(AEU45,20)*400+(IF('計算A'!CD$106=1,1-FW45,0)+IF('計算A'!CE$106=1,1-FY45,0))*150+84+'計算A'!CE$5*100000+IF(AND($E45=1,PE45=0),50000,0))),1000000))</f>
        <v/>
      </c>
      <c r="YM45">
        <f>IF($B45=0,1000000,IF(INDEX('計算A'!$D$60:$II$104,$B45,81)*FY45=1,IF(AND($E45=2,PF45=0),1000000,IF($F45&gt;0,INDEX('計算A'!CF$110:CF$114,$F45+1)+IF(AND($E45=1,PF45=0),1000,0),MIN(AEU45,20)*400+(IF('計算A'!CE$106=1,1-FX45,0)+IF('計算A'!CF$106=1,1-FZ45,0))*150+94+'計算A'!CF$5*100000+IF(AND($E45=1,PF45=0),50000,0))),1000000))</f>
        <v/>
      </c>
      <c r="YN45">
        <f>IF($B45=0,1000000,IF(INDEX('計算A'!$D$60:$II$104,$B45,82)*FZ45=1,IF(AND($E45=2,PG45=0),1000000,IF($F45&gt;0,INDEX('計算A'!CG$110:CG$114,$F45+1)+IF(AND($E45=1,PG45=0),1000,0),MIN(AEU45,20)*400+(IF('計算A'!CF$106=1,1-FY45,0)+IF('計算A'!CG$106=1,1-GA45,0))*150+104+'計算A'!CG$5*100000+IF(AND($E45=1,PG45=0),50000,0))),1000000))</f>
        <v/>
      </c>
      <c r="YO45">
        <f>IF($B45=0,1000000,IF(INDEX('計算A'!$D$60:$II$104,$B45,83)*GA45=1,IF(AND($E45=2,PH45=0),1000000,IF($F45&gt;0,INDEX('計算A'!CH$110:CH$114,$F45+1)+IF(AND($E45=1,PH45=0),1000,0),MIN(AEU45,20)*400+(IF('計算A'!CG$106=1,1-FZ45,0)+IF('計算A'!CH$106=1,1-GB45,0))*150+114+'計算A'!CH$5*100000+IF(AND($E45=1,PH45=0),50000,0))),1000000))</f>
        <v/>
      </c>
      <c r="YP45">
        <f>IF($B45=0,1000000,IF(INDEX('計算A'!$D$60:$II$104,$B45,84)*GB45=1,IF(AND($E45=2,PI45=0),1000000,IF($F45&gt;0,INDEX('計算A'!CI$110:CI$114,$F45+1)+IF(AND($E45=1,PI45=0),1000,0),MIN(AEU45,20)*400+(IF('計算A'!CH$106=1,1-GA45,0)+IF('計算A'!CI$106=1,1-GC45,0))*150+124+'計算A'!CI$5*100000+IF(AND($E45=1,PI45=0),50000,0))),1000000))</f>
        <v/>
      </c>
      <c r="YQ45">
        <f>IF($B45=0,1000000,IF(INDEX('計算A'!$D$60:$II$104,$B45,85)*GC45=1,IF(AND($E45=2,PJ45=0),1000000,IF($F45&gt;0,INDEX('計算A'!CJ$110:CJ$114,$F45+1)+IF(AND($E45=1,PJ45=0),1000,0),MIN(AEU45,20)*400+(IF('計算A'!CI$106=1,1-GB45,0)+IF('計算A'!CJ$106=1,1-GD45,0))*150+134+'計算A'!CJ$5*100000+IF(AND($E45=1,PJ45=0),50000,0))),1000000))</f>
        <v/>
      </c>
      <c r="YR45">
        <f>IF($B45=0,1000000,IF(INDEX('計算A'!$D$60:$II$104,$B45,86)*GD45=1,IF(AND($E45=2,PK45=0),1000000,IF($F45&gt;0,INDEX('計算A'!CK$110:CK$114,$F45+1)+IF(AND($E45=1,PK45=0),1000,0),MIN(AEU45,20)*400+(IF('計算A'!CJ$106=1,1-GC45,0)+IF('計算A'!CK$106=1,1-GE45,0))*150+144+'計算A'!CK$5*100000+IF(AND($E45=1,PK45=0),50000,0))),1000000))</f>
        <v/>
      </c>
      <c r="YS45">
        <f>IF($B45=0,1000000,IF(INDEX('計算A'!$D$60:$II$104,$B45,87)*GE45=1,IF(AND($E45=2,PL45=0),1000000,IF($F45&gt;0,INDEX('計算A'!CL$110:CL$114,$F45+1)+IF(AND($E45=1,PL45=0),1000,0),MIN(AEU45,20)*400+(IF('計算A'!CK$106=1,1-GD45,0)+IF('計算A'!CL$106=1,1-GF45,0))*150+154+'計算A'!CL$5*100000+IF(AND($E45=1,PL45=0),50000,0))),1000000))</f>
        <v/>
      </c>
      <c r="YT45">
        <f>IF($B45=0,1000000,IF(INDEX('計算A'!$D$60:$II$104,$B45,88)*GF45=1,IF(AND($E45=2,PM45=0),1000000,IF($F45&gt;0,INDEX('計算A'!CM$110:CM$114,$F45+1)+IF(AND($E45=1,PM45=0),1000,0),MIN(AEU45,20)*400+(IF('計算A'!CL$106=1,1-GE45,0)+IF('計算A'!CM$106=1,1-GG45,0))*150+164+'計算A'!CM$5*100000+IF(AND($E45=1,PM45=0),50000,0))),1000000))</f>
        <v/>
      </c>
      <c r="YU45">
        <f>IF($B45=0,1000000,IF(INDEX('計算A'!$D$60:$II$104,$B45,89)*GG45=1,IF(AND($E45=2,PN45=0),1000000,IF($F45&gt;0,INDEX('計算A'!CN$110:CN$114,$F45+1)+IF(AND($E45=1,PN45=0),1000,0),MIN(AEU45,20)*400+(IF('計算A'!CM$106=1,1-GF45,0)+IF('計算A'!CN$106=1,1-GH45,0))*150+174+'計算A'!CN$5*100000+IF(AND($E45=1,PN45=0),50000,0))),1000000))</f>
        <v/>
      </c>
      <c r="YV45">
        <f>IF($B45=0,1000000,IF(INDEX('計算A'!$D$60:$II$104,$B45,90)*GH45=1,IF(AND($E45=2,PO45=0),1000000,IF($F45&gt;0,INDEX('計算A'!CO$110:CO$114,$F45+1)+IF(AND($E45=1,PO45=0),1000,0),MIN(AEU45,20)*400+(IF('計算A'!CN$106=1,1-GG45,0)+IF('計算A'!CO$106=1,1-GI45,0))*150+184+'計算A'!CO$5*100000+IF(AND($E45=1,PO45=0),50000,0))),1000000))</f>
        <v/>
      </c>
      <c r="YW45">
        <f>IF($B45=0,1000000,IF(INDEX('計算A'!$D$60:$II$104,$B45,91)*GI45=1,IF(AND($E45=2,PP45=0),1000000,IF($F45&gt;0,INDEX('計算A'!CP$110:CP$114,$F45+1)+IF(AND($E45=1,PP45=0),1000,0),MIN(AEU45,20)*400+(IF('計算A'!CO$106=1,1-GH45,0)+IF('計算A'!CP$106=1,1-GJ45,0))*150+194+'計算A'!CP$5*100000+IF(AND($E45=1,PP45=0),50000,0))),1000000))</f>
        <v/>
      </c>
      <c r="YX45">
        <f>IF($B45=0,1000000,IF(INDEX('計算A'!$D$60:$II$104,$B45,92)*GJ45=1,IF(AND($E45=2,PQ45=0),1000000,IF($F45&gt;0,INDEX('計算A'!CQ$110:CQ$114,$F45+1)+IF(AND($E45=1,PQ45=0),1000,0),MIN(AEU45,20)*400+(IF('計算A'!CP$106=1,1-GI45,0)+IF('計算A'!CQ$106=1,1-GK45,0))*150+204+'計算A'!CQ$5*100000+IF(AND($E45=1,PQ45=0),50000,0))),1000000))</f>
        <v/>
      </c>
      <c r="YY45">
        <f>IF($B45=0,1000000,IF(INDEX('計算A'!$D$60:$II$104,$B45,93)*GK45=1,IF(AND($E45=2,PR45=0),1000000,IF($F45&gt;0,INDEX('計算A'!CR$110:CR$114,$F45+1)+IF(AND($E45=1,PR45=0),1000,0),MIN(AEU45,20)*400+(IF('計算A'!CQ$106=1,1-GJ45,0)+IF('計算A'!CR$106=1,1-GL45,0))*150+214+'計算A'!CR$5*100000+IF(AND($E45=1,PR45=0),50000,0))),1000000))</f>
        <v/>
      </c>
      <c r="YZ45">
        <f>IF($B45=0,1000000,IF(INDEX('計算A'!$D$60:$II$104,$B45,94)*GL45=1,IF(AND($E45=2,PS45=0),1000000,IF($F45&gt;0,INDEX('計算A'!CS$110:CS$114,$F45+1)+IF(AND($E45=1,PS45=0),1000,0),MIN(AEU45,20)*400+(IF('計算A'!CR$106=1,1-GK45,0)+IF('計算A'!CS$106=1,1-GM45,0))*150+224+'計算A'!CS$5*100000+IF(AND($E45=1,PS45=0),50000,0))),1000000))</f>
        <v/>
      </c>
      <c r="ZA45">
        <f>IF($B45=0,1000000,IF(INDEX('計算A'!$D$60:$II$104,$B45,95)*GM45=1,IF(AND($E45=2,PT45=0),1000000,IF($F45&gt;0,INDEX('計算A'!CT$110:CT$114,$F45+1)+IF(AND($E45=1,PT45=0),1000,0),MIN(AEU45,20)*400+(IF('計算A'!CS$106=1,1-GL45,0)+IF('計算A'!CT$106=1,1-GN45,0))*150+234+'計算A'!CT$5*100000+IF(AND($E45=1,PT45=0),50000,0))),1000000))</f>
        <v/>
      </c>
      <c r="ZB45">
        <f>IF($B45=0,1000000,IF(INDEX('計算A'!$D$60:$II$104,$B45,96)*GN45=1,IF(AND($E45=2,PU45=0),1000000,IF($F45&gt;0,INDEX('計算A'!CU$110:CU$114,$F45+1)+IF(AND($E45=1,PU45=0),1000,0),MIN(AEU45,20)*400+(IF('計算A'!CT$106=1,1-GM45,0))*150+244+'計算A'!CU$5*100000+IF(AND($E45=1,PU45=0),50000,0))),1000000))</f>
        <v/>
      </c>
      <c r="ZC45">
        <f>IF($B45=0,1000000,IF(INDEX('計算A'!$D$60:$II$104,$B45,97)*GO45=1,IF(AND($E45=2,PV45=0),1000000,IF($F45&gt;0,INDEX('計算A'!CV$110:CV$114,$F45+1)+IF(AND($E45=1,PV45=0),1000,0),MIN(AEV45,20)*400+(IF('計算A'!CV$106=1,1-GP45,0))*150+15+'計算A'!CV$5*100000+IF(AND($E45=1,PV45=0),50000,0))),1000000))</f>
        <v/>
      </c>
      <c r="ZD45">
        <f>IF($B45=0,1000000,IF(INDEX('計算A'!$D$60:$II$104,$B45,98)*GP45=1,IF(AND($E45=2,PW45=0),1000000,IF($F45&gt;0,INDEX('計算A'!CW$110:CW$114,$F45+1)+IF(AND($E45=1,PW45=0),1000,0),MIN(AEV45,20)*400+(IF('計算A'!CV$106=1,1-GO45,0)+IF('計算A'!CW$106=1,1-GQ45,0))*150+25+'計算A'!CW$5*100000+IF(AND($E45=1,PW45=0),50000,0))),1000000))</f>
        <v/>
      </c>
      <c r="ZE45">
        <f>IF($B45=0,1000000,IF(INDEX('計算A'!$D$60:$II$104,$B45,99)*GQ45=1,IF(AND($E45=2,PX45=0),1000000,IF($F45&gt;0,INDEX('計算A'!CX$110:CX$114,$F45+1)+IF(AND($E45=1,PX45=0),1000,0),MIN(AEV45,20)*400+(IF('計算A'!CW$106=1,1-GP45,0)+IF('計算A'!CX$106=1,1-GR45,0))*150+35+'計算A'!CX$5*100000+IF(AND($E45=1,PX45=0),50000,0))),1000000))</f>
        <v/>
      </c>
      <c r="ZF45">
        <f>IF($B45=0,1000000,IF(INDEX('計算A'!$D$60:$II$104,$B45,100)*GR45=1,IF(AND($E45=2,PY45=0),1000000,IF($F45&gt;0,INDEX('計算A'!CY$110:CY$114,$F45+1)+IF(AND($E45=1,PY45=0),1000,0),MIN(AEV45,20)*400+(IF('計算A'!CX$106=1,1-GQ45,0)+IF('計算A'!CY$106=1,1-GS45,0))*150+45+'計算A'!CY$5*100000+IF(AND($E45=1,PY45=0),50000,0))),1000000))</f>
        <v/>
      </c>
      <c r="ZG45">
        <f>IF($B45=0,1000000,IF(INDEX('計算A'!$D$60:$II$104,$B45,101)*GS45=1,IF(AND($E45=2,PZ45=0),1000000,IF($F45&gt;0,INDEX('計算A'!CZ$110:CZ$114,$F45+1)+IF(AND($E45=1,PZ45=0),1000,0),MIN(AEV45,20)*400+(IF('計算A'!CY$106=1,1-GR45,0)+IF('計算A'!CZ$106=1,1-GT45,0))*150+55+'計算A'!CZ$5*100000+IF(AND($E45=1,PZ45=0),50000,0))),1000000))</f>
        <v/>
      </c>
      <c r="ZH45">
        <f>IF($B45=0,1000000,IF(INDEX('計算A'!$D$60:$II$104,$B45,102)*GT45=1,IF(AND($E45=2,QA45=0),1000000,IF($F45&gt;0,INDEX('計算A'!DA$110:DA$114,$F45+1)+IF(AND($E45=1,QA45=0),1000,0),MIN(AEV45,20)*400+(IF('計算A'!CZ$106=1,1-GS45,0)+IF('計算A'!DA$106=1,1-GU45,0))*150+65+'計算A'!DA$5*100000+IF(AND($E45=1,QA45=0),50000,0))),1000000))</f>
        <v/>
      </c>
      <c r="ZI45">
        <f>IF($B45=0,1000000,IF(INDEX('計算A'!$D$60:$II$104,$B45,103)*GU45=1,IF(AND($E45=2,QB45=0),1000000,IF($F45&gt;0,INDEX('計算A'!DB$110:DB$114,$F45+1)+IF(AND($E45=1,QB45=0),1000,0),MIN(AEV45,20)*400+(IF('計算A'!DA$106=1,1-GT45,0)+IF('計算A'!DB$106=1,1-GV45,0))*150+75+'計算A'!DB$5*100000+IF(AND($E45=1,QB45=0),50000,0))),1000000))</f>
        <v/>
      </c>
      <c r="ZJ45">
        <f>IF($B45=0,1000000,IF(INDEX('計算A'!$D$60:$II$104,$B45,104)*GV45=1,IF(AND($E45=2,QC45=0),1000000,IF($F45&gt;0,INDEX('計算A'!DC$110:DC$114,$F45+1)+IF(AND($E45=1,QC45=0),1000,0),MIN(AEV45,20)*400+(IF('計算A'!DB$106=1,1-GU45,0)+IF('計算A'!DC$106=1,1-GW45,0))*150+85+'計算A'!DC$5*100000+IF(AND($E45=1,QC45=0),50000,0))),1000000))</f>
        <v/>
      </c>
      <c r="ZK45">
        <f>IF($B45=0,1000000,IF(INDEX('計算A'!$D$60:$II$104,$B45,105)*GW45=1,IF(AND($E45=2,QD45=0),1000000,IF($F45&gt;0,INDEX('計算A'!DD$110:DD$114,$F45+1)+IF(AND($E45=1,QD45=0),1000,0),MIN(AEV45,20)*400+(IF('計算A'!DC$106=1,1-GV45,0)+IF('計算A'!DD$106=1,1-GX45,0))*150+95+'計算A'!DD$5*100000+IF(AND($E45=1,QD45=0),50000,0))),1000000))</f>
        <v/>
      </c>
      <c r="ZL45">
        <f>IF($B45=0,1000000,IF(INDEX('計算A'!$D$60:$II$104,$B45,106)*GX45=1,IF(AND($E45=2,QE45=0),1000000,IF($F45&gt;0,INDEX('計算A'!DE$110:DE$114,$F45+1)+IF(AND($E45=1,QE45=0),1000,0),MIN(AEV45,20)*400+(IF('計算A'!DD$106=1,1-GW45,0)+IF('計算A'!DE$106=1,1-GY45,0))*150+105+'計算A'!DE$5*100000+IF(AND($E45=1,QE45=0),50000,0))),1000000))</f>
        <v/>
      </c>
      <c r="ZM45">
        <f>IF($B45=0,1000000,IF(INDEX('計算A'!$D$60:$II$104,$B45,107)*GY45=1,IF(AND($E45=2,QF45=0),1000000,IF($F45&gt;0,INDEX('計算A'!DF$110:DF$114,$F45+1)+IF(AND($E45=1,QF45=0),1000,0),MIN(AEV45,20)*400+(IF('計算A'!DE$106=1,1-GX45,0)+IF('計算A'!DF$106=1,1-GZ45,0))*150+115+'計算A'!DF$5*100000+IF(AND($E45=1,QF45=0),50000,0))),1000000))</f>
        <v/>
      </c>
      <c r="ZN45">
        <f>IF($B45=0,1000000,IF(INDEX('計算A'!$D$60:$II$104,$B45,108)*GZ45=1,IF(AND($E45=2,QG45=0),1000000,IF($F45&gt;0,INDEX('計算A'!DG$110:DG$114,$F45+1)+IF(AND($E45=1,QG45=0),1000,0),MIN(AEV45,20)*400+(IF('計算A'!DF$106=1,1-GY45,0)+IF('計算A'!DG$106=1,1-HA45,0))*150+125+'計算A'!DG$5*100000+IF(AND($E45=1,QG45=0),50000,0))),1000000))</f>
        <v/>
      </c>
      <c r="ZO45">
        <f>IF($B45=0,1000000,IF(INDEX('計算A'!$D$60:$II$104,$B45,109)*HA45=1,IF(AND($E45=2,QH45=0),1000000,IF($F45&gt;0,INDEX('計算A'!DH$110:DH$114,$F45+1)+IF(AND($E45=1,QH45=0),1000,0),MIN(AEV45,20)*400+(IF('計算A'!DG$106=1,1-GZ45,0)+IF('計算A'!DH$106=1,1-HB45,0))*150+135+'計算A'!DH$5*100000+IF(AND($E45=1,QH45=0),50000,0))),1000000))</f>
        <v/>
      </c>
      <c r="ZP45">
        <f>IF($B45=0,1000000,IF(INDEX('計算A'!$D$60:$II$104,$B45,110)*HB45=1,IF(AND($E45=2,QI45=0),1000000,IF($F45&gt;0,INDEX('計算A'!DI$110:DI$114,$F45+1)+IF(AND($E45=1,QI45=0),1000,0),MIN(AEV45,20)*400+(IF('計算A'!DH$106=1,1-HA45,0)+IF('計算A'!DI$106=1,1-HC45,0))*150+145+'計算A'!DI$5*100000+IF(AND($E45=1,QI45=0),50000,0))),1000000))</f>
        <v/>
      </c>
      <c r="ZQ45">
        <f>IF($B45=0,1000000,IF(INDEX('計算A'!$D$60:$II$104,$B45,111)*HC45=1,IF(AND($E45=2,QJ45=0),1000000,IF($F45&gt;0,INDEX('計算A'!DJ$110:DJ$114,$F45+1)+IF(AND($E45=1,QJ45=0),1000,0),MIN(AEV45,20)*400+(IF('計算A'!DI$106=1,1-HB45,0)+IF('計算A'!DJ$106=1,1-HD45,0))*150+155+'計算A'!DJ$5*100000+IF(AND($E45=1,QJ45=0),50000,0))),1000000))</f>
        <v/>
      </c>
      <c r="ZR45">
        <f>IF($B45=0,1000000,IF(INDEX('計算A'!$D$60:$II$104,$B45,112)*HD45=1,IF(AND($E45=2,QK45=0),1000000,IF($F45&gt;0,INDEX('計算A'!DK$110:DK$114,$F45+1)+IF(AND($E45=1,QK45=0),1000,0),MIN(AEV45,20)*400+(IF('計算A'!DJ$106=1,1-HC45,0)+IF('計算A'!DK$106=1,1-HE45,0))*150+165+'計算A'!DK$5*100000+IF(AND($E45=1,QK45=0),50000,0))),1000000))</f>
        <v/>
      </c>
      <c r="ZS45">
        <f>IF($B45=0,1000000,IF(INDEX('計算A'!$D$60:$II$104,$B45,113)*HE45=1,IF(AND($E45=2,QL45=0),1000000,IF($F45&gt;0,INDEX('計算A'!DL$110:DL$114,$F45+1)+IF(AND($E45=1,QL45=0),1000,0),MIN(AEV45,20)*400+(IF('計算A'!DK$106=1,1-HD45,0)+IF('計算A'!DL$106=1,1-HF45,0))*150+175+'計算A'!DL$5*100000+IF(AND($E45=1,QL45=0),50000,0))),1000000))</f>
        <v/>
      </c>
      <c r="ZT45">
        <f>IF($B45=0,1000000,IF(INDEX('計算A'!$D$60:$II$104,$B45,114)*HF45=1,IF(AND($E45=2,QM45=0),1000000,IF($F45&gt;0,INDEX('計算A'!DM$110:DM$114,$F45+1)+IF(AND($E45=1,QM45=0),1000,0),MIN(AEV45,20)*400+(IF('計算A'!DL$106=1,1-HE45,0)+IF('計算A'!DM$106=1,1-HG45,0))*150+185+'計算A'!DM$5*100000+IF(AND($E45=1,QM45=0),50000,0))),1000000))</f>
        <v/>
      </c>
      <c r="ZU45">
        <f>IF($B45=0,1000000,IF(INDEX('計算A'!$D$60:$II$104,$B45,115)*HG45=1,IF(AND($E45=2,QN45=0),1000000,IF($F45&gt;0,INDEX('計算A'!DN$110:DN$114,$F45+1)+IF(AND($E45=1,QN45=0),1000,0),MIN(AEV45,20)*400+(IF('計算A'!DM$106=1,1-HF45,0)+IF('計算A'!DN$106=1,1-HH45,0))*150+195+'計算A'!DN$5*100000+IF(AND($E45=1,QN45=0),50000,0))),1000000))</f>
        <v/>
      </c>
      <c r="ZV45">
        <f>IF($B45=0,1000000,IF(INDEX('計算A'!$D$60:$II$104,$B45,116)*HH45=1,IF(AND($E45=2,QO45=0),1000000,IF($F45&gt;0,INDEX('計算A'!DO$110:DO$114,$F45+1)+IF(AND($E45=1,QO45=0),1000,0),MIN(AEV45,20)*400+(IF('計算A'!DN$106=1,1-HG45,0)+IF('計算A'!DO$106=1,1-HI45,0))*150+205+'計算A'!DO$5*100000+IF(AND($E45=1,QO45=0),50000,0))),1000000))</f>
        <v/>
      </c>
      <c r="ZW45">
        <f>IF($B45=0,1000000,IF(INDEX('計算A'!$D$60:$II$104,$B45,117)*HI45=1,IF(AND($E45=2,QP45=0),1000000,IF($F45&gt;0,INDEX('計算A'!DP$110:DP$114,$F45+1)+IF(AND($E45=1,QP45=0),1000,0),MIN(AEV45,20)*400+(IF('計算A'!DO$106=1,1-HH45,0)+IF('計算A'!DP$106=1,1-HJ45,0))*150+215+'計算A'!DP$5*100000+IF(AND($E45=1,QP45=0),50000,0))),1000000))</f>
        <v/>
      </c>
      <c r="ZX45">
        <f>IF($B45=0,1000000,IF(INDEX('計算A'!$D$60:$II$104,$B45,118)*HJ45=1,IF(AND($E45=2,QQ45=0),1000000,IF($F45&gt;0,INDEX('計算A'!DQ$110:DQ$114,$F45+1)+IF(AND($E45=1,QQ45=0),1000,0),MIN(AEV45,20)*400+(IF('計算A'!DP$106=1,1-HI45,0)+IF('計算A'!DQ$106=1,1-HK45,0))*150+225+'計算A'!DQ$5*100000+IF(AND($E45=1,QQ45=0),50000,0))),1000000))</f>
        <v/>
      </c>
      <c r="ZY45">
        <f>IF($B45=0,1000000,IF(INDEX('計算A'!$D$60:$II$104,$B45,119)*HK45=1,IF(AND($E45=2,QR45=0),1000000,IF($F45&gt;0,INDEX('計算A'!DR$110:DR$114,$F45+1)+IF(AND($E45=1,QR45=0),1000,0),MIN(AEV45,20)*400+(IF('計算A'!DQ$106=1,1-HJ45,0)+IF('計算A'!DR$106=1,1-HL45,0))*150+235+'計算A'!DR$5*100000+IF(AND($E45=1,QR45=0),50000,0))),1000000))</f>
        <v/>
      </c>
      <c r="ZZ45">
        <f>IF($B45=0,1000000,IF(INDEX('計算A'!$D$60:$II$104,$B45,120)*HL45=1,IF(AND($E45=2,QS45=0),1000000,IF($F45&gt;0,INDEX('計算A'!DS$110:DS$114,$F45+1)+IF(AND($E45=1,QS45=0),1000,0),MIN(AEV45,20)*400+(IF('計算A'!DR$106=1,1-HK45,0))*150+245+'計算A'!DS$5*100000+IF(AND($E45=1,QS45=0),50000,0))),1000000))</f>
        <v/>
      </c>
      <c r="AAA45">
        <f>IF($B45=0,1000000,IF(INDEX('計算A'!$D$60:$II$104,$B45,121)*HM45=1,IF(AND($E45=2,QT45=0),1000000,IF($F45&gt;0,INDEX('計算A'!DT$110:DT$114,$F45+1)+IF(AND($E45=1,QT45=0),1000,0),MIN(AEW45,20)*400+(IF('計算A'!DT$106=1,1-HN45,0))*150+16+'計算A'!DT$5*100000+IF(AND($E45=1,QT45=0),50000,0))),1000000))</f>
        <v/>
      </c>
      <c r="AAB45">
        <f>IF($B45=0,1000000,IF(INDEX('計算A'!$D$60:$II$104,$B45,122)*HN45=1,IF(AND($E45=2,QU45=0),1000000,IF($F45&gt;0,INDEX('計算A'!DU$110:DU$114,$F45+1)+IF(AND($E45=1,QU45=0),1000,0),MIN(AEW45,20)*400+(IF('計算A'!DT$106=1,1-HM45,0)+IF('計算A'!DU$106=1,1-HO45,0))*150+26+'計算A'!DU$5*100000+IF(AND($E45=1,QU45=0),50000,0))),1000000))</f>
        <v/>
      </c>
      <c r="AAC45">
        <f>IF($B45=0,1000000,IF(INDEX('計算A'!$D$60:$II$104,$B45,123)*HO45=1,IF(AND($E45=2,QV45=0),1000000,IF($F45&gt;0,INDEX('計算A'!DV$110:DV$114,$F45+1)+IF(AND($E45=1,QV45=0),1000,0),MIN(AEW45,20)*400+(IF('計算A'!DU$106=1,1-HN45,0)+IF('計算A'!DV$106=1,1-HP45,0))*150+36+'計算A'!DV$5*100000+IF(AND($E45=1,QV45=0),50000,0))),1000000))</f>
        <v/>
      </c>
      <c r="AAD45">
        <f>IF($B45=0,1000000,IF(INDEX('計算A'!$D$60:$II$104,$B45,124)*HP45=1,IF(AND($E45=2,QW45=0),1000000,IF($F45&gt;0,INDEX('計算A'!DW$110:DW$114,$F45+1)+IF(AND($E45=1,QW45=0),1000,0),MIN(AEW45,20)*400+(IF('計算A'!DV$106=1,1-HO45,0)+IF('計算A'!DW$106=1,1-HQ45,0))*150+46+'計算A'!DW$5*100000+IF(AND($E45=1,QW45=0),50000,0))),1000000))</f>
        <v/>
      </c>
      <c r="AAE45">
        <f>IF($B45=0,1000000,IF(INDEX('計算A'!$D$60:$II$104,$B45,125)*HQ45=1,IF(AND($E45=2,QX45=0),1000000,IF($F45&gt;0,INDEX('計算A'!DX$110:DX$114,$F45+1)+IF(AND($E45=1,QX45=0),1000,0),MIN(AEW45,20)*400+(IF('計算A'!DW$106=1,1-HP45,0)+IF('計算A'!DX$106=1,1-HR45,0))*150+56+'計算A'!DX$5*100000+IF(AND($E45=1,QX45=0),50000,0))),1000000))</f>
        <v/>
      </c>
      <c r="AAF45">
        <f>IF($B45=0,1000000,IF(INDEX('計算A'!$D$60:$II$104,$B45,126)*HR45=1,IF(AND($E45=2,QY45=0),1000000,IF($F45&gt;0,INDEX('計算A'!DY$110:DY$114,$F45+1)+IF(AND($E45=1,QY45=0),1000,0),MIN(AEW45,20)*400+(IF('計算A'!DX$106=1,1-HQ45,0)+IF('計算A'!DY$106=1,1-HS45,0))*150+66+'計算A'!DY$5*100000+IF(AND($E45=1,QY45=0),50000,0))),1000000))</f>
        <v/>
      </c>
      <c r="AAG45">
        <f>IF($B45=0,1000000,IF(INDEX('計算A'!$D$60:$II$104,$B45,127)*HS45=1,IF(AND($E45=2,QZ45=0),1000000,IF($F45&gt;0,INDEX('計算A'!DZ$110:DZ$114,$F45+1)+IF(AND($E45=1,QZ45=0),1000,0),MIN(AEW45,20)*400+(IF('計算A'!DY$106=1,1-HR45,0)+IF('計算A'!DZ$106=1,1-HT45,0))*150+76+'計算A'!DZ$5*100000+IF(AND($E45=1,QZ45=0),50000,0))),1000000))</f>
        <v/>
      </c>
      <c r="AAH45">
        <f>IF($B45=0,1000000,IF(INDEX('計算A'!$D$60:$II$104,$B45,128)*HT45=1,IF(AND($E45=2,RA45=0),1000000,IF($F45&gt;0,INDEX('計算A'!EA$110:EA$114,$F45+1)+IF(AND($E45=1,RA45=0),1000,0),MIN(AEW45,20)*400+(IF('計算A'!DZ$106=1,1-HS45,0)+IF('計算A'!EA$106=1,1-HU45,0))*150+86+'計算A'!EA$5*100000+IF(AND($E45=1,RA45=0),50000,0))),1000000))</f>
        <v/>
      </c>
      <c r="AAI45">
        <f>IF($B45=0,1000000,IF(INDEX('計算A'!$D$60:$II$104,$B45,129)*HU45=1,IF(AND($E45=2,RB45=0),1000000,IF($F45&gt;0,INDEX('計算A'!EB$110:EB$114,$F45+1)+IF(AND($E45=1,RB45=0),1000,0),MIN(AEW45,20)*400+(IF('計算A'!EA$106=1,1-HT45,0)+IF('計算A'!EB$106=1,1-HV45,0))*150+96+'計算A'!EB$5*100000+IF(AND($E45=1,RB45=0),50000,0))),1000000))</f>
        <v/>
      </c>
      <c r="AAJ45">
        <f>IF($B45=0,1000000,IF(INDEX('計算A'!$D$60:$II$104,$B45,130)*HV45=1,IF(AND($E45=2,RC45=0),1000000,IF($F45&gt;0,INDEX('計算A'!EC$110:EC$114,$F45+1)+IF(AND($E45=1,RC45=0),1000,0),MIN(AEW45,20)*400+(IF('計算A'!EB$106=1,1-HU45,0)+IF('計算A'!EC$106=1,1-HW45,0))*150+106+'計算A'!EC$5*100000+IF(AND($E45=1,RC45=0),50000,0))),1000000))</f>
        <v/>
      </c>
      <c r="AAK45">
        <f>IF($B45=0,1000000,IF(INDEX('計算A'!$D$60:$II$104,$B45,131)*HW45=1,IF(AND($E45=2,RD45=0),1000000,IF($F45&gt;0,INDEX('計算A'!ED$110:ED$114,$F45+1)+IF(AND($E45=1,RD45=0),1000,0),MIN(AEW45,20)*400+(IF('計算A'!EC$106=1,1-HV45,0)+IF('計算A'!ED$106=1,1-HX45,0))*150+116+'計算A'!ED$5*100000+IF(AND($E45=1,RD45=0),50000,0))),1000000))</f>
        <v/>
      </c>
      <c r="AAL45">
        <f>IF($B45=0,1000000,IF(INDEX('計算A'!$D$60:$II$104,$B45,132)*HX45=1,IF(AND($E45=2,RE45=0),1000000,IF($F45&gt;0,INDEX('計算A'!EE$110:EE$114,$F45+1)+IF(AND($E45=1,RE45=0),1000,0),MIN(AEW45,20)*400+(IF('計算A'!ED$106=1,1-HW45,0)+IF('計算A'!EE$106=1,1-HY45,0))*150+126+'計算A'!EE$5*100000+IF(AND($E45=1,RE45=0),50000,0))),1000000))</f>
        <v/>
      </c>
      <c r="AAM45">
        <f>IF($B45=0,1000000,IF(INDEX('計算A'!$D$60:$II$104,$B45,133)*HY45=1,IF(AND($E45=2,RF45=0),1000000,IF($F45&gt;0,INDEX('計算A'!EF$110:EF$114,$F45+1)+IF(AND($E45=1,RF45=0),1000,0),MIN(AEW45,20)*400+(IF('計算A'!EE$106=1,1-HX45,0)+IF('計算A'!EF$106=1,1-HZ45,0))*150+136+'計算A'!EF$5*100000+IF(AND($E45=1,RF45=0),50000,0))),1000000))</f>
        <v/>
      </c>
      <c r="AAN45">
        <f>IF($B45=0,1000000,IF(INDEX('計算A'!$D$60:$II$104,$B45,134)*HZ45=1,IF(AND($E45=2,RG45=0),1000000,IF($F45&gt;0,INDEX('計算A'!EG$110:EG$114,$F45+1)+IF(AND($E45=1,RG45=0),1000,0),MIN(AEW45,20)*400+(IF('計算A'!EF$106=1,1-HY45,0)+IF('計算A'!EG$106=1,1-IA45,0))*150+146+'計算A'!EG$5*100000+IF(AND($E45=1,RG45=0),50000,0))),1000000))</f>
        <v/>
      </c>
      <c r="AAO45">
        <f>IF($B45=0,1000000,IF(INDEX('計算A'!$D$60:$II$104,$B45,135)*IA45=1,IF(AND($E45=2,RH45=0),1000000,IF($F45&gt;0,INDEX('計算A'!EH$110:EH$114,$F45+1)+IF(AND($E45=1,RH45=0),1000,0),MIN(AEW45,20)*400+(IF('計算A'!EG$106=1,1-HZ45,0)+IF('計算A'!EH$106=1,1-IB45,0))*150+156+'計算A'!EH$5*100000+IF(AND($E45=1,RH45=0),50000,0))),1000000))</f>
        <v/>
      </c>
      <c r="AAP45">
        <f>IF($B45=0,1000000,IF(INDEX('計算A'!$D$60:$II$104,$B45,136)*IB45=1,IF(AND($E45=2,RI45=0),1000000,IF($F45&gt;0,INDEX('計算A'!EI$110:EI$114,$F45+1)+IF(AND($E45=1,RI45=0),1000,0),MIN(AEW45,20)*400+(IF('計算A'!EH$106=1,1-IA45,0)+IF('計算A'!EI$106=1,1-IC45,0))*150+166+'計算A'!EI$5*100000+IF(AND($E45=1,RI45=0),50000,0))),1000000))</f>
        <v/>
      </c>
      <c r="AAQ45">
        <f>IF($B45=0,1000000,IF(INDEX('計算A'!$D$60:$II$104,$B45,137)*IC45=1,IF(AND($E45=2,RJ45=0),1000000,IF($F45&gt;0,INDEX('計算A'!EJ$110:EJ$114,$F45+1)+IF(AND($E45=1,RJ45=0),1000,0),MIN(AEW45,20)*400+(IF('計算A'!EI$106=1,1-IB45,0)+IF('計算A'!EJ$106=1,1-ID45,0))*150+176+'計算A'!EJ$5*100000+IF(AND($E45=1,RJ45=0),50000,0))),1000000))</f>
        <v/>
      </c>
      <c r="AAR45">
        <f>IF($B45=0,1000000,IF(INDEX('計算A'!$D$60:$II$104,$B45,138)*ID45=1,IF(AND($E45=2,RK45=0),1000000,IF($F45&gt;0,INDEX('計算A'!EK$110:EK$114,$F45+1)+IF(AND($E45=1,RK45=0),1000,0),MIN(AEW45,20)*400+(IF('計算A'!EJ$106=1,1-IC45,0)+IF('計算A'!EK$106=1,1-IE45,0))*150+186+'計算A'!EK$5*100000+IF(AND($E45=1,RK45=0),50000,0))),1000000))</f>
        <v/>
      </c>
      <c r="AAS45">
        <f>IF($B45=0,1000000,IF(INDEX('計算A'!$D$60:$II$104,$B45,139)*IE45=1,IF(AND($E45=2,RL45=0),1000000,IF($F45&gt;0,INDEX('計算A'!EL$110:EL$114,$F45+1)+IF(AND($E45=1,RL45=0),1000,0),MIN(AEW45,20)*400+(IF('計算A'!EK$106=1,1-ID45,0)+IF('計算A'!EL$106=1,1-IF45,0))*150+196+'計算A'!EL$5*100000+IF(AND($E45=1,RL45=0),50000,0))),1000000))</f>
        <v/>
      </c>
      <c r="AAT45">
        <f>IF($B45=0,1000000,IF(INDEX('計算A'!$D$60:$II$104,$B45,140)*IF45=1,IF(AND($E45=2,RM45=0),1000000,IF($F45&gt;0,INDEX('計算A'!EM$110:EM$114,$F45+1)+IF(AND($E45=1,RM45=0),1000,0),MIN(AEW45,20)*400+(IF('計算A'!EL$106=1,1-IE45,0)+IF('計算A'!EM$106=1,1-IG45,0))*150+206+'計算A'!EM$5*100000+IF(AND($E45=1,RM45=0),50000,0))),1000000))</f>
        <v/>
      </c>
      <c r="AAU45">
        <f>IF($B45=0,1000000,IF(INDEX('計算A'!$D$60:$II$104,$B45,141)*IG45=1,IF(AND($E45=2,RN45=0),1000000,IF($F45&gt;0,INDEX('計算A'!EN$110:EN$114,$F45+1)+IF(AND($E45=1,RN45=0),1000,0),MIN(AEW45,20)*400+(IF('計算A'!EM$106=1,1-IF45,0)+IF('計算A'!EN$106=1,1-IH45,0))*150+216+'計算A'!EN$5*100000+IF(AND($E45=1,RN45=0),50000,0))),1000000))</f>
        <v/>
      </c>
      <c r="AAV45">
        <f>IF($B45=0,1000000,IF(INDEX('計算A'!$D$60:$II$104,$B45,142)*IH45=1,IF(AND($E45=2,RO45=0),1000000,IF($F45&gt;0,INDEX('計算A'!EO$110:EO$114,$F45+1)+IF(AND($E45=1,RO45=0),1000,0),MIN(AEW45,20)*400+(IF('計算A'!EN$106=1,1-IG45,0)+IF('計算A'!EO$106=1,1-II45,0))*150+226+'計算A'!EO$5*100000+IF(AND($E45=1,RO45=0),50000,0))),1000000))</f>
        <v/>
      </c>
      <c r="AAW45">
        <f>IF($B45=0,1000000,IF(INDEX('計算A'!$D$60:$II$104,$B45,143)*II45=1,IF(AND($E45=2,RP45=0),1000000,IF($F45&gt;0,INDEX('計算A'!EP$110:EP$114,$F45+1)+IF(AND($E45=1,RP45=0),1000,0),MIN(AEW45,20)*400+(IF('計算A'!EO$106=1,1-IH45,0)+IF('計算A'!EP$106=1,1-IJ45,0))*150+236+'計算A'!EP$5*100000+IF(AND($E45=1,RP45=0),50000,0))),1000000))</f>
        <v/>
      </c>
      <c r="AAX45">
        <f>IF($B45=0,1000000,IF(INDEX('計算A'!$D$60:$II$104,$B45,144)*IJ45=1,IF(AND($E45=2,RQ45=0),1000000,IF($F45&gt;0,INDEX('計算A'!EQ$110:EQ$114,$F45+1)+IF(AND($E45=1,RQ45=0),1000,0),MIN(AEW45,20)*400+(IF('計算A'!EP$106=1,1-II45,0))*150+246+'計算A'!EQ$5*100000+IF(AND($E45=1,RQ45=0),50000,0))),1000000))</f>
        <v/>
      </c>
      <c r="AAY45">
        <f>IF($B45=0,1000000,IF(INDEX('計算A'!$D$60:$II$104,$B45,145)*IK45=1,IF(AND($E45=2,RR45=0),1000000,IF($F45&gt;0,INDEX('計算A'!ER$110:ER$114,$F45+1)+IF(AND($E45=1,RR45=0),1000,0),MIN(AEX45,20)*400+(IF('計算A'!ER$106=1,1-IL45,0))*150+17+'計算A'!ER$5*100000+IF(AND($E45=1,RR45=0),50000,0))),1000000))</f>
        <v/>
      </c>
      <c r="AAZ45">
        <f>IF($B45=0,1000000,IF(INDEX('計算A'!$D$60:$II$104,$B45,146)*IL45=1,IF(AND($E45=2,RS45=0),1000000,IF($F45&gt;0,INDEX('計算A'!ES$110:ES$114,$F45+1)+IF(AND($E45=1,RS45=0),1000,0),MIN(AEX45,20)*400+(IF('計算A'!ER$106=1,1-IK45,0)+IF('計算A'!ES$106=1,1-IM45,0))*150+27+'計算A'!ES$5*100000+IF(AND($E45=1,RS45=0),50000,0))),1000000))</f>
        <v/>
      </c>
      <c r="ABA45">
        <f>IF($B45=0,1000000,IF(INDEX('計算A'!$D$60:$II$104,$B45,147)*IM45=1,IF(AND($E45=2,RT45=0),1000000,IF($F45&gt;0,INDEX('計算A'!ET$110:ET$114,$F45+1)+IF(AND($E45=1,RT45=0),1000,0),MIN(AEX45,20)*400+(IF('計算A'!ES$106=1,1-IL45,0)+IF('計算A'!ET$106=1,1-IN45,0))*150+37+'計算A'!ET$5*100000+IF(AND($E45=1,RT45=0),50000,0))),1000000))</f>
        <v/>
      </c>
      <c r="ABB45">
        <f>IF($B45=0,1000000,IF(INDEX('計算A'!$D$60:$II$104,$B45,148)*IN45=1,IF(AND($E45=2,RU45=0),1000000,IF($F45&gt;0,INDEX('計算A'!EU$110:EU$114,$F45+1)+IF(AND($E45=1,RU45=0),1000,0),MIN(AEX45,20)*400+(IF('計算A'!ET$106=1,1-IM45,0)+IF('計算A'!EU$106=1,1-IO45,0))*150+47+'計算A'!EU$5*100000+IF(AND($E45=1,RU45=0),50000,0))),1000000))</f>
        <v/>
      </c>
      <c r="ABC45">
        <f>IF($B45=0,1000000,IF(INDEX('計算A'!$D$60:$II$104,$B45,149)*IO45=1,IF(AND($E45=2,RV45=0),1000000,IF($F45&gt;0,INDEX('計算A'!EV$110:EV$114,$F45+1)+IF(AND($E45=1,RV45=0),1000,0),MIN(AEX45,20)*400+(IF('計算A'!EU$106=1,1-IN45,0)+IF('計算A'!EV$106=1,1-IP45,0))*150+57+'計算A'!EV$5*100000+IF(AND($E45=1,RV45=0),50000,0))),1000000))</f>
        <v/>
      </c>
      <c r="ABD45">
        <f>IF($B45=0,1000000,IF(INDEX('計算A'!$D$60:$II$104,$B45,150)*IP45=1,IF(AND($E45=2,RW45=0),1000000,IF($F45&gt;0,INDEX('計算A'!EW$110:EW$114,$F45+1)+IF(AND($E45=1,RW45=0),1000,0),MIN(AEX45,20)*400+(IF('計算A'!EV$106=1,1-IO45,0)+IF('計算A'!EW$106=1,1-IQ45,0))*150+67+'計算A'!EW$5*100000+IF(AND($E45=1,RW45=0),50000,0))),1000000))</f>
        <v/>
      </c>
      <c r="ABE45">
        <f>IF($B45=0,1000000,IF(INDEX('計算A'!$D$60:$II$104,$B45,151)*IQ45=1,IF(AND($E45=2,RX45=0),1000000,IF($F45&gt;0,INDEX('計算A'!EX$110:EX$114,$F45+1)+IF(AND($E45=1,RX45=0),1000,0),MIN(AEX45,20)*400+(IF('計算A'!EW$106=1,1-IP45,0)+IF('計算A'!EX$106=1,1-IR45,0))*150+77+'計算A'!EX$5*100000+IF(AND($E45=1,RX45=0),50000,0))),1000000))</f>
        <v/>
      </c>
      <c r="ABF45">
        <f>IF($B45=0,1000000,IF(INDEX('計算A'!$D$60:$II$104,$B45,152)*IR45=1,IF(AND($E45=2,RY45=0),1000000,IF($F45&gt;0,INDEX('計算A'!EY$110:EY$114,$F45+1)+IF(AND($E45=1,RY45=0),1000,0),MIN(AEX45,20)*400+(IF('計算A'!EX$106=1,1-IQ45,0)+IF('計算A'!EY$106=1,1-IS45,0))*150+87+'計算A'!EY$5*100000+IF(AND($E45=1,RY45=0),50000,0))),1000000))</f>
        <v/>
      </c>
      <c r="ABG45">
        <f>IF($B45=0,1000000,IF(INDEX('計算A'!$D$60:$II$104,$B45,153)*IS45=1,IF(AND($E45=2,RZ45=0),1000000,IF($F45&gt;0,INDEX('計算A'!EZ$110:EZ$114,$F45+1)+IF(AND($E45=1,RZ45=0),1000,0),MIN(AEX45,20)*400+(IF('計算A'!EY$106=1,1-IR45,0)+IF('計算A'!EZ$106=1,1-IT45,0))*150+97+'計算A'!EZ$5*100000+IF(AND($E45=1,RZ45=0),50000,0))),1000000))</f>
        <v/>
      </c>
      <c r="ABH45">
        <f>IF($B45=0,1000000,IF(INDEX('計算A'!$D$60:$II$104,$B45,154)*IT45=1,IF(AND($E45=2,SA45=0),1000000,IF($F45&gt;0,INDEX('計算A'!FA$110:FA$114,$F45+1)+IF(AND($E45=1,SA45=0),1000,0),MIN(AEX45,20)*400+(IF('計算A'!EZ$106=1,1-IS45,0)+IF('計算A'!FA$106=1,1-IU45,0))*150+107+'計算A'!FA$5*100000+IF(AND($E45=1,SA45=0),50000,0))),1000000))</f>
        <v/>
      </c>
      <c r="ABI45">
        <f>IF($B45=0,1000000,IF(INDEX('計算A'!$D$60:$II$104,$B45,155)*IU45=1,IF(AND($E45=2,SB45=0),1000000,IF($F45&gt;0,INDEX('計算A'!FB$110:FB$114,$F45+1)+IF(AND($E45=1,SB45=0),1000,0),MIN(AEX45,20)*400+(IF('計算A'!FA$106=1,1-IT45,0)+IF('計算A'!FB$106=1,1-IV45,0))*150+117+'計算A'!FB$5*100000+IF(AND($E45=1,SB45=0),50000,0))),1000000))</f>
        <v/>
      </c>
      <c r="ABJ45">
        <f>IF($B45=0,1000000,IF(INDEX('計算A'!$D$60:$II$104,$B45,156)*IV45=1,IF(AND($E45=2,SC45=0),1000000,IF($F45&gt;0,INDEX('計算A'!FC$110:FC$114,$F45+1)+IF(AND($E45=1,SC45=0),1000,0),MIN(AEX45,20)*400+(IF('計算A'!FB$106=1,1-IU45,0)+IF('計算A'!FC$106=1,1-IW45,0))*150+127+'計算A'!FC$5*100000+IF(AND($E45=1,SC45=0),50000,0))),1000000))</f>
        <v/>
      </c>
      <c r="ABK45">
        <f>IF($B45=0,1000000,IF(INDEX('計算A'!$D$60:$II$104,$B45,157)*IW45=1,IF(AND($E45=2,SD45=0),1000000,IF($F45&gt;0,INDEX('計算A'!FD$110:FD$114,$F45+1)+IF(AND($E45=1,SD45=0),1000,0),MIN(AEX45,20)*400+(IF('計算A'!FC$106=1,1-IV45,0)+IF('計算A'!FD$106=1,1-IX45,0))*150+137+'計算A'!FD$5*100000+IF(AND($E45=1,SD45=0),50000,0))),1000000))</f>
        <v/>
      </c>
      <c r="ABL45">
        <f>IF($B45=0,1000000,IF(INDEX('計算A'!$D$60:$II$104,$B45,158)*IX45=1,IF(AND($E45=2,SE45=0),1000000,IF($F45&gt;0,INDEX('計算A'!FE$110:FE$114,$F45+1)+IF(AND($E45=1,SE45=0),1000,0),MIN(AEX45,20)*400+(IF('計算A'!FD$106=1,1-IW45,0)+IF('計算A'!FE$106=1,1-IY45,0))*150+147+'計算A'!FE$5*100000+IF(AND($E45=1,SE45=0),50000,0))),1000000))</f>
        <v/>
      </c>
      <c r="ABM45">
        <f>IF($B45=0,1000000,IF(INDEX('計算A'!$D$60:$II$104,$B45,159)*IY45=1,IF(AND($E45=2,SF45=0),1000000,IF($F45&gt;0,INDEX('計算A'!FF$110:FF$114,$F45+1)+IF(AND($E45=1,SF45=0),1000,0),MIN(AEX45,20)*400+(IF('計算A'!FE$106=1,1-IX45,0)+IF('計算A'!FF$106=1,1-IZ45,0))*150+157+'計算A'!FF$5*100000+IF(AND($E45=1,SF45=0),50000,0))),1000000))</f>
        <v/>
      </c>
      <c r="ABN45">
        <f>IF($B45=0,1000000,IF(INDEX('計算A'!$D$60:$II$104,$B45,160)*IZ45=1,IF(AND($E45=2,SG45=0),1000000,IF($F45&gt;0,INDEX('計算A'!FG$110:FG$114,$F45+1)+IF(AND($E45=1,SG45=0),1000,0),MIN(AEX45,20)*400+(IF('計算A'!FF$106=1,1-IY45,0)+IF('計算A'!FG$106=1,1-JA45,0))*150+167+'計算A'!FG$5*100000+IF(AND($E45=1,SG45=0),50000,0))),1000000))</f>
        <v/>
      </c>
      <c r="ABO45">
        <f>IF($B45=0,1000000,IF(INDEX('計算A'!$D$60:$II$104,$B45,161)*JA45=1,IF(AND($E45=2,SH45=0),1000000,IF($F45&gt;0,INDEX('計算A'!FH$110:FH$114,$F45+1)+IF(AND($E45=1,SH45=0),1000,0),MIN(AEX45,20)*400+(IF('計算A'!FG$106=1,1-IZ45,0)+IF('計算A'!FH$106=1,1-JB45,0))*150+177+'計算A'!FH$5*100000+IF(AND($E45=1,SH45=0),50000,0))),1000000))</f>
        <v/>
      </c>
      <c r="ABP45">
        <f>IF($B45=0,1000000,IF(INDEX('計算A'!$D$60:$II$104,$B45,162)*JB45=1,IF(AND($E45=2,SI45=0),1000000,IF($F45&gt;0,INDEX('計算A'!FI$110:FI$114,$F45+1)+IF(AND($E45=1,SI45=0),1000,0),MIN(AEX45,20)*400+(IF('計算A'!FH$106=1,1-JA45,0)+IF('計算A'!FI$106=1,1-JC45,0))*150+187+'計算A'!FI$5*100000+IF(AND($E45=1,SI45=0),50000,0))),1000000))</f>
        <v/>
      </c>
      <c r="ABQ45">
        <f>IF($B45=0,1000000,IF(INDEX('計算A'!$D$60:$II$104,$B45,163)*JC45=1,IF(AND($E45=2,SJ45=0),1000000,IF($F45&gt;0,INDEX('計算A'!FJ$110:FJ$114,$F45+1)+IF(AND($E45=1,SJ45=0),1000,0),MIN(AEX45,20)*400+(IF('計算A'!FI$106=1,1-JB45,0)+IF('計算A'!FJ$106=1,1-JD45,0))*150+197+'計算A'!FJ$5*100000+IF(AND($E45=1,SJ45=0),50000,0))),1000000))</f>
        <v/>
      </c>
      <c r="ABR45">
        <f>IF($B45=0,1000000,IF(INDEX('計算A'!$D$60:$II$104,$B45,164)*JD45=1,IF(AND($E45=2,SK45=0),1000000,IF($F45&gt;0,INDEX('計算A'!FK$110:FK$114,$F45+1)+IF(AND($E45=1,SK45=0),1000,0),MIN(AEX45,20)*400+(IF('計算A'!FJ$106=1,1-JC45,0)+IF('計算A'!FK$106=1,1-JE45,0))*150+207+'計算A'!FK$5*100000+IF(AND($E45=1,SK45=0),50000,0))),1000000))</f>
        <v/>
      </c>
      <c r="ABS45">
        <f>IF($B45=0,1000000,IF(INDEX('計算A'!$D$60:$II$104,$B45,165)*JE45=1,IF(AND($E45=2,SL45=0),1000000,IF($F45&gt;0,INDEX('計算A'!FL$110:FL$114,$F45+1)+IF(AND($E45=1,SL45=0),1000,0),MIN(AEX45,20)*400+(IF('計算A'!FK$106=1,1-JD45,0)+IF('計算A'!FL$106=1,1-JF45,0))*150+217+'計算A'!FL$5*100000+IF(AND($E45=1,SL45=0),50000,0))),1000000))</f>
        <v/>
      </c>
      <c r="ABT45">
        <f>IF($B45=0,1000000,IF(INDEX('計算A'!$D$60:$II$104,$B45,166)*JF45=1,IF(AND($E45=2,SM45=0),1000000,IF($F45&gt;0,INDEX('計算A'!FM$110:FM$114,$F45+1)+IF(AND($E45=1,SM45=0),1000,0),MIN(AEX45,20)*400+(IF('計算A'!FL$106=1,1-JE45,0)+IF('計算A'!FM$106=1,1-JG45,0))*150+227+'計算A'!FM$5*100000+IF(AND($E45=1,SM45=0),50000,0))),1000000))</f>
        <v/>
      </c>
      <c r="ABU45">
        <f>IF($B45=0,1000000,IF(INDEX('計算A'!$D$60:$II$104,$B45,167)*JG45=1,IF(AND($E45=2,SN45=0),1000000,IF($F45&gt;0,INDEX('計算A'!FN$110:FN$114,$F45+1)+IF(AND($E45=1,SN45=0),1000,0),MIN(AEX45,20)*400+(IF('計算A'!FM$106=1,1-JF45,0)+IF('計算A'!FN$106=1,1-JH45,0))*150+237+'計算A'!FN$5*100000+IF(AND($E45=1,SN45=0),50000,0))),1000000))</f>
        <v/>
      </c>
      <c r="ABV45">
        <f>IF($B45=0,1000000,IF(INDEX('計算A'!$D$60:$II$104,$B45,168)*JH45=1,IF(AND($E45=2,SO45=0),1000000,IF($F45&gt;0,INDEX('計算A'!FO$110:FO$114,$F45+1)+IF(AND($E45=1,SO45=0),1000,0),MIN(AEX45,20)*400+(IF('計算A'!FN$106=1,1-JG45,0))*150+247+'計算A'!FO$5*100000+IF(AND($E45=1,SO45=0),50000,0))),1000000))</f>
        <v/>
      </c>
      <c r="ABW45">
        <f>IF($B45=0,1000000,IF(INDEX('計算A'!$D$60:$II$104,$B45,169)*JI45=1,IF(AND($E45=2,SP45=0),1000000,IF($F45&gt;0,INDEX('計算A'!FP$110:FP$114,$F45+1)+IF(AND($E45=1,SP45=0),1000,0),MIN(AEY45,20)*400+(IF('計算A'!FP$106=1,1-JJ45,0))*150+18+'計算A'!FP$5*100000+IF(AND($E45=1,SP45=0),50000,0))),1000000))</f>
        <v/>
      </c>
      <c r="ABX45">
        <f>IF($B45=0,1000000,IF(INDEX('計算A'!$D$60:$II$104,$B45,170)*JJ45=1,IF(AND($E45=2,SQ45=0),1000000,IF($F45&gt;0,INDEX('計算A'!FQ$110:FQ$114,$F45+1)+IF(AND($E45=1,SQ45=0),1000,0),MIN(AEY45,20)*400+(IF('計算A'!FP$106=1,1-JI45,0)+IF('計算A'!FQ$106=1,1-JK45,0))*150+28+'計算A'!FQ$5*100000+IF(AND($E45=1,SQ45=0),50000,0))),1000000))</f>
        <v/>
      </c>
      <c r="ABY45">
        <f>IF($B45=0,1000000,IF(INDEX('計算A'!$D$60:$II$104,$B45,171)*JK45=1,IF(AND($E45=2,SR45=0),1000000,IF($F45&gt;0,INDEX('計算A'!FR$110:FR$114,$F45+1)+IF(AND($E45=1,SR45=0),1000,0),MIN(AEY45,20)*400+(IF('計算A'!FQ$106=1,1-JJ45,0)+IF('計算A'!FR$106=1,1-JL45,0))*150+38+'計算A'!FR$5*100000+IF(AND($E45=1,SR45=0),50000,0))),1000000))</f>
        <v/>
      </c>
      <c r="ABZ45">
        <f>IF($B45=0,1000000,IF(INDEX('計算A'!$D$60:$II$104,$B45,172)*JL45=1,IF(AND($E45=2,SS45=0),1000000,IF($F45&gt;0,INDEX('計算A'!FS$110:FS$114,$F45+1)+IF(AND($E45=1,SS45=0),1000,0),MIN(AEY45,20)*400+(IF('計算A'!FR$106=1,1-JK45,0)+IF('計算A'!FS$106=1,1-JM45,0))*150+48+'計算A'!FS$5*100000+IF(AND($E45=1,SS45=0),50000,0))),1000000))</f>
        <v/>
      </c>
      <c r="ACA45">
        <f>IF($B45=0,1000000,IF(INDEX('計算A'!$D$60:$II$104,$B45,173)*JM45=1,IF(AND($E45=2,ST45=0),1000000,IF($F45&gt;0,INDEX('計算A'!FT$110:FT$114,$F45+1)+IF(AND($E45=1,ST45=0),1000,0),MIN(AEY45,20)*400+(IF('計算A'!FS$106=1,1-JL45,0)+IF('計算A'!FT$106=1,1-JN45,0))*150+58+'計算A'!FT$5*100000+IF(AND($E45=1,ST45=0),50000,0))),1000000))</f>
        <v/>
      </c>
      <c r="ACB45">
        <f>IF($B45=0,1000000,IF(INDEX('計算A'!$D$60:$II$104,$B45,174)*JN45=1,IF(AND($E45=2,SU45=0),1000000,IF($F45&gt;0,INDEX('計算A'!FU$110:FU$114,$F45+1)+IF(AND($E45=1,SU45=0),1000,0),MIN(AEY45,20)*400+(IF('計算A'!FT$106=1,1-JM45,0)+IF('計算A'!FU$106=1,1-JO45,0))*150+68+'計算A'!FU$5*100000+IF(AND($E45=1,SU45=0),50000,0))),1000000))</f>
        <v/>
      </c>
      <c r="ACC45">
        <f>IF($B45=0,1000000,IF(INDEX('計算A'!$D$60:$II$104,$B45,175)*JO45=1,IF(AND($E45=2,SV45=0),1000000,IF($F45&gt;0,INDEX('計算A'!FV$110:FV$114,$F45+1)+IF(AND($E45=1,SV45=0),1000,0),MIN(AEY45,20)*400+(IF('計算A'!FU$106=1,1-JN45,0)+IF('計算A'!FV$106=1,1-JP45,0))*150+78+'計算A'!FV$5*100000+IF(AND($E45=1,SV45=0),50000,0))),1000000))</f>
        <v/>
      </c>
      <c r="ACD45">
        <f>IF($B45=0,1000000,IF(INDEX('計算A'!$D$60:$II$104,$B45,176)*JP45=1,IF(AND($E45=2,SW45=0),1000000,IF($F45&gt;0,INDEX('計算A'!FW$110:FW$114,$F45+1)+IF(AND($E45=1,SW45=0),1000,0),MIN(AEY45,20)*400+(IF('計算A'!FV$106=1,1-JO45,0)+IF('計算A'!FW$106=1,1-JQ45,0))*150+88+'計算A'!FW$5*100000+IF(AND($E45=1,SW45=0),50000,0))),1000000))</f>
        <v/>
      </c>
      <c r="ACE45">
        <f>IF($B45=0,1000000,IF(INDEX('計算A'!$D$60:$II$104,$B45,177)*JQ45=1,IF(AND($E45=2,SX45=0),1000000,IF($F45&gt;0,INDEX('計算A'!FX$110:FX$114,$F45+1)+IF(AND($E45=1,SX45=0),1000,0),MIN(AEY45,20)*400+(IF('計算A'!FW$106=1,1-JP45,0)+IF('計算A'!FX$106=1,1-JR45,0))*150+98+'計算A'!FX$5*100000+IF(AND($E45=1,SX45=0),50000,0))),1000000))</f>
        <v/>
      </c>
      <c r="ACF45">
        <f>IF($B45=0,1000000,IF(INDEX('計算A'!$D$60:$II$104,$B45,178)*JR45=1,IF(AND($E45=2,SY45=0),1000000,IF($F45&gt;0,INDEX('計算A'!FY$110:FY$114,$F45+1)+IF(AND($E45=1,SY45=0),1000,0),MIN(AEY45,20)*400+(IF('計算A'!FX$106=1,1-JQ45,0)+IF('計算A'!FY$106=1,1-JS45,0))*150+108+'計算A'!FY$5*100000+IF(AND($E45=1,SY45=0),50000,0))),1000000))</f>
        <v/>
      </c>
      <c r="ACG45">
        <f>IF($B45=0,1000000,IF(INDEX('計算A'!$D$60:$II$104,$B45,179)*JS45=1,IF(AND($E45=2,SZ45=0),1000000,IF($F45&gt;0,INDEX('計算A'!FZ$110:FZ$114,$F45+1)+IF(AND($E45=1,SZ45=0),1000,0),MIN(AEY45,20)*400+(IF('計算A'!FY$106=1,1-JR45,0)+IF('計算A'!FZ$106=1,1-JT45,0))*150+118+'計算A'!FZ$5*100000+IF(AND($E45=1,SZ45=0),50000,0))),1000000))</f>
        <v/>
      </c>
      <c r="ACH45">
        <f>IF($B45=0,1000000,IF(INDEX('計算A'!$D$60:$II$104,$B45,180)*JT45=1,IF(AND($E45=2,TA45=0),1000000,IF($F45&gt;0,INDEX('計算A'!GA$110:GA$114,$F45+1)+IF(AND($E45=1,TA45=0),1000,0),MIN(AEY45,20)*400+(IF('計算A'!FZ$106=1,1-JS45,0)+IF('計算A'!GA$106=1,1-JU45,0))*150+128+'計算A'!GA$5*100000+IF(AND($E45=1,TA45=0),50000,0))),1000000))</f>
        <v/>
      </c>
      <c r="ACI45">
        <f>IF($B45=0,1000000,IF(INDEX('計算A'!$D$60:$II$104,$B45,181)*JU45=1,IF(AND($E45=2,TB45=0),1000000,IF($F45&gt;0,INDEX('計算A'!GB$110:GB$114,$F45+1)+IF(AND($E45=1,TB45=0),1000,0),MIN(AEY45,20)*400+(IF('計算A'!GA$106=1,1-JT45,0)+IF('計算A'!GB$106=1,1-JV45,0))*150+138+'計算A'!GB$5*100000+IF(AND($E45=1,TB45=0),50000,0))),1000000))</f>
        <v/>
      </c>
      <c r="ACJ45">
        <f>IF($B45=0,1000000,IF(INDEX('計算A'!$D$60:$II$104,$B45,182)*JV45=1,IF(AND($E45=2,TC45=0),1000000,IF($F45&gt;0,INDEX('計算A'!GC$110:GC$114,$F45+1)+IF(AND($E45=1,TC45=0),1000,0),MIN(AEY45,20)*400+(IF('計算A'!GB$106=1,1-JU45,0)+IF('計算A'!GC$106=1,1-JW45,0))*150+148+'計算A'!GC$5*100000+IF(AND($E45=1,TC45=0),50000,0))),1000000))</f>
        <v/>
      </c>
      <c r="ACK45">
        <f>IF($B45=0,1000000,IF(INDEX('計算A'!$D$60:$II$104,$B45,183)*JW45=1,IF(AND($E45=2,TD45=0),1000000,IF($F45&gt;0,INDEX('計算A'!GD$110:GD$114,$F45+1)+IF(AND($E45=1,TD45=0),1000,0),MIN(AEY45,20)*400+(IF('計算A'!GC$106=1,1-JV45,0)+IF('計算A'!GD$106=1,1-JX45,0))*150+158+'計算A'!GD$5*100000+IF(AND($E45=1,TD45=0),50000,0))),1000000))</f>
        <v/>
      </c>
      <c r="ACL45">
        <f>IF($B45=0,1000000,IF(INDEX('計算A'!$D$60:$II$104,$B45,184)*JX45=1,IF(AND($E45=2,TE45=0),1000000,IF($F45&gt;0,INDEX('計算A'!GE$110:GE$114,$F45+1)+IF(AND($E45=1,TE45=0),1000,0),MIN(AEY45,20)*400+(IF('計算A'!GD$106=1,1-JW45,0)+IF('計算A'!GE$106=1,1-JY45,0))*150+168+'計算A'!GE$5*100000+IF(AND($E45=1,TE45=0),50000,0))),1000000))</f>
        <v/>
      </c>
      <c r="ACM45">
        <f>IF($B45=0,1000000,IF(INDEX('計算A'!$D$60:$II$104,$B45,185)*JY45=1,IF(AND($E45=2,TF45=0),1000000,IF($F45&gt;0,INDEX('計算A'!GF$110:GF$114,$F45+1)+IF(AND($E45=1,TF45=0),1000,0),MIN(AEY45,20)*400+(IF('計算A'!GE$106=1,1-JX45,0)+IF('計算A'!GF$106=1,1-JZ45,0))*150+178+'計算A'!GF$5*100000+IF(AND($E45=1,TF45=0),50000,0))),1000000))</f>
        <v/>
      </c>
      <c r="ACN45">
        <f>IF($B45=0,1000000,IF(INDEX('計算A'!$D$60:$II$104,$B45,186)*JZ45=1,IF(AND($E45=2,TG45=0),1000000,IF($F45&gt;0,INDEX('計算A'!GG$110:GG$114,$F45+1)+IF(AND($E45=1,TG45=0),1000,0),MIN(AEY45,20)*400+(IF('計算A'!GF$106=1,1-JY45,0)+IF('計算A'!GG$106=1,1-KA45,0))*150+188+'計算A'!GG$5*100000+IF(AND($E45=1,TG45=0),50000,0))),1000000))</f>
        <v/>
      </c>
      <c r="ACO45">
        <f>IF($B45=0,1000000,IF(INDEX('計算A'!$D$60:$II$104,$B45,187)*KA45=1,IF(AND($E45=2,TH45=0),1000000,IF($F45&gt;0,INDEX('計算A'!GH$110:GH$114,$F45+1)+IF(AND($E45=1,TH45=0),1000,0),MIN(AEY45,20)*400+(IF('計算A'!GG$106=1,1-JZ45,0)+IF('計算A'!GH$106=1,1-KB45,0))*150+198+'計算A'!GH$5*100000+IF(AND($E45=1,TH45=0),50000,0))),1000000))</f>
        <v/>
      </c>
      <c r="ACP45">
        <f>IF($B45=0,1000000,IF(INDEX('計算A'!$D$60:$II$104,$B45,188)*KB45=1,IF(AND($E45=2,TI45=0),1000000,IF($F45&gt;0,INDEX('計算A'!GI$110:GI$114,$F45+1)+IF(AND($E45=1,TI45=0),1000,0),MIN(AEY45,20)*400+(IF('計算A'!GH$106=1,1-KA45,0)+IF('計算A'!GI$106=1,1-KC45,0))*150+208+'計算A'!GI$5*100000+IF(AND($E45=1,TI45=0),50000,0))),1000000))</f>
        <v/>
      </c>
      <c r="ACQ45">
        <f>IF($B45=0,1000000,IF(INDEX('計算A'!$D$60:$II$104,$B45,189)*KC45=1,IF(AND($E45=2,TJ45=0),1000000,IF($F45&gt;0,INDEX('計算A'!GJ$110:GJ$114,$F45+1)+IF(AND($E45=1,TJ45=0),1000,0),MIN(AEY45,20)*400+(IF('計算A'!GI$106=1,1-KB45,0)+IF('計算A'!GJ$106=1,1-KD45,0))*150+218+'計算A'!GJ$5*100000+IF(AND($E45=1,TJ45=0),50000,0))),1000000))</f>
        <v/>
      </c>
      <c r="ACR45">
        <f>IF($B45=0,1000000,IF(INDEX('計算A'!$D$60:$II$104,$B45,190)*KD45=1,IF(AND($E45=2,TK45=0),1000000,IF($F45&gt;0,INDEX('計算A'!GK$110:GK$114,$F45+1)+IF(AND($E45=1,TK45=0),1000,0),MIN(AEY45,20)*400+(IF('計算A'!GJ$106=1,1-KC45,0)+IF('計算A'!GK$106=1,1-KE45,0))*150+228+'計算A'!GK$5*100000+IF(AND($E45=1,TK45=0),50000,0))),1000000))</f>
        <v/>
      </c>
      <c r="ACS45">
        <f>IF($B45=0,1000000,IF(INDEX('計算A'!$D$60:$II$104,$B45,191)*KE45=1,IF(AND($E45=2,TL45=0),1000000,IF($F45&gt;0,INDEX('計算A'!GL$110:GL$114,$F45+1)+IF(AND($E45=1,TL45=0),1000,0),MIN(AEY45,20)*400+(IF('計算A'!GK$106=1,1-KD45,0)+IF('計算A'!GL$106=1,1-KF45,0))*150+238+'計算A'!GL$5*100000+IF(AND($E45=1,TL45=0),50000,0))),1000000))</f>
        <v/>
      </c>
      <c r="ACT45">
        <f>IF($B45=0,1000000,IF(INDEX('計算A'!$D$60:$II$104,$B45,192)*KF45=1,IF(AND($E45=2,TM45=0),1000000,IF($F45&gt;0,INDEX('計算A'!GM$110:GM$114,$F45+1)+IF(AND($E45=1,TM45=0),1000,0),MIN(AEY45,20)*400+(IF('計算A'!GL$106=1,1-KE45,0))*150+248+'計算A'!GM$5*100000+IF(AND($E45=1,TM45=0),50000,0))),1000000))</f>
        <v/>
      </c>
      <c r="ACU45">
        <f>IF($B45=0,1000000,IF(INDEX('計算A'!$D$60:$II$104,$B45,193)*KG45=1,IF(AND($E45=2,TN45=0),1000000,IF($F45&gt;0,INDEX('計算A'!GN$110:GN$114,$F45+1)+IF(AND($E45=1,TN45=0),1000,0),MIN(AEZ45,20)*400+(IF('計算A'!GN$106=1,1-KH45,0))*150+19+'計算A'!GN$5*100000+IF(AND($E45=1,TN45=0),50000,0))),1000000))</f>
        <v/>
      </c>
      <c r="ACV45">
        <f>IF($B45=0,1000000,IF(INDEX('計算A'!$D$60:$II$104,$B45,194)*KH45=1,IF(AND($E45=2,TO45=0),1000000,IF($F45&gt;0,INDEX('計算A'!GO$110:GO$114,$F45+1)+IF(AND($E45=1,TO45=0),1000,0),MIN(AEZ45,20)*400+(IF('計算A'!GN$106=1,1-KG45,0)+IF('計算A'!GO$106=1,1-KI45,0))*150+29+'計算A'!GO$5*100000+IF(AND($E45=1,TO45=0),50000,0))),1000000))</f>
        <v/>
      </c>
      <c r="ACW45">
        <f>IF($B45=0,1000000,IF(INDEX('計算A'!$D$60:$II$104,$B45,195)*KI45=1,IF(AND($E45=2,TP45=0),1000000,IF($F45&gt;0,INDEX('計算A'!GP$110:GP$114,$F45+1)+IF(AND($E45=1,TP45=0),1000,0),MIN(AEZ45,20)*400+(IF('計算A'!GO$106=1,1-KH45,0)+IF('計算A'!GP$106=1,1-KJ45,0))*150+39+'計算A'!GP$5*100000+IF(AND($E45=1,TP45=0),50000,0))),1000000))</f>
        <v/>
      </c>
      <c r="ACX45">
        <f>IF($B45=0,1000000,IF(INDEX('計算A'!$D$60:$II$104,$B45,196)*KJ45=1,IF(AND($E45=2,TQ45=0),1000000,IF($F45&gt;0,INDEX('計算A'!GQ$110:GQ$114,$F45+1)+IF(AND($E45=1,TQ45=0),1000,0),MIN(AEZ45,20)*400+(IF('計算A'!GP$106=1,1-KI45,0)+IF('計算A'!GQ$106=1,1-KK45,0))*150+49+'計算A'!GQ$5*100000+IF(AND($E45=1,TQ45=0),50000,0))),1000000))</f>
        <v/>
      </c>
      <c r="ACY45">
        <f>IF($B45=0,1000000,IF(INDEX('計算A'!$D$60:$II$104,$B45,197)*KK45=1,IF(AND($E45=2,TR45=0),1000000,IF($F45&gt;0,INDEX('計算A'!GR$110:GR$114,$F45+1)+IF(AND($E45=1,TR45=0),1000,0),MIN(AEZ45,20)*400+(IF('計算A'!GQ$106=1,1-KJ45,0)+IF('計算A'!GR$106=1,1-KL45,0))*150+59+'計算A'!GR$5*100000+IF(AND($E45=1,TR45=0),50000,0))),1000000))</f>
        <v/>
      </c>
      <c r="ACZ45">
        <f>IF($B45=0,1000000,IF(INDEX('計算A'!$D$60:$II$104,$B45,198)*KL45=1,IF(AND($E45=2,TS45=0),1000000,IF($F45&gt;0,INDEX('計算A'!GS$110:GS$114,$F45+1)+IF(AND($E45=1,TS45=0),1000,0),MIN(AEZ45,20)*400+(IF('計算A'!GR$106=1,1-KK45,0)+IF('計算A'!GS$106=1,1-KM45,0))*150+69+'計算A'!GS$5*100000+IF(AND($E45=1,TS45=0),50000,0))),1000000))</f>
        <v/>
      </c>
      <c r="ADA45">
        <f>IF($B45=0,1000000,IF(INDEX('計算A'!$D$60:$II$104,$B45,199)*KM45=1,IF(AND($E45=2,TT45=0),1000000,IF($F45&gt;0,INDEX('計算A'!GT$110:GT$114,$F45+1)+IF(AND($E45=1,TT45=0),1000,0),MIN(AEZ45,20)*400+(IF('計算A'!GS$106=1,1-KL45,0)+IF('計算A'!GT$106=1,1-KN45,0))*150+79+'計算A'!GT$5*100000+IF(AND($E45=1,TT45=0),50000,0))),1000000))</f>
        <v/>
      </c>
      <c r="ADB45">
        <f>IF($B45=0,1000000,IF(INDEX('計算A'!$D$60:$II$104,$B45,200)*KN45=1,IF(AND($E45=2,TU45=0),1000000,IF($F45&gt;0,INDEX('計算A'!GU$110:GU$114,$F45+1)+IF(AND($E45=1,TU45=0),1000,0),MIN(AEZ45,20)*400+(IF('計算A'!GT$106=1,1-KM45,0)+IF('計算A'!GU$106=1,1-KO45,0))*150+89+'計算A'!GU$5*100000+IF(AND($E45=1,TU45=0),50000,0))),1000000))</f>
        <v/>
      </c>
      <c r="ADC45">
        <f>IF($B45=0,1000000,IF(INDEX('計算A'!$D$60:$II$104,$B45,201)*KO45=1,IF(AND($E45=2,TV45=0),1000000,IF($F45&gt;0,INDEX('計算A'!GV$110:GV$114,$F45+1)+IF(AND($E45=1,TV45=0),1000,0),MIN(AEZ45,20)*400+(IF('計算A'!GU$106=1,1-KN45,0)+IF('計算A'!GV$106=1,1-KP45,0))*150+99+'計算A'!GV$5*100000+IF(AND($E45=1,TV45=0),50000,0))),1000000))</f>
        <v/>
      </c>
      <c r="ADD45">
        <f>IF($B45=0,1000000,IF(INDEX('計算A'!$D$60:$II$104,$B45,202)*KP45=1,IF(AND($E45=2,TW45=0),1000000,IF($F45&gt;0,INDEX('計算A'!GW$110:GW$114,$F45+1)+IF(AND($E45=1,TW45=0),1000,0),MIN(AEZ45,20)*400+(IF('計算A'!GV$106=1,1-KO45,0)+IF('計算A'!GW$106=1,1-KQ45,0))*150+109+'計算A'!GW$5*100000+IF(AND($E45=1,TW45=0),50000,0))),1000000))</f>
        <v/>
      </c>
      <c r="ADE45">
        <f>IF($B45=0,1000000,IF(INDEX('計算A'!$D$60:$II$104,$B45,203)*KQ45=1,IF(AND($E45=2,TX45=0),1000000,IF($F45&gt;0,INDEX('計算A'!GX$110:GX$114,$F45+1)+IF(AND($E45=1,TX45=0),1000,0),MIN(AEZ45,20)*400+(IF('計算A'!GW$106=1,1-KP45,0)+IF('計算A'!GX$106=1,1-KR45,0))*150+119+'計算A'!GX$5*100000+IF(AND($E45=1,TX45=0),50000,0))),1000000))</f>
        <v/>
      </c>
      <c r="ADF45">
        <f>IF($B45=0,1000000,IF(INDEX('計算A'!$D$60:$II$104,$B45,204)*KR45=1,IF(AND($E45=2,TY45=0),1000000,IF($F45&gt;0,INDEX('計算A'!GY$110:GY$114,$F45+1)+IF(AND($E45=1,TY45=0),1000,0),MIN(AEZ45,20)*400+(IF('計算A'!GX$106=1,1-KQ45,0)+IF('計算A'!GY$106=1,1-KS45,0))*150+129+'計算A'!GY$5*100000+IF(AND($E45=1,TY45=0),50000,0))),1000000))</f>
        <v/>
      </c>
      <c r="ADG45">
        <f>IF($B45=0,1000000,IF(INDEX('計算A'!$D$60:$II$104,$B45,205)*KS45=1,IF(AND($E45=2,TZ45=0),1000000,IF($F45&gt;0,INDEX('計算A'!GZ$110:GZ$114,$F45+1)+IF(AND($E45=1,TZ45=0),1000,0),MIN(AEZ45,20)*400+(IF('計算A'!GY$106=1,1-KR45,0)+IF('計算A'!GZ$106=1,1-KT45,0))*150+139+'計算A'!GZ$5*100000+IF(AND($E45=1,TZ45=0),50000,0))),1000000))</f>
        <v/>
      </c>
      <c r="ADH45">
        <f>IF($B45=0,1000000,IF(INDEX('計算A'!$D$60:$II$104,$B45,206)*KT45=1,IF(AND($E45=2,UA45=0),1000000,IF($F45&gt;0,INDEX('計算A'!HA$110:HA$114,$F45+1)+IF(AND($E45=1,UA45=0),1000,0),MIN(AEZ45,20)*400+(IF('計算A'!GZ$106=1,1-KS45,0)+IF('計算A'!HA$106=1,1-KU45,0))*150+149+'計算A'!HA$5*100000+IF(AND($E45=1,UA45=0),50000,0))),1000000))</f>
        <v/>
      </c>
      <c r="ADI45">
        <f>IF($B45=0,1000000,IF(INDEX('計算A'!$D$60:$II$104,$B45,207)*KU45=1,IF(AND($E45=2,UB45=0),1000000,IF($F45&gt;0,INDEX('計算A'!HB$110:HB$114,$F45+1)+IF(AND($E45=1,UB45=0),1000,0),MIN(AEZ45,20)*400+(IF('計算A'!HA$106=1,1-KT45,0)+IF('計算A'!HB$106=1,1-KV45,0))*150+159+'計算A'!HB$5*100000+IF(AND($E45=1,UB45=0),50000,0))),1000000))</f>
        <v/>
      </c>
      <c r="ADJ45">
        <f>IF($B45=0,1000000,IF(INDEX('計算A'!$D$60:$II$104,$B45,208)*KV45=1,IF(AND($E45=2,UC45=0),1000000,IF($F45&gt;0,INDEX('計算A'!HC$110:HC$114,$F45+1)+IF(AND($E45=1,UC45=0),1000,0),MIN(AEZ45,20)*400+(IF('計算A'!HB$106=1,1-KU45,0)+IF('計算A'!HC$106=1,1-KW45,0))*150+169+'計算A'!HC$5*100000+IF(AND($E45=1,UC45=0),50000,0))),1000000))</f>
        <v/>
      </c>
      <c r="ADK45">
        <f>IF($B45=0,1000000,IF(INDEX('計算A'!$D$60:$II$104,$B45,209)*KW45=1,IF(AND($E45=2,UD45=0),1000000,IF($F45&gt;0,INDEX('計算A'!HD$110:HD$114,$F45+1)+IF(AND($E45=1,UD45=0),1000,0),MIN(AEZ45,20)*400+(IF('計算A'!HC$106=1,1-KV45,0)+IF('計算A'!HD$106=1,1-KX45,0))*150+179+'計算A'!HD$5*100000+IF(AND($E45=1,UD45=0),50000,0))),1000000))</f>
        <v/>
      </c>
      <c r="ADL45">
        <f>IF($B45=0,1000000,IF(INDEX('計算A'!$D$60:$II$104,$B45,210)*KX45=1,IF(AND($E45=2,UE45=0),1000000,IF($F45&gt;0,INDEX('計算A'!HE$110:HE$114,$F45+1)+IF(AND($E45=1,UE45=0),1000,0),MIN(AEZ45,20)*400+(IF('計算A'!HD$106=1,1-KW45,0)+IF('計算A'!HE$106=1,1-KY45,0))*150+189+'計算A'!HE$5*100000+IF(AND($E45=1,UE45=0),50000,0))),1000000))</f>
        <v/>
      </c>
      <c r="ADM45">
        <f>IF($B45=0,1000000,IF(INDEX('計算A'!$D$60:$II$104,$B45,211)*KY45=1,IF(AND($E45=2,UF45=0),1000000,IF($F45&gt;0,INDEX('計算A'!HF$110:HF$114,$F45+1)+IF(AND($E45=1,UF45=0),1000,0),MIN(AEZ45,20)*400+(IF('計算A'!HE$106=1,1-KX45,0)+IF('計算A'!HF$106=1,1-KZ45,0))*150+199+'計算A'!HF$5*100000+IF(AND($E45=1,UF45=0),50000,0))),1000000))</f>
        <v/>
      </c>
      <c r="ADN45">
        <f>IF($B45=0,1000000,IF(INDEX('計算A'!$D$60:$II$104,$B45,212)*KZ45=1,IF(AND($E45=2,UG45=0),1000000,IF($F45&gt;0,INDEX('計算A'!HG$110:HG$114,$F45+1)+IF(AND($E45=1,UG45=0),1000,0),MIN(AEZ45,20)*400+(IF('計算A'!HF$106=1,1-KY45,0)+IF('計算A'!HG$106=1,1-LA45,0))*150+209+'計算A'!HG$5*100000+IF(AND($E45=1,UG45=0),50000,0))),1000000))</f>
        <v/>
      </c>
      <c r="ADO45">
        <f>IF($B45=0,1000000,IF(INDEX('計算A'!$D$60:$II$104,$B45,213)*LA45=1,IF(AND($E45=2,UH45=0),1000000,IF($F45&gt;0,INDEX('計算A'!HH$110:HH$114,$F45+1)+IF(AND($E45=1,UH45=0),1000,0),MIN(AEZ45,20)*400+(IF('計算A'!HG$106=1,1-KZ45,0)+IF('計算A'!HH$106=1,1-LB45,0))*150+219+'計算A'!HH$5*100000+IF(AND($E45=1,UH45=0),50000,0))),1000000))</f>
        <v/>
      </c>
      <c r="ADP45">
        <f>IF($B45=0,1000000,IF(INDEX('計算A'!$D$60:$II$104,$B45,214)*LB45=1,IF(AND($E45=2,UI45=0),1000000,IF($F45&gt;0,INDEX('計算A'!HI$110:HI$114,$F45+1)+IF(AND($E45=1,UI45=0),1000,0),MIN(AEZ45,20)*400+(IF('計算A'!HH$106=1,1-LA45,0)+IF('計算A'!HI$106=1,1-LC45,0))*150+229+'計算A'!HI$5*100000+IF(AND($E45=1,UI45=0),50000,0))),1000000))</f>
        <v/>
      </c>
      <c r="ADQ45">
        <f>IF($B45=0,1000000,IF(INDEX('計算A'!$D$60:$II$104,$B45,215)*LC45=1,IF(AND($E45=2,UJ45=0),1000000,IF($F45&gt;0,INDEX('計算A'!HJ$110:HJ$114,$F45+1)+IF(AND($E45=1,UJ45=0),1000,0),MIN(AEZ45,20)*400+(IF('計算A'!HI$106=1,1-LB45,0)+IF('計算A'!HJ$106=1,1-LD45,0))*150+239+'計算A'!HJ$5*100000+IF(AND($E45=1,UJ45=0),50000,0))),1000000))</f>
        <v/>
      </c>
      <c r="ADR45">
        <f>IF($B45=0,1000000,IF(INDEX('計算A'!$D$60:$II$104,$B45,216)*LD45=1,IF(AND($E45=2,UK45=0),1000000,IF($F45&gt;0,INDEX('計算A'!HK$110:HK$114,$F45+1)+IF(AND($E45=1,UK45=0),1000,0),MIN(AEZ45,20)*400+(IF('計算A'!HJ$106=1,1-LC45,0))*150+249+'計算A'!HK$5*100000+IF(AND($E45=1,UK45=0),50000,0))),1000000))</f>
        <v/>
      </c>
      <c r="ADS45">
        <f>IF($B45=0,1000000,IF(INDEX('計算A'!$D$60:$II$104,$B45,217)*LE45=1,IF(AND($E45=2,UL45=0),1000000,IF($F45&gt;0,INDEX('計算A'!HL$110:HL$114,$F45+1)+IF(AND($E45=1,UL45=0),1000,0),MIN(AFA45,20)*400+(IF('計算A'!HL$106=1,1-LF45,0))*150+20+'計算A'!HL$5*100000+IF(AND($E45=1,UL45=0),50000,0))),1000000))</f>
        <v/>
      </c>
      <c r="ADT45">
        <f>IF($B45=0,1000000,IF(INDEX('計算A'!$D$60:$II$104,$B45,218)*LF45=1,IF(AND($E45=2,UM45=0),1000000,IF($F45&gt;0,INDEX('計算A'!HM$110:HM$114,$F45+1)+IF(AND($E45=1,UM45=0),1000,0),MIN(AFA45,20)*400+(IF('計算A'!HL$106=1,1-LE45,0)+IF('計算A'!HM$106=1,1-LG45,0))*150+30+'計算A'!HM$5*100000+IF(AND($E45=1,UM45=0),50000,0))),1000000))</f>
        <v/>
      </c>
      <c r="ADU45">
        <f>IF($B45=0,1000000,IF(INDEX('計算A'!$D$60:$II$104,$B45,219)*LG45=1,IF(AND($E45=2,UN45=0),1000000,IF($F45&gt;0,INDEX('計算A'!HN$110:HN$114,$F45+1)+IF(AND($E45=1,UN45=0),1000,0),MIN(AFA45,20)*400+(IF('計算A'!HM$106=1,1-LF45,0)+IF('計算A'!HN$106=1,1-LH45,0))*150+40+'計算A'!HN$5*100000+IF(AND($E45=1,UN45=0),50000,0))),1000000))</f>
        <v/>
      </c>
      <c r="ADV45">
        <f>IF($B45=0,1000000,IF(INDEX('計算A'!$D$60:$II$104,$B45,220)*LH45=1,IF(AND($E45=2,UO45=0),1000000,IF($F45&gt;0,INDEX('計算A'!HO$110:HO$114,$F45+1)+IF(AND($E45=1,UO45=0),1000,0),MIN(AFA45,20)*400+(IF('計算A'!HN$106=1,1-LG45,0)+IF('計算A'!HO$106=1,1-LI45,0))*150+50+'計算A'!HO$5*100000+IF(AND($E45=1,UO45=0),50000,0))),1000000))</f>
        <v/>
      </c>
      <c r="ADW45">
        <f>IF($B45=0,1000000,IF(INDEX('計算A'!$D$60:$II$104,$B45,221)*LI45=1,IF(AND($E45=2,UP45=0),1000000,IF($F45&gt;0,INDEX('計算A'!HP$110:HP$114,$F45+1)+IF(AND($E45=1,UP45=0),1000,0),MIN(AFA45,20)*400+(IF('計算A'!HO$106=1,1-LH45,0)+IF('計算A'!HP$106=1,1-LJ45,0))*150+60+'計算A'!HP$5*100000+IF(AND($E45=1,UP45=0),50000,0))),1000000))</f>
        <v/>
      </c>
      <c r="ADX45">
        <f>IF($B45=0,1000000,IF(INDEX('計算A'!$D$60:$II$104,$B45,222)*LJ45=1,IF(AND($E45=2,UQ45=0),1000000,IF($F45&gt;0,INDEX('計算A'!HQ$110:HQ$114,$F45+1)+IF(AND($E45=1,UQ45=0),1000,0),MIN(AFA45,20)*400+(IF('計算A'!HP$106=1,1-LI45,0)+IF('計算A'!HQ$106=1,1-LK45,0))*150+70+'計算A'!HQ$5*100000+IF(AND($E45=1,UQ45=0),50000,0))),1000000))</f>
        <v/>
      </c>
      <c r="ADY45">
        <f>IF($B45=0,1000000,IF(INDEX('計算A'!$D$60:$II$104,$B45,223)*LK45=1,IF(AND($E45=2,UR45=0),1000000,IF($F45&gt;0,INDEX('計算A'!HR$110:HR$114,$F45+1)+IF(AND($E45=1,UR45=0),1000,0),MIN(AFA45,20)*400+(IF('計算A'!HQ$106=1,1-LJ45,0)+IF('計算A'!HR$106=1,1-LL45,0))*150+80+'計算A'!HR$5*100000+IF(AND($E45=1,UR45=0),50000,0))),1000000))</f>
        <v/>
      </c>
      <c r="ADZ45">
        <f>IF($B45=0,1000000,IF(INDEX('計算A'!$D$60:$II$104,$B45,224)*LL45=1,IF(AND($E45=2,US45=0),1000000,IF($F45&gt;0,INDEX('計算A'!HS$110:HS$114,$F45+1)+IF(AND($E45=1,US45=0),1000,0),MIN(AFA45,20)*400+(IF('計算A'!HR$106=1,1-LK45,0)+IF('計算A'!HS$106=1,1-LM45,0))*150+90+'計算A'!HS$5*100000+IF(AND($E45=1,US45=0),50000,0))),1000000))</f>
        <v/>
      </c>
      <c r="AEA45">
        <f>IF($B45=0,1000000,IF(INDEX('計算A'!$D$60:$II$104,$B45,225)*LM45=1,IF(AND($E45=2,UT45=0),1000000,IF($F45&gt;0,INDEX('計算A'!HT$110:HT$114,$F45+1)+IF(AND($E45=1,UT45=0),1000,0),MIN(AFA45,20)*400+(IF('計算A'!HS$106=1,1-LL45,0)+IF('計算A'!HT$106=1,1-LN45,0))*150+100+'計算A'!HT$5*100000+IF(AND($E45=1,UT45=0),50000,0))),1000000))</f>
        <v/>
      </c>
      <c r="AEB45">
        <f>IF($B45=0,1000000,IF(INDEX('計算A'!$D$60:$II$104,$B45,226)*LN45=1,IF(AND($E45=2,UU45=0),1000000,IF($F45&gt;0,INDEX('計算A'!HU$110:HU$114,$F45+1)+IF(AND($E45=1,UU45=0),1000,0),MIN(AFA45,20)*400+(IF('計算A'!HT$106=1,1-LM45,0)+IF('計算A'!HU$106=1,1-LO45,0))*150+110+'計算A'!HU$5*100000+IF(AND($E45=1,UU45=0),50000,0))),1000000))</f>
        <v/>
      </c>
      <c r="AEC45">
        <f>IF($B45=0,1000000,IF(INDEX('計算A'!$D$60:$II$104,$B45,227)*LO45=1,IF(AND($E45=2,UV45=0),1000000,IF($F45&gt;0,INDEX('計算A'!HV$110:HV$114,$F45+1)+IF(AND($E45=1,UV45=0),1000,0),MIN(AFA45,20)*400+(IF('計算A'!HU$106=1,1-LN45,0)+IF('計算A'!HV$106=1,1-LP45,0))*150+120+'計算A'!HV$5*100000+IF(AND($E45=1,UV45=0),50000,0))),1000000))</f>
        <v/>
      </c>
      <c r="AED45">
        <f>IF($B45=0,1000000,IF(INDEX('計算A'!$D$60:$II$104,$B45,228)*LP45=1,IF(AND($E45=2,UW45=0),1000000,IF($F45&gt;0,INDEX('計算A'!HW$110:HW$114,$F45+1)+IF(AND($E45=1,UW45=0),1000,0),MIN(AFA45,20)*400+(IF('計算A'!HV$106=1,1-LO45,0)+IF('計算A'!HW$106=1,1-LQ45,0))*150+130+'計算A'!HW$5*100000+IF(AND($E45=1,UW45=0),50000,0))),1000000))</f>
        <v/>
      </c>
      <c r="AEE45">
        <f>IF($B45=0,1000000,IF(INDEX('計算A'!$D$60:$II$104,$B45,229)*LQ45=1,IF(AND($E45=2,UX45=0),1000000,IF($F45&gt;0,INDEX('計算A'!HX$110:HX$114,$F45+1)+IF(AND($E45=1,UX45=0),1000,0),MIN(AFA45,20)*400+(IF('計算A'!HW$106=1,1-LP45,0)+IF('計算A'!HX$106=1,1-LR45,0))*150+140+'計算A'!HX$5*100000+IF(AND($E45=1,UX45=0),50000,0))),1000000))</f>
        <v/>
      </c>
      <c r="AEF45">
        <f>IF($B45=0,1000000,IF(INDEX('計算A'!$D$60:$II$104,$B45,230)*LR45=1,IF(AND($E45=2,UY45=0),1000000,IF($F45&gt;0,INDEX('計算A'!HY$110:HY$114,$F45+1)+IF(AND($E45=1,UY45=0),1000,0),MIN(AFA45,20)*400+(IF('計算A'!HX$106=1,1-LQ45,0)+IF('計算A'!HY$106=1,1-LS45,0))*150+150+'計算A'!HY$5*100000+IF(AND($E45=1,UY45=0),50000,0))),1000000))</f>
        <v/>
      </c>
      <c r="AEG45">
        <f>IF($B45=0,1000000,IF(INDEX('計算A'!$D$60:$II$104,$B45,231)*LS45=1,IF(AND($E45=2,UZ45=0),1000000,IF($F45&gt;0,INDEX('計算A'!HZ$110:HZ$114,$F45+1)+IF(AND($E45=1,UZ45=0),1000,0),MIN(AFA45,20)*400+(IF('計算A'!HY$106=1,1-LR45,0)+IF('計算A'!HZ$106=1,1-LT45,0))*150+160+'計算A'!HZ$5*100000+IF(AND($E45=1,UZ45=0),50000,0))),1000000))</f>
        <v/>
      </c>
      <c r="AEH45">
        <f>IF($B45=0,1000000,IF(INDEX('計算A'!$D$60:$II$104,$B45,232)*LT45=1,IF(AND($E45=2,VA45=0),1000000,IF($F45&gt;0,INDEX('計算A'!IA$110:IA$114,$F45+1)+IF(AND($E45=1,VA45=0),1000,0),MIN(AFA45,20)*400+(IF('計算A'!HZ$106=1,1-LS45,0)+IF('計算A'!IA$106=1,1-LU45,0))*150+170+'計算A'!IA$5*100000+IF(AND($E45=1,VA45=0),50000,0))),1000000))</f>
        <v/>
      </c>
      <c r="AEI45">
        <f>IF($B45=0,1000000,IF(INDEX('計算A'!$D$60:$II$104,$B45,233)*LU45=1,IF(AND($E45=2,VB45=0),1000000,IF($F45&gt;0,INDEX('計算A'!IB$110:IB$114,$F45+1)+IF(AND($E45=1,VB45=0),1000,0),MIN(AFA45,20)*400+(IF('計算A'!IA$106=1,1-LT45,0)+IF('計算A'!IB$106=1,1-LV45,0))*150+180+'計算A'!IB$5*100000+IF(AND($E45=1,VB45=0),50000,0))),1000000))</f>
        <v/>
      </c>
      <c r="AEJ45">
        <f>IF($B45=0,1000000,IF(INDEX('計算A'!$D$60:$II$104,$B45,234)*LV45=1,IF(AND($E45=2,VC45=0),1000000,IF($F45&gt;0,INDEX('計算A'!IC$110:IC$114,$F45+1)+IF(AND($E45=1,VC45=0),1000,0),MIN(AFA45,20)*400+(IF('計算A'!IB$106=1,1-LU45,0)+IF('計算A'!IC$106=1,1-LW45,0))*150+190+'計算A'!IC$5*100000+IF(AND($E45=1,VC45=0),50000,0))),1000000))</f>
        <v/>
      </c>
      <c r="AEK45">
        <f>IF($B45=0,1000000,IF(INDEX('計算A'!$D$60:$II$104,$B45,235)*LW45=1,IF(AND($E45=2,VD45=0),1000000,IF($F45&gt;0,INDEX('計算A'!ID$110:ID$114,$F45+1)+IF(AND($E45=1,VD45=0),1000,0),MIN(AFA45,20)*400+(IF('計算A'!IC$106=1,1-LV45,0)+IF('計算A'!ID$106=1,1-LX45,0))*150+200+'計算A'!ID$5*100000+IF(AND($E45=1,VD45=0),50000,0))),1000000))</f>
        <v/>
      </c>
      <c r="AEL45">
        <f>IF($B45=0,1000000,IF(INDEX('計算A'!$D$60:$II$104,$B45,236)*LX45=1,IF(AND($E45=2,VE45=0),1000000,IF($F45&gt;0,INDEX('計算A'!IE$110:IE$114,$F45+1)+IF(AND($E45=1,VE45=0),1000,0),MIN(AFA45,20)*400+(IF('計算A'!ID$106=1,1-LW45,0)+IF('計算A'!IE$106=1,1-LY45,0))*150+210+'計算A'!IE$5*100000+IF(AND($E45=1,VE45=0),50000,0))),1000000))</f>
        <v/>
      </c>
      <c r="AEM45">
        <f>IF($B45=0,1000000,IF(INDEX('計算A'!$D$60:$II$104,$B45,237)*LY45=1,IF(AND($E45=2,VF45=0),1000000,IF($F45&gt;0,INDEX('計算A'!IF$110:IF$114,$F45+1)+IF(AND($E45=1,VF45=0),1000,0),MIN(AFA45,20)*400+(IF('計算A'!IE$106=1,1-LX45,0)+IF('計算A'!IF$106=1,1-LZ45,0))*150+220+'計算A'!IF$5*100000+IF(AND($E45=1,VF45=0),50000,0))),1000000))</f>
        <v/>
      </c>
      <c r="AEN45">
        <f>IF($B45=0,1000000,IF(INDEX('計算A'!$D$60:$II$104,$B45,238)*LZ45=1,IF(AND($E45=2,VG45=0),1000000,IF($F45&gt;0,INDEX('計算A'!IG$110:IG$114,$F45+1)+IF(AND($E45=1,VG45=0),1000,0),MIN(AFA45,20)*400+(IF('計算A'!IF$106=1,1-LY45,0)+IF('計算A'!IG$106=1,1-MA45,0))*150+230+'計算A'!IG$5*100000+IF(AND($E45=1,VG45=0),50000,0))),1000000))</f>
        <v/>
      </c>
      <c r="AEO45">
        <f>IF($B45=0,1000000,IF(INDEX('計算A'!$D$60:$II$104,$B45,239)*MA45=1,IF(AND($E45=2,VH45=0),1000000,IF($F45&gt;0,INDEX('計算A'!IH$110:IH$114,$F45+1)+IF(AND($E45=1,VH45=0),1000,0),MIN(AFA45,20)*400+(IF('計算A'!IG$106=1,1-LZ45,0)+IF('計算A'!IH$106=1,1-MB45,0))*150+240+'計算A'!IH$5*100000+IF(AND($E45=1,VH45=0),50000,0))),1000000))</f>
        <v/>
      </c>
      <c r="AEP45">
        <f>IF($B45=0,1000000,IF(INDEX('計算A'!$D$60:$II$104,$B45,240)*MB45=1,IF(AND($E45=2,VI45=0),1000000,IF($F45&gt;0,INDEX('計算A'!II$110:II$114,$F45+1)+IF(AND($E45=1,VI45=0),1000,0),MIN(AFA45,20)*400+(IF('計算A'!IH$106=1,1-MA45,0))*150+250+'計算A'!II$5*100000+IF(AND($E45=1,VI45=0),50000,0))),1000000))</f>
        <v/>
      </c>
      <c r="AER45">
        <f>AER44+IF($C44&gt;0,IF(INDEX('計算A'!$D$2:$II$2,$C44)=1,1,0),0)</f>
        <v/>
      </c>
      <c r="AES45">
        <f>AES44+IF($C44&gt;0,IF(INDEX('計算A'!$D$2:$II$2,$C44)=2,1,0),0)</f>
        <v/>
      </c>
      <c r="AET45">
        <f>AET44+IF($C44&gt;0,IF(INDEX('計算A'!$D$2:$II$2,$C44)=3,1,0),0)</f>
        <v/>
      </c>
      <c r="AEU45">
        <f>AEU44+IF($C44&gt;0,IF(INDEX('計算A'!$D$2:$II$2,$C44)=4,1,0),0)</f>
        <v/>
      </c>
      <c r="AEV45">
        <f>AEV44+IF($C44&gt;0,IF(INDEX('計算A'!$D$2:$II$2,$C44)=5,1,0),0)</f>
        <v/>
      </c>
      <c r="AEW45">
        <f>AEW44+IF($C44&gt;0,IF(INDEX('計算A'!$D$2:$II$2,$C44)=6,1,0),0)</f>
        <v/>
      </c>
      <c r="AEX45">
        <f>AEX44+IF($C44&gt;0,IF(INDEX('計算A'!$D$2:$II$2,$C44)=7,1,0),0)</f>
        <v/>
      </c>
      <c r="AEY45">
        <f>AEY44+IF($C44&gt;0,IF(INDEX('計算A'!$D$2:$II$2,$C44)=8,1,0),0)</f>
        <v/>
      </c>
      <c r="AEZ45">
        <f>AEZ44+IF($C44&gt;0,IF(INDEX('計算A'!$D$2:$II$2,$C44)=9,1,0),0)</f>
        <v/>
      </c>
      <c r="AFA45">
        <f>AFA44+IF($C44&gt;0,IF(INDEX('計算A'!$D$2:$II$2,$C44)=10,1,0),0)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F($F46&gt;0,INDEX('計算A'!D$110:D$114,$F46+1)+IF(AND($E46=1,MD46=0),1000,0),MIN(AER46,20)*400+(IF('計算A'!D$106=1,1-CX46,0))*150+11+'計算A'!D$5*100000+IF(AND($E46=1,MD46=0),50000,0))),1000000))</f>
        <v/>
      </c>
      <c r="VL46">
        <f>IF($B46=0,1000000,IF(INDEX('計算A'!$D$60:$II$104,$B46,2)*CX46=1,IF(AND($E46=2,ME46=0),1000000,IF($F46&gt;0,INDEX('計算A'!E$110:E$114,$F46+1)+IF(AND($E46=1,ME46=0),1000,0),MIN(AER46,20)*400+(IF('計算A'!D$106=1,1-CW46,0)+IF('計算A'!E$106=1,1-CY46,0))*150+21+'計算A'!E$5*100000+IF(AND($E46=1,ME46=0),50000,0))),1000000))</f>
        <v/>
      </c>
      <c r="VM46">
        <f>IF($B46=0,1000000,IF(INDEX('計算A'!$D$60:$II$104,$B46,3)*CY46=1,IF(AND($E46=2,MF46=0),1000000,IF($F46&gt;0,INDEX('計算A'!F$110:F$114,$F46+1)+IF(AND($E46=1,MF46=0),1000,0),MIN(AER46,20)*400+(IF('計算A'!E$106=1,1-CX46,0)+IF('計算A'!F$106=1,1-CZ46,0))*150+31+'計算A'!F$5*100000+IF(AND($E46=1,MF46=0),50000,0))),1000000))</f>
        <v/>
      </c>
      <c r="VN46">
        <f>IF($B46=0,1000000,IF(INDEX('計算A'!$D$60:$II$104,$B46,4)*CZ46=1,IF(AND($E46=2,MG46=0),1000000,IF($F46&gt;0,INDEX('計算A'!G$110:G$114,$F46+1)+IF(AND($E46=1,MG46=0),1000,0),MIN(AER46,20)*400+(IF('計算A'!F$106=1,1-CY46,0)+IF('計算A'!G$106=1,1-DA46,0))*150+41+'計算A'!G$5*100000+IF(AND($E46=1,MG46=0),50000,0))),1000000))</f>
        <v/>
      </c>
      <c r="VO46">
        <f>IF($B46=0,1000000,IF(INDEX('計算A'!$D$60:$II$104,$B46,5)*DA46=1,IF(AND($E46=2,MH46=0),1000000,IF($F46&gt;0,INDEX('計算A'!H$110:H$114,$F46+1)+IF(AND($E46=1,MH46=0),1000,0),MIN(AER46,20)*400+(IF('計算A'!G$106=1,1-CZ46,0)+IF('計算A'!H$106=1,1-DB46,0))*150+51+'計算A'!H$5*100000+IF(AND($E46=1,MH46=0),50000,0))),1000000))</f>
        <v/>
      </c>
      <c r="VP46">
        <f>IF($B46=0,1000000,IF(INDEX('計算A'!$D$60:$II$104,$B46,6)*DB46=1,IF(AND($E46=2,MI46=0),1000000,IF($F46&gt;0,INDEX('計算A'!I$110:I$114,$F46+1)+IF(AND($E46=1,MI46=0),1000,0),MIN(AER46,20)*400+(IF('計算A'!H$106=1,1-DA46,0)+IF('計算A'!I$106=1,1-DC46,0))*150+61+'計算A'!I$5*100000+IF(AND($E46=1,MI46=0),50000,0))),1000000))</f>
        <v/>
      </c>
      <c r="VQ46">
        <f>IF($B46=0,1000000,IF(INDEX('計算A'!$D$60:$II$104,$B46,7)*DC46=1,IF(AND($E46=2,MJ46=0),1000000,IF($F46&gt;0,INDEX('計算A'!J$110:J$114,$F46+1)+IF(AND($E46=1,MJ46=0),1000,0),MIN(AER46,20)*400+(IF('計算A'!I$106=1,1-DB46,0)+IF('計算A'!J$106=1,1-DD46,0))*150+71+'計算A'!J$5*100000+IF(AND($E46=1,MJ46=0),50000,0))),1000000))</f>
        <v/>
      </c>
      <c r="VR46">
        <f>IF($B46=0,1000000,IF(INDEX('計算A'!$D$60:$II$104,$B46,8)*DD46=1,IF(AND($E46=2,MK46=0),1000000,IF($F46&gt;0,INDEX('計算A'!K$110:K$114,$F46+1)+IF(AND($E46=1,MK46=0),1000,0),MIN(AER46,20)*400+(IF('計算A'!J$106=1,1-DC46,0)+IF('計算A'!K$106=1,1-DE46,0))*150+81+'計算A'!K$5*100000+IF(AND($E46=1,MK46=0),50000,0))),1000000))</f>
        <v/>
      </c>
      <c r="VS46">
        <f>IF($B46=0,1000000,IF(INDEX('計算A'!$D$60:$II$104,$B46,9)*DE46=1,IF(AND($E46=2,ML46=0),1000000,IF($F46&gt;0,INDEX('計算A'!L$110:L$114,$F46+1)+IF(AND($E46=1,ML46=0),1000,0),MIN(AER46,20)*400+(IF('計算A'!K$106=1,1-DD46,0)+IF('計算A'!L$106=1,1-DF46,0))*150+91+'計算A'!L$5*100000+IF(AND($E46=1,ML46=0),50000,0))),1000000))</f>
        <v/>
      </c>
      <c r="VT46">
        <f>IF($B46=0,1000000,IF(INDEX('計算A'!$D$60:$II$104,$B46,10)*DF46=1,IF(AND($E46=2,MM46=0),1000000,IF($F46&gt;0,INDEX('計算A'!M$110:M$114,$F46+1)+IF(AND($E46=1,MM46=0),1000,0),MIN(AER46,20)*400+(IF('計算A'!L$106=1,1-DE46,0)+IF('計算A'!M$106=1,1-DG46,0))*150+101+'計算A'!M$5*100000+IF(AND($E46=1,MM46=0),50000,0))),1000000))</f>
        <v/>
      </c>
      <c r="VU46">
        <f>IF($B46=0,1000000,IF(INDEX('計算A'!$D$60:$II$104,$B46,11)*DG46=1,IF(AND($E46=2,MN46=0),1000000,IF($F46&gt;0,INDEX('計算A'!N$110:N$114,$F46+1)+IF(AND($E46=1,MN46=0),1000,0),MIN(AER46,20)*400+(IF('計算A'!M$106=1,1-DF46,0)+IF('計算A'!N$106=1,1-DH46,0))*150+111+'計算A'!N$5*100000+IF(AND($E46=1,MN46=0),50000,0))),1000000))</f>
        <v/>
      </c>
      <c r="VV46">
        <f>IF($B46=0,1000000,IF(INDEX('計算A'!$D$60:$II$104,$B46,12)*DH46=1,IF(AND($E46=2,MO46=0),1000000,IF($F46&gt;0,INDEX('計算A'!O$110:O$114,$F46+1)+IF(AND($E46=1,MO46=0),1000,0),MIN(AER46,20)*400+(IF('計算A'!N$106=1,1-DG46,0)+IF('計算A'!O$106=1,1-DI46,0))*150+121+'計算A'!O$5*100000+IF(AND($E46=1,MO46=0),50000,0))),1000000))</f>
        <v/>
      </c>
      <c r="VW46">
        <f>IF($B46=0,1000000,IF(INDEX('計算A'!$D$60:$II$104,$B46,13)*DI46=1,IF(AND($E46=2,MP46=0),1000000,IF($F46&gt;0,INDEX('計算A'!P$110:P$114,$F46+1)+IF(AND($E46=1,MP46=0),1000,0),MIN(AER46,20)*400+(IF('計算A'!O$106=1,1-DH46,0)+IF('計算A'!P$106=1,1-DJ46,0))*150+131+'計算A'!P$5*100000+IF(AND($E46=1,MP46=0),50000,0))),1000000))</f>
        <v/>
      </c>
      <c r="VX46">
        <f>IF($B46=0,1000000,IF(INDEX('計算A'!$D$60:$II$104,$B46,14)*DJ46=1,IF(AND($E46=2,MQ46=0),1000000,IF($F46&gt;0,INDEX('計算A'!Q$110:Q$114,$F46+1)+IF(AND($E46=1,MQ46=0),1000,0),MIN(AER46,20)*400+(IF('計算A'!P$106=1,1-DI46,0)+IF('計算A'!Q$106=1,1-DK46,0))*150+141+'計算A'!Q$5*100000+IF(AND($E46=1,MQ46=0),50000,0))),1000000))</f>
        <v/>
      </c>
      <c r="VY46">
        <f>IF($B46=0,1000000,IF(INDEX('計算A'!$D$60:$II$104,$B46,15)*DK46=1,IF(AND($E46=2,MR46=0),1000000,IF($F46&gt;0,INDEX('計算A'!R$110:R$114,$F46+1)+IF(AND($E46=1,MR46=0),1000,0),MIN(AER46,20)*400+(IF('計算A'!Q$106=1,1-DJ46,0)+IF('計算A'!R$106=1,1-DL46,0))*150+151+'計算A'!R$5*100000+IF(AND($E46=1,MR46=0),50000,0))),1000000))</f>
        <v/>
      </c>
      <c r="VZ46">
        <f>IF($B46=0,1000000,IF(INDEX('計算A'!$D$60:$II$104,$B46,16)*DL46=1,IF(AND($E46=2,MS46=0),1000000,IF($F46&gt;0,INDEX('計算A'!S$110:S$114,$F46+1)+IF(AND($E46=1,MS46=0),1000,0),MIN(AER46,20)*400+(IF('計算A'!R$106=1,1-DK46,0)+IF('計算A'!S$106=1,1-DM46,0))*150+161+'計算A'!S$5*100000+IF(AND($E46=1,MS46=0),50000,0))),1000000))</f>
        <v/>
      </c>
      <c r="WA46">
        <f>IF($B46=0,1000000,IF(INDEX('計算A'!$D$60:$II$104,$B46,17)*DM46=1,IF(AND($E46=2,MT46=0),1000000,IF($F46&gt;0,INDEX('計算A'!T$110:T$114,$F46+1)+IF(AND($E46=1,MT46=0),1000,0),MIN(AER46,20)*400+(IF('計算A'!S$106=1,1-DL46,0)+IF('計算A'!T$106=1,1-DN46,0))*150+171+'計算A'!T$5*100000+IF(AND($E46=1,MT46=0),50000,0))),1000000))</f>
        <v/>
      </c>
      <c r="WB46">
        <f>IF($B46=0,1000000,IF(INDEX('計算A'!$D$60:$II$104,$B46,18)*DN46=1,IF(AND($E46=2,MU46=0),1000000,IF($F46&gt;0,INDEX('計算A'!U$110:U$114,$F46+1)+IF(AND($E46=1,MU46=0),1000,0),MIN(AER46,20)*400+(IF('計算A'!T$106=1,1-DM46,0)+IF('計算A'!U$106=1,1-DO46,0))*150+181+'計算A'!U$5*100000+IF(AND($E46=1,MU46=0),50000,0))),1000000))</f>
        <v/>
      </c>
      <c r="WC46">
        <f>IF($B46=0,1000000,IF(INDEX('計算A'!$D$60:$II$104,$B46,19)*DO46=1,IF(AND($E46=2,MV46=0),1000000,IF($F46&gt;0,INDEX('計算A'!V$110:V$114,$F46+1)+IF(AND($E46=1,MV46=0),1000,0),MIN(AER46,20)*400+(IF('計算A'!U$106=1,1-DN46,0)+IF('計算A'!V$106=1,1-DP46,0))*150+191+'計算A'!V$5*100000+IF(AND($E46=1,MV46=0),50000,0))),1000000))</f>
        <v/>
      </c>
      <c r="WD46">
        <f>IF($B46=0,1000000,IF(INDEX('計算A'!$D$60:$II$104,$B46,20)*DP46=1,IF(AND($E46=2,MW46=0),1000000,IF($F46&gt;0,INDEX('計算A'!W$110:W$114,$F46+1)+IF(AND($E46=1,MW46=0),1000,0),MIN(AER46,20)*400+(IF('計算A'!V$106=1,1-DO46,0)+IF('計算A'!W$106=1,1-DQ46,0))*150+201+'計算A'!W$5*100000+IF(AND($E46=1,MW46=0),50000,0))),1000000))</f>
        <v/>
      </c>
      <c r="WE46">
        <f>IF($B46=0,1000000,IF(INDEX('計算A'!$D$60:$II$104,$B46,21)*DQ46=1,IF(AND($E46=2,MX46=0),1000000,IF($F46&gt;0,INDEX('計算A'!X$110:X$114,$F46+1)+IF(AND($E46=1,MX46=0),1000,0),MIN(AER46,20)*400+(IF('計算A'!W$106=1,1-DP46,0)+IF('計算A'!X$106=1,1-DR46,0))*150+211+'計算A'!X$5*100000+IF(AND($E46=1,MX46=0),50000,0))),1000000))</f>
        <v/>
      </c>
      <c r="WF46">
        <f>IF($B46=0,1000000,IF(INDEX('計算A'!$D$60:$II$104,$B46,22)*DR46=1,IF(AND($E46=2,MY46=0),1000000,IF($F46&gt;0,INDEX('計算A'!Y$110:Y$114,$F46+1)+IF(AND($E46=1,MY46=0),1000,0),MIN(AER46,20)*400+(IF('計算A'!X$106=1,1-DQ46,0)+IF('計算A'!Y$106=1,1-DS46,0))*150+221+'計算A'!Y$5*100000+IF(AND($E46=1,MY46=0),50000,0))),1000000))</f>
        <v/>
      </c>
      <c r="WG46">
        <f>IF($B46=0,1000000,IF(INDEX('計算A'!$D$60:$II$104,$B46,23)*DS46=1,IF(AND($E46=2,MZ46=0),1000000,IF($F46&gt;0,INDEX('計算A'!Z$110:Z$114,$F46+1)+IF(AND($E46=1,MZ46=0),1000,0),MIN(AER46,20)*400+(IF('計算A'!Y$106=1,1-DR46,0)+IF('計算A'!Z$106=1,1-DT46,0))*150+231+'計算A'!Z$5*100000+IF(AND($E46=1,MZ46=0),50000,0))),1000000))</f>
        <v/>
      </c>
      <c r="WH46">
        <f>IF($B46=0,1000000,IF(INDEX('計算A'!$D$60:$II$104,$B46,24)*DT46=1,IF(AND($E46=2,NA46=0),1000000,IF($F46&gt;0,INDEX('計算A'!AA$110:AA$114,$F46+1)+IF(AND($E46=1,NA46=0),1000,0),MIN(AER46,20)*400+(IF('計算A'!Z$106=1,1-DS46,0))*150+241+'計算A'!AA$5*100000+IF(AND($E46=1,NA46=0),50000,0))),1000000))</f>
        <v/>
      </c>
      <c r="WI46">
        <f>IF($B46=0,1000000,IF(INDEX('計算A'!$D$60:$II$104,$B46,25)*DU46=1,IF(AND($E46=2,NB46=0),1000000,IF($F46&gt;0,INDEX('計算A'!AB$110:AB$114,$F46+1)+IF(AND($E46=1,NB46=0),1000,0),MIN(AES46,20)*400+(IF('計算A'!AB$106=1,1-DV46,0))*150+12+'計算A'!AB$5*100000+IF(AND($E46=1,NB46=0),50000,0))),1000000))</f>
        <v/>
      </c>
      <c r="WJ46">
        <f>IF($B46=0,1000000,IF(INDEX('計算A'!$D$60:$II$104,$B46,26)*DV46=1,IF(AND($E46=2,NC46=0),1000000,IF($F46&gt;0,INDEX('計算A'!AC$110:AC$114,$F46+1)+IF(AND($E46=1,NC46=0),1000,0),MIN(AES46,20)*400+(IF('計算A'!AB$106=1,1-DU46,0)+IF('計算A'!AC$106=1,1-DW46,0))*150+22+'計算A'!AC$5*100000+IF(AND($E46=1,NC46=0),50000,0))),1000000))</f>
        <v/>
      </c>
      <c r="WK46">
        <f>IF($B46=0,1000000,IF(INDEX('計算A'!$D$60:$II$104,$B46,27)*DW46=1,IF(AND($E46=2,ND46=0),1000000,IF($F46&gt;0,INDEX('計算A'!AD$110:AD$114,$F46+1)+IF(AND($E46=1,ND46=0),1000,0),MIN(AES46,20)*400+(IF('計算A'!AC$106=1,1-DV46,0)+IF('計算A'!AD$106=1,1-DX46,0))*150+32+'計算A'!AD$5*100000+IF(AND($E46=1,ND46=0),50000,0))),1000000))</f>
        <v/>
      </c>
      <c r="WL46">
        <f>IF($B46=0,1000000,IF(INDEX('計算A'!$D$60:$II$104,$B46,28)*DX46=1,IF(AND($E46=2,NE46=0),1000000,IF($F46&gt;0,INDEX('計算A'!AE$110:AE$114,$F46+1)+IF(AND($E46=1,NE46=0),1000,0),MIN(AES46,20)*400+(IF('計算A'!AD$106=1,1-DW46,0)+IF('計算A'!AE$106=1,1-DY46,0))*150+42+'計算A'!AE$5*100000+IF(AND($E46=1,NE46=0),50000,0))),1000000))</f>
        <v/>
      </c>
      <c r="WM46">
        <f>IF($B46=0,1000000,IF(INDEX('計算A'!$D$60:$II$104,$B46,29)*DY46=1,IF(AND($E46=2,NF46=0),1000000,IF($F46&gt;0,INDEX('計算A'!AF$110:AF$114,$F46+1)+IF(AND($E46=1,NF46=0),1000,0),MIN(AES46,20)*400+(IF('計算A'!AE$106=1,1-DX46,0)+IF('計算A'!AF$106=1,1-DZ46,0))*150+52+'計算A'!AF$5*100000+IF(AND($E46=1,NF46=0),50000,0))),1000000))</f>
        <v/>
      </c>
      <c r="WN46">
        <f>IF($B46=0,1000000,IF(INDEX('計算A'!$D$60:$II$104,$B46,30)*DZ46=1,IF(AND($E46=2,NG46=0),1000000,IF($F46&gt;0,INDEX('計算A'!AG$110:AG$114,$F46+1)+IF(AND($E46=1,NG46=0),1000,0),MIN(AES46,20)*400+(IF('計算A'!AF$106=1,1-DY46,0)+IF('計算A'!AG$106=1,1-EA46,0))*150+62+'計算A'!AG$5*100000+IF(AND($E46=1,NG46=0),50000,0))),1000000))</f>
        <v/>
      </c>
      <c r="WO46">
        <f>IF($B46=0,1000000,IF(INDEX('計算A'!$D$60:$II$104,$B46,31)*EA46=1,IF(AND($E46=2,NH46=0),1000000,IF($F46&gt;0,INDEX('計算A'!AH$110:AH$114,$F46+1)+IF(AND($E46=1,NH46=0),1000,0),MIN(AES46,20)*400+(IF('計算A'!AG$106=1,1-DZ46,0)+IF('計算A'!AH$106=1,1-EB46,0))*150+72+'計算A'!AH$5*100000+IF(AND($E46=1,NH46=0),50000,0))),1000000))</f>
        <v/>
      </c>
      <c r="WP46">
        <f>IF($B46=0,1000000,IF(INDEX('計算A'!$D$60:$II$104,$B46,32)*EB46=1,IF(AND($E46=2,NI46=0),1000000,IF($F46&gt;0,INDEX('計算A'!AI$110:AI$114,$F46+1)+IF(AND($E46=1,NI46=0),1000,0),MIN(AES46,20)*400+(IF('計算A'!AH$106=1,1-EA46,0)+IF('計算A'!AI$106=1,1-EC46,0))*150+82+'計算A'!AI$5*100000+IF(AND($E46=1,NI46=0),50000,0))),1000000))</f>
        <v/>
      </c>
      <c r="WQ46">
        <f>IF($B46=0,1000000,IF(INDEX('計算A'!$D$60:$II$104,$B46,33)*EC46=1,IF(AND($E46=2,NJ46=0),1000000,IF($F46&gt;0,INDEX('計算A'!AJ$110:AJ$114,$F46+1)+IF(AND($E46=1,NJ46=0),1000,0),MIN(AES46,20)*400+(IF('計算A'!AI$106=1,1-EB46,0)+IF('計算A'!AJ$106=1,1-ED46,0))*150+92+'計算A'!AJ$5*100000+IF(AND($E46=1,NJ46=0),50000,0))),1000000))</f>
        <v/>
      </c>
      <c r="WR46">
        <f>IF($B46=0,1000000,IF(INDEX('計算A'!$D$60:$II$104,$B46,34)*ED46=1,IF(AND($E46=2,NK46=0),1000000,IF($F46&gt;0,INDEX('計算A'!AK$110:AK$114,$F46+1)+IF(AND($E46=1,NK46=0),1000,0),MIN(AES46,20)*400+(IF('計算A'!AJ$106=1,1-EC46,0)+IF('計算A'!AK$106=1,1-EE46,0))*150+102+'計算A'!AK$5*100000+IF(AND($E46=1,NK46=0),50000,0))),1000000))</f>
        <v/>
      </c>
      <c r="WS46">
        <f>IF($B46=0,1000000,IF(INDEX('計算A'!$D$60:$II$104,$B46,35)*EE46=1,IF(AND($E46=2,NL46=0),1000000,IF($F46&gt;0,INDEX('計算A'!AL$110:AL$114,$F46+1)+IF(AND($E46=1,NL46=0),1000,0),MIN(AES46,20)*400+(IF('計算A'!AK$106=1,1-ED46,0)+IF('計算A'!AL$106=1,1-EF46,0))*150+112+'計算A'!AL$5*100000+IF(AND($E46=1,NL46=0),50000,0))),1000000))</f>
        <v/>
      </c>
      <c r="WT46">
        <f>IF($B46=0,1000000,IF(INDEX('計算A'!$D$60:$II$104,$B46,36)*EF46=1,IF(AND($E46=2,NM46=0),1000000,IF($F46&gt;0,INDEX('計算A'!AM$110:AM$114,$F46+1)+IF(AND($E46=1,NM46=0),1000,0),MIN(AES46,20)*400+(IF('計算A'!AL$106=1,1-EE46,0)+IF('計算A'!AM$106=1,1-EG46,0))*150+122+'計算A'!AM$5*100000+IF(AND($E46=1,NM46=0),50000,0))),1000000))</f>
        <v/>
      </c>
      <c r="WU46">
        <f>IF($B46=0,1000000,IF(INDEX('計算A'!$D$60:$II$104,$B46,37)*EG46=1,IF(AND($E46=2,NN46=0),1000000,IF($F46&gt;0,INDEX('計算A'!AN$110:AN$114,$F46+1)+IF(AND($E46=1,NN46=0),1000,0),MIN(AES46,20)*400+(IF('計算A'!AM$106=1,1-EF46,0)+IF('計算A'!AN$106=1,1-EH46,0))*150+132+'計算A'!AN$5*100000+IF(AND($E46=1,NN46=0),50000,0))),1000000))</f>
        <v/>
      </c>
      <c r="WV46">
        <f>IF($B46=0,1000000,IF(INDEX('計算A'!$D$60:$II$104,$B46,38)*EH46=1,IF(AND($E46=2,NO46=0),1000000,IF($F46&gt;0,INDEX('計算A'!AO$110:AO$114,$F46+1)+IF(AND($E46=1,NO46=0),1000,0),MIN(AES46,20)*400+(IF('計算A'!AN$106=1,1-EG46,0)+IF('計算A'!AO$106=1,1-EI46,0))*150+142+'計算A'!AO$5*100000+IF(AND($E46=1,NO46=0),50000,0))),1000000))</f>
        <v/>
      </c>
      <c r="WW46">
        <f>IF($B46=0,1000000,IF(INDEX('計算A'!$D$60:$II$104,$B46,39)*EI46=1,IF(AND($E46=2,NP46=0),1000000,IF($F46&gt;0,INDEX('計算A'!AP$110:AP$114,$F46+1)+IF(AND($E46=1,NP46=0),1000,0),MIN(AES46,20)*400+(IF('計算A'!AO$106=1,1-EH46,0)+IF('計算A'!AP$106=1,1-EJ46,0))*150+152+'計算A'!AP$5*100000+IF(AND($E46=1,NP46=0),50000,0))),1000000))</f>
        <v/>
      </c>
      <c r="WX46">
        <f>IF($B46=0,1000000,IF(INDEX('計算A'!$D$60:$II$104,$B46,40)*EJ46=1,IF(AND($E46=2,NQ46=0),1000000,IF($F46&gt;0,INDEX('計算A'!AQ$110:AQ$114,$F46+1)+IF(AND($E46=1,NQ46=0),1000,0),MIN(AES46,20)*400+(IF('計算A'!AP$106=1,1-EI46,0)+IF('計算A'!AQ$106=1,1-EK46,0))*150+162+'計算A'!AQ$5*100000+IF(AND($E46=1,NQ46=0),50000,0))),1000000))</f>
        <v/>
      </c>
      <c r="WY46">
        <f>IF($B46=0,1000000,IF(INDEX('計算A'!$D$60:$II$104,$B46,41)*EK46=1,IF(AND($E46=2,NR46=0),1000000,IF($F46&gt;0,INDEX('計算A'!AR$110:AR$114,$F46+1)+IF(AND($E46=1,NR46=0),1000,0),MIN(AES46,20)*400+(IF('計算A'!AQ$106=1,1-EJ46,0)+IF('計算A'!AR$106=1,1-EL46,0))*150+172+'計算A'!AR$5*100000+IF(AND($E46=1,NR46=0),50000,0))),1000000))</f>
        <v/>
      </c>
      <c r="WZ46">
        <f>IF($B46=0,1000000,IF(INDEX('計算A'!$D$60:$II$104,$B46,42)*EL46=1,IF(AND($E46=2,NS46=0),1000000,IF($F46&gt;0,INDEX('計算A'!AS$110:AS$114,$F46+1)+IF(AND($E46=1,NS46=0),1000,0),MIN(AES46,20)*400+(IF('計算A'!AR$106=1,1-EK46,0)+IF('計算A'!AS$106=1,1-EM46,0))*150+182+'計算A'!AS$5*100000+IF(AND($E46=1,NS46=0),50000,0))),1000000))</f>
        <v/>
      </c>
      <c r="XA46">
        <f>IF($B46=0,1000000,IF(INDEX('計算A'!$D$60:$II$104,$B46,43)*EM46=1,IF(AND($E46=2,NT46=0),1000000,IF($F46&gt;0,INDEX('計算A'!AT$110:AT$114,$F46+1)+IF(AND($E46=1,NT46=0),1000,0),MIN(AES46,20)*400+(IF('計算A'!AS$106=1,1-EL46,0)+IF('計算A'!AT$106=1,1-EN46,0))*150+192+'計算A'!AT$5*100000+IF(AND($E46=1,NT46=0),50000,0))),1000000))</f>
        <v/>
      </c>
      <c r="XB46">
        <f>IF($B46=0,1000000,IF(INDEX('計算A'!$D$60:$II$104,$B46,44)*EN46=1,IF(AND($E46=2,NU46=0),1000000,IF($F46&gt;0,INDEX('計算A'!AU$110:AU$114,$F46+1)+IF(AND($E46=1,NU46=0),1000,0),MIN(AES46,20)*400+(IF('計算A'!AT$106=1,1-EM46,0)+IF('計算A'!AU$106=1,1-EO46,0))*150+202+'計算A'!AU$5*100000+IF(AND($E46=1,NU46=0),50000,0))),1000000))</f>
        <v/>
      </c>
      <c r="XC46">
        <f>IF($B46=0,1000000,IF(INDEX('計算A'!$D$60:$II$104,$B46,45)*EO46=1,IF(AND($E46=2,NV46=0),1000000,IF($F46&gt;0,INDEX('計算A'!AV$110:AV$114,$F46+1)+IF(AND($E46=1,NV46=0),1000,0),MIN(AES46,20)*400+(IF('計算A'!AU$106=1,1-EN46,0)+IF('計算A'!AV$106=1,1-EP46,0))*150+212+'計算A'!AV$5*100000+IF(AND($E46=1,NV46=0),50000,0))),1000000))</f>
        <v/>
      </c>
      <c r="XD46">
        <f>IF($B46=0,1000000,IF(INDEX('計算A'!$D$60:$II$104,$B46,46)*EP46=1,IF(AND($E46=2,NW46=0),1000000,IF($F46&gt;0,INDEX('計算A'!AW$110:AW$114,$F46+1)+IF(AND($E46=1,NW46=0),1000,0),MIN(AES46,20)*400+(IF('計算A'!AV$106=1,1-EO46,0)+IF('計算A'!AW$106=1,1-EQ46,0))*150+222+'計算A'!AW$5*100000+IF(AND($E46=1,NW46=0),50000,0))),1000000))</f>
        <v/>
      </c>
      <c r="XE46">
        <f>IF($B46=0,1000000,IF(INDEX('計算A'!$D$60:$II$104,$B46,47)*EQ46=1,IF(AND($E46=2,NX46=0),1000000,IF($F46&gt;0,INDEX('計算A'!AX$110:AX$114,$F46+1)+IF(AND($E46=1,NX46=0),1000,0),MIN(AES46,20)*400+(IF('計算A'!AW$106=1,1-EP46,0)+IF('計算A'!AX$106=1,1-ER46,0))*150+232+'計算A'!AX$5*100000+IF(AND($E46=1,NX46=0),50000,0))),1000000))</f>
        <v/>
      </c>
      <c r="XF46">
        <f>IF($B46=0,1000000,IF(INDEX('計算A'!$D$60:$II$104,$B46,48)*ER46=1,IF(AND($E46=2,NY46=0),1000000,IF($F46&gt;0,INDEX('計算A'!AY$110:AY$114,$F46+1)+IF(AND($E46=1,NY46=0),1000,0),MIN(AES46,20)*400+(IF('計算A'!AX$106=1,1-EQ46,0))*150+242+'計算A'!AY$5*100000+IF(AND($E46=1,NY46=0),50000,0))),1000000))</f>
        <v/>
      </c>
      <c r="XG46">
        <f>IF($B46=0,1000000,IF(INDEX('計算A'!$D$60:$II$104,$B46,49)*ES46=1,IF(AND($E46=2,NZ46=0),1000000,IF($F46&gt;0,INDEX('計算A'!AZ$110:AZ$114,$F46+1)+IF(AND($E46=1,NZ46=0),1000,0),MIN(AET46,20)*400+(IF('計算A'!AZ$106=1,1-ET46,0))*150+13+'計算A'!AZ$5*100000+IF(AND($E46=1,NZ46=0),50000,0))),1000000))</f>
        <v/>
      </c>
      <c r="XH46">
        <f>IF($B46=0,1000000,IF(INDEX('計算A'!$D$60:$II$104,$B46,50)*ET46=1,IF(AND($E46=2,OA46=0),1000000,IF($F46&gt;0,INDEX('計算A'!BA$110:BA$114,$F46+1)+IF(AND($E46=1,OA46=0),1000,0),MIN(AET46,20)*400+(IF('計算A'!AZ$106=1,1-ES46,0)+IF('計算A'!BA$106=1,1-EU46,0))*150+23+'計算A'!BA$5*100000+IF(AND($E46=1,OA46=0),50000,0))),1000000))</f>
        <v/>
      </c>
      <c r="XI46">
        <f>IF($B46=0,1000000,IF(INDEX('計算A'!$D$60:$II$104,$B46,51)*EU46=1,IF(AND($E46=2,OB46=0),1000000,IF($F46&gt;0,INDEX('計算A'!BB$110:BB$114,$F46+1)+IF(AND($E46=1,OB46=0),1000,0),MIN(AET46,20)*400+(IF('計算A'!BA$106=1,1-ET46,0)+IF('計算A'!BB$106=1,1-EV46,0))*150+33+'計算A'!BB$5*100000+IF(AND($E46=1,OB46=0),50000,0))),1000000))</f>
        <v/>
      </c>
      <c r="XJ46">
        <f>IF($B46=0,1000000,IF(INDEX('計算A'!$D$60:$II$104,$B46,52)*EV46=1,IF(AND($E46=2,OC46=0),1000000,IF($F46&gt;0,INDEX('計算A'!BC$110:BC$114,$F46+1)+IF(AND($E46=1,OC46=0),1000,0),MIN(AET46,20)*400+(IF('計算A'!BB$106=1,1-EU46,0)+IF('計算A'!BC$106=1,1-EW46,0))*150+43+'計算A'!BC$5*100000+IF(AND($E46=1,OC46=0),50000,0))),1000000))</f>
        <v/>
      </c>
      <c r="XK46">
        <f>IF($B46=0,1000000,IF(INDEX('計算A'!$D$60:$II$104,$B46,53)*EW46=1,IF(AND($E46=2,OD46=0),1000000,IF($F46&gt;0,INDEX('計算A'!BD$110:BD$114,$F46+1)+IF(AND($E46=1,OD46=0),1000,0),MIN(AET46,20)*400+(IF('計算A'!BC$106=1,1-EV46,0)+IF('計算A'!BD$106=1,1-EX46,0))*150+53+'計算A'!BD$5*100000+IF(AND($E46=1,OD46=0),50000,0))),1000000))</f>
        <v/>
      </c>
      <c r="XL46">
        <f>IF($B46=0,1000000,IF(INDEX('計算A'!$D$60:$II$104,$B46,54)*EX46=1,IF(AND($E46=2,OE46=0),1000000,IF($F46&gt;0,INDEX('計算A'!BE$110:BE$114,$F46+1)+IF(AND($E46=1,OE46=0),1000,0),MIN(AET46,20)*400+(IF('計算A'!BD$106=1,1-EW46,0)+IF('計算A'!BE$106=1,1-EY46,0))*150+63+'計算A'!BE$5*100000+IF(AND($E46=1,OE46=0),50000,0))),1000000))</f>
        <v/>
      </c>
      <c r="XM46">
        <f>IF($B46=0,1000000,IF(INDEX('計算A'!$D$60:$II$104,$B46,55)*EY46=1,IF(AND($E46=2,OF46=0),1000000,IF($F46&gt;0,INDEX('計算A'!BF$110:BF$114,$F46+1)+IF(AND($E46=1,OF46=0),1000,0),MIN(AET46,20)*400+(IF('計算A'!BE$106=1,1-EX46,0)+IF('計算A'!BF$106=1,1-EZ46,0))*150+73+'計算A'!BF$5*100000+IF(AND($E46=1,OF46=0),50000,0))),1000000))</f>
        <v/>
      </c>
      <c r="XN46">
        <f>IF($B46=0,1000000,IF(INDEX('計算A'!$D$60:$II$104,$B46,56)*EZ46=1,IF(AND($E46=2,OG46=0),1000000,IF($F46&gt;0,INDEX('計算A'!BG$110:BG$114,$F46+1)+IF(AND($E46=1,OG46=0),1000,0),MIN(AET46,20)*400+(IF('計算A'!BF$106=1,1-EY46,0)+IF('計算A'!BG$106=1,1-FA46,0))*150+83+'計算A'!BG$5*100000+IF(AND($E46=1,OG46=0),50000,0))),1000000))</f>
        <v/>
      </c>
      <c r="XO46">
        <f>IF($B46=0,1000000,IF(INDEX('計算A'!$D$60:$II$104,$B46,57)*FA46=1,IF(AND($E46=2,OH46=0),1000000,IF($F46&gt;0,INDEX('計算A'!BH$110:BH$114,$F46+1)+IF(AND($E46=1,OH46=0),1000,0),MIN(AET46,20)*400+(IF('計算A'!BG$106=1,1-EZ46,0)+IF('計算A'!BH$106=1,1-FB46,0))*150+93+'計算A'!BH$5*100000+IF(AND($E46=1,OH46=0),50000,0))),1000000))</f>
        <v/>
      </c>
      <c r="XP46">
        <f>IF($B46=0,1000000,IF(INDEX('計算A'!$D$60:$II$104,$B46,58)*FB46=1,IF(AND($E46=2,OI46=0),1000000,IF($F46&gt;0,INDEX('計算A'!BI$110:BI$114,$F46+1)+IF(AND($E46=1,OI46=0),1000,0),MIN(AET46,20)*400+(IF('計算A'!BH$106=1,1-FA46,0)+IF('計算A'!BI$106=1,1-FC46,0))*150+103+'計算A'!BI$5*100000+IF(AND($E46=1,OI46=0),50000,0))),1000000))</f>
        <v/>
      </c>
      <c r="XQ46">
        <f>IF($B46=0,1000000,IF(INDEX('計算A'!$D$60:$II$104,$B46,59)*FC46=1,IF(AND($E46=2,OJ46=0),1000000,IF($F46&gt;0,INDEX('計算A'!BJ$110:BJ$114,$F46+1)+IF(AND($E46=1,OJ46=0),1000,0),MIN(AET46,20)*400+(IF('計算A'!BI$106=1,1-FB46,0)+IF('計算A'!BJ$106=1,1-FD46,0))*150+113+'計算A'!BJ$5*100000+IF(AND($E46=1,OJ46=0),50000,0))),1000000))</f>
        <v/>
      </c>
      <c r="XR46">
        <f>IF($B46=0,1000000,IF(INDEX('計算A'!$D$60:$II$104,$B46,60)*FD46=1,IF(AND($E46=2,OK46=0),1000000,IF($F46&gt;0,INDEX('計算A'!BK$110:BK$114,$F46+1)+IF(AND($E46=1,OK46=0),1000,0),MIN(AET46,20)*400+(IF('計算A'!BJ$106=1,1-FC46,0)+IF('計算A'!BK$106=1,1-FE46,0))*150+123+'計算A'!BK$5*100000+IF(AND($E46=1,OK46=0),50000,0))),1000000))</f>
        <v/>
      </c>
      <c r="XS46">
        <f>IF($B46=0,1000000,IF(INDEX('計算A'!$D$60:$II$104,$B46,61)*FE46=1,IF(AND($E46=2,OL46=0),1000000,IF($F46&gt;0,INDEX('計算A'!BL$110:BL$114,$F46+1)+IF(AND($E46=1,OL46=0),1000,0),MIN(AET46,20)*400+(IF('計算A'!BK$106=1,1-FD46,0)+IF('計算A'!BL$106=1,1-FF46,0))*150+133+'計算A'!BL$5*100000+IF(AND($E46=1,OL46=0),50000,0))),1000000))</f>
        <v/>
      </c>
      <c r="XT46">
        <f>IF($B46=0,1000000,IF(INDEX('計算A'!$D$60:$II$104,$B46,62)*FF46=1,IF(AND($E46=2,OM46=0),1000000,IF($F46&gt;0,INDEX('計算A'!BM$110:BM$114,$F46+1)+IF(AND($E46=1,OM46=0),1000,0),MIN(AET46,20)*400+(IF('計算A'!BL$106=1,1-FE46,0)+IF('計算A'!BM$106=1,1-FG46,0))*150+143+'計算A'!BM$5*100000+IF(AND($E46=1,OM46=0),50000,0))),1000000))</f>
        <v/>
      </c>
      <c r="XU46">
        <f>IF($B46=0,1000000,IF(INDEX('計算A'!$D$60:$II$104,$B46,63)*FG46=1,IF(AND($E46=2,ON46=0),1000000,IF($F46&gt;0,INDEX('計算A'!BN$110:BN$114,$F46+1)+IF(AND($E46=1,ON46=0),1000,0),MIN(AET46,20)*400+(IF('計算A'!BM$106=1,1-FF46,0)+IF('計算A'!BN$106=1,1-FH46,0))*150+153+'計算A'!BN$5*100000+IF(AND($E46=1,ON46=0),50000,0))),1000000))</f>
        <v/>
      </c>
      <c r="XV46">
        <f>IF($B46=0,1000000,IF(INDEX('計算A'!$D$60:$II$104,$B46,64)*FH46=1,IF(AND($E46=2,OO46=0),1000000,IF($F46&gt;0,INDEX('計算A'!BO$110:BO$114,$F46+1)+IF(AND($E46=1,OO46=0),1000,0),MIN(AET46,20)*400+(IF('計算A'!BN$106=1,1-FG46,0)+IF('計算A'!BO$106=1,1-FI46,0))*150+163+'計算A'!BO$5*100000+IF(AND($E46=1,OO46=0),50000,0))),1000000))</f>
        <v/>
      </c>
      <c r="XW46">
        <f>IF($B46=0,1000000,IF(INDEX('計算A'!$D$60:$II$104,$B46,65)*FI46=1,IF(AND($E46=2,OP46=0),1000000,IF($F46&gt;0,INDEX('計算A'!BP$110:BP$114,$F46+1)+IF(AND($E46=1,OP46=0),1000,0),MIN(AET46,20)*400+(IF('計算A'!BO$106=1,1-FH46,0)+IF('計算A'!BP$106=1,1-FJ46,0))*150+173+'計算A'!BP$5*100000+IF(AND($E46=1,OP46=0),50000,0))),1000000))</f>
        <v/>
      </c>
      <c r="XX46">
        <f>IF($B46=0,1000000,IF(INDEX('計算A'!$D$60:$II$104,$B46,66)*FJ46=1,IF(AND($E46=2,OQ46=0),1000000,IF($F46&gt;0,INDEX('計算A'!BQ$110:BQ$114,$F46+1)+IF(AND($E46=1,OQ46=0),1000,0),MIN(AET46,20)*400+(IF('計算A'!BP$106=1,1-FI46,0)+IF('計算A'!BQ$106=1,1-FK46,0))*150+183+'計算A'!BQ$5*100000+IF(AND($E46=1,OQ46=0),50000,0))),1000000))</f>
        <v/>
      </c>
      <c r="XY46">
        <f>IF($B46=0,1000000,IF(INDEX('計算A'!$D$60:$II$104,$B46,67)*FK46=1,IF(AND($E46=2,OR46=0),1000000,IF($F46&gt;0,INDEX('計算A'!BR$110:BR$114,$F46+1)+IF(AND($E46=1,OR46=0),1000,0),MIN(AET46,20)*400+(IF('計算A'!BQ$106=1,1-FJ46,0)+IF('計算A'!BR$106=1,1-FL46,0))*150+193+'計算A'!BR$5*100000+IF(AND($E46=1,OR46=0),50000,0))),1000000))</f>
        <v/>
      </c>
      <c r="XZ46">
        <f>IF($B46=0,1000000,IF(INDEX('計算A'!$D$60:$II$104,$B46,68)*FL46=1,IF(AND($E46=2,OS46=0),1000000,IF($F46&gt;0,INDEX('計算A'!BS$110:BS$114,$F46+1)+IF(AND($E46=1,OS46=0),1000,0),MIN(AET46,20)*400+(IF('計算A'!BR$106=1,1-FK46,0)+IF('計算A'!BS$106=1,1-FM46,0))*150+203+'計算A'!BS$5*100000+IF(AND($E46=1,OS46=0),50000,0))),1000000))</f>
        <v/>
      </c>
      <c r="YA46">
        <f>IF($B46=0,1000000,IF(INDEX('計算A'!$D$60:$II$104,$B46,69)*FM46=1,IF(AND($E46=2,OT46=0),1000000,IF($F46&gt;0,INDEX('計算A'!BT$110:BT$114,$F46+1)+IF(AND($E46=1,OT46=0),1000,0),MIN(AET46,20)*400+(IF('計算A'!BS$106=1,1-FL46,0)+IF('計算A'!BT$106=1,1-FN46,0))*150+213+'計算A'!BT$5*100000+IF(AND($E46=1,OT46=0),50000,0))),1000000))</f>
        <v/>
      </c>
      <c r="YB46">
        <f>IF($B46=0,1000000,IF(INDEX('計算A'!$D$60:$II$104,$B46,70)*FN46=1,IF(AND($E46=2,OU46=0),1000000,IF($F46&gt;0,INDEX('計算A'!BU$110:BU$114,$F46+1)+IF(AND($E46=1,OU46=0),1000,0),MIN(AET46,20)*400+(IF('計算A'!BT$106=1,1-FM46,0)+IF('計算A'!BU$106=1,1-FO46,0))*150+223+'計算A'!BU$5*100000+IF(AND($E46=1,OU46=0),50000,0))),1000000))</f>
        <v/>
      </c>
      <c r="YC46">
        <f>IF($B46=0,1000000,IF(INDEX('計算A'!$D$60:$II$104,$B46,71)*FO46=1,IF(AND($E46=2,OV46=0),1000000,IF($F46&gt;0,INDEX('計算A'!BV$110:BV$114,$F46+1)+IF(AND($E46=1,OV46=0),1000,0),MIN(AET46,20)*400+(IF('計算A'!BU$106=1,1-FN46,0)+IF('計算A'!BV$106=1,1-FP46,0))*150+233+'計算A'!BV$5*100000+IF(AND($E46=1,OV46=0),50000,0))),1000000))</f>
        <v/>
      </c>
      <c r="YD46">
        <f>IF($B46=0,1000000,IF(INDEX('計算A'!$D$60:$II$104,$B46,72)*FP46=1,IF(AND($E46=2,OW46=0),1000000,IF($F46&gt;0,INDEX('計算A'!BW$110:BW$114,$F46+1)+IF(AND($E46=1,OW46=0),1000,0),MIN(AET46,20)*400+(IF('計算A'!BV$106=1,1-FO46,0))*150+243+'計算A'!BW$5*100000+IF(AND($E46=1,OW46=0),50000,0))),1000000))</f>
        <v/>
      </c>
      <c r="YE46">
        <f>IF($B46=0,1000000,IF(INDEX('計算A'!$D$60:$II$104,$B46,73)*FQ46=1,IF(AND($E46=2,OX46=0),1000000,IF($F46&gt;0,INDEX('計算A'!BX$110:BX$114,$F46+1)+IF(AND($E46=1,OX46=0),1000,0),MIN(AEU46,20)*400+(IF('計算A'!BX$106=1,1-FR46,0))*150+14+'計算A'!BX$5*100000+IF(AND($E46=1,OX46=0),50000,0))),1000000))</f>
        <v/>
      </c>
      <c r="YF46">
        <f>IF($B46=0,1000000,IF(INDEX('計算A'!$D$60:$II$104,$B46,74)*FR46=1,IF(AND($E46=2,OY46=0),1000000,IF($F46&gt;0,INDEX('計算A'!BY$110:BY$114,$F46+1)+IF(AND($E46=1,OY46=0),1000,0),MIN(AEU46,20)*400+(IF('計算A'!BX$106=1,1-FQ46,0)+IF('計算A'!BY$106=1,1-FS46,0))*150+24+'計算A'!BY$5*100000+IF(AND($E46=1,OY46=0),50000,0))),1000000))</f>
        <v/>
      </c>
      <c r="YG46">
        <f>IF($B46=0,1000000,IF(INDEX('計算A'!$D$60:$II$104,$B46,75)*FS46=1,IF(AND($E46=2,OZ46=0),1000000,IF($F46&gt;0,INDEX('計算A'!BZ$110:BZ$114,$F46+1)+IF(AND($E46=1,OZ46=0),1000,0),MIN(AEU46,20)*400+(IF('計算A'!BY$106=1,1-FR46,0)+IF('計算A'!BZ$106=1,1-FT46,0))*150+34+'計算A'!BZ$5*100000+IF(AND($E46=1,OZ46=0),50000,0))),1000000))</f>
        <v/>
      </c>
      <c r="YH46">
        <f>IF($B46=0,1000000,IF(INDEX('計算A'!$D$60:$II$104,$B46,76)*FT46=1,IF(AND($E46=2,PA46=0),1000000,IF($F46&gt;0,INDEX('計算A'!CA$110:CA$114,$F46+1)+IF(AND($E46=1,PA46=0),1000,0),MIN(AEU46,20)*400+(IF('計算A'!BZ$106=1,1-FS46,0)+IF('計算A'!CA$106=1,1-FU46,0))*150+44+'計算A'!CA$5*100000+IF(AND($E46=1,PA46=0),50000,0))),1000000))</f>
        <v/>
      </c>
      <c r="YI46">
        <f>IF($B46=0,1000000,IF(INDEX('計算A'!$D$60:$II$104,$B46,77)*FU46=1,IF(AND($E46=2,PB46=0),1000000,IF($F46&gt;0,INDEX('計算A'!CB$110:CB$114,$F46+1)+IF(AND($E46=1,PB46=0),1000,0),MIN(AEU46,20)*400+(IF('計算A'!CA$106=1,1-FT46,0)+IF('計算A'!CB$106=1,1-FV46,0))*150+54+'計算A'!CB$5*100000+IF(AND($E46=1,PB46=0),50000,0))),1000000))</f>
        <v/>
      </c>
      <c r="YJ46">
        <f>IF($B46=0,1000000,IF(INDEX('計算A'!$D$60:$II$104,$B46,78)*FV46=1,IF(AND($E46=2,PC46=0),1000000,IF($F46&gt;0,INDEX('計算A'!CC$110:CC$114,$F46+1)+IF(AND($E46=1,PC46=0),1000,0),MIN(AEU46,20)*400+(IF('計算A'!CB$106=1,1-FU46,0)+IF('計算A'!CC$106=1,1-FW46,0))*150+64+'計算A'!CC$5*100000+IF(AND($E46=1,PC46=0),50000,0))),1000000))</f>
        <v/>
      </c>
      <c r="YK46">
        <f>IF($B46=0,1000000,IF(INDEX('計算A'!$D$60:$II$104,$B46,79)*FW46=1,IF(AND($E46=2,PD46=0),1000000,IF($F46&gt;0,INDEX('計算A'!CD$110:CD$114,$F46+1)+IF(AND($E46=1,PD46=0),1000,0),MIN(AEU46,20)*400+(IF('計算A'!CC$106=1,1-FV46,0)+IF('計算A'!CD$106=1,1-FX46,0))*150+74+'計算A'!CD$5*100000+IF(AND($E46=1,PD46=0),50000,0))),1000000))</f>
        <v/>
      </c>
      <c r="YL46">
        <f>IF($B46=0,1000000,IF(INDEX('計算A'!$D$60:$II$104,$B46,80)*FX46=1,IF(AND($E46=2,PE46=0),1000000,IF($F46&gt;0,INDEX('計算A'!CE$110:CE$114,$F46+1)+IF(AND($E46=1,PE46=0),1000,0),MIN(AEU46,20)*400+(IF('計算A'!CD$106=1,1-FW46,0)+IF('計算A'!CE$106=1,1-FY46,0))*150+84+'計算A'!CE$5*100000+IF(AND($E46=1,PE46=0),50000,0))),1000000))</f>
        <v/>
      </c>
      <c r="YM46">
        <f>IF($B46=0,1000000,IF(INDEX('計算A'!$D$60:$II$104,$B46,81)*FY46=1,IF(AND($E46=2,PF46=0),1000000,IF($F46&gt;0,INDEX('計算A'!CF$110:CF$114,$F46+1)+IF(AND($E46=1,PF46=0),1000,0),MIN(AEU46,20)*400+(IF('計算A'!CE$106=1,1-FX46,0)+IF('計算A'!CF$106=1,1-FZ46,0))*150+94+'計算A'!CF$5*100000+IF(AND($E46=1,PF46=0),50000,0))),1000000))</f>
        <v/>
      </c>
      <c r="YN46">
        <f>IF($B46=0,1000000,IF(INDEX('計算A'!$D$60:$II$104,$B46,82)*FZ46=1,IF(AND($E46=2,PG46=0),1000000,IF($F46&gt;0,INDEX('計算A'!CG$110:CG$114,$F46+1)+IF(AND($E46=1,PG46=0),1000,0),MIN(AEU46,20)*400+(IF('計算A'!CF$106=1,1-FY46,0)+IF('計算A'!CG$106=1,1-GA46,0))*150+104+'計算A'!CG$5*100000+IF(AND($E46=1,PG46=0),50000,0))),1000000))</f>
        <v/>
      </c>
      <c r="YO46">
        <f>IF($B46=0,1000000,IF(INDEX('計算A'!$D$60:$II$104,$B46,83)*GA46=1,IF(AND($E46=2,PH46=0),1000000,IF($F46&gt;0,INDEX('計算A'!CH$110:CH$114,$F46+1)+IF(AND($E46=1,PH46=0),1000,0),MIN(AEU46,20)*400+(IF('計算A'!CG$106=1,1-FZ46,0)+IF('計算A'!CH$106=1,1-GB46,0))*150+114+'計算A'!CH$5*100000+IF(AND($E46=1,PH46=0),50000,0))),1000000))</f>
        <v/>
      </c>
      <c r="YP46">
        <f>IF($B46=0,1000000,IF(INDEX('計算A'!$D$60:$II$104,$B46,84)*GB46=1,IF(AND($E46=2,PI46=0),1000000,IF($F46&gt;0,INDEX('計算A'!CI$110:CI$114,$F46+1)+IF(AND($E46=1,PI46=0),1000,0),MIN(AEU46,20)*400+(IF('計算A'!CH$106=1,1-GA46,0)+IF('計算A'!CI$106=1,1-GC46,0))*150+124+'計算A'!CI$5*100000+IF(AND($E46=1,PI46=0),50000,0))),1000000))</f>
        <v/>
      </c>
      <c r="YQ46">
        <f>IF($B46=0,1000000,IF(INDEX('計算A'!$D$60:$II$104,$B46,85)*GC46=1,IF(AND($E46=2,PJ46=0),1000000,IF($F46&gt;0,INDEX('計算A'!CJ$110:CJ$114,$F46+1)+IF(AND($E46=1,PJ46=0),1000,0),MIN(AEU46,20)*400+(IF('計算A'!CI$106=1,1-GB46,0)+IF('計算A'!CJ$106=1,1-GD46,0))*150+134+'計算A'!CJ$5*100000+IF(AND($E46=1,PJ46=0),50000,0))),1000000))</f>
        <v/>
      </c>
      <c r="YR46">
        <f>IF($B46=0,1000000,IF(INDEX('計算A'!$D$60:$II$104,$B46,86)*GD46=1,IF(AND($E46=2,PK46=0),1000000,IF($F46&gt;0,INDEX('計算A'!CK$110:CK$114,$F46+1)+IF(AND($E46=1,PK46=0),1000,0),MIN(AEU46,20)*400+(IF('計算A'!CJ$106=1,1-GC46,0)+IF('計算A'!CK$106=1,1-GE46,0))*150+144+'計算A'!CK$5*100000+IF(AND($E46=1,PK46=0),50000,0))),1000000))</f>
        <v/>
      </c>
      <c r="YS46">
        <f>IF($B46=0,1000000,IF(INDEX('計算A'!$D$60:$II$104,$B46,87)*GE46=1,IF(AND($E46=2,PL46=0),1000000,IF($F46&gt;0,INDEX('計算A'!CL$110:CL$114,$F46+1)+IF(AND($E46=1,PL46=0),1000,0),MIN(AEU46,20)*400+(IF('計算A'!CK$106=1,1-GD46,0)+IF('計算A'!CL$106=1,1-GF46,0))*150+154+'計算A'!CL$5*100000+IF(AND($E46=1,PL46=0),50000,0))),1000000))</f>
        <v/>
      </c>
      <c r="YT46">
        <f>IF($B46=0,1000000,IF(INDEX('計算A'!$D$60:$II$104,$B46,88)*GF46=1,IF(AND($E46=2,PM46=0),1000000,IF($F46&gt;0,INDEX('計算A'!CM$110:CM$114,$F46+1)+IF(AND($E46=1,PM46=0),1000,0),MIN(AEU46,20)*400+(IF('計算A'!CL$106=1,1-GE46,0)+IF('計算A'!CM$106=1,1-GG46,0))*150+164+'計算A'!CM$5*100000+IF(AND($E46=1,PM46=0),50000,0))),1000000))</f>
        <v/>
      </c>
      <c r="YU46">
        <f>IF($B46=0,1000000,IF(INDEX('計算A'!$D$60:$II$104,$B46,89)*GG46=1,IF(AND($E46=2,PN46=0),1000000,IF($F46&gt;0,INDEX('計算A'!CN$110:CN$114,$F46+1)+IF(AND($E46=1,PN46=0),1000,0),MIN(AEU46,20)*400+(IF('計算A'!CM$106=1,1-GF46,0)+IF('計算A'!CN$106=1,1-GH46,0))*150+174+'計算A'!CN$5*100000+IF(AND($E46=1,PN46=0),50000,0))),1000000))</f>
        <v/>
      </c>
      <c r="YV46">
        <f>IF($B46=0,1000000,IF(INDEX('計算A'!$D$60:$II$104,$B46,90)*GH46=1,IF(AND($E46=2,PO46=0),1000000,IF($F46&gt;0,INDEX('計算A'!CO$110:CO$114,$F46+1)+IF(AND($E46=1,PO46=0),1000,0),MIN(AEU46,20)*400+(IF('計算A'!CN$106=1,1-GG46,0)+IF('計算A'!CO$106=1,1-GI46,0))*150+184+'計算A'!CO$5*100000+IF(AND($E46=1,PO46=0),50000,0))),1000000))</f>
        <v/>
      </c>
      <c r="YW46">
        <f>IF($B46=0,1000000,IF(INDEX('計算A'!$D$60:$II$104,$B46,91)*GI46=1,IF(AND($E46=2,PP46=0),1000000,IF($F46&gt;0,INDEX('計算A'!CP$110:CP$114,$F46+1)+IF(AND($E46=1,PP46=0),1000,0),MIN(AEU46,20)*400+(IF('計算A'!CO$106=1,1-GH46,0)+IF('計算A'!CP$106=1,1-GJ46,0))*150+194+'計算A'!CP$5*100000+IF(AND($E46=1,PP46=0),50000,0))),1000000))</f>
        <v/>
      </c>
      <c r="YX46">
        <f>IF($B46=0,1000000,IF(INDEX('計算A'!$D$60:$II$104,$B46,92)*GJ46=1,IF(AND($E46=2,PQ46=0),1000000,IF($F46&gt;0,INDEX('計算A'!CQ$110:CQ$114,$F46+1)+IF(AND($E46=1,PQ46=0),1000,0),MIN(AEU46,20)*400+(IF('計算A'!CP$106=1,1-GI46,0)+IF('計算A'!CQ$106=1,1-GK46,0))*150+204+'計算A'!CQ$5*100000+IF(AND($E46=1,PQ46=0),50000,0))),1000000))</f>
        <v/>
      </c>
      <c r="YY46">
        <f>IF($B46=0,1000000,IF(INDEX('計算A'!$D$60:$II$104,$B46,93)*GK46=1,IF(AND($E46=2,PR46=0),1000000,IF($F46&gt;0,INDEX('計算A'!CR$110:CR$114,$F46+1)+IF(AND($E46=1,PR46=0),1000,0),MIN(AEU46,20)*400+(IF('計算A'!CQ$106=1,1-GJ46,0)+IF('計算A'!CR$106=1,1-GL46,0))*150+214+'計算A'!CR$5*100000+IF(AND($E46=1,PR46=0),50000,0))),1000000))</f>
        <v/>
      </c>
      <c r="YZ46">
        <f>IF($B46=0,1000000,IF(INDEX('計算A'!$D$60:$II$104,$B46,94)*GL46=1,IF(AND($E46=2,PS46=0),1000000,IF($F46&gt;0,INDEX('計算A'!CS$110:CS$114,$F46+1)+IF(AND($E46=1,PS46=0),1000,0),MIN(AEU46,20)*400+(IF('計算A'!CR$106=1,1-GK46,0)+IF('計算A'!CS$106=1,1-GM46,0))*150+224+'計算A'!CS$5*100000+IF(AND($E46=1,PS46=0),50000,0))),1000000))</f>
        <v/>
      </c>
      <c r="ZA46">
        <f>IF($B46=0,1000000,IF(INDEX('計算A'!$D$60:$II$104,$B46,95)*GM46=1,IF(AND($E46=2,PT46=0),1000000,IF($F46&gt;0,INDEX('計算A'!CT$110:CT$114,$F46+1)+IF(AND($E46=1,PT46=0),1000,0),MIN(AEU46,20)*400+(IF('計算A'!CS$106=1,1-GL46,0)+IF('計算A'!CT$106=1,1-GN46,0))*150+234+'計算A'!CT$5*100000+IF(AND($E46=1,PT46=0),50000,0))),1000000))</f>
        <v/>
      </c>
      <c r="ZB46">
        <f>IF($B46=0,1000000,IF(INDEX('計算A'!$D$60:$II$104,$B46,96)*GN46=1,IF(AND($E46=2,PU46=0),1000000,IF($F46&gt;0,INDEX('計算A'!CU$110:CU$114,$F46+1)+IF(AND($E46=1,PU46=0),1000,0),MIN(AEU46,20)*400+(IF('計算A'!CT$106=1,1-GM46,0))*150+244+'計算A'!CU$5*100000+IF(AND($E46=1,PU46=0),50000,0))),1000000))</f>
        <v/>
      </c>
      <c r="ZC46">
        <f>IF($B46=0,1000000,IF(INDEX('計算A'!$D$60:$II$104,$B46,97)*GO46=1,IF(AND($E46=2,PV46=0),1000000,IF($F46&gt;0,INDEX('計算A'!CV$110:CV$114,$F46+1)+IF(AND($E46=1,PV46=0),1000,0),MIN(AEV46,20)*400+(IF('計算A'!CV$106=1,1-GP46,0))*150+15+'計算A'!CV$5*100000+IF(AND($E46=1,PV46=0),50000,0))),1000000))</f>
        <v/>
      </c>
      <c r="ZD46">
        <f>IF($B46=0,1000000,IF(INDEX('計算A'!$D$60:$II$104,$B46,98)*GP46=1,IF(AND($E46=2,PW46=0),1000000,IF($F46&gt;0,INDEX('計算A'!CW$110:CW$114,$F46+1)+IF(AND($E46=1,PW46=0),1000,0),MIN(AEV46,20)*400+(IF('計算A'!CV$106=1,1-GO46,0)+IF('計算A'!CW$106=1,1-GQ46,0))*150+25+'計算A'!CW$5*100000+IF(AND($E46=1,PW46=0),50000,0))),1000000))</f>
        <v/>
      </c>
      <c r="ZE46">
        <f>IF($B46=0,1000000,IF(INDEX('計算A'!$D$60:$II$104,$B46,99)*GQ46=1,IF(AND($E46=2,PX46=0),1000000,IF($F46&gt;0,INDEX('計算A'!CX$110:CX$114,$F46+1)+IF(AND($E46=1,PX46=0),1000,0),MIN(AEV46,20)*400+(IF('計算A'!CW$106=1,1-GP46,0)+IF('計算A'!CX$106=1,1-GR46,0))*150+35+'計算A'!CX$5*100000+IF(AND($E46=1,PX46=0),50000,0))),1000000))</f>
        <v/>
      </c>
      <c r="ZF46">
        <f>IF($B46=0,1000000,IF(INDEX('計算A'!$D$60:$II$104,$B46,100)*GR46=1,IF(AND($E46=2,PY46=0),1000000,IF($F46&gt;0,INDEX('計算A'!CY$110:CY$114,$F46+1)+IF(AND($E46=1,PY46=0),1000,0),MIN(AEV46,20)*400+(IF('計算A'!CX$106=1,1-GQ46,0)+IF('計算A'!CY$106=1,1-GS46,0))*150+45+'計算A'!CY$5*100000+IF(AND($E46=1,PY46=0),50000,0))),1000000))</f>
        <v/>
      </c>
      <c r="ZG46">
        <f>IF($B46=0,1000000,IF(INDEX('計算A'!$D$60:$II$104,$B46,101)*GS46=1,IF(AND($E46=2,PZ46=0),1000000,IF($F46&gt;0,INDEX('計算A'!CZ$110:CZ$114,$F46+1)+IF(AND($E46=1,PZ46=0),1000,0),MIN(AEV46,20)*400+(IF('計算A'!CY$106=1,1-GR46,0)+IF('計算A'!CZ$106=1,1-GT46,0))*150+55+'計算A'!CZ$5*100000+IF(AND($E46=1,PZ46=0),50000,0))),1000000))</f>
        <v/>
      </c>
      <c r="ZH46">
        <f>IF($B46=0,1000000,IF(INDEX('計算A'!$D$60:$II$104,$B46,102)*GT46=1,IF(AND($E46=2,QA46=0),1000000,IF($F46&gt;0,INDEX('計算A'!DA$110:DA$114,$F46+1)+IF(AND($E46=1,QA46=0),1000,0),MIN(AEV46,20)*400+(IF('計算A'!CZ$106=1,1-GS46,0)+IF('計算A'!DA$106=1,1-GU46,0))*150+65+'計算A'!DA$5*100000+IF(AND($E46=1,QA46=0),50000,0))),1000000))</f>
        <v/>
      </c>
      <c r="ZI46">
        <f>IF($B46=0,1000000,IF(INDEX('計算A'!$D$60:$II$104,$B46,103)*GU46=1,IF(AND($E46=2,QB46=0),1000000,IF($F46&gt;0,INDEX('計算A'!DB$110:DB$114,$F46+1)+IF(AND($E46=1,QB46=0),1000,0),MIN(AEV46,20)*400+(IF('計算A'!DA$106=1,1-GT46,0)+IF('計算A'!DB$106=1,1-GV46,0))*150+75+'計算A'!DB$5*100000+IF(AND($E46=1,QB46=0),50000,0))),1000000))</f>
        <v/>
      </c>
      <c r="ZJ46">
        <f>IF($B46=0,1000000,IF(INDEX('計算A'!$D$60:$II$104,$B46,104)*GV46=1,IF(AND($E46=2,QC46=0),1000000,IF($F46&gt;0,INDEX('計算A'!DC$110:DC$114,$F46+1)+IF(AND($E46=1,QC46=0),1000,0),MIN(AEV46,20)*400+(IF('計算A'!DB$106=1,1-GU46,0)+IF('計算A'!DC$106=1,1-GW46,0))*150+85+'計算A'!DC$5*100000+IF(AND($E46=1,QC46=0),50000,0))),1000000))</f>
        <v/>
      </c>
      <c r="ZK46">
        <f>IF($B46=0,1000000,IF(INDEX('計算A'!$D$60:$II$104,$B46,105)*GW46=1,IF(AND($E46=2,QD46=0),1000000,IF($F46&gt;0,INDEX('計算A'!DD$110:DD$114,$F46+1)+IF(AND($E46=1,QD46=0),1000,0),MIN(AEV46,20)*400+(IF('計算A'!DC$106=1,1-GV46,0)+IF('計算A'!DD$106=1,1-GX46,0))*150+95+'計算A'!DD$5*100000+IF(AND($E46=1,QD46=0),50000,0))),1000000))</f>
        <v/>
      </c>
      <c r="ZL46">
        <f>IF($B46=0,1000000,IF(INDEX('計算A'!$D$60:$II$104,$B46,106)*GX46=1,IF(AND($E46=2,QE46=0),1000000,IF($F46&gt;0,INDEX('計算A'!DE$110:DE$114,$F46+1)+IF(AND($E46=1,QE46=0),1000,0),MIN(AEV46,20)*400+(IF('計算A'!DD$106=1,1-GW46,0)+IF('計算A'!DE$106=1,1-GY46,0))*150+105+'計算A'!DE$5*100000+IF(AND($E46=1,QE46=0),50000,0))),1000000))</f>
        <v/>
      </c>
      <c r="ZM46">
        <f>IF($B46=0,1000000,IF(INDEX('計算A'!$D$60:$II$104,$B46,107)*GY46=1,IF(AND($E46=2,QF46=0),1000000,IF($F46&gt;0,INDEX('計算A'!DF$110:DF$114,$F46+1)+IF(AND($E46=1,QF46=0),1000,0),MIN(AEV46,20)*400+(IF('計算A'!DE$106=1,1-GX46,0)+IF('計算A'!DF$106=1,1-GZ46,0))*150+115+'計算A'!DF$5*100000+IF(AND($E46=1,QF46=0),50000,0))),1000000))</f>
        <v/>
      </c>
      <c r="ZN46">
        <f>IF($B46=0,1000000,IF(INDEX('計算A'!$D$60:$II$104,$B46,108)*GZ46=1,IF(AND($E46=2,QG46=0),1000000,IF($F46&gt;0,INDEX('計算A'!DG$110:DG$114,$F46+1)+IF(AND($E46=1,QG46=0),1000,0),MIN(AEV46,20)*400+(IF('計算A'!DF$106=1,1-GY46,0)+IF('計算A'!DG$106=1,1-HA46,0))*150+125+'計算A'!DG$5*100000+IF(AND($E46=1,QG46=0),50000,0))),1000000))</f>
        <v/>
      </c>
      <c r="ZO46">
        <f>IF($B46=0,1000000,IF(INDEX('計算A'!$D$60:$II$104,$B46,109)*HA46=1,IF(AND($E46=2,QH46=0),1000000,IF($F46&gt;0,INDEX('計算A'!DH$110:DH$114,$F46+1)+IF(AND($E46=1,QH46=0),1000,0),MIN(AEV46,20)*400+(IF('計算A'!DG$106=1,1-GZ46,0)+IF('計算A'!DH$106=1,1-HB46,0))*150+135+'計算A'!DH$5*100000+IF(AND($E46=1,QH46=0),50000,0))),1000000))</f>
        <v/>
      </c>
      <c r="ZP46">
        <f>IF($B46=0,1000000,IF(INDEX('計算A'!$D$60:$II$104,$B46,110)*HB46=1,IF(AND($E46=2,QI46=0),1000000,IF($F46&gt;0,INDEX('計算A'!DI$110:DI$114,$F46+1)+IF(AND($E46=1,QI46=0),1000,0),MIN(AEV46,20)*400+(IF('計算A'!DH$106=1,1-HA46,0)+IF('計算A'!DI$106=1,1-HC46,0))*150+145+'計算A'!DI$5*100000+IF(AND($E46=1,QI46=0),50000,0))),1000000))</f>
        <v/>
      </c>
      <c r="ZQ46">
        <f>IF($B46=0,1000000,IF(INDEX('計算A'!$D$60:$II$104,$B46,111)*HC46=1,IF(AND($E46=2,QJ46=0),1000000,IF($F46&gt;0,INDEX('計算A'!DJ$110:DJ$114,$F46+1)+IF(AND($E46=1,QJ46=0),1000,0),MIN(AEV46,20)*400+(IF('計算A'!DI$106=1,1-HB46,0)+IF('計算A'!DJ$106=1,1-HD46,0))*150+155+'計算A'!DJ$5*100000+IF(AND($E46=1,QJ46=0),50000,0))),1000000))</f>
        <v/>
      </c>
      <c r="ZR46">
        <f>IF($B46=0,1000000,IF(INDEX('計算A'!$D$60:$II$104,$B46,112)*HD46=1,IF(AND($E46=2,QK46=0),1000000,IF($F46&gt;0,INDEX('計算A'!DK$110:DK$114,$F46+1)+IF(AND($E46=1,QK46=0),1000,0),MIN(AEV46,20)*400+(IF('計算A'!DJ$106=1,1-HC46,0)+IF('計算A'!DK$106=1,1-HE46,0))*150+165+'計算A'!DK$5*100000+IF(AND($E46=1,QK46=0),50000,0))),1000000))</f>
        <v/>
      </c>
      <c r="ZS46">
        <f>IF($B46=0,1000000,IF(INDEX('計算A'!$D$60:$II$104,$B46,113)*HE46=1,IF(AND($E46=2,QL46=0),1000000,IF($F46&gt;0,INDEX('計算A'!DL$110:DL$114,$F46+1)+IF(AND($E46=1,QL46=0),1000,0),MIN(AEV46,20)*400+(IF('計算A'!DK$106=1,1-HD46,0)+IF('計算A'!DL$106=1,1-HF46,0))*150+175+'計算A'!DL$5*100000+IF(AND($E46=1,QL46=0),50000,0))),1000000))</f>
        <v/>
      </c>
      <c r="ZT46">
        <f>IF($B46=0,1000000,IF(INDEX('計算A'!$D$60:$II$104,$B46,114)*HF46=1,IF(AND($E46=2,QM46=0),1000000,IF($F46&gt;0,INDEX('計算A'!DM$110:DM$114,$F46+1)+IF(AND($E46=1,QM46=0),1000,0),MIN(AEV46,20)*400+(IF('計算A'!DL$106=1,1-HE46,0)+IF('計算A'!DM$106=1,1-HG46,0))*150+185+'計算A'!DM$5*100000+IF(AND($E46=1,QM46=0),50000,0))),1000000))</f>
        <v/>
      </c>
      <c r="ZU46">
        <f>IF($B46=0,1000000,IF(INDEX('計算A'!$D$60:$II$104,$B46,115)*HG46=1,IF(AND($E46=2,QN46=0),1000000,IF($F46&gt;0,INDEX('計算A'!DN$110:DN$114,$F46+1)+IF(AND($E46=1,QN46=0),1000,0),MIN(AEV46,20)*400+(IF('計算A'!DM$106=1,1-HF46,0)+IF('計算A'!DN$106=1,1-HH46,0))*150+195+'計算A'!DN$5*100000+IF(AND($E46=1,QN46=0),50000,0))),1000000))</f>
        <v/>
      </c>
      <c r="ZV46">
        <f>IF($B46=0,1000000,IF(INDEX('計算A'!$D$60:$II$104,$B46,116)*HH46=1,IF(AND($E46=2,QO46=0),1000000,IF($F46&gt;0,INDEX('計算A'!DO$110:DO$114,$F46+1)+IF(AND($E46=1,QO46=0),1000,0),MIN(AEV46,20)*400+(IF('計算A'!DN$106=1,1-HG46,0)+IF('計算A'!DO$106=1,1-HI46,0))*150+205+'計算A'!DO$5*100000+IF(AND($E46=1,QO46=0),50000,0))),1000000))</f>
        <v/>
      </c>
      <c r="ZW46">
        <f>IF($B46=0,1000000,IF(INDEX('計算A'!$D$60:$II$104,$B46,117)*HI46=1,IF(AND($E46=2,QP46=0),1000000,IF($F46&gt;0,INDEX('計算A'!DP$110:DP$114,$F46+1)+IF(AND($E46=1,QP46=0),1000,0),MIN(AEV46,20)*400+(IF('計算A'!DO$106=1,1-HH46,0)+IF('計算A'!DP$106=1,1-HJ46,0))*150+215+'計算A'!DP$5*100000+IF(AND($E46=1,QP46=0),50000,0))),1000000))</f>
        <v/>
      </c>
      <c r="ZX46">
        <f>IF($B46=0,1000000,IF(INDEX('計算A'!$D$60:$II$104,$B46,118)*HJ46=1,IF(AND($E46=2,QQ46=0),1000000,IF($F46&gt;0,INDEX('計算A'!DQ$110:DQ$114,$F46+1)+IF(AND($E46=1,QQ46=0),1000,0),MIN(AEV46,20)*400+(IF('計算A'!DP$106=1,1-HI46,0)+IF('計算A'!DQ$106=1,1-HK46,0))*150+225+'計算A'!DQ$5*100000+IF(AND($E46=1,QQ46=0),50000,0))),1000000))</f>
        <v/>
      </c>
      <c r="ZY46">
        <f>IF($B46=0,1000000,IF(INDEX('計算A'!$D$60:$II$104,$B46,119)*HK46=1,IF(AND($E46=2,QR46=0),1000000,IF($F46&gt;0,INDEX('計算A'!DR$110:DR$114,$F46+1)+IF(AND($E46=1,QR46=0),1000,0),MIN(AEV46,20)*400+(IF('計算A'!DQ$106=1,1-HJ46,0)+IF('計算A'!DR$106=1,1-HL46,0))*150+235+'計算A'!DR$5*100000+IF(AND($E46=1,QR46=0),50000,0))),1000000))</f>
        <v/>
      </c>
      <c r="ZZ46">
        <f>IF($B46=0,1000000,IF(INDEX('計算A'!$D$60:$II$104,$B46,120)*HL46=1,IF(AND($E46=2,QS46=0),1000000,IF($F46&gt;0,INDEX('計算A'!DS$110:DS$114,$F46+1)+IF(AND($E46=1,QS46=0),1000,0),MIN(AEV46,20)*400+(IF('計算A'!DR$106=1,1-HK46,0))*150+245+'計算A'!DS$5*100000+IF(AND($E46=1,QS46=0),50000,0))),1000000))</f>
        <v/>
      </c>
      <c r="AAA46">
        <f>IF($B46=0,1000000,IF(INDEX('計算A'!$D$60:$II$104,$B46,121)*HM46=1,IF(AND($E46=2,QT46=0),1000000,IF($F46&gt;0,INDEX('計算A'!DT$110:DT$114,$F46+1)+IF(AND($E46=1,QT46=0),1000,0),MIN(AEW46,20)*400+(IF('計算A'!DT$106=1,1-HN46,0))*150+16+'計算A'!DT$5*100000+IF(AND($E46=1,QT46=0),50000,0))),1000000))</f>
        <v/>
      </c>
      <c r="AAB46">
        <f>IF($B46=0,1000000,IF(INDEX('計算A'!$D$60:$II$104,$B46,122)*HN46=1,IF(AND($E46=2,QU46=0),1000000,IF($F46&gt;0,INDEX('計算A'!DU$110:DU$114,$F46+1)+IF(AND($E46=1,QU46=0),1000,0),MIN(AEW46,20)*400+(IF('計算A'!DT$106=1,1-HM46,0)+IF('計算A'!DU$106=1,1-HO46,0))*150+26+'計算A'!DU$5*100000+IF(AND($E46=1,QU46=0),50000,0))),1000000))</f>
        <v/>
      </c>
      <c r="AAC46">
        <f>IF($B46=0,1000000,IF(INDEX('計算A'!$D$60:$II$104,$B46,123)*HO46=1,IF(AND($E46=2,QV46=0),1000000,IF($F46&gt;0,INDEX('計算A'!DV$110:DV$114,$F46+1)+IF(AND($E46=1,QV46=0),1000,0),MIN(AEW46,20)*400+(IF('計算A'!DU$106=1,1-HN46,0)+IF('計算A'!DV$106=1,1-HP46,0))*150+36+'計算A'!DV$5*100000+IF(AND($E46=1,QV46=0),50000,0))),1000000))</f>
        <v/>
      </c>
      <c r="AAD46">
        <f>IF($B46=0,1000000,IF(INDEX('計算A'!$D$60:$II$104,$B46,124)*HP46=1,IF(AND($E46=2,QW46=0),1000000,IF($F46&gt;0,INDEX('計算A'!DW$110:DW$114,$F46+1)+IF(AND($E46=1,QW46=0),1000,0),MIN(AEW46,20)*400+(IF('計算A'!DV$106=1,1-HO46,0)+IF('計算A'!DW$106=1,1-HQ46,0))*150+46+'計算A'!DW$5*100000+IF(AND($E46=1,QW46=0),50000,0))),1000000))</f>
        <v/>
      </c>
      <c r="AAE46">
        <f>IF($B46=0,1000000,IF(INDEX('計算A'!$D$60:$II$104,$B46,125)*HQ46=1,IF(AND($E46=2,QX46=0),1000000,IF($F46&gt;0,INDEX('計算A'!DX$110:DX$114,$F46+1)+IF(AND($E46=1,QX46=0),1000,0),MIN(AEW46,20)*400+(IF('計算A'!DW$106=1,1-HP46,0)+IF('計算A'!DX$106=1,1-HR46,0))*150+56+'計算A'!DX$5*100000+IF(AND($E46=1,QX46=0),50000,0))),1000000))</f>
        <v/>
      </c>
      <c r="AAF46">
        <f>IF($B46=0,1000000,IF(INDEX('計算A'!$D$60:$II$104,$B46,126)*HR46=1,IF(AND($E46=2,QY46=0),1000000,IF($F46&gt;0,INDEX('計算A'!DY$110:DY$114,$F46+1)+IF(AND($E46=1,QY46=0),1000,0),MIN(AEW46,20)*400+(IF('計算A'!DX$106=1,1-HQ46,0)+IF('計算A'!DY$106=1,1-HS46,0))*150+66+'計算A'!DY$5*100000+IF(AND($E46=1,QY46=0),50000,0))),1000000))</f>
        <v/>
      </c>
      <c r="AAG46">
        <f>IF($B46=0,1000000,IF(INDEX('計算A'!$D$60:$II$104,$B46,127)*HS46=1,IF(AND($E46=2,QZ46=0),1000000,IF($F46&gt;0,INDEX('計算A'!DZ$110:DZ$114,$F46+1)+IF(AND($E46=1,QZ46=0),1000,0),MIN(AEW46,20)*400+(IF('計算A'!DY$106=1,1-HR46,0)+IF('計算A'!DZ$106=1,1-HT46,0))*150+76+'計算A'!DZ$5*100000+IF(AND($E46=1,QZ46=0),50000,0))),1000000))</f>
        <v/>
      </c>
      <c r="AAH46">
        <f>IF($B46=0,1000000,IF(INDEX('計算A'!$D$60:$II$104,$B46,128)*HT46=1,IF(AND($E46=2,RA46=0),1000000,IF($F46&gt;0,INDEX('計算A'!EA$110:EA$114,$F46+1)+IF(AND($E46=1,RA46=0),1000,0),MIN(AEW46,20)*400+(IF('計算A'!DZ$106=1,1-HS46,0)+IF('計算A'!EA$106=1,1-HU46,0))*150+86+'計算A'!EA$5*100000+IF(AND($E46=1,RA46=0),50000,0))),1000000))</f>
        <v/>
      </c>
      <c r="AAI46">
        <f>IF($B46=0,1000000,IF(INDEX('計算A'!$D$60:$II$104,$B46,129)*HU46=1,IF(AND($E46=2,RB46=0),1000000,IF($F46&gt;0,INDEX('計算A'!EB$110:EB$114,$F46+1)+IF(AND($E46=1,RB46=0),1000,0),MIN(AEW46,20)*400+(IF('計算A'!EA$106=1,1-HT46,0)+IF('計算A'!EB$106=1,1-HV46,0))*150+96+'計算A'!EB$5*100000+IF(AND($E46=1,RB46=0),50000,0))),1000000))</f>
        <v/>
      </c>
      <c r="AAJ46">
        <f>IF($B46=0,1000000,IF(INDEX('計算A'!$D$60:$II$104,$B46,130)*HV46=1,IF(AND($E46=2,RC46=0),1000000,IF($F46&gt;0,INDEX('計算A'!EC$110:EC$114,$F46+1)+IF(AND($E46=1,RC46=0),1000,0),MIN(AEW46,20)*400+(IF('計算A'!EB$106=1,1-HU46,0)+IF('計算A'!EC$106=1,1-HW46,0))*150+106+'計算A'!EC$5*100000+IF(AND($E46=1,RC46=0),50000,0))),1000000))</f>
        <v/>
      </c>
      <c r="AAK46">
        <f>IF($B46=0,1000000,IF(INDEX('計算A'!$D$60:$II$104,$B46,131)*HW46=1,IF(AND($E46=2,RD46=0),1000000,IF($F46&gt;0,INDEX('計算A'!ED$110:ED$114,$F46+1)+IF(AND($E46=1,RD46=0),1000,0),MIN(AEW46,20)*400+(IF('計算A'!EC$106=1,1-HV46,0)+IF('計算A'!ED$106=1,1-HX46,0))*150+116+'計算A'!ED$5*100000+IF(AND($E46=1,RD46=0),50000,0))),1000000))</f>
        <v/>
      </c>
      <c r="AAL46">
        <f>IF($B46=0,1000000,IF(INDEX('計算A'!$D$60:$II$104,$B46,132)*HX46=1,IF(AND($E46=2,RE46=0),1000000,IF($F46&gt;0,INDEX('計算A'!EE$110:EE$114,$F46+1)+IF(AND($E46=1,RE46=0),1000,0),MIN(AEW46,20)*400+(IF('計算A'!ED$106=1,1-HW46,0)+IF('計算A'!EE$106=1,1-HY46,0))*150+126+'計算A'!EE$5*100000+IF(AND($E46=1,RE46=0),50000,0))),1000000))</f>
        <v/>
      </c>
      <c r="AAM46">
        <f>IF($B46=0,1000000,IF(INDEX('計算A'!$D$60:$II$104,$B46,133)*HY46=1,IF(AND($E46=2,RF46=0),1000000,IF($F46&gt;0,INDEX('計算A'!EF$110:EF$114,$F46+1)+IF(AND($E46=1,RF46=0),1000,0),MIN(AEW46,20)*400+(IF('計算A'!EE$106=1,1-HX46,0)+IF('計算A'!EF$106=1,1-HZ46,0))*150+136+'計算A'!EF$5*100000+IF(AND($E46=1,RF46=0),50000,0))),1000000))</f>
        <v/>
      </c>
      <c r="AAN46">
        <f>IF($B46=0,1000000,IF(INDEX('計算A'!$D$60:$II$104,$B46,134)*HZ46=1,IF(AND($E46=2,RG46=0),1000000,IF($F46&gt;0,INDEX('計算A'!EG$110:EG$114,$F46+1)+IF(AND($E46=1,RG46=0),1000,0),MIN(AEW46,20)*400+(IF('計算A'!EF$106=1,1-HY46,0)+IF('計算A'!EG$106=1,1-IA46,0))*150+146+'計算A'!EG$5*100000+IF(AND($E46=1,RG46=0),50000,0))),1000000))</f>
        <v/>
      </c>
      <c r="AAO46">
        <f>IF($B46=0,1000000,IF(INDEX('計算A'!$D$60:$II$104,$B46,135)*IA46=1,IF(AND($E46=2,RH46=0),1000000,IF($F46&gt;0,INDEX('計算A'!EH$110:EH$114,$F46+1)+IF(AND($E46=1,RH46=0),1000,0),MIN(AEW46,20)*400+(IF('計算A'!EG$106=1,1-HZ46,0)+IF('計算A'!EH$106=1,1-IB46,0))*150+156+'計算A'!EH$5*100000+IF(AND($E46=1,RH46=0),50000,0))),1000000))</f>
        <v/>
      </c>
      <c r="AAP46">
        <f>IF($B46=0,1000000,IF(INDEX('計算A'!$D$60:$II$104,$B46,136)*IB46=1,IF(AND($E46=2,RI46=0),1000000,IF($F46&gt;0,INDEX('計算A'!EI$110:EI$114,$F46+1)+IF(AND($E46=1,RI46=0),1000,0),MIN(AEW46,20)*400+(IF('計算A'!EH$106=1,1-IA46,0)+IF('計算A'!EI$106=1,1-IC46,0))*150+166+'計算A'!EI$5*100000+IF(AND($E46=1,RI46=0),50000,0))),1000000))</f>
        <v/>
      </c>
      <c r="AAQ46">
        <f>IF($B46=0,1000000,IF(INDEX('計算A'!$D$60:$II$104,$B46,137)*IC46=1,IF(AND($E46=2,RJ46=0),1000000,IF($F46&gt;0,INDEX('計算A'!EJ$110:EJ$114,$F46+1)+IF(AND($E46=1,RJ46=0),1000,0),MIN(AEW46,20)*400+(IF('計算A'!EI$106=1,1-IB46,0)+IF('計算A'!EJ$106=1,1-ID46,0))*150+176+'計算A'!EJ$5*100000+IF(AND($E46=1,RJ46=0),50000,0))),1000000))</f>
        <v/>
      </c>
      <c r="AAR46">
        <f>IF($B46=0,1000000,IF(INDEX('計算A'!$D$60:$II$104,$B46,138)*ID46=1,IF(AND($E46=2,RK46=0),1000000,IF($F46&gt;0,INDEX('計算A'!EK$110:EK$114,$F46+1)+IF(AND($E46=1,RK46=0),1000,0),MIN(AEW46,20)*400+(IF('計算A'!EJ$106=1,1-IC46,0)+IF('計算A'!EK$106=1,1-IE46,0))*150+186+'計算A'!EK$5*100000+IF(AND($E46=1,RK46=0),50000,0))),1000000))</f>
        <v/>
      </c>
      <c r="AAS46">
        <f>IF($B46=0,1000000,IF(INDEX('計算A'!$D$60:$II$104,$B46,139)*IE46=1,IF(AND($E46=2,RL46=0),1000000,IF($F46&gt;0,INDEX('計算A'!EL$110:EL$114,$F46+1)+IF(AND($E46=1,RL46=0),1000,0),MIN(AEW46,20)*400+(IF('計算A'!EK$106=1,1-ID46,0)+IF('計算A'!EL$106=1,1-IF46,0))*150+196+'計算A'!EL$5*100000+IF(AND($E46=1,RL46=0),50000,0))),1000000))</f>
        <v/>
      </c>
      <c r="AAT46">
        <f>IF($B46=0,1000000,IF(INDEX('計算A'!$D$60:$II$104,$B46,140)*IF46=1,IF(AND($E46=2,RM46=0),1000000,IF($F46&gt;0,INDEX('計算A'!EM$110:EM$114,$F46+1)+IF(AND($E46=1,RM46=0),1000,0),MIN(AEW46,20)*400+(IF('計算A'!EL$106=1,1-IE46,0)+IF('計算A'!EM$106=1,1-IG46,0))*150+206+'計算A'!EM$5*100000+IF(AND($E46=1,RM46=0),50000,0))),1000000))</f>
        <v/>
      </c>
      <c r="AAU46">
        <f>IF($B46=0,1000000,IF(INDEX('計算A'!$D$60:$II$104,$B46,141)*IG46=1,IF(AND($E46=2,RN46=0),1000000,IF($F46&gt;0,INDEX('計算A'!EN$110:EN$114,$F46+1)+IF(AND($E46=1,RN46=0),1000,0),MIN(AEW46,20)*400+(IF('計算A'!EM$106=1,1-IF46,0)+IF('計算A'!EN$106=1,1-IH46,0))*150+216+'計算A'!EN$5*100000+IF(AND($E46=1,RN46=0),50000,0))),1000000))</f>
        <v/>
      </c>
      <c r="AAV46">
        <f>IF($B46=0,1000000,IF(INDEX('計算A'!$D$60:$II$104,$B46,142)*IH46=1,IF(AND($E46=2,RO46=0),1000000,IF($F46&gt;0,INDEX('計算A'!EO$110:EO$114,$F46+1)+IF(AND($E46=1,RO46=0),1000,0),MIN(AEW46,20)*400+(IF('計算A'!EN$106=1,1-IG46,0)+IF('計算A'!EO$106=1,1-II46,0))*150+226+'計算A'!EO$5*100000+IF(AND($E46=1,RO46=0),50000,0))),1000000))</f>
        <v/>
      </c>
      <c r="AAW46">
        <f>IF($B46=0,1000000,IF(INDEX('計算A'!$D$60:$II$104,$B46,143)*II46=1,IF(AND($E46=2,RP46=0),1000000,IF($F46&gt;0,INDEX('計算A'!EP$110:EP$114,$F46+1)+IF(AND($E46=1,RP46=0),1000,0),MIN(AEW46,20)*400+(IF('計算A'!EO$106=1,1-IH46,0)+IF('計算A'!EP$106=1,1-IJ46,0))*150+236+'計算A'!EP$5*100000+IF(AND($E46=1,RP46=0),50000,0))),1000000))</f>
        <v/>
      </c>
      <c r="AAX46">
        <f>IF($B46=0,1000000,IF(INDEX('計算A'!$D$60:$II$104,$B46,144)*IJ46=1,IF(AND($E46=2,RQ46=0),1000000,IF($F46&gt;0,INDEX('計算A'!EQ$110:EQ$114,$F46+1)+IF(AND($E46=1,RQ46=0),1000,0),MIN(AEW46,20)*400+(IF('計算A'!EP$106=1,1-II46,0))*150+246+'計算A'!EQ$5*100000+IF(AND($E46=1,RQ46=0),50000,0))),1000000))</f>
        <v/>
      </c>
      <c r="AAY46">
        <f>IF($B46=0,1000000,IF(INDEX('計算A'!$D$60:$II$104,$B46,145)*IK46=1,IF(AND($E46=2,RR46=0),1000000,IF($F46&gt;0,INDEX('計算A'!ER$110:ER$114,$F46+1)+IF(AND($E46=1,RR46=0),1000,0),MIN(AEX46,20)*400+(IF('計算A'!ER$106=1,1-IL46,0))*150+17+'計算A'!ER$5*100000+IF(AND($E46=1,RR46=0),50000,0))),1000000))</f>
        <v/>
      </c>
      <c r="AAZ46">
        <f>IF($B46=0,1000000,IF(INDEX('計算A'!$D$60:$II$104,$B46,146)*IL46=1,IF(AND($E46=2,RS46=0),1000000,IF($F46&gt;0,INDEX('計算A'!ES$110:ES$114,$F46+1)+IF(AND($E46=1,RS46=0),1000,0),MIN(AEX46,20)*400+(IF('計算A'!ER$106=1,1-IK46,0)+IF('計算A'!ES$106=1,1-IM46,0))*150+27+'計算A'!ES$5*100000+IF(AND($E46=1,RS46=0),50000,0))),1000000))</f>
        <v/>
      </c>
      <c r="ABA46">
        <f>IF($B46=0,1000000,IF(INDEX('計算A'!$D$60:$II$104,$B46,147)*IM46=1,IF(AND($E46=2,RT46=0),1000000,IF($F46&gt;0,INDEX('計算A'!ET$110:ET$114,$F46+1)+IF(AND($E46=1,RT46=0),1000,0),MIN(AEX46,20)*400+(IF('計算A'!ES$106=1,1-IL46,0)+IF('計算A'!ET$106=1,1-IN46,0))*150+37+'計算A'!ET$5*100000+IF(AND($E46=1,RT46=0),50000,0))),1000000))</f>
        <v/>
      </c>
      <c r="ABB46">
        <f>IF($B46=0,1000000,IF(INDEX('計算A'!$D$60:$II$104,$B46,148)*IN46=1,IF(AND($E46=2,RU46=0),1000000,IF($F46&gt;0,INDEX('計算A'!EU$110:EU$114,$F46+1)+IF(AND($E46=1,RU46=0),1000,0),MIN(AEX46,20)*400+(IF('計算A'!ET$106=1,1-IM46,0)+IF('計算A'!EU$106=1,1-IO46,0))*150+47+'計算A'!EU$5*100000+IF(AND($E46=1,RU46=0),50000,0))),1000000))</f>
        <v/>
      </c>
      <c r="ABC46">
        <f>IF($B46=0,1000000,IF(INDEX('計算A'!$D$60:$II$104,$B46,149)*IO46=1,IF(AND($E46=2,RV46=0),1000000,IF($F46&gt;0,INDEX('計算A'!EV$110:EV$114,$F46+1)+IF(AND($E46=1,RV46=0),1000,0),MIN(AEX46,20)*400+(IF('計算A'!EU$106=1,1-IN46,0)+IF('計算A'!EV$106=1,1-IP46,0))*150+57+'計算A'!EV$5*100000+IF(AND($E46=1,RV46=0),50000,0))),1000000))</f>
        <v/>
      </c>
      <c r="ABD46">
        <f>IF($B46=0,1000000,IF(INDEX('計算A'!$D$60:$II$104,$B46,150)*IP46=1,IF(AND($E46=2,RW46=0),1000000,IF($F46&gt;0,INDEX('計算A'!EW$110:EW$114,$F46+1)+IF(AND($E46=1,RW46=0),1000,0),MIN(AEX46,20)*400+(IF('計算A'!EV$106=1,1-IO46,0)+IF('計算A'!EW$106=1,1-IQ46,0))*150+67+'計算A'!EW$5*100000+IF(AND($E46=1,RW46=0),50000,0))),1000000))</f>
        <v/>
      </c>
      <c r="ABE46">
        <f>IF($B46=0,1000000,IF(INDEX('計算A'!$D$60:$II$104,$B46,151)*IQ46=1,IF(AND($E46=2,RX46=0),1000000,IF($F46&gt;0,INDEX('計算A'!EX$110:EX$114,$F46+1)+IF(AND($E46=1,RX46=0),1000,0),MIN(AEX46,20)*400+(IF('計算A'!EW$106=1,1-IP46,0)+IF('計算A'!EX$106=1,1-IR46,0))*150+77+'計算A'!EX$5*100000+IF(AND($E46=1,RX46=0),50000,0))),1000000))</f>
        <v/>
      </c>
      <c r="ABF46">
        <f>IF($B46=0,1000000,IF(INDEX('計算A'!$D$60:$II$104,$B46,152)*IR46=1,IF(AND($E46=2,RY46=0),1000000,IF($F46&gt;0,INDEX('計算A'!EY$110:EY$114,$F46+1)+IF(AND($E46=1,RY46=0),1000,0),MIN(AEX46,20)*400+(IF('計算A'!EX$106=1,1-IQ46,0)+IF('計算A'!EY$106=1,1-IS46,0))*150+87+'計算A'!EY$5*100000+IF(AND($E46=1,RY46=0),50000,0))),1000000))</f>
        <v/>
      </c>
      <c r="ABG46">
        <f>IF($B46=0,1000000,IF(INDEX('計算A'!$D$60:$II$104,$B46,153)*IS46=1,IF(AND($E46=2,RZ46=0),1000000,IF($F46&gt;0,INDEX('計算A'!EZ$110:EZ$114,$F46+1)+IF(AND($E46=1,RZ46=0),1000,0),MIN(AEX46,20)*400+(IF('計算A'!EY$106=1,1-IR46,0)+IF('計算A'!EZ$106=1,1-IT46,0))*150+97+'計算A'!EZ$5*100000+IF(AND($E46=1,RZ46=0),50000,0))),1000000))</f>
        <v/>
      </c>
      <c r="ABH46">
        <f>IF($B46=0,1000000,IF(INDEX('計算A'!$D$60:$II$104,$B46,154)*IT46=1,IF(AND($E46=2,SA46=0),1000000,IF($F46&gt;0,INDEX('計算A'!FA$110:FA$114,$F46+1)+IF(AND($E46=1,SA46=0),1000,0),MIN(AEX46,20)*400+(IF('計算A'!EZ$106=1,1-IS46,0)+IF('計算A'!FA$106=1,1-IU46,0))*150+107+'計算A'!FA$5*100000+IF(AND($E46=1,SA46=0),50000,0))),1000000))</f>
        <v/>
      </c>
      <c r="ABI46">
        <f>IF($B46=0,1000000,IF(INDEX('計算A'!$D$60:$II$104,$B46,155)*IU46=1,IF(AND($E46=2,SB46=0),1000000,IF($F46&gt;0,INDEX('計算A'!FB$110:FB$114,$F46+1)+IF(AND($E46=1,SB46=0),1000,0),MIN(AEX46,20)*400+(IF('計算A'!FA$106=1,1-IT46,0)+IF('計算A'!FB$106=1,1-IV46,0))*150+117+'計算A'!FB$5*100000+IF(AND($E46=1,SB46=0),50000,0))),1000000))</f>
        <v/>
      </c>
      <c r="ABJ46">
        <f>IF($B46=0,1000000,IF(INDEX('計算A'!$D$60:$II$104,$B46,156)*IV46=1,IF(AND($E46=2,SC46=0),1000000,IF($F46&gt;0,INDEX('計算A'!FC$110:FC$114,$F46+1)+IF(AND($E46=1,SC46=0),1000,0),MIN(AEX46,20)*400+(IF('計算A'!FB$106=1,1-IU46,0)+IF('計算A'!FC$106=1,1-IW46,0))*150+127+'計算A'!FC$5*100000+IF(AND($E46=1,SC46=0),50000,0))),1000000))</f>
        <v/>
      </c>
      <c r="ABK46">
        <f>IF($B46=0,1000000,IF(INDEX('計算A'!$D$60:$II$104,$B46,157)*IW46=1,IF(AND($E46=2,SD46=0),1000000,IF($F46&gt;0,INDEX('計算A'!FD$110:FD$114,$F46+1)+IF(AND($E46=1,SD46=0),1000,0),MIN(AEX46,20)*400+(IF('計算A'!FC$106=1,1-IV46,0)+IF('計算A'!FD$106=1,1-IX46,0))*150+137+'計算A'!FD$5*100000+IF(AND($E46=1,SD46=0),50000,0))),1000000))</f>
        <v/>
      </c>
      <c r="ABL46">
        <f>IF($B46=0,1000000,IF(INDEX('計算A'!$D$60:$II$104,$B46,158)*IX46=1,IF(AND($E46=2,SE46=0),1000000,IF($F46&gt;0,INDEX('計算A'!FE$110:FE$114,$F46+1)+IF(AND($E46=1,SE46=0),1000,0),MIN(AEX46,20)*400+(IF('計算A'!FD$106=1,1-IW46,0)+IF('計算A'!FE$106=1,1-IY46,0))*150+147+'計算A'!FE$5*100000+IF(AND($E46=1,SE46=0),50000,0))),1000000))</f>
        <v/>
      </c>
      <c r="ABM46">
        <f>IF($B46=0,1000000,IF(INDEX('計算A'!$D$60:$II$104,$B46,159)*IY46=1,IF(AND($E46=2,SF46=0),1000000,IF($F46&gt;0,INDEX('計算A'!FF$110:FF$114,$F46+1)+IF(AND($E46=1,SF46=0),1000,0),MIN(AEX46,20)*400+(IF('計算A'!FE$106=1,1-IX46,0)+IF('計算A'!FF$106=1,1-IZ46,0))*150+157+'計算A'!FF$5*100000+IF(AND($E46=1,SF46=0),50000,0))),1000000))</f>
        <v/>
      </c>
      <c r="ABN46">
        <f>IF($B46=0,1000000,IF(INDEX('計算A'!$D$60:$II$104,$B46,160)*IZ46=1,IF(AND($E46=2,SG46=0),1000000,IF($F46&gt;0,INDEX('計算A'!FG$110:FG$114,$F46+1)+IF(AND($E46=1,SG46=0),1000,0),MIN(AEX46,20)*400+(IF('計算A'!FF$106=1,1-IY46,0)+IF('計算A'!FG$106=1,1-JA46,0))*150+167+'計算A'!FG$5*100000+IF(AND($E46=1,SG46=0),50000,0))),1000000))</f>
        <v/>
      </c>
      <c r="ABO46">
        <f>IF($B46=0,1000000,IF(INDEX('計算A'!$D$60:$II$104,$B46,161)*JA46=1,IF(AND($E46=2,SH46=0),1000000,IF($F46&gt;0,INDEX('計算A'!FH$110:FH$114,$F46+1)+IF(AND($E46=1,SH46=0),1000,0),MIN(AEX46,20)*400+(IF('計算A'!FG$106=1,1-IZ46,0)+IF('計算A'!FH$106=1,1-JB46,0))*150+177+'計算A'!FH$5*100000+IF(AND($E46=1,SH46=0),50000,0))),1000000))</f>
        <v/>
      </c>
      <c r="ABP46">
        <f>IF($B46=0,1000000,IF(INDEX('計算A'!$D$60:$II$104,$B46,162)*JB46=1,IF(AND($E46=2,SI46=0),1000000,IF($F46&gt;0,INDEX('計算A'!FI$110:FI$114,$F46+1)+IF(AND($E46=1,SI46=0),1000,0),MIN(AEX46,20)*400+(IF('計算A'!FH$106=1,1-JA46,0)+IF('計算A'!FI$106=1,1-JC46,0))*150+187+'計算A'!FI$5*100000+IF(AND($E46=1,SI46=0),50000,0))),1000000))</f>
        <v/>
      </c>
      <c r="ABQ46">
        <f>IF($B46=0,1000000,IF(INDEX('計算A'!$D$60:$II$104,$B46,163)*JC46=1,IF(AND($E46=2,SJ46=0),1000000,IF($F46&gt;0,INDEX('計算A'!FJ$110:FJ$114,$F46+1)+IF(AND($E46=1,SJ46=0),1000,0),MIN(AEX46,20)*400+(IF('計算A'!FI$106=1,1-JB46,0)+IF('計算A'!FJ$106=1,1-JD46,0))*150+197+'計算A'!FJ$5*100000+IF(AND($E46=1,SJ46=0),50000,0))),1000000))</f>
        <v/>
      </c>
      <c r="ABR46">
        <f>IF($B46=0,1000000,IF(INDEX('計算A'!$D$60:$II$104,$B46,164)*JD46=1,IF(AND($E46=2,SK46=0),1000000,IF($F46&gt;0,INDEX('計算A'!FK$110:FK$114,$F46+1)+IF(AND($E46=1,SK46=0),1000,0),MIN(AEX46,20)*400+(IF('計算A'!FJ$106=1,1-JC46,0)+IF('計算A'!FK$106=1,1-JE46,0))*150+207+'計算A'!FK$5*100000+IF(AND($E46=1,SK46=0),50000,0))),1000000))</f>
        <v/>
      </c>
      <c r="ABS46">
        <f>IF($B46=0,1000000,IF(INDEX('計算A'!$D$60:$II$104,$B46,165)*JE46=1,IF(AND($E46=2,SL46=0),1000000,IF($F46&gt;0,INDEX('計算A'!FL$110:FL$114,$F46+1)+IF(AND($E46=1,SL46=0),1000,0),MIN(AEX46,20)*400+(IF('計算A'!FK$106=1,1-JD46,0)+IF('計算A'!FL$106=1,1-JF46,0))*150+217+'計算A'!FL$5*100000+IF(AND($E46=1,SL46=0),50000,0))),1000000))</f>
        <v/>
      </c>
      <c r="ABT46">
        <f>IF($B46=0,1000000,IF(INDEX('計算A'!$D$60:$II$104,$B46,166)*JF46=1,IF(AND($E46=2,SM46=0),1000000,IF($F46&gt;0,INDEX('計算A'!FM$110:FM$114,$F46+1)+IF(AND($E46=1,SM46=0),1000,0),MIN(AEX46,20)*400+(IF('計算A'!FL$106=1,1-JE46,0)+IF('計算A'!FM$106=1,1-JG46,0))*150+227+'計算A'!FM$5*100000+IF(AND($E46=1,SM46=0),50000,0))),1000000))</f>
        <v/>
      </c>
      <c r="ABU46">
        <f>IF($B46=0,1000000,IF(INDEX('計算A'!$D$60:$II$104,$B46,167)*JG46=1,IF(AND($E46=2,SN46=0),1000000,IF($F46&gt;0,INDEX('計算A'!FN$110:FN$114,$F46+1)+IF(AND($E46=1,SN46=0),1000,0),MIN(AEX46,20)*400+(IF('計算A'!FM$106=1,1-JF46,0)+IF('計算A'!FN$106=1,1-JH46,0))*150+237+'計算A'!FN$5*100000+IF(AND($E46=1,SN46=0),50000,0))),1000000))</f>
        <v/>
      </c>
      <c r="ABV46">
        <f>IF($B46=0,1000000,IF(INDEX('計算A'!$D$60:$II$104,$B46,168)*JH46=1,IF(AND($E46=2,SO46=0),1000000,IF($F46&gt;0,INDEX('計算A'!FO$110:FO$114,$F46+1)+IF(AND($E46=1,SO46=0),1000,0),MIN(AEX46,20)*400+(IF('計算A'!FN$106=1,1-JG46,0))*150+247+'計算A'!FO$5*100000+IF(AND($E46=1,SO46=0),50000,0))),1000000))</f>
        <v/>
      </c>
      <c r="ABW46">
        <f>IF($B46=0,1000000,IF(INDEX('計算A'!$D$60:$II$104,$B46,169)*JI46=1,IF(AND($E46=2,SP46=0),1000000,IF($F46&gt;0,INDEX('計算A'!FP$110:FP$114,$F46+1)+IF(AND($E46=1,SP46=0),1000,0),MIN(AEY46,20)*400+(IF('計算A'!FP$106=1,1-JJ46,0))*150+18+'計算A'!FP$5*100000+IF(AND($E46=1,SP46=0),50000,0))),1000000))</f>
        <v/>
      </c>
      <c r="ABX46">
        <f>IF($B46=0,1000000,IF(INDEX('計算A'!$D$60:$II$104,$B46,170)*JJ46=1,IF(AND($E46=2,SQ46=0),1000000,IF($F46&gt;0,INDEX('計算A'!FQ$110:FQ$114,$F46+1)+IF(AND($E46=1,SQ46=0),1000,0),MIN(AEY46,20)*400+(IF('計算A'!FP$106=1,1-JI46,0)+IF('計算A'!FQ$106=1,1-JK46,0))*150+28+'計算A'!FQ$5*100000+IF(AND($E46=1,SQ46=0),50000,0))),1000000))</f>
        <v/>
      </c>
      <c r="ABY46">
        <f>IF($B46=0,1000000,IF(INDEX('計算A'!$D$60:$II$104,$B46,171)*JK46=1,IF(AND($E46=2,SR46=0),1000000,IF($F46&gt;0,INDEX('計算A'!FR$110:FR$114,$F46+1)+IF(AND($E46=1,SR46=0),1000,0),MIN(AEY46,20)*400+(IF('計算A'!FQ$106=1,1-JJ46,0)+IF('計算A'!FR$106=1,1-JL46,0))*150+38+'計算A'!FR$5*100000+IF(AND($E46=1,SR46=0),50000,0))),1000000))</f>
        <v/>
      </c>
      <c r="ABZ46">
        <f>IF($B46=0,1000000,IF(INDEX('計算A'!$D$60:$II$104,$B46,172)*JL46=1,IF(AND($E46=2,SS46=0),1000000,IF($F46&gt;0,INDEX('計算A'!FS$110:FS$114,$F46+1)+IF(AND($E46=1,SS46=0),1000,0),MIN(AEY46,20)*400+(IF('計算A'!FR$106=1,1-JK46,0)+IF('計算A'!FS$106=1,1-JM46,0))*150+48+'計算A'!FS$5*100000+IF(AND($E46=1,SS46=0),50000,0))),1000000))</f>
        <v/>
      </c>
      <c r="ACA46">
        <f>IF($B46=0,1000000,IF(INDEX('計算A'!$D$60:$II$104,$B46,173)*JM46=1,IF(AND($E46=2,ST46=0),1000000,IF($F46&gt;0,INDEX('計算A'!FT$110:FT$114,$F46+1)+IF(AND($E46=1,ST46=0),1000,0),MIN(AEY46,20)*400+(IF('計算A'!FS$106=1,1-JL46,0)+IF('計算A'!FT$106=1,1-JN46,0))*150+58+'計算A'!FT$5*100000+IF(AND($E46=1,ST46=0),50000,0))),1000000))</f>
        <v/>
      </c>
      <c r="ACB46">
        <f>IF($B46=0,1000000,IF(INDEX('計算A'!$D$60:$II$104,$B46,174)*JN46=1,IF(AND($E46=2,SU46=0),1000000,IF($F46&gt;0,INDEX('計算A'!FU$110:FU$114,$F46+1)+IF(AND($E46=1,SU46=0),1000,0),MIN(AEY46,20)*400+(IF('計算A'!FT$106=1,1-JM46,0)+IF('計算A'!FU$106=1,1-JO46,0))*150+68+'計算A'!FU$5*100000+IF(AND($E46=1,SU46=0),50000,0))),1000000))</f>
        <v/>
      </c>
      <c r="ACC46">
        <f>IF($B46=0,1000000,IF(INDEX('計算A'!$D$60:$II$104,$B46,175)*JO46=1,IF(AND($E46=2,SV46=0),1000000,IF($F46&gt;0,INDEX('計算A'!FV$110:FV$114,$F46+1)+IF(AND($E46=1,SV46=0),1000,0),MIN(AEY46,20)*400+(IF('計算A'!FU$106=1,1-JN46,0)+IF('計算A'!FV$106=1,1-JP46,0))*150+78+'計算A'!FV$5*100000+IF(AND($E46=1,SV46=0),50000,0))),1000000))</f>
        <v/>
      </c>
      <c r="ACD46">
        <f>IF($B46=0,1000000,IF(INDEX('計算A'!$D$60:$II$104,$B46,176)*JP46=1,IF(AND($E46=2,SW46=0),1000000,IF($F46&gt;0,INDEX('計算A'!FW$110:FW$114,$F46+1)+IF(AND($E46=1,SW46=0),1000,0),MIN(AEY46,20)*400+(IF('計算A'!FV$106=1,1-JO46,0)+IF('計算A'!FW$106=1,1-JQ46,0))*150+88+'計算A'!FW$5*100000+IF(AND($E46=1,SW46=0),50000,0))),1000000))</f>
        <v/>
      </c>
      <c r="ACE46">
        <f>IF($B46=0,1000000,IF(INDEX('計算A'!$D$60:$II$104,$B46,177)*JQ46=1,IF(AND($E46=2,SX46=0),1000000,IF($F46&gt;0,INDEX('計算A'!FX$110:FX$114,$F46+1)+IF(AND($E46=1,SX46=0),1000,0),MIN(AEY46,20)*400+(IF('計算A'!FW$106=1,1-JP46,0)+IF('計算A'!FX$106=1,1-JR46,0))*150+98+'計算A'!FX$5*100000+IF(AND($E46=1,SX46=0),50000,0))),1000000))</f>
        <v/>
      </c>
      <c r="ACF46">
        <f>IF($B46=0,1000000,IF(INDEX('計算A'!$D$60:$II$104,$B46,178)*JR46=1,IF(AND($E46=2,SY46=0),1000000,IF($F46&gt;0,INDEX('計算A'!FY$110:FY$114,$F46+1)+IF(AND($E46=1,SY46=0),1000,0),MIN(AEY46,20)*400+(IF('計算A'!FX$106=1,1-JQ46,0)+IF('計算A'!FY$106=1,1-JS46,0))*150+108+'計算A'!FY$5*100000+IF(AND($E46=1,SY46=0),50000,0))),1000000))</f>
        <v/>
      </c>
      <c r="ACG46">
        <f>IF($B46=0,1000000,IF(INDEX('計算A'!$D$60:$II$104,$B46,179)*JS46=1,IF(AND($E46=2,SZ46=0),1000000,IF($F46&gt;0,INDEX('計算A'!FZ$110:FZ$114,$F46+1)+IF(AND($E46=1,SZ46=0),1000,0),MIN(AEY46,20)*400+(IF('計算A'!FY$106=1,1-JR46,0)+IF('計算A'!FZ$106=1,1-JT46,0))*150+118+'計算A'!FZ$5*100000+IF(AND($E46=1,SZ46=0),50000,0))),1000000))</f>
        <v/>
      </c>
      <c r="ACH46">
        <f>IF($B46=0,1000000,IF(INDEX('計算A'!$D$60:$II$104,$B46,180)*JT46=1,IF(AND($E46=2,TA46=0),1000000,IF($F46&gt;0,INDEX('計算A'!GA$110:GA$114,$F46+1)+IF(AND($E46=1,TA46=0),1000,0),MIN(AEY46,20)*400+(IF('計算A'!FZ$106=1,1-JS46,0)+IF('計算A'!GA$106=1,1-JU46,0))*150+128+'計算A'!GA$5*100000+IF(AND($E46=1,TA46=0),50000,0))),1000000))</f>
        <v/>
      </c>
      <c r="ACI46">
        <f>IF($B46=0,1000000,IF(INDEX('計算A'!$D$60:$II$104,$B46,181)*JU46=1,IF(AND($E46=2,TB46=0),1000000,IF($F46&gt;0,INDEX('計算A'!GB$110:GB$114,$F46+1)+IF(AND($E46=1,TB46=0),1000,0),MIN(AEY46,20)*400+(IF('計算A'!GA$106=1,1-JT46,0)+IF('計算A'!GB$106=1,1-JV46,0))*150+138+'計算A'!GB$5*100000+IF(AND($E46=1,TB46=0),50000,0))),1000000))</f>
        <v/>
      </c>
      <c r="ACJ46">
        <f>IF($B46=0,1000000,IF(INDEX('計算A'!$D$60:$II$104,$B46,182)*JV46=1,IF(AND($E46=2,TC46=0),1000000,IF($F46&gt;0,INDEX('計算A'!GC$110:GC$114,$F46+1)+IF(AND($E46=1,TC46=0),1000,0),MIN(AEY46,20)*400+(IF('計算A'!GB$106=1,1-JU46,0)+IF('計算A'!GC$106=1,1-JW46,0))*150+148+'計算A'!GC$5*100000+IF(AND($E46=1,TC46=0),50000,0))),1000000))</f>
        <v/>
      </c>
      <c r="ACK46">
        <f>IF($B46=0,1000000,IF(INDEX('計算A'!$D$60:$II$104,$B46,183)*JW46=1,IF(AND($E46=2,TD46=0),1000000,IF($F46&gt;0,INDEX('計算A'!GD$110:GD$114,$F46+1)+IF(AND($E46=1,TD46=0),1000,0),MIN(AEY46,20)*400+(IF('計算A'!GC$106=1,1-JV46,0)+IF('計算A'!GD$106=1,1-JX46,0))*150+158+'計算A'!GD$5*100000+IF(AND($E46=1,TD46=0),50000,0))),1000000))</f>
        <v/>
      </c>
      <c r="ACL46">
        <f>IF($B46=0,1000000,IF(INDEX('計算A'!$D$60:$II$104,$B46,184)*JX46=1,IF(AND($E46=2,TE46=0),1000000,IF($F46&gt;0,INDEX('計算A'!GE$110:GE$114,$F46+1)+IF(AND($E46=1,TE46=0),1000,0),MIN(AEY46,20)*400+(IF('計算A'!GD$106=1,1-JW46,0)+IF('計算A'!GE$106=1,1-JY46,0))*150+168+'計算A'!GE$5*100000+IF(AND($E46=1,TE46=0),50000,0))),1000000))</f>
        <v/>
      </c>
      <c r="ACM46">
        <f>IF($B46=0,1000000,IF(INDEX('計算A'!$D$60:$II$104,$B46,185)*JY46=1,IF(AND($E46=2,TF46=0),1000000,IF($F46&gt;0,INDEX('計算A'!GF$110:GF$114,$F46+1)+IF(AND($E46=1,TF46=0),1000,0),MIN(AEY46,20)*400+(IF('計算A'!GE$106=1,1-JX46,0)+IF('計算A'!GF$106=1,1-JZ46,0))*150+178+'計算A'!GF$5*100000+IF(AND($E46=1,TF46=0),50000,0))),1000000))</f>
        <v/>
      </c>
      <c r="ACN46">
        <f>IF($B46=0,1000000,IF(INDEX('計算A'!$D$60:$II$104,$B46,186)*JZ46=1,IF(AND($E46=2,TG46=0),1000000,IF($F46&gt;0,INDEX('計算A'!GG$110:GG$114,$F46+1)+IF(AND($E46=1,TG46=0),1000,0),MIN(AEY46,20)*400+(IF('計算A'!GF$106=1,1-JY46,0)+IF('計算A'!GG$106=1,1-KA46,0))*150+188+'計算A'!GG$5*100000+IF(AND($E46=1,TG46=0),50000,0))),1000000))</f>
        <v/>
      </c>
      <c r="ACO46">
        <f>IF($B46=0,1000000,IF(INDEX('計算A'!$D$60:$II$104,$B46,187)*KA46=1,IF(AND($E46=2,TH46=0),1000000,IF($F46&gt;0,INDEX('計算A'!GH$110:GH$114,$F46+1)+IF(AND($E46=1,TH46=0),1000,0),MIN(AEY46,20)*400+(IF('計算A'!GG$106=1,1-JZ46,0)+IF('計算A'!GH$106=1,1-KB46,0))*150+198+'計算A'!GH$5*100000+IF(AND($E46=1,TH46=0),50000,0))),1000000))</f>
        <v/>
      </c>
      <c r="ACP46">
        <f>IF($B46=0,1000000,IF(INDEX('計算A'!$D$60:$II$104,$B46,188)*KB46=1,IF(AND($E46=2,TI46=0),1000000,IF($F46&gt;0,INDEX('計算A'!GI$110:GI$114,$F46+1)+IF(AND($E46=1,TI46=0),1000,0),MIN(AEY46,20)*400+(IF('計算A'!GH$106=1,1-KA46,0)+IF('計算A'!GI$106=1,1-KC46,0))*150+208+'計算A'!GI$5*100000+IF(AND($E46=1,TI46=0),50000,0))),1000000))</f>
        <v/>
      </c>
      <c r="ACQ46">
        <f>IF($B46=0,1000000,IF(INDEX('計算A'!$D$60:$II$104,$B46,189)*KC46=1,IF(AND($E46=2,TJ46=0),1000000,IF($F46&gt;0,INDEX('計算A'!GJ$110:GJ$114,$F46+1)+IF(AND($E46=1,TJ46=0),1000,0),MIN(AEY46,20)*400+(IF('計算A'!GI$106=1,1-KB46,0)+IF('計算A'!GJ$106=1,1-KD46,0))*150+218+'計算A'!GJ$5*100000+IF(AND($E46=1,TJ46=0),50000,0))),1000000))</f>
        <v/>
      </c>
      <c r="ACR46">
        <f>IF($B46=0,1000000,IF(INDEX('計算A'!$D$60:$II$104,$B46,190)*KD46=1,IF(AND($E46=2,TK46=0),1000000,IF($F46&gt;0,INDEX('計算A'!GK$110:GK$114,$F46+1)+IF(AND($E46=1,TK46=0),1000,0),MIN(AEY46,20)*400+(IF('計算A'!GJ$106=1,1-KC46,0)+IF('計算A'!GK$106=1,1-KE46,0))*150+228+'計算A'!GK$5*100000+IF(AND($E46=1,TK46=0),50000,0))),1000000))</f>
        <v/>
      </c>
      <c r="ACS46">
        <f>IF($B46=0,1000000,IF(INDEX('計算A'!$D$60:$II$104,$B46,191)*KE46=1,IF(AND($E46=2,TL46=0),1000000,IF($F46&gt;0,INDEX('計算A'!GL$110:GL$114,$F46+1)+IF(AND($E46=1,TL46=0),1000,0),MIN(AEY46,20)*400+(IF('計算A'!GK$106=1,1-KD46,0)+IF('計算A'!GL$106=1,1-KF46,0))*150+238+'計算A'!GL$5*100000+IF(AND($E46=1,TL46=0),50000,0))),1000000))</f>
        <v/>
      </c>
      <c r="ACT46">
        <f>IF($B46=0,1000000,IF(INDEX('計算A'!$D$60:$II$104,$B46,192)*KF46=1,IF(AND($E46=2,TM46=0),1000000,IF($F46&gt;0,INDEX('計算A'!GM$110:GM$114,$F46+1)+IF(AND($E46=1,TM46=0),1000,0),MIN(AEY46,20)*400+(IF('計算A'!GL$106=1,1-KE46,0))*150+248+'計算A'!GM$5*100000+IF(AND($E46=1,TM46=0),50000,0))),1000000))</f>
        <v/>
      </c>
      <c r="ACU46">
        <f>IF($B46=0,1000000,IF(INDEX('計算A'!$D$60:$II$104,$B46,193)*KG46=1,IF(AND($E46=2,TN46=0),1000000,IF($F46&gt;0,INDEX('計算A'!GN$110:GN$114,$F46+1)+IF(AND($E46=1,TN46=0),1000,0),MIN(AEZ46,20)*400+(IF('計算A'!GN$106=1,1-KH46,0))*150+19+'計算A'!GN$5*100000+IF(AND($E46=1,TN46=0),50000,0))),1000000))</f>
        <v/>
      </c>
      <c r="ACV46">
        <f>IF($B46=0,1000000,IF(INDEX('計算A'!$D$60:$II$104,$B46,194)*KH46=1,IF(AND($E46=2,TO46=0),1000000,IF($F46&gt;0,INDEX('計算A'!GO$110:GO$114,$F46+1)+IF(AND($E46=1,TO46=0),1000,0),MIN(AEZ46,20)*400+(IF('計算A'!GN$106=1,1-KG46,0)+IF('計算A'!GO$106=1,1-KI46,0))*150+29+'計算A'!GO$5*100000+IF(AND($E46=1,TO46=0),50000,0))),1000000))</f>
        <v/>
      </c>
      <c r="ACW46">
        <f>IF($B46=0,1000000,IF(INDEX('計算A'!$D$60:$II$104,$B46,195)*KI46=1,IF(AND($E46=2,TP46=0),1000000,IF($F46&gt;0,INDEX('計算A'!GP$110:GP$114,$F46+1)+IF(AND($E46=1,TP46=0),1000,0),MIN(AEZ46,20)*400+(IF('計算A'!GO$106=1,1-KH46,0)+IF('計算A'!GP$106=1,1-KJ46,0))*150+39+'計算A'!GP$5*100000+IF(AND($E46=1,TP46=0),50000,0))),1000000))</f>
        <v/>
      </c>
      <c r="ACX46">
        <f>IF($B46=0,1000000,IF(INDEX('計算A'!$D$60:$II$104,$B46,196)*KJ46=1,IF(AND($E46=2,TQ46=0),1000000,IF($F46&gt;0,INDEX('計算A'!GQ$110:GQ$114,$F46+1)+IF(AND($E46=1,TQ46=0),1000,0),MIN(AEZ46,20)*400+(IF('計算A'!GP$106=1,1-KI46,0)+IF('計算A'!GQ$106=1,1-KK46,0))*150+49+'計算A'!GQ$5*100000+IF(AND($E46=1,TQ46=0),50000,0))),1000000))</f>
        <v/>
      </c>
      <c r="ACY46">
        <f>IF($B46=0,1000000,IF(INDEX('計算A'!$D$60:$II$104,$B46,197)*KK46=1,IF(AND($E46=2,TR46=0),1000000,IF($F46&gt;0,INDEX('計算A'!GR$110:GR$114,$F46+1)+IF(AND($E46=1,TR46=0),1000,0),MIN(AEZ46,20)*400+(IF('計算A'!GQ$106=1,1-KJ46,0)+IF('計算A'!GR$106=1,1-KL46,0))*150+59+'計算A'!GR$5*100000+IF(AND($E46=1,TR46=0),50000,0))),1000000))</f>
        <v/>
      </c>
      <c r="ACZ46">
        <f>IF($B46=0,1000000,IF(INDEX('計算A'!$D$60:$II$104,$B46,198)*KL46=1,IF(AND($E46=2,TS46=0),1000000,IF($F46&gt;0,INDEX('計算A'!GS$110:GS$114,$F46+1)+IF(AND($E46=1,TS46=0),1000,0),MIN(AEZ46,20)*400+(IF('計算A'!GR$106=1,1-KK46,0)+IF('計算A'!GS$106=1,1-KM46,0))*150+69+'計算A'!GS$5*100000+IF(AND($E46=1,TS46=0),50000,0))),1000000))</f>
        <v/>
      </c>
      <c r="ADA46">
        <f>IF($B46=0,1000000,IF(INDEX('計算A'!$D$60:$II$104,$B46,199)*KM46=1,IF(AND($E46=2,TT46=0),1000000,IF($F46&gt;0,INDEX('計算A'!GT$110:GT$114,$F46+1)+IF(AND($E46=1,TT46=0),1000,0),MIN(AEZ46,20)*400+(IF('計算A'!GS$106=1,1-KL46,0)+IF('計算A'!GT$106=1,1-KN46,0))*150+79+'計算A'!GT$5*100000+IF(AND($E46=1,TT46=0),50000,0))),1000000))</f>
        <v/>
      </c>
      <c r="ADB46">
        <f>IF($B46=0,1000000,IF(INDEX('計算A'!$D$60:$II$104,$B46,200)*KN46=1,IF(AND($E46=2,TU46=0),1000000,IF($F46&gt;0,INDEX('計算A'!GU$110:GU$114,$F46+1)+IF(AND($E46=1,TU46=0),1000,0),MIN(AEZ46,20)*400+(IF('計算A'!GT$106=1,1-KM46,0)+IF('計算A'!GU$106=1,1-KO46,0))*150+89+'計算A'!GU$5*100000+IF(AND($E46=1,TU46=0),50000,0))),1000000))</f>
        <v/>
      </c>
      <c r="ADC46">
        <f>IF($B46=0,1000000,IF(INDEX('計算A'!$D$60:$II$104,$B46,201)*KO46=1,IF(AND($E46=2,TV46=0),1000000,IF($F46&gt;0,INDEX('計算A'!GV$110:GV$114,$F46+1)+IF(AND($E46=1,TV46=0),1000,0),MIN(AEZ46,20)*400+(IF('計算A'!GU$106=1,1-KN46,0)+IF('計算A'!GV$106=1,1-KP46,0))*150+99+'計算A'!GV$5*100000+IF(AND($E46=1,TV46=0),50000,0))),1000000))</f>
        <v/>
      </c>
      <c r="ADD46">
        <f>IF($B46=0,1000000,IF(INDEX('計算A'!$D$60:$II$104,$B46,202)*KP46=1,IF(AND($E46=2,TW46=0),1000000,IF($F46&gt;0,INDEX('計算A'!GW$110:GW$114,$F46+1)+IF(AND($E46=1,TW46=0),1000,0),MIN(AEZ46,20)*400+(IF('計算A'!GV$106=1,1-KO46,0)+IF('計算A'!GW$106=1,1-KQ46,0))*150+109+'計算A'!GW$5*100000+IF(AND($E46=1,TW46=0),50000,0))),1000000))</f>
        <v/>
      </c>
      <c r="ADE46">
        <f>IF($B46=0,1000000,IF(INDEX('計算A'!$D$60:$II$104,$B46,203)*KQ46=1,IF(AND($E46=2,TX46=0),1000000,IF($F46&gt;0,INDEX('計算A'!GX$110:GX$114,$F46+1)+IF(AND($E46=1,TX46=0),1000,0),MIN(AEZ46,20)*400+(IF('計算A'!GW$106=1,1-KP46,0)+IF('計算A'!GX$106=1,1-KR46,0))*150+119+'計算A'!GX$5*100000+IF(AND($E46=1,TX46=0),50000,0))),1000000))</f>
        <v/>
      </c>
      <c r="ADF46">
        <f>IF($B46=0,1000000,IF(INDEX('計算A'!$D$60:$II$104,$B46,204)*KR46=1,IF(AND($E46=2,TY46=0),1000000,IF($F46&gt;0,INDEX('計算A'!GY$110:GY$114,$F46+1)+IF(AND($E46=1,TY46=0),1000,0),MIN(AEZ46,20)*400+(IF('計算A'!GX$106=1,1-KQ46,0)+IF('計算A'!GY$106=1,1-KS46,0))*150+129+'計算A'!GY$5*100000+IF(AND($E46=1,TY46=0),50000,0))),1000000))</f>
        <v/>
      </c>
      <c r="ADG46">
        <f>IF($B46=0,1000000,IF(INDEX('計算A'!$D$60:$II$104,$B46,205)*KS46=1,IF(AND($E46=2,TZ46=0),1000000,IF($F46&gt;0,INDEX('計算A'!GZ$110:GZ$114,$F46+1)+IF(AND($E46=1,TZ46=0),1000,0),MIN(AEZ46,20)*400+(IF('計算A'!GY$106=1,1-KR46,0)+IF('計算A'!GZ$106=1,1-KT46,0))*150+139+'計算A'!GZ$5*100000+IF(AND($E46=1,TZ46=0),50000,0))),1000000))</f>
        <v/>
      </c>
      <c r="ADH46">
        <f>IF($B46=0,1000000,IF(INDEX('計算A'!$D$60:$II$104,$B46,206)*KT46=1,IF(AND($E46=2,UA46=0),1000000,IF($F46&gt;0,INDEX('計算A'!HA$110:HA$114,$F46+1)+IF(AND($E46=1,UA46=0),1000,0),MIN(AEZ46,20)*400+(IF('計算A'!GZ$106=1,1-KS46,0)+IF('計算A'!HA$106=1,1-KU46,0))*150+149+'計算A'!HA$5*100000+IF(AND($E46=1,UA46=0),50000,0))),1000000))</f>
        <v/>
      </c>
      <c r="ADI46">
        <f>IF($B46=0,1000000,IF(INDEX('計算A'!$D$60:$II$104,$B46,207)*KU46=1,IF(AND($E46=2,UB46=0),1000000,IF($F46&gt;0,INDEX('計算A'!HB$110:HB$114,$F46+1)+IF(AND($E46=1,UB46=0),1000,0),MIN(AEZ46,20)*400+(IF('計算A'!HA$106=1,1-KT46,0)+IF('計算A'!HB$106=1,1-KV46,0))*150+159+'計算A'!HB$5*100000+IF(AND($E46=1,UB46=0),50000,0))),1000000))</f>
        <v/>
      </c>
      <c r="ADJ46">
        <f>IF($B46=0,1000000,IF(INDEX('計算A'!$D$60:$II$104,$B46,208)*KV46=1,IF(AND($E46=2,UC46=0),1000000,IF($F46&gt;0,INDEX('計算A'!HC$110:HC$114,$F46+1)+IF(AND($E46=1,UC46=0),1000,0),MIN(AEZ46,20)*400+(IF('計算A'!HB$106=1,1-KU46,0)+IF('計算A'!HC$106=1,1-KW46,0))*150+169+'計算A'!HC$5*100000+IF(AND($E46=1,UC46=0),50000,0))),1000000))</f>
        <v/>
      </c>
      <c r="ADK46">
        <f>IF($B46=0,1000000,IF(INDEX('計算A'!$D$60:$II$104,$B46,209)*KW46=1,IF(AND($E46=2,UD46=0),1000000,IF($F46&gt;0,INDEX('計算A'!HD$110:HD$114,$F46+1)+IF(AND($E46=1,UD46=0),1000,0),MIN(AEZ46,20)*400+(IF('計算A'!HC$106=1,1-KV46,0)+IF('計算A'!HD$106=1,1-KX46,0))*150+179+'計算A'!HD$5*100000+IF(AND($E46=1,UD46=0),50000,0))),1000000))</f>
        <v/>
      </c>
      <c r="ADL46">
        <f>IF($B46=0,1000000,IF(INDEX('計算A'!$D$60:$II$104,$B46,210)*KX46=1,IF(AND($E46=2,UE46=0),1000000,IF($F46&gt;0,INDEX('計算A'!HE$110:HE$114,$F46+1)+IF(AND($E46=1,UE46=0),1000,0),MIN(AEZ46,20)*400+(IF('計算A'!HD$106=1,1-KW46,0)+IF('計算A'!HE$106=1,1-KY46,0))*150+189+'計算A'!HE$5*100000+IF(AND($E46=1,UE46=0),50000,0))),1000000))</f>
        <v/>
      </c>
      <c r="ADM46">
        <f>IF($B46=0,1000000,IF(INDEX('計算A'!$D$60:$II$104,$B46,211)*KY46=1,IF(AND($E46=2,UF46=0),1000000,IF($F46&gt;0,INDEX('計算A'!HF$110:HF$114,$F46+1)+IF(AND($E46=1,UF46=0),1000,0),MIN(AEZ46,20)*400+(IF('計算A'!HE$106=1,1-KX46,0)+IF('計算A'!HF$106=1,1-KZ46,0))*150+199+'計算A'!HF$5*100000+IF(AND($E46=1,UF46=0),50000,0))),1000000))</f>
        <v/>
      </c>
      <c r="ADN46">
        <f>IF($B46=0,1000000,IF(INDEX('計算A'!$D$60:$II$104,$B46,212)*KZ46=1,IF(AND($E46=2,UG46=0),1000000,IF($F46&gt;0,INDEX('計算A'!HG$110:HG$114,$F46+1)+IF(AND($E46=1,UG46=0),1000,0),MIN(AEZ46,20)*400+(IF('計算A'!HF$106=1,1-KY46,0)+IF('計算A'!HG$106=1,1-LA46,0))*150+209+'計算A'!HG$5*100000+IF(AND($E46=1,UG46=0),50000,0))),1000000))</f>
        <v/>
      </c>
      <c r="ADO46">
        <f>IF($B46=0,1000000,IF(INDEX('計算A'!$D$60:$II$104,$B46,213)*LA46=1,IF(AND($E46=2,UH46=0),1000000,IF($F46&gt;0,INDEX('計算A'!HH$110:HH$114,$F46+1)+IF(AND($E46=1,UH46=0),1000,0),MIN(AEZ46,20)*400+(IF('計算A'!HG$106=1,1-KZ46,0)+IF('計算A'!HH$106=1,1-LB46,0))*150+219+'計算A'!HH$5*100000+IF(AND($E46=1,UH46=0),50000,0))),1000000))</f>
        <v/>
      </c>
      <c r="ADP46">
        <f>IF($B46=0,1000000,IF(INDEX('計算A'!$D$60:$II$104,$B46,214)*LB46=1,IF(AND($E46=2,UI46=0),1000000,IF($F46&gt;0,INDEX('計算A'!HI$110:HI$114,$F46+1)+IF(AND($E46=1,UI46=0),1000,0),MIN(AEZ46,20)*400+(IF('計算A'!HH$106=1,1-LA46,0)+IF('計算A'!HI$106=1,1-LC46,0))*150+229+'計算A'!HI$5*100000+IF(AND($E46=1,UI46=0),50000,0))),1000000))</f>
        <v/>
      </c>
      <c r="ADQ46">
        <f>IF($B46=0,1000000,IF(INDEX('計算A'!$D$60:$II$104,$B46,215)*LC46=1,IF(AND($E46=2,UJ46=0),1000000,IF($F46&gt;0,INDEX('計算A'!HJ$110:HJ$114,$F46+1)+IF(AND($E46=1,UJ46=0),1000,0),MIN(AEZ46,20)*400+(IF('計算A'!HI$106=1,1-LB46,0)+IF('計算A'!HJ$106=1,1-LD46,0))*150+239+'計算A'!HJ$5*100000+IF(AND($E46=1,UJ46=0),50000,0))),1000000))</f>
        <v/>
      </c>
      <c r="ADR46">
        <f>IF($B46=0,1000000,IF(INDEX('計算A'!$D$60:$II$104,$B46,216)*LD46=1,IF(AND($E46=2,UK46=0),1000000,IF($F46&gt;0,INDEX('計算A'!HK$110:HK$114,$F46+1)+IF(AND($E46=1,UK46=0),1000,0),MIN(AEZ46,20)*400+(IF('計算A'!HJ$106=1,1-LC46,0))*150+249+'計算A'!HK$5*100000+IF(AND($E46=1,UK46=0),50000,0))),1000000))</f>
        <v/>
      </c>
      <c r="ADS46">
        <f>IF($B46=0,1000000,IF(INDEX('計算A'!$D$60:$II$104,$B46,217)*LE46=1,IF(AND($E46=2,UL46=0),1000000,IF($F46&gt;0,INDEX('計算A'!HL$110:HL$114,$F46+1)+IF(AND($E46=1,UL46=0),1000,0),MIN(AFA46,20)*400+(IF('計算A'!HL$106=1,1-LF46,0))*150+20+'計算A'!HL$5*100000+IF(AND($E46=1,UL46=0),50000,0))),1000000))</f>
        <v/>
      </c>
      <c r="ADT46">
        <f>IF($B46=0,1000000,IF(INDEX('計算A'!$D$60:$II$104,$B46,218)*LF46=1,IF(AND($E46=2,UM46=0),1000000,IF($F46&gt;0,INDEX('計算A'!HM$110:HM$114,$F46+1)+IF(AND($E46=1,UM46=0),1000,0),MIN(AFA46,20)*400+(IF('計算A'!HL$106=1,1-LE46,0)+IF('計算A'!HM$106=1,1-LG46,0))*150+30+'計算A'!HM$5*100000+IF(AND($E46=1,UM46=0),50000,0))),1000000))</f>
        <v/>
      </c>
      <c r="ADU46">
        <f>IF($B46=0,1000000,IF(INDEX('計算A'!$D$60:$II$104,$B46,219)*LG46=1,IF(AND($E46=2,UN46=0),1000000,IF($F46&gt;0,INDEX('計算A'!HN$110:HN$114,$F46+1)+IF(AND($E46=1,UN46=0),1000,0),MIN(AFA46,20)*400+(IF('計算A'!HM$106=1,1-LF46,0)+IF('計算A'!HN$106=1,1-LH46,0))*150+40+'計算A'!HN$5*100000+IF(AND($E46=1,UN46=0),50000,0))),1000000))</f>
        <v/>
      </c>
      <c r="ADV46">
        <f>IF($B46=0,1000000,IF(INDEX('計算A'!$D$60:$II$104,$B46,220)*LH46=1,IF(AND($E46=2,UO46=0),1000000,IF($F46&gt;0,INDEX('計算A'!HO$110:HO$114,$F46+1)+IF(AND($E46=1,UO46=0),1000,0),MIN(AFA46,20)*400+(IF('計算A'!HN$106=1,1-LG46,0)+IF('計算A'!HO$106=1,1-LI46,0))*150+50+'計算A'!HO$5*100000+IF(AND($E46=1,UO46=0),50000,0))),1000000))</f>
        <v/>
      </c>
      <c r="ADW46">
        <f>IF($B46=0,1000000,IF(INDEX('計算A'!$D$60:$II$104,$B46,221)*LI46=1,IF(AND($E46=2,UP46=0),1000000,IF($F46&gt;0,INDEX('計算A'!HP$110:HP$114,$F46+1)+IF(AND($E46=1,UP46=0),1000,0),MIN(AFA46,20)*400+(IF('計算A'!HO$106=1,1-LH46,0)+IF('計算A'!HP$106=1,1-LJ46,0))*150+60+'計算A'!HP$5*100000+IF(AND($E46=1,UP46=0),50000,0))),1000000))</f>
        <v/>
      </c>
      <c r="ADX46">
        <f>IF($B46=0,1000000,IF(INDEX('計算A'!$D$60:$II$104,$B46,222)*LJ46=1,IF(AND($E46=2,UQ46=0),1000000,IF($F46&gt;0,INDEX('計算A'!HQ$110:HQ$114,$F46+1)+IF(AND($E46=1,UQ46=0),1000,0),MIN(AFA46,20)*400+(IF('計算A'!HP$106=1,1-LI46,0)+IF('計算A'!HQ$106=1,1-LK46,0))*150+70+'計算A'!HQ$5*100000+IF(AND($E46=1,UQ46=0),50000,0))),1000000))</f>
        <v/>
      </c>
      <c r="ADY46">
        <f>IF($B46=0,1000000,IF(INDEX('計算A'!$D$60:$II$104,$B46,223)*LK46=1,IF(AND($E46=2,UR46=0),1000000,IF($F46&gt;0,INDEX('計算A'!HR$110:HR$114,$F46+1)+IF(AND($E46=1,UR46=0),1000,0),MIN(AFA46,20)*400+(IF('計算A'!HQ$106=1,1-LJ46,0)+IF('計算A'!HR$106=1,1-LL46,0))*150+80+'計算A'!HR$5*100000+IF(AND($E46=1,UR46=0),50000,0))),1000000))</f>
        <v/>
      </c>
      <c r="ADZ46">
        <f>IF($B46=0,1000000,IF(INDEX('計算A'!$D$60:$II$104,$B46,224)*LL46=1,IF(AND($E46=2,US46=0),1000000,IF($F46&gt;0,INDEX('計算A'!HS$110:HS$114,$F46+1)+IF(AND($E46=1,US46=0),1000,0),MIN(AFA46,20)*400+(IF('計算A'!HR$106=1,1-LK46,0)+IF('計算A'!HS$106=1,1-LM46,0))*150+90+'計算A'!HS$5*100000+IF(AND($E46=1,US46=0),50000,0))),1000000))</f>
        <v/>
      </c>
      <c r="AEA46">
        <f>IF($B46=0,1000000,IF(INDEX('計算A'!$D$60:$II$104,$B46,225)*LM46=1,IF(AND($E46=2,UT46=0),1000000,IF($F46&gt;0,INDEX('計算A'!HT$110:HT$114,$F46+1)+IF(AND($E46=1,UT46=0),1000,0),MIN(AFA46,20)*400+(IF('計算A'!HS$106=1,1-LL46,0)+IF('計算A'!HT$106=1,1-LN46,0))*150+100+'計算A'!HT$5*100000+IF(AND($E46=1,UT46=0),50000,0))),1000000))</f>
        <v/>
      </c>
      <c r="AEB46">
        <f>IF($B46=0,1000000,IF(INDEX('計算A'!$D$60:$II$104,$B46,226)*LN46=1,IF(AND($E46=2,UU46=0),1000000,IF($F46&gt;0,INDEX('計算A'!HU$110:HU$114,$F46+1)+IF(AND($E46=1,UU46=0),1000,0),MIN(AFA46,20)*400+(IF('計算A'!HT$106=1,1-LM46,0)+IF('計算A'!HU$106=1,1-LO46,0))*150+110+'計算A'!HU$5*100000+IF(AND($E46=1,UU46=0),50000,0))),1000000))</f>
        <v/>
      </c>
      <c r="AEC46">
        <f>IF($B46=0,1000000,IF(INDEX('計算A'!$D$60:$II$104,$B46,227)*LO46=1,IF(AND($E46=2,UV46=0),1000000,IF($F46&gt;0,INDEX('計算A'!HV$110:HV$114,$F46+1)+IF(AND($E46=1,UV46=0),1000,0),MIN(AFA46,20)*400+(IF('計算A'!HU$106=1,1-LN46,0)+IF('計算A'!HV$106=1,1-LP46,0))*150+120+'計算A'!HV$5*100000+IF(AND($E46=1,UV46=0),50000,0))),1000000))</f>
        <v/>
      </c>
      <c r="AED46">
        <f>IF($B46=0,1000000,IF(INDEX('計算A'!$D$60:$II$104,$B46,228)*LP46=1,IF(AND($E46=2,UW46=0),1000000,IF($F46&gt;0,INDEX('計算A'!HW$110:HW$114,$F46+1)+IF(AND($E46=1,UW46=0),1000,0),MIN(AFA46,20)*400+(IF('計算A'!HV$106=1,1-LO46,0)+IF('計算A'!HW$106=1,1-LQ46,0))*150+130+'計算A'!HW$5*100000+IF(AND($E46=1,UW46=0),50000,0))),1000000))</f>
        <v/>
      </c>
      <c r="AEE46">
        <f>IF($B46=0,1000000,IF(INDEX('計算A'!$D$60:$II$104,$B46,229)*LQ46=1,IF(AND($E46=2,UX46=0),1000000,IF($F46&gt;0,INDEX('計算A'!HX$110:HX$114,$F46+1)+IF(AND($E46=1,UX46=0),1000,0),MIN(AFA46,20)*400+(IF('計算A'!HW$106=1,1-LP46,0)+IF('計算A'!HX$106=1,1-LR46,0))*150+140+'計算A'!HX$5*100000+IF(AND($E46=1,UX46=0),50000,0))),1000000))</f>
        <v/>
      </c>
      <c r="AEF46">
        <f>IF($B46=0,1000000,IF(INDEX('計算A'!$D$60:$II$104,$B46,230)*LR46=1,IF(AND($E46=2,UY46=0),1000000,IF($F46&gt;0,INDEX('計算A'!HY$110:HY$114,$F46+1)+IF(AND($E46=1,UY46=0),1000,0),MIN(AFA46,20)*400+(IF('計算A'!HX$106=1,1-LQ46,0)+IF('計算A'!HY$106=1,1-LS46,0))*150+150+'計算A'!HY$5*100000+IF(AND($E46=1,UY46=0),50000,0))),1000000))</f>
        <v/>
      </c>
      <c r="AEG46">
        <f>IF($B46=0,1000000,IF(INDEX('計算A'!$D$60:$II$104,$B46,231)*LS46=1,IF(AND($E46=2,UZ46=0),1000000,IF($F46&gt;0,INDEX('計算A'!HZ$110:HZ$114,$F46+1)+IF(AND($E46=1,UZ46=0),1000,0),MIN(AFA46,20)*400+(IF('計算A'!HY$106=1,1-LR46,0)+IF('計算A'!HZ$106=1,1-LT46,0))*150+160+'計算A'!HZ$5*100000+IF(AND($E46=1,UZ46=0),50000,0))),1000000))</f>
        <v/>
      </c>
      <c r="AEH46">
        <f>IF($B46=0,1000000,IF(INDEX('計算A'!$D$60:$II$104,$B46,232)*LT46=1,IF(AND($E46=2,VA46=0),1000000,IF($F46&gt;0,INDEX('計算A'!IA$110:IA$114,$F46+1)+IF(AND($E46=1,VA46=0),1000,0),MIN(AFA46,20)*400+(IF('計算A'!HZ$106=1,1-LS46,0)+IF('計算A'!IA$106=1,1-LU46,0))*150+170+'計算A'!IA$5*100000+IF(AND($E46=1,VA46=0),50000,0))),1000000))</f>
        <v/>
      </c>
      <c r="AEI46">
        <f>IF($B46=0,1000000,IF(INDEX('計算A'!$D$60:$II$104,$B46,233)*LU46=1,IF(AND($E46=2,VB46=0),1000000,IF($F46&gt;0,INDEX('計算A'!IB$110:IB$114,$F46+1)+IF(AND($E46=1,VB46=0),1000,0),MIN(AFA46,20)*400+(IF('計算A'!IA$106=1,1-LT46,0)+IF('計算A'!IB$106=1,1-LV46,0))*150+180+'計算A'!IB$5*100000+IF(AND($E46=1,VB46=0),50000,0))),1000000))</f>
        <v/>
      </c>
      <c r="AEJ46">
        <f>IF($B46=0,1000000,IF(INDEX('計算A'!$D$60:$II$104,$B46,234)*LV46=1,IF(AND($E46=2,VC46=0),1000000,IF($F46&gt;0,INDEX('計算A'!IC$110:IC$114,$F46+1)+IF(AND($E46=1,VC46=0),1000,0),MIN(AFA46,20)*400+(IF('計算A'!IB$106=1,1-LU46,0)+IF('計算A'!IC$106=1,1-LW46,0))*150+190+'計算A'!IC$5*100000+IF(AND($E46=1,VC46=0),50000,0))),1000000))</f>
        <v/>
      </c>
      <c r="AEK46">
        <f>IF($B46=0,1000000,IF(INDEX('計算A'!$D$60:$II$104,$B46,235)*LW46=1,IF(AND($E46=2,VD46=0),1000000,IF($F46&gt;0,INDEX('計算A'!ID$110:ID$114,$F46+1)+IF(AND($E46=1,VD46=0),1000,0),MIN(AFA46,20)*400+(IF('計算A'!IC$106=1,1-LV46,0)+IF('計算A'!ID$106=1,1-LX46,0))*150+200+'計算A'!ID$5*100000+IF(AND($E46=1,VD46=0),50000,0))),1000000))</f>
        <v/>
      </c>
      <c r="AEL46">
        <f>IF($B46=0,1000000,IF(INDEX('計算A'!$D$60:$II$104,$B46,236)*LX46=1,IF(AND($E46=2,VE46=0),1000000,IF($F46&gt;0,INDEX('計算A'!IE$110:IE$114,$F46+1)+IF(AND($E46=1,VE46=0),1000,0),MIN(AFA46,20)*400+(IF('計算A'!ID$106=1,1-LW46,0)+IF('計算A'!IE$106=1,1-LY46,0))*150+210+'計算A'!IE$5*100000+IF(AND($E46=1,VE46=0),50000,0))),1000000))</f>
        <v/>
      </c>
      <c r="AEM46">
        <f>IF($B46=0,1000000,IF(INDEX('計算A'!$D$60:$II$104,$B46,237)*LY46=1,IF(AND($E46=2,VF46=0),1000000,IF($F46&gt;0,INDEX('計算A'!IF$110:IF$114,$F46+1)+IF(AND($E46=1,VF46=0),1000,0),MIN(AFA46,20)*400+(IF('計算A'!IE$106=1,1-LX46,0)+IF('計算A'!IF$106=1,1-LZ46,0))*150+220+'計算A'!IF$5*100000+IF(AND($E46=1,VF46=0),50000,0))),1000000))</f>
        <v/>
      </c>
      <c r="AEN46">
        <f>IF($B46=0,1000000,IF(INDEX('計算A'!$D$60:$II$104,$B46,238)*LZ46=1,IF(AND($E46=2,VG46=0),1000000,IF($F46&gt;0,INDEX('計算A'!IG$110:IG$114,$F46+1)+IF(AND($E46=1,VG46=0),1000,0),MIN(AFA46,20)*400+(IF('計算A'!IF$106=1,1-LY46,0)+IF('計算A'!IG$106=1,1-MA46,0))*150+230+'計算A'!IG$5*100000+IF(AND($E46=1,VG46=0),50000,0))),1000000))</f>
        <v/>
      </c>
      <c r="AEO46">
        <f>IF($B46=0,1000000,IF(INDEX('計算A'!$D$60:$II$104,$B46,239)*MA46=1,IF(AND($E46=2,VH46=0),1000000,IF($F46&gt;0,INDEX('計算A'!IH$110:IH$114,$F46+1)+IF(AND($E46=1,VH46=0),1000,0),MIN(AFA46,20)*400+(IF('計算A'!IG$106=1,1-LZ46,0)+IF('計算A'!IH$106=1,1-MB46,0))*150+240+'計算A'!IH$5*100000+IF(AND($E46=1,VH46=0),50000,0))),1000000))</f>
        <v/>
      </c>
      <c r="AEP46">
        <f>IF($B46=0,1000000,IF(INDEX('計算A'!$D$60:$II$104,$B46,240)*MB46=1,IF(AND($E46=2,VI46=0),1000000,IF($F46&gt;0,INDEX('計算A'!II$110:II$114,$F46+1)+IF(AND($E46=1,VI46=0),1000,0),MIN(AFA46,20)*400+(IF('計算A'!IH$106=1,1-MA46,0))*150+250+'計算A'!II$5*100000+IF(AND($E46=1,VI46=0),50000,0))),1000000))</f>
        <v/>
      </c>
      <c r="AER46">
        <f>AER45+IF($C45&gt;0,IF(INDEX('計算A'!$D$2:$II$2,$C45)=1,1,0),0)</f>
        <v/>
      </c>
      <c r="AES46">
        <f>AES45+IF($C45&gt;0,IF(INDEX('計算A'!$D$2:$II$2,$C45)=2,1,0),0)</f>
        <v/>
      </c>
      <c r="AET46">
        <f>AET45+IF($C45&gt;0,IF(INDEX('計算A'!$D$2:$II$2,$C45)=3,1,0),0)</f>
        <v/>
      </c>
      <c r="AEU46">
        <f>AEU45+IF($C45&gt;0,IF(INDEX('計算A'!$D$2:$II$2,$C45)=4,1,0),0)</f>
        <v/>
      </c>
      <c r="AEV46">
        <f>AEV45+IF($C45&gt;0,IF(INDEX('計算A'!$D$2:$II$2,$C45)=5,1,0),0)</f>
        <v/>
      </c>
      <c r="AEW46">
        <f>AEW45+IF($C45&gt;0,IF(INDEX('計算A'!$D$2:$II$2,$C45)=6,1,0),0)</f>
        <v/>
      </c>
      <c r="AEX46">
        <f>AEX45+IF($C45&gt;0,IF(INDEX('計算A'!$D$2:$II$2,$C45)=7,1,0),0)</f>
        <v/>
      </c>
      <c r="AEY46">
        <f>AEY45+IF($C45&gt;0,IF(INDEX('計算A'!$D$2:$II$2,$C45)=8,1,0),0)</f>
        <v/>
      </c>
      <c r="AEZ46">
        <f>AEZ45+IF($C45&gt;0,IF(INDEX('計算A'!$D$2:$II$2,$C45)=9,1,0),0)</f>
        <v/>
      </c>
      <c r="AFA46">
        <f>AFA45+IF($C45&gt;0,IF(INDEX('計算A'!$D$2:$II$2,$C45)=10,1,0),0)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F($F47&gt;0,INDEX('計算A'!D$110:D$114,$F47+1)+IF(AND($E47=1,MD47=0),1000,0),MIN(AER47,20)*400+(IF('計算A'!D$106=1,1-CX47,0))*150+11+'計算A'!D$5*100000+IF(AND($E47=1,MD47=0),50000,0))),1000000))</f>
        <v/>
      </c>
      <c r="VL47">
        <f>IF($B47=0,1000000,IF(INDEX('計算A'!$D$60:$II$104,$B47,2)*CX47=1,IF(AND($E47=2,ME47=0),1000000,IF($F47&gt;0,INDEX('計算A'!E$110:E$114,$F47+1)+IF(AND($E47=1,ME47=0),1000,0),MIN(AER47,20)*400+(IF('計算A'!D$106=1,1-CW47,0)+IF('計算A'!E$106=1,1-CY47,0))*150+21+'計算A'!E$5*100000+IF(AND($E47=1,ME47=0),50000,0))),1000000))</f>
        <v/>
      </c>
      <c r="VM47">
        <f>IF($B47=0,1000000,IF(INDEX('計算A'!$D$60:$II$104,$B47,3)*CY47=1,IF(AND($E47=2,MF47=0),1000000,IF($F47&gt;0,INDEX('計算A'!F$110:F$114,$F47+1)+IF(AND($E47=1,MF47=0),1000,0),MIN(AER47,20)*400+(IF('計算A'!E$106=1,1-CX47,0)+IF('計算A'!F$106=1,1-CZ47,0))*150+31+'計算A'!F$5*100000+IF(AND($E47=1,MF47=0),50000,0))),1000000))</f>
        <v/>
      </c>
      <c r="VN47">
        <f>IF($B47=0,1000000,IF(INDEX('計算A'!$D$60:$II$104,$B47,4)*CZ47=1,IF(AND($E47=2,MG47=0),1000000,IF($F47&gt;0,INDEX('計算A'!G$110:G$114,$F47+1)+IF(AND($E47=1,MG47=0),1000,0),MIN(AER47,20)*400+(IF('計算A'!F$106=1,1-CY47,0)+IF('計算A'!G$106=1,1-DA47,0))*150+41+'計算A'!G$5*100000+IF(AND($E47=1,MG47=0),50000,0))),1000000))</f>
        <v/>
      </c>
      <c r="VO47">
        <f>IF($B47=0,1000000,IF(INDEX('計算A'!$D$60:$II$104,$B47,5)*DA47=1,IF(AND($E47=2,MH47=0),1000000,IF($F47&gt;0,INDEX('計算A'!H$110:H$114,$F47+1)+IF(AND($E47=1,MH47=0),1000,0),MIN(AER47,20)*400+(IF('計算A'!G$106=1,1-CZ47,0)+IF('計算A'!H$106=1,1-DB47,0))*150+51+'計算A'!H$5*100000+IF(AND($E47=1,MH47=0),50000,0))),1000000))</f>
        <v/>
      </c>
      <c r="VP47">
        <f>IF($B47=0,1000000,IF(INDEX('計算A'!$D$60:$II$104,$B47,6)*DB47=1,IF(AND($E47=2,MI47=0),1000000,IF($F47&gt;0,INDEX('計算A'!I$110:I$114,$F47+1)+IF(AND($E47=1,MI47=0),1000,0),MIN(AER47,20)*400+(IF('計算A'!H$106=1,1-DA47,0)+IF('計算A'!I$106=1,1-DC47,0))*150+61+'計算A'!I$5*100000+IF(AND($E47=1,MI47=0),50000,0))),1000000))</f>
        <v/>
      </c>
      <c r="VQ47">
        <f>IF($B47=0,1000000,IF(INDEX('計算A'!$D$60:$II$104,$B47,7)*DC47=1,IF(AND($E47=2,MJ47=0),1000000,IF($F47&gt;0,INDEX('計算A'!J$110:J$114,$F47+1)+IF(AND($E47=1,MJ47=0),1000,0),MIN(AER47,20)*400+(IF('計算A'!I$106=1,1-DB47,0)+IF('計算A'!J$106=1,1-DD47,0))*150+71+'計算A'!J$5*100000+IF(AND($E47=1,MJ47=0),50000,0))),1000000))</f>
        <v/>
      </c>
      <c r="VR47">
        <f>IF($B47=0,1000000,IF(INDEX('計算A'!$D$60:$II$104,$B47,8)*DD47=1,IF(AND($E47=2,MK47=0),1000000,IF($F47&gt;0,INDEX('計算A'!K$110:K$114,$F47+1)+IF(AND($E47=1,MK47=0),1000,0),MIN(AER47,20)*400+(IF('計算A'!J$106=1,1-DC47,0)+IF('計算A'!K$106=1,1-DE47,0))*150+81+'計算A'!K$5*100000+IF(AND($E47=1,MK47=0),50000,0))),1000000))</f>
        <v/>
      </c>
      <c r="VS47">
        <f>IF($B47=0,1000000,IF(INDEX('計算A'!$D$60:$II$104,$B47,9)*DE47=1,IF(AND($E47=2,ML47=0),1000000,IF($F47&gt;0,INDEX('計算A'!L$110:L$114,$F47+1)+IF(AND($E47=1,ML47=0),1000,0),MIN(AER47,20)*400+(IF('計算A'!K$106=1,1-DD47,0)+IF('計算A'!L$106=1,1-DF47,0))*150+91+'計算A'!L$5*100000+IF(AND($E47=1,ML47=0),50000,0))),1000000))</f>
        <v/>
      </c>
      <c r="VT47">
        <f>IF($B47=0,1000000,IF(INDEX('計算A'!$D$60:$II$104,$B47,10)*DF47=1,IF(AND($E47=2,MM47=0),1000000,IF($F47&gt;0,INDEX('計算A'!M$110:M$114,$F47+1)+IF(AND($E47=1,MM47=0),1000,0),MIN(AER47,20)*400+(IF('計算A'!L$106=1,1-DE47,0)+IF('計算A'!M$106=1,1-DG47,0))*150+101+'計算A'!M$5*100000+IF(AND($E47=1,MM47=0),50000,0))),1000000))</f>
        <v/>
      </c>
      <c r="VU47">
        <f>IF($B47=0,1000000,IF(INDEX('計算A'!$D$60:$II$104,$B47,11)*DG47=1,IF(AND($E47=2,MN47=0),1000000,IF($F47&gt;0,INDEX('計算A'!N$110:N$114,$F47+1)+IF(AND($E47=1,MN47=0),1000,0),MIN(AER47,20)*400+(IF('計算A'!M$106=1,1-DF47,0)+IF('計算A'!N$106=1,1-DH47,0))*150+111+'計算A'!N$5*100000+IF(AND($E47=1,MN47=0),50000,0))),1000000))</f>
        <v/>
      </c>
      <c r="VV47">
        <f>IF($B47=0,1000000,IF(INDEX('計算A'!$D$60:$II$104,$B47,12)*DH47=1,IF(AND($E47=2,MO47=0),1000000,IF($F47&gt;0,INDEX('計算A'!O$110:O$114,$F47+1)+IF(AND($E47=1,MO47=0),1000,0),MIN(AER47,20)*400+(IF('計算A'!N$106=1,1-DG47,0)+IF('計算A'!O$106=1,1-DI47,0))*150+121+'計算A'!O$5*100000+IF(AND($E47=1,MO47=0),50000,0))),1000000))</f>
        <v/>
      </c>
      <c r="VW47">
        <f>IF($B47=0,1000000,IF(INDEX('計算A'!$D$60:$II$104,$B47,13)*DI47=1,IF(AND($E47=2,MP47=0),1000000,IF($F47&gt;0,INDEX('計算A'!P$110:P$114,$F47+1)+IF(AND($E47=1,MP47=0),1000,0),MIN(AER47,20)*400+(IF('計算A'!O$106=1,1-DH47,0)+IF('計算A'!P$106=1,1-DJ47,0))*150+131+'計算A'!P$5*100000+IF(AND($E47=1,MP47=0),50000,0))),1000000))</f>
        <v/>
      </c>
      <c r="VX47">
        <f>IF($B47=0,1000000,IF(INDEX('計算A'!$D$60:$II$104,$B47,14)*DJ47=1,IF(AND($E47=2,MQ47=0),1000000,IF($F47&gt;0,INDEX('計算A'!Q$110:Q$114,$F47+1)+IF(AND($E47=1,MQ47=0),1000,0),MIN(AER47,20)*400+(IF('計算A'!P$106=1,1-DI47,0)+IF('計算A'!Q$106=1,1-DK47,0))*150+141+'計算A'!Q$5*100000+IF(AND($E47=1,MQ47=0),50000,0))),1000000))</f>
        <v/>
      </c>
      <c r="VY47">
        <f>IF($B47=0,1000000,IF(INDEX('計算A'!$D$60:$II$104,$B47,15)*DK47=1,IF(AND($E47=2,MR47=0),1000000,IF($F47&gt;0,INDEX('計算A'!R$110:R$114,$F47+1)+IF(AND($E47=1,MR47=0),1000,0),MIN(AER47,20)*400+(IF('計算A'!Q$106=1,1-DJ47,0)+IF('計算A'!R$106=1,1-DL47,0))*150+151+'計算A'!R$5*100000+IF(AND($E47=1,MR47=0),50000,0))),1000000))</f>
        <v/>
      </c>
      <c r="VZ47">
        <f>IF($B47=0,1000000,IF(INDEX('計算A'!$D$60:$II$104,$B47,16)*DL47=1,IF(AND($E47=2,MS47=0),1000000,IF($F47&gt;0,INDEX('計算A'!S$110:S$114,$F47+1)+IF(AND($E47=1,MS47=0),1000,0),MIN(AER47,20)*400+(IF('計算A'!R$106=1,1-DK47,0)+IF('計算A'!S$106=1,1-DM47,0))*150+161+'計算A'!S$5*100000+IF(AND($E47=1,MS47=0),50000,0))),1000000))</f>
        <v/>
      </c>
      <c r="WA47">
        <f>IF($B47=0,1000000,IF(INDEX('計算A'!$D$60:$II$104,$B47,17)*DM47=1,IF(AND($E47=2,MT47=0),1000000,IF($F47&gt;0,INDEX('計算A'!T$110:T$114,$F47+1)+IF(AND($E47=1,MT47=0),1000,0),MIN(AER47,20)*400+(IF('計算A'!S$106=1,1-DL47,0)+IF('計算A'!T$106=1,1-DN47,0))*150+171+'計算A'!T$5*100000+IF(AND($E47=1,MT47=0),50000,0))),1000000))</f>
        <v/>
      </c>
      <c r="WB47">
        <f>IF($B47=0,1000000,IF(INDEX('計算A'!$D$60:$II$104,$B47,18)*DN47=1,IF(AND($E47=2,MU47=0),1000000,IF($F47&gt;0,INDEX('計算A'!U$110:U$114,$F47+1)+IF(AND($E47=1,MU47=0),1000,0),MIN(AER47,20)*400+(IF('計算A'!T$106=1,1-DM47,0)+IF('計算A'!U$106=1,1-DO47,0))*150+181+'計算A'!U$5*100000+IF(AND($E47=1,MU47=0),50000,0))),1000000))</f>
        <v/>
      </c>
      <c r="WC47">
        <f>IF($B47=0,1000000,IF(INDEX('計算A'!$D$60:$II$104,$B47,19)*DO47=1,IF(AND($E47=2,MV47=0),1000000,IF($F47&gt;0,INDEX('計算A'!V$110:V$114,$F47+1)+IF(AND($E47=1,MV47=0),1000,0),MIN(AER47,20)*400+(IF('計算A'!U$106=1,1-DN47,0)+IF('計算A'!V$106=1,1-DP47,0))*150+191+'計算A'!V$5*100000+IF(AND($E47=1,MV47=0),50000,0))),1000000))</f>
        <v/>
      </c>
      <c r="WD47">
        <f>IF($B47=0,1000000,IF(INDEX('計算A'!$D$60:$II$104,$B47,20)*DP47=1,IF(AND($E47=2,MW47=0),1000000,IF($F47&gt;0,INDEX('計算A'!W$110:W$114,$F47+1)+IF(AND($E47=1,MW47=0),1000,0),MIN(AER47,20)*400+(IF('計算A'!V$106=1,1-DO47,0)+IF('計算A'!W$106=1,1-DQ47,0))*150+201+'計算A'!W$5*100000+IF(AND($E47=1,MW47=0),50000,0))),1000000))</f>
        <v/>
      </c>
      <c r="WE47">
        <f>IF($B47=0,1000000,IF(INDEX('計算A'!$D$60:$II$104,$B47,21)*DQ47=1,IF(AND($E47=2,MX47=0),1000000,IF($F47&gt;0,INDEX('計算A'!X$110:X$114,$F47+1)+IF(AND($E47=1,MX47=0),1000,0),MIN(AER47,20)*400+(IF('計算A'!W$106=1,1-DP47,0)+IF('計算A'!X$106=1,1-DR47,0))*150+211+'計算A'!X$5*100000+IF(AND($E47=1,MX47=0),50000,0))),1000000))</f>
        <v/>
      </c>
      <c r="WF47">
        <f>IF($B47=0,1000000,IF(INDEX('計算A'!$D$60:$II$104,$B47,22)*DR47=1,IF(AND($E47=2,MY47=0),1000000,IF($F47&gt;0,INDEX('計算A'!Y$110:Y$114,$F47+1)+IF(AND($E47=1,MY47=0),1000,0),MIN(AER47,20)*400+(IF('計算A'!X$106=1,1-DQ47,0)+IF('計算A'!Y$106=1,1-DS47,0))*150+221+'計算A'!Y$5*100000+IF(AND($E47=1,MY47=0),50000,0))),1000000))</f>
        <v/>
      </c>
      <c r="WG47">
        <f>IF($B47=0,1000000,IF(INDEX('計算A'!$D$60:$II$104,$B47,23)*DS47=1,IF(AND($E47=2,MZ47=0),1000000,IF($F47&gt;0,INDEX('計算A'!Z$110:Z$114,$F47+1)+IF(AND($E47=1,MZ47=0),1000,0),MIN(AER47,20)*400+(IF('計算A'!Y$106=1,1-DR47,0)+IF('計算A'!Z$106=1,1-DT47,0))*150+231+'計算A'!Z$5*100000+IF(AND($E47=1,MZ47=0),50000,0))),1000000))</f>
        <v/>
      </c>
      <c r="WH47">
        <f>IF($B47=0,1000000,IF(INDEX('計算A'!$D$60:$II$104,$B47,24)*DT47=1,IF(AND($E47=2,NA47=0),1000000,IF($F47&gt;0,INDEX('計算A'!AA$110:AA$114,$F47+1)+IF(AND($E47=1,NA47=0),1000,0),MIN(AER47,20)*400+(IF('計算A'!Z$106=1,1-DS47,0))*150+241+'計算A'!AA$5*100000+IF(AND($E47=1,NA47=0),50000,0))),1000000))</f>
        <v/>
      </c>
      <c r="WI47">
        <f>IF($B47=0,1000000,IF(INDEX('計算A'!$D$60:$II$104,$B47,25)*DU47=1,IF(AND($E47=2,NB47=0),1000000,IF($F47&gt;0,INDEX('計算A'!AB$110:AB$114,$F47+1)+IF(AND($E47=1,NB47=0),1000,0),MIN(AES47,20)*400+(IF('計算A'!AB$106=1,1-DV47,0))*150+12+'計算A'!AB$5*100000+IF(AND($E47=1,NB47=0),50000,0))),1000000))</f>
        <v/>
      </c>
      <c r="WJ47">
        <f>IF($B47=0,1000000,IF(INDEX('計算A'!$D$60:$II$104,$B47,26)*DV47=1,IF(AND($E47=2,NC47=0),1000000,IF($F47&gt;0,INDEX('計算A'!AC$110:AC$114,$F47+1)+IF(AND($E47=1,NC47=0),1000,0),MIN(AES47,20)*400+(IF('計算A'!AB$106=1,1-DU47,0)+IF('計算A'!AC$106=1,1-DW47,0))*150+22+'計算A'!AC$5*100000+IF(AND($E47=1,NC47=0),50000,0))),1000000))</f>
        <v/>
      </c>
      <c r="WK47">
        <f>IF($B47=0,1000000,IF(INDEX('計算A'!$D$60:$II$104,$B47,27)*DW47=1,IF(AND($E47=2,ND47=0),1000000,IF($F47&gt;0,INDEX('計算A'!AD$110:AD$114,$F47+1)+IF(AND($E47=1,ND47=0),1000,0),MIN(AES47,20)*400+(IF('計算A'!AC$106=1,1-DV47,0)+IF('計算A'!AD$106=1,1-DX47,0))*150+32+'計算A'!AD$5*100000+IF(AND($E47=1,ND47=0),50000,0))),1000000))</f>
        <v/>
      </c>
      <c r="WL47">
        <f>IF($B47=0,1000000,IF(INDEX('計算A'!$D$60:$II$104,$B47,28)*DX47=1,IF(AND($E47=2,NE47=0),1000000,IF($F47&gt;0,INDEX('計算A'!AE$110:AE$114,$F47+1)+IF(AND($E47=1,NE47=0),1000,0),MIN(AES47,20)*400+(IF('計算A'!AD$106=1,1-DW47,0)+IF('計算A'!AE$106=1,1-DY47,0))*150+42+'計算A'!AE$5*100000+IF(AND($E47=1,NE47=0),50000,0))),1000000))</f>
        <v/>
      </c>
      <c r="WM47">
        <f>IF($B47=0,1000000,IF(INDEX('計算A'!$D$60:$II$104,$B47,29)*DY47=1,IF(AND($E47=2,NF47=0),1000000,IF($F47&gt;0,INDEX('計算A'!AF$110:AF$114,$F47+1)+IF(AND($E47=1,NF47=0),1000,0),MIN(AES47,20)*400+(IF('計算A'!AE$106=1,1-DX47,0)+IF('計算A'!AF$106=1,1-DZ47,0))*150+52+'計算A'!AF$5*100000+IF(AND($E47=1,NF47=0),50000,0))),1000000))</f>
        <v/>
      </c>
      <c r="WN47">
        <f>IF($B47=0,1000000,IF(INDEX('計算A'!$D$60:$II$104,$B47,30)*DZ47=1,IF(AND($E47=2,NG47=0),1000000,IF($F47&gt;0,INDEX('計算A'!AG$110:AG$114,$F47+1)+IF(AND($E47=1,NG47=0),1000,0),MIN(AES47,20)*400+(IF('計算A'!AF$106=1,1-DY47,0)+IF('計算A'!AG$106=1,1-EA47,0))*150+62+'計算A'!AG$5*100000+IF(AND($E47=1,NG47=0),50000,0))),1000000))</f>
        <v/>
      </c>
      <c r="WO47">
        <f>IF($B47=0,1000000,IF(INDEX('計算A'!$D$60:$II$104,$B47,31)*EA47=1,IF(AND($E47=2,NH47=0),1000000,IF($F47&gt;0,INDEX('計算A'!AH$110:AH$114,$F47+1)+IF(AND($E47=1,NH47=0),1000,0),MIN(AES47,20)*400+(IF('計算A'!AG$106=1,1-DZ47,0)+IF('計算A'!AH$106=1,1-EB47,0))*150+72+'計算A'!AH$5*100000+IF(AND($E47=1,NH47=0),50000,0))),1000000))</f>
        <v/>
      </c>
      <c r="WP47">
        <f>IF($B47=0,1000000,IF(INDEX('計算A'!$D$60:$II$104,$B47,32)*EB47=1,IF(AND($E47=2,NI47=0),1000000,IF($F47&gt;0,INDEX('計算A'!AI$110:AI$114,$F47+1)+IF(AND($E47=1,NI47=0),1000,0),MIN(AES47,20)*400+(IF('計算A'!AH$106=1,1-EA47,0)+IF('計算A'!AI$106=1,1-EC47,0))*150+82+'計算A'!AI$5*100000+IF(AND($E47=1,NI47=0),50000,0))),1000000))</f>
        <v/>
      </c>
      <c r="WQ47">
        <f>IF($B47=0,1000000,IF(INDEX('計算A'!$D$60:$II$104,$B47,33)*EC47=1,IF(AND($E47=2,NJ47=0),1000000,IF($F47&gt;0,INDEX('計算A'!AJ$110:AJ$114,$F47+1)+IF(AND($E47=1,NJ47=0),1000,0),MIN(AES47,20)*400+(IF('計算A'!AI$106=1,1-EB47,0)+IF('計算A'!AJ$106=1,1-ED47,0))*150+92+'計算A'!AJ$5*100000+IF(AND($E47=1,NJ47=0),50000,0))),1000000))</f>
        <v/>
      </c>
      <c r="WR47">
        <f>IF($B47=0,1000000,IF(INDEX('計算A'!$D$60:$II$104,$B47,34)*ED47=1,IF(AND($E47=2,NK47=0),1000000,IF($F47&gt;0,INDEX('計算A'!AK$110:AK$114,$F47+1)+IF(AND($E47=1,NK47=0),1000,0),MIN(AES47,20)*400+(IF('計算A'!AJ$106=1,1-EC47,0)+IF('計算A'!AK$106=1,1-EE47,0))*150+102+'計算A'!AK$5*100000+IF(AND($E47=1,NK47=0),50000,0))),1000000))</f>
        <v/>
      </c>
      <c r="WS47">
        <f>IF($B47=0,1000000,IF(INDEX('計算A'!$D$60:$II$104,$B47,35)*EE47=1,IF(AND($E47=2,NL47=0),1000000,IF($F47&gt;0,INDEX('計算A'!AL$110:AL$114,$F47+1)+IF(AND($E47=1,NL47=0),1000,0),MIN(AES47,20)*400+(IF('計算A'!AK$106=1,1-ED47,0)+IF('計算A'!AL$106=1,1-EF47,0))*150+112+'計算A'!AL$5*100000+IF(AND($E47=1,NL47=0),50000,0))),1000000))</f>
        <v/>
      </c>
      <c r="WT47">
        <f>IF($B47=0,1000000,IF(INDEX('計算A'!$D$60:$II$104,$B47,36)*EF47=1,IF(AND($E47=2,NM47=0),1000000,IF($F47&gt;0,INDEX('計算A'!AM$110:AM$114,$F47+1)+IF(AND($E47=1,NM47=0),1000,0),MIN(AES47,20)*400+(IF('計算A'!AL$106=1,1-EE47,0)+IF('計算A'!AM$106=1,1-EG47,0))*150+122+'計算A'!AM$5*100000+IF(AND($E47=1,NM47=0),50000,0))),1000000))</f>
        <v/>
      </c>
      <c r="WU47">
        <f>IF($B47=0,1000000,IF(INDEX('計算A'!$D$60:$II$104,$B47,37)*EG47=1,IF(AND($E47=2,NN47=0),1000000,IF($F47&gt;0,INDEX('計算A'!AN$110:AN$114,$F47+1)+IF(AND($E47=1,NN47=0),1000,0),MIN(AES47,20)*400+(IF('計算A'!AM$106=1,1-EF47,0)+IF('計算A'!AN$106=1,1-EH47,0))*150+132+'計算A'!AN$5*100000+IF(AND($E47=1,NN47=0),50000,0))),1000000))</f>
        <v/>
      </c>
      <c r="WV47">
        <f>IF($B47=0,1000000,IF(INDEX('計算A'!$D$60:$II$104,$B47,38)*EH47=1,IF(AND($E47=2,NO47=0),1000000,IF($F47&gt;0,INDEX('計算A'!AO$110:AO$114,$F47+1)+IF(AND($E47=1,NO47=0),1000,0),MIN(AES47,20)*400+(IF('計算A'!AN$106=1,1-EG47,0)+IF('計算A'!AO$106=1,1-EI47,0))*150+142+'計算A'!AO$5*100000+IF(AND($E47=1,NO47=0),50000,0))),1000000))</f>
        <v/>
      </c>
      <c r="WW47">
        <f>IF($B47=0,1000000,IF(INDEX('計算A'!$D$60:$II$104,$B47,39)*EI47=1,IF(AND($E47=2,NP47=0),1000000,IF($F47&gt;0,INDEX('計算A'!AP$110:AP$114,$F47+1)+IF(AND($E47=1,NP47=0),1000,0),MIN(AES47,20)*400+(IF('計算A'!AO$106=1,1-EH47,0)+IF('計算A'!AP$106=1,1-EJ47,0))*150+152+'計算A'!AP$5*100000+IF(AND($E47=1,NP47=0),50000,0))),1000000))</f>
        <v/>
      </c>
      <c r="WX47">
        <f>IF($B47=0,1000000,IF(INDEX('計算A'!$D$60:$II$104,$B47,40)*EJ47=1,IF(AND($E47=2,NQ47=0),1000000,IF($F47&gt;0,INDEX('計算A'!AQ$110:AQ$114,$F47+1)+IF(AND($E47=1,NQ47=0),1000,0),MIN(AES47,20)*400+(IF('計算A'!AP$106=1,1-EI47,0)+IF('計算A'!AQ$106=1,1-EK47,0))*150+162+'計算A'!AQ$5*100000+IF(AND($E47=1,NQ47=0),50000,0))),1000000))</f>
        <v/>
      </c>
      <c r="WY47">
        <f>IF($B47=0,1000000,IF(INDEX('計算A'!$D$60:$II$104,$B47,41)*EK47=1,IF(AND($E47=2,NR47=0),1000000,IF($F47&gt;0,INDEX('計算A'!AR$110:AR$114,$F47+1)+IF(AND($E47=1,NR47=0),1000,0),MIN(AES47,20)*400+(IF('計算A'!AQ$106=1,1-EJ47,0)+IF('計算A'!AR$106=1,1-EL47,0))*150+172+'計算A'!AR$5*100000+IF(AND($E47=1,NR47=0),50000,0))),1000000))</f>
        <v/>
      </c>
      <c r="WZ47">
        <f>IF($B47=0,1000000,IF(INDEX('計算A'!$D$60:$II$104,$B47,42)*EL47=1,IF(AND($E47=2,NS47=0),1000000,IF($F47&gt;0,INDEX('計算A'!AS$110:AS$114,$F47+1)+IF(AND($E47=1,NS47=0),1000,0),MIN(AES47,20)*400+(IF('計算A'!AR$106=1,1-EK47,0)+IF('計算A'!AS$106=1,1-EM47,0))*150+182+'計算A'!AS$5*100000+IF(AND($E47=1,NS47=0),50000,0))),1000000))</f>
        <v/>
      </c>
      <c r="XA47">
        <f>IF($B47=0,1000000,IF(INDEX('計算A'!$D$60:$II$104,$B47,43)*EM47=1,IF(AND($E47=2,NT47=0),1000000,IF($F47&gt;0,INDEX('計算A'!AT$110:AT$114,$F47+1)+IF(AND($E47=1,NT47=0),1000,0),MIN(AES47,20)*400+(IF('計算A'!AS$106=1,1-EL47,0)+IF('計算A'!AT$106=1,1-EN47,0))*150+192+'計算A'!AT$5*100000+IF(AND($E47=1,NT47=0),50000,0))),1000000))</f>
        <v/>
      </c>
      <c r="XB47">
        <f>IF($B47=0,1000000,IF(INDEX('計算A'!$D$60:$II$104,$B47,44)*EN47=1,IF(AND($E47=2,NU47=0),1000000,IF($F47&gt;0,INDEX('計算A'!AU$110:AU$114,$F47+1)+IF(AND($E47=1,NU47=0),1000,0),MIN(AES47,20)*400+(IF('計算A'!AT$106=1,1-EM47,0)+IF('計算A'!AU$106=1,1-EO47,0))*150+202+'計算A'!AU$5*100000+IF(AND($E47=1,NU47=0),50000,0))),1000000))</f>
        <v/>
      </c>
      <c r="XC47">
        <f>IF($B47=0,1000000,IF(INDEX('計算A'!$D$60:$II$104,$B47,45)*EO47=1,IF(AND($E47=2,NV47=0),1000000,IF($F47&gt;0,INDEX('計算A'!AV$110:AV$114,$F47+1)+IF(AND($E47=1,NV47=0),1000,0),MIN(AES47,20)*400+(IF('計算A'!AU$106=1,1-EN47,0)+IF('計算A'!AV$106=1,1-EP47,0))*150+212+'計算A'!AV$5*100000+IF(AND($E47=1,NV47=0),50000,0))),1000000))</f>
        <v/>
      </c>
      <c r="XD47">
        <f>IF($B47=0,1000000,IF(INDEX('計算A'!$D$60:$II$104,$B47,46)*EP47=1,IF(AND($E47=2,NW47=0),1000000,IF($F47&gt;0,INDEX('計算A'!AW$110:AW$114,$F47+1)+IF(AND($E47=1,NW47=0),1000,0),MIN(AES47,20)*400+(IF('計算A'!AV$106=1,1-EO47,0)+IF('計算A'!AW$106=1,1-EQ47,0))*150+222+'計算A'!AW$5*100000+IF(AND($E47=1,NW47=0),50000,0))),1000000))</f>
        <v/>
      </c>
      <c r="XE47">
        <f>IF($B47=0,1000000,IF(INDEX('計算A'!$D$60:$II$104,$B47,47)*EQ47=1,IF(AND($E47=2,NX47=0),1000000,IF($F47&gt;0,INDEX('計算A'!AX$110:AX$114,$F47+1)+IF(AND($E47=1,NX47=0),1000,0),MIN(AES47,20)*400+(IF('計算A'!AW$106=1,1-EP47,0)+IF('計算A'!AX$106=1,1-ER47,0))*150+232+'計算A'!AX$5*100000+IF(AND($E47=1,NX47=0),50000,0))),1000000))</f>
        <v/>
      </c>
      <c r="XF47">
        <f>IF($B47=0,1000000,IF(INDEX('計算A'!$D$60:$II$104,$B47,48)*ER47=1,IF(AND($E47=2,NY47=0),1000000,IF($F47&gt;0,INDEX('計算A'!AY$110:AY$114,$F47+1)+IF(AND($E47=1,NY47=0),1000,0),MIN(AES47,20)*400+(IF('計算A'!AX$106=1,1-EQ47,0))*150+242+'計算A'!AY$5*100000+IF(AND($E47=1,NY47=0),50000,0))),1000000))</f>
        <v/>
      </c>
      <c r="XG47">
        <f>IF($B47=0,1000000,IF(INDEX('計算A'!$D$60:$II$104,$B47,49)*ES47=1,IF(AND($E47=2,NZ47=0),1000000,IF($F47&gt;0,INDEX('計算A'!AZ$110:AZ$114,$F47+1)+IF(AND($E47=1,NZ47=0),1000,0),MIN(AET47,20)*400+(IF('計算A'!AZ$106=1,1-ET47,0))*150+13+'計算A'!AZ$5*100000+IF(AND($E47=1,NZ47=0),50000,0))),1000000))</f>
        <v/>
      </c>
      <c r="XH47">
        <f>IF($B47=0,1000000,IF(INDEX('計算A'!$D$60:$II$104,$B47,50)*ET47=1,IF(AND($E47=2,OA47=0),1000000,IF($F47&gt;0,INDEX('計算A'!BA$110:BA$114,$F47+1)+IF(AND($E47=1,OA47=0),1000,0),MIN(AET47,20)*400+(IF('計算A'!AZ$106=1,1-ES47,0)+IF('計算A'!BA$106=1,1-EU47,0))*150+23+'計算A'!BA$5*100000+IF(AND($E47=1,OA47=0),50000,0))),1000000))</f>
        <v/>
      </c>
      <c r="XI47">
        <f>IF($B47=0,1000000,IF(INDEX('計算A'!$D$60:$II$104,$B47,51)*EU47=1,IF(AND($E47=2,OB47=0),1000000,IF($F47&gt;0,INDEX('計算A'!BB$110:BB$114,$F47+1)+IF(AND($E47=1,OB47=0),1000,0),MIN(AET47,20)*400+(IF('計算A'!BA$106=1,1-ET47,0)+IF('計算A'!BB$106=1,1-EV47,0))*150+33+'計算A'!BB$5*100000+IF(AND($E47=1,OB47=0),50000,0))),1000000))</f>
        <v/>
      </c>
      <c r="XJ47">
        <f>IF($B47=0,1000000,IF(INDEX('計算A'!$D$60:$II$104,$B47,52)*EV47=1,IF(AND($E47=2,OC47=0),1000000,IF($F47&gt;0,INDEX('計算A'!BC$110:BC$114,$F47+1)+IF(AND($E47=1,OC47=0),1000,0),MIN(AET47,20)*400+(IF('計算A'!BB$106=1,1-EU47,0)+IF('計算A'!BC$106=1,1-EW47,0))*150+43+'計算A'!BC$5*100000+IF(AND($E47=1,OC47=0),50000,0))),1000000))</f>
        <v/>
      </c>
      <c r="XK47">
        <f>IF($B47=0,1000000,IF(INDEX('計算A'!$D$60:$II$104,$B47,53)*EW47=1,IF(AND($E47=2,OD47=0),1000000,IF($F47&gt;0,INDEX('計算A'!BD$110:BD$114,$F47+1)+IF(AND($E47=1,OD47=0),1000,0),MIN(AET47,20)*400+(IF('計算A'!BC$106=1,1-EV47,0)+IF('計算A'!BD$106=1,1-EX47,0))*150+53+'計算A'!BD$5*100000+IF(AND($E47=1,OD47=0),50000,0))),1000000))</f>
        <v/>
      </c>
      <c r="XL47">
        <f>IF($B47=0,1000000,IF(INDEX('計算A'!$D$60:$II$104,$B47,54)*EX47=1,IF(AND($E47=2,OE47=0),1000000,IF($F47&gt;0,INDEX('計算A'!BE$110:BE$114,$F47+1)+IF(AND($E47=1,OE47=0),1000,0),MIN(AET47,20)*400+(IF('計算A'!BD$106=1,1-EW47,0)+IF('計算A'!BE$106=1,1-EY47,0))*150+63+'計算A'!BE$5*100000+IF(AND($E47=1,OE47=0),50000,0))),1000000))</f>
        <v/>
      </c>
      <c r="XM47">
        <f>IF($B47=0,1000000,IF(INDEX('計算A'!$D$60:$II$104,$B47,55)*EY47=1,IF(AND($E47=2,OF47=0),1000000,IF($F47&gt;0,INDEX('計算A'!BF$110:BF$114,$F47+1)+IF(AND($E47=1,OF47=0),1000,0),MIN(AET47,20)*400+(IF('計算A'!BE$106=1,1-EX47,0)+IF('計算A'!BF$106=1,1-EZ47,0))*150+73+'計算A'!BF$5*100000+IF(AND($E47=1,OF47=0),50000,0))),1000000))</f>
        <v/>
      </c>
      <c r="XN47">
        <f>IF($B47=0,1000000,IF(INDEX('計算A'!$D$60:$II$104,$B47,56)*EZ47=1,IF(AND($E47=2,OG47=0),1000000,IF($F47&gt;0,INDEX('計算A'!BG$110:BG$114,$F47+1)+IF(AND($E47=1,OG47=0),1000,0),MIN(AET47,20)*400+(IF('計算A'!BF$106=1,1-EY47,0)+IF('計算A'!BG$106=1,1-FA47,0))*150+83+'計算A'!BG$5*100000+IF(AND($E47=1,OG47=0),50000,0))),1000000))</f>
        <v/>
      </c>
      <c r="XO47">
        <f>IF($B47=0,1000000,IF(INDEX('計算A'!$D$60:$II$104,$B47,57)*FA47=1,IF(AND($E47=2,OH47=0),1000000,IF($F47&gt;0,INDEX('計算A'!BH$110:BH$114,$F47+1)+IF(AND($E47=1,OH47=0),1000,0),MIN(AET47,20)*400+(IF('計算A'!BG$106=1,1-EZ47,0)+IF('計算A'!BH$106=1,1-FB47,0))*150+93+'計算A'!BH$5*100000+IF(AND($E47=1,OH47=0),50000,0))),1000000))</f>
        <v/>
      </c>
      <c r="XP47">
        <f>IF($B47=0,1000000,IF(INDEX('計算A'!$D$60:$II$104,$B47,58)*FB47=1,IF(AND($E47=2,OI47=0),1000000,IF($F47&gt;0,INDEX('計算A'!BI$110:BI$114,$F47+1)+IF(AND($E47=1,OI47=0),1000,0),MIN(AET47,20)*400+(IF('計算A'!BH$106=1,1-FA47,0)+IF('計算A'!BI$106=1,1-FC47,0))*150+103+'計算A'!BI$5*100000+IF(AND($E47=1,OI47=0),50000,0))),1000000))</f>
        <v/>
      </c>
      <c r="XQ47">
        <f>IF($B47=0,1000000,IF(INDEX('計算A'!$D$60:$II$104,$B47,59)*FC47=1,IF(AND($E47=2,OJ47=0),1000000,IF($F47&gt;0,INDEX('計算A'!BJ$110:BJ$114,$F47+1)+IF(AND($E47=1,OJ47=0),1000,0),MIN(AET47,20)*400+(IF('計算A'!BI$106=1,1-FB47,0)+IF('計算A'!BJ$106=1,1-FD47,0))*150+113+'計算A'!BJ$5*100000+IF(AND($E47=1,OJ47=0),50000,0))),1000000))</f>
        <v/>
      </c>
      <c r="XR47">
        <f>IF($B47=0,1000000,IF(INDEX('計算A'!$D$60:$II$104,$B47,60)*FD47=1,IF(AND($E47=2,OK47=0),1000000,IF($F47&gt;0,INDEX('計算A'!BK$110:BK$114,$F47+1)+IF(AND($E47=1,OK47=0),1000,0),MIN(AET47,20)*400+(IF('計算A'!BJ$106=1,1-FC47,0)+IF('計算A'!BK$106=1,1-FE47,0))*150+123+'計算A'!BK$5*100000+IF(AND($E47=1,OK47=0),50000,0))),1000000))</f>
        <v/>
      </c>
      <c r="XS47">
        <f>IF($B47=0,1000000,IF(INDEX('計算A'!$D$60:$II$104,$B47,61)*FE47=1,IF(AND($E47=2,OL47=0),1000000,IF($F47&gt;0,INDEX('計算A'!BL$110:BL$114,$F47+1)+IF(AND($E47=1,OL47=0),1000,0),MIN(AET47,20)*400+(IF('計算A'!BK$106=1,1-FD47,0)+IF('計算A'!BL$106=1,1-FF47,0))*150+133+'計算A'!BL$5*100000+IF(AND($E47=1,OL47=0),50000,0))),1000000))</f>
        <v/>
      </c>
      <c r="XT47">
        <f>IF($B47=0,1000000,IF(INDEX('計算A'!$D$60:$II$104,$B47,62)*FF47=1,IF(AND($E47=2,OM47=0),1000000,IF($F47&gt;0,INDEX('計算A'!BM$110:BM$114,$F47+1)+IF(AND($E47=1,OM47=0),1000,0),MIN(AET47,20)*400+(IF('計算A'!BL$106=1,1-FE47,0)+IF('計算A'!BM$106=1,1-FG47,0))*150+143+'計算A'!BM$5*100000+IF(AND($E47=1,OM47=0),50000,0))),1000000))</f>
        <v/>
      </c>
      <c r="XU47">
        <f>IF($B47=0,1000000,IF(INDEX('計算A'!$D$60:$II$104,$B47,63)*FG47=1,IF(AND($E47=2,ON47=0),1000000,IF($F47&gt;0,INDEX('計算A'!BN$110:BN$114,$F47+1)+IF(AND($E47=1,ON47=0),1000,0),MIN(AET47,20)*400+(IF('計算A'!BM$106=1,1-FF47,0)+IF('計算A'!BN$106=1,1-FH47,0))*150+153+'計算A'!BN$5*100000+IF(AND($E47=1,ON47=0),50000,0))),1000000))</f>
        <v/>
      </c>
      <c r="XV47">
        <f>IF($B47=0,1000000,IF(INDEX('計算A'!$D$60:$II$104,$B47,64)*FH47=1,IF(AND($E47=2,OO47=0),1000000,IF($F47&gt;0,INDEX('計算A'!BO$110:BO$114,$F47+1)+IF(AND($E47=1,OO47=0),1000,0),MIN(AET47,20)*400+(IF('計算A'!BN$106=1,1-FG47,0)+IF('計算A'!BO$106=1,1-FI47,0))*150+163+'計算A'!BO$5*100000+IF(AND($E47=1,OO47=0),50000,0))),1000000))</f>
        <v/>
      </c>
      <c r="XW47">
        <f>IF($B47=0,1000000,IF(INDEX('計算A'!$D$60:$II$104,$B47,65)*FI47=1,IF(AND($E47=2,OP47=0),1000000,IF($F47&gt;0,INDEX('計算A'!BP$110:BP$114,$F47+1)+IF(AND($E47=1,OP47=0),1000,0),MIN(AET47,20)*400+(IF('計算A'!BO$106=1,1-FH47,0)+IF('計算A'!BP$106=1,1-FJ47,0))*150+173+'計算A'!BP$5*100000+IF(AND($E47=1,OP47=0),50000,0))),1000000))</f>
        <v/>
      </c>
      <c r="XX47">
        <f>IF($B47=0,1000000,IF(INDEX('計算A'!$D$60:$II$104,$B47,66)*FJ47=1,IF(AND($E47=2,OQ47=0),1000000,IF($F47&gt;0,INDEX('計算A'!BQ$110:BQ$114,$F47+1)+IF(AND($E47=1,OQ47=0),1000,0),MIN(AET47,20)*400+(IF('計算A'!BP$106=1,1-FI47,0)+IF('計算A'!BQ$106=1,1-FK47,0))*150+183+'計算A'!BQ$5*100000+IF(AND($E47=1,OQ47=0),50000,0))),1000000))</f>
        <v/>
      </c>
      <c r="XY47">
        <f>IF($B47=0,1000000,IF(INDEX('計算A'!$D$60:$II$104,$B47,67)*FK47=1,IF(AND($E47=2,OR47=0),1000000,IF($F47&gt;0,INDEX('計算A'!BR$110:BR$114,$F47+1)+IF(AND($E47=1,OR47=0),1000,0),MIN(AET47,20)*400+(IF('計算A'!BQ$106=1,1-FJ47,0)+IF('計算A'!BR$106=1,1-FL47,0))*150+193+'計算A'!BR$5*100000+IF(AND($E47=1,OR47=0),50000,0))),1000000))</f>
        <v/>
      </c>
      <c r="XZ47">
        <f>IF($B47=0,1000000,IF(INDEX('計算A'!$D$60:$II$104,$B47,68)*FL47=1,IF(AND($E47=2,OS47=0),1000000,IF($F47&gt;0,INDEX('計算A'!BS$110:BS$114,$F47+1)+IF(AND($E47=1,OS47=0),1000,0),MIN(AET47,20)*400+(IF('計算A'!BR$106=1,1-FK47,0)+IF('計算A'!BS$106=1,1-FM47,0))*150+203+'計算A'!BS$5*100000+IF(AND($E47=1,OS47=0),50000,0))),1000000))</f>
        <v/>
      </c>
      <c r="YA47">
        <f>IF($B47=0,1000000,IF(INDEX('計算A'!$D$60:$II$104,$B47,69)*FM47=1,IF(AND($E47=2,OT47=0),1000000,IF($F47&gt;0,INDEX('計算A'!BT$110:BT$114,$F47+1)+IF(AND($E47=1,OT47=0),1000,0),MIN(AET47,20)*400+(IF('計算A'!BS$106=1,1-FL47,0)+IF('計算A'!BT$106=1,1-FN47,0))*150+213+'計算A'!BT$5*100000+IF(AND($E47=1,OT47=0),50000,0))),1000000))</f>
        <v/>
      </c>
      <c r="YB47">
        <f>IF($B47=0,1000000,IF(INDEX('計算A'!$D$60:$II$104,$B47,70)*FN47=1,IF(AND($E47=2,OU47=0),1000000,IF($F47&gt;0,INDEX('計算A'!BU$110:BU$114,$F47+1)+IF(AND($E47=1,OU47=0),1000,0),MIN(AET47,20)*400+(IF('計算A'!BT$106=1,1-FM47,0)+IF('計算A'!BU$106=1,1-FO47,0))*150+223+'計算A'!BU$5*100000+IF(AND($E47=1,OU47=0),50000,0))),1000000))</f>
        <v/>
      </c>
      <c r="YC47">
        <f>IF($B47=0,1000000,IF(INDEX('計算A'!$D$60:$II$104,$B47,71)*FO47=1,IF(AND($E47=2,OV47=0),1000000,IF($F47&gt;0,INDEX('計算A'!BV$110:BV$114,$F47+1)+IF(AND($E47=1,OV47=0),1000,0),MIN(AET47,20)*400+(IF('計算A'!BU$106=1,1-FN47,0)+IF('計算A'!BV$106=1,1-FP47,0))*150+233+'計算A'!BV$5*100000+IF(AND($E47=1,OV47=0),50000,0))),1000000))</f>
        <v/>
      </c>
      <c r="YD47">
        <f>IF($B47=0,1000000,IF(INDEX('計算A'!$D$60:$II$104,$B47,72)*FP47=1,IF(AND($E47=2,OW47=0),1000000,IF($F47&gt;0,INDEX('計算A'!BW$110:BW$114,$F47+1)+IF(AND($E47=1,OW47=0),1000,0),MIN(AET47,20)*400+(IF('計算A'!BV$106=1,1-FO47,0))*150+243+'計算A'!BW$5*100000+IF(AND($E47=1,OW47=0),50000,0))),1000000))</f>
        <v/>
      </c>
      <c r="YE47">
        <f>IF($B47=0,1000000,IF(INDEX('計算A'!$D$60:$II$104,$B47,73)*FQ47=1,IF(AND($E47=2,OX47=0),1000000,IF($F47&gt;0,INDEX('計算A'!BX$110:BX$114,$F47+1)+IF(AND($E47=1,OX47=0),1000,0),MIN(AEU47,20)*400+(IF('計算A'!BX$106=1,1-FR47,0))*150+14+'計算A'!BX$5*100000+IF(AND($E47=1,OX47=0),50000,0))),1000000))</f>
        <v/>
      </c>
      <c r="YF47">
        <f>IF($B47=0,1000000,IF(INDEX('計算A'!$D$60:$II$104,$B47,74)*FR47=1,IF(AND($E47=2,OY47=0),1000000,IF($F47&gt;0,INDEX('計算A'!BY$110:BY$114,$F47+1)+IF(AND($E47=1,OY47=0),1000,0),MIN(AEU47,20)*400+(IF('計算A'!BX$106=1,1-FQ47,0)+IF('計算A'!BY$106=1,1-FS47,0))*150+24+'計算A'!BY$5*100000+IF(AND($E47=1,OY47=0),50000,0))),1000000))</f>
        <v/>
      </c>
      <c r="YG47">
        <f>IF($B47=0,1000000,IF(INDEX('計算A'!$D$60:$II$104,$B47,75)*FS47=1,IF(AND($E47=2,OZ47=0),1000000,IF($F47&gt;0,INDEX('計算A'!BZ$110:BZ$114,$F47+1)+IF(AND($E47=1,OZ47=0),1000,0),MIN(AEU47,20)*400+(IF('計算A'!BY$106=1,1-FR47,0)+IF('計算A'!BZ$106=1,1-FT47,0))*150+34+'計算A'!BZ$5*100000+IF(AND($E47=1,OZ47=0),50000,0))),1000000))</f>
        <v/>
      </c>
      <c r="YH47">
        <f>IF($B47=0,1000000,IF(INDEX('計算A'!$D$60:$II$104,$B47,76)*FT47=1,IF(AND($E47=2,PA47=0),1000000,IF($F47&gt;0,INDEX('計算A'!CA$110:CA$114,$F47+1)+IF(AND($E47=1,PA47=0),1000,0),MIN(AEU47,20)*400+(IF('計算A'!BZ$106=1,1-FS47,0)+IF('計算A'!CA$106=1,1-FU47,0))*150+44+'計算A'!CA$5*100000+IF(AND($E47=1,PA47=0),50000,0))),1000000))</f>
        <v/>
      </c>
      <c r="YI47">
        <f>IF($B47=0,1000000,IF(INDEX('計算A'!$D$60:$II$104,$B47,77)*FU47=1,IF(AND($E47=2,PB47=0),1000000,IF($F47&gt;0,INDEX('計算A'!CB$110:CB$114,$F47+1)+IF(AND($E47=1,PB47=0),1000,0),MIN(AEU47,20)*400+(IF('計算A'!CA$106=1,1-FT47,0)+IF('計算A'!CB$106=1,1-FV47,0))*150+54+'計算A'!CB$5*100000+IF(AND($E47=1,PB47=0),50000,0))),1000000))</f>
        <v/>
      </c>
      <c r="YJ47">
        <f>IF($B47=0,1000000,IF(INDEX('計算A'!$D$60:$II$104,$B47,78)*FV47=1,IF(AND($E47=2,PC47=0),1000000,IF($F47&gt;0,INDEX('計算A'!CC$110:CC$114,$F47+1)+IF(AND($E47=1,PC47=0),1000,0),MIN(AEU47,20)*400+(IF('計算A'!CB$106=1,1-FU47,0)+IF('計算A'!CC$106=1,1-FW47,0))*150+64+'計算A'!CC$5*100000+IF(AND($E47=1,PC47=0),50000,0))),1000000))</f>
        <v/>
      </c>
      <c r="YK47">
        <f>IF($B47=0,1000000,IF(INDEX('計算A'!$D$60:$II$104,$B47,79)*FW47=1,IF(AND($E47=2,PD47=0),1000000,IF($F47&gt;0,INDEX('計算A'!CD$110:CD$114,$F47+1)+IF(AND($E47=1,PD47=0),1000,0),MIN(AEU47,20)*400+(IF('計算A'!CC$106=1,1-FV47,0)+IF('計算A'!CD$106=1,1-FX47,0))*150+74+'計算A'!CD$5*100000+IF(AND($E47=1,PD47=0),50000,0))),1000000))</f>
        <v/>
      </c>
      <c r="YL47">
        <f>IF($B47=0,1000000,IF(INDEX('計算A'!$D$60:$II$104,$B47,80)*FX47=1,IF(AND($E47=2,PE47=0),1000000,IF($F47&gt;0,INDEX('計算A'!CE$110:CE$114,$F47+1)+IF(AND($E47=1,PE47=0),1000,0),MIN(AEU47,20)*400+(IF('計算A'!CD$106=1,1-FW47,0)+IF('計算A'!CE$106=1,1-FY47,0))*150+84+'計算A'!CE$5*100000+IF(AND($E47=1,PE47=0),50000,0))),1000000))</f>
        <v/>
      </c>
      <c r="YM47">
        <f>IF($B47=0,1000000,IF(INDEX('計算A'!$D$60:$II$104,$B47,81)*FY47=1,IF(AND($E47=2,PF47=0),1000000,IF($F47&gt;0,INDEX('計算A'!CF$110:CF$114,$F47+1)+IF(AND($E47=1,PF47=0),1000,0),MIN(AEU47,20)*400+(IF('計算A'!CE$106=1,1-FX47,0)+IF('計算A'!CF$106=1,1-FZ47,0))*150+94+'計算A'!CF$5*100000+IF(AND($E47=1,PF47=0),50000,0))),1000000))</f>
        <v/>
      </c>
      <c r="YN47">
        <f>IF($B47=0,1000000,IF(INDEX('計算A'!$D$60:$II$104,$B47,82)*FZ47=1,IF(AND($E47=2,PG47=0),1000000,IF($F47&gt;0,INDEX('計算A'!CG$110:CG$114,$F47+1)+IF(AND($E47=1,PG47=0),1000,0),MIN(AEU47,20)*400+(IF('計算A'!CF$106=1,1-FY47,0)+IF('計算A'!CG$106=1,1-GA47,0))*150+104+'計算A'!CG$5*100000+IF(AND($E47=1,PG47=0),50000,0))),1000000))</f>
        <v/>
      </c>
      <c r="YO47">
        <f>IF($B47=0,1000000,IF(INDEX('計算A'!$D$60:$II$104,$B47,83)*GA47=1,IF(AND($E47=2,PH47=0),1000000,IF($F47&gt;0,INDEX('計算A'!CH$110:CH$114,$F47+1)+IF(AND($E47=1,PH47=0),1000,0),MIN(AEU47,20)*400+(IF('計算A'!CG$106=1,1-FZ47,0)+IF('計算A'!CH$106=1,1-GB47,0))*150+114+'計算A'!CH$5*100000+IF(AND($E47=1,PH47=0),50000,0))),1000000))</f>
        <v/>
      </c>
      <c r="YP47">
        <f>IF($B47=0,1000000,IF(INDEX('計算A'!$D$60:$II$104,$B47,84)*GB47=1,IF(AND($E47=2,PI47=0),1000000,IF($F47&gt;0,INDEX('計算A'!CI$110:CI$114,$F47+1)+IF(AND($E47=1,PI47=0),1000,0),MIN(AEU47,20)*400+(IF('計算A'!CH$106=1,1-GA47,0)+IF('計算A'!CI$106=1,1-GC47,0))*150+124+'計算A'!CI$5*100000+IF(AND($E47=1,PI47=0),50000,0))),1000000))</f>
        <v/>
      </c>
      <c r="YQ47">
        <f>IF($B47=0,1000000,IF(INDEX('計算A'!$D$60:$II$104,$B47,85)*GC47=1,IF(AND($E47=2,PJ47=0),1000000,IF($F47&gt;0,INDEX('計算A'!CJ$110:CJ$114,$F47+1)+IF(AND($E47=1,PJ47=0),1000,0),MIN(AEU47,20)*400+(IF('計算A'!CI$106=1,1-GB47,0)+IF('計算A'!CJ$106=1,1-GD47,0))*150+134+'計算A'!CJ$5*100000+IF(AND($E47=1,PJ47=0),50000,0))),1000000))</f>
        <v/>
      </c>
      <c r="YR47">
        <f>IF($B47=0,1000000,IF(INDEX('計算A'!$D$60:$II$104,$B47,86)*GD47=1,IF(AND($E47=2,PK47=0),1000000,IF($F47&gt;0,INDEX('計算A'!CK$110:CK$114,$F47+1)+IF(AND($E47=1,PK47=0),1000,0),MIN(AEU47,20)*400+(IF('計算A'!CJ$106=1,1-GC47,0)+IF('計算A'!CK$106=1,1-GE47,0))*150+144+'計算A'!CK$5*100000+IF(AND($E47=1,PK47=0),50000,0))),1000000))</f>
        <v/>
      </c>
      <c r="YS47">
        <f>IF($B47=0,1000000,IF(INDEX('計算A'!$D$60:$II$104,$B47,87)*GE47=1,IF(AND($E47=2,PL47=0),1000000,IF($F47&gt;0,INDEX('計算A'!CL$110:CL$114,$F47+1)+IF(AND($E47=1,PL47=0),1000,0),MIN(AEU47,20)*400+(IF('計算A'!CK$106=1,1-GD47,0)+IF('計算A'!CL$106=1,1-GF47,0))*150+154+'計算A'!CL$5*100000+IF(AND($E47=1,PL47=0),50000,0))),1000000))</f>
        <v/>
      </c>
      <c r="YT47">
        <f>IF($B47=0,1000000,IF(INDEX('計算A'!$D$60:$II$104,$B47,88)*GF47=1,IF(AND($E47=2,PM47=0),1000000,IF($F47&gt;0,INDEX('計算A'!CM$110:CM$114,$F47+1)+IF(AND($E47=1,PM47=0),1000,0),MIN(AEU47,20)*400+(IF('計算A'!CL$106=1,1-GE47,0)+IF('計算A'!CM$106=1,1-GG47,0))*150+164+'計算A'!CM$5*100000+IF(AND($E47=1,PM47=0),50000,0))),1000000))</f>
        <v/>
      </c>
      <c r="YU47">
        <f>IF($B47=0,1000000,IF(INDEX('計算A'!$D$60:$II$104,$B47,89)*GG47=1,IF(AND($E47=2,PN47=0),1000000,IF($F47&gt;0,INDEX('計算A'!CN$110:CN$114,$F47+1)+IF(AND($E47=1,PN47=0),1000,0),MIN(AEU47,20)*400+(IF('計算A'!CM$106=1,1-GF47,0)+IF('計算A'!CN$106=1,1-GH47,0))*150+174+'計算A'!CN$5*100000+IF(AND($E47=1,PN47=0),50000,0))),1000000))</f>
        <v/>
      </c>
      <c r="YV47">
        <f>IF($B47=0,1000000,IF(INDEX('計算A'!$D$60:$II$104,$B47,90)*GH47=1,IF(AND($E47=2,PO47=0),1000000,IF($F47&gt;0,INDEX('計算A'!CO$110:CO$114,$F47+1)+IF(AND($E47=1,PO47=0),1000,0),MIN(AEU47,20)*400+(IF('計算A'!CN$106=1,1-GG47,0)+IF('計算A'!CO$106=1,1-GI47,0))*150+184+'計算A'!CO$5*100000+IF(AND($E47=1,PO47=0),50000,0))),1000000))</f>
        <v/>
      </c>
      <c r="YW47">
        <f>IF($B47=0,1000000,IF(INDEX('計算A'!$D$60:$II$104,$B47,91)*GI47=1,IF(AND($E47=2,PP47=0),1000000,IF($F47&gt;0,INDEX('計算A'!CP$110:CP$114,$F47+1)+IF(AND($E47=1,PP47=0),1000,0),MIN(AEU47,20)*400+(IF('計算A'!CO$106=1,1-GH47,0)+IF('計算A'!CP$106=1,1-GJ47,0))*150+194+'計算A'!CP$5*100000+IF(AND($E47=1,PP47=0),50000,0))),1000000))</f>
        <v/>
      </c>
      <c r="YX47">
        <f>IF($B47=0,1000000,IF(INDEX('計算A'!$D$60:$II$104,$B47,92)*GJ47=1,IF(AND($E47=2,PQ47=0),1000000,IF($F47&gt;0,INDEX('計算A'!CQ$110:CQ$114,$F47+1)+IF(AND($E47=1,PQ47=0),1000,0),MIN(AEU47,20)*400+(IF('計算A'!CP$106=1,1-GI47,0)+IF('計算A'!CQ$106=1,1-GK47,0))*150+204+'計算A'!CQ$5*100000+IF(AND($E47=1,PQ47=0),50000,0))),1000000))</f>
        <v/>
      </c>
      <c r="YY47">
        <f>IF($B47=0,1000000,IF(INDEX('計算A'!$D$60:$II$104,$B47,93)*GK47=1,IF(AND($E47=2,PR47=0),1000000,IF($F47&gt;0,INDEX('計算A'!CR$110:CR$114,$F47+1)+IF(AND($E47=1,PR47=0),1000,0),MIN(AEU47,20)*400+(IF('計算A'!CQ$106=1,1-GJ47,0)+IF('計算A'!CR$106=1,1-GL47,0))*150+214+'計算A'!CR$5*100000+IF(AND($E47=1,PR47=0),50000,0))),1000000))</f>
        <v/>
      </c>
      <c r="YZ47">
        <f>IF($B47=0,1000000,IF(INDEX('計算A'!$D$60:$II$104,$B47,94)*GL47=1,IF(AND($E47=2,PS47=0),1000000,IF($F47&gt;0,INDEX('計算A'!CS$110:CS$114,$F47+1)+IF(AND($E47=1,PS47=0),1000,0),MIN(AEU47,20)*400+(IF('計算A'!CR$106=1,1-GK47,0)+IF('計算A'!CS$106=1,1-GM47,0))*150+224+'計算A'!CS$5*100000+IF(AND($E47=1,PS47=0),50000,0))),1000000))</f>
        <v/>
      </c>
      <c r="ZA47">
        <f>IF($B47=0,1000000,IF(INDEX('計算A'!$D$60:$II$104,$B47,95)*GM47=1,IF(AND($E47=2,PT47=0),1000000,IF($F47&gt;0,INDEX('計算A'!CT$110:CT$114,$F47+1)+IF(AND($E47=1,PT47=0),1000,0),MIN(AEU47,20)*400+(IF('計算A'!CS$106=1,1-GL47,0)+IF('計算A'!CT$106=1,1-GN47,0))*150+234+'計算A'!CT$5*100000+IF(AND($E47=1,PT47=0),50000,0))),1000000))</f>
        <v/>
      </c>
      <c r="ZB47">
        <f>IF($B47=0,1000000,IF(INDEX('計算A'!$D$60:$II$104,$B47,96)*GN47=1,IF(AND($E47=2,PU47=0),1000000,IF($F47&gt;0,INDEX('計算A'!CU$110:CU$114,$F47+1)+IF(AND($E47=1,PU47=0),1000,0),MIN(AEU47,20)*400+(IF('計算A'!CT$106=1,1-GM47,0))*150+244+'計算A'!CU$5*100000+IF(AND($E47=1,PU47=0),50000,0))),1000000))</f>
        <v/>
      </c>
      <c r="ZC47">
        <f>IF($B47=0,1000000,IF(INDEX('計算A'!$D$60:$II$104,$B47,97)*GO47=1,IF(AND($E47=2,PV47=0),1000000,IF($F47&gt;0,INDEX('計算A'!CV$110:CV$114,$F47+1)+IF(AND($E47=1,PV47=0),1000,0),MIN(AEV47,20)*400+(IF('計算A'!CV$106=1,1-GP47,0))*150+15+'計算A'!CV$5*100000+IF(AND($E47=1,PV47=0),50000,0))),1000000))</f>
        <v/>
      </c>
      <c r="ZD47">
        <f>IF($B47=0,1000000,IF(INDEX('計算A'!$D$60:$II$104,$B47,98)*GP47=1,IF(AND($E47=2,PW47=0),1000000,IF($F47&gt;0,INDEX('計算A'!CW$110:CW$114,$F47+1)+IF(AND($E47=1,PW47=0),1000,0),MIN(AEV47,20)*400+(IF('計算A'!CV$106=1,1-GO47,0)+IF('計算A'!CW$106=1,1-GQ47,0))*150+25+'計算A'!CW$5*100000+IF(AND($E47=1,PW47=0),50000,0))),1000000))</f>
        <v/>
      </c>
      <c r="ZE47">
        <f>IF($B47=0,1000000,IF(INDEX('計算A'!$D$60:$II$104,$B47,99)*GQ47=1,IF(AND($E47=2,PX47=0),1000000,IF($F47&gt;0,INDEX('計算A'!CX$110:CX$114,$F47+1)+IF(AND($E47=1,PX47=0),1000,0),MIN(AEV47,20)*400+(IF('計算A'!CW$106=1,1-GP47,0)+IF('計算A'!CX$106=1,1-GR47,0))*150+35+'計算A'!CX$5*100000+IF(AND($E47=1,PX47=0),50000,0))),1000000))</f>
        <v/>
      </c>
      <c r="ZF47">
        <f>IF($B47=0,1000000,IF(INDEX('計算A'!$D$60:$II$104,$B47,100)*GR47=1,IF(AND($E47=2,PY47=0),1000000,IF($F47&gt;0,INDEX('計算A'!CY$110:CY$114,$F47+1)+IF(AND($E47=1,PY47=0),1000,0),MIN(AEV47,20)*400+(IF('計算A'!CX$106=1,1-GQ47,0)+IF('計算A'!CY$106=1,1-GS47,0))*150+45+'計算A'!CY$5*100000+IF(AND($E47=1,PY47=0),50000,0))),1000000))</f>
        <v/>
      </c>
      <c r="ZG47">
        <f>IF($B47=0,1000000,IF(INDEX('計算A'!$D$60:$II$104,$B47,101)*GS47=1,IF(AND($E47=2,PZ47=0),1000000,IF($F47&gt;0,INDEX('計算A'!CZ$110:CZ$114,$F47+1)+IF(AND($E47=1,PZ47=0),1000,0),MIN(AEV47,20)*400+(IF('計算A'!CY$106=1,1-GR47,0)+IF('計算A'!CZ$106=1,1-GT47,0))*150+55+'計算A'!CZ$5*100000+IF(AND($E47=1,PZ47=0),50000,0))),1000000))</f>
        <v/>
      </c>
      <c r="ZH47">
        <f>IF($B47=0,1000000,IF(INDEX('計算A'!$D$60:$II$104,$B47,102)*GT47=1,IF(AND($E47=2,QA47=0),1000000,IF($F47&gt;0,INDEX('計算A'!DA$110:DA$114,$F47+1)+IF(AND($E47=1,QA47=0),1000,0),MIN(AEV47,20)*400+(IF('計算A'!CZ$106=1,1-GS47,0)+IF('計算A'!DA$106=1,1-GU47,0))*150+65+'計算A'!DA$5*100000+IF(AND($E47=1,QA47=0),50000,0))),1000000))</f>
        <v/>
      </c>
      <c r="ZI47">
        <f>IF($B47=0,1000000,IF(INDEX('計算A'!$D$60:$II$104,$B47,103)*GU47=1,IF(AND($E47=2,QB47=0),1000000,IF($F47&gt;0,INDEX('計算A'!DB$110:DB$114,$F47+1)+IF(AND($E47=1,QB47=0),1000,0),MIN(AEV47,20)*400+(IF('計算A'!DA$106=1,1-GT47,0)+IF('計算A'!DB$106=1,1-GV47,0))*150+75+'計算A'!DB$5*100000+IF(AND($E47=1,QB47=0),50000,0))),1000000))</f>
        <v/>
      </c>
      <c r="ZJ47">
        <f>IF($B47=0,1000000,IF(INDEX('計算A'!$D$60:$II$104,$B47,104)*GV47=1,IF(AND($E47=2,QC47=0),1000000,IF($F47&gt;0,INDEX('計算A'!DC$110:DC$114,$F47+1)+IF(AND($E47=1,QC47=0),1000,0),MIN(AEV47,20)*400+(IF('計算A'!DB$106=1,1-GU47,0)+IF('計算A'!DC$106=1,1-GW47,0))*150+85+'計算A'!DC$5*100000+IF(AND($E47=1,QC47=0),50000,0))),1000000))</f>
        <v/>
      </c>
      <c r="ZK47">
        <f>IF($B47=0,1000000,IF(INDEX('計算A'!$D$60:$II$104,$B47,105)*GW47=1,IF(AND($E47=2,QD47=0),1000000,IF($F47&gt;0,INDEX('計算A'!DD$110:DD$114,$F47+1)+IF(AND($E47=1,QD47=0),1000,0),MIN(AEV47,20)*400+(IF('計算A'!DC$106=1,1-GV47,0)+IF('計算A'!DD$106=1,1-GX47,0))*150+95+'計算A'!DD$5*100000+IF(AND($E47=1,QD47=0),50000,0))),1000000))</f>
        <v/>
      </c>
      <c r="ZL47">
        <f>IF($B47=0,1000000,IF(INDEX('計算A'!$D$60:$II$104,$B47,106)*GX47=1,IF(AND($E47=2,QE47=0),1000000,IF($F47&gt;0,INDEX('計算A'!DE$110:DE$114,$F47+1)+IF(AND($E47=1,QE47=0),1000,0),MIN(AEV47,20)*400+(IF('計算A'!DD$106=1,1-GW47,0)+IF('計算A'!DE$106=1,1-GY47,0))*150+105+'計算A'!DE$5*100000+IF(AND($E47=1,QE47=0),50000,0))),1000000))</f>
        <v/>
      </c>
      <c r="ZM47">
        <f>IF($B47=0,1000000,IF(INDEX('計算A'!$D$60:$II$104,$B47,107)*GY47=1,IF(AND($E47=2,QF47=0),1000000,IF($F47&gt;0,INDEX('計算A'!DF$110:DF$114,$F47+1)+IF(AND($E47=1,QF47=0),1000,0),MIN(AEV47,20)*400+(IF('計算A'!DE$106=1,1-GX47,0)+IF('計算A'!DF$106=1,1-GZ47,0))*150+115+'計算A'!DF$5*100000+IF(AND($E47=1,QF47=0),50000,0))),1000000))</f>
        <v/>
      </c>
      <c r="ZN47">
        <f>IF($B47=0,1000000,IF(INDEX('計算A'!$D$60:$II$104,$B47,108)*GZ47=1,IF(AND($E47=2,QG47=0),1000000,IF($F47&gt;0,INDEX('計算A'!DG$110:DG$114,$F47+1)+IF(AND($E47=1,QG47=0),1000,0),MIN(AEV47,20)*400+(IF('計算A'!DF$106=1,1-GY47,0)+IF('計算A'!DG$106=1,1-HA47,0))*150+125+'計算A'!DG$5*100000+IF(AND($E47=1,QG47=0),50000,0))),1000000))</f>
        <v/>
      </c>
      <c r="ZO47">
        <f>IF($B47=0,1000000,IF(INDEX('計算A'!$D$60:$II$104,$B47,109)*HA47=1,IF(AND($E47=2,QH47=0),1000000,IF($F47&gt;0,INDEX('計算A'!DH$110:DH$114,$F47+1)+IF(AND($E47=1,QH47=0),1000,0),MIN(AEV47,20)*400+(IF('計算A'!DG$106=1,1-GZ47,0)+IF('計算A'!DH$106=1,1-HB47,0))*150+135+'計算A'!DH$5*100000+IF(AND($E47=1,QH47=0),50000,0))),1000000))</f>
        <v/>
      </c>
      <c r="ZP47">
        <f>IF($B47=0,1000000,IF(INDEX('計算A'!$D$60:$II$104,$B47,110)*HB47=1,IF(AND($E47=2,QI47=0),1000000,IF($F47&gt;0,INDEX('計算A'!DI$110:DI$114,$F47+1)+IF(AND($E47=1,QI47=0),1000,0),MIN(AEV47,20)*400+(IF('計算A'!DH$106=1,1-HA47,0)+IF('計算A'!DI$106=1,1-HC47,0))*150+145+'計算A'!DI$5*100000+IF(AND($E47=1,QI47=0),50000,0))),1000000))</f>
        <v/>
      </c>
      <c r="ZQ47">
        <f>IF($B47=0,1000000,IF(INDEX('計算A'!$D$60:$II$104,$B47,111)*HC47=1,IF(AND($E47=2,QJ47=0),1000000,IF($F47&gt;0,INDEX('計算A'!DJ$110:DJ$114,$F47+1)+IF(AND($E47=1,QJ47=0),1000,0),MIN(AEV47,20)*400+(IF('計算A'!DI$106=1,1-HB47,0)+IF('計算A'!DJ$106=1,1-HD47,0))*150+155+'計算A'!DJ$5*100000+IF(AND($E47=1,QJ47=0),50000,0))),1000000))</f>
        <v/>
      </c>
      <c r="ZR47">
        <f>IF($B47=0,1000000,IF(INDEX('計算A'!$D$60:$II$104,$B47,112)*HD47=1,IF(AND($E47=2,QK47=0),1000000,IF($F47&gt;0,INDEX('計算A'!DK$110:DK$114,$F47+1)+IF(AND($E47=1,QK47=0),1000,0),MIN(AEV47,20)*400+(IF('計算A'!DJ$106=1,1-HC47,0)+IF('計算A'!DK$106=1,1-HE47,0))*150+165+'計算A'!DK$5*100000+IF(AND($E47=1,QK47=0),50000,0))),1000000))</f>
        <v/>
      </c>
      <c r="ZS47">
        <f>IF($B47=0,1000000,IF(INDEX('計算A'!$D$60:$II$104,$B47,113)*HE47=1,IF(AND($E47=2,QL47=0),1000000,IF($F47&gt;0,INDEX('計算A'!DL$110:DL$114,$F47+1)+IF(AND($E47=1,QL47=0),1000,0),MIN(AEV47,20)*400+(IF('計算A'!DK$106=1,1-HD47,0)+IF('計算A'!DL$106=1,1-HF47,0))*150+175+'計算A'!DL$5*100000+IF(AND($E47=1,QL47=0),50000,0))),1000000))</f>
        <v/>
      </c>
      <c r="ZT47">
        <f>IF($B47=0,1000000,IF(INDEX('計算A'!$D$60:$II$104,$B47,114)*HF47=1,IF(AND($E47=2,QM47=0),1000000,IF($F47&gt;0,INDEX('計算A'!DM$110:DM$114,$F47+1)+IF(AND($E47=1,QM47=0),1000,0),MIN(AEV47,20)*400+(IF('計算A'!DL$106=1,1-HE47,0)+IF('計算A'!DM$106=1,1-HG47,0))*150+185+'計算A'!DM$5*100000+IF(AND($E47=1,QM47=0),50000,0))),1000000))</f>
        <v/>
      </c>
      <c r="ZU47">
        <f>IF($B47=0,1000000,IF(INDEX('計算A'!$D$60:$II$104,$B47,115)*HG47=1,IF(AND($E47=2,QN47=0),1000000,IF($F47&gt;0,INDEX('計算A'!DN$110:DN$114,$F47+1)+IF(AND($E47=1,QN47=0),1000,0),MIN(AEV47,20)*400+(IF('計算A'!DM$106=1,1-HF47,0)+IF('計算A'!DN$106=1,1-HH47,0))*150+195+'計算A'!DN$5*100000+IF(AND($E47=1,QN47=0),50000,0))),1000000))</f>
        <v/>
      </c>
      <c r="ZV47">
        <f>IF($B47=0,1000000,IF(INDEX('計算A'!$D$60:$II$104,$B47,116)*HH47=1,IF(AND($E47=2,QO47=0),1000000,IF($F47&gt;0,INDEX('計算A'!DO$110:DO$114,$F47+1)+IF(AND($E47=1,QO47=0),1000,0),MIN(AEV47,20)*400+(IF('計算A'!DN$106=1,1-HG47,0)+IF('計算A'!DO$106=1,1-HI47,0))*150+205+'計算A'!DO$5*100000+IF(AND($E47=1,QO47=0),50000,0))),1000000))</f>
        <v/>
      </c>
      <c r="ZW47">
        <f>IF($B47=0,1000000,IF(INDEX('計算A'!$D$60:$II$104,$B47,117)*HI47=1,IF(AND($E47=2,QP47=0),1000000,IF($F47&gt;0,INDEX('計算A'!DP$110:DP$114,$F47+1)+IF(AND($E47=1,QP47=0),1000,0),MIN(AEV47,20)*400+(IF('計算A'!DO$106=1,1-HH47,0)+IF('計算A'!DP$106=1,1-HJ47,0))*150+215+'計算A'!DP$5*100000+IF(AND($E47=1,QP47=0),50000,0))),1000000))</f>
        <v/>
      </c>
      <c r="ZX47">
        <f>IF($B47=0,1000000,IF(INDEX('計算A'!$D$60:$II$104,$B47,118)*HJ47=1,IF(AND($E47=2,QQ47=0),1000000,IF($F47&gt;0,INDEX('計算A'!DQ$110:DQ$114,$F47+1)+IF(AND($E47=1,QQ47=0),1000,0),MIN(AEV47,20)*400+(IF('計算A'!DP$106=1,1-HI47,0)+IF('計算A'!DQ$106=1,1-HK47,0))*150+225+'計算A'!DQ$5*100000+IF(AND($E47=1,QQ47=0),50000,0))),1000000))</f>
        <v/>
      </c>
      <c r="ZY47">
        <f>IF($B47=0,1000000,IF(INDEX('計算A'!$D$60:$II$104,$B47,119)*HK47=1,IF(AND($E47=2,QR47=0),1000000,IF($F47&gt;0,INDEX('計算A'!DR$110:DR$114,$F47+1)+IF(AND($E47=1,QR47=0),1000,0),MIN(AEV47,20)*400+(IF('計算A'!DQ$106=1,1-HJ47,0)+IF('計算A'!DR$106=1,1-HL47,0))*150+235+'計算A'!DR$5*100000+IF(AND($E47=1,QR47=0),50000,0))),1000000))</f>
        <v/>
      </c>
      <c r="ZZ47">
        <f>IF($B47=0,1000000,IF(INDEX('計算A'!$D$60:$II$104,$B47,120)*HL47=1,IF(AND($E47=2,QS47=0),1000000,IF($F47&gt;0,INDEX('計算A'!DS$110:DS$114,$F47+1)+IF(AND($E47=1,QS47=0),1000,0),MIN(AEV47,20)*400+(IF('計算A'!DR$106=1,1-HK47,0))*150+245+'計算A'!DS$5*100000+IF(AND($E47=1,QS47=0),50000,0))),1000000))</f>
        <v/>
      </c>
      <c r="AAA47">
        <f>IF($B47=0,1000000,IF(INDEX('計算A'!$D$60:$II$104,$B47,121)*HM47=1,IF(AND($E47=2,QT47=0),1000000,IF($F47&gt;0,INDEX('計算A'!DT$110:DT$114,$F47+1)+IF(AND($E47=1,QT47=0),1000,0),MIN(AEW47,20)*400+(IF('計算A'!DT$106=1,1-HN47,0))*150+16+'計算A'!DT$5*100000+IF(AND($E47=1,QT47=0),50000,0))),1000000))</f>
        <v/>
      </c>
      <c r="AAB47">
        <f>IF($B47=0,1000000,IF(INDEX('計算A'!$D$60:$II$104,$B47,122)*HN47=1,IF(AND($E47=2,QU47=0),1000000,IF($F47&gt;0,INDEX('計算A'!DU$110:DU$114,$F47+1)+IF(AND($E47=1,QU47=0),1000,0),MIN(AEW47,20)*400+(IF('計算A'!DT$106=1,1-HM47,0)+IF('計算A'!DU$106=1,1-HO47,0))*150+26+'計算A'!DU$5*100000+IF(AND($E47=1,QU47=0),50000,0))),1000000))</f>
        <v/>
      </c>
      <c r="AAC47">
        <f>IF($B47=0,1000000,IF(INDEX('計算A'!$D$60:$II$104,$B47,123)*HO47=1,IF(AND($E47=2,QV47=0),1000000,IF($F47&gt;0,INDEX('計算A'!DV$110:DV$114,$F47+1)+IF(AND($E47=1,QV47=0),1000,0),MIN(AEW47,20)*400+(IF('計算A'!DU$106=1,1-HN47,0)+IF('計算A'!DV$106=1,1-HP47,0))*150+36+'計算A'!DV$5*100000+IF(AND($E47=1,QV47=0),50000,0))),1000000))</f>
        <v/>
      </c>
      <c r="AAD47">
        <f>IF($B47=0,1000000,IF(INDEX('計算A'!$D$60:$II$104,$B47,124)*HP47=1,IF(AND($E47=2,QW47=0),1000000,IF($F47&gt;0,INDEX('計算A'!DW$110:DW$114,$F47+1)+IF(AND($E47=1,QW47=0),1000,0),MIN(AEW47,20)*400+(IF('計算A'!DV$106=1,1-HO47,0)+IF('計算A'!DW$106=1,1-HQ47,0))*150+46+'計算A'!DW$5*100000+IF(AND($E47=1,QW47=0),50000,0))),1000000))</f>
        <v/>
      </c>
      <c r="AAE47">
        <f>IF($B47=0,1000000,IF(INDEX('計算A'!$D$60:$II$104,$B47,125)*HQ47=1,IF(AND($E47=2,QX47=0),1000000,IF($F47&gt;0,INDEX('計算A'!DX$110:DX$114,$F47+1)+IF(AND($E47=1,QX47=0),1000,0),MIN(AEW47,20)*400+(IF('計算A'!DW$106=1,1-HP47,0)+IF('計算A'!DX$106=1,1-HR47,0))*150+56+'計算A'!DX$5*100000+IF(AND($E47=1,QX47=0),50000,0))),1000000))</f>
        <v/>
      </c>
      <c r="AAF47">
        <f>IF($B47=0,1000000,IF(INDEX('計算A'!$D$60:$II$104,$B47,126)*HR47=1,IF(AND($E47=2,QY47=0),1000000,IF($F47&gt;0,INDEX('計算A'!DY$110:DY$114,$F47+1)+IF(AND($E47=1,QY47=0),1000,0),MIN(AEW47,20)*400+(IF('計算A'!DX$106=1,1-HQ47,0)+IF('計算A'!DY$106=1,1-HS47,0))*150+66+'計算A'!DY$5*100000+IF(AND($E47=1,QY47=0),50000,0))),1000000))</f>
        <v/>
      </c>
      <c r="AAG47">
        <f>IF($B47=0,1000000,IF(INDEX('計算A'!$D$60:$II$104,$B47,127)*HS47=1,IF(AND($E47=2,QZ47=0),1000000,IF($F47&gt;0,INDEX('計算A'!DZ$110:DZ$114,$F47+1)+IF(AND($E47=1,QZ47=0),1000,0),MIN(AEW47,20)*400+(IF('計算A'!DY$106=1,1-HR47,0)+IF('計算A'!DZ$106=1,1-HT47,0))*150+76+'計算A'!DZ$5*100000+IF(AND($E47=1,QZ47=0),50000,0))),1000000))</f>
        <v/>
      </c>
      <c r="AAH47">
        <f>IF($B47=0,1000000,IF(INDEX('計算A'!$D$60:$II$104,$B47,128)*HT47=1,IF(AND($E47=2,RA47=0),1000000,IF($F47&gt;0,INDEX('計算A'!EA$110:EA$114,$F47+1)+IF(AND($E47=1,RA47=0),1000,0),MIN(AEW47,20)*400+(IF('計算A'!DZ$106=1,1-HS47,0)+IF('計算A'!EA$106=1,1-HU47,0))*150+86+'計算A'!EA$5*100000+IF(AND($E47=1,RA47=0),50000,0))),1000000))</f>
        <v/>
      </c>
      <c r="AAI47">
        <f>IF($B47=0,1000000,IF(INDEX('計算A'!$D$60:$II$104,$B47,129)*HU47=1,IF(AND($E47=2,RB47=0),1000000,IF($F47&gt;0,INDEX('計算A'!EB$110:EB$114,$F47+1)+IF(AND($E47=1,RB47=0),1000,0),MIN(AEW47,20)*400+(IF('計算A'!EA$106=1,1-HT47,0)+IF('計算A'!EB$106=1,1-HV47,0))*150+96+'計算A'!EB$5*100000+IF(AND($E47=1,RB47=0),50000,0))),1000000))</f>
        <v/>
      </c>
      <c r="AAJ47">
        <f>IF($B47=0,1000000,IF(INDEX('計算A'!$D$60:$II$104,$B47,130)*HV47=1,IF(AND($E47=2,RC47=0),1000000,IF($F47&gt;0,INDEX('計算A'!EC$110:EC$114,$F47+1)+IF(AND($E47=1,RC47=0),1000,0),MIN(AEW47,20)*400+(IF('計算A'!EB$106=1,1-HU47,0)+IF('計算A'!EC$106=1,1-HW47,0))*150+106+'計算A'!EC$5*100000+IF(AND($E47=1,RC47=0),50000,0))),1000000))</f>
        <v/>
      </c>
      <c r="AAK47">
        <f>IF($B47=0,1000000,IF(INDEX('計算A'!$D$60:$II$104,$B47,131)*HW47=1,IF(AND($E47=2,RD47=0),1000000,IF($F47&gt;0,INDEX('計算A'!ED$110:ED$114,$F47+1)+IF(AND($E47=1,RD47=0),1000,0),MIN(AEW47,20)*400+(IF('計算A'!EC$106=1,1-HV47,0)+IF('計算A'!ED$106=1,1-HX47,0))*150+116+'計算A'!ED$5*100000+IF(AND($E47=1,RD47=0),50000,0))),1000000))</f>
        <v/>
      </c>
      <c r="AAL47">
        <f>IF($B47=0,1000000,IF(INDEX('計算A'!$D$60:$II$104,$B47,132)*HX47=1,IF(AND($E47=2,RE47=0),1000000,IF($F47&gt;0,INDEX('計算A'!EE$110:EE$114,$F47+1)+IF(AND($E47=1,RE47=0),1000,0),MIN(AEW47,20)*400+(IF('計算A'!ED$106=1,1-HW47,0)+IF('計算A'!EE$106=1,1-HY47,0))*150+126+'計算A'!EE$5*100000+IF(AND($E47=1,RE47=0),50000,0))),1000000))</f>
        <v/>
      </c>
      <c r="AAM47">
        <f>IF($B47=0,1000000,IF(INDEX('計算A'!$D$60:$II$104,$B47,133)*HY47=1,IF(AND($E47=2,RF47=0),1000000,IF($F47&gt;0,INDEX('計算A'!EF$110:EF$114,$F47+1)+IF(AND($E47=1,RF47=0),1000,0),MIN(AEW47,20)*400+(IF('計算A'!EE$106=1,1-HX47,0)+IF('計算A'!EF$106=1,1-HZ47,0))*150+136+'計算A'!EF$5*100000+IF(AND($E47=1,RF47=0),50000,0))),1000000))</f>
        <v/>
      </c>
      <c r="AAN47">
        <f>IF($B47=0,1000000,IF(INDEX('計算A'!$D$60:$II$104,$B47,134)*HZ47=1,IF(AND($E47=2,RG47=0),1000000,IF($F47&gt;0,INDEX('計算A'!EG$110:EG$114,$F47+1)+IF(AND($E47=1,RG47=0),1000,0),MIN(AEW47,20)*400+(IF('計算A'!EF$106=1,1-HY47,0)+IF('計算A'!EG$106=1,1-IA47,0))*150+146+'計算A'!EG$5*100000+IF(AND($E47=1,RG47=0),50000,0))),1000000))</f>
        <v/>
      </c>
      <c r="AAO47">
        <f>IF($B47=0,1000000,IF(INDEX('計算A'!$D$60:$II$104,$B47,135)*IA47=1,IF(AND($E47=2,RH47=0),1000000,IF($F47&gt;0,INDEX('計算A'!EH$110:EH$114,$F47+1)+IF(AND($E47=1,RH47=0),1000,0),MIN(AEW47,20)*400+(IF('計算A'!EG$106=1,1-HZ47,0)+IF('計算A'!EH$106=1,1-IB47,0))*150+156+'計算A'!EH$5*100000+IF(AND($E47=1,RH47=0),50000,0))),1000000))</f>
        <v/>
      </c>
      <c r="AAP47">
        <f>IF($B47=0,1000000,IF(INDEX('計算A'!$D$60:$II$104,$B47,136)*IB47=1,IF(AND($E47=2,RI47=0),1000000,IF($F47&gt;0,INDEX('計算A'!EI$110:EI$114,$F47+1)+IF(AND($E47=1,RI47=0),1000,0),MIN(AEW47,20)*400+(IF('計算A'!EH$106=1,1-IA47,0)+IF('計算A'!EI$106=1,1-IC47,0))*150+166+'計算A'!EI$5*100000+IF(AND($E47=1,RI47=0),50000,0))),1000000))</f>
        <v/>
      </c>
      <c r="AAQ47">
        <f>IF($B47=0,1000000,IF(INDEX('計算A'!$D$60:$II$104,$B47,137)*IC47=1,IF(AND($E47=2,RJ47=0),1000000,IF($F47&gt;0,INDEX('計算A'!EJ$110:EJ$114,$F47+1)+IF(AND($E47=1,RJ47=0),1000,0),MIN(AEW47,20)*400+(IF('計算A'!EI$106=1,1-IB47,0)+IF('計算A'!EJ$106=1,1-ID47,0))*150+176+'計算A'!EJ$5*100000+IF(AND($E47=1,RJ47=0),50000,0))),1000000))</f>
        <v/>
      </c>
      <c r="AAR47">
        <f>IF($B47=0,1000000,IF(INDEX('計算A'!$D$60:$II$104,$B47,138)*ID47=1,IF(AND($E47=2,RK47=0),1000000,IF($F47&gt;0,INDEX('計算A'!EK$110:EK$114,$F47+1)+IF(AND($E47=1,RK47=0),1000,0),MIN(AEW47,20)*400+(IF('計算A'!EJ$106=1,1-IC47,0)+IF('計算A'!EK$106=1,1-IE47,0))*150+186+'計算A'!EK$5*100000+IF(AND($E47=1,RK47=0),50000,0))),1000000))</f>
        <v/>
      </c>
      <c r="AAS47">
        <f>IF($B47=0,1000000,IF(INDEX('計算A'!$D$60:$II$104,$B47,139)*IE47=1,IF(AND($E47=2,RL47=0),1000000,IF($F47&gt;0,INDEX('計算A'!EL$110:EL$114,$F47+1)+IF(AND($E47=1,RL47=0),1000,0),MIN(AEW47,20)*400+(IF('計算A'!EK$106=1,1-ID47,0)+IF('計算A'!EL$106=1,1-IF47,0))*150+196+'計算A'!EL$5*100000+IF(AND($E47=1,RL47=0),50000,0))),1000000))</f>
        <v/>
      </c>
      <c r="AAT47">
        <f>IF($B47=0,1000000,IF(INDEX('計算A'!$D$60:$II$104,$B47,140)*IF47=1,IF(AND($E47=2,RM47=0),1000000,IF($F47&gt;0,INDEX('計算A'!EM$110:EM$114,$F47+1)+IF(AND($E47=1,RM47=0),1000,0),MIN(AEW47,20)*400+(IF('計算A'!EL$106=1,1-IE47,0)+IF('計算A'!EM$106=1,1-IG47,0))*150+206+'計算A'!EM$5*100000+IF(AND($E47=1,RM47=0),50000,0))),1000000))</f>
        <v/>
      </c>
      <c r="AAU47">
        <f>IF($B47=0,1000000,IF(INDEX('計算A'!$D$60:$II$104,$B47,141)*IG47=1,IF(AND($E47=2,RN47=0),1000000,IF($F47&gt;0,INDEX('計算A'!EN$110:EN$114,$F47+1)+IF(AND($E47=1,RN47=0),1000,0),MIN(AEW47,20)*400+(IF('計算A'!EM$106=1,1-IF47,0)+IF('計算A'!EN$106=1,1-IH47,0))*150+216+'計算A'!EN$5*100000+IF(AND($E47=1,RN47=0),50000,0))),1000000))</f>
        <v/>
      </c>
      <c r="AAV47">
        <f>IF($B47=0,1000000,IF(INDEX('計算A'!$D$60:$II$104,$B47,142)*IH47=1,IF(AND($E47=2,RO47=0),1000000,IF($F47&gt;0,INDEX('計算A'!EO$110:EO$114,$F47+1)+IF(AND($E47=1,RO47=0),1000,0),MIN(AEW47,20)*400+(IF('計算A'!EN$106=1,1-IG47,0)+IF('計算A'!EO$106=1,1-II47,0))*150+226+'計算A'!EO$5*100000+IF(AND($E47=1,RO47=0),50000,0))),1000000))</f>
        <v/>
      </c>
      <c r="AAW47">
        <f>IF($B47=0,1000000,IF(INDEX('計算A'!$D$60:$II$104,$B47,143)*II47=1,IF(AND($E47=2,RP47=0),1000000,IF($F47&gt;0,INDEX('計算A'!EP$110:EP$114,$F47+1)+IF(AND($E47=1,RP47=0),1000,0),MIN(AEW47,20)*400+(IF('計算A'!EO$106=1,1-IH47,0)+IF('計算A'!EP$106=1,1-IJ47,0))*150+236+'計算A'!EP$5*100000+IF(AND($E47=1,RP47=0),50000,0))),1000000))</f>
        <v/>
      </c>
      <c r="AAX47">
        <f>IF($B47=0,1000000,IF(INDEX('計算A'!$D$60:$II$104,$B47,144)*IJ47=1,IF(AND($E47=2,RQ47=0),1000000,IF($F47&gt;0,INDEX('計算A'!EQ$110:EQ$114,$F47+1)+IF(AND($E47=1,RQ47=0),1000,0),MIN(AEW47,20)*400+(IF('計算A'!EP$106=1,1-II47,0))*150+246+'計算A'!EQ$5*100000+IF(AND($E47=1,RQ47=0),50000,0))),1000000))</f>
        <v/>
      </c>
      <c r="AAY47">
        <f>IF($B47=0,1000000,IF(INDEX('計算A'!$D$60:$II$104,$B47,145)*IK47=1,IF(AND($E47=2,RR47=0),1000000,IF($F47&gt;0,INDEX('計算A'!ER$110:ER$114,$F47+1)+IF(AND($E47=1,RR47=0),1000,0),MIN(AEX47,20)*400+(IF('計算A'!ER$106=1,1-IL47,0))*150+17+'計算A'!ER$5*100000+IF(AND($E47=1,RR47=0),50000,0))),1000000))</f>
        <v/>
      </c>
      <c r="AAZ47">
        <f>IF($B47=0,1000000,IF(INDEX('計算A'!$D$60:$II$104,$B47,146)*IL47=1,IF(AND($E47=2,RS47=0),1000000,IF($F47&gt;0,INDEX('計算A'!ES$110:ES$114,$F47+1)+IF(AND($E47=1,RS47=0),1000,0),MIN(AEX47,20)*400+(IF('計算A'!ER$106=1,1-IK47,0)+IF('計算A'!ES$106=1,1-IM47,0))*150+27+'計算A'!ES$5*100000+IF(AND($E47=1,RS47=0),50000,0))),1000000))</f>
        <v/>
      </c>
      <c r="ABA47">
        <f>IF($B47=0,1000000,IF(INDEX('計算A'!$D$60:$II$104,$B47,147)*IM47=1,IF(AND($E47=2,RT47=0),1000000,IF($F47&gt;0,INDEX('計算A'!ET$110:ET$114,$F47+1)+IF(AND($E47=1,RT47=0),1000,0),MIN(AEX47,20)*400+(IF('計算A'!ES$106=1,1-IL47,0)+IF('計算A'!ET$106=1,1-IN47,0))*150+37+'計算A'!ET$5*100000+IF(AND($E47=1,RT47=0),50000,0))),1000000))</f>
        <v/>
      </c>
      <c r="ABB47">
        <f>IF($B47=0,1000000,IF(INDEX('計算A'!$D$60:$II$104,$B47,148)*IN47=1,IF(AND($E47=2,RU47=0),1000000,IF($F47&gt;0,INDEX('計算A'!EU$110:EU$114,$F47+1)+IF(AND($E47=1,RU47=0),1000,0),MIN(AEX47,20)*400+(IF('計算A'!ET$106=1,1-IM47,0)+IF('計算A'!EU$106=1,1-IO47,0))*150+47+'計算A'!EU$5*100000+IF(AND($E47=1,RU47=0),50000,0))),1000000))</f>
        <v/>
      </c>
      <c r="ABC47">
        <f>IF($B47=0,1000000,IF(INDEX('計算A'!$D$60:$II$104,$B47,149)*IO47=1,IF(AND($E47=2,RV47=0),1000000,IF($F47&gt;0,INDEX('計算A'!EV$110:EV$114,$F47+1)+IF(AND($E47=1,RV47=0),1000,0),MIN(AEX47,20)*400+(IF('計算A'!EU$106=1,1-IN47,0)+IF('計算A'!EV$106=1,1-IP47,0))*150+57+'計算A'!EV$5*100000+IF(AND($E47=1,RV47=0),50000,0))),1000000))</f>
        <v/>
      </c>
      <c r="ABD47">
        <f>IF($B47=0,1000000,IF(INDEX('計算A'!$D$60:$II$104,$B47,150)*IP47=1,IF(AND($E47=2,RW47=0),1000000,IF($F47&gt;0,INDEX('計算A'!EW$110:EW$114,$F47+1)+IF(AND($E47=1,RW47=0),1000,0),MIN(AEX47,20)*400+(IF('計算A'!EV$106=1,1-IO47,0)+IF('計算A'!EW$106=1,1-IQ47,0))*150+67+'計算A'!EW$5*100000+IF(AND($E47=1,RW47=0),50000,0))),1000000))</f>
        <v/>
      </c>
      <c r="ABE47">
        <f>IF($B47=0,1000000,IF(INDEX('計算A'!$D$60:$II$104,$B47,151)*IQ47=1,IF(AND($E47=2,RX47=0),1000000,IF($F47&gt;0,INDEX('計算A'!EX$110:EX$114,$F47+1)+IF(AND($E47=1,RX47=0),1000,0),MIN(AEX47,20)*400+(IF('計算A'!EW$106=1,1-IP47,0)+IF('計算A'!EX$106=1,1-IR47,0))*150+77+'計算A'!EX$5*100000+IF(AND($E47=1,RX47=0),50000,0))),1000000))</f>
        <v/>
      </c>
      <c r="ABF47">
        <f>IF($B47=0,1000000,IF(INDEX('計算A'!$D$60:$II$104,$B47,152)*IR47=1,IF(AND($E47=2,RY47=0),1000000,IF($F47&gt;0,INDEX('計算A'!EY$110:EY$114,$F47+1)+IF(AND($E47=1,RY47=0),1000,0),MIN(AEX47,20)*400+(IF('計算A'!EX$106=1,1-IQ47,0)+IF('計算A'!EY$106=1,1-IS47,0))*150+87+'計算A'!EY$5*100000+IF(AND($E47=1,RY47=0),50000,0))),1000000))</f>
        <v/>
      </c>
      <c r="ABG47">
        <f>IF($B47=0,1000000,IF(INDEX('計算A'!$D$60:$II$104,$B47,153)*IS47=1,IF(AND($E47=2,RZ47=0),1000000,IF($F47&gt;0,INDEX('計算A'!EZ$110:EZ$114,$F47+1)+IF(AND($E47=1,RZ47=0),1000,0),MIN(AEX47,20)*400+(IF('計算A'!EY$106=1,1-IR47,0)+IF('計算A'!EZ$106=1,1-IT47,0))*150+97+'計算A'!EZ$5*100000+IF(AND($E47=1,RZ47=0),50000,0))),1000000))</f>
        <v/>
      </c>
      <c r="ABH47">
        <f>IF($B47=0,1000000,IF(INDEX('計算A'!$D$60:$II$104,$B47,154)*IT47=1,IF(AND($E47=2,SA47=0),1000000,IF($F47&gt;0,INDEX('計算A'!FA$110:FA$114,$F47+1)+IF(AND($E47=1,SA47=0),1000,0),MIN(AEX47,20)*400+(IF('計算A'!EZ$106=1,1-IS47,0)+IF('計算A'!FA$106=1,1-IU47,0))*150+107+'計算A'!FA$5*100000+IF(AND($E47=1,SA47=0),50000,0))),1000000))</f>
        <v/>
      </c>
      <c r="ABI47">
        <f>IF($B47=0,1000000,IF(INDEX('計算A'!$D$60:$II$104,$B47,155)*IU47=1,IF(AND($E47=2,SB47=0),1000000,IF($F47&gt;0,INDEX('計算A'!FB$110:FB$114,$F47+1)+IF(AND($E47=1,SB47=0),1000,0),MIN(AEX47,20)*400+(IF('計算A'!FA$106=1,1-IT47,0)+IF('計算A'!FB$106=1,1-IV47,0))*150+117+'計算A'!FB$5*100000+IF(AND($E47=1,SB47=0),50000,0))),1000000))</f>
        <v/>
      </c>
      <c r="ABJ47">
        <f>IF($B47=0,1000000,IF(INDEX('計算A'!$D$60:$II$104,$B47,156)*IV47=1,IF(AND($E47=2,SC47=0),1000000,IF($F47&gt;0,INDEX('計算A'!FC$110:FC$114,$F47+1)+IF(AND($E47=1,SC47=0),1000,0),MIN(AEX47,20)*400+(IF('計算A'!FB$106=1,1-IU47,0)+IF('計算A'!FC$106=1,1-IW47,0))*150+127+'計算A'!FC$5*100000+IF(AND($E47=1,SC47=0),50000,0))),1000000))</f>
        <v/>
      </c>
      <c r="ABK47">
        <f>IF($B47=0,1000000,IF(INDEX('計算A'!$D$60:$II$104,$B47,157)*IW47=1,IF(AND($E47=2,SD47=0),1000000,IF($F47&gt;0,INDEX('計算A'!FD$110:FD$114,$F47+1)+IF(AND($E47=1,SD47=0),1000,0),MIN(AEX47,20)*400+(IF('計算A'!FC$106=1,1-IV47,0)+IF('計算A'!FD$106=1,1-IX47,0))*150+137+'計算A'!FD$5*100000+IF(AND($E47=1,SD47=0),50000,0))),1000000))</f>
        <v/>
      </c>
      <c r="ABL47">
        <f>IF($B47=0,1000000,IF(INDEX('計算A'!$D$60:$II$104,$B47,158)*IX47=1,IF(AND($E47=2,SE47=0),1000000,IF($F47&gt;0,INDEX('計算A'!FE$110:FE$114,$F47+1)+IF(AND($E47=1,SE47=0),1000,0),MIN(AEX47,20)*400+(IF('計算A'!FD$106=1,1-IW47,0)+IF('計算A'!FE$106=1,1-IY47,0))*150+147+'計算A'!FE$5*100000+IF(AND($E47=1,SE47=0),50000,0))),1000000))</f>
        <v/>
      </c>
      <c r="ABM47">
        <f>IF($B47=0,1000000,IF(INDEX('計算A'!$D$60:$II$104,$B47,159)*IY47=1,IF(AND($E47=2,SF47=0),1000000,IF($F47&gt;0,INDEX('計算A'!FF$110:FF$114,$F47+1)+IF(AND($E47=1,SF47=0),1000,0),MIN(AEX47,20)*400+(IF('計算A'!FE$106=1,1-IX47,0)+IF('計算A'!FF$106=1,1-IZ47,0))*150+157+'計算A'!FF$5*100000+IF(AND($E47=1,SF47=0),50000,0))),1000000))</f>
        <v/>
      </c>
      <c r="ABN47">
        <f>IF($B47=0,1000000,IF(INDEX('計算A'!$D$60:$II$104,$B47,160)*IZ47=1,IF(AND($E47=2,SG47=0),1000000,IF($F47&gt;0,INDEX('計算A'!FG$110:FG$114,$F47+1)+IF(AND($E47=1,SG47=0),1000,0),MIN(AEX47,20)*400+(IF('計算A'!FF$106=1,1-IY47,0)+IF('計算A'!FG$106=1,1-JA47,0))*150+167+'計算A'!FG$5*100000+IF(AND($E47=1,SG47=0),50000,0))),1000000))</f>
        <v/>
      </c>
      <c r="ABO47">
        <f>IF($B47=0,1000000,IF(INDEX('計算A'!$D$60:$II$104,$B47,161)*JA47=1,IF(AND($E47=2,SH47=0),1000000,IF($F47&gt;0,INDEX('計算A'!FH$110:FH$114,$F47+1)+IF(AND($E47=1,SH47=0),1000,0),MIN(AEX47,20)*400+(IF('計算A'!FG$106=1,1-IZ47,0)+IF('計算A'!FH$106=1,1-JB47,0))*150+177+'計算A'!FH$5*100000+IF(AND($E47=1,SH47=0),50000,0))),1000000))</f>
        <v/>
      </c>
      <c r="ABP47">
        <f>IF($B47=0,1000000,IF(INDEX('計算A'!$D$60:$II$104,$B47,162)*JB47=1,IF(AND($E47=2,SI47=0),1000000,IF($F47&gt;0,INDEX('計算A'!FI$110:FI$114,$F47+1)+IF(AND($E47=1,SI47=0),1000,0),MIN(AEX47,20)*400+(IF('計算A'!FH$106=1,1-JA47,0)+IF('計算A'!FI$106=1,1-JC47,0))*150+187+'計算A'!FI$5*100000+IF(AND($E47=1,SI47=0),50000,0))),1000000))</f>
        <v/>
      </c>
      <c r="ABQ47">
        <f>IF($B47=0,1000000,IF(INDEX('計算A'!$D$60:$II$104,$B47,163)*JC47=1,IF(AND($E47=2,SJ47=0),1000000,IF($F47&gt;0,INDEX('計算A'!FJ$110:FJ$114,$F47+1)+IF(AND($E47=1,SJ47=0),1000,0),MIN(AEX47,20)*400+(IF('計算A'!FI$106=1,1-JB47,0)+IF('計算A'!FJ$106=1,1-JD47,0))*150+197+'計算A'!FJ$5*100000+IF(AND($E47=1,SJ47=0),50000,0))),1000000))</f>
        <v/>
      </c>
      <c r="ABR47">
        <f>IF($B47=0,1000000,IF(INDEX('計算A'!$D$60:$II$104,$B47,164)*JD47=1,IF(AND($E47=2,SK47=0),1000000,IF($F47&gt;0,INDEX('計算A'!FK$110:FK$114,$F47+1)+IF(AND($E47=1,SK47=0),1000,0),MIN(AEX47,20)*400+(IF('計算A'!FJ$106=1,1-JC47,0)+IF('計算A'!FK$106=1,1-JE47,0))*150+207+'計算A'!FK$5*100000+IF(AND($E47=1,SK47=0),50000,0))),1000000))</f>
        <v/>
      </c>
      <c r="ABS47">
        <f>IF($B47=0,1000000,IF(INDEX('計算A'!$D$60:$II$104,$B47,165)*JE47=1,IF(AND($E47=2,SL47=0),1000000,IF($F47&gt;0,INDEX('計算A'!FL$110:FL$114,$F47+1)+IF(AND($E47=1,SL47=0),1000,0),MIN(AEX47,20)*400+(IF('計算A'!FK$106=1,1-JD47,0)+IF('計算A'!FL$106=1,1-JF47,0))*150+217+'計算A'!FL$5*100000+IF(AND($E47=1,SL47=0),50000,0))),1000000))</f>
        <v/>
      </c>
      <c r="ABT47">
        <f>IF($B47=0,1000000,IF(INDEX('計算A'!$D$60:$II$104,$B47,166)*JF47=1,IF(AND($E47=2,SM47=0),1000000,IF($F47&gt;0,INDEX('計算A'!FM$110:FM$114,$F47+1)+IF(AND($E47=1,SM47=0),1000,0),MIN(AEX47,20)*400+(IF('計算A'!FL$106=1,1-JE47,0)+IF('計算A'!FM$106=1,1-JG47,0))*150+227+'計算A'!FM$5*100000+IF(AND($E47=1,SM47=0),50000,0))),1000000))</f>
        <v/>
      </c>
      <c r="ABU47">
        <f>IF($B47=0,1000000,IF(INDEX('計算A'!$D$60:$II$104,$B47,167)*JG47=1,IF(AND($E47=2,SN47=0),1000000,IF($F47&gt;0,INDEX('計算A'!FN$110:FN$114,$F47+1)+IF(AND($E47=1,SN47=0),1000,0),MIN(AEX47,20)*400+(IF('計算A'!FM$106=1,1-JF47,0)+IF('計算A'!FN$106=1,1-JH47,0))*150+237+'計算A'!FN$5*100000+IF(AND($E47=1,SN47=0),50000,0))),1000000))</f>
        <v/>
      </c>
      <c r="ABV47">
        <f>IF($B47=0,1000000,IF(INDEX('計算A'!$D$60:$II$104,$B47,168)*JH47=1,IF(AND($E47=2,SO47=0),1000000,IF($F47&gt;0,INDEX('計算A'!FO$110:FO$114,$F47+1)+IF(AND($E47=1,SO47=0),1000,0),MIN(AEX47,20)*400+(IF('計算A'!FN$106=1,1-JG47,0))*150+247+'計算A'!FO$5*100000+IF(AND($E47=1,SO47=0),50000,0))),1000000))</f>
        <v/>
      </c>
      <c r="ABW47">
        <f>IF($B47=0,1000000,IF(INDEX('計算A'!$D$60:$II$104,$B47,169)*JI47=1,IF(AND($E47=2,SP47=0),1000000,IF($F47&gt;0,INDEX('計算A'!FP$110:FP$114,$F47+1)+IF(AND($E47=1,SP47=0),1000,0),MIN(AEY47,20)*400+(IF('計算A'!FP$106=1,1-JJ47,0))*150+18+'計算A'!FP$5*100000+IF(AND($E47=1,SP47=0),50000,0))),1000000))</f>
        <v/>
      </c>
      <c r="ABX47">
        <f>IF($B47=0,1000000,IF(INDEX('計算A'!$D$60:$II$104,$B47,170)*JJ47=1,IF(AND($E47=2,SQ47=0),1000000,IF($F47&gt;0,INDEX('計算A'!FQ$110:FQ$114,$F47+1)+IF(AND($E47=1,SQ47=0),1000,0),MIN(AEY47,20)*400+(IF('計算A'!FP$106=1,1-JI47,0)+IF('計算A'!FQ$106=1,1-JK47,0))*150+28+'計算A'!FQ$5*100000+IF(AND($E47=1,SQ47=0),50000,0))),1000000))</f>
        <v/>
      </c>
      <c r="ABY47">
        <f>IF($B47=0,1000000,IF(INDEX('計算A'!$D$60:$II$104,$B47,171)*JK47=1,IF(AND($E47=2,SR47=0),1000000,IF($F47&gt;0,INDEX('計算A'!FR$110:FR$114,$F47+1)+IF(AND($E47=1,SR47=0),1000,0),MIN(AEY47,20)*400+(IF('計算A'!FQ$106=1,1-JJ47,0)+IF('計算A'!FR$106=1,1-JL47,0))*150+38+'計算A'!FR$5*100000+IF(AND($E47=1,SR47=0),50000,0))),1000000))</f>
        <v/>
      </c>
      <c r="ABZ47">
        <f>IF($B47=0,1000000,IF(INDEX('計算A'!$D$60:$II$104,$B47,172)*JL47=1,IF(AND($E47=2,SS47=0),1000000,IF($F47&gt;0,INDEX('計算A'!FS$110:FS$114,$F47+1)+IF(AND($E47=1,SS47=0),1000,0),MIN(AEY47,20)*400+(IF('計算A'!FR$106=1,1-JK47,0)+IF('計算A'!FS$106=1,1-JM47,0))*150+48+'計算A'!FS$5*100000+IF(AND($E47=1,SS47=0),50000,0))),1000000))</f>
        <v/>
      </c>
      <c r="ACA47">
        <f>IF($B47=0,1000000,IF(INDEX('計算A'!$D$60:$II$104,$B47,173)*JM47=1,IF(AND($E47=2,ST47=0),1000000,IF($F47&gt;0,INDEX('計算A'!FT$110:FT$114,$F47+1)+IF(AND($E47=1,ST47=0),1000,0),MIN(AEY47,20)*400+(IF('計算A'!FS$106=1,1-JL47,0)+IF('計算A'!FT$106=1,1-JN47,0))*150+58+'計算A'!FT$5*100000+IF(AND($E47=1,ST47=0),50000,0))),1000000))</f>
        <v/>
      </c>
      <c r="ACB47">
        <f>IF($B47=0,1000000,IF(INDEX('計算A'!$D$60:$II$104,$B47,174)*JN47=1,IF(AND($E47=2,SU47=0),1000000,IF($F47&gt;0,INDEX('計算A'!FU$110:FU$114,$F47+1)+IF(AND($E47=1,SU47=0),1000,0),MIN(AEY47,20)*400+(IF('計算A'!FT$106=1,1-JM47,0)+IF('計算A'!FU$106=1,1-JO47,0))*150+68+'計算A'!FU$5*100000+IF(AND($E47=1,SU47=0),50000,0))),1000000))</f>
        <v/>
      </c>
      <c r="ACC47">
        <f>IF($B47=0,1000000,IF(INDEX('計算A'!$D$60:$II$104,$B47,175)*JO47=1,IF(AND($E47=2,SV47=0),1000000,IF($F47&gt;0,INDEX('計算A'!FV$110:FV$114,$F47+1)+IF(AND($E47=1,SV47=0),1000,0),MIN(AEY47,20)*400+(IF('計算A'!FU$106=1,1-JN47,0)+IF('計算A'!FV$106=1,1-JP47,0))*150+78+'計算A'!FV$5*100000+IF(AND($E47=1,SV47=0),50000,0))),1000000))</f>
        <v/>
      </c>
      <c r="ACD47">
        <f>IF($B47=0,1000000,IF(INDEX('計算A'!$D$60:$II$104,$B47,176)*JP47=1,IF(AND($E47=2,SW47=0),1000000,IF($F47&gt;0,INDEX('計算A'!FW$110:FW$114,$F47+1)+IF(AND($E47=1,SW47=0),1000,0),MIN(AEY47,20)*400+(IF('計算A'!FV$106=1,1-JO47,0)+IF('計算A'!FW$106=1,1-JQ47,0))*150+88+'計算A'!FW$5*100000+IF(AND($E47=1,SW47=0),50000,0))),1000000))</f>
        <v/>
      </c>
      <c r="ACE47">
        <f>IF($B47=0,1000000,IF(INDEX('計算A'!$D$60:$II$104,$B47,177)*JQ47=1,IF(AND($E47=2,SX47=0),1000000,IF($F47&gt;0,INDEX('計算A'!FX$110:FX$114,$F47+1)+IF(AND($E47=1,SX47=0),1000,0),MIN(AEY47,20)*400+(IF('計算A'!FW$106=1,1-JP47,0)+IF('計算A'!FX$106=1,1-JR47,0))*150+98+'計算A'!FX$5*100000+IF(AND($E47=1,SX47=0),50000,0))),1000000))</f>
        <v/>
      </c>
      <c r="ACF47">
        <f>IF($B47=0,1000000,IF(INDEX('計算A'!$D$60:$II$104,$B47,178)*JR47=1,IF(AND($E47=2,SY47=0),1000000,IF($F47&gt;0,INDEX('計算A'!FY$110:FY$114,$F47+1)+IF(AND($E47=1,SY47=0),1000,0),MIN(AEY47,20)*400+(IF('計算A'!FX$106=1,1-JQ47,0)+IF('計算A'!FY$106=1,1-JS47,0))*150+108+'計算A'!FY$5*100000+IF(AND($E47=1,SY47=0),50000,0))),1000000))</f>
        <v/>
      </c>
      <c r="ACG47">
        <f>IF($B47=0,1000000,IF(INDEX('計算A'!$D$60:$II$104,$B47,179)*JS47=1,IF(AND($E47=2,SZ47=0),1000000,IF($F47&gt;0,INDEX('計算A'!FZ$110:FZ$114,$F47+1)+IF(AND($E47=1,SZ47=0),1000,0),MIN(AEY47,20)*400+(IF('計算A'!FY$106=1,1-JR47,0)+IF('計算A'!FZ$106=1,1-JT47,0))*150+118+'計算A'!FZ$5*100000+IF(AND($E47=1,SZ47=0),50000,0))),1000000))</f>
        <v/>
      </c>
      <c r="ACH47">
        <f>IF($B47=0,1000000,IF(INDEX('計算A'!$D$60:$II$104,$B47,180)*JT47=1,IF(AND($E47=2,TA47=0),1000000,IF($F47&gt;0,INDEX('計算A'!GA$110:GA$114,$F47+1)+IF(AND($E47=1,TA47=0),1000,0),MIN(AEY47,20)*400+(IF('計算A'!FZ$106=1,1-JS47,0)+IF('計算A'!GA$106=1,1-JU47,0))*150+128+'計算A'!GA$5*100000+IF(AND($E47=1,TA47=0),50000,0))),1000000))</f>
        <v/>
      </c>
      <c r="ACI47">
        <f>IF($B47=0,1000000,IF(INDEX('計算A'!$D$60:$II$104,$B47,181)*JU47=1,IF(AND($E47=2,TB47=0),1000000,IF($F47&gt;0,INDEX('計算A'!GB$110:GB$114,$F47+1)+IF(AND($E47=1,TB47=0),1000,0),MIN(AEY47,20)*400+(IF('計算A'!GA$106=1,1-JT47,0)+IF('計算A'!GB$106=1,1-JV47,0))*150+138+'計算A'!GB$5*100000+IF(AND($E47=1,TB47=0),50000,0))),1000000))</f>
        <v/>
      </c>
      <c r="ACJ47">
        <f>IF($B47=0,1000000,IF(INDEX('計算A'!$D$60:$II$104,$B47,182)*JV47=1,IF(AND($E47=2,TC47=0),1000000,IF($F47&gt;0,INDEX('計算A'!GC$110:GC$114,$F47+1)+IF(AND($E47=1,TC47=0),1000,0),MIN(AEY47,20)*400+(IF('計算A'!GB$106=1,1-JU47,0)+IF('計算A'!GC$106=1,1-JW47,0))*150+148+'計算A'!GC$5*100000+IF(AND($E47=1,TC47=0),50000,0))),1000000))</f>
        <v/>
      </c>
      <c r="ACK47">
        <f>IF($B47=0,1000000,IF(INDEX('計算A'!$D$60:$II$104,$B47,183)*JW47=1,IF(AND($E47=2,TD47=0),1000000,IF($F47&gt;0,INDEX('計算A'!GD$110:GD$114,$F47+1)+IF(AND($E47=1,TD47=0),1000,0),MIN(AEY47,20)*400+(IF('計算A'!GC$106=1,1-JV47,0)+IF('計算A'!GD$106=1,1-JX47,0))*150+158+'計算A'!GD$5*100000+IF(AND($E47=1,TD47=0),50000,0))),1000000))</f>
        <v/>
      </c>
      <c r="ACL47">
        <f>IF($B47=0,1000000,IF(INDEX('計算A'!$D$60:$II$104,$B47,184)*JX47=1,IF(AND($E47=2,TE47=0),1000000,IF($F47&gt;0,INDEX('計算A'!GE$110:GE$114,$F47+1)+IF(AND($E47=1,TE47=0),1000,0),MIN(AEY47,20)*400+(IF('計算A'!GD$106=1,1-JW47,0)+IF('計算A'!GE$106=1,1-JY47,0))*150+168+'計算A'!GE$5*100000+IF(AND($E47=1,TE47=0),50000,0))),1000000))</f>
        <v/>
      </c>
      <c r="ACM47">
        <f>IF($B47=0,1000000,IF(INDEX('計算A'!$D$60:$II$104,$B47,185)*JY47=1,IF(AND($E47=2,TF47=0),1000000,IF($F47&gt;0,INDEX('計算A'!GF$110:GF$114,$F47+1)+IF(AND($E47=1,TF47=0),1000,0),MIN(AEY47,20)*400+(IF('計算A'!GE$106=1,1-JX47,0)+IF('計算A'!GF$106=1,1-JZ47,0))*150+178+'計算A'!GF$5*100000+IF(AND($E47=1,TF47=0),50000,0))),1000000))</f>
        <v/>
      </c>
      <c r="ACN47">
        <f>IF($B47=0,1000000,IF(INDEX('計算A'!$D$60:$II$104,$B47,186)*JZ47=1,IF(AND($E47=2,TG47=0),1000000,IF($F47&gt;0,INDEX('計算A'!GG$110:GG$114,$F47+1)+IF(AND($E47=1,TG47=0),1000,0),MIN(AEY47,20)*400+(IF('計算A'!GF$106=1,1-JY47,0)+IF('計算A'!GG$106=1,1-KA47,0))*150+188+'計算A'!GG$5*100000+IF(AND($E47=1,TG47=0),50000,0))),1000000))</f>
        <v/>
      </c>
      <c r="ACO47">
        <f>IF($B47=0,1000000,IF(INDEX('計算A'!$D$60:$II$104,$B47,187)*KA47=1,IF(AND($E47=2,TH47=0),1000000,IF($F47&gt;0,INDEX('計算A'!GH$110:GH$114,$F47+1)+IF(AND($E47=1,TH47=0),1000,0),MIN(AEY47,20)*400+(IF('計算A'!GG$106=1,1-JZ47,0)+IF('計算A'!GH$106=1,1-KB47,0))*150+198+'計算A'!GH$5*100000+IF(AND($E47=1,TH47=0),50000,0))),1000000))</f>
        <v/>
      </c>
      <c r="ACP47">
        <f>IF($B47=0,1000000,IF(INDEX('計算A'!$D$60:$II$104,$B47,188)*KB47=1,IF(AND($E47=2,TI47=0),1000000,IF($F47&gt;0,INDEX('計算A'!GI$110:GI$114,$F47+1)+IF(AND($E47=1,TI47=0),1000,0),MIN(AEY47,20)*400+(IF('計算A'!GH$106=1,1-KA47,0)+IF('計算A'!GI$106=1,1-KC47,0))*150+208+'計算A'!GI$5*100000+IF(AND($E47=1,TI47=0),50000,0))),1000000))</f>
        <v/>
      </c>
      <c r="ACQ47">
        <f>IF($B47=0,1000000,IF(INDEX('計算A'!$D$60:$II$104,$B47,189)*KC47=1,IF(AND($E47=2,TJ47=0),1000000,IF($F47&gt;0,INDEX('計算A'!GJ$110:GJ$114,$F47+1)+IF(AND($E47=1,TJ47=0),1000,0),MIN(AEY47,20)*400+(IF('計算A'!GI$106=1,1-KB47,0)+IF('計算A'!GJ$106=1,1-KD47,0))*150+218+'計算A'!GJ$5*100000+IF(AND($E47=1,TJ47=0),50000,0))),1000000))</f>
        <v/>
      </c>
      <c r="ACR47">
        <f>IF($B47=0,1000000,IF(INDEX('計算A'!$D$60:$II$104,$B47,190)*KD47=1,IF(AND($E47=2,TK47=0),1000000,IF($F47&gt;0,INDEX('計算A'!GK$110:GK$114,$F47+1)+IF(AND($E47=1,TK47=0),1000,0),MIN(AEY47,20)*400+(IF('計算A'!GJ$106=1,1-KC47,0)+IF('計算A'!GK$106=1,1-KE47,0))*150+228+'計算A'!GK$5*100000+IF(AND($E47=1,TK47=0),50000,0))),1000000))</f>
        <v/>
      </c>
      <c r="ACS47">
        <f>IF($B47=0,1000000,IF(INDEX('計算A'!$D$60:$II$104,$B47,191)*KE47=1,IF(AND($E47=2,TL47=0),1000000,IF($F47&gt;0,INDEX('計算A'!GL$110:GL$114,$F47+1)+IF(AND($E47=1,TL47=0),1000,0),MIN(AEY47,20)*400+(IF('計算A'!GK$106=1,1-KD47,0)+IF('計算A'!GL$106=1,1-KF47,0))*150+238+'計算A'!GL$5*100000+IF(AND($E47=1,TL47=0),50000,0))),1000000))</f>
        <v/>
      </c>
      <c r="ACT47">
        <f>IF($B47=0,1000000,IF(INDEX('計算A'!$D$60:$II$104,$B47,192)*KF47=1,IF(AND($E47=2,TM47=0),1000000,IF($F47&gt;0,INDEX('計算A'!GM$110:GM$114,$F47+1)+IF(AND($E47=1,TM47=0),1000,0),MIN(AEY47,20)*400+(IF('計算A'!GL$106=1,1-KE47,0))*150+248+'計算A'!GM$5*100000+IF(AND($E47=1,TM47=0),50000,0))),1000000))</f>
        <v/>
      </c>
      <c r="ACU47">
        <f>IF($B47=0,1000000,IF(INDEX('計算A'!$D$60:$II$104,$B47,193)*KG47=1,IF(AND($E47=2,TN47=0),1000000,IF($F47&gt;0,INDEX('計算A'!GN$110:GN$114,$F47+1)+IF(AND($E47=1,TN47=0),1000,0),MIN(AEZ47,20)*400+(IF('計算A'!GN$106=1,1-KH47,0))*150+19+'計算A'!GN$5*100000+IF(AND($E47=1,TN47=0),50000,0))),1000000))</f>
        <v/>
      </c>
      <c r="ACV47">
        <f>IF($B47=0,1000000,IF(INDEX('計算A'!$D$60:$II$104,$B47,194)*KH47=1,IF(AND($E47=2,TO47=0),1000000,IF($F47&gt;0,INDEX('計算A'!GO$110:GO$114,$F47+1)+IF(AND($E47=1,TO47=0),1000,0),MIN(AEZ47,20)*400+(IF('計算A'!GN$106=1,1-KG47,0)+IF('計算A'!GO$106=1,1-KI47,0))*150+29+'計算A'!GO$5*100000+IF(AND($E47=1,TO47=0),50000,0))),1000000))</f>
        <v/>
      </c>
      <c r="ACW47">
        <f>IF($B47=0,1000000,IF(INDEX('計算A'!$D$60:$II$104,$B47,195)*KI47=1,IF(AND($E47=2,TP47=0),1000000,IF($F47&gt;0,INDEX('計算A'!GP$110:GP$114,$F47+1)+IF(AND($E47=1,TP47=0),1000,0),MIN(AEZ47,20)*400+(IF('計算A'!GO$106=1,1-KH47,0)+IF('計算A'!GP$106=1,1-KJ47,0))*150+39+'計算A'!GP$5*100000+IF(AND($E47=1,TP47=0),50000,0))),1000000))</f>
        <v/>
      </c>
      <c r="ACX47">
        <f>IF($B47=0,1000000,IF(INDEX('計算A'!$D$60:$II$104,$B47,196)*KJ47=1,IF(AND($E47=2,TQ47=0),1000000,IF($F47&gt;0,INDEX('計算A'!GQ$110:GQ$114,$F47+1)+IF(AND($E47=1,TQ47=0),1000,0),MIN(AEZ47,20)*400+(IF('計算A'!GP$106=1,1-KI47,0)+IF('計算A'!GQ$106=1,1-KK47,0))*150+49+'計算A'!GQ$5*100000+IF(AND($E47=1,TQ47=0),50000,0))),1000000))</f>
        <v/>
      </c>
      <c r="ACY47">
        <f>IF($B47=0,1000000,IF(INDEX('計算A'!$D$60:$II$104,$B47,197)*KK47=1,IF(AND($E47=2,TR47=0),1000000,IF($F47&gt;0,INDEX('計算A'!GR$110:GR$114,$F47+1)+IF(AND($E47=1,TR47=0),1000,0),MIN(AEZ47,20)*400+(IF('計算A'!GQ$106=1,1-KJ47,0)+IF('計算A'!GR$106=1,1-KL47,0))*150+59+'計算A'!GR$5*100000+IF(AND($E47=1,TR47=0),50000,0))),1000000))</f>
        <v/>
      </c>
      <c r="ACZ47">
        <f>IF($B47=0,1000000,IF(INDEX('計算A'!$D$60:$II$104,$B47,198)*KL47=1,IF(AND($E47=2,TS47=0),1000000,IF($F47&gt;0,INDEX('計算A'!GS$110:GS$114,$F47+1)+IF(AND($E47=1,TS47=0),1000,0),MIN(AEZ47,20)*400+(IF('計算A'!GR$106=1,1-KK47,0)+IF('計算A'!GS$106=1,1-KM47,0))*150+69+'計算A'!GS$5*100000+IF(AND($E47=1,TS47=0),50000,0))),1000000))</f>
        <v/>
      </c>
      <c r="ADA47">
        <f>IF($B47=0,1000000,IF(INDEX('計算A'!$D$60:$II$104,$B47,199)*KM47=1,IF(AND($E47=2,TT47=0),1000000,IF($F47&gt;0,INDEX('計算A'!GT$110:GT$114,$F47+1)+IF(AND($E47=1,TT47=0),1000,0),MIN(AEZ47,20)*400+(IF('計算A'!GS$106=1,1-KL47,0)+IF('計算A'!GT$106=1,1-KN47,0))*150+79+'計算A'!GT$5*100000+IF(AND($E47=1,TT47=0),50000,0))),1000000))</f>
        <v/>
      </c>
      <c r="ADB47">
        <f>IF($B47=0,1000000,IF(INDEX('計算A'!$D$60:$II$104,$B47,200)*KN47=1,IF(AND($E47=2,TU47=0),1000000,IF($F47&gt;0,INDEX('計算A'!GU$110:GU$114,$F47+1)+IF(AND($E47=1,TU47=0),1000,0),MIN(AEZ47,20)*400+(IF('計算A'!GT$106=1,1-KM47,0)+IF('計算A'!GU$106=1,1-KO47,0))*150+89+'計算A'!GU$5*100000+IF(AND($E47=1,TU47=0),50000,0))),1000000))</f>
        <v/>
      </c>
      <c r="ADC47">
        <f>IF($B47=0,1000000,IF(INDEX('計算A'!$D$60:$II$104,$B47,201)*KO47=1,IF(AND($E47=2,TV47=0),1000000,IF($F47&gt;0,INDEX('計算A'!GV$110:GV$114,$F47+1)+IF(AND($E47=1,TV47=0),1000,0),MIN(AEZ47,20)*400+(IF('計算A'!GU$106=1,1-KN47,0)+IF('計算A'!GV$106=1,1-KP47,0))*150+99+'計算A'!GV$5*100000+IF(AND($E47=1,TV47=0),50000,0))),1000000))</f>
        <v/>
      </c>
      <c r="ADD47">
        <f>IF($B47=0,1000000,IF(INDEX('計算A'!$D$60:$II$104,$B47,202)*KP47=1,IF(AND($E47=2,TW47=0),1000000,IF($F47&gt;0,INDEX('計算A'!GW$110:GW$114,$F47+1)+IF(AND($E47=1,TW47=0),1000,0),MIN(AEZ47,20)*400+(IF('計算A'!GV$106=1,1-KO47,0)+IF('計算A'!GW$106=1,1-KQ47,0))*150+109+'計算A'!GW$5*100000+IF(AND($E47=1,TW47=0),50000,0))),1000000))</f>
        <v/>
      </c>
      <c r="ADE47">
        <f>IF($B47=0,1000000,IF(INDEX('計算A'!$D$60:$II$104,$B47,203)*KQ47=1,IF(AND($E47=2,TX47=0),1000000,IF($F47&gt;0,INDEX('計算A'!GX$110:GX$114,$F47+1)+IF(AND($E47=1,TX47=0),1000,0),MIN(AEZ47,20)*400+(IF('計算A'!GW$106=1,1-KP47,0)+IF('計算A'!GX$106=1,1-KR47,0))*150+119+'計算A'!GX$5*100000+IF(AND($E47=1,TX47=0),50000,0))),1000000))</f>
        <v/>
      </c>
      <c r="ADF47">
        <f>IF($B47=0,1000000,IF(INDEX('計算A'!$D$60:$II$104,$B47,204)*KR47=1,IF(AND($E47=2,TY47=0),1000000,IF($F47&gt;0,INDEX('計算A'!GY$110:GY$114,$F47+1)+IF(AND($E47=1,TY47=0),1000,0),MIN(AEZ47,20)*400+(IF('計算A'!GX$106=1,1-KQ47,0)+IF('計算A'!GY$106=1,1-KS47,0))*150+129+'計算A'!GY$5*100000+IF(AND($E47=1,TY47=0),50000,0))),1000000))</f>
        <v/>
      </c>
      <c r="ADG47">
        <f>IF($B47=0,1000000,IF(INDEX('計算A'!$D$60:$II$104,$B47,205)*KS47=1,IF(AND($E47=2,TZ47=0),1000000,IF($F47&gt;0,INDEX('計算A'!GZ$110:GZ$114,$F47+1)+IF(AND($E47=1,TZ47=0),1000,0),MIN(AEZ47,20)*400+(IF('計算A'!GY$106=1,1-KR47,0)+IF('計算A'!GZ$106=1,1-KT47,0))*150+139+'計算A'!GZ$5*100000+IF(AND($E47=1,TZ47=0),50000,0))),1000000))</f>
        <v/>
      </c>
      <c r="ADH47">
        <f>IF($B47=0,1000000,IF(INDEX('計算A'!$D$60:$II$104,$B47,206)*KT47=1,IF(AND($E47=2,UA47=0),1000000,IF($F47&gt;0,INDEX('計算A'!HA$110:HA$114,$F47+1)+IF(AND($E47=1,UA47=0),1000,0),MIN(AEZ47,20)*400+(IF('計算A'!GZ$106=1,1-KS47,0)+IF('計算A'!HA$106=1,1-KU47,0))*150+149+'計算A'!HA$5*100000+IF(AND($E47=1,UA47=0),50000,0))),1000000))</f>
        <v/>
      </c>
      <c r="ADI47">
        <f>IF($B47=0,1000000,IF(INDEX('計算A'!$D$60:$II$104,$B47,207)*KU47=1,IF(AND($E47=2,UB47=0),1000000,IF($F47&gt;0,INDEX('計算A'!HB$110:HB$114,$F47+1)+IF(AND($E47=1,UB47=0),1000,0),MIN(AEZ47,20)*400+(IF('計算A'!HA$106=1,1-KT47,0)+IF('計算A'!HB$106=1,1-KV47,0))*150+159+'計算A'!HB$5*100000+IF(AND($E47=1,UB47=0),50000,0))),1000000))</f>
        <v/>
      </c>
      <c r="ADJ47">
        <f>IF($B47=0,1000000,IF(INDEX('計算A'!$D$60:$II$104,$B47,208)*KV47=1,IF(AND($E47=2,UC47=0),1000000,IF($F47&gt;0,INDEX('計算A'!HC$110:HC$114,$F47+1)+IF(AND($E47=1,UC47=0),1000,0),MIN(AEZ47,20)*400+(IF('計算A'!HB$106=1,1-KU47,0)+IF('計算A'!HC$106=1,1-KW47,0))*150+169+'計算A'!HC$5*100000+IF(AND($E47=1,UC47=0),50000,0))),1000000))</f>
        <v/>
      </c>
      <c r="ADK47">
        <f>IF($B47=0,1000000,IF(INDEX('計算A'!$D$60:$II$104,$B47,209)*KW47=1,IF(AND($E47=2,UD47=0),1000000,IF($F47&gt;0,INDEX('計算A'!HD$110:HD$114,$F47+1)+IF(AND($E47=1,UD47=0),1000,0),MIN(AEZ47,20)*400+(IF('計算A'!HC$106=1,1-KV47,0)+IF('計算A'!HD$106=1,1-KX47,0))*150+179+'計算A'!HD$5*100000+IF(AND($E47=1,UD47=0),50000,0))),1000000))</f>
        <v/>
      </c>
      <c r="ADL47">
        <f>IF($B47=0,1000000,IF(INDEX('計算A'!$D$60:$II$104,$B47,210)*KX47=1,IF(AND($E47=2,UE47=0),1000000,IF($F47&gt;0,INDEX('計算A'!HE$110:HE$114,$F47+1)+IF(AND($E47=1,UE47=0),1000,0),MIN(AEZ47,20)*400+(IF('計算A'!HD$106=1,1-KW47,0)+IF('計算A'!HE$106=1,1-KY47,0))*150+189+'計算A'!HE$5*100000+IF(AND($E47=1,UE47=0),50000,0))),1000000))</f>
        <v/>
      </c>
      <c r="ADM47">
        <f>IF($B47=0,1000000,IF(INDEX('計算A'!$D$60:$II$104,$B47,211)*KY47=1,IF(AND($E47=2,UF47=0),1000000,IF($F47&gt;0,INDEX('計算A'!HF$110:HF$114,$F47+1)+IF(AND($E47=1,UF47=0),1000,0),MIN(AEZ47,20)*400+(IF('計算A'!HE$106=1,1-KX47,0)+IF('計算A'!HF$106=1,1-KZ47,0))*150+199+'計算A'!HF$5*100000+IF(AND($E47=1,UF47=0),50000,0))),1000000))</f>
        <v/>
      </c>
      <c r="ADN47">
        <f>IF($B47=0,1000000,IF(INDEX('計算A'!$D$60:$II$104,$B47,212)*KZ47=1,IF(AND($E47=2,UG47=0),1000000,IF($F47&gt;0,INDEX('計算A'!HG$110:HG$114,$F47+1)+IF(AND($E47=1,UG47=0),1000,0),MIN(AEZ47,20)*400+(IF('計算A'!HF$106=1,1-KY47,0)+IF('計算A'!HG$106=1,1-LA47,0))*150+209+'計算A'!HG$5*100000+IF(AND($E47=1,UG47=0),50000,0))),1000000))</f>
        <v/>
      </c>
      <c r="ADO47">
        <f>IF($B47=0,1000000,IF(INDEX('計算A'!$D$60:$II$104,$B47,213)*LA47=1,IF(AND($E47=2,UH47=0),1000000,IF($F47&gt;0,INDEX('計算A'!HH$110:HH$114,$F47+1)+IF(AND($E47=1,UH47=0),1000,0),MIN(AEZ47,20)*400+(IF('計算A'!HG$106=1,1-KZ47,0)+IF('計算A'!HH$106=1,1-LB47,0))*150+219+'計算A'!HH$5*100000+IF(AND($E47=1,UH47=0),50000,0))),1000000))</f>
        <v/>
      </c>
      <c r="ADP47">
        <f>IF($B47=0,1000000,IF(INDEX('計算A'!$D$60:$II$104,$B47,214)*LB47=1,IF(AND($E47=2,UI47=0),1000000,IF($F47&gt;0,INDEX('計算A'!HI$110:HI$114,$F47+1)+IF(AND($E47=1,UI47=0),1000,0),MIN(AEZ47,20)*400+(IF('計算A'!HH$106=1,1-LA47,0)+IF('計算A'!HI$106=1,1-LC47,0))*150+229+'計算A'!HI$5*100000+IF(AND($E47=1,UI47=0),50000,0))),1000000))</f>
        <v/>
      </c>
      <c r="ADQ47">
        <f>IF($B47=0,1000000,IF(INDEX('計算A'!$D$60:$II$104,$B47,215)*LC47=1,IF(AND($E47=2,UJ47=0),1000000,IF($F47&gt;0,INDEX('計算A'!HJ$110:HJ$114,$F47+1)+IF(AND($E47=1,UJ47=0),1000,0),MIN(AEZ47,20)*400+(IF('計算A'!HI$106=1,1-LB47,0)+IF('計算A'!HJ$106=1,1-LD47,0))*150+239+'計算A'!HJ$5*100000+IF(AND($E47=1,UJ47=0),50000,0))),1000000))</f>
        <v/>
      </c>
      <c r="ADR47">
        <f>IF($B47=0,1000000,IF(INDEX('計算A'!$D$60:$II$104,$B47,216)*LD47=1,IF(AND($E47=2,UK47=0),1000000,IF($F47&gt;0,INDEX('計算A'!HK$110:HK$114,$F47+1)+IF(AND($E47=1,UK47=0),1000,0),MIN(AEZ47,20)*400+(IF('計算A'!HJ$106=1,1-LC47,0))*150+249+'計算A'!HK$5*100000+IF(AND($E47=1,UK47=0),50000,0))),1000000))</f>
        <v/>
      </c>
      <c r="ADS47">
        <f>IF($B47=0,1000000,IF(INDEX('計算A'!$D$60:$II$104,$B47,217)*LE47=1,IF(AND($E47=2,UL47=0),1000000,IF($F47&gt;0,INDEX('計算A'!HL$110:HL$114,$F47+1)+IF(AND($E47=1,UL47=0),1000,0),MIN(AFA47,20)*400+(IF('計算A'!HL$106=1,1-LF47,0))*150+20+'計算A'!HL$5*100000+IF(AND($E47=1,UL47=0),50000,0))),1000000))</f>
        <v/>
      </c>
      <c r="ADT47">
        <f>IF($B47=0,1000000,IF(INDEX('計算A'!$D$60:$II$104,$B47,218)*LF47=1,IF(AND($E47=2,UM47=0),1000000,IF($F47&gt;0,INDEX('計算A'!HM$110:HM$114,$F47+1)+IF(AND($E47=1,UM47=0),1000,0),MIN(AFA47,20)*400+(IF('計算A'!HL$106=1,1-LE47,0)+IF('計算A'!HM$106=1,1-LG47,0))*150+30+'計算A'!HM$5*100000+IF(AND($E47=1,UM47=0),50000,0))),1000000))</f>
        <v/>
      </c>
      <c r="ADU47">
        <f>IF($B47=0,1000000,IF(INDEX('計算A'!$D$60:$II$104,$B47,219)*LG47=1,IF(AND($E47=2,UN47=0),1000000,IF($F47&gt;0,INDEX('計算A'!HN$110:HN$114,$F47+1)+IF(AND($E47=1,UN47=0),1000,0),MIN(AFA47,20)*400+(IF('計算A'!HM$106=1,1-LF47,0)+IF('計算A'!HN$106=1,1-LH47,0))*150+40+'計算A'!HN$5*100000+IF(AND($E47=1,UN47=0),50000,0))),1000000))</f>
        <v/>
      </c>
      <c r="ADV47">
        <f>IF($B47=0,1000000,IF(INDEX('計算A'!$D$60:$II$104,$B47,220)*LH47=1,IF(AND($E47=2,UO47=0),1000000,IF($F47&gt;0,INDEX('計算A'!HO$110:HO$114,$F47+1)+IF(AND($E47=1,UO47=0),1000,0),MIN(AFA47,20)*400+(IF('計算A'!HN$106=1,1-LG47,0)+IF('計算A'!HO$106=1,1-LI47,0))*150+50+'計算A'!HO$5*100000+IF(AND($E47=1,UO47=0),50000,0))),1000000))</f>
        <v/>
      </c>
      <c r="ADW47">
        <f>IF($B47=0,1000000,IF(INDEX('計算A'!$D$60:$II$104,$B47,221)*LI47=1,IF(AND($E47=2,UP47=0),1000000,IF($F47&gt;0,INDEX('計算A'!HP$110:HP$114,$F47+1)+IF(AND($E47=1,UP47=0),1000,0),MIN(AFA47,20)*400+(IF('計算A'!HO$106=1,1-LH47,0)+IF('計算A'!HP$106=1,1-LJ47,0))*150+60+'計算A'!HP$5*100000+IF(AND($E47=1,UP47=0),50000,0))),1000000))</f>
        <v/>
      </c>
      <c r="ADX47">
        <f>IF($B47=0,1000000,IF(INDEX('計算A'!$D$60:$II$104,$B47,222)*LJ47=1,IF(AND($E47=2,UQ47=0),1000000,IF($F47&gt;0,INDEX('計算A'!HQ$110:HQ$114,$F47+1)+IF(AND($E47=1,UQ47=0),1000,0),MIN(AFA47,20)*400+(IF('計算A'!HP$106=1,1-LI47,0)+IF('計算A'!HQ$106=1,1-LK47,0))*150+70+'計算A'!HQ$5*100000+IF(AND($E47=1,UQ47=0),50000,0))),1000000))</f>
        <v/>
      </c>
      <c r="ADY47">
        <f>IF($B47=0,1000000,IF(INDEX('計算A'!$D$60:$II$104,$B47,223)*LK47=1,IF(AND($E47=2,UR47=0),1000000,IF($F47&gt;0,INDEX('計算A'!HR$110:HR$114,$F47+1)+IF(AND($E47=1,UR47=0),1000,0),MIN(AFA47,20)*400+(IF('計算A'!HQ$106=1,1-LJ47,0)+IF('計算A'!HR$106=1,1-LL47,0))*150+80+'計算A'!HR$5*100000+IF(AND($E47=1,UR47=0),50000,0))),1000000))</f>
        <v/>
      </c>
      <c r="ADZ47">
        <f>IF($B47=0,1000000,IF(INDEX('計算A'!$D$60:$II$104,$B47,224)*LL47=1,IF(AND($E47=2,US47=0),1000000,IF($F47&gt;0,INDEX('計算A'!HS$110:HS$114,$F47+1)+IF(AND($E47=1,US47=0),1000,0),MIN(AFA47,20)*400+(IF('計算A'!HR$106=1,1-LK47,0)+IF('計算A'!HS$106=1,1-LM47,0))*150+90+'計算A'!HS$5*100000+IF(AND($E47=1,US47=0),50000,0))),1000000))</f>
        <v/>
      </c>
      <c r="AEA47">
        <f>IF($B47=0,1000000,IF(INDEX('計算A'!$D$60:$II$104,$B47,225)*LM47=1,IF(AND($E47=2,UT47=0),1000000,IF($F47&gt;0,INDEX('計算A'!HT$110:HT$114,$F47+1)+IF(AND($E47=1,UT47=0),1000,0),MIN(AFA47,20)*400+(IF('計算A'!HS$106=1,1-LL47,0)+IF('計算A'!HT$106=1,1-LN47,0))*150+100+'計算A'!HT$5*100000+IF(AND($E47=1,UT47=0),50000,0))),1000000))</f>
        <v/>
      </c>
      <c r="AEB47">
        <f>IF($B47=0,1000000,IF(INDEX('計算A'!$D$60:$II$104,$B47,226)*LN47=1,IF(AND($E47=2,UU47=0),1000000,IF($F47&gt;0,INDEX('計算A'!HU$110:HU$114,$F47+1)+IF(AND($E47=1,UU47=0),1000,0),MIN(AFA47,20)*400+(IF('計算A'!HT$106=1,1-LM47,0)+IF('計算A'!HU$106=1,1-LO47,0))*150+110+'計算A'!HU$5*100000+IF(AND($E47=1,UU47=0),50000,0))),1000000))</f>
        <v/>
      </c>
      <c r="AEC47">
        <f>IF($B47=0,1000000,IF(INDEX('計算A'!$D$60:$II$104,$B47,227)*LO47=1,IF(AND($E47=2,UV47=0),1000000,IF($F47&gt;0,INDEX('計算A'!HV$110:HV$114,$F47+1)+IF(AND($E47=1,UV47=0),1000,0),MIN(AFA47,20)*400+(IF('計算A'!HU$106=1,1-LN47,0)+IF('計算A'!HV$106=1,1-LP47,0))*150+120+'計算A'!HV$5*100000+IF(AND($E47=1,UV47=0),50000,0))),1000000))</f>
        <v/>
      </c>
      <c r="AED47">
        <f>IF($B47=0,1000000,IF(INDEX('計算A'!$D$60:$II$104,$B47,228)*LP47=1,IF(AND($E47=2,UW47=0),1000000,IF($F47&gt;0,INDEX('計算A'!HW$110:HW$114,$F47+1)+IF(AND($E47=1,UW47=0),1000,0),MIN(AFA47,20)*400+(IF('計算A'!HV$106=1,1-LO47,0)+IF('計算A'!HW$106=1,1-LQ47,0))*150+130+'計算A'!HW$5*100000+IF(AND($E47=1,UW47=0),50000,0))),1000000))</f>
        <v/>
      </c>
      <c r="AEE47">
        <f>IF($B47=0,1000000,IF(INDEX('計算A'!$D$60:$II$104,$B47,229)*LQ47=1,IF(AND($E47=2,UX47=0),1000000,IF($F47&gt;0,INDEX('計算A'!HX$110:HX$114,$F47+1)+IF(AND($E47=1,UX47=0),1000,0),MIN(AFA47,20)*400+(IF('計算A'!HW$106=1,1-LP47,0)+IF('計算A'!HX$106=1,1-LR47,0))*150+140+'計算A'!HX$5*100000+IF(AND($E47=1,UX47=0),50000,0))),1000000))</f>
        <v/>
      </c>
      <c r="AEF47">
        <f>IF($B47=0,1000000,IF(INDEX('計算A'!$D$60:$II$104,$B47,230)*LR47=1,IF(AND($E47=2,UY47=0),1000000,IF($F47&gt;0,INDEX('計算A'!HY$110:HY$114,$F47+1)+IF(AND($E47=1,UY47=0),1000,0),MIN(AFA47,20)*400+(IF('計算A'!HX$106=1,1-LQ47,0)+IF('計算A'!HY$106=1,1-LS47,0))*150+150+'計算A'!HY$5*100000+IF(AND($E47=1,UY47=0),50000,0))),1000000))</f>
        <v/>
      </c>
      <c r="AEG47">
        <f>IF($B47=0,1000000,IF(INDEX('計算A'!$D$60:$II$104,$B47,231)*LS47=1,IF(AND($E47=2,UZ47=0),1000000,IF($F47&gt;0,INDEX('計算A'!HZ$110:HZ$114,$F47+1)+IF(AND($E47=1,UZ47=0),1000,0),MIN(AFA47,20)*400+(IF('計算A'!HY$106=1,1-LR47,0)+IF('計算A'!HZ$106=1,1-LT47,0))*150+160+'計算A'!HZ$5*100000+IF(AND($E47=1,UZ47=0),50000,0))),1000000))</f>
        <v/>
      </c>
      <c r="AEH47">
        <f>IF($B47=0,1000000,IF(INDEX('計算A'!$D$60:$II$104,$B47,232)*LT47=1,IF(AND($E47=2,VA47=0),1000000,IF($F47&gt;0,INDEX('計算A'!IA$110:IA$114,$F47+1)+IF(AND($E47=1,VA47=0),1000,0),MIN(AFA47,20)*400+(IF('計算A'!HZ$106=1,1-LS47,0)+IF('計算A'!IA$106=1,1-LU47,0))*150+170+'計算A'!IA$5*100000+IF(AND($E47=1,VA47=0),50000,0))),1000000))</f>
        <v/>
      </c>
      <c r="AEI47">
        <f>IF($B47=0,1000000,IF(INDEX('計算A'!$D$60:$II$104,$B47,233)*LU47=1,IF(AND($E47=2,VB47=0),1000000,IF($F47&gt;0,INDEX('計算A'!IB$110:IB$114,$F47+1)+IF(AND($E47=1,VB47=0),1000,0),MIN(AFA47,20)*400+(IF('計算A'!IA$106=1,1-LT47,0)+IF('計算A'!IB$106=1,1-LV47,0))*150+180+'計算A'!IB$5*100000+IF(AND($E47=1,VB47=0),50000,0))),1000000))</f>
        <v/>
      </c>
      <c r="AEJ47">
        <f>IF($B47=0,1000000,IF(INDEX('計算A'!$D$60:$II$104,$B47,234)*LV47=1,IF(AND($E47=2,VC47=0),1000000,IF($F47&gt;0,INDEX('計算A'!IC$110:IC$114,$F47+1)+IF(AND($E47=1,VC47=0),1000,0),MIN(AFA47,20)*400+(IF('計算A'!IB$106=1,1-LU47,0)+IF('計算A'!IC$106=1,1-LW47,0))*150+190+'計算A'!IC$5*100000+IF(AND($E47=1,VC47=0),50000,0))),1000000))</f>
        <v/>
      </c>
      <c r="AEK47">
        <f>IF($B47=0,1000000,IF(INDEX('計算A'!$D$60:$II$104,$B47,235)*LW47=1,IF(AND($E47=2,VD47=0),1000000,IF($F47&gt;0,INDEX('計算A'!ID$110:ID$114,$F47+1)+IF(AND($E47=1,VD47=0),1000,0),MIN(AFA47,20)*400+(IF('計算A'!IC$106=1,1-LV47,0)+IF('計算A'!ID$106=1,1-LX47,0))*150+200+'計算A'!ID$5*100000+IF(AND($E47=1,VD47=0),50000,0))),1000000))</f>
        <v/>
      </c>
      <c r="AEL47">
        <f>IF($B47=0,1000000,IF(INDEX('計算A'!$D$60:$II$104,$B47,236)*LX47=1,IF(AND($E47=2,VE47=0),1000000,IF($F47&gt;0,INDEX('計算A'!IE$110:IE$114,$F47+1)+IF(AND($E47=1,VE47=0),1000,0),MIN(AFA47,20)*400+(IF('計算A'!ID$106=1,1-LW47,0)+IF('計算A'!IE$106=1,1-LY47,0))*150+210+'計算A'!IE$5*100000+IF(AND($E47=1,VE47=0),50000,0))),1000000))</f>
        <v/>
      </c>
      <c r="AEM47">
        <f>IF($B47=0,1000000,IF(INDEX('計算A'!$D$60:$II$104,$B47,237)*LY47=1,IF(AND($E47=2,VF47=0),1000000,IF($F47&gt;0,INDEX('計算A'!IF$110:IF$114,$F47+1)+IF(AND($E47=1,VF47=0),1000,0),MIN(AFA47,20)*400+(IF('計算A'!IE$106=1,1-LX47,0)+IF('計算A'!IF$106=1,1-LZ47,0))*150+220+'計算A'!IF$5*100000+IF(AND($E47=1,VF47=0),50000,0))),1000000))</f>
        <v/>
      </c>
      <c r="AEN47">
        <f>IF($B47=0,1000000,IF(INDEX('計算A'!$D$60:$II$104,$B47,238)*LZ47=1,IF(AND($E47=2,VG47=0),1000000,IF($F47&gt;0,INDEX('計算A'!IG$110:IG$114,$F47+1)+IF(AND($E47=1,VG47=0),1000,0),MIN(AFA47,20)*400+(IF('計算A'!IF$106=1,1-LY47,0)+IF('計算A'!IG$106=1,1-MA47,0))*150+230+'計算A'!IG$5*100000+IF(AND($E47=1,VG47=0),50000,0))),1000000))</f>
        <v/>
      </c>
      <c r="AEO47">
        <f>IF($B47=0,1000000,IF(INDEX('計算A'!$D$60:$II$104,$B47,239)*MA47=1,IF(AND($E47=2,VH47=0),1000000,IF($F47&gt;0,INDEX('計算A'!IH$110:IH$114,$F47+1)+IF(AND($E47=1,VH47=0),1000,0),MIN(AFA47,20)*400+(IF('計算A'!IG$106=1,1-LZ47,0)+IF('計算A'!IH$106=1,1-MB47,0))*150+240+'計算A'!IH$5*100000+IF(AND($E47=1,VH47=0),50000,0))),1000000))</f>
        <v/>
      </c>
      <c r="AEP47">
        <f>IF($B47=0,1000000,IF(INDEX('計算A'!$D$60:$II$104,$B47,240)*MB47=1,IF(AND($E47=2,VI47=0),1000000,IF($F47&gt;0,INDEX('計算A'!II$110:II$114,$F47+1)+IF(AND($E47=1,VI47=0),1000,0),MIN(AFA47,20)*400+(IF('計算A'!IH$106=1,1-MA47,0))*150+250+'計算A'!II$5*100000+IF(AND($E47=1,VI47=0),50000,0))),1000000))</f>
        <v/>
      </c>
      <c r="AER47">
        <f>AER46+IF($C46&gt;0,IF(INDEX('計算A'!$D$2:$II$2,$C46)=1,1,0),0)</f>
        <v/>
      </c>
      <c r="AES47">
        <f>AES46+IF($C46&gt;0,IF(INDEX('計算A'!$D$2:$II$2,$C46)=2,1,0),0)</f>
        <v/>
      </c>
      <c r="AET47">
        <f>AET46+IF($C46&gt;0,IF(INDEX('計算A'!$D$2:$II$2,$C46)=3,1,0),0)</f>
        <v/>
      </c>
      <c r="AEU47">
        <f>AEU46+IF($C46&gt;0,IF(INDEX('計算A'!$D$2:$II$2,$C46)=4,1,0),0)</f>
        <v/>
      </c>
      <c r="AEV47">
        <f>AEV46+IF($C46&gt;0,IF(INDEX('計算A'!$D$2:$II$2,$C46)=5,1,0),0)</f>
        <v/>
      </c>
      <c r="AEW47">
        <f>AEW46+IF($C46&gt;0,IF(INDEX('計算A'!$D$2:$II$2,$C46)=6,1,0),0)</f>
        <v/>
      </c>
      <c r="AEX47">
        <f>AEX46+IF($C46&gt;0,IF(INDEX('計算A'!$D$2:$II$2,$C46)=7,1,0),0)</f>
        <v/>
      </c>
      <c r="AEY47">
        <f>AEY46+IF($C46&gt;0,IF(INDEX('計算A'!$D$2:$II$2,$C46)=8,1,0),0)</f>
        <v/>
      </c>
      <c r="AEZ47">
        <f>AEZ46+IF($C46&gt;0,IF(INDEX('計算A'!$D$2:$II$2,$C46)=9,1,0),0)</f>
        <v/>
      </c>
      <c r="AFA47">
        <f>AFA46+IF($C46&gt;0,IF(INDEX('計算A'!$D$2:$II$2,$C46)=10,1,0),0)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2026-10-22T11:06:35Z</dcterms:created>
  <dcterms:modified xmlns:dcterms="http://purl.org/dc/terms/" xmlns:xsi="http://www.w3.org/2001/XMLSchema-instance" xsi:type="dcterms:W3CDTF">2026-10-22T11:06:36Z</dcterms:modified>
</cp:coreProperties>
</file>